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Questa_cartella_di_lavoro" autoCompressPictures="0"/>
  <bookViews>
    <workbookView xWindow="-135" yWindow="3015" windowWidth="20490" windowHeight="4770" tabRatio="772" firstSheet="10" activeTab="10"/>
  </bookViews>
  <sheets>
    <sheet name="Foglio1" sheetId="22" state="veryHidden" r:id="rId1"/>
    <sheet name="Dataset completo" sheetId="21" state="veryHidden" r:id="rId2"/>
    <sheet name="Pivot Settori" sheetId="27" state="veryHidden" r:id="rId3"/>
    <sheet name="Elenco brand per settore" sheetId="37" state="veryHidden" r:id="rId4"/>
    <sheet name="Pivot Punti Vendita" sheetId="36" state="veryHidden" r:id="rId5"/>
    <sheet name="Pivot Score" sheetId="38" state="veryHidden" r:id="rId6"/>
    <sheet name="Info sui brand" sheetId="34" state="veryHidden" r:id="rId7"/>
    <sheet name="Pivot campi calcolati" sheetId="40" state="veryHidden" r:id="rId8"/>
    <sheet name="Info sui settori" sheetId="35" state="veryHidden" r:id="rId9"/>
    <sheet name="SERVIZIO" sheetId="25" state="veryHidden" r:id="rId10"/>
    <sheet name="Cruscotto" sheetId="24" r:id="rId11"/>
  </sheets>
  <definedNames>
    <definedName name="Grafico_Elenco_Brand">OFFSET('Pivot Score'!$AL$3,1,0,IF(COUNTA('Pivot Score'!$AL$3:$AL$1003)-COUNTBLANK('Pivot Score'!$AL$3:$AL$1003)-1&lt;21,COUNTA('Pivot Score'!$AL$3:$AL$1003)-COUNTBLANK('Pivot Score'!$AL$3:$AL$1003)-1,20))</definedName>
    <definedName name="Grafico_Valori_Brand_In_Evidenza">OFFSET('Pivot Score'!$AN$3,1,0,IF(COUNTA('Pivot Score'!$AM$3:$AM$1002)-COUNTBLANK('Pivot Score'!$AM$3:$AM$1002)-1&lt;21,COUNTA('Pivot Score'!$AM$3:$AM$1002)-COUNTBLANK('Pivot Score'!$AM$3:$AM$1002)-1,20))</definedName>
    <definedName name="Grafico_Valori_Indicatore">OFFSET('Pivot Score'!$AM$3,1,0,IF(COUNTA('Pivot Score'!$AM$3:$AM$1002)-COUNTBLANK('Pivot Score'!$AM$3:$AM$1002)-1&lt;21,COUNTA('Pivot Score'!$AM$3:$AM$1002)-COUNTBLANK('Pivot Score'!$AM$3:$AM$1002)-1,20))</definedName>
    <definedName name="Insieme_Dati">OFFSET('Dataset completo'!$A$2,0,0,COUNTA('Dataset completo'!$A$2:$A$5000),COUNTA('Dataset completo'!$A$2:$BZ$2))</definedName>
    <definedName name="Tendina_Brand_per_Settore">OFFSET('Elenco brand per settore'!$N$2,0,0,COUNTA('Elenco brand per settore'!$N$2:$N$1000)-COUNTBLANK('Elenco brand per settore'!$N$2:$N$1000))</definedName>
    <definedName name="Tendina_Data">OFFSET('Pivot Settori'!$C$2,0,0,COUNT('Pivot Settori'!$C$2:$C$61,"*?*"),1)</definedName>
    <definedName name="Tendina_Indicatori_Grafico">SERVIZIO!$A$8:$A$10</definedName>
    <definedName name="Tendina_Settori">OFFSET('Pivot Settori'!$O$2,0,0,COUNTIF('Pivot Settori'!$O$2:$O$51,"*?*"),1)</definedName>
  </definedNames>
  <calcPr calcId="145621"/>
  <pivotCaches>
    <pivotCache cacheId="8" r:id="rId12"/>
  </pivotCaches>
  <extLst>
    <ext xmlns:mx="http://schemas.microsoft.com/office/mac/excel/2008/main" uri="{7523E5D3-25F3-A5E0-1632-64F254C22452}">
      <mx:ArchID Flags="2"/>
    </ext>
  </extLst>
</workbook>
</file>

<file path=xl/calcChain.xml><?xml version="1.0" encoding="utf-8"?>
<calcChain xmlns="http://schemas.openxmlformats.org/spreadsheetml/2006/main">
  <c r="F1" i="24" l="1"/>
  <c r="AM3" i="38"/>
  <c r="R3" i="24"/>
  <c r="N3" i="24"/>
  <c r="O51" i="27" l="1"/>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2" i="27"/>
  <c r="H46" i="24"/>
  <c r="H45" i="24" l="1"/>
  <c r="O65" i="24"/>
  <c r="O25" i="24"/>
  <c r="O49" i="24"/>
  <c r="O38" i="24"/>
  <c r="O28" i="24"/>
  <c r="O64" i="24"/>
  <c r="O63" i="24"/>
  <c r="O57" i="24"/>
  <c r="O52" i="24"/>
  <c r="O48" i="24"/>
  <c r="O42" i="24"/>
  <c r="O37" i="24"/>
  <c r="O33" i="24"/>
  <c r="O27" i="24"/>
  <c r="O55" i="24"/>
  <c r="O51" i="24"/>
  <c r="O47" i="24"/>
  <c r="O40" i="24"/>
  <c r="O36" i="24"/>
  <c r="O30" i="24"/>
  <c r="O26" i="24"/>
  <c r="O61" i="24"/>
  <c r="O54" i="24"/>
  <c r="O50" i="24"/>
  <c r="O46" i="24"/>
  <c r="O39" i="24"/>
  <c r="O35" i="24"/>
  <c r="O29" i="24"/>
  <c r="O60" i="24"/>
  <c r="O53" i="24"/>
  <c r="O45" i="24"/>
  <c r="O34" i="24"/>
  <c r="O62" i="24"/>
  <c r="A1" i="24"/>
  <c r="N35" i="24"/>
  <c r="N27" i="24"/>
  <c r="N28" i="24"/>
  <c r="N51" i="24"/>
  <c r="N55" i="24"/>
  <c r="N53" i="24"/>
  <c r="N48" i="24"/>
  <c r="N26" i="24"/>
  <c r="N42" i="24"/>
  <c r="N63" i="24"/>
  <c r="N33" i="24"/>
  <c r="N46" i="24"/>
  <c r="N40" i="24"/>
  <c r="N65" i="24"/>
  <c r="N45" i="24"/>
  <c r="N34" i="24"/>
  <c r="N61" i="24"/>
  <c r="N36" i="24"/>
  <c r="N39" i="24"/>
  <c r="N50" i="24"/>
  <c r="N37" i="24"/>
  <c r="N57" i="24"/>
  <c r="N52" i="24"/>
  <c r="N64" i="24"/>
  <c r="N47" i="24"/>
  <c r="N29" i="24"/>
  <c r="N49" i="24"/>
  <c r="N54" i="24"/>
  <c r="N60" i="24"/>
  <c r="N30" i="24"/>
  <c r="N38" i="24"/>
  <c r="N25" i="24"/>
  <c r="N62" i="24"/>
  <c r="A6" i="25" l="1"/>
  <c r="N10" i="24"/>
  <c r="N21" i="24"/>
  <c r="N16" i="24"/>
  <c r="N15" i="24"/>
  <c r="N19" i="24"/>
  <c r="N17" i="24"/>
  <c r="N6" i="24"/>
  <c r="N13" i="24"/>
  <c r="N14" i="24"/>
  <c r="N2" i="24"/>
  <c r="N22" i="24"/>
  <c r="N5" i="24"/>
  <c r="N20" i="24"/>
  <c r="N8" i="24"/>
  <c r="N4" i="24"/>
  <c r="N18" i="24"/>
  <c r="N11" i="24"/>
  <c r="N9" i="24"/>
  <c r="N7" i="24"/>
  <c r="O5" i="24" l="1"/>
  <c r="O22" i="24"/>
  <c r="O3" i="24"/>
  <c r="O11" i="24"/>
  <c r="O6" i="24"/>
  <c r="O9" i="24"/>
  <c r="O17" i="24"/>
  <c r="O16" i="24"/>
  <c r="O10" i="24"/>
  <c r="O18" i="24"/>
  <c r="O8" i="24"/>
  <c r="O20" i="24"/>
  <c r="O21" i="24"/>
  <c r="O4" i="24"/>
  <c r="O13" i="24"/>
  <c r="O15" i="24"/>
  <c r="O14" i="24"/>
  <c r="O19" i="24"/>
  <c r="O7" i="24"/>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R21" i="24"/>
  <c r="R22" i="24"/>
  <c r="I46" i="24" l="1"/>
  <c r="I45" i="24"/>
  <c r="S46" i="24"/>
  <c r="S38" i="24"/>
  <c r="S48" i="24"/>
  <c r="S27" i="24"/>
  <c r="S53" i="24"/>
  <c r="S30" i="24"/>
  <c r="S28" i="24"/>
  <c r="S65" i="24"/>
  <c r="S63" i="24"/>
  <c r="S42" i="24"/>
  <c r="S50" i="24"/>
  <c r="S45" i="24"/>
  <c r="S47" i="24"/>
  <c r="S26" i="24"/>
  <c r="S35" i="24"/>
  <c r="S25" i="24"/>
  <c r="S34" i="24"/>
  <c r="S57" i="24"/>
  <c r="S37" i="24"/>
  <c r="S39" i="24"/>
  <c r="S62" i="24"/>
  <c r="S40" i="24"/>
  <c r="S61" i="24"/>
  <c r="S60" i="24"/>
  <c r="S64" i="24"/>
  <c r="S52" i="24"/>
  <c r="S33" i="24"/>
  <c r="S29" i="24"/>
  <c r="S55" i="24"/>
  <c r="S36" i="24"/>
  <c r="S54" i="24"/>
  <c r="S49" i="24"/>
  <c r="S51" i="24"/>
  <c r="A1003" i="40"/>
  <c r="Q1" i="24"/>
  <c r="B17" i="24"/>
  <c r="R10" i="24"/>
  <c r="R17" i="24"/>
  <c r="R6" i="24"/>
  <c r="R5" i="24"/>
  <c r="R4" i="24"/>
  <c r="R11" i="24"/>
  <c r="R13" i="24"/>
  <c r="R19" i="24"/>
  <c r="R7" i="24"/>
  <c r="R9" i="24"/>
  <c r="R16" i="24"/>
  <c r="R14" i="24"/>
  <c r="R20" i="24"/>
  <c r="R8" i="24"/>
  <c r="R15" i="24"/>
  <c r="R2" i="24"/>
  <c r="R18" i="24"/>
  <c r="S7" i="24" l="1"/>
  <c r="S14" i="24"/>
  <c r="S8" i="24"/>
  <c r="S6" i="24"/>
  <c r="S5" i="24"/>
  <c r="S3" i="24"/>
  <c r="S10" i="24"/>
  <c r="S20" i="24"/>
  <c r="S4" i="24"/>
  <c r="S17" i="24"/>
  <c r="S15" i="24"/>
  <c r="S9" i="24"/>
  <c r="S18" i="24"/>
  <c r="S16" i="24"/>
  <c r="S19" i="24"/>
  <c r="S21" i="24"/>
  <c r="S22" i="24"/>
  <c r="S11" i="24"/>
  <c r="S13" i="24"/>
  <c r="U1" i="24" l="1"/>
  <c r="AG675" i="38" l="1"/>
  <c r="AG282" i="38"/>
  <c r="AG65" i="38"/>
  <c r="AG702" i="38"/>
  <c r="AG957" i="38"/>
  <c r="AG970" i="38"/>
  <c r="AG923" i="38"/>
  <c r="AG131" i="38"/>
  <c r="AG599" i="38"/>
  <c r="AG102" i="38"/>
  <c r="AG835" i="38"/>
  <c r="AG750" i="38"/>
  <c r="AG804" i="38"/>
  <c r="AG492" i="38"/>
  <c r="AG654" i="38"/>
  <c r="AG686" i="38"/>
  <c r="AG669" i="38"/>
  <c r="AG527" i="38"/>
  <c r="AG897" i="38"/>
  <c r="AG615" i="38"/>
  <c r="AG323" i="38"/>
  <c r="AG765" i="38"/>
  <c r="AG622" i="38"/>
  <c r="AG387" i="38"/>
  <c r="AG863" i="38"/>
  <c r="K136" i="37"/>
  <c r="AG472" i="38"/>
  <c r="AG789" i="38"/>
  <c r="AG398" i="38"/>
  <c r="AG5" i="38"/>
  <c r="K628" i="37"/>
  <c r="AG11" i="38"/>
  <c r="AG709" i="38"/>
  <c r="AG968" i="38"/>
  <c r="AG682" i="38"/>
  <c r="AG817" i="38"/>
  <c r="AG984" i="38"/>
  <c r="AG27" i="38"/>
  <c r="AG641" i="38"/>
  <c r="AG621" i="38"/>
  <c r="AG656" i="38"/>
  <c r="AG730" i="38"/>
  <c r="K454" i="37"/>
  <c r="AG952" i="38"/>
  <c r="K946" i="37"/>
  <c r="AG518" i="38"/>
  <c r="AG602" i="38"/>
  <c r="AG81" i="38"/>
  <c r="AG476" i="38"/>
  <c r="K411" i="37"/>
  <c r="K246" i="37"/>
  <c r="AG634" i="38"/>
  <c r="AG737" i="38"/>
  <c r="AG525" i="38"/>
  <c r="AG731" i="38"/>
  <c r="AG885" i="38"/>
  <c r="AG797" i="38"/>
  <c r="AG760" i="38"/>
  <c r="K269" i="37"/>
  <c r="AG695" i="38"/>
  <c r="AG28" i="38"/>
  <c r="AG510" i="38"/>
  <c r="K173" i="37"/>
  <c r="AG308" i="38"/>
  <c r="AG421" i="38"/>
  <c r="AG200" i="38"/>
  <c r="AG837" i="38"/>
  <c r="AG800" i="38"/>
  <c r="AG20" i="38"/>
  <c r="AG217" i="38"/>
  <c r="AG528" i="38"/>
  <c r="AG577" i="38"/>
  <c r="AG427" i="38"/>
  <c r="AG254" i="38"/>
  <c r="AG658" i="38"/>
  <c r="AG610" i="38"/>
  <c r="AG632" i="38"/>
  <c r="AG514" i="38"/>
  <c r="AG852" i="38"/>
  <c r="AG862" i="38"/>
  <c r="AG740" i="38"/>
  <c r="AG792" i="38"/>
  <c r="AG997" i="38"/>
  <c r="AG564" i="38"/>
  <c r="AG316" i="38"/>
  <c r="AG516" i="38"/>
  <c r="AG763" i="38"/>
  <c r="AG470" i="38"/>
  <c r="AG513" i="38"/>
  <c r="AG788" i="38"/>
  <c r="AG541" i="38"/>
  <c r="AG554" i="38"/>
  <c r="AG828" i="38"/>
  <c r="AG454" i="38"/>
  <c r="K42" i="37"/>
  <c r="AG628" i="38"/>
  <c r="AG80" i="38"/>
  <c r="AG500" i="38"/>
  <c r="K267" i="37"/>
  <c r="AG826" i="38"/>
  <c r="AG49" i="38"/>
  <c r="AG84" i="38"/>
  <c r="AG982" i="38"/>
  <c r="AG546" i="38"/>
  <c r="AG482" i="38"/>
  <c r="AG469" i="38"/>
  <c r="AG639" i="38"/>
  <c r="K155" i="37"/>
  <c r="AG574" i="38"/>
  <c r="AG851" i="38"/>
  <c r="AG292" i="38"/>
  <c r="AG783" i="38"/>
  <c r="O676" i="36"/>
  <c r="AG258" i="38"/>
  <c r="AG174" i="38"/>
  <c r="AG225" i="38"/>
  <c r="K3" i="37"/>
  <c r="AG807" i="38"/>
  <c r="AG689" i="38"/>
  <c r="AG956" i="38"/>
  <c r="AG665" i="38"/>
  <c r="AG871" i="38"/>
  <c r="AG121" i="38"/>
  <c r="AG772" i="38"/>
  <c r="AG842" i="38"/>
  <c r="AG860" i="38"/>
  <c r="AG717" i="38"/>
  <c r="O922" i="36"/>
  <c r="K979" i="37"/>
  <c r="AG613" i="38"/>
  <c r="AG317" i="38"/>
  <c r="AG824" i="38"/>
  <c r="AG16" i="38"/>
  <c r="AG880" i="38"/>
  <c r="AG211" i="38"/>
  <c r="AG841" i="38"/>
  <c r="AG771" i="38"/>
  <c r="AG967" i="38"/>
  <c r="AG379" i="38"/>
  <c r="AG798" i="38"/>
  <c r="K493" i="37"/>
  <c r="O625" i="36"/>
  <c r="AG235" i="38"/>
  <c r="AG201" i="38"/>
  <c r="AG776" i="38"/>
  <c r="K705" i="37"/>
  <c r="AG383" i="38"/>
  <c r="AG995" i="38"/>
  <c r="AG230" i="38"/>
  <c r="AG965" i="38"/>
  <c r="AG823" i="38"/>
  <c r="AG687" i="38"/>
  <c r="AG753" i="38"/>
  <c r="AG432" i="38"/>
  <c r="AG385" i="38"/>
  <c r="AG736" i="38"/>
  <c r="AG762" i="38"/>
  <c r="AG547" i="38"/>
  <c r="O89" i="36"/>
  <c r="K557" i="37"/>
  <c r="AG1002" i="38"/>
  <c r="AG902" i="38"/>
  <c r="AG418" i="38"/>
  <c r="K360" i="37"/>
  <c r="AG457" i="38"/>
  <c r="AG18" i="38"/>
  <c r="AG606" i="38"/>
  <c r="AG971" i="38"/>
  <c r="AG563" i="38"/>
  <c r="AG549" i="38"/>
  <c r="AG744" i="38"/>
  <c r="AG861" i="38"/>
  <c r="AG10" i="38"/>
  <c r="AG561" i="38"/>
  <c r="AG793" i="38"/>
  <c r="AG676" i="38"/>
  <c r="AG167" i="38"/>
  <c r="AG354" i="38"/>
  <c r="AG557" i="38"/>
  <c r="AG551" i="38"/>
  <c r="AG903" i="38"/>
  <c r="AG684" i="38"/>
  <c r="AG270" i="38"/>
  <c r="AG128" i="38"/>
  <c r="AG836" i="38"/>
  <c r="AG400" i="38"/>
  <c r="AG265" i="38"/>
  <c r="AG156" i="38"/>
  <c r="AG927" i="38"/>
  <c r="AG289" i="38"/>
  <c r="AG694" i="38"/>
  <c r="AG140" i="38"/>
  <c r="AG566" i="38"/>
  <c r="AG664" i="38"/>
  <c r="AG562" i="38"/>
  <c r="AG626" i="38"/>
  <c r="AG188" i="38"/>
  <c r="AG208" i="38"/>
  <c r="AG681" i="38"/>
  <c r="AG499" i="38"/>
  <c r="AG855" i="38"/>
  <c r="AG972" i="38"/>
  <c r="AG867" i="38"/>
  <c r="AG391" i="38"/>
  <c r="AG576" i="38"/>
  <c r="AG581" i="38"/>
  <c r="AG490" i="38"/>
  <c r="AG247" i="38"/>
  <c r="AG648" i="38"/>
  <c r="AG858" i="38"/>
  <c r="AG732" i="38"/>
  <c r="AG446" i="38"/>
  <c r="AG734" i="38"/>
  <c r="AG420" i="38"/>
  <c r="AG214" i="38"/>
  <c r="AG475" i="38"/>
  <c r="AG204" i="38"/>
  <c r="AG332" i="38"/>
  <c r="AG909" i="38"/>
  <c r="AG625" i="38"/>
  <c r="AG303" i="38"/>
  <c r="K156" i="37"/>
  <c r="AG572" i="38"/>
  <c r="AG125" i="38"/>
  <c r="AG236" i="38"/>
  <c r="AG409" i="38"/>
  <c r="AG646" i="38"/>
  <c r="AG233" i="38"/>
  <c r="AG98" i="38"/>
  <c r="AG790" i="38"/>
  <c r="AG787" i="38"/>
  <c r="AG901" i="38"/>
  <c r="AG595" i="38"/>
  <c r="AG951" i="38"/>
  <c r="AG768" i="38"/>
  <c r="AG326" i="38"/>
  <c r="AG91" i="38"/>
  <c r="AG348" i="38"/>
  <c r="AG936" i="38"/>
  <c r="AG529" i="38"/>
  <c r="AG55" i="38"/>
  <c r="AG559" i="38"/>
  <c r="AG838" i="38"/>
  <c r="AG508" i="38"/>
  <c r="AG928" i="38"/>
  <c r="AG891" i="38"/>
  <c r="AG586" i="38"/>
  <c r="AG300" i="38"/>
  <c r="AG79" i="38"/>
  <c r="AG477" i="38"/>
  <c r="AG553" i="38"/>
  <c r="AG603" i="38"/>
  <c r="AG195" i="38"/>
  <c r="K435" i="37"/>
  <c r="K67" i="37"/>
  <c r="AG886" i="38"/>
  <c r="AG104" i="38"/>
  <c r="AG63" i="38"/>
  <c r="AG983" i="38"/>
  <c r="AG727" i="38"/>
  <c r="AG872" i="38"/>
  <c r="AG444" i="38"/>
  <c r="K747" i="37"/>
  <c r="AG372" i="38"/>
  <c r="AG441" i="38"/>
  <c r="AG711" i="38"/>
  <c r="AG799" i="38"/>
  <c r="AG988" i="38"/>
  <c r="AG460" i="38"/>
  <c r="AG305" i="38"/>
  <c r="AG712" i="38"/>
  <c r="AG448" i="38"/>
  <c r="AG99" i="38"/>
  <c r="AG942" i="38"/>
  <c r="AG517" i="38"/>
  <c r="AG922" i="38"/>
  <c r="AG761" i="38"/>
  <c r="AG905" i="38"/>
  <c r="AG680" i="38"/>
  <c r="AG147" i="38"/>
  <c r="AG584" i="38"/>
  <c r="AG607" i="38"/>
  <c r="AG596" i="38"/>
  <c r="AG644" i="38"/>
  <c r="AG815" i="38"/>
  <c r="AG795" i="38"/>
  <c r="AG938" i="38"/>
  <c r="AG434" i="38"/>
  <c r="AG322" i="38"/>
  <c r="AG416" i="38"/>
  <c r="AG207" i="38"/>
  <c r="AG48" i="38"/>
  <c r="AG40" i="38"/>
  <c r="AG883" i="38"/>
  <c r="AG782" i="38"/>
  <c r="AG724" i="38"/>
  <c r="K848" i="37"/>
  <c r="AG273" i="38"/>
  <c r="AG71" i="38"/>
  <c r="AG274" i="38"/>
  <c r="K202" i="37"/>
  <c r="AG52" i="38"/>
  <c r="AG179" i="38"/>
  <c r="AG350" i="38"/>
  <c r="AG429" i="38"/>
  <c r="AG773" i="38"/>
  <c r="AG9" i="38"/>
  <c r="AG107" i="38"/>
  <c r="AG926" i="38"/>
  <c r="AG17" i="38"/>
  <c r="AG714" i="38"/>
  <c r="AG145" i="38"/>
  <c r="AG691" i="38"/>
  <c r="AG801" i="38"/>
  <c r="AG206" i="38"/>
  <c r="AG749" i="38"/>
  <c r="AG979" i="38"/>
  <c r="K253" i="37"/>
  <c r="AG312" i="38"/>
  <c r="AG888" i="38"/>
  <c r="AG451" i="38"/>
  <c r="AG272" i="38"/>
  <c r="AG733" i="38"/>
  <c r="AG974" i="38"/>
  <c r="AG948" i="38"/>
  <c r="AG738" i="38"/>
  <c r="AG978" i="38"/>
  <c r="AG813" i="38"/>
  <c r="AG898" i="38"/>
  <c r="AG185" i="38"/>
  <c r="AG670" i="38"/>
  <c r="AG786" i="38"/>
  <c r="AG769" i="38"/>
  <c r="AG67" i="38"/>
  <c r="AG464" i="38"/>
  <c r="AG163" i="38"/>
  <c r="AG123" i="38"/>
  <c r="AG402" i="38"/>
  <c r="AG819" i="38"/>
  <c r="AG515" i="38"/>
  <c r="AG713" i="38"/>
  <c r="AG338" i="38"/>
  <c r="K463" i="37"/>
  <c r="AG375" i="38"/>
  <c r="AG973" i="38"/>
  <c r="AG386" i="38"/>
  <c r="AG555" i="38"/>
  <c r="AG75" i="38"/>
  <c r="K535" i="37"/>
  <c r="AG582" i="38"/>
  <c r="AG382" i="38"/>
  <c r="AG705" i="38"/>
  <c r="AG394" i="38"/>
  <c r="AG570" i="38"/>
  <c r="AG293" i="38"/>
  <c r="AG325" i="38"/>
  <c r="AG834" i="38"/>
  <c r="AG42" i="38"/>
  <c r="AG505" i="38"/>
  <c r="AG739" i="38"/>
  <c r="AG453" i="38"/>
  <c r="AG729" i="38"/>
  <c r="AG683" i="38"/>
  <c r="K82" i="37"/>
  <c r="AG976" i="38"/>
  <c r="AG917" i="38"/>
  <c r="AG895" i="38"/>
  <c r="K47" i="37"/>
  <c r="AG751" i="38"/>
  <c r="AG377" i="38"/>
  <c r="K296" i="37"/>
  <c r="AG209" i="38"/>
  <c r="AG415" i="38"/>
  <c r="AG866" i="38"/>
  <c r="AG172" i="38"/>
  <c r="AG715" i="38"/>
  <c r="AG256" i="38"/>
  <c r="AG542" i="38"/>
  <c r="AG593" i="38"/>
  <c r="K227" i="37"/>
  <c r="K69" i="37"/>
  <c r="K345" i="37"/>
  <c r="K651" i="37"/>
  <c r="AG259" i="38"/>
  <c r="AG21" i="38"/>
  <c r="AG954" i="38"/>
  <c r="AG60" i="38"/>
  <c r="AG148" i="38"/>
  <c r="AG567" i="38"/>
  <c r="AG723" i="38"/>
  <c r="AG302" i="38"/>
  <c r="AG884" i="38"/>
  <c r="AG176" i="38"/>
  <c r="AG580" i="38"/>
  <c r="AG767" i="38"/>
  <c r="AG657" i="38"/>
  <c r="AG192" i="38"/>
  <c r="AG960" i="38"/>
  <c r="AG368" i="38"/>
  <c r="AG565" i="38"/>
  <c r="AG757" i="38"/>
  <c r="AG994" i="38"/>
  <c r="AG336" i="38"/>
  <c r="AG119" i="38"/>
  <c r="AG135" i="38"/>
  <c r="AG552" i="38"/>
  <c r="AG701" i="38"/>
  <c r="AG226" i="38"/>
  <c r="AG506" i="38"/>
  <c r="AG618" i="38"/>
  <c r="AG704" i="38"/>
  <c r="K206" i="37"/>
  <c r="AG735" i="38"/>
  <c r="AG419" i="38"/>
  <c r="AG955" i="38"/>
  <c r="AG589" i="38"/>
  <c r="AG407" i="38"/>
  <c r="AG186" i="38"/>
  <c r="AG250" i="38"/>
  <c r="AG59" i="38"/>
  <c r="AG345" i="38"/>
  <c r="AG919" i="38"/>
  <c r="AG672" i="38"/>
  <c r="AG747" i="38"/>
  <c r="AG929" i="38"/>
  <c r="AG870" i="38"/>
  <c r="AG4" i="38"/>
  <c r="AG809" i="38"/>
  <c r="AG940" i="38"/>
  <c r="AG229" i="38"/>
  <c r="K568" i="37"/>
  <c r="AG279" i="38"/>
  <c r="AG947" i="38"/>
  <c r="AG939" i="38"/>
  <c r="AG941" i="38"/>
  <c r="AG600" i="38"/>
  <c r="AG171" i="38"/>
  <c r="AG41" i="38"/>
  <c r="AG980" i="38"/>
  <c r="AG110" i="38"/>
  <c r="AG811" i="38"/>
  <c r="AG253" i="38"/>
  <c r="AG88" i="38"/>
  <c r="AG471" i="38"/>
  <c r="AG76" i="38"/>
  <c r="K141" i="37"/>
  <c r="AG578" i="38"/>
  <c r="AG29" i="38"/>
  <c r="AG587" i="38"/>
  <c r="AG916" i="38"/>
  <c r="AG889" i="38"/>
  <c r="AG810" i="38"/>
  <c r="AG829" i="38"/>
  <c r="AG539" i="38"/>
  <c r="AG614" i="38"/>
  <c r="AG334" i="38"/>
  <c r="AG784" i="38"/>
  <c r="AG473" i="38"/>
  <c r="AG136" i="38"/>
  <c r="AG592" i="38"/>
  <c r="AG777" i="38"/>
  <c r="AG313" i="38"/>
  <c r="AG868" i="38"/>
  <c r="AG53" i="38"/>
  <c r="AG346" i="38"/>
  <c r="AG755" i="38"/>
  <c r="AG609" i="38"/>
  <c r="AG502" i="38"/>
  <c r="AG455" i="38"/>
  <c r="AG497" i="38"/>
  <c r="AG630" i="38"/>
  <c r="AG718" i="38"/>
  <c r="AG697" i="38"/>
  <c r="AG958" i="38"/>
  <c r="AG438" i="38"/>
  <c r="AG890" i="38"/>
  <c r="AG467" i="38"/>
  <c r="AG637" i="38"/>
  <c r="AG331" i="38"/>
  <c r="AG124" i="38"/>
  <c r="AG716" i="38"/>
  <c r="AG158" i="38"/>
  <c r="AG932" i="38"/>
  <c r="AG23" i="38"/>
  <c r="AG408" i="38"/>
  <c r="AG631" i="38"/>
  <c r="AG843" i="38"/>
  <c r="K273" i="37"/>
  <c r="AG781" i="38"/>
  <c r="AG430" i="38"/>
  <c r="AG989" i="38"/>
  <c r="AG318" i="38"/>
  <c r="AG504" i="38"/>
  <c r="O411" i="36"/>
  <c r="AG545" i="38"/>
  <c r="AG231" i="38"/>
  <c r="AG410" i="38"/>
  <c r="AG659" i="38"/>
  <c r="AG849" i="38"/>
  <c r="AG766" i="38"/>
  <c r="AG257" i="38"/>
  <c r="AG12" i="38"/>
  <c r="AG962" i="38"/>
  <c r="AG770" i="38"/>
  <c r="AG796" i="38"/>
  <c r="AG242" i="38"/>
  <c r="AG106" i="38"/>
  <c r="O537" i="36"/>
  <c r="AG833" i="38"/>
  <c r="AG794" i="38"/>
  <c r="K311" i="37"/>
  <c r="AG647" i="38"/>
  <c r="O491" i="36"/>
  <c r="O633" i="36"/>
  <c r="AG645" i="38"/>
  <c r="K447" i="37"/>
  <c r="AG452" i="38"/>
  <c r="AG805" i="38"/>
  <c r="AG26" i="38"/>
  <c r="K328" i="37"/>
  <c r="K850" i="37"/>
  <c r="AG720" i="38"/>
  <c r="AG573" i="38"/>
  <c r="AG380" i="38"/>
  <c r="AG540" i="38"/>
  <c r="AG488" i="38"/>
  <c r="AG25" i="38"/>
  <c r="AG374" i="38"/>
  <c r="AG812" i="38"/>
  <c r="AG393" i="38"/>
  <c r="K205" i="37"/>
  <c r="K857" i="37"/>
  <c r="K60" i="37"/>
  <c r="K150" i="37"/>
  <c r="AG642" i="38"/>
  <c r="AG216" i="38"/>
  <c r="AG351" i="38"/>
  <c r="K250" i="37"/>
  <c r="O15" i="36"/>
  <c r="AG865" i="38"/>
  <c r="K29" i="37"/>
  <c r="AG155" i="38"/>
  <c r="AG390" i="38"/>
  <c r="AG437" i="38"/>
  <c r="AG191" i="38"/>
  <c r="AG227" i="38"/>
  <c r="AG906" i="38"/>
  <c r="O123" i="36"/>
  <c r="AG533" i="38"/>
  <c r="AG485" i="38"/>
  <c r="AG341" i="38"/>
  <c r="K532" i="37"/>
  <c r="K706" i="37"/>
  <c r="AG998" i="38"/>
  <c r="AG579" i="38"/>
  <c r="O65" i="36"/>
  <c r="AG263" i="38"/>
  <c r="K853" i="37"/>
  <c r="AG43" i="38"/>
  <c r="AG301" i="38"/>
  <c r="AG105" i="38"/>
  <c r="AG87" i="38"/>
  <c r="AG964" i="38"/>
  <c r="AG113" i="38"/>
  <c r="K697" i="37"/>
  <c r="AG137" i="38"/>
  <c r="K270" i="37"/>
  <c r="AG181" i="38"/>
  <c r="AG82" i="38"/>
  <c r="K399" i="37"/>
  <c r="K340" i="37"/>
  <c r="AG450" i="38"/>
  <c r="K405" i="37"/>
  <c r="AG913" i="38"/>
  <c r="K774" i="37"/>
  <c r="AG864" i="38"/>
  <c r="AG530" i="38"/>
  <c r="K761" i="37"/>
  <c r="K822" i="37"/>
  <c r="AG376" i="38"/>
  <c r="K831" i="37"/>
  <c r="K749" i="37"/>
  <c r="K772" i="37"/>
  <c r="AG297" i="38"/>
  <c r="AG523" i="38"/>
  <c r="AG424" i="38"/>
  <c r="AG412" i="38"/>
  <c r="AG116" i="38"/>
  <c r="AG146" i="38"/>
  <c r="AG820" i="38"/>
  <c r="AG154" i="38"/>
  <c r="O998" i="36"/>
  <c r="AG347" i="38"/>
  <c r="AG921" i="38"/>
  <c r="K71" i="37"/>
  <c r="K649" i="37"/>
  <c r="AG985" i="38"/>
  <c r="AG558" i="38"/>
  <c r="AG244" i="38"/>
  <c r="O661" i="36"/>
  <c r="K75" i="37"/>
  <c r="O758" i="36"/>
  <c r="AG754" i="38"/>
  <c r="K185" i="37"/>
  <c r="AG157" i="38"/>
  <c r="O615" i="36"/>
  <c r="K320" i="37"/>
  <c r="O796" i="36"/>
  <c r="AG304" i="38"/>
  <c r="AG910" i="38"/>
  <c r="K661" i="37"/>
  <c r="AG661" i="38"/>
  <c r="AG340" i="38"/>
  <c r="AG8" i="38"/>
  <c r="K692" i="37"/>
  <c r="AG356" i="38"/>
  <c r="K223" i="37"/>
  <c r="AG50" i="38"/>
  <c r="K186" i="37"/>
  <c r="AG417" i="38"/>
  <c r="K758" i="37"/>
  <c r="AG248" i="38"/>
  <c r="K619" i="37"/>
  <c r="AG111" i="38"/>
  <c r="K146" i="37"/>
  <c r="AG403" i="38"/>
  <c r="K875" i="37"/>
  <c r="AG333" i="38"/>
  <c r="O574" i="36"/>
  <c r="AG688" i="38"/>
  <c r="O582" i="36"/>
  <c r="K862" i="37"/>
  <c r="K716" i="37"/>
  <c r="K827" i="37"/>
  <c r="K26" i="37"/>
  <c r="AG590" i="38"/>
  <c r="AG46" i="38"/>
  <c r="AG791" i="38"/>
  <c r="AG484" i="38"/>
  <c r="K669" i="37"/>
  <c r="O301" i="36"/>
  <c r="K966" i="37"/>
  <c r="K375" i="37"/>
  <c r="AG294" i="38"/>
  <c r="K638" i="37"/>
  <c r="AG238" i="38"/>
  <c r="K559" i="37"/>
  <c r="AG990" i="38"/>
  <c r="K864" i="37"/>
  <c r="AG725" i="38"/>
  <c r="K544" i="37"/>
  <c r="AG538" i="38"/>
  <c r="K502" i="37"/>
  <c r="AG405" i="38"/>
  <c r="K645" i="37"/>
  <c r="AG90" i="38"/>
  <c r="K712" i="37"/>
  <c r="K65" i="37"/>
  <c r="O757" i="36"/>
  <c r="AG103" i="38"/>
  <c r="K939" i="37"/>
  <c r="AG240" i="38"/>
  <c r="AG652" i="38"/>
  <c r="AG650" i="38"/>
  <c r="AG507" i="38"/>
  <c r="AG617" i="38"/>
  <c r="AG937" i="38"/>
  <c r="K762" i="37"/>
  <c r="AG277" i="38"/>
  <c r="K192" i="37"/>
  <c r="AG726" i="38"/>
  <c r="O838" i="36"/>
  <c r="AG992" i="38"/>
  <c r="K585" i="37"/>
  <c r="AG961" i="38"/>
  <c r="K849" i="37"/>
  <c r="AG993" i="38"/>
  <c r="K137" i="37"/>
  <c r="AG556" i="38"/>
  <c r="O714" i="36"/>
  <c r="AG261" i="38"/>
  <c r="K167" i="37"/>
  <c r="K312" i="37"/>
  <c r="K139" i="37"/>
  <c r="AG643" i="38"/>
  <c r="AG881" i="38"/>
  <c r="AG404" i="38"/>
  <c r="AG190" i="38"/>
  <c r="AG92" i="38"/>
  <c r="AG74" i="38"/>
  <c r="AG633" i="38"/>
  <c r="AG114" i="38"/>
  <c r="AG369" i="38"/>
  <c r="AG745" i="38"/>
  <c r="AG241" i="38"/>
  <c r="K899" i="37"/>
  <c r="K843" i="37"/>
  <c r="AG267" i="38"/>
  <c r="AG780" i="38"/>
  <c r="AG526" i="38"/>
  <c r="K491" i="37"/>
  <c r="K93" i="37"/>
  <c r="O660" i="36"/>
  <c r="AG118" i="38"/>
  <c r="O940" i="36"/>
  <c r="AG496" i="38"/>
  <c r="K452" i="37"/>
  <c r="K362" i="37"/>
  <c r="O260" i="36"/>
  <c r="AG802" i="38"/>
  <c r="AG608" i="38"/>
  <c r="AG619" i="38"/>
  <c r="AG779" i="38"/>
  <c r="AG532" i="38"/>
  <c r="AG604" i="38"/>
  <c r="AG223" i="38"/>
  <c r="K165" i="37"/>
  <c r="O166" i="36"/>
  <c r="AG924" i="38"/>
  <c r="AG930" i="38"/>
  <c r="K711" i="37"/>
  <c r="K523" i="37"/>
  <c r="AG899" i="38"/>
  <c r="AG678" i="38"/>
  <c r="AG286" i="38"/>
  <c r="K551" i="37"/>
  <c r="AG327" i="38"/>
  <c r="AG443" i="38"/>
  <c r="AG366" i="38"/>
  <c r="K288" i="37"/>
  <c r="AG138" i="38"/>
  <c r="O347" i="36"/>
  <c r="K291" i="37"/>
  <c r="K992" i="37"/>
  <c r="K498" i="37"/>
  <c r="AG808" i="38"/>
  <c r="K615" i="37"/>
  <c r="AG83" i="38"/>
  <c r="AG85" i="38"/>
  <c r="K917" i="37"/>
  <c r="AG219" i="38"/>
  <c r="K258" i="37"/>
  <c r="AG509" i="38"/>
  <c r="AG378" i="38"/>
  <c r="K293" i="37"/>
  <c r="K825" i="37"/>
  <c r="K17" i="37"/>
  <c r="AG825" i="38"/>
  <c r="K659" i="37"/>
  <c r="AG268" i="38"/>
  <c r="AG68" i="38"/>
  <c r="AG569" i="38"/>
  <c r="K780" i="37"/>
  <c r="AG170" i="38"/>
  <c r="K611" i="37"/>
  <c r="AG269" i="38"/>
  <c r="O254" i="36"/>
  <c r="K210" i="37"/>
  <c r="O45" i="36"/>
  <c r="O329" i="36"/>
  <c r="O116" i="36"/>
  <c r="K620" i="37"/>
  <c r="AG548" i="38"/>
  <c r="AG651" i="38"/>
  <c r="AG663" i="38"/>
  <c r="AG775" i="38"/>
  <c r="K120" i="37"/>
  <c r="AG887" i="38"/>
  <c r="K901" i="37"/>
  <c r="AG846" i="38"/>
  <c r="K62" i="37"/>
  <c r="AG360" i="38"/>
  <c r="K7" i="37"/>
  <c r="AG524" i="38"/>
  <c r="K962" i="37"/>
  <c r="AG877" i="38"/>
  <c r="AG892" i="38"/>
  <c r="AG873" i="38"/>
  <c r="K231" i="37"/>
  <c r="K943" i="37"/>
  <c r="O208" i="36"/>
  <c r="AG196" i="38"/>
  <c r="O143" i="36"/>
  <c r="AG803" i="38"/>
  <c r="O175" i="36"/>
  <c r="K107" i="37"/>
  <c r="AG818" i="38"/>
  <c r="AG536" i="38"/>
  <c r="K330" i="37"/>
  <c r="K844" i="37"/>
  <c r="AG522" i="38"/>
  <c r="AG96" i="38"/>
  <c r="AG703" i="38"/>
  <c r="O927" i="36"/>
  <c r="AG439" i="38"/>
  <c r="K738" i="37"/>
  <c r="K741" i="37"/>
  <c r="K784" i="37"/>
  <c r="K290" i="37"/>
  <c r="AG78" i="38"/>
  <c r="AG237" i="38"/>
  <c r="K609" i="37"/>
  <c r="AG481" i="38"/>
  <c r="K905" i="37"/>
  <c r="AG915" i="38"/>
  <c r="O667" i="36"/>
  <c r="AG660" i="38"/>
  <c r="K855" i="37"/>
  <c r="K154" i="37"/>
  <c r="O630" i="36"/>
  <c r="K890" i="37"/>
  <c r="AG280" i="38"/>
  <c r="AG144" i="38"/>
  <c r="AG963" i="38"/>
  <c r="AG245" i="38"/>
  <c r="AG38" i="38"/>
  <c r="AG315" i="38"/>
  <c r="AG986" i="38"/>
  <c r="K217" i="37"/>
  <c r="AG133" i="38"/>
  <c r="K919" i="37"/>
  <c r="K833" i="37"/>
  <c r="K238" i="37"/>
  <c r="AG130" i="38"/>
  <c r="AG445" i="38"/>
  <c r="AG501" i="38"/>
  <c r="O756" i="36"/>
  <c r="AG673" i="38"/>
  <c r="K644" i="37"/>
  <c r="AG358" i="38"/>
  <c r="AG503" i="38"/>
  <c r="AG243" i="38"/>
  <c r="K650" i="37"/>
  <c r="AG290" i="38"/>
  <c r="O416" i="36"/>
  <c r="K732" i="37"/>
  <c r="AG840" i="38"/>
  <c r="AG100" i="38"/>
  <c r="AG876" i="38"/>
  <c r="AG474" i="38"/>
  <c r="AG908" i="38"/>
  <c r="K264" i="37"/>
  <c r="AG458" i="38"/>
  <c r="K984" i="37"/>
  <c r="AG262" i="38"/>
  <c r="K9" i="37"/>
  <c r="K438" i="37"/>
  <c r="AG442" i="38"/>
  <c r="AG746" i="38"/>
  <c r="K858" i="37"/>
  <c r="AG203" i="38"/>
  <c r="AG141" i="38"/>
  <c r="AG70" i="38"/>
  <c r="K96" i="37"/>
  <c r="O828" i="36"/>
  <c r="K160" i="37"/>
  <c r="AG93" i="38"/>
  <c r="K480" i="37"/>
  <c r="K851" i="37"/>
  <c r="K114" i="37"/>
  <c r="K846" i="37"/>
  <c r="AG859" i="38"/>
  <c r="AG856" i="38"/>
  <c r="AG543" i="38"/>
  <c r="AG920" i="38"/>
  <c r="O594" i="36"/>
  <c r="AG874" i="38"/>
  <c r="O190" i="36"/>
  <c r="K453" i="37"/>
  <c r="AG299" i="38"/>
  <c r="K123" i="37"/>
  <c r="K321" i="37"/>
  <c r="K617" i="37"/>
  <c r="K974" i="37"/>
  <c r="AG699" i="38"/>
  <c r="K142" i="37"/>
  <c r="K57" i="37"/>
  <c r="AG521" i="38"/>
  <c r="AG361" i="38"/>
  <c r="K91" i="37"/>
  <c r="K143" i="37"/>
  <c r="K55" i="37"/>
  <c r="AG165" i="38"/>
  <c r="K562" i="37"/>
  <c r="AG355" i="38"/>
  <c r="K203" i="37"/>
  <c r="K596" i="37"/>
  <c r="AG97" i="38"/>
  <c r="O68" i="36"/>
  <c r="K672" i="37"/>
  <c r="AG728" i="38"/>
  <c r="AG34" i="38"/>
  <c r="K717" i="37"/>
  <c r="AG519" i="38"/>
  <c r="AG228" i="38"/>
  <c r="AG969" i="38"/>
  <c r="AG1001" i="38"/>
  <c r="K745" i="37"/>
  <c r="AG69" i="38"/>
  <c r="AG307" i="38"/>
  <c r="K570" i="37"/>
  <c r="AG31" i="38"/>
  <c r="AG875" i="38"/>
  <c r="AG918" i="38"/>
  <c r="AG722" i="38"/>
  <c r="O709" i="36"/>
  <c r="AG392" i="38"/>
  <c r="K759" i="37"/>
  <c r="AG321" i="38"/>
  <c r="O22" i="36"/>
  <c r="AG685" i="38"/>
  <c r="AG649" i="38"/>
  <c r="K458" i="37"/>
  <c r="K567" i="37"/>
  <c r="AG944" i="38"/>
  <c r="AG943" i="38"/>
  <c r="AG778" i="38"/>
  <c r="K130" i="37"/>
  <c r="AG463" i="38"/>
  <c r="K989" i="37"/>
  <c r="AG33" i="38"/>
  <c r="AG278" i="38"/>
  <c r="O702" i="36"/>
  <c r="AG309" i="38"/>
  <c r="AG598" i="38"/>
  <c r="AG700" i="38"/>
  <c r="AG585" i="38"/>
  <c r="AG1000" i="38"/>
  <c r="K775" i="37"/>
  <c r="AG987" i="38"/>
  <c r="K289" i="37"/>
  <c r="AG945" i="38"/>
  <c r="K286" i="37"/>
  <c r="K127" i="37"/>
  <c r="AG707" i="38"/>
  <c r="AG1003" i="38"/>
  <c r="O960" i="36"/>
  <c r="K546" i="37"/>
  <c r="O487" i="36"/>
  <c r="AG679" i="38"/>
  <c r="K302" i="37"/>
  <c r="K90" i="37"/>
  <c r="AG440" i="38"/>
  <c r="AG692" i="38"/>
  <c r="O82" i="36"/>
  <c r="AG295" i="38"/>
  <c r="AG320" i="38"/>
  <c r="AG583" i="38"/>
  <c r="AG266" i="38"/>
  <c r="AG844" i="38"/>
  <c r="AG411" i="38"/>
  <c r="K496" i="37"/>
  <c r="AG878" i="38"/>
  <c r="K536" i="37"/>
  <c r="AG623" i="38"/>
  <c r="K657" i="37"/>
  <c r="AG806" i="38"/>
  <c r="AG495" i="38"/>
  <c r="AG869" i="38"/>
  <c r="K766" i="37"/>
  <c r="AG56" i="38"/>
  <c r="O230" i="36"/>
  <c r="AG479" i="38"/>
  <c r="O785" i="36"/>
  <c r="AG531" i="38"/>
  <c r="AG950" i="38"/>
  <c r="AG6" i="38"/>
  <c r="K353" i="37"/>
  <c r="AG591" i="38"/>
  <c r="K397" i="37"/>
  <c r="AG178" i="38"/>
  <c r="AG845" i="38"/>
  <c r="AG620" i="38"/>
  <c r="AG832" i="38"/>
  <c r="O619" i="36"/>
  <c r="K993" i="37"/>
  <c r="K219" i="37"/>
  <c r="K869" i="37"/>
  <c r="AG139" i="38"/>
  <c r="K907" i="37"/>
  <c r="AG743" i="38"/>
  <c r="K352" i="37"/>
  <c r="K937" i="37"/>
  <c r="K699" i="37"/>
  <c r="AG339" i="38"/>
  <c r="K413" i="37"/>
  <c r="AG57" i="38"/>
  <c r="K396" i="37"/>
  <c r="K722" i="37"/>
  <c r="AG640" i="38"/>
  <c r="AG912" i="38"/>
  <c r="AG397" i="38"/>
  <c r="AG120" i="38"/>
  <c r="K70" i="37"/>
  <c r="K402" i="37"/>
  <c r="AG213" i="38"/>
  <c r="AG406" i="38"/>
  <c r="AG756" i="38"/>
  <c r="O433" i="36"/>
  <c r="AG677" i="38"/>
  <c r="K737" i="37"/>
  <c r="AG752" i="38"/>
  <c r="AG222" i="38"/>
  <c r="AG414" i="38"/>
  <c r="K696" i="37"/>
  <c r="K681" i="37"/>
  <c r="K724" i="37"/>
  <c r="AG373" i="38"/>
  <c r="K224" i="37"/>
  <c r="K287" i="37"/>
  <c r="K884" i="37"/>
  <c r="AG73" i="38"/>
  <c r="O309" i="36"/>
  <c r="O252" i="36"/>
  <c r="O460" i="36"/>
  <c r="O612" i="36"/>
  <c r="O943" i="36"/>
  <c r="O92" i="36"/>
  <c r="K33" i="37"/>
  <c r="AG900" i="38"/>
  <c r="O685" i="36"/>
  <c r="O536" i="36"/>
  <c r="O326" i="36"/>
  <c r="K578" i="37"/>
  <c r="K954" i="37"/>
  <c r="K682" i="37"/>
  <c r="K174" i="37"/>
  <c r="K894" i="37"/>
  <c r="O432" i="36"/>
  <c r="K627" i="37"/>
  <c r="AG396" i="38"/>
  <c r="K877" i="37"/>
  <c r="K479" i="37"/>
  <c r="K482" i="37"/>
  <c r="K873" i="37"/>
  <c r="K994" i="37"/>
  <c r="K790" i="37"/>
  <c r="K533" i="37"/>
  <c r="K555" i="37"/>
  <c r="K501" i="37"/>
  <c r="AG32" i="38"/>
  <c r="K199" i="37"/>
  <c r="O839" i="36"/>
  <c r="K560" i="37"/>
  <c r="AG848" i="38"/>
  <c r="AG198" i="38"/>
  <c r="O869" i="36"/>
  <c r="K981" i="37"/>
  <c r="K770" i="37"/>
  <c r="O550" i="36"/>
  <c r="O35" i="36"/>
  <c r="K613" i="37"/>
  <c r="O732" i="36"/>
  <c r="K663" i="37"/>
  <c r="K694" i="37"/>
  <c r="O437" i="36"/>
  <c r="K956" i="37"/>
  <c r="K588" i="37"/>
  <c r="K240" i="37"/>
  <c r="K276" i="37"/>
  <c r="O106" i="36"/>
  <c r="K710" i="37"/>
  <c r="K878" i="37"/>
  <c r="K508" i="37"/>
  <c r="K255" i="37"/>
  <c r="K333" i="37"/>
  <c r="K339" i="37"/>
  <c r="O779" i="36"/>
  <c r="AG7" i="38"/>
  <c r="K308" i="37"/>
  <c r="O597" i="36"/>
  <c r="K655" i="37"/>
  <c r="K489" i="37"/>
  <c r="O458" i="36"/>
  <c r="O691" i="36"/>
  <c r="AG605" i="38"/>
  <c r="K948" i="37"/>
  <c r="O953" i="36"/>
  <c r="O910" i="36"/>
  <c r="K279" i="37"/>
  <c r="O160" i="36"/>
  <c r="K180" i="37"/>
  <c r="AG719" i="38"/>
  <c r="K633" i="37"/>
  <c r="K40" i="37"/>
  <c r="O195" i="36"/>
  <c r="O893" i="36"/>
  <c r="O729" i="36"/>
  <c r="AG381" i="38"/>
  <c r="K561" i="37"/>
  <c r="AG271" i="38"/>
  <c r="O79" i="36"/>
  <c r="AG487" i="38"/>
  <c r="K86" i="37"/>
  <c r="AG342" i="38"/>
  <c r="K965" i="37"/>
  <c r="K497" i="37"/>
  <c r="K379" i="37"/>
  <c r="K66" i="37"/>
  <c r="O923" i="36"/>
  <c r="K537" i="37"/>
  <c r="K368" i="37"/>
  <c r="K953" i="37"/>
  <c r="K820" i="37"/>
  <c r="AG115" i="38"/>
  <c r="K347" i="37"/>
  <c r="K860" i="37"/>
  <c r="K481" i="37"/>
  <c r="K13" i="37"/>
  <c r="AG462" i="38"/>
  <c r="K256" i="37"/>
  <c r="K388" i="37"/>
  <c r="K191" i="37"/>
  <c r="K216" i="37"/>
  <c r="O638" i="36"/>
  <c r="K125" i="37"/>
  <c r="K294" i="37"/>
  <c r="AG51" i="38"/>
  <c r="AG706" i="38"/>
  <c r="AG616" i="38"/>
  <c r="O662" i="36"/>
  <c r="K444" i="37"/>
  <c r="AG370" i="38"/>
  <c r="K468" i="37"/>
  <c r="K303" i="37"/>
  <c r="K897" i="37"/>
  <c r="AG413" i="38"/>
  <c r="AG224" i="38"/>
  <c r="AG399" i="38"/>
  <c r="K43" i="37"/>
  <c r="O903" i="36"/>
  <c r="K708" i="37"/>
  <c r="K39" i="37"/>
  <c r="K593" i="37"/>
  <c r="O12" i="36"/>
  <c r="K53" i="37"/>
  <c r="AG275" i="38"/>
  <c r="AG150" i="38"/>
  <c r="K460" i="37"/>
  <c r="O471" i="36"/>
  <c r="O366" i="36"/>
  <c r="K713" i="37"/>
  <c r="K797" i="37"/>
  <c r="K886" i="37"/>
  <c r="O855" i="36"/>
  <c r="AG13" i="38"/>
  <c r="O735" i="36"/>
  <c r="K346" i="37"/>
  <c r="K573" i="37"/>
  <c r="K910" i="37"/>
  <c r="O362" i="36"/>
  <c r="AG395" i="38"/>
  <c r="K242" i="37"/>
  <c r="O948" i="36"/>
  <c r="K259" i="37"/>
  <c r="K61" i="37"/>
  <c r="AG314" i="38"/>
  <c r="O635" i="36"/>
  <c r="K882" i="37"/>
  <c r="K952" i="37"/>
  <c r="O755" i="36"/>
  <c r="O223" i="36"/>
  <c r="AG935" i="38"/>
  <c r="K970" i="37"/>
  <c r="K720" i="37"/>
  <c r="AG122" i="38"/>
  <c r="O289" i="36"/>
  <c r="K309" i="37"/>
  <c r="O27" i="36"/>
  <c r="K241" i="37"/>
  <c r="O519" i="36"/>
  <c r="K543" i="37"/>
  <c r="AG324" i="38"/>
  <c r="AG210" i="38"/>
  <c r="O307" i="36"/>
  <c r="O87" i="36"/>
  <c r="K960" i="37"/>
  <c r="K22" i="37"/>
  <c r="K251" i="37"/>
  <c r="O642" i="36"/>
  <c r="AG306" i="38"/>
  <c r="O774" i="36"/>
  <c r="K881" i="37"/>
  <c r="K583" i="37"/>
  <c r="K266" i="37"/>
  <c r="AG205" i="38"/>
  <c r="K478" i="37"/>
  <c r="AG436" i="38"/>
  <c r="AG953" i="38"/>
  <c r="AG456" i="38"/>
  <c r="K401" i="37"/>
  <c r="AG449" i="38"/>
  <c r="K433" i="37"/>
  <c r="K149" i="37"/>
  <c r="O655" i="36"/>
  <c r="AG827" i="38"/>
  <c r="O375" i="36"/>
  <c r="K908" i="37"/>
  <c r="K791" i="37"/>
  <c r="K376" i="37"/>
  <c r="O540" i="36"/>
  <c r="K450" i="37"/>
  <c r="K140" i="37"/>
  <c r="AG431" i="38"/>
  <c r="O136" i="36"/>
  <c r="K334" i="37"/>
  <c r="AG821" i="38"/>
  <c r="AG287" i="38"/>
  <c r="AG184" i="38"/>
  <c r="AG931" i="38"/>
  <c r="O994" i="36"/>
  <c r="AG89" i="38"/>
  <c r="K50" i="37"/>
  <c r="AG758" i="38"/>
  <c r="AG550" i="38"/>
  <c r="K410" i="37"/>
  <c r="K249" i="37"/>
  <c r="K895" i="37"/>
  <c r="K232" i="37"/>
  <c r="AG666" i="38"/>
  <c r="K15" i="37"/>
  <c r="K74" i="37"/>
  <c r="O715" i="36"/>
  <c r="K383" i="37"/>
  <c r="O820" i="36"/>
  <c r="K806" i="37"/>
  <c r="K516" i="37"/>
  <c r="O728" i="36"/>
  <c r="K812" i="37"/>
  <c r="O620" i="36"/>
  <c r="K234" i="37"/>
  <c r="O414" i="36"/>
  <c r="O603" i="36"/>
  <c r="AG480" i="38"/>
  <c r="O323" i="36"/>
  <c r="K982" i="37"/>
  <c r="K441" i="37"/>
  <c r="K814" i="37"/>
  <c r="AG911" i="38"/>
  <c r="O220" i="36"/>
  <c r="K868" i="37"/>
  <c r="K893" i="37"/>
  <c r="K665" i="37"/>
  <c r="K526" i="37"/>
  <c r="K903" i="37"/>
  <c r="K469" i="37"/>
  <c r="K318" i="37"/>
  <c r="K969" i="37"/>
  <c r="K608" i="37"/>
  <c r="O16" i="36"/>
  <c r="K138" i="37"/>
  <c r="O549" i="36"/>
  <c r="K265" i="37"/>
  <c r="AG671" i="38"/>
  <c r="K80" i="37"/>
  <c r="AG94" i="38"/>
  <c r="K208" i="37"/>
  <c r="K852" i="37"/>
  <c r="K342" i="37"/>
  <c r="K322" i="37"/>
  <c r="K556" i="37"/>
  <c r="K225" i="37"/>
  <c r="K212" i="37"/>
  <c r="O297" i="36"/>
  <c r="AG239" i="38"/>
  <c r="O129" i="36"/>
  <c r="AG193" i="38"/>
  <c r="K604" i="37"/>
  <c r="O352" i="36"/>
  <c r="AG925" i="38"/>
  <c r="K795" i="37"/>
  <c r="AG232" i="38"/>
  <c r="K518" i="37"/>
  <c r="AG435" i="38"/>
  <c r="O158" i="36"/>
  <c r="K175" i="37"/>
  <c r="K990" i="37"/>
  <c r="K923" i="37"/>
  <c r="K529" i="37"/>
  <c r="AG36" i="38"/>
  <c r="O274" i="36"/>
  <c r="AG249" i="38"/>
  <c r="K389" i="37"/>
  <c r="K284" i="37"/>
  <c r="AG721" i="38"/>
  <c r="K909" i="37"/>
  <c r="K911" i="37"/>
  <c r="O112" i="36"/>
  <c r="AG58" i="38"/>
  <c r="K380" i="37"/>
  <c r="O607" i="36"/>
  <c r="K121" i="37"/>
  <c r="K226" i="37"/>
  <c r="K412" i="37"/>
  <c r="K815" i="37"/>
  <c r="O621" i="36"/>
  <c r="K403" i="37"/>
  <c r="O342" i="36"/>
  <c r="AG512" i="38"/>
  <c r="O127" i="36"/>
  <c r="AG601" i="38"/>
  <c r="K764" i="37"/>
  <c r="O156" i="36"/>
  <c r="K921" i="37"/>
  <c r="K404" i="37"/>
  <c r="K400" i="37"/>
  <c r="K230" i="37"/>
  <c r="K456" i="37"/>
  <c r="K122" i="37"/>
  <c r="O864" i="36"/>
  <c r="O378" i="36"/>
  <c r="K211" i="37"/>
  <c r="O422" i="36"/>
  <c r="K298" i="37"/>
  <c r="AG328" i="38"/>
  <c r="AG433" i="38"/>
  <c r="AG24" i="38"/>
  <c r="AG77" i="38"/>
  <c r="O617" i="36"/>
  <c r="AG126" i="38"/>
  <c r="K955" i="37"/>
  <c r="AG337" i="38"/>
  <c r="K218" i="37"/>
  <c r="K355" i="37"/>
  <c r="AG199" i="38"/>
  <c r="O799" i="36"/>
  <c r="O821" i="36"/>
  <c r="O478" i="36"/>
  <c r="K285" i="37"/>
  <c r="O515" i="36"/>
  <c r="O486" i="36"/>
  <c r="AG975" i="38"/>
  <c r="K778" i="37"/>
  <c r="O256" i="36"/>
  <c r="AG612" i="38"/>
  <c r="K244" i="37"/>
  <c r="AG537" i="38"/>
  <c r="O111" i="36"/>
  <c r="O991" i="36"/>
  <c r="K337" i="37"/>
  <c r="AG152" i="38"/>
  <c r="AG164" i="38"/>
  <c r="AG388" i="38"/>
  <c r="AG785" i="38"/>
  <c r="AG854" i="38"/>
  <c r="AG667" i="38"/>
  <c r="AG934" i="38"/>
  <c r="K786" i="37"/>
  <c r="K97" i="37"/>
  <c r="K571" i="37"/>
  <c r="AG162" i="38"/>
  <c r="K305" i="37"/>
  <c r="O427" i="36"/>
  <c r="O219" i="36"/>
  <c r="K629" i="37"/>
  <c r="K742" i="37"/>
  <c r="O63" i="36"/>
  <c r="K932" i="37"/>
  <c r="K640" i="37"/>
  <c r="K124" i="37"/>
  <c r="AG478" i="38"/>
  <c r="K804" i="37"/>
  <c r="O246" i="36"/>
  <c r="AG64" i="38"/>
  <c r="O72" i="36"/>
  <c r="AG447" i="38"/>
  <c r="O373" i="36"/>
  <c r="O912" i="36"/>
  <c r="K964" i="37"/>
  <c r="K239" i="37"/>
  <c r="AG252" i="38"/>
  <c r="AG54" i="38"/>
  <c r="O237" i="36"/>
  <c r="K785" i="37"/>
  <c r="K587" i="37"/>
  <c r="AG39" i="38"/>
  <c r="O1001" i="36"/>
  <c r="K856" i="37"/>
  <c r="AG212" i="38"/>
  <c r="AG291" i="38"/>
  <c r="AG535" i="38"/>
  <c r="O905" i="36"/>
  <c r="K915" i="37"/>
  <c r="K643" i="37"/>
  <c r="K892" i="37"/>
  <c r="K365" i="37"/>
  <c r="K671" i="37"/>
  <c r="O438" i="36"/>
  <c r="K181" i="37"/>
  <c r="O146" i="36"/>
  <c r="AG362" i="38"/>
  <c r="K134" i="37"/>
  <c r="K944" i="37"/>
  <c r="O271" i="36"/>
  <c r="AG143" i="38"/>
  <c r="K597" i="37"/>
  <c r="AG281" i="38"/>
  <c r="K888" i="37"/>
  <c r="O403" i="36"/>
  <c r="K515" i="37"/>
  <c r="AG741" i="38"/>
  <c r="K913" i="37"/>
  <c r="K666" i="37"/>
  <c r="K630" i="37"/>
  <c r="K228" i="37"/>
  <c r="K553" i="37"/>
  <c r="K182" i="37"/>
  <c r="AG839" i="38"/>
  <c r="O721" i="36"/>
  <c r="K754" i="37"/>
  <c r="O511" i="36"/>
  <c r="O800" i="36"/>
  <c r="K522" i="37"/>
  <c r="O168" i="36"/>
  <c r="K929" i="37"/>
  <c r="K99" i="37"/>
  <c r="O866" i="36"/>
  <c r="K625" i="37"/>
  <c r="K876" i="37"/>
  <c r="O601" i="36"/>
  <c r="K236" i="37"/>
  <c r="K101" i="37"/>
  <c r="K781" i="37"/>
  <c r="AG61" i="38"/>
  <c r="K565" i="37"/>
  <c r="O786" i="36"/>
  <c r="O942" i="36"/>
  <c r="O701" i="36"/>
  <c r="K416" i="37"/>
  <c r="K744" i="37"/>
  <c r="O803" i="36"/>
  <c r="O199" i="36"/>
  <c r="O807" i="36"/>
  <c r="O228" i="36"/>
  <c r="AG218" i="38"/>
  <c r="AG66" i="38"/>
  <c r="K341" i="37"/>
  <c r="AG489" i="38"/>
  <c r="O56" i="36"/>
  <c r="K310" i="37"/>
  <c r="AG169" i="38"/>
  <c r="AG363" i="38"/>
  <c r="AG389" i="38"/>
  <c r="AG401" i="38"/>
  <c r="AG19" i="38"/>
  <c r="K680" i="37"/>
  <c r="AG330" i="38"/>
  <c r="AG357" i="38"/>
  <c r="K282" i="37"/>
  <c r="K924" i="37"/>
  <c r="K470" i="37"/>
  <c r="K605" i="37"/>
  <c r="O211" i="36"/>
  <c r="AG882" i="38"/>
  <c r="AG329" i="38"/>
  <c r="K935" i="37"/>
  <c r="O851" i="36"/>
  <c r="O875" i="36"/>
  <c r="AG611" i="38"/>
  <c r="AG560" i="38"/>
  <c r="AG425" i="38"/>
  <c r="K967" i="37"/>
  <c r="O263" i="36"/>
  <c r="AG344" i="38"/>
  <c r="AG693" i="38"/>
  <c r="AG662" i="38"/>
  <c r="AG183" i="38"/>
  <c r="AG850" i="38"/>
  <c r="K589" i="37"/>
  <c r="K31" i="37"/>
  <c r="AG359" i="38"/>
  <c r="AG202" i="38"/>
  <c r="O831" i="36"/>
  <c r="K370" i="37"/>
  <c r="AG173" i="38"/>
  <c r="K816" i="37"/>
  <c r="K455" i="37"/>
  <c r="O556" i="36"/>
  <c r="K451" i="37"/>
  <c r="K789" i="37"/>
  <c r="K872" i="37"/>
  <c r="K119" i="37"/>
  <c r="O152" i="36"/>
  <c r="AG30" i="38"/>
  <c r="O320" i="36"/>
  <c r="AG946" i="38"/>
  <c r="O77" i="36"/>
  <c r="AG285" i="38"/>
  <c r="K103" i="37"/>
  <c r="K85" i="37"/>
  <c r="K726" i="37"/>
  <c r="K554" i="37"/>
  <c r="K842" i="37"/>
  <c r="K687" i="37"/>
  <c r="K332" i="37"/>
  <c r="K904" i="37"/>
  <c r="AG101" i="38"/>
  <c r="O255" i="36"/>
  <c r="K315" i="37"/>
  <c r="AG933" i="38"/>
  <c r="K324" i="37"/>
  <c r="AG459" i="38"/>
  <c r="AG197" i="38"/>
  <c r="AG187" i="38"/>
  <c r="K879" i="37"/>
  <c r="O690" i="36"/>
  <c r="O440" i="36"/>
  <c r="K431" i="37"/>
  <c r="K916" i="37"/>
  <c r="K467" i="37"/>
  <c r="K128" i="37"/>
  <c r="O449" i="36"/>
  <c r="K373" i="37"/>
  <c r="K835" i="37"/>
  <c r="K767" i="37"/>
  <c r="O167" i="36"/>
  <c r="AG151" i="38"/>
  <c r="O798" i="36"/>
  <c r="K440" i="37"/>
  <c r="K254" i="37"/>
  <c r="K985" i="37"/>
  <c r="O736" i="36"/>
  <c r="K678" i="37"/>
  <c r="O677" i="36"/>
  <c r="O988" i="36"/>
  <c r="K547" i="37"/>
  <c r="O705" i="36"/>
  <c r="K566" i="37"/>
  <c r="K509" i="37"/>
  <c r="O879" i="36"/>
  <c r="K847" i="37"/>
  <c r="AG991" i="38"/>
  <c r="O686" i="36"/>
  <c r="AG999" i="38"/>
  <c r="AG816" i="38"/>
  <c r="O902" i="36"/>
  <c r="O42" i="36"/>
  <c r="AG364" i="38"/>
  <c r="O622" i="36"/>
  <c r="O69" i="36"/>
  <c r="O10" i="36"/>
  <c r="K552" i="37"/>
  <c r="O968" i="36"/>
  <c r="K485" i="37"/>
  <c r="K577" i="37"/>
  <c r="K350" i="37"/>
  <c r="O222" i="36"/>
  <c r="AG696" i="38"/>
  <c r="O305" i="36"/>
  <c r="O317" i="36"/>
  <c r="K528" i="37"/>
  <c r="O891" i="36"/>
  <c r="K58" i="37"/>
  <c r="K419" i="37"/>
  <c r="O835" i="36"/>
  <c r="AG296" i="38"/>
  <c r="O448" i="36"/>
  <c r="K691" i="37"/>
  <c r="K714" i="37"/>
  <c r="O351" i="36"/>
  <c r="K54" i="37"/>
  <c r="O551" i="36"/>
  <c r="O100" i="36"/>
  <c r="K59" i="37"/>
  <c r="O526" i="36"/>
  <c r="O468" i="36"/>
  <c r="K698" i="37"/>
  <c r="K961" i="37"/>
  <c r="K579" i="37"/>
  <c r="K252" i="37"/>
  <c r="K363" i="37"/>
  <c r="O710" i="36"/>
  <c r="K549" i="37"/>
  <c r="K871" i="37"/>
  <c r="O132" i="36"/>
  <c r="O915" i="36"/>
  <c r="O121" i="36"/>
  <c r="O149" i="36"/>
  <c r="K243" i="37"/>
  <c r="O514" i="36"/>
  <c r="O23" i="36"/>
  <c r="O283" i="36"/>
  <c r="O797" i="36"/>
  <c r="AG246" i="38"/>
  <c r="AG284" i="38"/>
  <c r="O298" i="36"/>
  <c r="O651" i="36"/>
  <c r="K703" i="37"/>
  <c r="K164" i="37"/>
  <c r="O535" i="36"/>
  <c r="K931" i="37"/>
  <c r="K668" i="37"/>
  <c r="K36" i="37"/>
  <c r="O843" i="36"/>
  <c r="K358" i="37"/>
  <c r="O658" i="36"/>
  <c r="K354" i="37"/>
  <c r="O697" i="36"/>
  <c r="K514" i="37"/>
  <c r="O673" i="36"/>
  <c r="K426" i="37"/>
  <c r="K582" i="37"/>
  <c r="K464" i="37"/>
  <c r="O186" i="36"/>
  <c r="AG853" i="38"/>
  <c r="AG288" i="38"/>
  <c r="AG160" i="38"/>
  <c r="O439" i="36"/>
  <c r="K163" i="37"/>
  <c r="K408" i="37"/>
  <c r="O235" i="36"/>
  <c r="O692" i="36"/>
  <c r="O930" i="36"/>
  <c r="O325" i="36"/>
  <c r="K407" i="37"/>
  <c r="O657" i="36"/>
  <c r="K374" i="37"/>
  <c r="O493" i="36"/>
  <c r="AG624" i="38"/>
  <c r="K25" i="37"/>
  <c r="O858" i="36"/>
  <c r="O595" i="36"/>
  <c r="O354" i="36"/>
  <c r="K700" i="37"/>
  <c r="O884" i="36"/>
  <c r="O457" i="36"/>
  <c r="K272" i="37"/>
  <c r="O793" i="36"/>
  <c r="K828" i="37"/>
  <c r="O591" i="36"/>
  <c r="AG109" i="38"/>
  <c r="K918" i="37"/>
  <c r="O117" i="36"/>
  <c r="O470" i="36"/>
  <c r="O356" i="36"/>
  <c r="O776" i="36"/>
  <c r="O907" i="36"/>
  <c r="O455" i="36"/>
  <c r="O672" i="36"/>
  <c r="AG22" i="38"/>
  <c r="K653" i="37"/>
  <c r="AG255" i="38"/>
  <c r="K863" i="37"/>
  <c r="O70" i="36"/>
  <c r="AG748" i="38"/>
  <c r="K934" i="37"/>
  <c r="O209" i="36"/>
  <c r="O865" i="36"/>
  <c r="K959" i="37"/>
  <c r="K102" i="37"/>
  <c r="AG35" i="38"/>
  <c r="K912" i="37"/>
  <c r="O115" i="36"/>
  <c r="O935" i="36"/>
  <c r="K215" i="37"/>
  <c r="O976" i="36"/>
  <c r="K88" i="37"/>
  <c r="O435" i="36"/>
  <c r="O205" i="36"/>
  <c r="K235" i="37"/>
  <c r="K486" i="37"/>
  <c r="K152" i="37"/>
  <c r="K983" i="37"/>
  <c r="O425" i="36"/>
  <c r="O707" i="36"/>
  <c r="K349" i="37"/>
  <c r="O974" i="36"/>
  <c r="O693" i="36"/>
  <c r="K861" i="37"/>
  <c r="O197" i="36"/>
  <c r="O727" i="36"/>
  <c r="K739" i="37"/>
  <c r="K394" i="37"/>
  <c r="O971" i="36"/>
  <c r="AG653" i="38"/>
  <c r="AG977" i="38"/>
  <c r="AG180" i="38"/>
  <c r="K393" i="37"/>
  <c r="K801" i="37"/>
  <c r="O809" i="36"/>
  <c r="O730" i="36"/>
  <c r="K760" i="37"/>
  <c r="K996" i="37"/>
  <c r="K813" i="37"/>
  <c r="K541" i="37"/>
  <c r="K385" i="37"/>
  <c r="O242" i="36"/>
  <c r="O668" i="36"/>
  <c r="O492" i="36"/>
  <c r="K116" i="37"/>
  <c r="O397" i="36"/>
  <c r="O881" i="36"/>
  <c r="K471" i="37"/>
  <c r="O568" i="36"/>
  <c r="O929" i="36"/>
  <c r="K260" i="37"/>
  <c r="AG814" i="38"/>
  <c r="K406" i="37"/>
  <c r="K44" i="37"/>
  <c r="K472" i="37"/>
  <c r="O762" i="36"/>
  <c r="K299" i="37"/>
  <c r="O84" i="36"/>
  <c r="O133" i="36"/>
  <c r="K281" i="37"/>
  <c r="O824" i="36"/>
  <c r="K100" i="37"/>
  <c r="AG907" i="38"/>
  <c r="K621" i="37"/>
  <c r="K618" i="37"/>
  <c r="AG189" i="38"/>
  <c r="K366" i="37"/>
  <c r="O599" i="36"/>
  <c r="K503" i="37"/>
  <c r="O34" i="36"/>
  <c r="O990" i="36"/>
  <c r="K866" i="37"/>
  <c r="O259" i="36"/>
  <c r="O931" i="36"/>
  <c r="K133" i="37"/>
  <c r="O738" i="36"/>
  <c r="AG571" i="38"/>
  <c r="K335" i="37"/>
  <c r="O945" i="36"/>
  <c r="K746" i="37"/>
  <c r="O53" i="36"/>
  <c r="O310" i="36"/>
  <c r="O962" i="36"/>
  <c r="K268" i="37"/>
  <c r="K500" i="37"/>
  <c r="K12" i="37"/>
  <c r="K792" i="37"/>
  <c r="AG319" i="38"/>
  <c r="AG690" i="38"/>
  <c r="O390" i="36"/>
  <c r="AG461" i="38"/>
  <c r="K885" i="37"/>
  <c r="O792" i="36"/>
  <c r="K771" i="37"/>
  <c r="O679" i="36"/>
  <c r="K371" i="37"/>
  <c r="K963" i="37"/>
  <c r="K24" i="37"/>
  <c r="K688" i="37"/>
  <c r="K575" i="37"/>
  <c r="O949" i="36"/>
  <c r="O609" i="36"/>
  <c r="O462" i="36"/>
  <c r="O98" i="36"/>
  <c r="K148" i="37"/>
  <c r="K757" i="37"/>
  <c r="K68" i="37"/>
  <c r="K325" i="37"/>
  <c r="K184" i="37"/>
  <c r="K189" i="37"/>
  <c r="O882" i="36"/>
  <c r="K188" i="37"/>
  <c r="O213" i="36"/>
  <c r="O963" i="36"/>
  <c r="K436" i="37"/>
  <c r="K495" i="37"/>
  <c r="O523" i="36"/>
  <c r="K386" i="37"/>
  <c r="K693" i="37"/>
  <c r="K110" i="37"/>
  <c r="K11" i="37"/>
  <c r="AG857" i="38"/>
  <c r="AG520" i="38"/>
  <c r="K945" i="37"/>
  <c r="AG635" i="38"/>
  <c r="K422" i="37"/>
  <c r="K998" i="37"/>
  <c r="K261" i="37"/>
  <c r="K902" i="37"/>
  <c r="O66" i="36"/>
  <c r="K883" i="37"/>
  <c r="K677" i="37"/>
  <c r="O675" i="36"/>
  <c r="O99" i="36"/>
  <c r="O328" i="36"/>
  <c r="O234" i="36"/>
  <c r="K179" i="37"/>
  <c r="K170" i="37"/>
  <c r="O794" i="36"/>
  <c r="O436" i="36"/>
  <c r="AG698" i="38"/>
  <c r="K950" i="37"/>
  <c r="AG264" i="38"/>
  <c r="AG830" i="38"/>
  <c r="O585" i="36"/>
  <c r="O580" i="36"/>
  <c r="O874" i="36"/>
  <c r="K178" i="37"/>
  <c r="O330" i="36"/>
  <c r="O334" i="36"/>
  <c r="O83" i="36"/>
  <c r="O258" i="36"/>
  <c r="AG629" i="38"/>
  <c r="K623" i="37"/>
  <c r="O906" i="36"/>
  <c r="O335" i="36"/>
  <c r="AG371" i="38"/>
  <c r="AG423" i="38"/>
  <c r="K719" i="37"/>
  <c r="AG298" i="38"/>
  <c r="K38" i="37"/>
  <c r="K768" i="37"/>
  <c r="O541" i="36"/>
  <c r="O656" i="36"/>
  <c r="K636" i="37"/>
  <c r="AG896" i="38"/>
  <c r="K564" i="37"/>
  <c r="K457" i="37"/>
  <c r="K428" i="37"/>
  <c r="O318" i="36"/>
  <c r="O198" i="36"/>
  <c r="O770" i="36"/>
  <c r="K727" i="37"/>
  <c r="AG276" i="38"/>
  <c r="O336" i="36"/>
  <c r="O29" i="36"/>
  <c r="K423" i="37"/>
  <c r="K602" i="37"/>
  <c r="AG127" i="38"/>
  <c r="K836" i="37"/>
  <c r="O14" i="36"/>
  <c r="K679" i="37"/>
  <c r="O900" i="36"/>
  <c r="O227" i="36"/>
  <c r="O985" i="36"/>
  <c r="O236" i="36"/>
  <c r="O374" i="36"/>
  <c r="O847" i="36"/>
  <c r="O810" i="36"/>
  <c r="K420" i="37"/>
  <c r="O303" i="36"/>
  <c r="O140" i="36"/>
  <c r="K887" i="37"/>
  <c r="K443" i="37"/>
  <c r="O504" i="36"/>
  <c r="O611" i="36"/>
  <c r="K647" i="37"/>
  <c r="O517" i="36"/>
  <c r="K72" i="37"/>
  <c r="O788" i="36"/>
  <c r="K656" i="37"/>
  <c r="O139" i="36"/>
  <c r="O322" i="36"/>
  <c r="AG335" i="38"/>
  <c r="O767" i="36"/>
  <c r="O264" i="36"/>
  <c r="K327" i="37"/>
  <c r="O859" i="36"/>
  <c r="K938" i="37"/>
  <c r="O380" i="36"/>
  <c r="K445" i="37"/>
  <c r="O126" i="36"/>
  <c r="K6" i="37"/>
  <c r="O895" i="36"/>
  <c r="AG981" i="38"/>
  <c r="AG493" i="38"/>
  <c r="K534" i="37"/>
  <c r="O711" i="36"/>
  <c r="K439" i="37"/>
  <c r="O806" i="36"/>
  <c r="K56" i="37"/>
  <c r="O863" i="36"/>
  <c r="O698" i="36"/>
  <c r="O933" i="36"/>
  <c r="O453" i="36"/>
  <c r="K520" i="37"/>
  <c r="O539" i="36"/>
  <c r="O569" i="36"/>
  <c r="K793" i="37"/>
  <c r="K794" i="37"/>
  <c r="O818" i="36"/>
  <c r="O996" i="36"/>
  <c r="K466" i="37"/>
  <c r="K513" i="37"/>
  <c r="O861" i="36"/>
  <c r="O105" i="36"/>
  <c r="K581" i="37"/>
  <c r="O787" i="36"/>
  <c r="O984" i="36"/>
  <c r="O55" i="36"/>
  <c r="O313" i="36"/>
  <c r="K245" i="37"/>
  <c r="O269" i="36"/>
  <c r="O153" i="36"/>
  <c r="O207" i="36"/>
  <c r="K487" i="37"/>
  <c r="O245" i="36"/>
  <c r="K800" i="37"/>
  <c r="AG422" i="38"/>
  <c r="K83" i="37"/>
  <c r="K684" i="37"/>
  <c r="O265" i="36"/>
  <c r="K361" i="37"/>
  <c r="O629" i="36"/>
  <c r="O518" i="36"/>
  <c r="O716" i="36"/>
  <c r="O138" i="36"/>
  <c r="O371" i="36"/>
  <c r="O372" i="36"/>
  <c r="O944" i="36"/>
  <c r="K572" i="37"/>
  <c r="O395" i="36"/>
  <c r="O725" i="36"/>
  <c r="O266" i="36"/>
  <c r="K248" i="37"/>
  <c r="O337" i="36"/>
  <c r="O287" i="36"/>
  <c r="K499" i="37"/>
  <c r="K731" i="37"/>
  <c r="O192" i="36"/>
  <c r="O648" i="36"/>
  <c r="K395" i="37"/>
  <c r="O650" i="36"/>
  <c r="O476" i="36"/>
  <c r="O122" i="36"/>
  <c r="K811" i="37"/>
  <c r="O90" i="36"/>
  <c r="K437" i="37"/>
  <c r="K30" i="37"/>
  <c r="K654" i="37"/>
  <c r="K743" i="37"/>
  <c r="K109" i="37"/>
  <c r="K434" i="37"/>
  <c r="AG655" i="38"/>
  <c r="O801" i="36"/>
  <c r="AG764" i="38"/>
  <c r="K521" i="37"/>
  <c r="K676" i="37"/>
  <c r="O747" i="36"/>
  <c r="O600" i="36"/>
  <c r="O485" i="36"/>
  <c r="AG37" i="38"/>
  <c r="K343" i="37"/>
  <c r="K314" i="37"/>
  <c r="K344" i="37"/>
  <c r="O743" i="36"/>
  <c r="O683" i="36"/>
  <c r="O407" i="36"/>
  <c r="O712" i="36"/>
  <c r="O312" i="36"/>
  <c r="O555" i="36"/>
  <c r="O497" i="36"/>
  <c r="K392" i="37"/>
  <c r="O871" i="36"/>
  <c r="K351" i="37"/>
  <c r="AG311" i="38"/>
  <c r="O154" i="36"/>
  <c r="K614" i="37"/>
  <c r="K187" i="37"/>
  <c r="O509" i="36"/>
  <c r="O447" i="36"/>
  <c r="O345" i="36"/>
  <c r="K108" i="37"/>
  <c r="K336" i="37"/>
  <c r="K257" i="37"/>
  <c r="K220" i="37"/>
  <c r="K5" i="37"/>
  <c r="K126" i="37"/>
  <c r="K475" i="37"/>
  <c r="AG117" i="38"/>
  <c r="O687" i="36"/>
  <c r="K414" i="37"/>
  <c r="K997" i="37"/>
  <c r="K504" i="37"/>
  <c r="O141" i="36"/>
  <c r="O894" i="36"/>
  <c r="O434" i="36"/>
  <c r="K519" i="37"/>
  <c r="K601" i="37"/>
  <c r="O627" i="36"/>
  <c r="O401" i="36"/>
  <c r="O488" i="36"/>
  <c r="O385" i="36"/>
  <c r="O120" i="36"/>
  <c r="K166" i="37"/>
  <c r="O293" i="36"/>
  <c r="K171" i="37"/>
  <c r="K8" i="37"/>
  <c r="O343" i="36"/>
  <c r="O888" i="36"/>
  <c r="O231" i="36"/>
  <c r="AG708" i="38"/>
  <c r="O598" i="36"/>
  <c r="O663" i="36"/>
  <c r="O765" i="36"/>
  <c r="K940" i="37"/>
  <c r="K690" i="37"/>
  <c r="K631" i="37"/>
  <c r="K667" i="37"/>
  <c r="K381" i="37"/>
  <c r="O733" i="36"/>
  <c r="K624" i="37"/>
  <c r="K494" i="37"/>
  <c r="O596" i="36"/>
  <c r="O644" i="36"/>
  <c r="K563" i="37"/>
  <c r="O311" i="36"/>
  <c r="O754" i="36"/>
  <c r="K914" i="37"/>
  <c r="K52" i="37"/>
  <c r="K382" i="37"/>
  <c r="AG260" i="38"/>
  <c r="K999" i="37"/>
  <c r="K660" i="37"/>
  <c r="O277" i="36"/>
  <c r="O766" i="36"/>
  <c r="K233" i="37"/>
  <c r="O172" i="36"/>
  <c r="O576" i="36"/>
  <c r="O101" i="36"/>
  <c r="O37" i="36"/>
  <c r="O696" i="36"/>
  <c r="AG996" i="38"/>
  <c r="K161" i="37"/>
  <c r="K147" i="37"/>
  <c r="AG904" i="38"/>
  <c r="K157" i="37"/>
  <c r="K530" i="37"/>
  <c r="O490" i="36"/>
  <c r="K46" i="37"/>
  <c r="K823" i="37"/>
  <c r="O239" i="36"/>
  <c r="O739" i="36"/>
  <c r="K783" i="37"/>
  <c r="O94" i="36"/>
  <c r="K927" i="37"/>
  <c r="K275" i="37"/>
  <c r="O135" i="36"/>
  <c r="K409" i="37"/>
  <c r="O91" i="36"/>
  <c r="O761" i="36"/>
  <c r="K21" i="37"/>
  <c r="K808" i="37"/>
  <c r="O200" i="36"/>
  <c r="K356" i="37"/>
  <c r="O96" i="36"/>
  <c r="O604" i="36"/>
  <c r="O102" i="36"/>
  <c r="K735" i="37"/>
  <c r="K418" i="37"/>
  <c r="O341" i="36"/>
  <c r="K23" i="37"/>
  <c r="O926" i="36"/>
  <c r="O959" i="36"/>
  <c r="K359" i="37"/>
  <c r="K207" i="37"/>
  <c r="K925" i="37"/>
  <c r="O202" i="36"/>
  <c r="O251" i="36"/>
  <c r="O118" i="36"/>
  <c r="O212" i="36"/>
  <c r="O626" i="36"/>
  <c r="AG759" i="38"/>
  <c r="AG466" i="38"/>
  <c r="K505" i="37"/>
  <c r="K986" i="37"/>
  <c r="K702" i="37"/>
  <c r="O850" i="36"/>
  <c r="O969" i="36"/>
  <c r="K300" i="37"/>
  <c r="O593" i="36"/>
  <c r="K384" i="37"/>
  <c r="O11" i="36"/>
  <c r="K646" i="37"/>
  <c r="K277" i="37"/>
  <c r="O475" i="36"/>
  <c r="O999" i="36"/>
  <c r="K183" i="37"/>
  <c r="K558" i="37"/>
  <c r="O501" i="36"/>
  <c r="K709" i="37"/>
  <c r="K313" i="37"/>
  <c r="AG879" i="38"/>
  <c r="O608" i="36"/>
  <c r="O572" i="36"/>
  <c r="O967" i="36"/>
  <c r="K37" i="37"/>
  <c r="K329" i="37"/>
  <c r="K599" i="37"/>
  <c r="O534" i="36"/>
  <c r="O703" i="36"/>
  <c r="K718" i="37"/>
  <c r="K112" i="37"/>
  <c r="K930" i="37"/>
  <c r="O832" i="36"/>
  <c r="O382" i="36"/>
  <c r="O119" i="36"/>
  <c r="O33" i="36"/>
  <c r="O724" i="36"/>
  <c r="K118" i="37"/>
  <c r="O498" i="36"/>
  <c r="O250" i="36"/>
  <c r="O299" i="36"/>
  <c r="O840" i="36"/>
  <c r="K84" i="37"/>
  <c r="K357" i="37"/>
  <c r="K707" i="37"/>
  <c r="AG175" i="38"/>
  <c r="O978" i="36"/>
  <c r="K200" i="37"/>
  <c r="O38" i="36"/>
  <c r="AG831" i="38"/>
  <c r="O510" i="36"/>
  <c r="O624" i="36"/>
  <c r="O924" i="36"/>
  <c r="O560" i="36"/>
  <c r="O177" i="36"/>
  <c r="K283" i="37"/>
  <c r="O291" i="36"/>
  <c r="K326" i="37"/>
  <c r="K777" i="37"/>
  <c r="O532" i="36"/>
  <c r="O528" i="36"/>
  <c r="O890" i="36"/>
  <c r="K78" i="37"/>
  <c r="O570" i="36"/>
  <c r="O778" i="36"/>
  <c r="O559" i="36"/>
  <c r="O811" i="36"/>
  <c r="O808" i="36"/>
  <c r="K4" i="37"/>
  <c r="O214" i="36"/>
  <c r="O353" i="36"/>
  <c r="O704" i="36"/>
  <c r="O495" i="36"/>
  <c r="O623" i="36"/>
  <c r="O545" i="36"/>
  <c r="O431" i="36"/>
  <c r="K1000" i="37"/>
  <c r="O346" i="36"/>
  <c r="K773" i="37"/>
  <c r="AG494" i="38"/>
  <c r="O961" i="36"/>
  <c r="K753" i="37"/>
  <c r="AG221" i="38"/>
  <c r="O388" i="36"/>
  <c r="O513" i="36"/>
  <c r="O870" i="36"/>
  <c r="O217" i="36"/>
  <c r="K695" i="37"/>
  <c r="O461" i="36"/>
  <c r="O771" i="36"/>
  <c r="O947" i="36"/>
  <c r="O652" i="36"/>
  <c r="O399" i="36"/>
  <c r="K274" i="37"/>
  <c r="O165" i="36"/>
  <c r="O919" i="36"/>
  <c r="O665" i="36"/>
  <c r="O565" i="36"/>
  <c r="K430" i="37"/>
  <c r="O750" i="36"/>
  <c r="O429" i="36"/>
  <c r="O666" i="36"/>
  <c r="O224" i="36"/>
  <c r="K540" i="37"/>
  <c r="K27" i="37"/>
  <c r="AG72" i="38"/>
  <c r="K606" i="37"/>
  <c r="O445" i="36"/>
  <c r="O956" i="36"/>
  <c r="O854" i="36"/>
  <c r="K832" i="37"/>
  <c r="K730" i="37"/>
  <c r="O848" i="36"/>
  <c r="O640" i="36"/>
  <c r="O185" i="36"/>
  <c r="K683" i="37"/>
  <c r="O147" i="36"/>
  <c r="O817" i="36"/>
  <c r="K889" i="37"/>
  <c r="K991" i="37"/>
  <c r="K461" i="37"/>
  <c r="O467" i="36"/>
  <c r="O751" i="36"/>
  <c r="O419" i="36"/>
  <c r="O877" i="36"/>
  <c r="O920" i="36"/>
  <c r="O981" i="36"/>
  <c r="O987" i="36"/>
  <c r="O184" i="36"/>
  <c r="K675" i="37"/>
  <c r="K48" i="37"/>
  <c r="AG44" i="38"/>
  <c r="O446" i="36"/>
  <c r="O853" i="36"/>
  <c r="K474" i="37"/>
  <c r="O997" i="36"/>
  <c r="O719" i="36"/>
  <c r="K639" i="37"/>
  <c r="O180" i="36"/>
  <c r="O588" i="36"/>
  <c r="O954" i="36"/>
  <c r="K595" i="37"/>
  <c r="O571" i="36"/>
  <c r="O247" i="36"/>
  <c r="O361" i="36"/>
  <c r="K106" i="37"/>
  <c r="O577" i="36"/>
  <c r="K830" i="37"/>
  <c r="O130" i="36"/>
  <c r="O563" i="36"/>
  <c r="O647" i="36"/>
  <c r="O567" i="36"/>
  <c r="O104" i="36"/>
  <c r="O249" i="36"/>
  <c r="AG149" i="38"/>
  <c r="O331" i="36"/>
  <c r="O958" i="36"/>
  <c r="O357" i="36"/>
  <c r="O885" i="36"/>
  <c r="K821" i="37"/>
  <c r="O830" i="36"/>
  <c r="K972" i="37"/>
  <c r="AG893" i="38"/>
  <c r="O221" i="36"/>
  <c r="K968" i="37"/>
  <c r="O641" i="36"/>
  <c r="O527" i="36"/>
  <c r="K971" i="37"/>
  <c r="O262" i="36"/>
  <c r="K115" i="37"/>
  <c r="O834" i="36"/>
  <c r="O760" i="36"/>
  <c r="AG636" i="38"/>
  <c r="O706" i="36"/>
  <c r="K755" i="37"/>
  <c r="K685" i="37"/>
  <c r="O272" i="36"/>
  <c r="O229" i="36"/>
  <c r="K79" i="37"/>
  <c r="K476" i="37"/>
  <c r="O763" i="36"/>
  <c r="O196" i="36"/>
  <c r="O575" i="36"/>
  <c r="O507" i="36"/>
  <c r="O17" i="36"/>
  <c r="O30" i="36"/>
  <c r="O333" i="36"/>
  <c r="K168" i="37"/>
  <c r="O916" i="36"/>
  <c r="K641" i="37"/>
  <c r="O589" i="36"/>
  <c r="O759" i="36"/>
  <c r="O745" i="36"/>
  <c r="K637" i="37"/>
  <c r="O203" i="36"/>
  <c r="K980" i="37"/>
  <c r="O938" i="36"/>
  <c r="O452" i="36"/>
  <c r="O26" i="36"/>
  <c r="O270" i="36"/>
  <c r="AG742" i="38"/>
  <c r="O144" i="36"/>
  <c r="AG914" i="38"/>
  <c r="K338" i="37"/>
  <c r="K76" i="37"/>
  <c r="K584" i="37"/>
  <c r="K796" i="37"/>
  <c r="K736" i="37"/>
  <c r="O477" i="36"/>
  <c r="AG668" i="38"/>
  <c r="K898" i="37"/>
  <c r="O643" i="36"/>
  <c r="O304" i="36"/>
  <c r="O339" i="36"/>
  <c r="O512" i="36"/>
  <c r="K196" i="37"/>
  <c r="K73" i="37"/>
  <c r="O191" i="36"/>
  <c r="K511" i="37"/>
  <c r="K891" i="37"/>
  <c r="O542" i="36"/>
  <c r="K417" i="37"/>
  <c r="AG426" i="38"/>
  <c r="O553" i="36"/>
  <c r="K319" i="37"/>
  <c r="K32" i="37"/>
  <c r="K364" i="37"/>
  <c r="O88" i="36"/>
  <c r="K574" i="37"/>
  <c r="K734" i="37"/>
  <c r="O508" i="36"/>
  <c r="O107" i="36"/>
  <c r="O741" i="36"/>
  <c r="K292" i="37"/>
  <c r="O13" i="36"/>
  <c r="O966" i="36"/>
  <c r="K598" i="37"/>
  <c r="K798" i="37"/>
  <c r="O188" i="36"/>
  <c r="AG710" i="38"/>
  <c r="O795" i="36"/>
  <c r="O717" i="36"/>
  <c r="O314" i="36"/>
  <c r="K527" i="37"/>
  <c r="K880" i="37"/>
  <c r="K550" i="37"/>
  <c r="K490" i="37"/>
  <c r="K372" i="37"/>
  <c r="O279" i="36"/>
  <c r="O6" i="36"/>
  <c r="K151" i="37"/>
  <c r="K473" i="37"/>
  <c r="K841" i="37"/>
  <c r="O338" i="36"/>
  <c r="AG822" i="38"/>
  <c r="K301" i="37"/>
  <c r="O883" i="36"/>
  <c r="O5" i="36"/>
  <c r="O284" i="36"/>
  <c r="K442" i="37"/>
  <c r="K20" i="37"/>
  <c r="O783" i="36"/>
  <c r="K263" i="37"/>
  <c r="O605" i="36"/>
  <c r="O946" i="36"/>
  <c r="O24" i="36"/>
  <c r="O9" i="36"/>
  <c r="K387" i="37"/>
  <c r="K715" i="37"/>
  <c r="O897" i="36"/>
  <c r="K49" i="37"/>
  <c r="O60" i="36"/>
  <c r="O276" i="36"/>
  <c r="O392" i="36"/>
  <c r="O93" i="36"/>
  <c r="K92" i="37"/>
  <c r="O76" i="36"/>
  <c r="K19" i="37"/>
  <c r="K278" i="37"/>
  <c r="O868" i="36"/>
  <c r="K237" i="37"/>
  <c r="AG847" i="38"/>
  <c r="K35" i="37"/>
  <c r="K721" i="37"/>
  <c r="K674" i="37"/>
  <c r="AG367" i="38"/>
  <c r="O253" i="36"/>
  <c r="O281" i="36"/>
  <c r="K689" i="37"/>
  <c r="O502" i="36"/>
  <c r="O814" i="36"/>
  <c r="K704" i="37"/>
  <c r="K837" i="37"/>
  <c r="O688" i="36"/>
  <c r="O108" i="36"/>
  <c r="O4" i="36"/>
  <c r="K933" i="37"/>
  <c r="K538" i="37"/>
  <c r="K977" i="37"/>
  <c r="O932" i="36"/>
  <c r="AG352" i="38"/>
  <c r="K824" i="37"/>
  <c r="K752" i="37"/>
  <c r="K369" i="37"/>
  <c r="O248" i="36"/>
  <c r="O632" i="36"/>
  <c r="O708" i="36"/>
  <c r="O918" i="36"/>
  <c r="O914" i="36"/>
  <c r="O226" i="36"/>
  <c r="K507" i="37"/>
  <c r="K723" i="37"/>
  <c r="O296" i="36"/>
  <c r="O232" i="36"/>
  <c r="O887" i="36"/>
  <c r="O182" i="36"/>
  <c r="K415" i="37"/>
  <c r="O413" i="36"/>
  <c r="O937" i="36"/>
  <c r="K733" i="37"/>
  <c r="O367" i="36"/>
  <c r="O684" i="36"/>
  <c r="K779" i="37"/>
  <c r="K809" i="37"/>
  <c r="O368" i="36"/>
  <c r="K367" i="37"/>
  <c r="O579" i="36"/>
  <c r="O451" i="36"/>
  <c r="K662" i="37"/>
  <c r="K751" i="37"/>
  <c r="O396" i="36"/>
  <c r="K900" i="37"/>
  <c r="O554" i="36"/>
  <c r="O19" i="36"/>
  <c r="K648" i="37"/>
  <c r="O428" i="36"/>
  <c r="O659" i="36"/>
  <c r="O941" i="36"/>
  <c r="AG129" i="38"/>
  <c r="K622" i="37"/>
  <c r="O970" i="36"/>
  <c r="O775" i="36"/>
  <c r="K144" i="37"/>
  <c r="O695" i="36"/>
  <c r="AG182" i="38"/>
  <c r="K616" i="37"/>
  <c r="O516" i="36"/>
  <c r="O731" i="36"/>
  <c r="O379" i="36"/>
  <c r="K664" i="37"/>
  <c r="O939" i="36"/>
  <c r="O768" i="36"/>
  <c r="AG134" i="38"/>
  <c r="O489" i="36"/>
  <c r="O171" i="36"/>
  <c r="O856" i="36"/>
  <c r="O170" i="36"/>
  <c r="O295" i="36"/>
  <c r="O548" i="36"/>
  <c r="O713" i="36"/>
  <c r="K390" i="37"/>
  <c r="O829" i="36"/>
  <c r="O740" i="36"/>
  <c r="K158" i="37"/>
  <c r="K957" i="37"/>
  <c r="O238" i="36"/>
  <c r="O426" i="36"/>
  <c r="K510" i="37"/>
  <c r="K135" i="37"/>
  <c r="O210" i="36"/>
  <c r="K427" i="37"/>
  <c r="K642" i="37"/>
  <c r="K198" i="37"/>
  <c r="K524" i="37"/>
  <c r="O860" i="36"/>
  <c r="O391" i="36"/>
  <c r="O857" i="36"/>
  <c r="O128" i="36"/>
  <c r="O474" i="36"/>
  <c r="O97" i="36"/>
  <c r="O114" i="36"/>
  <c r="O131" i="36"/>
  <c r="O979" i="36"/>
  <c r="K765" i="37"/>
  <c r="O384" i="36"/>
  <c r="AG177" i="38"/>
  <c r="K429" i="37"/>
  <c r="K129" i="37"/>
  <c r="K701" i="37"/>
  <c r="O49" i="36"/>
  <c r="K958" i="37"/>
  <c r="O350" i="36"/>
  <c r="O442" i="36"/>
  <c r="O174" i="36"/>
  <c r="O340" i="36"/>
  <c r="O278" i="36"/>
  <c r="O288" i="36"/>
  <c r="O873" i="36"/>
  <c r="O764" i="36"/>
  <c r="O472" i="36"/>
  <c r="K81" i="37"/>
  <c r="O746" i="36"/>
  <c r="O218" i="36"/>
  <c r="O833" i="36"/>
  <c r="O137" i="36"/>
  <c r="O558" i="36"/>
  <c r="O784" i="36"/>
  <c r="O980" i="36"/>
  <c r="O466" i="36"/>
  <c r="O904" i="36"/>
  <c r="O928" i="36"/>
  <c r="O892" i="36"/>
  <c r="O398" i="36"/>
  <c r="O62" i="36"/>
  <c r="K432" i="37"/>
  <c r="O59" i="36"/>
  <c r="O482" i="36"/>
  <c r="O901" i="36"/>
  <c r="K819" i="37"/>
  <c r="O290" i="36"/>
  <c r="O348" i="36"/>
  <c r="K247" i="37"/>
  <c r="O113" i="36"/>
  <c r="O324" i="36"/>
  <c r="O169" i="36"/>
  <c r="O872" i="36"/>
  <c r="AG220" i="38"/>
  <c r="AG108" i="38"/>
  <c r="K448" i="37"/>
  <c r="K610" i="37"/>
  <c r="O110" i="36"/>
  <c r="O590" i="36"/>
  <c r="K865" i="37"/>
  <c r="O159" i="36"/>
  <c r="O285" i="36"/>
  <c r="AG627" i="38"/>
  <c r="K145" i="37"/>
  <c r="O31" i="36"/>
  <c r="O880" i="36"/>
  <c r="O649" i="36"/>
  <c r="O744" i="36"/>
  <c r="AG251" i="38"/>
  <c r="AG234" i="38"/>
  <c r="K34" i="37"/>
  <c r="O275" i="36"/>
  <c r="O909" i="36"/>
  <c r="O546" i="36"/>
  <c r="O359" i="36"/>
  <c r="O86" i="36"/>
  <c r="K756" i="37"/>
  <c r="AG142" i="38"/>
  <c r="O369" i="36"/>
  <c r="O194" i="36"/>
  <c r="O71" i="36"/>
  <c r="O286" i="36"/>
  <c r="K213" i="37"/>
  <c r="O992" i="36"/>
  <c r="AG47" i="38"/>
  <c r="O40" i="36"/>
  <c r="K634" i="37"/>
  <c r="AG86" i="38"/>
  <c r="O844" i="36"/>
  <c r="K603" i="37"/>
  <c r="O444" i="36"/>
  <c r="K658" i="37"/>
  <c r="O67" i="36"/>
  <c r="O358" i="36"/>
  <c r="O925" i="36"/>
  <c r="O917" i="36"/>
  <c r="O748" i="36"/>
  <c r="O268" i="36"/>
  <c r="O454" i="36"/>
  <c r="K817" i="37"/>
  <c r="O525" i="36"/>
  <c r="O899" i="36"/>
  <c r="O867" i="36"/>
  <c r="K590" i="37"/>
  <c r="AG353" i="38"/>
  <c r="K995" i="37"/>
  <c r="O852" i="36"/>
  <c r="K673" i="37"/>
  <c r="K425" i="37"/>
  <c r="O441" i="36"/>
  <c r="K10" i="37"/>
  <c r="O406" i="36"/>
  <c r="O773" i="36"/>
  <c r="O48" i="36"/>
  <c r="O496" i="36"/>
  <c r="O610" i="36"/>
  <c r="K316" i="37"/>
  <c r="AG112" i="38"/>
  <c r="O531" i="36"/>
  <c r="O148" i="36"/>
  <c r="AG168" i="38"/>
  <c r="K262" i="37"/>
  <c r="K776" i="37"/>
  <c r="O862" i="36"/>
  <c r="O566" i="36"/>
  <c r="O653" i="36"/>
  <c r="O973" i="36"/>
  <c r="K834" i="37"/>
  <c r="O155" i="36"/>
  <c r="O183" i="36"/>
  <c r="O670" i="36"/>
  <c r="O394" i="36"/>
  <c r="O986" i="36"/>
  <c r="O742" i="36"/>
  <c r="K975" i="37"/>
  <c r="K391" i="37"/>
  <c r="K586" i="37"/>
  <c r="K839" i="37"/>
  <c r="K488" i="37"/>
  <c r="O841" i="36"/>
  <c r="O294" i="36"/>
  <c r="O822" i="36"/>
  <c r="O80" i="36"/>
  <c r="O443" i="36"/>
  <c r="O201" i="36"/>
  <c r="K89" i="37"/>
  <c r="O233" i="36"/>
  <c r="AG674" i="38"/>
  <c r="O689" i="36"/>
  <c r="O734" i="36"/>
  <c r="AG486" i="38"/>
  <c r="O193" i="36"/>
  <c r="O547" i="36"/>
  <c r="K987" i="37"/>
  <c r="K64" i="37"/>
  <c r="K854" i="37"/>
  <c r="O78" i="36"/>
  <c r="O424" i="36"/>
  <c r="O671" i="36"/>
  <c r="O344" i="36"/>
  <c r="AG153" i="38"/>
  <c r="K304" i="37"/>
  <c r="K838" i="37"/>
  <c r="K221" i="37"/>
  <c r="O161" i="36"/>
  <c r="O983" i="36"/>
  <c r="O499" i="36"/>
  <c r="O412" i="36"/>
  <c r="O639" i="36"/>
  <c r="O552" i="36"/>
  <c r="K94" i="37"/>
  <c r="K95" i="37"/>
  <c r="O952" i="36"/>
  <c r="O533" i="36"/>
  <c r="O722" i="36"/>
  <c r="K477" i="37"/>
  <c r="O54" i="36"/>
  <c r="O975" i="36"/>
  <c r="K635" i="37"/>
  <c r="O28" i="36"/>
  <c r="O479" i="36"/>
  <c r="O393" i="36"/>
  <c r="K63" i="37"/>
  <c r="O780" i="36"/>
  <c r="K870" i="37"/>
  <c r="K117" i="37"/>
  <c r="O241" i="36"/>
  <c r="O410" i="36"/>
  <c r="K580" i="37"/>
  <c r="O430" i="36"/>
  <c r="O886" i="36"/>
  <c r="O204" i="36"/>
  <c r="K670" i="37"/>
  <c r="AG159" i="38"/>
  <c r="O936" i="36"/>
  <c r="K132" i="37"/>
  <c r="O826" i="36"/>
  <c r="K936" i="37"/>
  <c r="O417" i="36"/>
  <c r="O142" i="36"/>
  <c r="AG349" i="38"/>
  <c r="K763" i="37"/>
  <c r="O157" i="36"/>
  <c r="K169" i="37"/>
  <c r="O678" i="36"/>
  <c r="K740" i="37"/>
  <c r="K591" i="37"/>
  <c r="K190" i="37"/>
  <c r="K818" i="37"/>
  <c r="O752" i="36"/>
  <c r="O836" i="36"/>
  <c r="O631" i="36"/>
  <c r="K317" i="37"/>
  <c r="O292" i="36"/>
  <c r="O782" i="36"/>
  <c r="AG575" i="38"/>
  <c r="K548" i="37"/>
  <c r="O405" i="36"/>
  <c r="O805" i="36"/>
  <c r="AG483" i="38"/>
  <c r="AG166" i="38"/>
  <c r="K306" i="37"/>
  <c r="O215" i="36"/>
  <c r="O327" i="36"/>
  <c r="O383" i="36"/>
  <c r="O257" i="36"/>
  <c r="O387" i="36"/>
  <c r="O682" i="36"/>
  <c r="K209" i="37"/>
  <c r="O530" i="36"/>
  <c r="O51" i="36"/>
  <c r="O332" i="36"/>
  <c r="O240" i="36"/>
  <c r="O409" i="36"/>
  <c r="K867" i="37"/>
  <c r="O524" i="36"/>
  <c r="O456" i="36"/>
  <c r="K632" i="37"/>
  <c r="O389" i="36"/>
  <c r="AG966" i="38"/>
  <c r="O381" i="36"/>
  <c r="K449" i="37"/>
  <c r="O306" i="36"/>
  <c r="K484" i="37"/>
  <c r="O827" i="36"/>
  <c r="K728" i="37"/>
  <c r="AG194" i="38"/>
  <c r="AG468" i="38"/>
  <c r="O951" i="36"/>
  <c r="AG310" i="38"/>
  <c r="AG498" i="38"/>
  <c r="K525" i="37"/>
  <c r="O404" i="36"/>
  <c r="O32" i="36"/>
  <c r="K769" i="37"/>
  <c r="O505" i="36"/>
  <c r="O3" i="36"/>
  <c r="AG14" i="38"/>
  <c r="O503" i="36"/>
  <c r="K592" i="37"/>
  <c r="K177" i="37"/>
  <c r="K926" i="37"/>
  <c r="O520" i="36"/>
  <c r="AG544" i="38"/>
  <c r="K483" i="37"/>
  <c r="AG62" i="38"/>
  <c r="K271" i="37"/>
  <c r="K280" i="37"/>
  <c r="O61" i="36"/>
  <c r="O95" i="36"/>
  <c r="O562" i="36"/>
  <c r="O995" i="36"/>
  <c r="K421" i="37"/>
  <c r="O972" i="36"/>
  <c r="O718" i="36"/>
  <c r="K159" i="37"/>
  <c r="K331" i="37"/>
  <c r="O674" i="36"/>
  <c r="K859" i="37"/>
  <c r="O75" i="36"/>
  <c r="O664" i="36"/>
  <c r="O680" i="36"/>
  <c r="AG465" i="38"/>
  <c r="O964" i="36"/>
  <c r="O494" i="36"/>
  <c r="O47" i="36"/>
  <c r="AG15" i="38"/>
  <c r="AG343" i="38"/>
  <c r="AG511" i="38"/>
  <c r="AG45" i="38"/>
  <c r="K612" i="37"/>
  <c r="O173" i="36"/>
  <c r="O481" i="36"/>
  <c r="O506" i="36"/>
  <c r="AG597" i="38"/>
  <c r="K176" i="37"/>
  <c r="O581" i="36"/>
  <c r="O41" i="36"/>
  <c r="K874" i="37"/>
  <c r="O726" i="36"/>
  <c r="K569" i="37"/>
  <c r="K949" i="37"/>
  <c r="AG428" i="38"/>
  <c r="K512" i="37"/>
  <c r="O463" i="36"/>
  <c r="K805" i="37"/>
  <c r="O583" i="36"/>
  <c r="O837" i="36"/>
  <c r="O636" i="36"/>
  <c r="O616" i="36"/>
  <c r="O349" i="36"/>
  <c r="O280" i="36"/>
  <c r="K194" i="37"/>
  <c r="K348" i="37"/>
  <c r="K195" i="37"/>
  <c r="O993" i="36"/>
  <c r="O206" i="36"/>
  <c r="B19" i="24"/>
  <c r="O878" i="36"/>
  <c r="K826" i="37"/>
  <c r="O845" i="36"/>
  <c r="O564" i="36"/>
  <c r="O370" i="36"/>
  <c r="O781" i="36"/>
  <c r="K906" i="37"/>
  <c r="O162" i="36"/>
  <c r="O737" i="36"/>
  <c r="K41" i="37"/>
  <c r="K377" i="37"/>
  <c r="O244" i="36"/>
  <c r="K686" i="37"/>
  <c r="O421" i="36"/>
  <c r="K545" i="37"/>
  <c r="O587" i="36"/>
  <c r="K922" i="37"/>
  <c r="K98" i="37"/>
  <c r="K973" i="37"/>
  <c r="K782" i="37"/>
  <c r="O816" i="36"/>
  <c r="K594" i="37"/>
  <c r="K576" i="37"/>
  <c r="O363" i="36"/>
  <c r="K153" i="37"/>
  <c r="O529" i="36"/>
  <c r="O7" i="36"/>
  <c r="K652" i="37"/>
  <c r="K28" i="37"/>
  <c r="O753" i="36"/>
  <c r="K459" i="37"/>
  <c r="O8" i="36"/>
  <c r="O790" i="36"/>
  <c r="AG132" i="38"/>
  <c r="K446" i="37"/>
  <c r="AG959" i="38"/>
  <c r="K424" i="37"/>
  <c r="K799" i="37"/>
  <c r="K297" i="37"/>
  <c r="O316" i="36"/>
  <c r="K131" i="37"/>
  <c r="O586" i="36"/>
  <c r="O282" i="36"/>
  <c r="K172" i="37"/>
  <c r="K462" i="37"/>
  <c r="O464" i="36"/>
  <c r="O700" i="36"/>
  <c r="O898" i="36"/>
  <c r="AG384" i="38"/>
  <c r="K378" i="37"/>
  <c r="K14" i="37"/>
  <c r="AG949" i="38"/>
  <c r="AG534" i="38"/>
  <c r="K113" i="37"/>
  <c r="O39" i="36"/>
  <c r="O74" i="36"/>
  <c r="O602" i="36"/>
  <c r="O613" i="36"/>
  <c r="K506" i="37"/>
  <c r="O178" i="36"/>
  <c r="O151" i="36"/>
  <c r="O777" i="36"/>
  <c r="AG894" i="38"/>
  <c r="O360" i="36"/>
  <c r="O46" i="36"/>
  <c r="K323" i="37"/>
  <c r="O819" i="36"/>
  <c r="O957" i="36"/>
  <c r="O181" i="36"/>
  <c r="K810" i="37"/>
  <c r="K807" i="37"/>
  <c r="K840" i="37"/>
  <c r="K222" i="37"/>
  <c r="O85" i="36"/>
  <c r="O921" i="36"/>
  <c r="O544" i="36"/>
  <c r="O815" i="36"/>
  <c r="O989" i="36"/>
  <c r="K111" i="37"/>
  <c r="O81" i="36"/>
  <c r="O699" i="36"/>
  <c r="K539" i="37"/>
  <c r="K45" i="37"/>
  <c r="K750" i="37"/>
  <c r="K193" i="37"/>
  <c r="O628" i="36"/>
  <c r="O465" i="36"/>
  <c r="O557" i="36"/>
  <c r="K87" i="37"/>
  <c r="O423" i="36"/>
  <c r="O982" i="36"/>
  <c r="O896" i="36"/>
  <c r="O772" i="36"/>
  <c r="K465" i="37"/>
  <c r="O500" i="36"/>
  <c r="K626" i="37"/>
  <c r="K104" i="37"/>
  <c r="O225" i="36"/>
  <c r="O150" i="36"/>
  <c r="O163" i="36"/>
  <c r="O681" i="36"/>
  <c r="O791" i="36"/>
  <c r="O825" i="36"/>
  <c r="O584" i="36"/>
  <c r="O308" i="36"/>
  <c r="O846" i="36"/>
  <c r="O64" i="36"/>
  <c r="O145" i="36"/>
  <c r="O694" i="36"/>
  <c r="O889" i="36"/>
  <c r="K896" i="37"/>
  <c r="O606" i="36"/>
  <c r="O43" i="36"/>
  <c r="O637" i="36"/>
  <c r="O614" i="36"/>
  <c r="O934" i="36"/>
  <c r="K197" i="37"/>
  <c r="K951" i="37"/>
  <c r="K845" i="37"/>
  <c r="O473" i="36"/>
  <c r="AG594" i="38"/>
  <c r="AG283" i="38"/>
  <c r="O538" i="36"/>
  <c r="K729" i="37"/>
  <c r="K829" i="37"/>
  <c r="O189" i="36"/>
  <c r="O521" i="36"/>
  <c r="O58" i="36"/>
  <c r="O908" i="36"/>
  <c r="O415" i="36"/>
  <c r="K920" i="37"/>
  <c r="O20" i="36"/>
  <c r="O376" i="36"/>
  <c r="O669" i="36"/>
  <c r="O386" i="36"/>
  <c r="K600" i="37"/>
  <c r="O955" i="36"/>
  <c r="O187" i="36"/>
  <c r="K16" i="37"/>
  <c r="AG365" i="38"/>
  <c r="O634" i="36"/>
  <c r="K77" i="37"/>
  <c r="O315" i="36"/>
  <c r="O965" i="36"/>
  <c r="O812" i="36"/>
  <c r="O802" i="36"/>
  <c r="O618" i="36"/>
  <c r="O73" i="36"/>
  <c r="O109" i="36"/>
  <c r="O561" i="36"/>
  <c r="K517" i="37"/>
  <c r="K947" i="37"/>
  <c r="K976" i="37"/>
  <c r="O408" i="36"/>
  <c r="O243" i="36"/>
  <c r="O321" i="36"/>
  <c r="O911" i="36"/>
  <c r="O720" i="36"/>
  <c r="O418" i="36"/>
  <c r="O302" i="36"/>
  <c r="O267" i="36"/>
  <c r="O300" i="36"/>
  <c r="O50" i="36"/>
  <c r="K725" i="37"/>
  <c r="O645" i="36"/>
  <c r="O1002" i="36"/>
  <c r="O25" i="36"/>
  <c r="K928" i="37"/>
  <c r="O103" i="36"/>
  <c r="K307" i="37"/>
  <c r="K748" i="37"/>
  <c r="O365" i="36"/>
  <c r="K398" i="37"/>
  <c r="O176" i="36"/>
  <c r="O646" i="36"/>
  <c r="O216" i="36"/>
  <c r="O1000" i="36"/>
  <c r="O124" i="36"/>
  <c r="O450" i="36"/>
  <c r="O592" i="36"/>
  <c r="O57" i="36"/>
  <c r="AG638" i="38"/>
  <c r="K295" i="37"/>
  <c r="K787" i="37"/>
  <c r="O654" i="36"/>
  <c r="O769" i="36"/>
  <c r="K788" i="37"/>
  <c r="O842" i="36"/>
  <c r="O789" i="36"/>
  <c r="K941" i="37"/>
  <c r="O420" i="36"/>
  <c r="O364" i="36"/>
  <c r="O261" i="36"/>
  <c r="AG161" i="38"/>
  <c r="O723" i="36"/>
  <c r="O355" i="36"/>
  <c r="O977" i="36"/>
  <c r="O125" i="36"/>
  <c r="K51" i="37"/>
  <c r="O164" i="36"/>
  <c r="O522" i="36"/>
  <c r="K607" i="37"/>
  <c r="O804" i="36"/>
  <c r="O484" i="36"/>
  <c r="K18" i="37"/>
  <c r="K942" i="37"/>
  <c r="O179" i="36"/>
  <c r="O813" i="36"/>
  <c r="AG491" i="38"/>
  <c r="O134" i="36"/>
  <c r="O823" i="36"/>
  <c r="O319" i="36"/>
  <c r="O573" i="36"/>
  <c r="K802" i="37"/>
  <c r="K214" i="37"/>
  <c r="O21" i="36"/>
  <c r="O578" i="36"/>
  <c r="K201" i="37"/>
  <c r="O402" i="36"/>
  <c r="AG774" i="38"/>
  <c r="AG588" i="38"/>
  <c r="O849" i="36"/>
  <c r="O52" i="36"/>
  <c r="K988" i="37"/>
  <c r="K803" i="37"/>
  <c r="O469" i="36"/>
  <c r="K204" i="37"/>
  <c r="K531" i="37"/>
  <c r="K492" i="37"/>
  <c r="O377" i="36"/>
  <c r="O749" i="36"/>
  <c r="O273" i="36"/>
  <c r="K162" i="37"/>
  <c r="O459" i="36"/>
  <c r="AG95" i="38"/>
  <c r="AG215" i="38"/>
  <c r="O44" i="36"/>
  <c r="O483" i="36"/>
  <c r="K978" i="37"/>
  <c r="K105" i="37"/>
  <c r="O400" i="36"/>
  <c r="O913" i="36"/>
  <c r="O543" i="36"/>
  <c r="O36" i="36"/>
  <c r="O18" i="36"/>
  <c r="K542" i="37"/>
  <c r="O480" i="36"/>
  <c r="AG568" i="38"/>
  <c r="K229" i="37"/>
  <c r="O950" i="36"/>
  <c r="O876" i="36"/>
  <c r="P876" i="36" l="1"/>
  <c r="Q876" i="36" s="1"/>
  <c r="P950" i="36"/>
  <c r="Q950" i="36" s="1"/>
  <c r="L229" i="37"/>
  <c r="AH568" i="38"/>
  <c r="AI568" i="38" s="1"/>
  <c r="P480" i="36"/>
  <c r="Q480" i="36" s="1"/>
  <c r="L542" i="37"/>
  <c r="P18" i="36"/>
  <c r="P36" i="36"/>
  <c r="P543" i="36"/>
  <c r="Q543" i="36" s="1"/>
  <c r="P913" i="36"/>
  <c r="Q913" i="36" s="1"/>
  <c r="P400" i="36"/>
  <c r="Q400" i="36" s="1"/>
  <c r="L105" i="37"/>
  <c r="L978" i="37"/>
  <c r="P483" i="36"/>
  <c r="Q483" i="36" s="1"/>
  <c r="P44" i="36"/>
  <c r="AH215" i="38"/>
  <c r="AH95" i="38"/>
  <c r="P459" i="36"/>
  <c r="Q459" i="36" s="1"/>
  <c r="L162" i="37"/>
  <c r="P273" i="36"/>
  <c r="Q273" i="36" s="1"/>
  <c r="P749" i="36"/>
  <c r="Q749" i="36" s="1"/>
  <c r="P377" i="36"/>
  <c r="Q377" i="36" s="1"/>
  <c r="L492" i="37"/>
  <c r="L531" i="37"/>
  <c r="L204" i="37"/>
  <c r="P469" i="36"/>
  <c r="Q469" i="36" s="1"/>
  <c r="L803" i="37"/>
  <c r="L988" i="37"/>
  <c r="P52" i="36"/>
  <c r="P849" i="36"/>
  <c r="Q849" i="36" s="1"/>
  <c r="AH588" i="38"/>
  <c r="AI588" i="38" s="1"/>
  <c r="AH774" i="38"/>
  <c r="AI774" i="38" s="1"/>
  <c r="P402" i="36"/>
  <c r="Q402" i="36" s="1"/>
  <c r="L201" i="37"/>
  <c r="P578" i="36"/>
  <c r="Q578" i="36" s="1"/>
  <c r="P21" i="36"/>
  <c r="L214" i="37"/>
  <c r="L802" i="37"/>
  <c r="P573" i="36"/>
  <c r="Q573" i="36" s="1"/>
  <c r="P319" i="36"/>
  <c r="Q319" i="36" s="1"/>
  <c r="P823" i="36"/>
  <c r="Q823" i="36" s="1"/>
  <c r="P134" i="36"/>
  <c r="AH491" i="38"/>
  <c r="AI491" i="38" s="1"/>
  <c r="P813" i="36"/>
  <c r="Q813" i="36" s="1"/>
  <c r="P179" i="36"/>
  <c r="L942" i="37"/>
  <c r="L18" i="37"/>
  <c r="P484" i="36"/>
  <c r="Q484" i="36" s="1"/>
  <c r="P804" i="36"/>
  <c r="Q804" i="36" s="1"/>
  <c r="L607" i="37"/>
  <c r="P522" i="36"/>
  <c r="Q522" i="36" s="1"/>
  <c r="P164" i="36"/>
  <c r="L51" i="37"/>
  <c r="P125" i="36"/>
  <c r="P977" i="36"/>
  <c r="Q977" i="36" s="1"/>
  <c r="P355" i="36"/>
  <c r="Q355" i="36" s="1"/>
  <c r="P723" i="36"/>
  <c r="Q723" i="36" s="1"/>
  <c r="AH161" i="38"/>
  <c r="P261" i="36"/>
  <c r="Q261" i="36" s="1"/>
  <c r="P364" i="36"/>
  <c r="Q364" i="36" s="1"/>
  <c r="P420" i="36"/>
  <c r="Q420" i="36" s="1"/>
  <c r="L941" i="37"/>
  <c r="P789" i="36"/>
  <c r="Q789" i="36" s="1"/>
  <c r="P842" i="36"/>
  <c r="Q842" i="36" s="1"/>
  <c r="L788" i="37"/>
  <c r="P769" i="36"/>
  <c r="Q769" i="36" s="1"/>
  <c r="P654" i="36"/>
  <c r="Q654" i="36" s="1"/>
  <c r="L787" i="37"/>
  <c r="L295" i="37"/>
  <c r="AH638" i="38"/>
  <c r="AI638" i="38" s="1"/>
  <c r="P57" i="36"/>
  <c r="P592" i="36"/>
  <c r="Q592" i="36" s="1"/>
  <c r="P450" i="36"/>
  <c r="Q450" i="36" s="1"/>
  <c r="P124" i="36"/>
  <c r="P1000" i="36"/>
  <c r="Q1000" i="36" s="1"/>
  <c r="P216" i="36"/>
  <c r="P646" i="36"/>
  <c r="Q646" i="36" s="1"/>
  <c r="P176" i="36"/>
  <c r="L398" i="37"/>
  <c r="P365" i="36"/>
  <c r="Q365" i="36" s="1"/>
  <c r="L748" i="37"/>
  <c r="L307" i="37"/>
  <c r="P103" i="36"/>
  <c r="L928" i="37"/>
  <c r="P25" i="36"/>
  <c r="P1002" i="36"/>
  <c r="Q1002" i="36" s="1"/>
  <c r="P645" i="36"/>
  <c r="Q645" i="36" s="1"/>
  <c r="L725" i="37"/>
  <c r="P50" i="36"/>
  <c r="P300" i="36"/>
  <c r="Q300" i="36" s="1"/>
  <c r="P267" i="36"/>
  <c r="Q267" i="36" s="1"/>
  <c r="P302" i="36"/>
  <c r="Q302" i="36" s="1"/>
  <c r="P418" i="36"/>
  <c r="Q418" i="36" s="1"/>
  <c r="P720" i="36"/>
  <c r="Q720" i="36" s="1"/>
  <c r="P911" i="36"/>
  <c r="Q911" i="36" s="1"/>
  <c r="P321" i="36"/>
  <c r="Q321" i="36" s="1"/>
  <c r="P243" i="36"/>
  <c r="P408" i="36"/>
  <c r="Q408" i="36" s="1"/>
  <c r="L976" i="37"/>
  <c r="L947" i="37"/>
  <c r="L517" i="37"/>
  <c r="P561" i="36"/>
  <c r="Q561" i="36" s="1"/>
  <c r="P109" i="36"/>
  <c r="P73" i="36"/>
  <c r="P618" i="36"/>
  <c r="Q618" i="36" s="1"/>
  <c r="P802" i="36"/>
  <c r="Q802" i="36" s="1"/>
  <c r="P812" i="36"/>
  <c r="Q812" i="36" s="1"/>
  <c r="P965" i="36"/>
  <c r="Q965" i="36" s="1"/>
  <c r="P315" i="36"/>
  <c r="Q315" i="36" s="1"/>
  <c r="L77" i="37"/>
  <c r="P634" i="36"/>
  <c r="Q634" i="36" s="1"/>
  <c r="AH365" i="38"/>
  <c r="AI365" i="38" s="1"/>
  <c r="L16" i="37"/>
  <c r="P187" i="36"/>
  <c r="P955" i="36"/>
  <c r="Q955" i="36" s="1"/>
  <c r="L600" i="37"/>
  <c r="P386" i="36"/>
  <c r="Q386" i="36" s="1"/>
  <c r="P669" i="36"/>
  <c r="Q669" i="36" s="1"/>
  <c r="P376" i="36"/>
  <c r="Q376" i="36" s="1"/>
  <c r="P20" i="36"/>
  <c r="L920" i="37"/>
  <c r="P415" i="36"/>
  <c r="Q415" i="36" s="1"/>
  <c r="P908" i="36"/>
  <c r="Q908" i="36" s="1"/>
  <c r="P58" i="36"/>
  <c r="P521" i="36"/>
  <c r="Q521" i="36" s="1"/>
  <c r="P189" i="36"/>
  <c r="L829" i="37"/>
  <c r="L729" i="37"/>
  <c r="P538" i="36"/>
  <c r="Q538" i="36" s="1"/>
  <c r="AH283" i="38"/>
  <c r="AI283" i="38" s="1"/>
  <c r="AH594" i="38"/>
  <c r="AI594" i="38" s="1"/>
  <c r="P473" i="36"/>
  <c r="Q473" i="36" s="1"/>
  <c r="L845" i="37"/>
  <c r="L951" i="37"/>
  <c r="L197" i="37"/>
  <c r="P934" i="36"/>
  <c r="Q934" i="36" s="1"/>
  <c r="P614" i="36"/>
  <c r="Q614" i="36" s="1"/>
  <c r="P637" i="36"/>
  <c r="Q637" i="36" s="1"/>
  <c r="P43" i="36"/>
  <c r="P606" i="36"/>
  <c r="Q606" i="36" s="1"/>
  <c r="L896" i="37"/>
  <c r="P889" i="36"/>
  <c r="Q889" i="36" s="1"/>
  <c r="P694" i="36"/>
  <c r="Q694" i="36" s="1"/>
  <c r="P145" i="36"/>
  <c r="P64" i="36"/>
  <c r="P846" i="36"/>
  <c r="Q846" i="36" s="1"/>
  <c r="P308" i="36"/>
  <c r="Q308" i="36" s="1"/>
  <c r="P584" i="36"/>
  <c r="Q584" i="36" s="1"/>
  <c r="P825" i="36"/>
  <c r="Q825" i="36" s="1"/>
  <c r="P791" i="36"/>
  <c r="Q791" i="36" s="1"/>
  <c r="P681" i="36"/>
  <c r="Q681" i="36" s="1"/>
  <c r="P163" i="36"/>
  <c r="P150" i="36"/>
  <c r="P225" i="36"/>
  <c r="L104" i="37"/>
  <c r="L626" i="37"/>
  <c r="P500" i="36"/>
  <c r="Q500" i="36" s="1"/>
  <c r="L465" i="37"/>
  <c r="P772" i="36"/>
  <c r="Q772" i="36" s="1"/>
  <c r="P896" i="36"/>
  <c r="Q896" i="36" s="1"/>
  <c r="P982" i="36"/>
  <c r="Q982" i="36" s="1"/>
  <c r="P423" i="36"/>
  <c r="Q423" i="36" s="1"/>
  <c r="L87" i="37"/>
  <c r="P557" i="36"/>
  <c r="Q557" i="36" s="1"/>
  <c r="P465" i="36"/>
  <c r="Q465" i="36" s="1"/>
  <c r="P628" i="36"/>
  <c r="Q628" i="36" s="1"/>
  <c r="L193" i="37"/>
  <c r="L750" i="37"/>
  <c r="L45" i="37"/>
  <c r="L539" i="37"/>
  <c r="P699" i="36"/>
  <c r="Q699" i="36" s="1"/>
  <c r="P81" i="36"/>
  <c r="L111" i="37"/>
  <c r="P989" i="36"/>
  <c r="Q989" i="36" s="1"/>
  <c r="P815" i="36"/>
  <c r="Q815" i="36" s="1"/>
  <c r="P544" i="36"/>
  <c r="Q544" i="36" s="1"/>
  <c r="P921" i="36"/>
  <c r="Q921" i="36" s="1"/>
  <c r="P85" i="36"/>
  <c r="L222" i="37"/>
  <c r="L840" i="37"/>
  <c r="L807" i="37"/>
  <c r="L810" i="37"/>
  <c r="P181" i="36"/>
  <c r="P957" i="36"/>
  <c r="Q957" i="36" s="1"/>
  <c r="P819" i="36"/>
  <c r="Q819" i="36" s="1"/>
  <c r="L323" i="37"/>
  <c r="P46" i="36"/>
  <c r="P360" i="36"/>
  <c r="Q360" i="36" s="1"/>
  <c r="AH894" i="38"/>
  <c r="AI894" i="38" s="1"/>
  <c r="P777" i="36"/>
  <c r="Q777" i="36" s="1"/>
  <c r="P151" i="36"/>
  <c r="P178" i="36"/>
  <c r="L506" i="37"/>
  <c r="P613" i="36"/>
  <c r="Q613" i="36" s="1"/>
  <c r="P602" i="36"/>
  <c r="Q602" i="36" s="1"/>
  <c r="P74" i="36"/>
  <c r="P39" i="36"/>
  <c r="L113" i="37"/>
  <c r="AH534" i="38"/>
  <c r="AI534" i="38" s="1"/>
  <c r="AH949" i="38"/>
  <c r="AI949" i="38" s="1"/>
  <c r="L14" i="37"/>
  <c r="L378" i="37"/>
  <c r="AH384" i="38"/>
  <c r="AI384" i="38" s="1"/>
  <c r="P898" i="36"/>
  <c r="Q898" i="36" s="1"/>
  <c r="P700" i="36"/>
  <c r="Q700" i="36" s="1"/>
  <c r="P464" i="36"/>
  <c r="Q464" i="36" s="1"/>
  <c r="L462" i="37"/>
  <c r="L172" i="37"/>
  <c r="P282" i="36"/>
  <c r="Q282" i="36" s="1"/>
  <c r="P586" i="36"/>
  <c r="Q586" i="36" s="1"/>
  <c r="L131" i="37"/>
  <c r="P316" i="36"/>
  <c r="Q316" i="36" s="1"/>
  <c r="L297" i="37"/>
  <c r="L799" i="37"/>
  <c r="L424" i="37"/>
  <c r="AH959" i="38"/>
  <c r="AI959" i="38" s="1"/>
  <c r="L446" i="37"/>
  <c r="AH132" i="38"/>
  <c r="P790" i="36"/>
  <c r="Q790" i="36" s="1"/>
  <c r="P8" i="36"/>
  <c r="L459" i="37"/>
  <c r="P753" i="36"/>
  <c r="Q753" i="36" s="1"/>
  <c r="L28" i="37"/>
  <c r="L652" i="37"/>
  <c r="P7" i="36"/>
  <c r="P529" i="36"/>
  <c r="Q529" i="36" s="1"/>
  <c r="L153" i="37"/>
  <c r="P363" i="36"/>
  <c r="Q363" i="36" s="1"/>
  <c r="L576" i="37"/>
  <c r="L594" i="37"/>
  <c r="P816" i="36"/>
  <c r="Q816" i="36" s="1"/>
  <c r="L782" i="37"/>
  <c r="L973" i="37"/>
  <c r="L98" i="37"/>
  <c r="L922" i="37"/>
  <c r="P587" i="36"/>
  <c r="Q587" i="36" s="1"/>
  <c r="L545" i="37"/>
  <c r="P421" i="36"/>
  <c r="Q421" i="36" s="1"/>
  <c r="L686" i="37"/>
  <c r="P244" i="36"/>
  <c r="L377" i="37"/>
  <c r="L41" i="37"/>
  <c r="P737" i="36"/>
  <c r="Q737" i="36" s="1"/>
  <c r="P162" i="36"/>
  <c r="L906" i="37"/>
  <c r="P781" i="36"/>
  <c r="Q781" i="36" s="1"/>
  <c r="P370" i="36"/>
  <c r="Q370" i="36" s="1"/>
  <c r="P564" i="36"/>
  <c r="Q564" i="36" s="1"/>
  <c r="P845" i="36"/>
  <c r="Q845" i="36" s="1"/>
  <c r="L826" i="37"/>
  <c r="P878" i="36"/>
  <c r="Q878" i="36" s="1"/>
  <c r="P206" i="36"/>
  <c r="P993" i="36"/>
  <c r="Q993" i="36" s="1"/>
  <c r="L195" i="37"/>
  <c r="L348" i="37"/>
  <c r="L194" i="37"/>
  <c r="P280" i="36"/>
  <c r="Q280" i="36" s="1"/>
  <c r="P349" i="36"/>
  <c r="Q349" i="36" s="1"/>
  <c r="P616" i="36"/>
  <c r="Q616" i="36" s="1"/>
  <c r="P636" i="36"/>
  <c r="Q636" i="36" s="1"/>
  <c r="P837" i="36"/>
  <c r="Q837" i="36" s="1"/>
  <c r="P583" i="36"/>
  <c r="Q583" i="36" s="1"/>
  <c r="L805" i="37"/>
  <c r="P463" i="36"/>
  <c r="Q463" i="36" s="1"/>
  <c r="L512" i="37"/>
  <c r="AH428" i="38"/>
  <c r="AI428" i="38" s="1"/>
  <c r="L949" i="37"/>
  <c r="L569" i="37"/>
  <c r="P726" i="36"/>
  <c r="Q726" i="36" s="1"/>
  <c r="L874" i="37"/>
  <c r="P41" i="36"/>
  <c r="P581" i="36"/>
  <c r="Q581" i="36" s="1"/>
  <c r="L176" i="37"/>
  <c r="AH597" i="38"/>
  <c r="AI597" i="38" s="1"/>
  <c r="P506" i="36"/>
  <c r="Q506" i="36" s="1"/>
  <c r="P481" i="36"/>
  <c r="Q481" i="36" s="1"/>
  <c r="P173" i="36"/>
  <c r="L612" i="37"/>
  <c r="AH45" i="38"/>
  <c r="AH511" i="38"/>
  <c r="AI511" i="38" s="1"/>
  <c r="AH343" i="38"/>
  <c r="AI343" i="38" s="1"/>
  <c r="AH15" i="38"/>
  <c r="P47" i="36"/>
  <c r="P494" i="36"/>
  <c r="Q494" i="36" s="1"/>
  <c r="P964" i="36"/>
  <c r="Q964" i="36" s="1"/>
  <c r="AH465" i="38"/>
  <c r="AI465" i="38" s="1"/>
  <c r="P680" i="36"/>
  <c r="Q680" i="36" s="1"/>
  <c r="P664" i="36"/>
  <c r="Q664" i="36" s="1"/>
  <c r="P75" i="36"/>
  <c r="L859" i="37"/>
  <c r="P674" i="36"/>
  <c r="Q674" i="36" s="1"/>
  <c r="L331" i="37"/>
  <c r="L159" i="37"/>
  <c r="P718" i="36"/>
  <c r="Q718" i="36" s="1"/>
  <c r="P972" i="36"/>
  <c r="Q972" i="36" s="1"/>
  <c r="L421" i="37"/>
  <c r="P995" i="36"/>
  <c r="Q995" i="36" s="1"/>
  <c r="P562" i="36"/>
  <c r="Q562" i="36" s="1"/>
  <c r="P95" i="36"/>
  <c r="P61" i="36"/>
  <c r="L280" i="37"/>
  <c r="L271" i="37"/>
  <c r="AH62" i="38"/>
  <c r="L483" i="37"/>
  <c r="AH544" i="38"/>
  <c r="AI544" i="38" s="1"/>
  <c r="P520" i="36"/>
  <c r="Q520" i="36" s="1"/>
  <c r="L926" i="37"/>
  <c r="L177" i="37"/>
  <c r="L592" i="37"/>
  <c r="P503" i="36"/>
  <c r="Q503" i="36" s="1"/>
  <c r="AH14" i="38"/>
  <c r="P3" i="36"/>
  <c r="P505" i="36"/>
  <c r="Q505" i="36" s="1"/>
  <c r="L769" i="37"/>
  <c r="P32" i="36"/>
  <c r="P404" i="36"/>
  <c r="Q404" i="36" s="1"/>
  <c r="L525" i="37"/>
  <c r="AH498" i="38"/>
  <c r="AI498" i="38" s="1"/>
  <c r="AH310" i="38"/>
  <c r="AI310" i="38" s="1"/>
  <c r="P951" i="36"/>
  <c r="Q951" i="36" s="1"/>
  <c r="AH468" i="38"/>
  <c r="AI468" i="38" s="1"/>
  <c r="AH194" i="38"/>
  <c r="L728" i="37"/>
  <c r="P827" i="36"/>
  <c r="Q827" i="36" s="1"/>
  <c r="L484" i="37"/>
  <c r="P306" i="36"/>
  <c r="Q306" i="36" s="1"/>
  <c r="L449" i="37"/>
  <c r="P381" i="36"/>
  <c r="Q381" i="36" s="1"/>
  <c r="AH966" i="38"/>
  <c r="AI966" i="38" s="1"/>
  <c r="P389" i="36"/>
  <c r="Q389" i="36" s="1"/>
  <c r="L632" i="37"/>
  <c r="P456" i="36"/>
  <c r="Q456" i="36" s="1"/>
  <c r="P524" i="36"/>
  <c r="Q524" i="36" s="1"/>
  <c r="L867" i="37"/>
  <c r="P409" i="36"/>
  <c r="Q409" i="36" s="1"/>
  <c r="P240" i="36"/>
  <c r="P332" i="36"/>
  <c r="Q332" i="36" s="1"/>
  <c r="P51" i="36"/>
  <c r="P530" i="36"/>
  <c r="Q530" i="36" s="1"/>
  <c r="L209" i="37"/>
  <c r="P682" i="36"/>
  <c r="Q682" i="36" s="1"/>
  <c r="P387" i="36"/>
  <c r="Q387" i="36" s="1"/>
  <c r="P257" i="36"/>
  <c r="Q257" i="36" s="1"/>
  <c r="P383" i="36"/>
  <c r="Q383" i="36" s="1"/>
  <c r="P327" i="36"/>
  <c r="Q327" i="36" s="1"/>
  <c r="P215" i="36"/>
  <c r="L306" i="37"/>
  <c r="AH166" i="38"/>
  <c r="AH483" i="38"/>
  <c r="AI483" i="38" s="1"/>
  <c r="P805" i="36"/>
  <c r="Q805" i="36" s="1"/>
  <c r="P405" i="36"/>
  <c r="Q405" i="36" s="1"/>
  <c r="L548" i="37"/>
  <c r="AH575" i="38"/>
  <c r="AI575" i="38" s="1"/>
  <c r="P782" i="36"/>
  <c r="Q782" i="36" s="1"/>
  <c r="P292" i="36"/>
  <c r="Q292" i="36" s="1"/>
  <c r="L317" i="37"/>
  <c r="P631" i="36"/>
  <c r="Q631" i="36" s="1"/>
  <c r="P836" i="36"/>
  <c r="Q836" i="36" s="1"/>
  <c r="P752" i="36"/>
  <c r="Q752" i="36" s="1"/>
  <c r="L818" i="37"/>
  <c r="L190" i="37"/>
  <c r="L591" i="37"/>
  <c r="L740" i="37"/>
  <c r="P678" i="36"/>
  <c r="Q678" i="36" s="1"/>
  <c r="L169" i="37"/>
  <c r="P157" i="36"/>
  <c r="L763" i="37"/>
  <c r="AH349" i="38"/>
  <c r="AI349" i="38" s="1"/>
  <c r="P142" i="36"/>
  <c r="P417" i="36"/>
  <c r="Q417" i="36" s="1"/>
  <c r="L936" i="37"/>
  <c r="P826" i="36"/>
  <c r="Q826" i="36" s="1"/>
  <c r="L132" i="37"/>
  <c r="P936" i="36"/>
  <c r="Q936" i="36" s="1"/>
  <c r="AH159" i="38"/>
  <c r="L670" i="37"/>
  <c r="P204" i="36"/>
  <c r="P886" i="36"/>
  <c r="Q886" i="36" s="1"/>
  <c r="P430" i="36"/>
  <c r="Q430" i="36" s="1"/>
  <c r="L580" i="37"/>
  <c r="P410" i="36"/>
  <c r="Q410" i="36" s="1"/>
  <c r="P241" i="36"/>
  <c r="L117" i="37"/>
  <c r="L870" i="37"/>
  <c r="P780" i="36"/>
  <c r="Q780" i="36" s="1"/>
  <c r="L63" i="37"/>
  <c r="P393" i="36"/>
  <c r="Q393" i="36" s="1"/>
  <c r="P479" i="36"/>
  <c r="Q479" i="36" s="1"/>
  <c r="P28" i="36"/>
  <c r="L635" i="37"/>
  <c r="P975" i="36"/>
  <c r="Q975" i="36" s="1"/>
  <c r="P54" i="36"/>
  <c r="L477" i="37"/>
  <c r="P722" i="36"/>
  <c r="Q722" i="36" s="1"/>
  <c r="P533" i="36"/>
  <c r="Q533" i="36" s="1"/>
  <c r="P952" i="36"/>
  <c r="Q952" i="36" s="1"/>
  <c r="L95" i="37"/>
  <c r="L94" i="37"/>
  <c r="P552" i="36"/>
  <c r="Q552" i="36" s="1"/>
  <c r="P639" i="36"/>
  <c r="Q639" i="36" s="1"/>
  <c r="P412" i="36"/>
  <c r="Q412" i="36" s="1"/>
  <c r="P499" i="36"/>
  <c r="Q499" i="36" s="1"/>
  <c r="P983" i="36"/>
  <c r="Q983" i="36" s="1"/>
  <c r="P161" i="36"/>
  <c r="L221" i="37"/>
  <c r="L838" i="37"/>
  <c r="L304" i="37"/>
  <c r="AH153" i="38"/>
  <c r="P344" i="36"/>
  <c r="Q344" i="36" s="1"/>
  <c r="P671" i="36"/>
  <c r="Q671" i="36" s="1"/>
  <c r="P424" i="36"/>
  <c r="Q424" i="36" s="1"/>
  <c r="P78" i="36"/>
  <c r="L854" i="37"/>
  <c r="L64" i="37"/>
  <c r="L987" i="37"/>
  <c r="P547" i="36"/>
  <c r="Q547" i="36" s="1"/>
  <c r="P193" i="36"/>
  <c r="AH486" i="38"/>
  <c r="AI486" i="38" s="1"/>
  <c r="P734" i="36"/>
  <c r="Q734" i="36" s="1"/>
  <c r="P689" i="36"/>
  <c r="Q689" i="36" s="1"/>
  <c r="AH674" i="38"/>
  <c r="AI674" i="38" s="1"/>
  <c r="P233" i="36"/>
  <c r="L89" i="37"/>
  <c r="P201" i="36"/>
  <c r="P443" i="36"/>
  <c r="Q443" i="36" s="1"/>
  <c r="P80" i="36"/>
  <c r="P822" i="36"/>
  <c r="Q822" i="36" s="1"/>
  <c r="P294" i="36"/>
  <c r="Q294" i="36" s="1"/>
  <c r="P841" i="36"/>
  <c r="Q841" i="36" s="1"/>
  <c r="L488" i="37"/>
  <c r="L839" i="37"/>
  <c r="L586" i="37"/>
  <c r="L391" i="37"/>
  <c r="L975" i="37"/>
  <c r="P742" i="36"/>
  <c r="Q742" i="36" s="1"/>
  <c r="P986" i="36"/>
  <c r="Q986" i="36" s="1"/>
  <c r="P394" i="36"/>
  <c r="Q394" i="36" s="1"/>
  <c r="P670" i="36"/>
  <c r="Q670" i="36" s="1"/>
  <c r="P183" i="36"/>
  <c r="P155" i="36"/>
  <c r="L834" i="37"/>
  <c r="P973" i="36"/>
  <c r="Q973" i="36" s="1"/>
  <c r="P653" i="36"/>
  <c r="Q653" i="36" s="1"/>
  <c r="P566" i="36"/>
  <c r="Q566" i="36" s="1"/>
  <c r="P862" i="36"/>
  <c r="Q862" i="36" s="1"/>
  <c r="L776" i="37"/>
  <c r="L262" i="37"/>
  <c r="AH168" i="38"/>
  <c r="P148" i="36"/>
  <c r="P531" i="36"/>
  <c r="Q531" i="36" s="1"/>
  <c r="AH112" i="38"/>
  <c r="L316" i="37"/>
  <c r="P610" i="36"/>
  <c r="Q610" i="36" s="1"/>
  <c r="P496" i="36"/>
  <c r="Q496" i="36" s="1"/>
  <c r="P48" i="36"/>
  <c r="P773" i="36"/>
  <c r="Q773" i="36" s="1"/>
  <c r="P406" i="36"/>
  <c r="Q406" i="36" s="1"/>
  <c r="L10" i="37"/>
  <c r="P441" i="36"/>
  <c r="Q441" i="36" s="1"/>
  <c r="L425" i="37"/>
  <c r="L673" i="37"/>
  <c r="P852" i="36"/>
  <c r="Q852" i="36" s="1"/>
  <c r="L995" i="37"/>
  <c r="AH353" i="38"/>
  <c r="AI353" i="38" s="1"/>
  <c r="L590" i="37"/>
  <c r="P867" i="36"/>
  <c r="Q867" i="36" s="1"/>
  <c r="P899" i="36"/>
  <c r="Q899" i="36" s="1"/>
  <c r="P525" i="36"/>
  <c r="Q525" i="36" s="1"/>
  <c r="L817" i="37"/>
  <c r="P454" i="36"/>
  <c r="Q454" i="36" s="1"/>
  <c r="P268" i="36"/>
  <c r="Q268" i="36" s="1"/>
  <c r="P748" i="36"/>
  <c r="Q748" i="36" s="1"/>
  <c r="P917" i="36"/>
  <c r="Q917" i="36" s="1"/>
  <c r="P925" i="36"/>
  <c r="Q925" i="36" s="1"/>
  <c r="P358" i="36"/>
  <c r="Q358" i="36" s="1"/>
  <c r="P67" i="36"/>
  <c r="L658" i="37"/>
  <c r="P444" i="36"/>
  <c r="Q444" i="36" s="1"/>
  <c r="L603" i="37"/>
  <c r="P844" i="36"/>
  <c r="Q844" i="36" s="1"/>
  <c r="AH86" i="38"/>
  <c r="L634" i="37"/>
  <c r="P40" i="36"/>
  <c r="AH47" i="38"/>
  <c r="P992" i="36"/>
  <c r="Q992" i="36" s="1"/>
  <c r="L213" i="37"/>
  <c r="P286" i="36"/>
  <c r="Q286" i="36" s="1"/>
  <c r="P71" i="36"/>
  <c r="P194" i="36"/>
  <c r="P369" i="36"/>
  <c r="Q369" i="36" s="1"/>
  <c r="AH142" i="38"/>
  <c r="L756" i="37"/>
  <c r="P86" i="36"/>
  <c r="P359" i="36"/>
  <c r="Q359" i="36" s="1"/>
  <c r="P546" i="36"/>
  <c r="Q546" i="36" s="1"/>
  <c r="P909" i="36"/>
  <c r="Q909" i="36" s="1"/>
  <c r="P275" i="36"/>
  <c r="Q275" i="36" s="1"/>
  <c r="L34" i="37"/>
  <c r="AH234" i="38"/>
  <c r="AH251" i="38"/>
  <c r="P744" i="36"/>
  <c r="Q744" i="36" s="1"/>
  <c r="P649" i="36"/>
  <c r="Q649" i="36" s="1"/>
  <c r="P880" i="36"/>
  <c r="Q880" i="36" s="1"/>
  <c r="P31" i="36"/>
  <c r="L145" i="37"/>
  <c r="AH627" i="38"/>
  <c r="AI627" i="38" s="1"/>
  <c r="P285" i="36"/>
  <c r="Q285" i="36" s="1"/>
  <c r="P159" i="36"/>
  <c r="L865" i="37"/>
  <c r="P590" i="36"/>
  <c r="Q590" i="36" s="1"/>
  <c r="P110" i="36"/>
  <c r="L610" i="37"/>
  <c r="L448" i="37"/>
  <c r="AH108" i="38"/>
  <c r="AH220" i="38"/>
  <c r="P872" i="36"/>
  <c r="Q872" i="36" s="1"/>
  <c r="P169" i="36"/>
  <c r="P324" i="36"/>
  <c r="Q324" i="36" s="1"/>
  <c r="P113" i="36"/>
  <c r="L247" i="37"/>
  <c r="P348" i="36"/>
  <c r="Q348" i="36" s="1"/>
  <c r="P290" i="36"/>
  <c r="Q290" i="36" s="1"/>
  <c r="L819" i="37"/>
  <c r="P901" i="36"/>
  <c r="Q901" i="36" s="1"/>
  <c r="P482" i="36"/>
  <c r="Q482" i="36" s="1"/>
  <c r="P59" i="36"/>
  <c r="L432" i="37"/>
  <c r="P62" i="36"/>
  <c r="P398" i="36"/>
  <c r="Q398" i="36" s="1"/>
  <c r="P892" i="36"/>
  <c r="Q892" i="36" s="1"/>
  <c r="P928" i="36"/>
  <c r="Q928" i="36" s="1"/>
  <c r="P904" i="36"/>
  <c r="Q904" i="36" s="1"/>
  <c r="P466" i="36"/>
  <c r="Q466" i="36" s="1"/>
  <c r="P980" i="36"/>
  <c r="Q980" i="36" s="1"/>
  <c r="P784" i="36"/>
  <c r="Q784" i="36" s="1"/>
  <c r="P558" i="36"/>
  <c r="Q558" i="36" s="1"/>
  <c r="P137" i="36"/>
  <c r="P833" i="36"/>
  <c r="Q833" i="36" s="1"/>
  <c r="P218" i="36"/>
  <c r="P746" i="36"/>
  <c r="Q746" i="36" s="1"/>
  <c r="L81" i="37"/>
  <c r="P472" i="36"/>
  <c r="Q472" i="36" s="1"/>
  <c r="P764" i="36"/>
  <c r="Q764" i="36" s="1"/>
  <c r="P873" i="36"/>
  <c r="Q873" i="36" s="1"/>
  <c r="P288" i="36"/>
  <c r="Q288" i="36" s="1"/>
  <c r="P278" i="36"/>
  <c r="Q278" i="36" s="1"/>
  <c r="P340" i="36"/>
  <c r="Q340" i="36" s="1"/>
  <c r="P174" i="36"/>
  <c r="P442" i="36"/>
  <c r="Q442" i="36" s="1"/>
  <c r="P350" i="36"/>
  <c r="Q350" i="36" s="1"/>
  <c r="L958" i="37"/>
  <c r="P49" i="36"/>
  <c r="L701" i="37"/>
  <c r="L129" i="37"/>
  <c r="L429" i="37"/>
  <c r="AH177" i="38"/>
  <c r="P384" i="36"/>
  <c r="Q384" i="36" s="1"/>
  <c r="L765" i="37"/>
  <c r="P979" i="36"/>
  <c r="Q979" i="36" s="1"/>
  <c r="P131" i="36"/>
  <c r="P114" i="36"/>
  <c r="P97" i="36"/>
  <c r="P474" i="36"/>
  <c r="Q474" i="36" s="1"/>
  <c r="P128" i="36"/>
  <c r="P857" i="36"/>
  <c r="Q857" i="36" s="1"/>
  <c r="P391" i="36"/>
  <c r="Q391" i="36" s="1"/>
  <c r="P860" i="36"/>
  <c r="Q860" i="36" s="1"/>
  <c r="L524" i="37"/>
  <c r="L198" i="37"/>
  <c r="L642" i="37"/>
  <c r="L427" i="37"/>
  <c r="P210" i="36"/>
  <c r="L135" i="37"/>
  <c r="L510" i="37"/>
  <c r="P426" i="36"/>
  <c r="Q426" i="36" s="1"/>
  <c r="P238" i="36"/>
  <c r="L957" i="37"/>
  <c r="L158" i="37"/>
  <c r="P740" i="36"/>
  <c r="Q740" i="36" s="1"/>
  <c r="P829" i="36"/>
  <c r="Q829" i="36" s="1"/>
  <c r="L390" i="37"/>
  <c r="P713" i="36"/>
  <c r="Q713" i="36" s="1"/>
  <c r="P548" i="36"/>
  <c r="Q548" i="36" s="1"/>
  <c r="P295" i="36"/>
  <c r="Q295" i="36" s="1"/>
  <c r="P170" i="36"/>
  <c r="P856" i="36"/>
  <c r="Q856" i="36" s="1"/>
  <c r="P171" i="36"/>
  <c r="P489" i="36"/>
  <c r="Q489" i="36" s="1"/>
  <c r="AH134" i="38"/>
  <c r="P768" i="36"/>
  <c r="Q768" i="36" s="1"/>
  <c r="P939" i="36"/>
  <c r="Q939" i="36" s="1"/>
  <c r="L664" i="37"/>
  <c r="P379" i="36"/>
  <c r="Q379" i="36" s="1"/>
  <c r="P731" i="36"/>
  <c r="Q731" i="36" s="1"/>
  <c r="P516" i="36"/>
  <c r="Q516" i="36" s="1"/>
  <c r="L616" i="37"/>
  <c r="AH182" i="38"/>
  <c r="P695" i="36"/>
  <c r="Q695" i="36" s="1"/>
  <c r="L144" i="37"/>
  <c r="P775" i="36"/>
  <c r="Q775" i="36" s="1"/>
  <c r="P970" i="36"/>
  <c r="Q970" i="36" s="1"/>
  <c r="L622" i="37"/>
  <c r="AH129" i="38"/>
  <c r="P941" i="36"/>
  <c r="Q941" i="36" s="1"/>
  <c r="P659" i="36"/>
  <c r="Q659" i="36" s="1"/>
  <c r="P428" i="36"/>
  <c r="Q428" i="36" s="1"/>
  <c r="L648" i="37"/>
  <c r="P19" i="36"/>
  <c r="P554" i="36"/>
  <c r="Q554" i="36" s="1"/>
  <c r="L900" i="37"/>
  <c r="P396" i="36"/>
  <c r="Q396" i="36" s="1"/>
  <c r="L751" i="37"/>
  <c r="L662" i="37"/>
  <c r="P451" i="36"/>
  <c r="Q451" i="36" s="1"/>
  <c r="P579" i="36"/>
  <c r="Q579" i="36" s="1"/>
  <c r="L367" i="37"/>
  <c r="P368" i="36"/>
  <c r="Q368" i="36" s="1"/>
  <c r="L809" i="37"/>
  <c r="L779" i="37"/>
  <c r="P684" i="36"/>
  <c r="Q684" i="36" s="1"/>
  <c r="P367" i="36"/>
  <c r="Q367" i="36" s="1"/>
  <c r="L733" i="37"/>
  <c r="P937" i="36"/>
  <c r="Q937" i="36" s="1"/>
  <c r="P413" i="36"/>
  <c r="Q413" i="36" s="1"/>
  <c r="L415" i="37"/>
  <c r="P182" i="36"/>
  <c r="P887" i="36"/>
  <c r="Q887" i="36" s="1"/>
  <c r="P232" i="36"/>
  <c r="P296" i="36"/>
  <c r="Q296" i="36" s="1"/>
  <c r="L723" i="37"/>
  <c r="L507" i="37"/>
  <c r="P226" i="36"/>
  <c r="P914" i="36"/>
  <c r="Q914" i="36" s="1"/>
  <c r="P918" i="36"/>
  <c r="Q918" i="36" s="1"/>
  <c r="P708" i="36"/>
  <c r="Q708" i="36" s="1"/>
  <c r="P632" i="36"/>
  <c r="Q632" i="36" s="1"/>
  <c r="P248" i="36"/>
  <c r="L369" i="37"/>
  <c r="L752" i="37"/>
  <c r="L824" i="37"/>
  <c r="AH352" i="38"/>
  <c r="AI352" i="38" s="1"/>
  <c r="P932" i="36"/>
  <c r="Q932" i="36" s="1"/>
  <c r="L977" i="37"/>
  <c r="L538" i="37"/>
  <c r="L933" i="37"/>
  <c r="P4" i="36"/>
  <c r="P108" i="36"/>
  <c r="P688" i="36"/>
  <c r="Q688" i="36" s="1"/>
  <c r="L837" i="37"/>
  <c r="L704" i="37"/>
  <c r="P814" i="36"/>
  <c r="Q814" i="36" s="1"/>
  <c r="P502" i="36"/>
  <c r="Q502" i="36" s="1"/>
  <c r="L689" i="37"/>
  <c r="P281" i="36"/>
  <c r="Q281" i="36" s="1"/>
  <c r="P253" i="36"/>
  <c r="AH367" i="38"/>
  <c r="AI367" i="38" s="1"/>
  <c r="L674" i="37"/>
  <c r="L721" i="37"/>
  <c r="L35" i="37"/>
  <c r="AH847" i="38"/>
  <c r="AI847" i="38" s="1"/>
  <c r="L237" i="37"/>
  <c r="P868" i="36"/>
  <c r="Q868" i="36" s="1"/>
  <c r="L278" i="37"/>
  <c r="L19" i="37"/>
  <c r="P76" i="36"/>
  <c r="L92" i="37"/>
  <c r="P93" i="36"/>
  <c r="P392" i="36"/>
  <c r="Q392" i="36" s="1"/>
  <c r="P276" i="36"/>
  <c r="Q276" i="36" s="1"/>
  <c r="P60" i="36"/>
  <c r="L49" i="37"/>
  <c r="P897" i="36"/>
  <c r="Q897" i="36" s="1"/>
  <c r="L715" i="37"/>
  <c r="L387" i="37"/>
  <c r="P9" i="36"/>
  <c r="P24" i="36"/>
  <c r="P946" i="36"/>
  <c r="Q946" i="36" s="1"/>
  <c r="P605" i="36"/>
  <c r="Q605" i="36" s="1"/>
  <c r="L263" i="37"/>
  <c r="P783" i="36"/>
  <c r="Q783" i="36" s="1"/>
  <c r="L20" i="37"/>
  <c r="L442" i="37"/>
  <c r="P284" i="36"/>
  <c r="Q284" i="36" s="1"/>
  <c r="P5" i="36"/>
  <c r="P883" i="36"/>
  <c r="Q883" i="36" s="1"/>
  <c r="L301" i="37"/>
  <c r="AH822" i="38"/>
  <c r="AI822" i="38" s="1"/>
  <c r="P338" i="36"/>
  <c r="Q338" i="36" s="1"/>
  <c r="L841" i="37"/>
  <c r="L473" i="37"/>
  <c r="L151" i="37"/>
  <c r="P6" i="36"/>
  <c r="P279" i="36"/>
  <c r="Q279" i="36" s="1"/>
  <c r="L372" i="37"/>
  <c r="L490" i="37"/>
  <c r="L550" i="37"/>
  <c r="L880" i="37"/>
  <c r="L527" i="37"/>
  <c r="P314" i="36"/>
  <c r="Q314" i="36" s="1"/>
  <c r="P717" i="36"/>
  <c r="Q717" i="36" s="1"/>
  <c r="P795" i="36"/>
  <c r="Q795" i="36" s="1"/>
  <c r="AH710" i="38"/>
  <c r="AI710" i="38" s="1"/>
  <c r="P188" i="36"/>
  <c r="L798" i="37"/>
  <c r="L598" i="37"/>
  <c r="P966" i="36"/>
  <c r="Q966" i="36" s="1"/>
  <c r="P13" i="36"/>
  <c r="L292" i="37"/>
  <c r="P741" i="36"/>
  <c r="Q741" i="36" s="1"/>
  <c r="P107" i="36"/>
  <c r="P508" i="36"/>
  <c r="Q508" i="36" s="1"/>
  <c r="L734" i="37"/>
  <c r="L574" i="37"/>
  <c r="P88" i="36"/>
  <c r="L364" i="37"/>
  <c r="L32" i="37"/>
  <c r="L319" i="37"/>
  <c r="P553" i="36"/>
  <c r="Q553" i="36" s="1"/>
  <c r="AH426" i="38"/>
  <c r="AI426" i="38" s="1"/>
  <c r="L417" i="37"/>
  <c r="P542" i="36"/>
  <c r="Q542" i="36" s="1"/>
  <c r="L891" i="37"/>
  <c r="L511" i="37"/>
  <c r="P191" i="36"/>
  <c r="L73" i="37"/>
  <c r="L196" i="37"/>
  <c r="P512" i="36"/>
  <c r="Q512" i="36" s="1"/>
  <c r="P339" i="36"/>
  <c r="Q339" i="36" s="1"/>
  <c r="P304" i="36"/>
  <c r="Q304" i="36" s="1"/>
  <c r="P643" i="36"/>
  <c r="Q643" i="36" s="1"/>
  <c r="L898" i="37"/>
  <c r="AH668" i="38"/>
  <c r="AI668" i="38" s="1"/>
  <c r="P477" i="36"/>
  <c r="Q477" i="36" s="1"/>
  <c r="L736" i="37"/>
  <c r="L796" i="37"/>
  <c r="L584" i="37"/>
  <c r="L76" i="37"/>
  <c r="L338" i="37"/>
  <c r="AH914" i="38"/>
  <c r="AI914" i="38" s="1"/>
  <c r="P144" i="36"/>
  <c r="AH742" i="38"/>
  <c r="AI742" i="38" s="1"/>
  <c r="P270" i="36"/>
  <c r="Q270" i="36" s="1"/>
  <c r="P26" i="36"/>
  <c r="P452" i="36"/>
  <c r="Q452" i="36" s="1"/>
  <c r="P938" i="36"/>
  <c r="Q938" i="36" s="1"/>
  <c r="L980" i="37"/>
  <c r="P203" i="36"/>
  <c r="L637" i="37"/>
  <c r="P745" i="36"/>
  <c r="Q745" i="36" s="1"/>
  <c r="P759" i="36"/>
  <c r="Q759" i="36" s="1"/>
  <c r="P589" i="36"/>
  <c r="Q589" i="36" s="1"/>
  <c r="L641" i="37"/>
  <c r="P916" i="36"/>
  <c r="Q916" i="36" s="1"/>
  <c r="L168" i="37"/>
  <c r="P333" i="36"/>
  <c r="Q333" i="36" s="1"/>
  <c r="P30" i="36"/>
  <c r="P17" i="36"/>
  <c r="P507" i="36"/>
  <c r="Q507" i="36" s="1"/>
  <c r="P575" i="36"/>
  <c r="Q575" i="36" s="1"/>
  <c r="P196" i="36"/>
  <c r="P763" i="36"/>
  <c r="Q763" i="36" s="1"/>
  <c r="L476" i="37"/>
  <c r="L79" i="37"/>
  <c r="P229" i="36"/>
  <c r="P272" i="36"/>
  <c r="Q272" i="36" s="1"/>
  <c r="L685" i="37"/>
  <c r="L755" i="37"/>
  <c r="P706" i="36"/>
  <c r="Q706" i="36" s="1"/>
  <c r="AH636" i="38"/>
  <c r="AI636" i="38" s="1"/>
  <c r="P760" i="36"/>
  <c r="Q760" i="36" s="1"/>
  <c r="P834" i="36"/>
  <c r="Q834" i="36" s="1"/>
  <c r="L115" i="37"/>
  <c r="P262" i="36"/>
  <c r="Q262" i="36" s="1"/>
  <c r="L971" i="37"/>
  <c r="P527" i="36"/>
  <c r="Q527" i="36" s="1"/>
  <c r="P641" i="36"/>
  <c r="Q641" i="36" s="1"/>
  <c r="L968" i="37"/>
  <c r="P221" i="36"/>
  <c r="AH893" i="38"/>
  <c r="AI893" i="38" s="1"/>
  <c r="L972" i="37"/>
  <c r="P830" i="36"/>
  <c r="Q830" i="36" s="1"/>
  <c r="L821" i="37"/>
  <c r="P885" i="36"/>
  <c r="Q885" i="36" s="1"/>
  <c r="P357" i="36"/>
  <c r="Q357" i="36" s="1"/>
  <c r="P958" i="36"/>
  <c r="Q958" i="36" s="1"/>
  <c r="P331" i="36"/>
  <c r="Q331" i="36" s="1"/>
  <c r="AH149" i="38"/>
  <c r="P249" i="36"/>
  <c r="P104" i="36"/>
  <c r="P567" i="36"/>
  <c r="Q567" i="36" s="1"/>
  <c r="P647" i="36"/>
  <c r="Q647" i="36" s="1"/>
  <c r="P563" i="36"/>
  <c r="Q563" i="36" s="1"/>
  <c r="P130" i="36"/>
  <c r="L830" i="37"/>
  <c r="P577" i="36"/>
  <c r="Q577" i="36" s="1"/>
  <c r="L106" i="37"/>
  <c r="P361" i="36"/>
  <c r="Q361" i="36" s="1"/>
  <c r="P247" i="36"/>
  <c r="P571" i="36"/>
  <c r="Q571" i="36" s="1"/>
  <c r="L595" i="37"/>
  <c r="P954" i="36"/>
  <c r="Q954" i="36" s="1"/>
  <c r="P588" i="36"/>
  <c r="Q588" i="36" s="1"/>
  <c r="P180" i="36"/>
  <c r="L639" i="37"/>
  <c r="P719" i="36"/>
  <c r="Q719" i="36" s="1"/>
  <c r="P997" i="36"/>
  <c r="Q997" i="36" s="1"/>
  <c r="L474" i="37"/>
  <c r="P853" i="36"/>
  <c r="Q853" i="36" s="1"/>
  <c r="P446" i="36"/>
  <c r="Q446" i="36" s="1"/>
  <c r="AH44" i="38"/>
  <c r="L48" i="37"/>
  <c r="L675" i="37"/>
  <c r="P184" i="36"/>
  <c r="P987" i="36"/>
  <c r="Q987" i="36" s="1"/>
  <c r="P981" i="36"/>
  <c r="Q981" i="36" s="1"/>
  <c r="P920" i="36"/>
  <c r="Q920" i="36" s="1"/>
  <c r="P877" i="36"/>
  <c r="Q877" i="36" s="1"/>
  <c r="P419" i="36"/>
  <c r="Q419" i="36" s="1"/>
  <c r="P751" i="36"/>
  <c r="Q751" i="36" s="1"/>
  <c r="P467" i="36"/>
  <c r="Q467" i="36" s="1"/>
  <c r="L461" i="37"/>
  <c r="L991" i="37"/>
  <c r="L889" i="37"/>
  <c r="P817" i="36"/>
  <c r="Q817" i="36" s="1"/>
  <c r="P147" i="36"/>
  <c r="L683" i="37"/>
  <c r="P185" i="36"/>
  <c r="P640" i="36"/>
  <c r="Q640" i="36" s="1"/>
  <c r="P848" i="36"/>
  <c r="Q848" i="36" s="1"/>
  <c r="L730" i="37"/>
  <c r="L832" i="37"/>
  <c r="P854" i="36"/>
  <c r="Q854" i="36" s="1"/>
  <c r="P956" i="36"/>
  <c r="Q956" i="36" s="1"/>
  <c r="P445" i="36"/>
  <c r="Q445" i="36" s="1"/>
  <c r="L606" i="37"/>
  <c r="AH72" i="38"/>
  <c r="L27" i="37"/>
  <c r="L540" i="37"/>
  <c r="P224" i="36"/>
  <c r="P666" i="36"/>
  <c r="Q666" i="36" s="1"/>
  <c r="P429" i="36"/>
  <c r="Q429" i="36" s="1"/>
  <c r="P750" i="36"/>
  <c r="Q750" i="36" s="1"/>
  <c r="L430" i="37"/>
  <c r="P565" i="36"/>
  <c r="Q565" i="36" s="1"/>
  <c r="P665" i="36"/>
  <c r="Q665" i="36" s="1"/>
  <c r="P919" i="36"/>
  <c r="Q919" i="36" s="1"/>
  <c r="P165" i="36"/>
  <c r="L274" i="37"/>
  <c r="P399" i="36"/>
  <c r="Q399" i="36" s="1"/>
  <c r="P652" i="36"/>
  <c r="Q652" i="36" s="1"/>
  <c r="P947" i="36"/>
  <c r="Q947" i="36" s="1"/>
  <c r="P771" i="36"/>
  <c r="Q771" i="36" s="1"/>
  <c r="P461" i="36"/>
  <c r="Q461" i="36" s="1"/>
  <c r="L695" i="37"/>
  <c r="P217" i="36"/>
  <c r="P870" i="36"/>
  <c r="Q870" i="36" s="1"/>
  <c r="P513" i="36"/>
  <c r="Q513" i="36" s="1"/>
  <c r="P388" i="36"/>
  <c r="Q388" i="36" s="1"/>
  <c r="AH221" i="38"/>
  <c r="L753" i="37"/>
  <c r="P961" i="36"/>
  <c r="Q961" i="36" s="1"/>
  <c r="AH494" i="38"/>
  <c r="AI494" i="38" s="1"/>
  <c r="L773" i="37"/>
  <c r="P346" i="36"/>
  <c r="Q346" i="36" s="1"/>
  <c r="L1000" i="37"/>
  <c r="P431" i="36"/>
  <c r="Q431" i="36" s="1"/>
  <c r="P545" i="36"/>
  <c r="Q545" i="36" s="1"/>
  <c r="P623" i="36"/>
  <c r="Q623" i="36" s="1"/>
  <c r="P495" i="36"/>
  <c r="Q495" i="36" s="1"/>
  <c r="P704" i="36"/>
  <c r="Q704" i="36" s="1"/>
  <c r="P353" i="36"/>
  <c r="Q353" i="36" s="1"/>
  <c r="P214" i="36"/>
  <c r="L4" i="37"/>
  <c r="P808" i="36"/>
  <c r="Q808" i="36" s="1"/>
  <c r="P811" i="36"/>
  <c r="Q811" i="36" s="1"/>
  <c r="P559" i="36"/>
  <c r="Q559" i="36" s="1"/>
  <c r="P778" i="36"/>
  <c r="Q778" i="36" s="1"/>
  <c r="P570" i="36"/>
  <c r="Q570" i="36" s="1"/>
  <c r="L78" i="37"/>
  <c r="P890" i="36"/>
  <c r="Q890" i="36" s="1"/>
  <c r="P528" i="36"/>
  <c r="Q528" i="36" s="1"/>
  <c r="P532" i="36"/>
  <c r="Q532" i="36" s="1"/>
  <c r="L777" i="37"/>
  <c r="L326" i="37"/>
  <c r="P291" i="36"/>
  <c r="Q291" i="36" s="1"/>
  <c r="L283" i="37"/>
  <c r="P177" i="36"/>
  <c r="P560" i="36"/>
  <c r="Q560" i="36" s="1"/>
  <c r="P924" i="36"/>
  <c r="Q924" i="36" s="1"/>
  <c r="P624" i="36"/>
  <c r="Q624" i="36" s="1"/>
  <c r="P510" i="36"/>
  <c r="Q510" i="36" s="1"/>
  <c r="AH831" i="38"/>
  <c r="AI831" i="38" s="1"/>
  <c r="P38" i="36"/>
  <c r="L200" i="37"/>
  <c r="P978" i="36"/>
  <c r="Q978" i="36" s="1"/>
  <c r="AH175" i="38"/>
  <c r="L707" i="37"/>
  <c r="L357" i="37"/>
  <c r="L84" i="37"/>
  <c r="P840" i="36"/>
  <c r="Q840" i="36" s="1"/>
  <c r="P299" i="36"/>
  <c r="Q299" i="36" s="1"/>
  <c r="P250" i="36"/>
  <c r="P498" i="36"/>
  <c r="Q498" i="36" s="1"/>
  <c r="L118" i="37"/>
  <c r="P724" i="36"/>
  <c r="Q724" i="36" s="1"/>
  <c r="P33" i="36"/>
  <c r="P119" i="36"/>
  <c r="P382" i="36"/>
  <c r="Q382" i="36" s="1"/>
  <c r="P832" i="36"/>
  <c r="Q832" i="36" s="1"/>
  <c r="L930" i="37"/>
  <c r="L112" i="37"/>
  <c r="L718" i="37"/>
  <c r="P703" i="36"/>
  <c r="Q703" i="36" s="1"/>
  <c r="P534" i="36"/>
  <c r="Q534" i="36" s="1"/>
  <c r="L599" i="37"/>
  <c r="L329" i="37"/>
  <c r="L37" i="37"/>
  <c r="P967" i="36"/>
  <c r="Q967" i="36" s="1"/>
  <c r="P572" i="36"/>
  <c r="Q572" i="36" s="1"/>
  <c r="P608" i="36"/>
  <c r="Q608" i="36" s="1"/>
  <c r="AH879" i="38"/>
  <c r="AI879" i="38" s="1"/>
  <c r="L313" i="37"/>
  <c r="L709" i="37"/>
  <c r="P501" i="36"/>
  <c r="Q501" i="36" s="1"/>
  <c r="L558" i="37"/>
  <c r="L183" i="37"/>
  <c r="P999" i="36"/>
  <c r="Q999" i="36" s="1"/>
  <c r="P475" i="36"/>
  <c r="Q475" i="36" s="1"/>
  <c r="L277" i="37"/>
  <c r="L646" i="37"/>
  <c r="P11" i="36"/>
  <c r="L384" i="37"/>
  <c r="P593" i="36"/>
  <c r="Q593" i="36" s="1"/>
  <c r="L300" i="37"/>
  <c r="P969" i="36"/>
  <c r="Q969" i="36" s="1"/>
  <c r="P850" i="36"/>
  <c r="Q850" i="36" s="1"/>
  <c r="L702" i="37"/>
  <c r="L986" i="37"/>
  <c r="L505" i="37"/>
  <c r="AH466" i="38"/>
  <c r="AI466" i="38" s="1"/>
  <c r="AH759" i="38"/>
  <c r="AI759" i="38" s="1"/>
  <c r="P626" i="36"/>
  <c r="Q626" i="36" s="1"/>
  <c r="P212" i="36"/>
  <c r="P118" i="36"/>
  <c r="P251" i="36"/>
  <c r="P202" i="36"/>
  <c r="L925" i="37"/>
  <c r="L207" i="37"/>
  <c r="L359" i="37"/>
  <c r="P959" i="36"/>
  <c r="Q959" i="36" s="1"/>
  <c r="P926" i="36"/>
  <c r="Q926" i="36" s="1"/>
  <c r="L23" i="37"/>
  <c r="P341" i="36"/>
  <c r="Q341" i="36" s="1"/>
  <c r="L418" i="37"/>
  <c r="L735" i="37"/>
  <c r="P102" i="36"/>
  <c r="P604" i="36"/>
  <c r="Q604" i="36" s="1"/>
  <c r="P96" i="36"/>
  <c r="L356" i="37"/>
  <c r="P200" i="36"/>
  <c r="L808" i="37"/>
  <c r="L21" i="37"/>
  <c r="P761" i="36"/>
  <c r="Q761" i="36" s="1"/>
  <c r="P91" i="36"/>
  <c r="L409" i="37"/>
  <c r="P135" i="36"/>
  <c r="L275" i="37"/>
  <c r="L927" i="37"/>
  <c r="P94" i="36"/>
  <c r="L783" i="37"/>
  <c r="P739" i="36"/>
  <c r="Q739" i="36" s="1"/>
  <c r="P239" i="36"/>
  <c r="L823" i="37"/>
  <c r="L46" i="37"/>
  <c r="P490" i="36"/>
  <c r="Q490" i="36" s="1"/>
  <c r="L530" i="37"/>
  <c r="L157" i="37"/>
  <c r="AH904" i="38"/>
  <c r="AI904" i="38" s="1"/>
  <c r="L147" i="37"/>
  <c r="L161" i="37"/>
  <c r="AH996" i="38"/>
  <c r="AI996" i="38" s="1"/>
  <c r="P696" i="36"/>
  <c r="Q696" i="36" s="1"/>
  <c r="P37" i="36"/>
  <c r="P101" i="36"/>
  <c r="P576" i="36"/>
  <c r="Q576" i="36" s="1"/>
  <c r="P172" i="36"/>
  <c r="L233" i="37"/>
  <c r="P766" i="36"/>
  <c r="Q766" i="36" s="1"/>
  <c r="P277" i="36"/>
  <c r="Q277" i="36" s="1"/>
  <c r="L660" i="37"/>
  <c r="L999" i="37"/>
  <c r="AH260" i="38"/>
  <c r="AI260" i="38" s="1"/>
  <c r="L382" i="37"/>
  <c r="L52" i="37"/>
  <c r="L914" i="37"/>
  <c r="P754" i="36"/>
  <c r="Q754" i="36" s="1"/>
  <c r="P311" i="36"/>
  <c r="Q311" i="36" s="1"/>
  <c r="L563" i="37"/>
  <c r="P644" i="36"/>
  <c r="Q644" i="36" s="1"/>
  <c r="P596" i="36"/>
  <c r="Q596" i="36" s="1"/>
  <c r="L494" i="37"/>
  <c r="L624" i="37"/>
  <c r="P733" i="36"/>
  <c r="Q733" i="36" s="1"/>
  <c r="L381" i="37"/>
  <c r="L667" i="37"/>
  <c r="L631" i="37"/>
  <c r="L690" i="37"/>
  <c r="L940" i="37"/>
  <c r="P765" i="36"/>
  <c r="Q765" i="36" s="1"/>
  <c r="P663" i="36"/>
  <c r="Q663" i="36" s="1"/>
  <c r="P598" i="36"/>
  <c r="Q598" i="36" s="1"/>
  <c r="AH708" i="38"/>
  <c r="AI708" i="38" s="1"/>
  <c r="P231" i="36"/>
  <c r="P888" i="36"/>
  <c r="Q888" i="36" s="1"/>
  <c r="P343" i="36"/>
  <c r="Q343" i="36" s="1"/>
  <c r="L8" i="37"/>
  <c r="L171" i="37"/>
  <c r="P293" i="36"/>
  <c r="Q293" i="36" s="1"/>
  <c r="L166" i="37"/>
  <c r="P120" i="36"/>
  <c r="P385" i="36"/>
  <c r="Q385" i="36" s="1"/>
  <c r="P488" i="36"/>
  <c r="Q488" i="36" s="1"/>
  <c r="P401" i="36"/>
  <c r="Q401" i="36" s="1"/>
  <c r="P627" i="36"/>
  <c r="Q627" i="36" s="1"/>
  <c r="L601" i="37"/>
  <c r="L519" i="37"/>
  <c r="P434" i="36"/>
  <c r="Q434" i="36" s="1"/>
  <c r="P894" i="36"/>
  <c r="Q894" i="36" s="1"/>
  <c r="P141" i="36"/>
  <c r="L504" i="37"/>
  <c r="L997" i="37"/>
  <c r="L414" i="37"/>
  <c r="P687" i="36"/>
  <c r="Q687" i="36" s="1"/>
  <c r="AH117" i="38"/>
  <c r="L475" i="37"/>
  <c r="L126" i="37"/>
  <c r="L5" i="37"/>
  <c r="L220" i="37"/>
  <c r="L257" i="37"/>
  <c r="L336" i="37"/>
  <c r="L108" i="37"/>
  <c r="P345" i="36"/>
  <c r="Q345" i="36" s="1"/>
  <c r="P447" i="36"/>
  <c r="Q447" i="36" s="1"/>
  <c r="P509" i="36"/>
  <c r="Q509" i="36" s="1"/>
  <c r="L187" i="37"/>
  <c r="L614" i="37"/>
  <c r="P154" i="36"/>
  <c r="AH311" i="38"/>
  <c r="AI311" i="38" s="1"/>
  <c r="L351" i="37"/>
  <c r="P871" i="36"/>
  <c r="Q871" i="36" s="1"/>
  <c r="L392" i="37"/>
  <c r="P497" i="36"/>
  <c r="Q497" i="36" s="1"/>
  <c r="P555" i="36"/>
  <c r="Q555" i="36" s="1"/>
  <c r="P312" i="36"/>
  <c r="Q312" i="36" s="1"/>
  <c r="P712" i="36"/>
  <c r="Q712" i="36" s="1"/>
  <c r="P407" i="36"/>
  <c r="Q407" i="36" s="1"/>
  <c r="P683" i="36"/>
  <c r="Q683" i="36" s="1"/>
  <c r="P743" i="36"/>
  <c r="Q743" i="36" s="1"/>
  <c r="L344" i="37"/>
  <c r="L314" i="37"/>
  <c r="L343" i="37"/>
  <c r="AH37" i="38"/>
  <c r="P485" i="36"/>
  <c r="Q485" i="36" s="1"/>
  <c r="P600" i="36"/>
  <c r="Q600" i="36" s="1"/>
  <c r="P747" i="36"/>
  <c r="Q747" i="36" s="1"/>
  <c r="L676" i="37"/>
  <c r="L521" i="37"/>
  <c r="AH764" i="38"/>
  <c r="AI764" i="38" s="1"/>
  <c r="P801" i="36"/>
  <c r="Q801" i="36" s="1"/>
  <c r="AH655" i="38"/>
  <c r="AI655" i="38" s="1"/>
  <c r="L434" i="37"/>
  <c r="L109" i="37"/>
  <c r="L743" i="37"/>
  <c r="L654" i="37"/>
  <c r="L30" i="37"/>
  <c r="L437" i="37"/>
  <c r="P90" i="36"/>
  <c r="L811" i="37"/>
  <c r="P122" i="36"/>
  <c r="P476" i="36"/>
  <c r="Q476" i="36" s="1"/>
  <c r="P650" i="36"/>
  <c r="Q650" i="36" s="1"/>
  <c r="L395" i="37"/>
  <c r="P648" i="36"/>
  <c r="Q648" i="36" s="1"/>
  <c r="P192" i="36"/>
  <c r="L731" i="37"/>
  <c r="L499" i="37"/>
  <c r="P287" i="36"/>
  <c r="Q287" i="36" s="1"/>
  <c r="P337" i="36"/>
  <c r="Q337" i="36" s="1"/>
  <c r="L248" i="37"/>
  <c r="P266" i="36"/>
  <c r="Q266" i="36" s="1"/>
  <c r="P725" i="36"/>
  <c r="Q725" i="36" s="1"/>
  <c r="P395" i="36"/>
  <c r="Q395" i="36" s="1"/>
  <c r="L572" i="37"/>
  <c r="P944" i="36"/>
  <c r="Q944" i="36" s="1"/>
  <c r="P372" i="36"/>
  <c r="Q372" i="36" s="1"/>
  <c r="P371" i="36"/>
  <c r="Q371" i="36" s="1"/>
  <c r="P138" i="36"/>
  <c r="P716" i="36"/>
  <c r="Q716" i="36" s="1"/>
  <c r="P518" i="36"/>
  <c r="Q518" i="36" s="1"/>
  <c r="P629" i="36"/>
  <c r="Q629" i="36" s="1"/>
  <c r="L361" i="37"/>
  <c r="P265" i="36"/>
  <c r="Q265" i="36" s="1"/>
  <c r="L684" i="37"/>
  <c r="L83" i="37"/>
  <c r="AH422" i="38"/>
  <c r="AI422" i="38" s="1"/>
  <c r="L800" i="37"/>
  <c r="P245" i="36"/>
  <c r="L487" i="37"/>
  <c r="P207" i="36"/>
  <c r="P153" i="36"/>
  <c r="P269" i="36"/>
  <c r="Q269" i="36" s="1"/>
  <c r="L245" i="37"/>
  <c r="P313" i="36"/>
  <c r="Q313" i="36" s="1"/>
  <c r="P55" i="36"/>
  <c r="P984" i="36"/>
  <c r="Q984" i="36" s="1"/>
  <c r="P787" i="36"/>
  <c r="Q787" i="36" s="1"/>
  <c r="L581" i="37"/>
  <c r="P105" i="36"/>
  <c r="P861" i="36"/>
  <c r="Q861" i="36" s="1"/>
  <c r="L513" i="37"/>
  <c r="L466" i="37"/>
  <c r="P996" i="36"/>
  <c r="Q996" i="36" s="1"/>
  <c r="P818" i="36"/>
  <c r="Q818" i="36" s="1"/>
  <c r="L794" i="37"/>
  <c r="L793" i="37"/>
  <c r="P569" i="36"/>
  <c r="Q569" i="36" s="1"/>
  <c r="P539" i="36"/>
  <c r="Q539" i="36" s="1"/>
  <c r="L520" i="37"/>
  <c r="P453" i="36"/>
  <c r="Q453" i="36" s="1"/>
  <c r="P933" i="36"/>
  <c r="Q933" i="36" s="1"/>
  <c r="P698" i="36"/>
  <c r="Q698" i="36" s="1"/>
  <c r="P863" i="36"/>
  <c r="Q863" i="36" s="1"/>
  <c r="L56" i="37"/>
  <c r="P806" i="36"/>
  <c r="Q806" i="36" s="1"/>
  <c r="L439" i="37"/>
  <c r="P711" i="36"/>
  <c r="Q711" i="36" s="1"/>
  <c r="L534" i="37"/>
  <c r="AH493" i="38"/>
  <c r="AI493" i="38" s="1"/>
  <c r="AH981" i="38"/>
  <c r="AI981" i="38" s="1"/>
  <c r="P895" i="36"/>
  <c r="Q895" i="36" s="1"/>
  <c r="L6" i="37"/>
  <c r="P126" i="36"/>
  <c r="L445" i="37"/>
  <c r="P380" i="36"/>
  <c r="Q380" i="36" s="1"/>
  <c r="L938" i="37"/>
  <c r="P859" i="36"/>
  <c r="Q859" i="36" s="1"/>
  <c r="L327" i="37"/>
  <c r="P264" i="36"/>
  <c r="Q264" i="36" s="1"/>
  <c r="P767" i="36"/>
  <c r="Q767" i="36" s="1"/>
  <c r="AH335" i="38"/>
  <c r="AI335" i="38" s="1"/>
  <c r="P322" i="36"/>
  <c r="Q322" i="36" s="1"/>
  <c r="P139" i="36"/>
  <c r="L656" i="37"/>
  <c r="P788" i="36"/>
  <c r="Q788" i="36" s="1"/>
  <c r="L72" i="37"/>
  <c r="P517" i="36"/>
  <c r="Q517" i="36" s="1"/>
  <c r="L647" i="37"/>
  <c r="P611" i="36"/>
  <c r="Q611" i="36" s="1"/>
  <c r="P504" i="36"/>
  <c r="Q504" i="36" s="1"/>
  <c r="L443" i="37"/>
  <c r="L887" i="37"/>
  <c r="P140" i="36"/>
  <c r="P303" i="36"/>
  <c r="Q303" i="36" s="1"/>
  <c r="L420" i="37"/>
  <c r="P810" i="36"/>
  <c r="Q810" i="36" s="1"/>
  <c r="P847" i="36"/>
  <c r="Q847" i="36" s="1"/>
  <c r="P374" i="36"/>
  <c r="Q374" i="36" s="1"/>
  <c r="P236" i="36"/>
  <c r="P985" i="36"/>
  <c r="Q985" i="36" s="1"/>
  <c r="P227" i="36"/>
  <c r="P900" i="36"/>
  <c r="Q900" i="36" s="1"/>
  <c r="L679" i="37"/>
  <c r="P14" i="36"/>
  <c r="L836" i="37"/>
  <c r="AH127" i="38"/>
  <c r="L602" i="37"/>
  <c r="L423" i="37"/>
  <c r="P29" i="36"/>
  <c r="P336" i="36"/>
  <c r="Q336" i="36" s="1"/>
  <c r="AH276" i="38"/>
  <c r="AI276" i="38" s="1"/>
  <c r="L727" i="37"/>
  <c r="P770" i="36"/>
  <c r="Q770" i="36" s="1"/>
  <c r="P198" i="36"/>
  <c r="P318" i="36"/>
  <c r="Q318" i="36" s="1"/>
  <c r="L428" i="37"/>
  <c r="L457" i="37"/>
  <c r="L564" i="37"/>
  <c r="AH896" i="38"/>
  <c r="AI896" i="38" s="1"/>
  <c r="L636" i="37"/>
  <c r="P656" i="36"/>
  <c r="Q656" i="36" s="1"/>
  <c r="P541" i="36"/>
  <c r="Q541" i="36" s="1"/>
  <c r="L768" i="37"/>
  <c r="L38" i="37"/>
  <c r="AH298" i="38"/>
  <c r="AI298" i="38" s="1"/>
  <c r="L719" i="37"/>
  <c r="AH423" i="38"/>
  <c r="AI423" i="38" s="1"/>
  <c r="AH371" i="38"/>
  <c r="AI371" i="38" s="1"/>
  <c r="P335" i="36"/>
  <c r="Q335" i="36" s="1"/>
  <c r="P906" i="36"/>
  <c r="Q906" i="36" s="1"/>
  <c r="L623" i="37"/>
  <c r="AH629" i="38"/>
  <c r="AI629" i="38" s="1"/>
  <c r="P258" i="36"/>
  <c r="Q258" i="36" s="1"/>
  <c r="P83" i="36"/>
  <c r="P334" i="36"/>
  <c r="Q334" i="36" s="1"/>
  <c r="P330" i="36"/>
  <c r="Q330" i="36" s="1"/>
  <c r="L178" i="37"/>
  <c r="P874" i="36"/>
  <c r="Q874" i="36" s="1"/>
  <c r="P580" i="36"/>
  <c r="Q580" i="36" s="1"/>
  <c r="P585" i="36"/>
  <c r="Q585" i="36" s="1"/>
  <c r="AH830" i="38"/>
  <c r="AI830" i="38" s="1"/>
  <c r="AH264" i="38"/>
  <c r="AI264" i="38" s="1"/>
  <c r="L950" i="37"/>
  <c r="AH698" i="38"/>
  <c r="AI698" i="38" s="1"/>
  <c r="P436" i="36"/>
  <c r="Q436" i="36" s="1"/>
  <c r="P794" i="36"/>
  <c r="Q794" i="36" s="1"/>
  <c r="L170" i="37"/>
  <c r="L179" i="37"/>
  <c r="P234" i="36"/>
  <c r="P328" i="36"/>
  <c r="Q328" i="36" s="1"/>
  <c r="P99" i="36"/>
  <c r="P675" i="36"/>
  <c r="Q675" i="36" s="1"/>
  <c r="L677" i="37"/>
  <c r="L883" i="37"/>
  <c r="P66" i="36"/>
  <c r="L902" i="37"/>
  <c r="L261" i="37"/>
  <c r="L998" i="37"/>
  <c r="L422" i="37"/>
  <c r="AH635" i="38"/>
  <c r="AI635" i="38" s="1"/>
  <c r="L945" i="37"/>
  <c r="AH520" i="38"/>
  <c r="AI520" i="38" s="1"/>
  <c r="AH857" i="38"/>
  <c r="AI857" i="38" s="1"/>
  <c r="L11" i="37"/>
  <c r="L110" i="37"/>
  <c r="L693" i="37"/>
  <c r="L386" i="37"/>
  <c r="P523" i="36"/>
  <c r="Q523" i="36" s="1"/>
  <c r="L495" i="37"/>
  <c r="L436" i="37"/>
  <c r="P963" i="36"/>
  <c r="Q963" i="36" s="1"/>
  <c r="P213" i="36"/>
  <c r="L188" i="37"/>
  <c r="P882" i="36"/>
  <c r="Q882" i="36" s="1"/>
  <c r="L189" i="37"/>
  <c r="L184" i="37"/>
  <c r="L325" i="37"/>
  <c r="L68" i="37"/>
  <c r="L757" i="37"/>
  <c r="L148" i="37"/>
  <c r="P98" i="36"/>
  <c r="P462" i="36"/>
  <c r="Q462" i="36" s="1"/>
  <c r="P609" i="36"/>
  <c r="Q609" i="36" s="1"/>
  <c r="P949" i="36"/>
  <c r="Q949" i="36" s="1"/>
  <c r="L575" i="37"/>
  <c r="L688" i="37"/>
  <c r="L24" i="37"/>
  <c r="L963" i="37"/>
  <c r="L371" i="37"/>
  <c r="P679" i="36"/>
  <c r="Q679" i="36" s="1"/>
  <c r="L771" i="37"/>
  <c r="P792" i="36"/>
  <c r="Q792" i="36" s="1"/>
  <c r="L885" i="37"/>
  <c r="AH461" i="38"/>
  <c r="AI461" i="38" s="1"/>
  <c r="P390" i="36"/>
  <c r="Q390" i="36" s="1"/>
  <c r="AH690" i="38"/>
  <c r="AI690" i="38" s="1"/>
  <c r="AH319" i="38"/>
  <c r="AI319" i="38" s="1"/>
  <c r="L792" i="37"/>
  <c r="L12" i="37"/>
  <c r="L500" i="37"/>
  <c r="L268" i="37"/>
  <c r="P962" i="36"/>
  <c r="Q962" i="36" s="1"/>
  <c r="P310" i="36"/>
  <c r="Q310" i="36" s="1"/>
  <c r="P53" i="36"/>
  <c r="L746" i="37"/>
  <c r="P945" i="36"/>
  <c r="Q945" i="36" s="1"/>
  <c r="L335" i="37"/>
  <c r="AH571" i="38"/>
  <c r="AI571" i="38" s="1"/>
  <c r="P738" i="36"/>
  <c r="Q738" i="36" s="1"/>
  <c r="L133" i="37"/>
  <c r="P931" i="36"/>
  <c r="Q931" i="36" s="1"/>
  <c r="P259" i="36"/>
  <c r="Q259" i="36" s="1"/>
  <c r="L866" i="37"/>
  <c r="P990" i="36"/>
  <c r="Q990" i="36" s="1"/>
  <c r="P34" i="36"/>
  <c r="L503" i="37"/>
  <c r="P599" i="36"/>
  <c r="Q599" i="36" s="1"/>
  <c r="L366" i="37"/>
  <c r="AH189" i="38"/>
  <c r="L618" i="37"/>
  <c r="L621" i="37"/>
  <c r="AH907" i="38"/>
  <c r="AI907" i="38" s="1"/>
  <c r="L100" i="37"/>
  <c r="P824" i="36"/>
  <c r="Q824" i="36" s="1"/>
  <c r="L281" i="37"/>
  <c r="P133" i="36"/>
  <c r="P84" i="36"/>
  <c r="L299" i="37"/>
  <c r="P762" i="36"/>
  <c r="Q762" i="36" s="1"/>
  <c r="L472" i="37"/>
  <c r="L44" i="37"/>
  <c r="L406" i="37"/>
  <c r="AH814" i="38"/>
  <c r="AI814" i="38" s="1"/>
  <c r="L260" i="37"/>
  <c r="P929" i="36"/>
  <c r="Q929" i="36" s="1"/>
  <c r="P568" i="36"/>
  <c r="Q568" i="36" s="1"/>
  <c r="L471" i="37"/>
  <c r="P881" i="36"/>
  <c r="Q881" i="36" s="1"/>
  <c r="P397" i="36"/>
  <c r="Q397" i="36" s="1"/>
  <c r="L116" i="37"/>
  <c r="P492" i="36"/>
  <c r="Q492" i="36" s="1"/>
  <c r="P668" i="36"/>
  <c r="Q668" i="36" s="1"/>
  <c r="P242" i="36"/>
  <c r="L385" i="37"/>
  <c r="L541" i="37"/>
  <c r="L813" i="37"/>
  <c r="L996" i="37"/>
  <c r="L760" i="37"/>
  <c r="P730" i="36"/>
  <c r="Q730" i="36" s="1"/>
  <c r="P809" i="36"/>
  <c r="Q809" i="36" s="1"/>
  <c r="L801" i="37"/>
  <c r="L393" i="37"/>
  <c r="AH180" i="38"/>
  <c r="AH977" i="38"/>
  <c r="AI977" i="38" s="1"/>
  <c r="AH653" i="38"/>
  <c r="AI653" i="38" s="1"/>
  <c r="P971" i="36"/>
  <c r="Q971" i="36" s="1"/>
  <c r="L394" i="37"/>
  <c r="L739" i="37"/>
  <c r="P727" i="36"/>
  <c r="Q727" i="36" s="1"/>
  <c r="P197" i="36"/>
  <c r="L861" i="37"/>
  <c r="P693" i="36"/>
  <c r="Q693" i="36" s="1"/>
  <c r="P974" i="36"/>
  <c r="Q974" i="36" s="1"/>
  <c r="L349" i="37"/>
  <c r="P707" i="36"/>
  <c r="Q707" i="36" s="1"/>
  <c r="P425" i="36"/>
  <c r="Q425" i="36" s="1"/>
  <c r="L983" i="37"/>
  <c r="L152" i="37"/>
  <c r="L486" i="37"/>
  <c r="L235" i="37"/>
  <c r="P205" i="36"/>
  <c r="P435" i="36"/>
  <c r="Q435" i="36" s="1"/>
  <c r="L88" i="37"/>
  <c r="P976" i="36"/>
  <c r="Q976" i="36" s="1"/>
  <c r="L215" i="37"/>
  <c r="P935" i="36"/>
  <c r="Q935" i="36" s="1"/>
  <c r="P115" i="36"/>
  <c r="L912" i="37"/>
  <c r="AH35" i="38"/>
  <c r="L102" i="37"/>
  <c r="L959" i="37"/>
  <c r="P865" i="36"/>
  <c r="Q865" i="36" s="1"/>
  <c r="P209" i="36"/>
  <c r="L934" i="37"/>
  <c r="AH748" i="38"/>
  <c r="AI748" i="38" s="1"/>
  <c r="P70" i="36"/>
  <c r="L863" i="37"/>
  <c r="AH255" i="38"/>
  <c r="L653" i="37"/>
  <c r="AH22" i="38"/>
  <c r="P672" i="36"/>
  <c r="Q672" i="36" s="1"/>
  <c r="P455" i="36"/>
  <c r="Q455" i="36" s="1"/>
  <c r="P907" i="36"/>
  <c r="Q907" i="36" s="1"/>
  <c r="P776" i="36"/>
  <c r="Q776" i="36" s="1"/>
  <c r="P356" i="36"/>
  <c r="Q356" i="36" s="1"/>
  <c r="P470" i="36"/>
  <c r="Q470" i="36" s="1"/>
  <c r="P117" i="36"/>
  <c r="L918" i="37"/>
  <c r="AH109" i="38"/>
  <c r="P591" i="36"/>
  <c r="Q591" i="36" s="1"/>
  <c r="L828" i="37"/>
  <c r="P793" i="36"/>
  <c r="Q793" i="36" s="1"/>
  <c r="L272" i="37"/>
  <c r="P457" i="36"/>
  <c r="Q457" i="36" s="1"/>
  <c r="P884" i="36"/>
  <c r="Q884" i="36" s="1"/>
  <c r="L700" i="37"/>
  <c r="P354" i="36"/>
  <c r="Q354" i="36" s="1"/>
  <c r="P595" i="36"/>
  <c r="Q595" i="36" s="1"/>
  <c r="P858" i="36"/>
  <c r="Q858" i="36" s="1"/>
  <c r="L25" i="37"/>
  <c r="AH624" i="38"/>
  <c r="AI624" i="38" s="1"/>
  <c r="P493" i="36"/>
  <c r="Q493" i="36" s="1"/>
  <c r="L374" i="37"/>
  <c r="P657" i="36"/>
  <c r="Q657" i="36" s="1"/>
  <c r="L407" i="37"/>
  <c r="P325" i="36"/>
  <c r="Q325" i="36" s="1"/>
  <c r="P930" i="36"/>
  <c r="Q930" i="36" s="1"/>
  <c r="P692" i="36"/>
  <c r="Q692" i="36" s="1"/>
  <c r="P235" i="36"/>
  <c r="L408" i="37"/>
  <c r="L163" i="37"/>
  <c r="P439" i="36"/>
  <c r="Q439" i="36" s="1"/>
  <c r="AH160" i="38"/>
  <c r="AH288" i="38"/>
  <c r="AI288" i="38" s="1"/>
  <c r="AH853" i="38"/>
  <c r="AI853" i="38" s="1"/>
  <c r="P186" i="36"/>
  <c r="L464" i="37"/>
  <c r="L582" i="37"/>
  <c r="L426" i="37"/>
  <c r="P673" i="36"/>
  <c r="Q673" i="36" s="1"/>
  <c r="L514" i="37"/>
  <c r="P697" i="36"/>
  <c r="Q697" i="36" s="1"/>
  <c r="L354" i="37"/>
  <c r="P658" i="36"/>
  <c r="Q658" i="36" s="1"/>
  <c r="L358" i="37"/>
  <c r="P843" i="36"/>
  <c r="Q843" i="36" s="1"/>
  <c r="L36" i="37"/>
  <c r="L668" i="37"/>
  <c r="L931" i="37"/>
  <c r="P535" i="36"/>
  <c r="Q535" i="36" s="1"/>
  <c r="L164" i="37"/>
  <c r="L703" i="37"/>
  <c r="P651" i="36"/>
  <c r="Q651" i="36" s="1"/>
  <c r="P298" i="36"/>
  <c r="Q298" i="36" s="1"/>
  <c r="AH284" i="38"/>
  <c r="AI284" i="38" s="1"/>
  <c r="AH246" i="38"/>
  <c r="P797" i="36"/>
  <c r="Q797" i="36" s="1"/>
  <c r="P283" i="36"/>
  <c r="Q283" i="36" s="1"/>
  <c r="P23" i="36"/>
  <c r="P514" i="36"/>
  <c r="Q514" i="36" s="1"/>
  <c r="L243" i="37"/>
  <c r="P149" i="36"/>
  <c r="P121" i="36"/>
  <c r="P915" i="36"/>
  <c r="Q915" i="36" s="1"/>
  <c r="P132" i="36"/>
  <c r="L871" i="37"/>
  <c r="L549" i="37"/>
  <c r="P710" i="36"/>
  <c r="Q710" i="36" s="1"/>
  <c r="L363" i="37"/>
  <c r="L252" i="37"/>
  <c r="L579" i="37"/>
  <c r="L961" i="37"/>
  <c r="L698" i="37"/>
  <c r="P468" i="36"/>
  <c r="Q468" i="36" s="1"/>
  <c r="P526" i="36"/>
  <c r="Q526" i="36" s="1"/>
  <c r="L59" i="37"/>
  <c r="P100" i="36"/>
  <c r="P551" i="36"/>
  <c r="Q551" i="36" s="1"/>
  <c r="L54" i="37"/>
  <c r="P351" i="36"/>
  <c r="Q351" i="36" s="1"/>
  <c r="L714" i="37"/>
  <c r="L691" i="37"/>
  <c r="P448" i="36"/>
  <c r="Q448" i="36" s="1"/>
  <c r="AH296" i="38"/>
  <c r="AI296" i="38" s="1"/>
  <c r="P835" i="36"/>
  <c r="Q835" i="36" s="1"/>
  <c r="L419" i="37"/>
  <c r="L58" i="37"/>
  <c r="P891" i="36"/>
  <c r="Q891" i="36" s="1"/>
  <c r="L528" i="37"/>
  <c r="P317" i="36"/>
  <c r="Q317" i="36" s="1"/>
  <c r="P305" i="36"/>
  <c r="Q305" i="36" s="1"/>
  <c r="AH696" i="38"/>
  <c r="AI696" i="38" s="1"/>
  <c r="P222" i="36"/>
  <c r="L350" i="37"/>
  <c r="L577" i="37"/>
  <c r="L485" i="37"/>
  <c r="P968" i="36"/>
  <c r="Q968" i="36" s="1"/>
  <c r="L552" i="37"/>
  <c r="P10" i="36"/>
  <c r="P69" i="36"/>
  <c r="P622" i="36"/>
  <c r="Q622" i="36" s="1"/>
  <c r="AH364" i="38"/>
  <c r="AI364" i="38" s="1"/>
  <c r="P42" i="36"/>
  <c r="P902" i="36"/>
  <c r="Q902" i="36" s="1"/>
  <c r="AH816" i="38"/>
  <c r="AI816" i="38" s="1"/>
  <c r="AH999" i="38"/>
  <c r="AI999" i="38" s="1"/>
  <c r="P686" i="36"/>
  <c r="Q686" i="36" s="1"/>
  <c r="AH991" i="38"/>
  <c r="AI991" i="38" s="1"/>
  <c r="L847" i="37"/>
  <c r="P879" i="36"/>
  <c r="Q879" i="36" s="1"/>
  <c r="L509" i="37"/>
  <c r="L566" i="37"/>
  <c r="P705" i="36"/>
  <c r="Q705" i="36" s="1"/>
  <c r="L547" i="37"/>
  <c r="P988" i="36"/>
  <c r="Q988" i="36" s="1"/>
  <c r="P677" i="36"/>
  <c r="Q677" i="36" s="1"/>
  <c r="L678" i="37"/>
  <c r="P736" i="36"/>
  <c r="Q736" i="36" s="1"/>
  <c r="L985" i="37"/>
  <c r="L254" i="37"/>
  <c r="L440" i="37"/>
  <c r="P798" i="36"/>
  <c r="Q798" i="36" s="1"/>
  <c r="AH151" i="38"/>
  <c r="P167" i="36"/>
  <c r="L767" i="37"/>
  <c r="L835" i="37"/>
  <c r="L373" i="37"/>
  <c r="P449" i="36"/>
  <c r="Q449" i="36" s="1"/>
  <c r="L128" i="37"/>
  <c r="L467" i="37"/>
  <c r="L916" i="37"/>
  <c r="L431" i="37"/>
  <c r="P440" i="36"/>
  <c r="Q440" i="36" s="1"/>
  <c r="P690" i="36"/>
  <c r="Q690" i="36" s="1"/>
  <c r="L879" i="37"/>
  <c r="AH187" i="38"/>
  <c r="AH197" i="38"/>
  <c r="AH459" i="38"/>
  <c r="AI459" i="38" s="1"/>
  <c r="L324" i="37"/>
  <c r="AH933" i="38"/>
  <c r="AI933" i="38" s="1"/>
  <c r="L315" i="37"/>
  <c r="P255" i="36"/>
  <c r="Q255" i="36" s="1"/>
  <c r="AH101" i="38"/>
  <c r="L904" i="37"/>
  <c r="L332" i="37"/>
  <c r="L687" i="37"/>
  <c r="L842" i="37"/>
  <c r="L554" i="37"/>
  <c r="L726" i="37"/>
  <c r="L85" i="37"/>
  <c r="L103" i="37"/>
  <c r="AH285" i="38"/>
  <c r="AI285" i="38" s="1"/>
  <c r="P77" i="36"/>
  <c r="AH946" i="38"/>
  <c r="AI946" i="38" s="1"/>
  <c r="P320" i="36"/>
  <c r="Q320" i="36" s="1"/>
  <c r="AH30" i="38"/>
  <c r="P152" i="36"/>
  <c r="L119" i="37"/>
  <c r="L872" i="37"/>
  <c r="L789" i="37"/>
  <c r="L451" i="37"/>
  <c r="P556" i="36"/>
  <c r="Q556" i="36" s="1"/>
  <c r="L455" i="37"/>
  <c r="L816" i="37"/>
  <c r="AH173" i="38"/>
  <c r="L370" i="37"/>
  <c r="P831" i="36"/>
  <c r="Q831" i="36" s="1"/>
  <c r="AH202" i="38"/>
  <c r="AH359" i="38"/>
  <c r="AI359" i="38" s="1"/>
  <c r="L31" i="37"/>
  <c r="L589" i="37"/>
  <c r="AH850" i="38"/>
  <c r="AI850" i="38" s="1"/>
  <c r="AH183" i="38"/>
  <c r="AH662" i="38"/>
  <c r="AI662" i="38" s="1"/>
  <c r="AH693" i="38"/>
  <c r="AI693" i="38" s="1"/>
  <c r="AH344" i="38"/>
  <c r="AI344" i="38" s="1"/>
  <c r="P263" i="36"/>
  <c r="Q263" i="36" s="1"/>
  <c r="L967" i="37"/>
  <c r="AH425" i="38"/>
  <c r="AI425" i="38" s="1"/>
  <c r="AH560" i="38"/>
  <c r="AI560" i="38" s="1"/>
  <c r="AH611" i="38"/>
  <c r="AI611" i="38" s="1"/>
  <c r="P875" i="36"/>
  <c r="Q875" i="36" s="1"/>
  <c r="P851" i="36"/>
  <c r="Q851" i="36" s="1"/>
  <c r="L935" i="37"/>
  <c r="AH329" i="38"/>
  <c r="AI329" i="38" s="1"/>
  <c r="AH882" i="38"/>
  <c r="AI882" i="38" s="1"/>
  <c r="P211" i="36"/>
  <c r="L605" i="37"/>
  <c r="L470" i="37"/>
  <c r="L924" i="37"/>
  <c r="L282" i="37"/>
  <c r="AH357" i="38"/>
  <c r="AI357" i="38" s="1"/>
  <c r="AH330" i="38"/>
  <c r="AI330" i="38" s="1"/>
  <c r="L680" i="37"/>
  <c r="AH19" i="38"/>
  <c r="AH401" i="38"/>
  <c r="AI401" i="38" s="1"/>
  <c r="AH389" i="38"/>
  <c r="AI389" i="38" s="1"/>
  <c r="AH363" i="38"/>
  <c r="AI363" i="38" s="1"/>
  <c r="AH169" i="38"/>
  <c r="L310" i="37"/>
  <c r="P56" i="36"/>
  <c r="AH489" i="38"/>
  <c r="AI489" i="38" s="1"/>
  <c r="L341" i="37"/>
  <c r="AH66" i="38"/>
  <c r="AH218" i="38"/>
  <c r="P228" i="36"/>
  <c r="P807" i="36"/>
  <c r="Q807" i="36" s="1"/>
  <c r="P199" i="36"/>
  <c r="P803" i="36"/>
  <c r="Q803" i="36" s="1"/>
  <c r="L744" i="37"/>
  <c r="L416" i="37"/>
  <c r="P701" i="36"/>
  <c r="Q701" i="36" s="1"/>
  <c r="P942" i="36"/>
  <c r="Q942" i="36" s="1"/>
  <c r="P786" i="36"/>
  <c r="Q786" i="36" s="1"/>
  <c r="L565" i="37"/>
  <c r="AH61" i="38"/>
  <c r="L781" i="37"/>
  <c r="L101" i="37"/>
  <c r="L236" i="37"/>
  <c r="P601" i="36"/>
  <c r="Q601" i="36" s="1"/>
  <c r="L876" i="37"/>
  <c r="L625" i="37"/>
  <c r="P866" i="36"/>
  <c r="Q866" i="36" s="1"/>
  <c r="L99" i="37"/>
  <c r="L929" i="37"/>
  <c r="P168" i="36"/>
  <c r="L522" i="37"/>
  <c r="P800" i="36"/>
  <c r="Q800" i="36" s="1"/>
  <c r="P511" i="36"/>
  <c r="Q511" i="36" s="1"/>
  <c r="L754" i="37"/>
  <c r="P721" i="36"/>
  <c r="Q721" i="36" s="1"/>
  <c r="AH839" i="38"/>
  <c r="AI839" i="38" s="1"/>
  <c r="L182" i="37"/>
  <c r="L553" i="37"/>
  <c r="L228" i="37"/>
  <c r="L630" i="37"/>
  <c r="L666" i="37"/>
  <c r="L913" i="37"/>
  <c r="AH741" i="38"/>
  <c r="AI741" i="38" s="1"/>
  <c r="L515" i="37"/>
  <c r="P403" i="36"/>
  <c r="Q403" i="36" s="1"/>
  <c r="L888" i="37"/>
  <c r="AH281" i="38"/>
  <c r="AI281" i="38" s="1"/>
  <c r="L597" i="37"/>
  <c r="AH143" i="38"/>
  <c r="P271" i="36"/>
  <c r="Q271" i="36" s="1"/>
  <c r="L944" i="37"/>
  <c r="L134" i="37"/>
  <c r="AH362" i="38"/>
  <c r="AI362" i="38" s="1"/>
  <c r="P146" i="36"/>
  <c r="L181" i="37"/>
  <c r="P438" i="36"/>
  <c r="Q438" i="36" s="1"/>
  <c r="L671" i="37"/>
  <c r="L365" i="37"/>
  <c r="L892" i="37"/>
  <c r="L643" i="37"/>
  <c r="L915" i="37"/>
  <c r="P905" i="36"/>
  <c r="Q905" i="36" s="1"/>
  <c r="AH535" i="38"/>
  <c r="AI535" i="38" s="1"/>
  <c r="AH291" i="38"/>
  <c r="AI291" i="38" s="1"/>
  <c r="AH212" i="38"/>
  <c r="L856" i="37"/>
  <c r="P1001" i="36"/>
  <c r="Q1001" i="36" s="1"/>
  <c r="AH39" i="38"/>
  <c r="L587" i="37"/>
  <c r="L785" i="37"/>
  <c r="P237" i="36"/>
  <c r="AH54" i="38"/>
  <c r="AH252" i="38"/>
  <c r="L239" i="37"/>
  <c r="L964" i="37"/>
  <c r="P912" i="36"/>
  <c r="Q912" i="36" s="1"/>
  <c r="P373" i="36"/>
  <c r="Q373" i="36" s="1"/>
  <c r="AH447" i="38"/>
  <c r="AI447" i="38" s="1"/>
  <c r="P72" i="36"/>
  <c r="AH64" i="38"/>
  <c r="P246" i="36"/>
  <c r="L804" i="37"/>
  <c r="AH478" i="38"/>
  <c r="AI478" i="38" s="1"/>
  <c r="L124" i="37"/>
  <c r="L640" i="37"/>
  <c r="L932" i="37"/>
  <c r="P63" i="36"/>
  <c r="L742" i="37"/>
  <c r="L629" i="37"/>
  <c r="P219" i="36"/>
  <c r="P427" i="36"/>
  <c r="Q427" i="36" s="1"/>
  <c r="L305" i="37"/>
  <c r="AH162" i="38"/>
  <c r="L571" i="37"/>
  <c r="L97" i="37"/>
  <c r="L786" i="37"/>
  <c r="AH934" i="38"/>
  <c r="AI934" i="38" s="1"/>
  <c r="AH667" i="38"/>
  <c r="AI667" i="38" s="1"/>
  <c r="AH854" i="38"/>
  <c r="AI854" i="38" s="1"/>
  <c r="AH785" i="38"/>
  <c r="AI785" i="38" s="1"/>
  <c r="AH388" i="38"/>
  <c r="AI388" i="38" s="1"/>
  <c r="AH164" i="38"/>
  <c r="AH152" i="38"/>
  <c r="L337" i="37"/>
  <c r="P991" i="36"/>
  <c r="Q991" i="36" s="1"/>
  <c r="P111" i="36"/>
  <c r="AH537" i="38"/>
  <c r="AI537" i="38" s="1"/>
  <c r="L244" i="37"/>
  <c r="AH612" i="38"/>
  <c r="AI612" i="38" s="1"/>
  <c r="P256" i="36"/>
  <c r="Q256" i="36" s="1"/>
  <c r="L778" i="37"/>
  <c r="AH975" i="38"/>
  <c r="AI975" i="38" s="1"/>
  <c r="P486" i="36"/>
  <c r="Q486" i="36" s="1"/>
  <c r="P515" i="36"/>
  <c r="Q515" i="36" s="1"/>
  <c r="L285" i="37"/>
  <c r="P478" i="36"/>
  <c r="Q478" i="36" s="1"/>
  <c r="P821" i="36"/>
  <c r="Q821" i="36" s="1"/>
  <c r="P799" i="36"/>
  <c r="Q799" i="36" s="1"/>
  <c r="AH199" i="38"/>
  <c r="L355" i="37"/>
  <c r="L218" i="37"/>
  <c r="AH337" i="38"/>
  <c r="AI337" i="38" s="1"/>
  <c r="L955" i="37"/>
  <c r="AH126" i="38"/>
  <c r="P617" i="36"/>
  <c r="Q617" i="36" s="1"/>
  <c r="AH77" i="38"/>
  <c r="AH24" i="38"/>
  <c r="AH433" i="38"/>
  <c r="AI433" i="38" s="1"/>
  <c r="AH328" i="38"/>
  <c r="AI328" i="38" s="1"/>
  <c r="L298" i="37"/>
  <c r="P422" i="36"/>
  <c r="Q422" i="36" s="1"/>
  <c r="L211" i="37"/>
  <c r="P378" i="36"/>
  <c r="Q378" i="36" s="1"/>
  <c r="P864" i="36"/>
  <c r="Q864" i="36" s="1"/>
  <c r="L122" i="37"/>
  <c r="L456" i="37"/>
  <c r="L230" i="37"/>
  <c r="L400" i="37"/>
  <c r="L404" i="37"/>
  <c r="L921" i="37"/>
  <c r="P156" i="36"/>
  <c r="L764" i="37"/>
  <c r="AH601" i="38"/>
  <c r="AI601" i="38" s="1"/>
  <c r="P127" i="36"/>
  <c r="AH512" i="38"/>
  <c r="AI512" i="38" s="1"/>
  <c r="P342" i="36"/>
  <c r="Q342" i="36" s="1"/>
  <c r="L403" i="37"/>
  <c r="P621" i="36"/>
  <c r="Q621" i="36" s="1"/>
  <c r="L815" i="37"/>
  <c r="L412" i="37"/>
  <c r="L226" i="37"/>
  <c r="L121" i="37"/>
  <c r="P607" i="36"/>
  <c r="Q607" i="36" s="1"/>
  <c r="L380" i="37"/>
  <c r="AH58" i="38"/>
  <c r="P112" i="36"/>
  <c r="L911" i="37"/>
  <c r="L909" i="37"/>
  <c r="AH721" i="38"/>
  <c r="AI721" i="38" s="1"/>
  <c r="L284" i="37"/>
  <c r="L389" i="37"/>
  <c r="AH249" i="38"/>
  <c r="P274" i="36"/>
  <c r="Q274" i="36" s="1"/>
  <c r="AH36" i="38"/>
  <c r="L529" i="37"/>
  <c r="L923" i="37"/>
  <c r="L990" i="37"/>
  <c r="L175" i="37"/>
  <c r="P158" i="36"/>
  <c r="AH435" i="38"/>
  <c r="AI435" i="38" s="1"/>
  <c r="L518" i="37"/>
  <c r="AH232" i="38"/>
  <c r="L795" i="37"/>
  <c r="AH925" i="38"/>
  <c r="AI925" i="38" s="1"/>
  <c r="P352" i="36"/>
  <c r="Q352" i="36" s="1"/>
  <c r="L604" i="37"/>
  <c r="AH193" i="38"/>
  <c r="P129" i="36"/>
  <c r="AH239" i="38"/>
  <c r="P297" i="36"/>
  <c r="Q297" i="36" s="1"/>
  <c r="L212" i="37"/>
  <c r="L225" i="37"/>
  <c r="L556" i="37"/>
  <c r="L322" i="37"/>
  <c r="L342" i="37"/>
  <c r="L852" i="37"/>
  <c r="L208" i="37"/>
  <c r="AH94" i="38"/>
  <c r="L80" i="37"/>
  <c r="AH671" i="38"/>
  <c r="AI671" i="38" s="1"/>
  <c r="L265" i="37"/>
  <c r="P549" i="36"/>
  <c r="Q549" i="36" s="1"/>
  <c r="L138" i="37"/>
  <c r="P16" i="36"/>
  <c r="L608" i="37"/>
  <c r="L969" i="37"/>
  <c r="L318" i="37"/>
  <c r="L469" i="37"/>
  <c r="L903" i="37"/>
  <c r="L526" i="37"/>
  <c r="L665" i="37"/>
  <c r="L893" i="37"/>
  <c r="L868" i="37"/>
  <c r="P220" i="36"/>
  <c r="AH911" i="38"/>
  <c r="AI911" i="38" s="1"/>
  <c r="L814" i="37"/>
  <c r="L441" i="37"/>
  <c r="L982" i="37"/>
  <c r="P323" i="36"/>
  <c r="Q323" i="36" s="1"/>
  <c r="AH480" i="38"/>
  <c r="AI480" i="38" s="1"/>
  <c r="P603" i="36"/>
  <c r="Q603" i="36" s="1"/>
  <c r="P414" i="36"/>
  <c r="Q414" i="36" s="1"/>
  <c r="L234" i="37"/>
  <c r="P620" i="36"/>
  <c r="Q620" i="36" s="1"/>
  <c r="L812" i="37"/>
  <c r="P728" i="36"/>
  <c r="Q728" i="36" s="1"/>
  <c r="L516" i="37"/>
  <c r="L806" i="37"/>
  <c r="P820" i="36"/>
  <c r="Q820" i="36" s="1"/>
  <c r="L383" i="37"/>
  <c r="P715" i="36"/>
  <c r="Q715" i="36" s="1"/>
  <c r="L74" i="37"/>
  <c r="L15" i="37"/>
  <c r="AH666" i="38"/>
  <c r="AI666" i="38" s="1"/>
  <c r="L232" i="37"/>
  <c r="L895" i="37"/>
  <c r="L249" i="37"/>
  <c r="L410" i="37"/>
  <c r="AH550" i="38"/>
  <c r="AI550" i="38" s="1"/>
  <c r="AH758" i="38"/>
  <c r="AI758" i="38" s="1"/>
  <c r="L50" i="37"/>
  <c r="AH89" i="38"/>
  <c r="P994" i="36"/>
  <c r="Q994" i="36" s="1"/>
  <c r="AH931" i="38"/>
  <c r="AI931" i="38" s="1"/>
  <c r="AH184" i="38"/>
  <c r="AH287" i="38"/>
  <c r="AI287" i="38" s="1"/>
  <c r="AH821" i="38"/>
  <c r="AI821" i="38" s="1"/>
  <c r="L334" i="37"/>
  <c r="P136" i="36"/>
  <c r="AH431" i="38"/>
  <c r="AI431" i="38" s="1"/>
  <c r="L140" i="37"/>
  <c r="L450" i="37"/>
  <c r="P540" i="36"/>
  <c r="Q540" i="36" s="1"/>
  <c r="L376" i="37"/>
  <c r="L791" i="37"/>
  <c r="L908" i="37"/>
  <c r="P375" i="36"/>
  <c r="Q375" i="36" s="1"/>
  <c r="AH827" i="38"/>
  <c r="AI827" i="38" s="1"/>
  <c r="P655" i="36"/>
  <c r="Q655" i="36" s="1"/>
  <c r="L149" i="37"/>
  <c r="L433" i="37"/>
  <c r="AH449" i="38"/>
  <c r="AI449" i="38" s="1"/>
  <c r="L401" i="37"/>
  <c r="AH456" i="38"/>
  <c r="AI456" i="38" s="1"/>
  <c r="AH953" i="38"/>
  <c r="AI953" i="38" s="1"/>
  <c r="AH436" i="38"/>
  <c r="AI436" i="38" s="1"/>
  <c r="L478" i="37"/>
  <c r="AH205" i="38"/>
  <c r="L266" i="37"/>
  <c r="L583" i="37"/>
  <c r="L881" i="37"/>
  <c r="P774" i="36"/>
  <c r="Q774" i="36" s="1"/>
  <c r="AH306" i="38"/>
  <c r="AI306" i="38" s="1"/>
  <c r="P642" i="36"/>
  <c r="Q642" i="36" s="1"/>
  <c r="L251" i="37"/>
  <c r="L22" i="37"/>
  <c r="L960" i="37"/>
  <c r="P87" i="36"/>
  <c r="P307" i="36"/>
  <c r="Q307" i="36" s="1"/>
  <c r="AH210" i="38"/>
  <c r="AH324" i="38"/>
  <c r="AI324" i="38" s="1"/>
  <c r="L543" i="37"/>
  <c r="P519" i="36"/>
  <c r="Q519" i="36" s="1"/>
  <c r="L241" i="37"/>
  <c r="P27" i="36"/>
  <c r="L309" i="37"/>
  <c r="P289" i="36"/>
  <c r="Q289" i="36" s="1"/>
  <c r="AH122" i="38"/>
  <c r="L720" i="37"/>
  <c r="L970" i="37"/>
  <c r="AH935" i="38"/>
  <c r="AI935" i="38" s="1"/>
  <c r="P223" i="36"/>
  <c r="P755" i="36"/>
  <c r="Q755" i="36" s="1"/>
  <c r="L952" i="37"/>
  <c r="L882" i="37"/>
  <c r="P635" i="36"/>
  <c r="Q635" i="36" s="1"/>
  <c r="AH314" i="38"/>
  <c r="AI314" i="38" s="1"/>
  <c r="L61" i="37"/>
  <c r="L259" i="37"/>
  <c r="P948" i="36"/>
  <c r="Q948" i="36" s="1"/>
  <c r="L242" i="37"/>
  <c r="AH395" i="38"/>
  <c r="AI395" i="38" s="1"/>
  <c r="P362" i="36"/>
  <c r="Q362" i="36" s="1"/>
  <c r="L910" i="37"/>
  <c r="L573" i="37"/>
  <c r="L346" i="37"/>
  <c r="P735" i="36"/>
  <c r="Q735" i="36" s="1"/>
  <c r="AH13" i="38"/>
  <c r="P855" i="36"/>
  <c r="Q855" i="36" s="1"/>
  <c r="L886" i="37"/>
  <c r="L797" i="37"/>
  <c r="L713" i="37"/>
  <c r="P366" i="36"/>
  <c r="Q366" i="36" s="1"/>
  <c r="P471" i="36"/>
  <c r="Q471" i="36" s="1"/>
  <c r="L460" i="37"/>
  <c r="AH150" i="38"/>
  <c r="AH275" i="38"/>
  <c r="AI275" i="38" s="1"/>
  <c r="L53" i="37"/>
  <c r="P12" i="36"/>
  <c r="L593" i="37"/>
  <c r="L39" i="37"/>
  <c r="L708" i="37"/>
  <c r="P903" i="36"/>
  <c r="Q903" i="36" s="1"/>
  <c r="L43" i="37"/>
  <c r="AH399" i="38"/>
  <c r="AI399" i="38" s="1"/>
  <c r="AH224" i="38"/>
  <c r="AH413" i="38"/>
  <c r="AI413" i="38" s="1"/>
  <c r="L897" i="37"/>
  <c r="L303" i="37"/>
  <c r="L468" i="37"/>
  <c r="AH370" i="38"/>
  <c r="AI370" i="38" s="1"/>
  <c r="L444" i="37"/>
  <c r="P662" i="36"/>
  <c r="Q662" i="36" s="1"/>
  <c r="AH616" i="38"/>
  <c r="AI616" i="38" s="1"/>
  <c r="AH706" i="38"/>
  <c r="AI706" i="38" s="1"/>
  <c r="AH51" i="38"/>
  <c r="L294" i="37"/>
  <c r="L125" i="37"/>
  <c r="P638" i="36"/>
  <c r="Q638" i="36" s="1"/>
  <c r="L216" i="37"/>
  <c r="L191" i="37"/>
  <c r="L388" i="37"/>
  <c r="L256" i="37"/>
  <c r="AH462" i="38"/>
  <c r="AI462" i="38" s="1"/>
  <c r="L13" i="37"/>
  <c r="L481" i="37"/>
  <c r="L860" i="37"/>
  <c r="L347" i="37"/>
  <c r="AH115" i="38"/>
  <c r="L820" i="37"/>
  <c r="L953" i="37"/>
  <c r="L368" i="37"/>
  <c r="L537" i="37"/>
  <c r="P923" i="36"/>
  <c r="Q923" i="36" s="1"/>
  <c r="L66" i="37"/>
  <c r="L379" i="37"/>
  <c r="L497" i="37"/>
  <c r="L965" i="37"/>
  <c r="AH342" i="38"/>
  <c r="AI342" i="38" s="1"/>
  <c r="L86" i="37"/>
  <c r="AH487" i="38"/>
  <c r="AI487" i="38" s="1"/>
  <c r="P79" i="36"/>
  <c r="AH271" i="38"/>
  <c r="AI271" i="38" s="1"/>
  <c r="L561" i="37"/>
  <c r="AH381" i="38"/>
  <c r="AI381" i="38" s="1"/>
  <c r="P729" i="36"/>
  <c r="Q729" i="36" s="1"/>
  <c r="P893" i="36"/>
  <c r="Q893" i="36" s="1"/>
  <c r="P195" i="36"/>
  <c r="L40" i="37"/>
  <c r="L633" i="37"/>
  <c r="AH719" i="38"/>
  <c r="AI719" i="38" s="1"/>
  <c r="L180" i="37"/>
  <c r="P160" i="36"/>
  <c r="L279" i="37"/>
  <c r="P910" i="36"/>
  <c r="Q910" i="36" s="1"/>
  <c r="P953" i="36"/>
  <c r="Q953" i="36" s="1"/>
  <c r="L948" i="37"/>
  <c r="AH605" i="38"/>
  <c r="AI605" i="38" s="1"/>
  <c r="P691" i="36"/>
  <c r="Q691" i="36" s="1"/>
  <c r="P458" i="36"/>
  <c r="Q458" i="36" s="1"/>
  <c r="L489" i="37"/>
  <c r="L655" i="37"/>
  <c r="P597" i="36"/>
  <c r="Q597" i="36" s="1"/>
  <c r="L308" i="37"/>
  <c r="AH7" i="38"/>
  <c r="P779" i="36"/>
  <c r="Q779" i="36" s="1"/>
  <c r="L339" i="37"/>
  <c r="L333" i="37"/>
  <c r="L255" i="37"/>
  <c r="L508" i="37"/>
  <c r="L878" i="37"/>
  <c r="L710" i="37"/>
  <c r="P106" i="36"/>
  <c r="L276" i="37"/>
  <c r="L240" i="37"/>
  <c r="L588" i="37"/>
  <c r="L956" i="37"/>
  <c r="P437" i="36"/>
  <c r="Q437" i="36" s="1"/>
  <c r="L694" i="37"/>
  <c r="L663" i="37"/>
  <c r="P732" i="36"/>
  <c r="Q732" i="36" s="1"/>
  <c r="L613" i="37"/>
  <c r="P35" i="36"/>
  <c r="P550" i="36"/>
  <c r="Q550" i="36" s="1"/>
  <c r="L770" i="37"/>
  <c r="L981" i="37"/>
  <c r="P869" i="36"/>
  <c r="Q869" i="36" s="1"/>
  <c r="AH198" i="38"/>
  <c r="AH848" i="38"/>
  <c r="AI848" i="38" s="1"/>
  <c r="L560" i="37"/>
  <c r="P839" i="36"/>
  <c r="Q839" i="36" s="1"/>
  <c r="L199" i="37"/>
  <c r="AH32" i="38"/>
  <c r="L501" i="37"/>
  <c r="L555" i="37"/>
  <c r="L533" i="37"/>
  <c r="L790" i="37"/>
  <c r="L994" i="37"/>
  <c r="L873" i="37"/>
  <c r="L482" i="37"/>
  <c r="L479" i="37"/>
  <c r="L877" i="37"/>
  <c r="AH396" i="38"/>
  <c r="AI396" i="38" s="1"/>
  <c r="L627" i="37"/>
  <c r="P432" i="36"/>
  <c r="Q432" i="36" s="1"/>
  <c r="L894" i="37"/>
  <c r="L174" i="37"/>
  <c r="L682" i="37"/>
  <c r="L954" i="37"/>
  <c r="L578" i="37"/>
  <c r="P326" i="36"/>
  <c r="Q326" i="36" s="1"/>
  <c r="P536" i="36"/>
  <c r="Q536" i="36" s="1"/>
  <c r="P685" i="36"/>
  <c r="Q685" i="36" s="1"/>
  <c r="AH900" i="38"/>
  <c r="AI900" i="38" s="1"/>
  <c r="L33" i="37"/>
  <c r="P92" i="36"/>
  <c r="P943" i="36"/>
  <c r="Q943" i="36" s="1"/>
  <c r="P612" i="36"/>
  <c r="Q612" i="36" s="1"/>
  <c r="P460" i="36"/>
  <c r="Q460" i="36" s="1"/>
  <c r="P252" i="36"/>
  <c r="P309" i="36"/>
  <c r="Q309" i="36" s="1"/>
  <c r="AH73" i="38"/>
  <c r="L884" i="37"/>
  <c r="L287" i="37"/>
  <c r="L224" i="37"/>
  <c r="AH373" i="38"/>
  <c r="AI373" i="38" s="1"/>
  <c r="L724" i="37"/>
  <c r="L681" i="37"/>
  <c r="L696" i="37"/>
  <c r="AH414" i="38"/>
  <c r="AI414" i="38" s="1"/>
  <c r="AH222" i="38"/>
  <c r="AH752" i="38"/>
  <c r="AI752" i="38" s="1"/>
  <c r="L737" i="37"/>
  <c r="AH677" i="38"/>
  <c r="AI677" i="38" s="1"/>
  <c r="P433" i="36"/>
  <c r="Q433" i="36" s="1"/>
  <c r="AH756" i="38"/>
  <c r="AI756" i="38" s="1"/>
  <c r="AH406" i="38"/>
  <c r="AI406" i="38" s="1"/>
  <c r="AH213" i="38"/>
  <c r="L402" i="37"/>
  <c r="L70" i="37"/>
  <c r="AH120" i="38"/>
  <c r="AH397" i="38"/>
  <c r="AI397" i="38" s="1"/>
  <c r="AH912" i="38"/>
  <c r="AI912" i="38" s="1"/>
  <c r="AH640" i="38"/>
  <c r="AI640" i="38" s="1"/>
  <c r="L722" i="37"/>
  <c r="L396" i="37"/>
  <c r="AH57" i="38"/>
  <c r="L413" i="37"/>
  <c r="AH339" i="38"/>
  <c r="AI339" i="38" s="1"/>
  <c r="L699" i="37"/>
  <c r="L937" i="37"/>
  <c r="L352" i="37"/>
  <c r="AH743" i="38"/>
  <c r="AI743" i="38" s="1"/>
  <c r="L907" i="37"/>
  <c r="AH139" i="38"/>
  <c r="L869" i="37"/>
  <c r="L219" i="37"/>
  <c r="L993" i="37"/>
  <c r="P619" i="36"/>
  <c r="Q619" i="36" s="1"/>
  <c r="AH832" i="38"/>
  <c r="AI832" i="38" s="1"/>
  <c r="AH620" i="38"/>
  <c r="AI620" i="38" s="1"/>
  <c r="AH845" i="38"/>
  <c r="AI845" i="38" s="1"/>
  <c r="AH178" i="38"/>
  <c r="L397" i="37"/>
  <c r="AH591" i="38"/>
  <c r="AI591" i="38" s="1"/>
  <c r="L353" i="37"/>
  <c r="AH6" i="38"/>
  <c r="AH950" i="38"/>
  <c r="AI950" i="38" s="1"/>
  <c r="AH531" i="38"/>
  <c r="AI531" i="38" s="1"/>
  <c r="P785" i="36"/>
  <c r="Q785" i="36" s="1"/>
  <c r="AH479" i="38"/>
  <c r="AI479" i="38" s="1"/>
  <c r="P230" i="36"/>
  <c r="AH56" i="38"/>
  <c r="L766" i="37"/>
  <c r="AH869" i="38"/>
  <c r="AI869" i="38" s="1"/>
  <c r="AH495" i="38"/>
  <c r="AI495" i="38" s="1"/>
  <c r="AH806" i="38"/>
  <c r="AI806" i="38" s="1"/>
  <c r="L657" i="37"/>
  <c r="AH623" i="38"/>
  <c r="AI623" i="38" s="1"/>
  <c r="L536" i="37"/>
  <c r="AH878" i="38"/>
  <c r="AI878" i="38" s="1"/>
  <c r="L496" i="37"/>
  <c r="AH411" i="38"/>
  <c r="AI411" i="38" s="1"/>
  <c r="AH844" i="38"/>
  <c r="AI844" i="38" s="1"/>
  <c r="AH266" i="38"/>
  <c r="AI266" i="38" s="1"/>
  <c r="AH583" i="38"/>
  <c r="AI583" i="38" s="1"/>
  <c r="AH320" i="38"/>
  <c r="AI320" i="38" s="1"/>
  <c r="AH295" i="38"/>
  <c r="AI295" i="38" s="1"/>
  <c r="P82" i="36"/>
  <c r="AH692" i="38"/>
  <c r="AI692" i="38" s="1"/>
  <c r="AH440" i="38"/>
  <c r="AI440" i="38" s="1"/>
  <c r="L90" i="37"/>
  <c r="L302" i="37"/>
  <c r="AH679" i="38"/>
  <c r="AI679" i="38" s="1"/>
  <c r="P487" i="36"/>
  <c r="Q487" i="36" s="1"/>
  <c r="L546" i="37"/>
  <c r="P960" i="36"/>
  <c r="Q960" i="36" s="1"/>
  <c r="AH1003" i="38"/>
  <c r="AI1003" i="38" s="1"/>
  <c r="AH707" i="38"/>
  <c r="AI707" i="38" s="1"/>
  <c r="L127" i="37"/>
  <c r="L286" i="37"/>
  <c r="AH945" i="38"/>
  <c r="AI945" i="38" s="1"/>
  <c r="L289" i="37"/>
  <c r="AH987" i="38"/>
  <c r="AI987" i="38" s="1"/>
  <c r="L775" i="37"/>
  <c r="AH1000" i="38"/>
  <c r="AI1000" i="38" s="1"/>
  <c r="AH585" i="38"/>
  <c r="AI585" i="38" s="1"/>
  <c r="AH700" i="38"/>
  <c r="AI700" i="38" s="1"/>
  <c r="AH598" i="38"/>
  <c r="AI598" i="38" s="1"/>
  <c r="AH309" i="38"/>
  <c r="AI309" i="38" s="1"/>
  <c r="P702" i="36"/>
  <c r="Q702" i="36" s="1"/>
  <c r="AH278" i="38"/>
  <c r="AI278" i="38" s="1"/>
  <c r="AH33" i="38"/>
  <c r="L989" i="37"/>
  <c r="AH463" i="38"/>
  <c r="AI463" i="38" s="1"/>
  <c r="L130" i="37"/>
  <c r="AH778" i="38"/>
  <c r="AI778" i="38" s="1"/>
  <c r="AH943" i="38"/>
  <c r="AI943" i="38" s="1"/>
  <c r="AH944" i="38"/>
  <c r="AI944" i="38" s="1"/>
  <c r="L567" i="37"/>
  <c r="L458" i="37"/>
  <c r="AH649" i="38"/>
  <c r="AI649" i="38" s="1"/>
  <c r="AH685" i="38"/>
  <c r="AI685" i="38" s="1"/>
  <c r="P22" i="36"/>
  <c r="AH321" i="38"/>
  <c r="AI321" i="38" s="1"/>
  <c r="L759" i="37"/>
  <c r="AH392" i="38"/>
  <c r="AI392" i="38" s="1"/>
  <c r="P709" i="36"/>
  <c r="Q709" i="36" s="1"/>
  <c r="AH722" i="38"/>
  <c r="AI722" i="38" s="1"/>
  <c r="AH918" i="38"/>
  <c r="AI918" i="38" s="1"/>
  <c r="AH875" i="38"/>
  <c r="AI875" i="38" s="1"/>
  <c r="AH31" i="38"/>
  <c r="L570" i="37"/>
  <c r="AH307" i="38"/>
  <c r="AI307" i="38" s="1"/>
  <c r="AH69" i="38"/>
  <c r="L745" i="37"/>
  <c r="AH1001" i="38"/>
  <c r="AI1001" i="38" s="1"/>
  <c r="AH969" i="38"/>
  <c r="AI969" i="38" s="1"/>
  <c r="AH228" i="38"/>
  <c r="AH519" i="38"/>
  <c r="AI519" i="38" s="1"/>
  <c r="L717" i="37"/>
  <c r="AH34" i="38"/>
  <c r="AH728" i="38"/>
  <c r="AI728" i="38" s="1"/>
  <c r="L672" i="37"/>
  <c r="P68" i="36"/>
  <c r="AH97" i="38"/>
  <c r="L596" i="37"/>
  <c r="L203" i="37"/>
  <c r="AH355" i="38"/>
  <c r="AI355" i="38" s="1"/>
  <c r="L562" i="37"/>
  <c r="AH165" i="38"/>
  <c r="L55" i="37"/>
  <c r="L143" i="37"/>
  <c r="L91" i="37"/>
  <c r="AH361" i="38"/>
  <c r="AI361" i="38" s="1"/>
  <c r="AH521" i="38"/>
  <c r="AI521" i="38" s="1"/>
  <c r="L57" i="37"/>
  <c r="L142" i="37"/>
  <c r="AH699" i="38"/>
  <c r="AI699" i="38" s="1"/>
  <c r="L974" i="37"/>
  <c r="L617" i="37"/>
  <c r="L321" i="37"/>
  <c r="L123" i="37"/>
  <c r="AH299" i="38"/>
  <c r="AI299" i="38" s="1"/>
  <c r="L453" i="37"/>
  <c r="P190" i="36"/>
  <c r="AH874" i="38"/>
  <c r="AI874" i="38" s="1"/>
  <c r="P594" i="36"/>
  <c r="Q594" i="36" s="1"/>
  <c r="AH920" i="38"/>
  <c r="AI920" i="38" s="1"/>
  <c r="AH543" i="38"/>
  <c r="AI543" i="38" s="1"/>
  <c r="AH856" i="38"/>
  <c r="AI856" i="38" s="1"/>
  <c r="AH859" i="38"/>
  <c r="AI859" i="38" s="1"/>
  <c r="L846" i="37"/>
  <c r="L114" i="37"/>
  <c r="L851" i="37"/>
  <c r="L480" i="37"/>
  <c r="AH93" i="38"/>
  <c r="L160" i="37"/>
  <c r="P828" i="36"/>
  <c r="Q828" i="36" s="1"/>
  <c r="L96" i="37"/>
  <c r="AH70" i="38"/>
  <c r="AH141" i="38"/>
  <c r="AH203" i="38"/>
  <c r="L858" i="37"/>
  <c r="AH746" i="38"/>
  <c r="AI746" i="38" s="1"/>
  <c r="AH442" i="38"/>
  <c r="AI442" i="38" s="1"/>
  <c r="L438" i="37"/>
  <c r="L9" i="37"/>
  <c r="AH262" i="38"/>
  <c r="AI262" i="38" s="1"/>
  <c r="L984" i="37"/>
  <c r="AH458" i="38"/>
  <c r="AI458" i="38" s="1"/>
  <c r="L264" i="37"/>
  <c r="AH908" i="38"/>
  <c r="AI908" i="38" s="1"/>
  <c r="AH474" i="38"/>
  <c r="AI474" i="38" s="1"/>
  <c r="AH876" i="38"/>
  <c r="AI876" i="38" s="1"/>
  <c r="AH100" i="38"/>
  <c r="AH840" i="38"/>
  <c r="AI840" i="38" s="1"/>
  <c r="L732" i="37"/>
  <c r="P416" i="36"/>
  <c r="Q416" i="36" s="1"/>
  <c r="AH290" i="38"/>
  <c r="AI290" i="38" s="1"/>
  <c r="L650" i="37"/>
  <c r="AH243" i="38"/>
  <c r="AH503" i="38"/>
  <c r="AI503" i="38" s="1"/>
  <c r="AH358" i="38"/>
  <c r="AI358" i="38" s="1"/>
  <c r="L644" i="37"/>
  <c r="AH673" i="38"/>
  <c r="AI673" i="38" s="1"/>
  <c r="P756" i="36"/>
  <c r="Q756" i="36" s="1"/>
  <c r="AH501" i="38"/>
  <c r="AI501" i="38" s="1"/>
  <c r="AH445" i="38"/>
  <c r="AI445" i="38" s="1"/>
  <c r="AH130" i="38"/>
  <c r="L238" i="37"/>
  <c r="L833" i="37"/>
  <c r="L919" i="37"/>
  <c r="AH133" i="38"/>
  <c r="L217" i="37"/>
  <c r="AH986" i="38"/>
  <c r="AI986" i="38" s="1"/>
  <c r="AH315" i="38"/>
  <c r="AI315" i="38" s="1"/>
  <c r="AH38" i="38"/>
  <c r="AH245" i="38"/>
  <c r="AH963" i="38"/>
  <c r="AI963" i="38" s="1"/>
  <c r="AH144" i="38"/>
  <c r="AH280" i="38"/>
  <c r="AI280" i="38" s="1"/>
  <c r="L890" i="37"/>
  <c r="P630" i="36"/>
  <c r="Q630" i="36" s="1"/>
  <c r="L154" i="37"/>
  <c r="L855" i="37"/>
  <c r="AH660" i="38"/>
  <c r="AI660" i="38" s="1"/>
  <c r="P667" i="36"/>
  <c r="Q667" i="36" s="1"/>
  <c r="AH915" i="38"/>
  <c r="AI915" i="38" s="1"/>
  <c r="L905" i="37"/>
  <c r="AH481" i="38"/>
  <c r="AI481" i="38" s="1"/>
  <c r="L609" i="37"/>
  <c r="AH237" i="38"/>
  <c r="AH78" i="38"/>
  <c r="L290" i="37"/>
  <c r="L784" i="37"/>
  <c r="L741" i="37"/>
  <c r="L738" i="37"/>
  <c r="AH439" i="38"/>
  <c r="AI439" i="38" s="1"/>
  <c r="P927" i="36"/>
  <c r="Q927" i="36" s="1"/>
  <c r="AH703" i="38"/>
  <c r="AI703" i="38" s="1"/>
  <c r="AH96" i="38"/>
  <c r="AH522" i="38"/>
  <c r="AI522" i="38" s="1"/>
  <c r="L844" i="37"/>
  <c r="L330" i="37"/>
  <c r="AH536" i="38"/>
  <c r="AI536" i="38" s="1"/>
  <c r="AH818" i="38"/>
  <c r="AI818" i="38" s="1"/>
  <c r="L107" i="37"/>
  <c r="P175" i="36"/>
  <c r="AH803" i="38"/>
  <c r="AI803" i="38" s="1"/>
  <c r="P143" i="36"/>
  <c r="AH196" i="38"/>
  <c r="P208" i="36"/>
  <c r="L943" i="37"/>
  <c r="L231" i="37"/>
  <c r="AH873" i="38"/>
  <c r="AI873" i="38" s="1"/>
  <c r="AH892" i="38"/>
  <c r="AI892" i="38" s="1"/>
  <c r="AH877" i="38"/>
  <c r="AI877" i="38" s="1"/>
  <c r="L962" i="37"/>
  <c r="AH524" i="38"/>
  <c r="AI524" i="38" s="1"/>
  <c r="L7" i="37"/>
  <c r="AH360" i="38"/>
  <c r="AI360" i="38" s="1"/>
  <c r="L62" i="37"/>
  <c r="AH846" i="38"/>
  <c r="AI846" i="38" s="1"/>
  <c r="L901" i="37"/>
  <c r="AH887" i="38"/>
  <c r="AI887" i="38" s="1"/>
  <c r="L120" i="37"/>
  <c r="AH775" i="38"/>
  <c r="AI775" i="38" s="1"/>
  <c r="AH663" i="38"/>
  <c r="AI663" i="38" s="1"/>
  <c r="AH651" i="38"/>
  <c r="AI651" i="38" s="1"/>
  <c r="AH548" i="38"/>
  <c r="AI548" i="38" s="1"/>
  <c r="L620" i="37"/>
  <c r="P116" i="36"/>
  <c r="P329" i="36"/>
  <c r="Q329" i="36" s="1"/>
  <c r="P45" i="36"/>
  <c r="L210" i="37"/>
  <c r="P254" i="36"/>
  <c r="AH269" i="38"/>
  <c r="AI269" i="38" s="1"/>
  <c r="L611" i="37"/>
  <c r="AH170" i="38"/>
  <c r="L780" i="37"/>
  <c r="AH569" i="38"/>
  <c r="AI569" i="38" s="1"/>
  <c r="AH68" i="38"/>
  <c r="AH268" i="38"/>
  <c r="AI268" i="38" s="1"/>
  <c r="L659" i="37"/>
  <c r="AH825" i="38"/>
  <c r="AI825" i="38" s="1"/>
  <c r="L17" i="37"/>
  <c r="L825" i="37"/>
  <c r="L293" i="37"/>
  <c r="AH378" i="38"/>
  <c r="AI378" i="38" s="1"/>
  <c r="AH509" i="38"/>
  <c r="AI509" i="38" s="1"/>
  <c r="L258" i="37"/>
  <c r="AH219" i="38"/>
  <c r="L917" i="37"/>
  <c r="AH85" i="38"/>
  <c r="AH83" i="38"/>
  <c r="L615" i="37"/>
  <c r="AH808" i="38"/>
  <c r="AI808" i="38" s="1"/>
  <c r="L498" i="37"/>
  <c r="L992" i="37"/>
  <c r="L291" i="37"/>
  <c r="P347" i="36"/>
  <c r="Q347" i="36" s="1"/>
  <c r="AH138" i="38"/>
  <c r="L288" i="37"/>
  <c r="AH366" i="38"/>
  <c r="AI366" i="38" s="1"/>
  <c r="AH443" i="38"/>
  <c r="AI443" i="38" s="1"/>
  <c r="AH327" i="38"/>
  <c r="AI327" i="38" s="1"/>
  <c r="L551" i="37"/>
  <c r="AH286" i="38"/>
  <c r="AI286" i="38" s="1"/>
  <c r="AH678" i="38"/>
  <c r="AI678" i="38" s="1"/>
  <c r="AH899" i="38"/>
  <c r="AI899" i="38" s="1"/>
  <c r="L523" i="37"/>
  <c r="L711" i="37"/>
  <c r="AH930" i="38"/>
  <c r="AI930" i="38" s="1"/>
  <c r="AH924" i="38"/>
  <c r="AI924" i="38" s="1"/>
  <c r="P166" i="36"/>
  <c r="L165" i="37"/>
  <c r="AH223" i="38"/>
  <c r="AH604" i="38"/>
  <c r="AI604" i="38" s="1"/>
  <c r="AH532" i="38"/>
  <c r="AI532" i="38" s="1"/>
  <c r="AH779" i="38"/>
  <c r="AI779" i="38" s="1"/>
  <c r="AH619" i="38"/>
  <c r="AI619" i="38" s="1"/>
  <c r="AH608" i="38"/>
  <c r="AI608" i="38" s="1"/>
  <c r="AH802" i="38"/>
  <c r="AI802" i="38" s="1"/>
  <c r="P260" i="36"/>
  <c r="Q260" i="36" s="1"/>
  <c r="L362" i="37"/>
  <c r="L452" i="37"/>
  <c r="AH496" i="38"/>
  <c r="AI496" i="38" s="1"/>
  <c r="P940" i="36"/>
  <c r="Q940" i="36" s="1"/>
  <c r="AH118" i="38"/>
  <c r="P660" i="36"/>
  <c r="Q660" i="36" s="1"/>
  <c r="L93" i="37"/>
  <c r="L491" i="37"/>
  <c r="AH526" i="38"/>
  <c r="AI526" i="38" s="1"/>
  <c r="AH780" i="38"/>
  <c r="AI780" i="38" s="1"/>
  <c r="AH267" i="38"/>
  <c r="AI267" i="38" s="1"/>
  <c r="L843" i="37"/>
  <c r="L899" i="37"/>
  <c r="AH241" i="38"/>
  <c r="AH745" i="38"/>
  <c r="AI745" i="38" s="1"/>
  <c r="AH369" i="38"/>
  <c r="AI369" i="38" s="1"/>
  <c r="AH114" i="38"/>
  <c r="AH633" i="38"/>
  <c r="AI633" i="38" s="1"/>
  <c r="AH74" i="38"/>
  <c r="AH92" i="38"/>
  <c r="AH190" i="38"/>
  <c r="AH404" i="38"/>
  <c r="AI404" i="38" s="1"/>
  <c r="AH881" i="38"/>
  <c r="AI881" i="38" s="1"/>
  <c r="AH643" i="38"/>
  <c r="AI643" i="38" s="1"/>
  <c r="L139" i="37"/>
  <c r="L312" i="37"/>
  <c r="L167" i="37"/>
  <c r="AH261" i="38"/>
  <c r="AI261" i="38" s="1"/>
  <c r="P714" i="36"/>
  <c r="Q714" i="36" s="1"/>
  <c r="AH556" i="38"/>
  <c r="AI556" i="38" s="1"/>
  <c r="L137" i="37"/>
  <c r="AH993" i="38"/>
  <c r="AI993" i="38" s="1"/>
  <c r="L849" i="37"/>
  <c r="AH961" i="38"/>
  <c r="AI961" i="38" s="1"/>
  <c r="L585" i="37"/>
  <c r="AH992" i="38"/>
  <c r="AI992" i="38" s="1"/>
  <c r="P838" i="36"/>
  <c r="Q838" i="36" s="1"/>
  <c r="AH726" i="38"/>
  <c r="AI726" i="38" s="1"/>
  <c r="L192" i="37"/>
  <c r="AH277" i="38"/>
  <c r="AI277" i="38" s="1"/>
  <c r="L762" i="37"/>
  <c r="AH937" i="38"/>
  <c r="AI937" i="38" s="1"/>
  <c r="AH617" i="38"/>
  <c r="AI617" i="38" s="1"/>
  <c r="AH507" i="38"/>
  <c r="AI507" i="38" s="1"/>
  <c r="AH650" i="38"/>
  <c r="AI650" i="38" s="1"/>
  <c r="AH652" i="38"/>
  <c r="AI652" i="38" s="1"/>
  <c r="AH240" i="38"/>
  <c r="L939" i="37"/>
  <c r="AH103" i="38"/>
  <c r="P757" i="36"/>
  <c r="Q757" i="36" s="1"/>
  <c r="L65" i="37"/>
  <c r="L712" i="37"/>
  <c r="AH90" i="38"/>
  <c r="L645" i="37"/>
  <c r="AH405" i="38"/>
  <c r="AI405" i="38" s="1"/>
  <c r="L502" i="37"/>
  <c r="AH538" i="38"/>
  <c r="AI538" i="38" s="1"/>
  <c r="L544" i="37"/>
  <c r="AH725" i="38"/>
  <c r="AI725" i="38" s="1"/>
  <c r="L864" i="37"/>
  <c r="AH990" i="38"/>
  <c r="AI990" i="38" s="1"/>
  <c r="L559" i="37"/>
  <c r="AH238" i="38"/>
  <c r="L638" i="37"/>
  <c r="AH294" i="38"/>
  <c r="AI294" i="38" s="1"/>
  <c r="L375" i="37"/>
  <c r="L966" i="37"/>
  <c r="P301" i="36"/>
  <c r="Q301" i="36" s="1"/>
  <c r="L669" i="37"/>
  <c r="AH484" i="38"/>
  <c r="AI484" i="38" s="1"/>
  <c r="AH791" i="38"/>
  <c r="AI791" i="38" s="1"/>
  <c r="AH46" i="38"/>
  <c r="AH590" i="38"/>
  <c r="AI590" i="38" s="1"/>
  <c r="L26" i="37"/>
  <c r="L827" i="37"/>
  <c r="L716" i="37"/>
  <c r="L862" i="37"/>
  <c r="P582" i="36"/>
  <c r="Q582" i="36" s="1"/>
  <c r="AH688" i="38"/>
  <c r="AI688" i="38" s="1"/>
  <c r="P574" i="36"/>
  <c r="Q574" i="36" s="1"/>
  <c r="AH333" i="38"/>
  <c r="AI333" i="38" s="1"/>
  <c r="L875" i="37"/>
  <c r="AH403" i="38"/>
  <c r="AI403" i="38" s="1"/>
  <c r="L146" i="37"/>
  <c r="AH111" i="38"/>
  <c r="L619" i="37"/>
  <c r="AH248" i="38"/>
  <c r="L758" i="37"/>
  <c r="AH417" i="38"/>
  <c r="AI417" i="38" s="1"/>
  <c r="L186" i="37"/>
  <c r="AH50" i="38"/>
  <c r="L223" i="37"/>
  <c r="AH356" i="38"/>
  <c r="AI356" i="38" s="1"/>
  <c r="L692" i="37"/>
  <c r="AH8" i="38"/>
  <c r="AH340" i="38"/>
  <c r="AI340" i="38" s="1"/>
  <c r="AH661" i="38"/>
  <c r="AI661" i="38" s="1"/>
  <c r="L661" i="37"/>
  <c r="AH910" i="38"/>
  <c r="AI910" i="38" s="1"/>
  <c r="AH304" i="38"/>
  <c r="AI304" i="38" s="1"/>
  <c r="P796" i="36"/>
  <c r="Q796" i="36" s="1"/>
  <c r="L320" i="37"/>
  <c r="P615" i="36"/>
  <c r="Q615" i="36" s="1"/>
  <c r="AH157" i="38"/>
  <c r="L185" i="37"/>
  <c r="AH754" i="38"/>
  <c r="AI754" i="38" s="1"/>
  <c r="P758" i="36"/>
  <c r="Q758" i="36" s="1"/>
  <c r="L75" i="37"/>
  <c r="P661" i="36"/>
  <c r="Q661" i="36" s="1"/>
  <c r="AH244" i="38"/>
  <c r="AH558" i="38"/>
  <c r="AI558" i="38" s="1"/>
  <c r="AH985" i="38"/>
  <c r="AI985" i="38" s="1"/>
  <c r="L649" i="37"/>
  <c r="L71" i="37"/>
  <c r="AH921" i="38"/>
  <c r="AI921" i="38" s="1"/>
  <c r="AH347" i="38"/>
  <c r="AI347" i="38" s="1"/>
  <c r="P998" i="36"/>
  <c r="Q998" i="36" s="1"/>
  <c r="AH154" i="38"/>
  <c r="AH820" i="38"/>
  <c r="AI820" i="38" s="1"/>
  <c r="AH146" i="38"/>
  <c r="AH116" i="38"/>
  <c r="AH412" i="38"/>
  <c r="AI412" i="38" s="1"/>
  <c r="AH424" i="38"/>
  <c r="AI424" i="38" s="1"/>
  <c r="AH523" i="38"/>
  <c r="AI523" i="38" s="1"/>
  <c r="AH297" i="38"/>
  <c r="AI297" i="38" s="1"/>
  <c r="L772" i="37"/>
  <c r="L749" i="37"/>
  <c r="L831" i="37"/>
  <c r="AH376" i="38"/>
  <c r="AI376" i="38" s="1"/>
  <c r="L822" i="37"/>
  <c r="L761" i="37"/>
  <c r="AH530" i="38"/>
  <c r="AI530" i="38" s="1"/>
  <c r="AH864" i="38"/>
  <c r="AI864" i="38" s="1"/>
  <c r="L774" i="37"/>
  <c r="AH913" i="38"/>
  <c r="AI913" i="38" s="1"/>
  <c r="L405" i="37"/>
  <c r="AH450" i="38"/>
  <c r="AI450" i="38" s="1"/>
  <c r="L340" i="37"/>
  <c r="L399" i="37"/>
  <c r="AH82" i="38"/>
  <c r="AH181" i="38"/>
  <c r="L270" i="37"/>
  <c r="AH137" i="38"/>
  <c r="L697" i="37"/>
  <c r="AH113" i="38"/>
  <c r="AH964" i="38"/>
  <c r="AI964" i="38" s="1"/>
  <c r="AH87" i="38"/>
  <c r="AH105" i="38"/>
  <c r="AH301" i="38"/>
  <c r="AI301" i="38" s="1"/>
  <c r="AH43" i="38"/>
  <c r="L853" i="37"/>
  <c r="AH263" i="38"/>
  <c r="AI263" i="38" s="1"/>
  <c r="P65" i="36"/>
  <c r="AH579" i="38"/>
  <c r="AI579" i="38" s="1"/>
  <c r="AH998" i="38"/>
  <c r="AI998" i="38" s="1"/>
  <c r="L706" i="37"/>
  <c r="L532" i="37"/>
  <c r="AH341" i="38"/>
  <c r="AI341" i="38" s="1"/>
  <c r="AH485" i="38"/>
  <c r="AI485" i="38" s="1"/>
  <c r="AH533" i="38"/>
  <c r="AI533" i="38" s="1"/>
  <c r="P123" i="36"/>
  <c r="AH906" i="38"/>
  <c r="AI906" i="38" s="1"/>
  <c r="AH227" i="38"/>
  <c r="AH191" i="38"/>
  <c r="AH437" i="38"/>
  <c r="AI437" i="38" s="1"/>
  <c r="AH390" i="38"/>
  <c r="AI390" i="38" s="1"/>
  <c r="AH155" i="38"/>
  <c r="L29" i="37"/>
  <c r="AH865" i="38"/>
  <c r="AI865" i="38" s="1"/>
  <c r="P15" i="36"/>
  <c r="L250" i="37"/>
  <c r="AH351" i="38"/>
  <c r="AI351" i="38" s="1"/>
  <c r="AH216" i="38"/>
  <c r="AH642" i="38"/>
  <c r="AI642" i="38" s="1"/>
  <c r="L150" i="37"/>
  <c r="L60" i="37"/>
  <c r="L857" i="37"/>
  <c r="L205" i="37"/>
  <c r="AH393" i="38"/>
  <c r="AI393" i="38" s="1"/>
  <c r="AH812" i="38"/>
  <c r="AI812" i="38" s="1"/>
  <c r="AH374" i="38"/>
  <c r="AI374" i="38" s="1"/>
  <c r="AH25" i="38"/>
  <c r="AH488" i="38"/>
  <c r="AI488" i="38" s="1"/>
  <c r="AH540" i="38"/>
  <c r="AI540" i="38" s="1"/>
  <c r="AH380" i="38"/>
  <c r="AI380" i="38" s="1"/>
  <c r="AH573" i="38"/>
  <c r="AI573" i="38" s="1"/>
  <c r="AH720" i="38"/>
  <c r="AI720" i="38" s="1"/>
  <c r="L850" i="37"/>
  <c r="L328" i="37"/>
  <c r="AH26" i="38"/>
  <c r="AH805" i="38"/>
  <c r="AI805" i="38" s="1"/>
  <c r="AH452" i="38"/>
  <c r="AI452" i="38" s="1"/>
  <c r="L447" i="37"/>
  <c r="AH645" i="38"/>
  <c r="AI645" i="38" s="1"/>
  <c r="P633" i="36"/>
  <c r="Q633" i="36" s="1"/>
  <c r="P491" i="36"/>
  <c r="Q491" i="36" s="1"/>
  <c r="AH647" i="38"/>
  <c r="AI647" i="38" s="1"/>
  <c r="L311" i="37"/>
  <c r="AH794" i="38"/>
  <c r="AI794" i="38" s="1"/>
  <c r="AH833" i="38"/>
  <c r="AI833" i="38" s="1"/>
  <c r="P537" i="36"/>
  <c r="Q537" i="36" s="1"/>
  <c r="AH106" i="38"/>
  <c r="AH242" i="38"/>
  <c r="AH796" i="38"/>
  <c r="AI796" i="38" s="1"/>
  <c r="AH770" i="38"/>
  <c r="AI770" i="38" s="1"/>
  <c r="AH962" i="38"/>
  <c r="AI962" i="38" s="1"/>
  <c r="AH12" i="38"/>
  <c r="AH257" i="38"/>
  <c r="AI257" i="38" s="1"/>
  <c r="AH766" i="38"/>
  <c r="AI766" i="38" s="1"/>
  <c r="AH849" i="38"/>
  <c r="AI849" i="38" s="1"/>
  <c r="AH659" i="38"/>
  <c r="AI659" i="38" s="1"/>
  <c r="AH410" i="38"/>
  <c r="AI410" i="38" s="1"/>
  <c r="AH231" i="38"/>
  <c r="AH545" i="38"/>
  <c r="AI545" i="38" s="1"/>
  <c r="P411" i="36"/>
  <c r="Q411" i="36" s="1"/>
  <c r="AH504" i="38"/>
  <c r="AI504" i="38" s="1"/>
  <c r="AH318" i="38"/>
  <c r="AI318" i="38" s="1"/>
  <c r="AH989" i="38"/>
  <c r="AI989" i="38" s="1"/>
  <c r="AH430" i="38"/>
  <c r="AI430" i="38" s="1"/>
  <c r="AH781" i="38"/>
  <c r="AI781" i="38" s="1"/>
  <c r="L273" i="37"/>
  <c r="AH843" i="38"/>
  <c r="AI843" i="38" s="1"/>
  <c r="AH631" i="38"/>
  <c r="AI631" i="38" s="1"/>
  <c r="AH408" i="38"/>
  <c r="AI408" i="38" s="1"/>
  <c r="AH23" i="38"/>
  <c r="AH932" i="38"/>
  <c r="AI932" i="38" s="1"/>
  <c r="AH158" i="38"/>
  <c r="AH716" i="38"/>
  <c r="AI716" i="38" s="1"/>
  <c r="AH124" i="38"/>
  <c r="AH331" i="38"/>
  <c r="AI331" i="38" s="1"/>
  <c r="AH637" i="38"/>
  <c r="AI637" i="38" s="1"/>
  <c r="AH467" i="38"/>
  <c r="AI467" i="38" s="1"/>
  <c r="AH890" i="38"/>
  <c r="AI890" i="38" s="1"/>
  <c r="AH438" i="38"/>
  <c r="AI438" i="38" s="1"/>
  <c r="AH958" i="38"/>
  <c r="AI958" i="38" s="1"/>
  <c r="AH697" i="38"/>
  <c r="AI697" i="38" s="1"/>
  <c r="AH718" i="38"/>
  <c r="AI718" i="38" s="1"/>
  <c r="AH630" i="38"/>
  <c r="AI630" i="38" s="1"/>
  <c r="AH497" i="38"/>
  <c r="AI497" i="38" s="1"/>
  <c r="AH455" i="38"/>
  <c r="AI455" i="38" s="1"/>
  <c r="AH502" i="38"/>
  <c r="AI502" i="38" s="1"/>
  <c r="AH609" i="38"/>
  <c r="AI609" i="38" s="1"/>
  <c r="AH755" i="38"/>
  <c r="AI755" i="38" s="1"/>
  <c r="AH346" i="38"/>
  <c r="AI346" i="38" s="1"/>
  <c r="AH53" i="38"/>
  <c r="AH868" i="38"/>
  <c r="AI868" i="38" s="1"/>
  <c r="AH313" i="38"/>
  <c r="AI313" i="38" s="1"/>
  <c r="AH777" i="38"/>
  <c r="AI777" i="38" s="1"/>
  <c r="AH592" i="38"/>
  <c r="AI592" i="38" s="1"/>
  <c r="AH136" i="38"/>
  <c r="AH473" i="38"/>
  <c r="AI473" i="38" s="1"/>
  <c r="AH784" i="38"/>
  <c r="AI784" i="38" s="1"/>
  <c r="AH334" i="38"/>
  <c r="AI334" i="38" s="1"/>
  <c r="AH614" i="38"/>
  <c r="AI614" i="38" s="1"/>
  <c r="AH539" i="38"/>
  <c r="AI539" i="38" s="1"/>
  <c r="AH829" i="38"/>
  <c r="AI829" i="38" s="1"/>
  <c r="AH810" i="38"/>
  <c r="AI810" i="38" s="1"/>
  <c r="AH889" i="38"/>
  <c r="AI889" i="38" s="1"/>
  <c r="AH916" i="38"/>
  <c r="AI916" i="38" s="1"/>
  <c r="AH587" i="38"/>
  <c r="AI587" i="38" s="1"/>
  <c r="AH29" i="38"/>
  <c r="AH578" i="38"/>
  <c r="AI578" i="38" s="1"/>
  <c r="L141" i="37"/>
  <c r="AH76" i="38"/>
  <c r="AH471" i="38"/>
  <c r="AI471" i="38" s="1"/>
  <c r="AH88" i="38"/>
  <c r="AH253" i="38"/>
  <c r="AH811" i="38"/>
  <c r="AI811" i="38" s="1"/>
  <c r="AH110" i="38"/>
  <c r="AH980" i="38"/>
  <c r="AI980" i="38" s="1"/>
  <c r="AH41" i="38"/>
  <c r="AH171" i="38"/>
  <c r="AH600" i="38"/>
  <c r="AI600" i="38" s="1"/>
  <c r="AH941" i="38"/>
  <c r="AI941" i="38" s="1"/>
  <c r="AH939" i="38"/>
  <c r="AI939" i="38" s="1"/>
  <c r="AH947" i="38"/>
  <c r="AI947" i="38" s="1"/>
  <c r="AH279" i="38"/>
  <c r="AI279" i="38" s="1"/>
  <c r="L568" i="37"/>
  <c r="AH229" i="38"/>
  <c r="AH940" i="38"/>
  <c r="AI940" i="38" s="1"/>
  <c r="AH809" i="38"/>
  <c r="AI809" i="38" s="1"/>
  <c r="AH4" i="38"/>
  <c r="AH870" i="38"/>
  <c r="AI870" i="38" s="1"/>
  <c r="AH929" i="38"/>
  <c r="AI929" i="38" s="1"/>
  <c r="AH747" i="38"/>
  <c r="AI747" i="38" s="1"/>
  <c r="AH672" i="38"/>
  <c r="AI672" i="38" s="1"/>
  <c r="AH919" i="38"/>
  <c r="AI919" i="38" s="1"/>
  <c r="AH345" i="38"/>
  <c r="AI345" i="38" s="1"/>
  <c r="AH59" i="38"/>
  <c r="AH250" i="38"/>
  <c r="AH186" i="38"/>
  <c r="AH407" i="38"/>
  <c r="AI407" i="38" s="1"/>
  <c r="AH589" i="38"/>
  <c r="AI589" i="38" s="1"/>
  <c r="AH955" i="38"/>
  <c r="AI955" i="38" s="1"/>
  <c r="AH419" i="38"/>
  <c r="AI419" i="38" s="1"/>
  <c r="AH735" i="38"/>
  <c r="AI735" i="38" s="1"/>
  <c r="L206" i="37"/>
  <c r="AH704" i="38"/>
  <c r="AI704" i="38" s="1"/>
  <c r="AH618" i="38"/>
  <c r="AI618" i="38" s="1"/>
  <c r="AH506" i="38"/>
  <c r="AI506" i="38" s="1"/>
  <c r="AH226" i="38"/>
  <c r="AH701" i="38"/>
  <c r="AI701" i="38" s="1"/>
  <c r="AH552" i="38"/>
  <c r="AI552" i="38" s="1"/>
  <c r="AH135" i="38"/>
  <c r="AH119" i="38"/>
  <c r="AH336" i="38"/>
  <c r="AI336" i="38" s="1"/>
  <c r="AH994" i="38"/>
  <c r="AI994" i="38" s="1"/>
  <c r="AH757" i="38"/>
  <c r="AI757" i="38" s="1"/>
  <c r="AH565" i="38"/>
  <c r="AI565" i="38" s="1"/>
  <c r="AH368" i="38"/>
  <c r="AI368" i="38" s="1"/>
  <c r="AH960" i="38"/>
  <c r="AI960" i="38" s="1"/>
  <c r="AH192" i="38"/>
  <c r="AH657" i="38"/>
  <c r="AI657" i="38" s="1"/>
  <c r="AH767" i="38"/>
  <c r="AI767" i="38" s="1"/>
  <c r="AH580" i="38"/>
  <c r="AI580" i="38" s="1"/>
  <c r="AH176" i="38"/>
  <c r="AH884" i="38"/>
  <c r="AI884" i="38" s="1"/>
  <c r="AH302" i="38"/>
  <c r="AI302" i="38" s="1"/>
  <c r="AH723" i="38"/>
  <c r="AI723" i="38" s="1"/>
  <c r="AH567" i="38"/>
  <c r="AI567" i="38" s="1"/>
  <c r="AH148" i="38"/>
  <c r="AH60" i="38"/>
  <c r="AH954" i="38"/>
  <c r="AI954" i="38" s="1"/>
  <c r="AH21" i="38"/>
  <c r="AH259" i="38"/>
  <c r="AI259" i="38" s="1"/>
  <c r="L651" i="37"/>
  <c r="L345" i="37"/>
  <c r="L69" i="37"/>
  <c r="L227" i="37"/>
  <c r="AH593" i="38"/>
  <c r="AI593" i="38" s="1"/>
  <c r="AH542" i="38"/>
  <c r="AI542" i="38" s="1"/>
  <c r="AH256" i="38"/>
  <c r="AI256" i="38" s="1"/>
  <c r="AH715" i="38"/>
  <c r="AI715" i="38" s="1"/>
  <c r="AH172" i="38"/>
  <c r="AH866" i="38"/>
  <c r="AI866" i="38" s="1"/>
  <c r="AH415" i="38"/>
  <c r="AI415" i="38" s="1"/>
  <c r="AH209" i="38"/>
  <c r="L296" i="37"/>
  <c r="AH377" i="38"/>
  <c r="AI377" i="38" s="1"/>
  <c r="AH751" i="38"/>
  <c r="AI751" i="38" s="1"/>
  <c r="L47" i="37"/>
  <c r="AH895" i="38"/>
  <c r="AI895" i="38" s="1"/>
  <c r="AH917" i="38"/>
  <c r="AI917" i="38" s="1"/>
  <c r="AH976" i="38"/>
  <c r="AI976" i="38" s="1"/>
  <c r="L82" i="37"/>
  <c r="AH683" i="38"/>
  <c r="AI683" i="38" s="1"/>
  <c r="AH729" i="38"/>
  <c r="AI729" i="38" s="1"/>
  <c r="AH453" i="38"/>
  <c r="AI453" i="38" s="1"/>
  <c r="AH739" i="38"/>
  <c r="AI739" i="38" s="1"/>
  <c r="AH505" i="38"/>
  <c r="AI505" i="38" s="1"/>
  <c r="AH42" i="38"/>
  <c r="AH834" i="38"/>
  <c r="AI834" i="38" s="1"/>
  <c r="AH325" i="38"/>
  <c r="AI325" i="38" s="1"/>
  <c r="AH293" i="38"/>
  <c r="AI293" i="38" s="1"/>
  <c r="AH570" i="38"/>
  <c r="AI570" i="38" s="1"/>
  <c r="AH394" i="38"/>
  <c r="AI394" i="38" s="1"/>
  <c r="AH705" i="38"/>
  <c r="AI705" i="38" s="1"/>
  <c r="AH382" i="38"/>
  <c r="AI382" i="38" s="1"/>
  <c r="AH582" i="38"/>
  <c r="AI582" i="38" s="1"/>
  <c r="L535" i="37"/>
  <c r="AH75" i="38"/>
  <c r="AH555" i="38"/>
  <c r="AI555" i="38" s="1"/>
  <c r="AH386" i="38"/>
  <c r="AI386" i="38" s="1"/>
  <c r="AH973" i="38"/>
  <c r="AI973" i="38" s="1"/>
  <c r="AH375" i="38"/>
  <c r="AI375" i="38" s="1"/>
  <c r="L463" i="37"/>
  <c r="AH338" i="38"/>
  <c r="AI338" i="38" s="1"/>
  <c r="AH713" i="38"/>
  <c r="AI713" i="38" s="1"/>
  <c r="AH515" i="38"/>
  <c r="AI515" i="38" s="1"/>
  <c r="AH819" i="38"/>
  <c r="AI819" i="38" s="1"/>
  <c r="AH402" i="38"/>
  <c r="AI402" i="38" s="1"/>
  <c r="AH123" i="38"/>
  <c r="AH163" i="38"/>
  <c r="AH464" i="38"/>
  <c r="AI464" i="38" s="1"/>
  <c r="AH67" i="38"/>
  <c r="AH769" i="38"/>
  <c r="AI769" i="38" s="1"/>
  <c r="AH786" i="38"/>
  <c r="AI786" i="38" s="1"/>
  <c r="AH670" i="38"/>
  <c r="AI670" i="38" s="1"/>
  <c r="AH185" i="38"/>
  <c r="AH898" i="38"/>
  <c r="AI898" i="38" s="1"/>
  <c r="AH813" i="38"/>
  <c r="AI813" i="38" s="1"/>
  <c r="AH978" i="38"/>
  <c r="AI978" i="38" s="1"/>
  <c r="AH738" i="38"/>
  <c r="AI738" i="38" s="1"/>
  <c r="AH948" i="38"/>
  <c r="AI948" i="38" s="1"/>
  <c r="AH974" i="38"/>
  <c r="AI974" i="38" s="1"/>
  <c r="AH733" i="38"/>
  <c r="AI733" i="38" s="1"/>
  <c r="AH272" i="38"/>
  <c r="AI272" i="38" s="1"/>
  <c r="AH451" i="38"/>
  <c r="AI451" i="38" s="1"/>
  <c r="AH888" i="38"/>
  <c r="AI888" i="38" s="1"/>
  <c r="AH312" i="38"/>
  <c r="AI312" i="38" s="1"/>
  <c r="L253" i="37"/>
  <c r="AH979" i="38"/>
  <c r="AI979" i="38" s="1"/>
  <c r="AH749" i="38"/>
  <c r="AI749" i="38" s="1"/>
  <c r="AH206" i="38"/>
  <c r="AH801" i="38"/>
  <c r="AI801" i="38" s="1"/>
  <c r="AH691" i="38"/>
  <c r="AI691" i="38" s="1"/>
  <c r="AH145" i="38"/>
  <c r="AH714" i="38"/>
  <c r="AI714" i="38" s="1"/>
  <c r="AH17" i="38"/>
  <c r="AH926" i="38"/>
  <c r="AI926" i="38" s="1"/>
  <c r="AH107" i="38"/>
  <c r="AH9" i="38"/>
  <c r="AH773" i="38"/>
  <c r="AI773" i="38" s="1"/>
  <c r="AH429" i="38"/>
  <c r="AI429" i="38" s="1"/>
  <c r="AH350" i="38"/>
  <c r="AI350" i="38" s="1"/>
  <c r="AH179" i="38"/>
  <c r="AH52" i="38"/>
  <c r="L202" i="37"/>
  <c r="AH274" i="38"/>
  <c r="AI274" i="38" s="1"/>
  <c r="AH71" i="38"/>
  <c r="AH273" i="38"/>
  <c r="AI273" i="38" s="1"/>
  <c r="L848" i="37"/>
  <c r="AH724" i="38"/>
  <c r="AI724" i="38" s="1"/>
  <c r="AH782" i="38"/>
  <c r="AI782" i="38" s="1"/>
  <c r="AH883" i="38"/>
  <c r="AI883" i="38" s="1"/>
  <c r="AH40" i="38"/>
  <c r="AH48" i="38"/>
  <c r="AH207" i="38"/>
  <c r="AH416" i="38"/>
  <c r="AI416" i="38" s="1"/>
  <c r="AH322" i="38"/>
  <c r="AI322" i="38" s="1"/>
  <c r="AH434" i="38"/>
  <c r="AI434" i="38" s="1"/>
  <c r="AH938" i="38"/>
  <c r="AI938" i="38" s="1"/>
  <c r="AH795" i="38"/>
  <c r="AI795" i="38" s="1"/>
  <c r="AH815" i="38"/>
  <c r="AI815" i="38" s="1"/>
  <c r="AH644" i="38"/>
  <c r="AI644" i="38" s="1"/>
  <c r="AH596" i="38"/>
  <c r="AI596" i="38" s="1"/>
  <c r="AH607" i="38"/>
  <c r="AI607" i="38" s="1"/>
  <c r="AH584" i="38"/>
  <c r="AI584" i="38" s="1"/>
  <c r="AH147" i="38"/>
  <c r="AH680" i="38"/>
  <c r="AI680" i="38" s="1"/>
  <c r="AH905" i="38"/>
  <c r="AI905" i="38" s="1"/>
  <c r="AH761" i="38"/>
  <c r="AI761" i="38" s="1"/>
  <c r="AH922" i="38"/>
  <c r="AI922" i="38" s="1"/>
  <c r="AH517" i="38"/>
  <c r="AI517" i="38" s="1"/>
  <c r="AH942" i="38"/>
  <c r="AI942" i="38" s="1"/>
  <c r="AH99" i="38"/>
  <c r="AH448" i="38"/>
  <c r="AI448" i="38" s="1"/>
  <c r="AH712" i="38"/>
  <c r="AI712" i="38" s="1"/>
  <c r="AH305" i="38"/>
  <c r="AI305" i="38" s="1"/>
  <c r="AH460" i="38"/>
  <c r="AI460" i="38" s="1"/>
  <c r="AH988" i="38"/>
  <c r="AI988" i="38" s="1"/>
  <c r="AH799" i="38"/>
  <c r="AI799" i="38" s="1"/>
  <c r="AH711" i="38"/>
  <c r="AI711" i="38" s="1"/>
  <c r="AH441" i="38"/>
  <c r="AI441" i="38" s="1"/>
  <c r="AH372" i="38"/>
  <c r="AI372" i="38" s="1"/>
  <c r="L747" i="37"/>
  <c r="AH444" i="38"/>
  <c r="AI444" i="38" s="1"/>
  <c r="AH872" i="38"/>
  <c r="AI872" i="38" s="1"/>
  <c r="AH727" i="38"/>
  <c r="AI727" i="38" s="1"/>
  <c r="AH983" i="38"/>
  <c r="AI983" i="38" s="1"/>
  <c r="AH63" i="38"/>
  <c r="AH104" i="38"/>
  <c r="AH886" i="38"/>
  <c r="AI886" i="38" s="1"/>
  <c r="L67" i="37"/>
  <c r="L435" i="37"/>
  <c r="AH195" i="38"/>
  <c r="AH603" i="38"/>
  <c r="AI603" i="38" s="1"/>
  <c r="AH553" i="38"/>
  <c r="AI553" i="38" s="1"/>
  <c r="AH477" i="38"/>
  <c r="AI477" i="38" s="1"/>
  <c r="AH79" i="38"/>
  <c r="AH300" i="38"/>
  <c r="AI300" i="38" s="1"/>
  <c r="AH586" i="38"/>
  <c r="AI586" i="38" s="1"/>
  <c r="AH891" i="38"/>
  <c r="AI891" i="38" s="1"/>
  <c r="AH928" i="38"/>
  <c r="AI928" i="38" s="1"/>
  <c r="AH508" i="38"/>
  <c r="AI508" i="38" s="1"/>
  <c r="AH838" i="38"/>
  <c r="AI838" i="38" s="1"/>
  <c r="AH559" i="38"/>
  <c r="AI559" i="38" s="1"/>
  <c r="AH55" i="38"/>
  <c r="AH529" i="38"/>
  <c r="AI529" i="38" s="1"/>
  <c r="AH936" i="38"/>
  <c r="AI936" i="38" s="1"/>
  <c r="AH348" i="38"/>
  <c r="AI348" i="38" s="1"/>
  <c r="AH91" i="38"/>
  <c r="AH326" i="38"/>
  <c r="AI326" i="38" s="1"/>
  <c r="AH768" i="38"/>
  <c r="AI768" i="38" s="1"/>
  <c r="AH951" i="38"/>
  <c r="AI951" i="38" s="1"/>
  <c r="AH595" i="38"/>
  <c r="AI595" i="38" s="1"/>
  <c r="AH901" i="38"/>
  <c r="AI901" i="38" s="1"/>
  <c r="AH787" i="38"/>
  <c r="AI787" i="38" s="1"/>
  <c r="AH790" i="38"/>
  <c r="AI790" i="38" s="1"/>
  <c r="AH98" i="38"/>
  <c r="AH233" i="38"/>
  <c r="AH646" i="38"/>
  <c r="AI646" i="38" s="1"/>
  <c r="AH409" i="38"/>
  <c r="AI409" i="38" s="1"/>
  <c r="AH236" i="38"/>
  <c r="AH125" i="38"/>
  <c r="AH572" i="38"/>
  <c r="AI572" i="38" s="1"/>
  <c r="L156" i="37"/>
  <c r="AH303" i="38"/>
  <c r="AI303" i="38" s="1"/>
  <c r="AH625" i="38"/>
  <c r="AI625" i="38" s="1"/>
  <c r="AH909" i="38"/>
  <c r="AI909" i="38" s="1"/>
  <c r="AH332" i="38"/>
  <c r="AI332" i="38" s="1"/>
  <c r="AH204" i="38"/>
  <c r="AH475" i="38"/>
  <c r="AI475" i="38" s="1"/>
  <c r="AH214" i="38"/>
  <c r="AH420" i="38"/>
  <c r="AI420" i="38" s="1"/>
  <c r="AH734" i="38"/>
  <c r="AI734" i="38" s="1"/>
  <c r="AH446" i="38"/>
  <c r="AI446" i="38" s="1"/>
  <c r="AH732" i="38"/>
  <c r="AI732" i="38" s="1"/>
  <c r="AH858" i="38"/>
  <c r="AI858" i="38" s="1"/>
  <c r="AH648" i="38"/>
  <c r="AI648" i="38" s="1"/>
  <c r="AH247" i="38"/>
  <c r="AH490" i="38"/>
  <c r="AI490" i="38" s="1"/>
  <c r="AH581" i="38"/>
  <c r="AI581" i="38" s="1"/>
  <c r="AH576" i="38"/>
  <c r="AI576" i="38" s="1"/>
  <c r="AH391" i="38"/>
  <c r="AI391" i="38" s="1"/>
  <c r="AH867" i="38"/>
  <c r="AI867" i="38" s="1"/>
  <c r="AH972" i="38"/>
  <c r="AI972" i="38" s="1"/>
  <c r="AH855" i="38"/>
  <c r="AI855" i="38" s="1"/>
  <c r="AH499" i="38"/>
  <c r="AI499" i="38" s="1"/>
  <c r="AH681" i="38"/>
  <c r="AI681" i="38" s="1"/>
  <c r="AH208" i="38"/>
  <c r="AH188" i="38"/>
  <c r="AH626" i="38"/>
  <c r="AI626" i="38" s="1"/>
  <c r="AH562" i="38"/>
  <c r="AI562" i="38" s="1"/>
  <c r="AH664" i="38"/>
  <c r="AI664" i="38" s="1"/>
  <c r="AH566" i="38"/>
  <c r="AI566" i="38" s="1"/>
  <c r="AH140" i="38"/>
  <c r="AH694" i="38"/>
  <c r="AI694" i="38" s="1"/>
  <c r="AH289" i="38"/>
  <c r="AI289" i="38" s="1"/>
  <c r="AH927" i="38"/>
  <c r="AI927" i="38" s="1"/>
  <c r="AH156" i="38"/>
  <c r="AH265" i="38"/>
  <c r="AI265" i="38" s="1"/>
  <c r="AH400" i="38"/>
  <c r="AI400" i="38" s="1"/>
  <c r="AH836" i="38"/>
  <c r="AI836" i="38" s="1"/>
  <c r="AH128" i="38"/>
  <c r="AH270" i="38"/>
  <c r="AI270" i="38" s="1"/>
  <c r="AH684" i="38"/>
  <c r="AI684" i="38" s="1"/>
  <c r="AH903" i="38"/>
  <c r="AI903" i="38" s="1"/>
  <c r="AH551" i="38"/>
  <c r="AI551" i="38" s="1"/>
  <c r="AH557" i="38"/>
  <c r="AI557" i="38" s="1"/>
  <c r="AH354" i="38"/>
  <c r="AI354" i="38" s="1"/>
  <c r="AH167" i="38"/>
  <c r="AH676" i="38"/>
  <c r="AI676" i="38" s="1"/>
  <c r="AH793" i="38"/>
  <c r="AI793" i="38" s="1"/>
  <c r="AH561" i="38"/>
  <c r="AI561" i="38" s="1"/>
  <c r="AH10" i="38"/>
  <c r="AH861" i="38"/>
  <c r="AI861" i="38" s="1"/>
  <c r="AH744" i="38"/>
  <c r="AI744" i="38" s="1"/>
  <c r="AH549" i="38"/>
  <c r="AI549" i="38" s="1"/>
  <c r="AH563" i="38"/>
  <c r="AI563" i="38" s="1"/>
  <c r="AH971" i="38"/>
  <c r="AI971" i="38" s="1"/>
  <c r="AH606" i="38"/>
  <c r="AI606" i="38" s="1"/>
  <c r="AH18" i="38"/>
  <c r="AH457" i="38"/>
  <c r="AI457" i="38" s="1"/>
  <c r="L360" i="37"/>
  <c r="AH418" i="38"/>
  <c r="AI418" i="38" s="1"/>
  <c r="AH902" i="38"/>
  <c r="AI902" i="38" s="1"/>
  <c r="AH1002" i="38"/>
  <c r="AI1002" i="38" s="1"/>
  <c r="L557" i="37"/>
  <c r="P89" i="36"/>
  <c r="AH547" i="38"/>
  <c r="AI547" i="38" s="1"/>
  <c r="AH762" i="38"/>
  <c r="AI762" i="38" s="1"/>
  <c r="AH736" i="38"/>
  <c r="AI736" i="38" s="1"/>
  <c r="AH385" i="38"/>
  <c r="AI385" i="38" s="1"/>
  <c r="AH432" i="38"/>
  <c r="AI432" i="38" s="1"/>
  <c r="AH753" i="38"/>
  <c r="AI753" i="38" s="1"/>
  <c r="AH687" i="38"/>
  <c r="AI687" i="38" s="1"/>
  <c r="AH823" i="38"/>
  <c r="AI823" i="38" s="1"/>
  <c r="AH965" i="38"/>
  <c r="AI965" i="38" s="1"/>
  <c r="AH230" i="38"/>
  <c r="AH995" i="38"/>
  <c r="AI995" i="38" s="1"/>
  <c r="AH383" i="38"/>
  <c r="AI383" i="38" s="1"/>
  <c r="L705" i="37"/>
  <c r="AH776" i="38"/>
  <c r="AI776" i="38" s="1"/>
  <c r="AH201" i="38"/>
  <c r="AH235" i="38"/>
  <c r="P625" i="36"/>
  <c r="Q625" i="36" s="1"/>
  <c r="L493" i="37"/>
  <c r="AH798" i="38"/>
  <c r="AI798" i="38" s="1"/>
  <c r="AH379" i="38"/>
  <c r="AI379" i="38" s="1"/>
  <c r="AH967" i="38"/>
  <c r="AI967" i="38" s="1"/>
  <c r="AH771" i="38"/>
  <c r="AI771" i="38" s="1"/>
  <c r="AH841" i="38"/>
  <c r="AI841" i="38" s="1"/>
  <c r="AH211" i="38"/>
  <c r="AH880" i="38"/>
  <c r="AI880" i="38" s="1"/>
  <c r="AH16" i="38"/>
  <c r="AH824" i="38"/>
  <c r="AI824" i="38" s="1"/>
  <c r="AH317" i="38"/>
  <c r="AI317" i="38" s="1"/>
  <c r="AH613" i="38"/>
  <c r="AI613" i="38" s="1"/>
  <c r="L979" i="37"/>
  <c r="P922" i="36"/>
  <c r="Q922" i="36" s="1"/>
  <c r="AH717" i="38"/>
  <c r="AI717" i="38" s="1"/>
  <c r="AH860" i="38"/>
  <c r="AI860" i="38" s="1"/>
  <c r="AH842" i="38"/>
  <c r="AI842" i="38" s="1"/>
  <c r="AH772" i="38"/>
  <c r="AI772" i="38" s="1"/>
  <c r="AH121" i="38"/>
  <c r="AH871" i="38"/>
  <c r="AI871" i="38" s="1"/>
  <c r="AH665" i="38"/>
  <c r="AI665" i="38" s="1"/>
  <c r="AH956" i="38"/>
  <c r="AI956" i="38" s="1"/>
  <c r="AH689" i="38"/>
  <c r="AI689" i="38" s="1"/>
  <c r="AH807" i="38"/>
  <c r="AI807" i="38" s="1"/>
  <c r="L3" i="37"/>
  <c r="AH225" i="38"/>
  <c r="AH174" i="38"/>
  <c r="AH258" i="38"/>
  <c r="AI258" i="38" s="1"/>
  <c r="P676" i="36"/>
  <c r="Q676" i="36" s="1"/>
  <c r="AH783" i="38"/>
  <c r="AI783" i="38" s="1"/>
  <c r="AH292" i="38"/>
  <c r="AI292" i="38" s="1"/>
  <c r="AH851" i="38"/>
  <c r="AI851" i="38" s="1"/>
  <c r="AH574" i="38"/>
  <c r="AI574" i="38" s="1"/>
  <c r="L155" i="37"/>
  <c r="AH639" i="38"/>
  <c r="AI639" i="38" s="1"/>
  <c r="AH469" i="38"/>
  <c r="AI469" i="38" s="1"/>
  <c r="AH482" i="38"/>
  <c r="AI482" i="38" s="1"/>
  <c r="AH546" i="38"/>
  <c r="AI546" i="38" s="1"/>
  <c r="AH982" i="38"/>
  <c r="AI982" i="38" s="1"/>
  <c r="AH84" i="38"/>
  <c r="AH49" i="38"/>
  <c r="AH826" i="38"/>
  <c r="AI826" i="38" s="1"/>
  <c r="L267" i="37"/>
  <c r="AH500" i="38"/>
  <c r="AI500" i="38" s="1"/>
  <c r="AH80" i="38"/>
  <c r="AH628" i="38"/>
  <c r="AI628" i="38" s="1"/>
  <c r="L42" i="37"/>
  <c r="AH454" i="38"/>
  <c r="AI454" i="38" s="1"/>
  <c r="AH828" i="38"/>
  <c r="AI828" i="38" s="1"/>
  <c r="AH554" i="38"/>
  <c r="AI554" i="38" s="1"/>
  <c r="AH541" i="38"/>
  <c r="AI541" i="38" s="1"/>
  <c r="AH788" i="38"/>
  <c r="AI788" i="38" s="1"/>
  <c r="AH513" i="38"/>
  <c r="AI513" i="38" s="1"/>
  <c r="AH470" i="38"/>
  <c r="AI470" i="38" s="1"/>
  <c r="AH763" i="38"/>
  <c r="AI763" i="38" s="1"/>
  <c r="AH516" i="38"/>
  <c r="AI516" i="38" s="1"/>
  <c r="AH316" i="38"/>
  <c r="AI316" i="38" s="1"/>
  <c r="AH564" i="38"/>
  <c r="AI564" i="38" s="1"/>
  <c r="AH997" i="38"/>
  <c r="AI997" i="38" s="1"/>
  <c r="AH792" i="38"/>
  <c r="AI792" i="38" s="1"/>
  <c r="AH740" i="38"/>
  <c r="AI740" i="38" s="1"/>
  <c r="AH862" i="38"/>
  <c r="AI862" i="38" s="1"/>
  <c r="AH852" i="38"/>
  <c r="AI852" i="38" s="1"/>
  <c r="AH514" i="38"/>
  <c r="AI514" i="38" s="1"/>
  <c r="AH632" i="38"/>
  <c r="AI632" i="38" s="1"/>
  <c r="AH610" i="38"/>
  <c r="AI610" i="38" s="1"/>
  <c r="AH658" i="38"/>
  <c r="AI658" i="38" s="1"/>
  <c r="AH254" i="38"/>
  <c r="AH427" i="38"/>
  <c r="AI427" i="38" s="1"/>
  <c r="AH577" i="38"/>
  <c r="AI577" i="38" s="1"/>
  <c r="AH528" i="38"/>
  <c r="AI528" i="38" s="1"/>
  <c r="AH217" i="38"/>
  <c r="AH20" i="38"/>
  <c r="AH800" i="38"/>
  <c r="AI800" i="38" s="1"/>
  <c r="AH837" i="38"/>
  <c r="AI837" i="38" s="1"/>
  <c r="AH200" i="38"/>
  <c r="AH421" i="38"/>
  <c r="AI421" i="38" s="1"/>
  <c r="AH308" i="38"/>
  <c r="AI308" i="38" s="1"/>
  <c r="L173" i="37"/>
  <c r="AH510" i="38"/>
  <c r="AI510" i="38" s="1"/>
  <c r="AH28" i="38"/>
  <c r="AH695" i="38"/>
  <c r="AI695" i="38" s="1"/>
  <c r="L269" i="37"/>
  <c r="AH760" i="38"/>
  <c r="AI760" i="38" s="1"/>
  <c r="AH797" i="38"/>
  <c r="AI797" i="38" s="1"/>
  <c r="AH885" i="38"/>
  <c r="AI885" i="38" s="1"/>
  <c r="AH731" i="38"/>
  <c r="AI731" i="38" s="1"/>
  <c r="AH525" i="38"/>
  <c r="AI525" i="38" s="1"/>
  <c r="AH737" i="38"/>
  <c r="AI737" i="38" s="1"/>
  <c r="AH634" i="38"/>
  <c r="AI634" i="38" s="1"/>
  <c r="L246" i="37"/>
  <c r="L411" i="37"/>
  <c r="AH476" i="38"/>
  <c r="AI476" i="38" s="1"/>
  <c r="AH81" i="38"/>
  <c r="AH602" i="38"/>
  <c r="AI602" i="38" s="1"/>
  <c r="AH518" i="38"/>
  <c r="AI518" i="38" s="1"/>
  <c r="L946" i="37"/>
  <c r="AH952" i="38"/>
  <c r="AI952" i="38" s="1"/>
  <c r="L454" i="37"/>
  <c r="AH730" i="38"/>
  <c r="AI730" i="38" s="1"/>
  <c r="AH656" i="38"/>
  <c r="AI656" i="38" s="1"/>
  <c r="AH621" i="38"/>
  <c r="AI621" i="38" s="1"/>
  <c r="AH641" i="38"/>
  <c r="AI641" i="38" s="1"/>
  <c r="AH27" i="38"/>
  <c r="AH984" i="38"/>
  <c r="AI984" i="38" s="1"/>
  <c r="AH817" i="38"/>
  <c r="AI817" i="38" s="1"/>
  <c r="AH682" i="38"/>
  <c r="AI682" i="38" s="1"/>
  <c r="AH968" i="38"/>
  <c r="AI968" i="38" s="1"/>
  <c r="AH709" i="38"/>
  <c r="AI709" i="38" s="1"/>
  <c r="AH11" i="38"/>
  <c r="L628" i="37"/>
  <c r="AH5" i="38"/>
  <c r="AH398" i="38"/>
  <c r="AI398" i="38" s="1"/>
  <c r="AH789" i="38"/>
  <c r="AI789" i="38" s="1"/>
  <c r="AH472" i="38"/>
  <c r="AI472" i="38" s="1"/>
  <c r="L136" i="37"/>
  <c r="AH863" i="38"/>
  <c r="AI863" i="38" s="1"/>
  <c r="AH387" i="38"/>
  <c r="AI387" i="38" s="1"/>
  <c r="AH622" i="38"/>
  <c r="AI622" i="38" s="1"/>
  <c r="AH765" i="38"/>
  <c r="AI765" i="38" s="1"/>
  <c r="AH323" i="38"/>
  <c r="AI323" i="38" s="1"/>
  <c r="AH615" i="38"/>
  <c r="AI615" i="38" s="1"/>
  <c r="AH897" i="38"/>
  <c r="AI897" i="38" s="1"/>
  <c r="AH527" i="38"/>
  <c r="AI527" i="38" s="1"/>
  <c r="AH669" i="38"/>
  <c r="AI669" i="38" s="1"/>
  <c r="AH686" i="38"/>
  <c r="AI686" i="38" s="1"/>
  <c r="AH654" i="38"/>
  <c r="AI654" i="38" s="1"/>
  <c r="AH492" i="38"/>
  <c r="AI492" i="38" s="1"/>
  <c r="AH804" i="38"/>
  <c r="AI804" i="38" s="1"/>
  <c r="AH750" i="38"/>
  <c r="AI750" i="38" s="1"/>
  <c r="AH835" i="38"/>
  <c r="AI835" i="38" s="1"/>
  <c r="AH102" i="38"/>
  <c r="AH599" i="38"/>
  <c r="AI599" i="38" s="1"/>
  <c r="AH131" i="38"/>
  <c r="AH923" i="38"/>
  <c r="AI923" i="38" s="1"/>
  <c r="AH970" i="38"/>
  <c r="AI970" i="38" s="1"/>
  <c r="AH957" i="38"/>
  <c r="AI957" i="38" s="1"/>
  <c r="AH702" i="38"/>
  <c r="AI702" i="38" s="1"/>
  <c r="AH65" i="38"/>
  <c r="AH282" i="38"/>
  <c r="AI282" i="38" s="1"/>
  <c r="AH675" i="38"/>
  <c r="AI675" i="38" s="1"/>
  <c r="AI102" i="38" l="1"/>
  <c r="Q89" i="36"/>
  <c r="AI5" i="38"/>
  <c r="AI211" i="38"/>
  <c r="AI207" i="38"/>
  <c r="AI71" i="38"/>
  <c r="AI179" i="38"/>
  <c r="AI9" i="38"/>
  <c r="AI206" i="38"/>
  <c r="AI172" i="38"/>
  <c r="AI60" i="38"/>
  <c r="AI250" i="38"/>
  <c r="AI4" i="38"/>
  <c r="AI88" i="38"/>
  <c r="AI136" i="38"/>
  <c r="AI106" i="38"/>
  <c r="AI26" i="38"/>
  <c r="AI25" i="38"/>
  <c r="Q15" i="36"/>
  <c r="AI43" i="38"/>
  <c r="AI154" i="38"/>
  <c r="AI244" i="38"/>
  <c r="AI241" i="38"/>
  <c r="AI138" i="38"/>
  <c r="AI85" i="38"/>
  <c r="AI68" i="38"/>
  <c r="Q45" i="36"/>
  <c r="Q143" i="36"/>
  <c r="AI245" i="38"/>
  <c r="AI203" i="38"/>
  <c r="AI165" i="38"/>
  <c r="AI228" i="38"/>
  <c r="AI69" i="38"/>
  <c r="AI6" i="38"/>
  <c r="AI178" i="38"/>
  <c r="AI139" i="38"/>
  <c r="AI57" i="38"/>
  <c r="AI222" i="38"/>
  <c r="Q35" i="36"/>
  <c r="Q12" i="36"/>
  <c r="AI193" i="38"/>
  <c r="Q158" i="36"/>
  <c r="Q156" i="36"/>
  <c r="AI162" i="38"/>
  <c r="Q246" i="36"/>
  <c r="AI252" i="38"/>
  <c r="AI212" i="38"/>
  <c r="AI143" i="38"/>
  <c r="AI218" i="38"/>
  <c r="Q56" i="36"/>
  <c r="AI183" i="38"/>
  <c r="AI173" i="38"/>
  <c r="Q152" i="36"/>
  <c r="Q77" i="36"/>
  <c r="AI197" i="38"/>
  <c r="Q222" i="36"/>
  <c r="Q100" i="36"/>
  <c r="Q132" i="36"/>
  <c r="AI160" i="38"/>
  <c r="Q235" i="36"/>
  <c r="AI109" i="38"/>
  <c r="Q209" i="36"/>
  <c r="AI35" i="38"/>
  <c r="Q205" i="36"/>
  <c r="Q242" i="36"/>
  <c r="Q84" i="36"/>
  <c r="AI189" i="38"/>
  <c r="Q34" i="36"/>
  <c r="Q66" i="36"/>
  <c r="Q99" i="36"/>
  <c r="Q236" i="36"/>
  <c r="Q139" i="36"/>
  <c r="Q192" i="36"/>
  <c r="Q120" i="36"/>
  <c r="Q101" i="36"/>
  <c r="Q239" i="36"/>
  <c r="Q91" i="36"/>
  <c r="Q200" i="36"/>
  <c r="Q102" i="36"/>
  <c r="Q118" i="36"/>
  <c r="AI175" i="38"/>
  <c r="Q214" i="36"/>
  <c r="AI72" i="38"/>
  <c r="Q249" i="36"/>
  <c r="Q229" i="36"/>
  <c r="Q196" i="36"/>
  <c r="Q30" i="36"/>
  <c r="Q144" i="36"/>
  <c r="Q191" i="36"/>
  <c r="Q6" i="36"/>
  <c r="Q5" i="36"/>
  <c r="Q24" i="36"/>
  <c r="Q226" i="36"/>
  <c r="Q232" i="36"/>
  <c r="Q19" i="36"/>
  <c r="Q238" i="36"/>
  <c r="Q210" i="36"/>
  <c r="Q128" i="36"/>
  <c r="Q131" i="36"/>
  <c r="AI177" i="38"/>
  <c r="Q49" i="36"/>
  <c r="Q174" i="36"/>
  <c r="Q62" i="36"/>
  <c r="Q159" i="36"/>
  <c r="Q31" i="36"/>
  <c r="AI251" i="38"/>
  <c r="Q71" i="36"/>
  <c r="AI47" i="38"/>
  <c r="Q67" i="36"/>
  <c r="AI168" i="38"/>
  <c r="Q155" i="36"/>
  <c r="Q201" i="36"/>
  <c r="Q78" i="36"/>
  <c r="AI153" i="38"/>
  <c r="Q161" i="36"/>
  <c r="Q54" i="36"/>
  <c r="AI166" i="38"/>
  <c r="Q240" i="36"/>
  <c r="Q3" i="36"/>
  <c r="Q61" i="36"/>
  <c r="Q206" i="36"/>
  <c r="Q162" i="36"/>
  <c r="Q244" i="36"/>
  <c r="Q8" i="36"/>
  <c r="Q74" i="36"/>
  <c r="Q178" i="36"/>
  <c r="Q81" i="36"/>
  <c r="Q163" i="36"/>
  <c r="Q145" i="36"/>
  <c r="Q58" i="36"/>
  <c r="Q20" i="36"/>
  <c r="Q73" i="36"/>
  <c r="Q216" i="36"/>
  <c r="Q164" i="36"/>
  <c r="Q21" i="36"/>
  <c r="AI215" i="38"/>
  <c r="Q36" i="36"/>
  <c r="AI200" i="38"/>
  <c r="AI121" i="38"/>
  <c r="AI235" i="38"/>
  <c r="AI214" i="38"/>
  <c r="AI131" i="38"/>
  <c r="AI11" i="38"/>
  <c r="AI81" i="38"/>
  <c r="AI225" i="38"/>
  <c r="AI201" i="38"/>
  <c r="AI128" i="38"/>
  <c r="AI156" i="38"/>
  <c r="AI140" i="38"/>
  <c r="AI247" i="38"/>
  <c r="AI125" i="38"/>
  <c r="AI233" i="38"/>
  <c r="AI147" i="38"/>
  <c r="AI48" i="38"/>
  <c r="AI107" i="38"/>
  <c r="AI145" i="38"/>
  <c r="AI163" i="38"/>
  <c r="AI75" i="38"/>
  <c r="AI209" i="38"/>
  <c r="AI148" i="38"/>
  <c r="AI119" i="38"/>
  <c r="AI226" i="38"/>
  <c r="AI59" i="38"/>
  <c r="AI110" i="38"/>
  <c r="AI29" i="38"/>
  <c r="AI53" i="38"/>
  <c r="AI124" i="38"/>
  <c r="AI23" i="38"/>
  <c r="AI231" i="38"/>
  <c r="AI216" i="38"/>
  <c r="Q123" i="36"/>
  <c r="Q65" i="36"/>
  <c r="AI113" i="38"/>
  <c r="AI181" i="38"/>
  <c r="AI116" i="38"/>
  <c r="AI111" i="38"/>
  <c r="AI90" i="38"/>
  <c r="AI103" i="38"/>
  <c r="AI190" i="38"/>
  <c r="AI114" i="38"/>
  <c r="AI118" i="38"/>
  <c r="AI223" i="38"/>
  <c r="AI96" i="38"/>
  <c r="AI78" i="38"/>
  <c r="AI38" i="38"/>
  <c r="AI133" i="38"/>
  <c r="AI130" i="38"/>
  <c r="AI243" i="38"/>
  <c r="AI141" i="38"/>
  <c r="Q190" i="36"/>
  <c r="AI97" i="38"/>
  <c r="AI34" i="38"/>
  <c r="AI213" i="38"/>
  <c r="AI73" i="38"/>
  <c r="Q79" i="36"/>
  <c r="AI224" i="38"/>
  <c r="Q87" i="36"/>
  <c r="AI89" i="38"/>
  <c r="Q220" i="36"/>
  <c r="AI94" i="38"/>
  <c r="AI232" i="38"/>
  <c r="AI36" i="38"/>
  <c r="Q112" i="36"/>
  <c r="Q127" i="36"/>
  <c r="AI126" i="38"/>
  <c r="AI64" i="38"/>
  <c r="AI54" i="38"/>
  <c r="AI39" i="38"/>
  <c r="AI61" i="38"/>
  <c r="Q199" i="36"/>
  <c r="AI66" i="38"/>
  <c r="AI202" i="38"/>
  <c r="AI30" i="38"/>
  <c r="AI187" i="38"/>
  <c r="Q167" i="36"/>
  <c r="Q69" i="36"/>
  <c r="AI246" i="38"/>
  <c r="Q186" i="36"/>
  <c r="AI22" i="38"/>
  <c r="Q70" i="36"/>
  <c r="Q133" i="36"/>
  <c r="Q83" i="36"/>
  <c r="Q198" i="36"/>
  <c r="AI127" i="38"/>
  <c r="Q245" i="36"/>
  <c r="Q122" i="36"/>
  <c r="Q154" i="36"/>
  <c r="Q37" i="36"/>
  <c r="Q212" i="36"/>
  <c r="Q11" i="36"/>
  <c r="Q119" i="36"/>
  <c r="Q177" i="36"/>
  <c r="AI221" i="38"/>
  <c r="Q217" i="36"/>
  <c r="Q165" i="36"/>
  <c r="Q224" i="36"/>
  <c r="Q185" i="36"/>
  <c r="Q180" i="36"/>
  <c r="AI149" i="38"/>
  <c r="Q203" i="36"/>
  <c r="Q26" i="36"/>
  <c r="Q13" i="36"/>
  <c r="Q188" i="36"/>
  <c r="Q9" i="36"/>
  <c r="Q93" i="36"/>
  <c r="Q253" i="36"/>
  <c r="Q108" i="36"/>
  <c r="AI129" i="38"/>
  <c r="Q171" i="36"/>
  <c r="Q218" i="36"/>
  <c r="Q113" i="36"/>
  <c r="AI220" i="38"/>
  <c r="Q110" i="36"/>
  <c r="AI234" i="38"/>
  <c r="AI142" i="38"/>
  <c r="Q40" i="36"/>
  <c r="Q48" i="36"/>
  <c r="AI112" i="38"/>
  <c r="Q183" i="36"/>
  <c r="AI159" i="38"/>
  <c r="Q32" i="36"/>
  <c r="AI14" i="38"/>
  <c r="AI62" i="38"/>
  <c r="Q95" i="36"/>
  <c r="Q47" i="36"/>
  <c r="AI45" i="38"/>
  <c r="Q41" i="36"/>
  <c r="Q151" i="36"/>
  <c r="Q46" i="36"/>
  <c r="Q181" i="36"/>
  <c r="Q43" i="36"/>
  <c r="Q109" i="36"/>
  <c r="Q103" i="36"/>
  <c r="Q57" i="36"/>
  <c r="Q44" i="36"/>
  <c r="Q18" i="36"/>
  <c r="AI27" i="38"/>
  <c r="AI65" i="38"/>
  <c r="AI174" i="38"/>
  <c r="AI28" i="38"/>
  <c r="AI20" i="38"/>
  <c r="AI80" i="38"/>
  <c r="AI49" i="38"/>
  <c r="N552" i="37"/>
  <c r="N887" i="37"/>
  <c r="N35" i="37"/>
  <c r="N497" i="37"/>
  <c r="N776" i="37"/>
  <c r="N481" i="37"/>
  <c r="N912" i="37"/>
  <c r="N113" i="37"/>
  <c r="N920" i="37"/>
  <c r="N906" i="37"/>
  <c r="N747" i="37"/>
  <c r="N314" i="37"/>
  <c r="N58" i="37"/>
  <c r="N38" i="37"/>
  <c r="N729" i="37"/>
  <c r="N570" i="37"/>
  <c r="N67" i="37"/>
  <c r="N381" i="37"/>
  <c r="N711" i="37"/>
  <c r="N515" i="37"/>
  <c r="N536" i="37"/>
  <c r="N973" i="37"/>
  <c r="N750" i="37"/>
  <c r="N441" i="37"/>
  <c r="N793" i="37"/>
  <c r="N752" i="37"/>
  <c r="N693" i="37"/>
  <c r="N320" i="37"/>
  <c r="N143" i="37"/>
  <c r="N16" i="37"/>
  <c r="N295" i="37"/>
  <c r="N917" i="37"/>
  <c r="N859" i="37"/>
  <c r="N518" i="37"/>
  <c r="N762" i="37"/>
  <c r="N554" i="37"/>
  <c r="N892" i="37"/>
  <c r="N224" i="37"/>
  <c r="N685" i="37"/>
  <c r="N670" i="37"/>
  <c r="N149" i="37"/>
  <c r="N245" i="37"/>
  <c r="N598" i="37"/>
  <c r="N131" i="37"/>
  <c r="N538" i="37"/>
  <c r="N881" i="37"/>
  <c r="N4" i="37"/>
  <c r="N950" i="37"/>
  <c r="N56" i="37"/>
  <c r="N918" i="37"/>
  <c r="N879" i="37"/>
  <c r="N178" i="37"/>
  <c r="N46" i="37"/>
  <c r="N753" i="37"/>
  <c r="N680" i="37"/>
  <c r="N657" i="37"/>
  <c r="N83" i="37"/>
  <c r="N784" i="37"/>
  <c r="N732" i="37"/>
  <c r="N401" i="37"/>
  <c r="N411" i="37"/>
  <c r="N347" i="37"/>
  <c r="N618" i="37"/>
  <c r="N916" i="37"/>
  <c r="N417" i="37"/>
  <c r="N981" i="37"/>
  <c r="N885" i="37"/>
  <c r="N541" i="37"/>
  <c r="N185" i="37"/>
  <c r="N462" i="37"/>
  <c r="N356" i="37"/>
  <c r="N675" i="37"/>
  <c r="N739" i="37"/>
  <c r="N547" i="37"/>
  <c r="N72" i="37"/>
  <c r="N385" i="37"/>
  <c r="N275" i="37"/>
  <c r="N714" i="37"/>
  <c r="N792" i="37"/>
  <c r="N371" i="37"/>
  <c r="N872" i="37"/>
  <c r="N251" i="37"/>
  <c r="N498" i="37"/>
  <c r="N24" i="37"/>
  <c r="N971" i="37"/>
  <c r="N250" i="37"/>
  <c r="N271" i="37"/>
  <c r="N557" i="37"/>
  <c r="N205" i="37"/>
  <c r="N651" i="37"/>
  <c r="N170" i="37"/>
  <c r="N390" i="37"/>
  <c r="N821" i="37"/>
  <c r="N944" i="37"/>
  <c r="N853" i="37"/>
  <c r="N6" i="37"/>
  <c r="N789" i="37"/>
  <c r="N252" i="37"/>
  <c r="N302" i="37"/>
  <c r="N421" i="37"/>
  <c r="N422" i="37"/>
  <c r="N987" i="37"/>
  <c r="N115" i="37"/>
  <c r="N584" i="37"/>
  <c r="N455" i="37"/>
  <c r="N833" i="37"/>
  <c r="N458" i="37"/>
  <c r="N843" i="37"/>
  <c r="N442" i="37"/>
  <c r="N476" i="37"/>
  <c r="N683" i="37"/>
  <c r="N186" i="37"/>
  <c r="N525" i="37"/>
  <c r="N160" i="37"/>
  <c r="N283" i="37"/>
  <c r="N253" i="37"/>
  <c r="N610" i="37"/>
  <c r="N826" i="37"/>
  <c r="N965" i="37"/>
  <c r="N928" i="37"/>
  <c r="N979" i="37"/>
  <c r="N936" i="37"/>
  <c r="N526" i="37"/>
  <c r="N231" i="37"/>
  <c r="N913" i="37"/>
  <c r="N630" i="37"/>
  <c r="N941" i="37"/>
  <c r="N440" i="37"/>
  <c r="N866" i="37"/>
  <c r="N779" i="37"/>
  <c r="N832" i="37"/>
  <c r="N984" i="37"/>
  <c r="N995" i="37"/>
  <c r="N659" i="37"/>
  <c r="N930" i="37"/>
  <c r="N181" i="37"/>
  <c r="N273" i="37"/>
  <c r="N868" i="37"/>
  <c r="N698" i="37"/>
  <c r="N595" i="37"/>
  <c r="N841" i="37"/>
  <c r="N241" i="37"/>
  <c r="N53" i="37"/>
  <c r="N87" i="37"/>
  <c r="N583" i="37"/>
  <c r="N800" i="37"/>
  <c r="N200" i="37"/>
  <c r="N368" i="37"/>
  <c r="N223" i="37"/>
  <c r="N249" i="37"/>
  <c r="N60" i="37"/>
  <c r="N875" i="37"/>
  <c r="N350" i="37"/>
  <c r="N169" i="37"/>
  <c r="N306" i="37"/>
  <c r="N485" i="37"/>
  <c r="N130" i="37"/>
  <c r="N791" i="37"/>
  <c r="N267" i="37"/>
  <c r="N402" i="37"/>
  <c r="N154" i="37"/>
  <c r="N349" i="37"/>
  <c r="N451" i="37"/>
  <c r="N482" i="37"/>
  <c r="N644" i="37"/>
  <c r="N210" i="37"/>
  <c r="N470" i="37"/>
  <c r="N20" i="37"/>
  <c r="N128" i="37"/>
  <c r="N860" i="37"/>
  <c r="N953" i="37"/>
  <c r="N25" i="37"/>
  <c r="N305" i="37"/>
  <c r="N706" i="37"/>
  <c r="N139" i="37"/>
  <c r="N362" i="37"/>
  <c r="N640" i="37"/>
  <c r="N736" i="37"/>
  <c r="N213" i="37"/>
  <c r="N511" i="37"/>
  <c r="N990" i="37"/>
  <c r="N279" i="37"/>
  <c r="N400" i="37"/>
  <c r="N386" i="37"/>
  <c r="N626" i="37"/>
  <c r="N721" i="37"/>
  <c r="N568" i="37"/>
  <c r="N102" i="37"/>
  <c r="N681" i="37"/>
  <c r="N587" i="37"/>
  <c r="N594" i="37"/>
  <c r="N452" i="37"/>
  <c r="N929" i="37"/>
  <c r="N112" i="37"/>
  <c r="N217" i="37"/>
  <c r="N396" i="37"/>
  <c r="N76" i="37"/>
  <c r="N346" i="37"/>
  <c r="N628" i="37"/>
  <c r="N428" i="37"/>
  <c r="N503" i="37"/>
  <c r="N176" i="37"/>
  <c r="N951" i="37"/>
  <c r="N318" i="37"/>
  <c r="N982" i="37"/>
  <c r="N90" i="37"/>
  <c r="N635" i="37"/>
  <c r="N285" i="37"/>
  <c r="N263" i="37"/>
  <c r="N692" i="37"/>
  <c r="N702" i="37"/>
  <c r="N420" i="37"/>
  <c r="N370" i="37"/>
  <c r="N697" i="37"/>
  <c r="N321" i="37"/>
  <c r="N956" i="37"/>
  <c r="N340" i="37"/>
  <c r="N172" i="37"/>
  <c r="N848" i="37"/>
  <c r="N32" i="37"/>
  <c r="N236" i="37"/>
  <c r="N978" i="37"/>
  <c r="N435" i="37"/>
  <c r="N895" i="37"/>
  <c r="N894" i="37"/>
  <c r="N723" i="37"/>
  <c r="N783" i="37"/>
  <c r="N960" i="37"/>
  <c r="N89" i="37"/>
  <c r="N446" i="37"/>
  <c r="N460" i="37"/>
  <c r="N238" i="37"/>
  <c r="N133" i="37"/>
  <c r="N767" i="37"/>
  <c r="N331" i="37"/>
  <c r="N399" i="37"/>
  <c r="N73" i="37"/>
  <c r="N122" i="37"/>
  <c r="N586" i="37"/>
  <c r="N222" i="37"/>
  <c r="N292" i="37"/>
  <c r="N47" i="37"/>
  <c r="N603" i="37"/>
  <c r="N269" i="37"/>
  <c r="N233" i="37"/>
  <c r="N646" i="37"/>
  <c r="N802" i="37"/>
  <c r="N199" i="37"/>
  <c r="N433" i="37"/>
  <c r="N12" i="37"/>
  <c r="N334" i="37"/>
  <c r="N190" i="37"/>
  <c r="N988" i="37"/>
  <c r="N247" i="37"/>
  <c r="N491" i="37"/>
  <c r="N449" i="37"/>
  <c r="N408" i="37"/>
  <c r="N577" i="37"/>
  <c r="N590" i="37"/>
  <c r="N980" i="37"/>
  <c r="N682" i="37"/>
  <c r="N797" i="37"/>
  <c r="N514" i="37"/>
  <c r="N192" i="37"/>
  <c r="N262" i="37"/>
  <c r="N599" i="37"/>
  <c r="N333" i="37"/>
  <c r="N159" i="37"/>
  <c r="N358" i="37"/>
  <c r="N556" i="37"/>
  <c r="N152" i="37"/>
  <c r="N838" i="37"/>
  <c r="N413" i="37"/>
  <c r="N645" i="37"/>
  <c r="N553" i="37"/>
  <c r="N561" i="37"/>
  <c r="N705" i="37"/>
  <c r="N384" i="37"/>
  <c r="N908" i="37"/>
  <c r="N75" i="37"/>
  <c r="N383" i="37"/>
  <c r="N327" i="37"/>
  <c r="N270" i="37"/>
  <c r="N858" i="37"/>
  <c r="N335" i="37"/>
  <c r="N475" i="37"/>
  <c r="N845" i="37"/>
  <c r="N461" i="37"/>
  <c r="N138" i="37"/>
  <c r="N43" i="37"/>
  <c r="N919" i="37"/>
  <c r="N531" i="37"/>
  <c r="N500" i="37"/>
  <c r="N93" i="37"/>
  <c r="N597" i="37"/>
  <c r="N191" i="37"/>
  <c r="N947" i="37"/>
  <c r="N37" i="37"/>
  <c r="N329" i="37"/>
  <c r="N157" i="37"/>
  <c r="N27" i="37"/>
  <c r="N137" i="37"/>
  <c r="N903" i="37"/>
  <c r="N471" i="37"/>
  <c r="N299" i="37"/>
  <c r="N3" i="37"/>
  <c r="N549" i="37"/>
  <c r="N301" i="37"/>
  <c r="N624" i="37"/>
  <c r="N272" i="37"/>
  <c r="N418" i="37"/>
  <c r="N202" i="37"/>
  <c r="N291" i="37"/>
  <c r="N855" i="37"/>
  <c r="N204" i="37"/>
  <c r="N48" i="37"/>
  <c r="N81" i="37"/>
  <c r="N842" i="37"/>
  <c r="N5" i="37"/>
  <c r="N661" i="37"/>
  <c r="N483" i="37"/>
  <c r="N890" i="37"/>
  <c r="N116" i="37"/>
  <c r="N962" i="37"/>
  <c r="N740" i="37"/>
  <c r="N862" i="37"/>
  <c r="N175" i="37"/>
  <c r="N619" i="37"/>
  <c r="N694" i="37"/>
  <c r="N709" i="37"/>
  <c r="N663" i="37"/>
  <c r="N900" i="37"/>
  <c r="N294" i="37"/>
  <c r="N534" i="37"/>
  <c r="N622" i="37"/>
  <c r="N214" i="37"/>
  <c r="N85" i="37"/>
  <c r="N492" i="37"/>
  <c r="N77" i="37"/>
  <c r="N23" i="37"/>
  <c r="N735" i="37"/>
  <c r="N756" i="37"/>
  <c r="N904" i="37"/>
  <c r="N674" i="37"/>
  <c r="N803" i="37"/>
  <c r="N201" i="37"/>
  <c r="N324" i="37"/>
  <c r="N337" i="37"/>
  <c r="N949" i="37"/>
  <c r="N264" i="37"/>
  <c r="N550" i="37"/>
  <c r="N226" i="37"/>
  <c r="N992" i="37"/>
  <c r="N888" i="37"/>
  <c r="N880" i="37"/>
  <c r="N828" i="37"/>
  <c r="N575" i="37"/>
  <c r="N606" i="37"/>
  <c r="N218" i="37"/>
  <c r="N504" i="37"/>
  <c r="N746" i="37"/>
  <c r="N463" i="37"/>
  <c r="N963" i="37"/>
  <c r="N931" i="37"/>
  <c r="N964" i="37"/>
  <c r="N456" i="37"/>
  <c r="N837" i="37"/>
  <c r="N911" i="37"/>
  <c r="N898" i="37"/>
  <c r="N193" i="37"/>
  <c r="N742" i="37"/>
  <c r="N51" i="37"/>
  <c r="N136" i="37"/>
  <c r="N364" i="37"/>
  <c r="N687" i="37"/>
  <c r="N280" i="37"/>
  <c r="N382" i="37"/>
  <c r="N863" i="37"/>
  <c r="N124" i="37"/>
  <c r="N910" i="37"/>
  <c r="N764" i="37"/>
  <c r="N823" i="37"/>
  <c r="N419" i="37"/>
  <c r="N391" i="37"/>
  <c r="N824" i="37"/>
  <c r="N17" i="37"/>
  <c r="N782" i="37"/>
  <c r="N41" i="37"/>
  <c r="N360" i="37"/>
  <c r="N986" i="37"/>
  <c r="N323" i="37"/>
  <c r="N926" i="37"/>
  <c r="N429" i="37"/>
  <c r="N118" i="37"/>
  <c r="N255" i="37"/>
  <c r="N864" i="37"/>
  <c r="N146" i="37"/>
  <c r="N258" i="37"/>
  <c r="N473" i="37"/>
  <c r="N817" i="37"/>
  <c r="N30" i="37"/>
  <c r="N569" i="37"/>
  <c r="N878" i="37"/>
  <c r="N70" i="37"/>
  <c r="N836" i="37"/>
  <c r="N748" i="37"/>
  <c r="N679" i="37"/>
  <c r="N438" i="37"/>
  <c r="N465" i="37"/>
  <c r="N366" i="37"/>
  <c r="N852" i="37"/>
  <c r="N84" i="37"/>
  <c r="N141" i="37"/>
  <c r="N71" i="37"/>
  <c r="N744" i="37"/>
  <c r="N354" i="37"/>
  <c r="N96" i="37"/>
  <c r="N403" i="37"/>
  <c r="N634" i="37"/>
  <c r="N847" i="37"/>
  <c r="N237" i="37"/>
  <c r="N560" i="37"/>
  <c r="N80" i="37"/>
  <c r="N589" i="37"/>
  <c r="N636" i="37"/>
  <c r="N114" i="37"/>
  <c r="N355" i="37"/>
  <c r="N343" i="37"/>
  <c r="N775" i="37"/>
  <c r="N935" i="37"/>
  <c r="N29" i="37"/>
  <c r="N480" i="37"/>
  <c r="N495" i="37"/>
  <c r="N576" i="37"/>
  <c r="N794" i="37"/>
  <c r="N761" i="37"/>
  <c r="N426" i="37"/>
  <c r="N244" i="37"/>
  <c r="N120" i="37"/>
  <c r="N932" i="37"/>
  <c r="N696" i="37"/>
  <c r="N677" i="37"/>
  <c r="N974" i="37"/>
  <c r="N268" i="37"/>
  <c r="N710" i="37"/>
  <c r="N925" i="37"/>
  <c r="N242" i="37"/>
  <c r="N688" i="37"/>
  <c r="N970" i="37"/>
  <c r="N754" i="37"/>
  <c r="N851" i="37"/>
  <c r="N829" i="37"/>
  <c r="N517" i="37"/>
  <c r="N167" i="37"/>
  <c r="N772" i="37"/>
  <c r="N19" i="37"/>
  <c r="N665" i="37"/>
  <c r="N967" i="37"/>
  <c r="N637" i="37"/>
  <c r="N555" i="37"/>
  <c r="N315" i="37"/>
  <c r="N98" i="37"/>
  <c r="N394" i="37"/>
  <c r="N127" i="37"/>
  <c r="N31" i="37"/>
  <c r="N788" i="37"/>
  <c r="N937" i="37"/>
  <c r="N516" i="37"/>
  <c r="N111" i="37"/>
  <c r="N509" i="37"/>
  <c r="N669" i="37"/>
  <c r="N339" i="37"/>
  <c r="N66" i="37"/>
  <c r="N9" i="37"/>
  <c r="N891" i="37"/>
  <c r="N668" i="37"/>
  <c r="N883" i="37"/>
  <c r="N293" i="37"/>
  <c r="N633" i="37"/>
  <c r="N600" i="37"/>
  <c r="N121" i="37"/>
  <c r="N453" i="37"/>
  <c r="N915" i="37"/>
  <c r="N513" i="37"/>
  <c r="N373" i="37"/>
  <c r="N886" i="37"/>
  <c r="N177" i="37"/>
  <c r="N182" i="37"/>
  <c r="N787" i="37"/>
  <c r="N357" i="37"/>
  <c r="N188" i="37"/>
  <c r="N813" i="37"/>
  <c r="N145" i="37"/>
  <c r="N807" i="37"/>
  <c r="N819" i="37"/>
  <c r="N559" i="37"/>
  <c r="N197" i="37"/>
  <c r="N316" i="37"/>
  <c r="N997" i="37"/>
  <c r="N103" i="37"/>
  <c r="N627" i="37"/>
  <c r="N123" i="37"/>
  <c r="N34" i="37"/>
  <c r="N765" i="37"/>
  <c r="N666" i="37"/>
  <c r="N379" i="37"/>
  <c r="N407" i="37"/>
  <c r="N770" i="37"/>
  <c r="N989" i="37"/>
  <c r="N976" i="37"/>
  <c r="N725" i="37"/>
  <c r="N728" i="37"/>
  <c r="N717" i="37"/>
  <c r="N671" i="37"/>
  <c r="N611" i="37"/>
  <c r="N914" i="37"/>
  <c r="N424" i="37"/>
  <c r="N448" i="37"/>
  <c r="N565" i="37"/>
  <c r="N822" i="37"/>
  <c r="N959" i="37"/>
  <c r="N490" i="37"/>
  <c r="N865" i="37"/>
  <c r="N889" i="37"/>
  <c r="N704" i="37"/>
  <c r="N62" i="37"/>
  <c r="N1000" i="37"/>
  <c r="N278" i="37"/>
  <c r="N741" i="37"/>
  <c r="N507" i="37"/>
  <c r="N578" i="37"/>
  <c r="N309" i="37"/>
  <c r="N938" i="37"/>
  <c r="N805" i="37"/>
  <c r="N955" i="37"/>
  <c r="N398" i="37"/>
  <c r="N574" i="37"/>
  <c r="N629" i="37"/>
  <c r="N45" i="37"/>
  <c r="N625" i="37"/>
  <c r="N300" i="37"/>
  <c r="N501" i="37"/>
  <c r="N65" i="37"/>
  <c r="N804" i="37"/>
  <c r="N727" i="37"/>
  <c r="N126" i="37"/>
  <c r="N240" i="37"/>
  <c r="N548" i="37"/>
  <c r="N508" i="37"/>
  <c r="N608" i="37"/>
  <c r="N614" i="37"/>
  <c r="N341" i="37"/>
  <c r="N166" i="37"/>
  <c r="N871" i="37"/>
  <c r="N612" i="37"/>
  <c r="N259" i="37"/>
  <c r="N61" i="37"/>
  <c r="N374" i="37"/>
  <c r="N571" i="37"/>
  <c r="N234" i="37"/>
  <c r="N304" i="37"/>
  <c r="N57" i="37"/>
  <c r="N579" i="37"/>
  <c r="N564" i="37"/>
  <c r="N261" i="37"/>
  <c r="N542" i="37"/>
  <c r="N310" i="37"/>
  <c r="N430" i="37"/>
  <c r="N52" i="37"/>
  <c r="N431" i="37"/>
  <c r="N695" i="37"/>
  <c r="N730" i="37"/>
  <c r="N447" i="37"/>
  <c r="N820" i="37"/>
  <c r="N484" i="37"/>
  <c r="N33" i="37"/>
  <c r="N266" i="37"/>
  <c r="N36" i="37"/>
  <c r="N617" i="37"/>
  <c r="N882" i="37"/>
  <c r="N945" i="37"/>
  <c r="N662" i="37"/>
  <c r="N489" i="37"/>
  <c r="N110" i="37"/>
  <c r="N703" i="37"/>
  <c r="N142" i="37"/>
  <c r="N8" i="37"/>
  <c r="N975" i="37"/>
  <c r="N28" i="37"/>
  <c r="N155" i="37"/>
  <c r="N284" i="37"/>
  <c r="N896" i="37"/>
  <c r="N409" i="37"/>
  <c r="N521" i="37"/>
  <c r="N799" i="37"/>
  <c r="N410" i="37"/>
  <c r="N809" i="37"/>
  <c r="N412" i="37"/>
  <c r="N95" i="37"/>
  <c r="N708" i="37"/>
  <c r="N206" i="37"/>
  <c r="N117" i="37"/>
  <c r="N125" i="37"/>
  <c r="N265" i="37"/>
  <c r="N445" i="37"/>
  <c r="N119" i="37"/>
  <c r="N86" i="37"/>
  <c r="N777" i="37"/>
  <c r="N40" i="37"/>
  <c r="N700" i="37"/>
  <c r="N861" i="37"/>
  <c r="N738" i="37"/>
  <c r="N479" i="37"/>
  <c r="N812" i="37"/>
  <c r="N478" i="37"/>
  <c r="N715" i="37"/>
  <c r="N352" i="37"/>
  <c r="N208" i="37"/>
  <c r="N749" i="37"/>
  <c r="N466" i="37"/>
  <c r="N877" i="37"/>
  <c r="N59" i="37"/>
  <c r="N566" i="37"/>
  <c r="N100" i="37"/>
  <c r="N69" i="37"/>
  <c r="N654" i="37"/>
  <c r="N760" i="37"/>
  <c r="N322" i="37"/>
  <c r="N616" i="37"/>
  <c r="N215" i="37"/>
  <c r="N591" i="37"/>
  <c r="N551" i="37"/>
  <c r="N361" i="37"/>
  <c r="N652" i="37"/>
  <c r="N650" i="37"/>
  <c r="N434" i="37"/>
  <c r="N968" i="37"/>
  <c r="N39" i="37"/>
  <c r="N933" i="37"/>
  <c r="N923" i="37"/>
  <c r="N943" i="37"/>
  <c r="N229" i="37"/>
  <c r="N942" i="37"/>
  <c r="N774" i="37"/>
  <c r="N393" i="37"/>
  <c r="N239" i="37"/>
  <c r="N416" i="37"/>
  <c r="N648" i="37"/>
  <c r="N397" i="37"/>
  <c r="N179" i="37"/>
  <c r="N718" i="37"/>
  <c r="N806" i="37"/>
  <c r="N643" i="37"/>
  <c r="N585" i="37"/>
  <c r="N198" i="37"/>
  <c r="N801" i="37"/>
  <c r="N99" i="37"/>
  <c r="N786" i="37"/>
  <c r="N522" i="37"/>
  <c r="N425" i="37"/>
  <c r="N163" i="37"/>
  <c r="N759" i="37"/>
  <c r="N132" i="37"/>
  <c r="N766" i="37"/>
  <c r="N298" i="37"/>
  <c r="N477" i="37"/>
  <c r="N620" i="37"/>
  <c r="N690" i="37"/>
  <c r="N363" i="37"/>
  <c r="N212" i="37"/>
  <c r="N664" i="37"/>
  <c r="N443" i="37"/>
  <c r="N763" i="37"/>
  <c r="N372" i="37"/>
  <c r="N678" i="37"/>
  <c r="N64" i="37"/>
  <c r="N109" i="37"/>
  <c r="N869" i="37"/>
  <c r="N22" i="37"/>
  <c r="N437" i="37"/>
  <c r="N303" i="37"/>
  <c r="N924" i="37"/>
  <c r="N469" i="37"/>
  <c r="N939" i="37"/>
  <c r="N351" i="37"/>
  <c r="N596" i="37"/>
  <c r="N958" i="37"/>
  <c r="N359" i="37"/>
  <c r="N144" i="37"/>
  <c r="N874" i="37"/>
  <c r="N161" i="37"/>
  <c r="N532" i="37"/>
  <c r="N796" i="37"/>
  <c r="N948" i="37"/>
  <c r="N129" i="37"/>
  <c r="N235" i="37"/>
  <c r="N436" i="37"/>
  <c r="N11" i="37"/>
  <c r="N82" i="37"/>
  <c r="N655" i="37"/>
  <c r="N983" i="37"/>
  <c r="N528" i="37"/>
  <c r="N307" i="37"/>
  <c r="N209" i="37"/>
  <c r="N726" i="37"/>
  <c r="N985" i="37"/>
  <c r="N520" i="37"/>
  <c r="N684" i="37"/>
  <c r="N621" i="37"/>
  <c r="N101" i="37"/>
  <c r="N631" i="37"/>
  <c r="N758" i="37"/>
  <c r="N325" i="37"/>
  <c r="N164" i="37"/>
  <c r="N544" i="37"/>
  <c r="N676" i="37"/>
  <c r="N940" i="37"/>
  <c r="N519" i="37"/>
  <c r="N395" i="37"/>
  <c r="N816" i="37"/>
  <c r="N529" i="37"/>
  <c r="N392" i="37"/>
  <c r="N404" i="37"/>
  <c r="N647" i="37"/>
  <c r="N246" i="37"/>
  <c r="N831" i="37"/>
  <c r="N158" i="37"/>
  <c r="N771" i="37"/>
  <c r="N338" i="37"/>
  <c r="N156" i="37"/>
  <c r="N778" i="37"/>
  <c r="N342" i="37"/>
  <c r="N592" i="37"/>
  <c r="N588" i="37"/>
  <c r="N248" i="37"/>
  <c r="N18" i="37"/>
  <c r="N464" i="37"/>
  <c r="N153" i="37"/>
  <c r="N184" i="37"/>
  <c r="N905" i="37"/>
  <c r="N91" i="37"/>
  <c r="N849" i="37"/>
  <c r="N257" i="37"/>
  <c r="N795" i="37"/>
  <c r="N825" i="37"/>
  <c r="N228" i="37"/>
  <c r="N505" i="37"/>
  <c r="N42" i="37"/>
  <c r="N432" i="37"/>
  <c r="N724" i="37"/>
  <c r="N415" i="37"/>
  <c r="N276" i="37"/>
  <c r="N494" i="37"/>
  <c r="N907" i="37"/>
  <c r="N74" i="37"/>
  <c r="N613" i="37"/>
  <c r="N227" i="37"/>
  <c r="N92" i="37"/>
  <c r="N731" i="37"/>
  <c r="N486" i="37"/>
  <c r="N857" i="37"/>
  <c r="N733" i="37"/>
  <c r="N63" i="37"/>
  <c r="N884" i="37"/>
  <c r="N10" i="37"/>
  <c r="N902" i="37"/>
  <c r="N287" i="37"/>
  <c r="N535" i="37"/>
  <c r="N78" i="37"/>
  <c r="N850" i="37"/>
  <c r="N468" i="37"/>
  <c r="N105" i="37"/>
  <c r="N330" i="37"/>
  <c r="N140" i="37"/>
  <c r="N254" i="37"/>
  <c r="N79" i="37"/>
  <c r="N107" i="37"/>
  <c r="N722" i="37"/>
  <c r="N439" i="37"/>
  <c r="N946" i="37"/>
  <c r="N720" i="37"/>
  <c r="N737" i="37"/>
  <c r="N203" i="37"/>
  <c r="N211" i="37"/>
  <c r="N581" i="37"/>
  <c r="N768" i="37"/>
  <c r="N496" i="37"/>
  <c r="N195" i="37"/>
  <c r="N639" i="37"/>
  <c r="N277" i="37"/>
  <c r="N216" i="37"/>
  <c r="N378" i="37"/>
  <c r="N539" i="37"/>
  <c r="N818" i="37"/>
  <c r="N658" i="37"/>
  <c r="N488" i="37"/>
  <c r="N474" i="37"/>
  <c r="N755" i="37"/>
  <c r="N376" i="37"/>
  <c r="N260" i="37"/>
  <c r="N14" i="37"/>
  <c r="N811" i="37"/>
  <c r="N332" i="37"/>
  <c r="N187" i="37"/>
  <c r="N870" i="37"/>
  <c r="N993" i="37"/>
  <c r="N388" i="37"/>
  <c r="N546" i="37"/>
  <c r="N605" i="37"/>
  <c r="N405" i="37"/>
  <c r="N7" i="37"/>
  <c r="N457" i="37"/>
  <c r="N649" i="37"/>
  <c r="N921" i="37"/>
  <c r="N854" i="37"/>
  <c r="N288" i="37"/>
  <c r="N467" i="37"/>
  <c r="N897" i="37"/>
  <c r="N593" i="37"/>
  <c r="N830" i="37"/>
  <c r="N901" i="37"/>
  <c r="N952" i="37"/>
  <c r="N151" i="37"/>
  <c r="N147" i="37"/>
  <c r="N328" i="37"/>
  <c r="N510" i="37"/>
  <c r="N641" i="37"/>
  <c r="N380" i="37"/>
  <c r="N867" i="37"/>
  <c r="N609" i="37"/>
  <c r="N999" i="37"/>
  <c r="N713" i="37"/>
  <c r="N319" i="37"/>
  <c r="N957" i="37"/>
  <c r="N780" i="37"/>
  <c r="N243" i="37"/>
  <c r="N487" i="37"/>
  <c r="N558" i="37"/>
  <c r="N543" i="37"/>
  <c r="N840" i="37"/>
  <c r="N348" i="37"/>
  <c r="N423" i="37"/>
  <c r="N567" i="37"/>
  <c r="N49" i="37"/>
  <c r="N638" i="37"/>
  <c r="N781" i="37"/>
  <c r="N572" i="37"/>
  <c r="N743" i="37"/>
  <c r="N769" i="37"/>
  <c r="N998" i="37"/>
  <c r="N50" i="37"/>
  <c r="N844" i="37"/>
  <c r="N165" i="37"/>
  <c r="N689" i="37"/>
  <c r="N512" i="37"/>
  <c r="N615" i="37"/>
  <c r="N856" i="37"/>
  <c r="N365" i="37"/>
  <c r="N26" i="37"/>
  <c r="N994" i="37"/>
  <c r="N580" i="37"/>
  <c r="N506" i="37"/>
  <c r="N922" i="37"/>
  <c r="N691" i="37"/>
  <c r="N972" i="37"/>
  <c r="N601" i="37"/>
  <c r="N281" i="37"/>
  <c r="N827" i="37"/>
  <c r="N834" i="37"/>
  <c r="N94" i="37"/>
  <c r="N712" i="37"/>
  <c r="N499" i="37"/>
  <c r="N282" i="37"/>
  <c r="N108" i="37"/>
  <c r="N699" i="37"/>
  <c r="N312" i="37"/>
  <c r="N686" i="37"/>
  <c r="N180" i="37"/>
  <c r="N104" i="37"/>
  <c r="N220" i="37"/>
  <c r="N219" i="37"/>
  <c r="N97" i="37"/>
  <c r="N225" i="37"/>
  <c r="N653" i="37"/>
  <c r="N230" i="37"/>
  <c r="N345" i="37"/>
  <c r="N745" i="37"/>
  <c r="N256" i="37"/>
  <c r="N173" i="37"/>
  <c r="N632" i="37"/>
  <c r="N876" i="37"/>
  <c r="N660" i="37"/>
  <c r="N707" i="37"/>
  <c r="N194" i="37"/>
  <c r="N55" i="37"/>
  <c r="N701" i="37"/>
  <c r="N808" i="37"/>
  <c r="N150" i="37"/>
  <c r="N472" i="37"/>
  <c r="N54" i="37"/>
  <c r="N961" i="37"/>
  <c r="N810" i="37"/>
  <c r="N909" i="37"/>
  <c r="N369" i="37"/>
  <c r="N290" i="37"/>
  <c r="N839" i="37"/>
  <c r="N527" i="37"/>
  <c r="N286" i="37"/>
  <c r="N13" i="37"/>
  <c r="N375" i="37"/>
  <c r="N162" i="37"/>
  <c r="N459" i="37"/>
  <c r="N540" i="37"/>
  <c r="N135" i="37"/>
  <c r="N344" i="37"/>
  <c r="N873" i="37"/>
  <c r="N308" i="37"/>
  <c r="N815" i="37"/>
  <c r="N387" i="37"/>
  <c r="N289" i="37"/>
  <c r="N524" i="37"/>
  <c r="N353" i="37"/>
  <c r="N899" i="37"/>
  <c r="N607" i="37"/>
  <c r="N734" i="37"/>
  <c r="N44" i="37"/>
  <c r="N21" i="37"/>
  <c r="N602" i="37"/>
  <c r="N207" i="37"/>
  <c r="N313" i="37"/>
  <c r="N719" i="37"/>
  <c r="N196" i="37"/>
  <c r="N168" i="37"/>
  <c r="N530" i="37"/>
  <c r="N174" i="37"/>
  <c r="N106" i="37"/>
  <c r="N667" i="37"/>
  <c r="N326" i="37"/>
  <c r="N377" i="37"/>
  <c r="N893" i="37"/>
  <c r="N454" i="37"/>
  <c r="N493" i="37"/>
  <c r="N336" i="37"/>
  <c r="N88" i="37"/>
  <c r="N991" i="37"/>
  <c r="N673" i="37"/>
  <c r="N642" i="37"/>
  <c r="N545" i="37"/>
  <c r="N672" i="37"/>
  <c r="N846" i="37"/>
  <c r="N562" i="37"/>
  <c r="N502" i="37"/>
  <c r="N68" i="37"/>
  <c r="N835" i="37"/>
  <c r="N623" i="37"/>
  <c r="N996" i="37"/>
  <c r="N533" i="37"/>
  <c r="N296" i="37"/>
  <c r="N311" i="37"/>
  <c r="N563" i="37"/>
  <c r="N414" i="37"/>
  <c r="N573" i="37"/>
  <c r="N969" i="37"/>
  <c r="N537" i="37"/>
  <c r="N966" i="37"/>
  <c r="N798" i="37"/>
  <c r="N148" i="37"/>
  <c r="N773" i="37"/>
  <c r="N221" i="37"/>
  <c r="N790" i="37"/>
  <c r="N297" i="37"/>
  <c r="N389" i="37"/>
  <c r="N954" i="37"/>
  <c r="N444" i="37"/>
  <c r="N814" i="37"/>
  <c r="N523" i="37"/>
  <c r="N189" i="37"/>
  <c r="N15" i="37"/>
  <c r="N171" i="37"/>
  <c r="N977" i="37"/>
  <c r="N927" i="37"/>
  <c r="N232" i="37"/>
  <c r="N274" i="37"/>
  <c r="N582" i="37"/>
  <c r="N427" i="37"/>
  <c r="N604" i="37"/>
  <c r="N656" i="37"/>
  <c r="N134" i="37"/>
  <c r="N751" i="37"/>
  <c r="N757" i="37"/>
  <c r="N317" i="37"/>
  <c r="N406" i="37"/>
  <c r="N716" i="37"/>
  <c r="N367" i="37"/>
  <c r="N934" i="37"/>
  <c r="N183" i="37"/>
  <c r="N450" i="37"/>
  <c r="N785" i="37"/>
  <c r="AI16" i="38"/>
  <c r="AI230" i="38"/>
  <c r="AI10" i="38"/>
  <c r="AI167" i="38"/>
  <c r="AI188" i="38"/>
  <c r="AI204" i="38"/>
  <c r="AI236" i="38"/>
  <c r="AI98" i="38"/>
  <c r="AI91" i="38"/>
  <c r="AI55" i="38"/>
  <c r="AI79" i="38"/>
  <c r="AI195" i="38"/>
  <c r="AI104" i="38"/>
  <c r="AI99" i="38"/>
  <c r="AI40" i="38"/>
  <c r="AI123" i="38"/>
  <c r="AI21" i="38"/>
  <c r="AI176" i="38"/>
  <c r="AI192" i="38"/>
  <c r="AI135" i="38"/>
  <c r="AI171" i="38"/>
  <c r="AI76" i="38"/>
  <c r="AI191" i="38"/>
  <c r="AI105" i="38"/>
  <c r="AI82" i="38"/>
  <c r="AI146" i="38"/>
  <c r="AI157" i="38"/>
  <c r="AI46" i="38"/>
  <c r="AI92" i="38"/>
  <c r="AI219" i="38"/>
  <c r="Q254" i="36"/>
  <c r="Q116" i="36"/>
  <c r="Q208" i="36"/>
  <c r="Q175" i="36"/>
  <c r="AI237" i="38"/>
  <c r="AI144" i="38"/>
  <c r="AI70" i="38"/>
  <c r="AI93" i="38"/>
  <c r="Q68" i="36"/>
  <c r="AI33" i="38"/>
  <c r="Q82" i="36"/>
  <c r="AI56" i="38"/>
  <c r="AI120" i="38"/>
  <c r="AI32" i="38"/>
  <c r="Q106" i="36"/>
  <c r="AI7" i="38"/>
  <c r="Q160" i="36"/>
  <c r="AI115" i="38"/>
  <c r="Q27" i="36"/>
  <c r="Q136" i="36"/>
  <c r="AI184" i="38"/>
  <c r="AI239" i="38"/>
  <c r="AI58" i="38"/>
  <c r="AI24" i="38"/>
  <c r="AI199" i="38"/>
  <c r="AI152" i="38"/>
  <c r="Q63" i="36"/>
  <c r="Q72" i="36"/>
  <c r="Q237" i="36"/>
  <c r="AI169" i="38"/>
  <c r="AI19" i="38"/>
  <c r="Q211" i="36"/>
  <c r="AI101" i="38"/>
  <c r="AI151" i="38"/>
  <c r="Q42" i="36"/>
  <c r="Q10" i="36"/>
  <c r="Q121" i="36"/>
  <c r="Q23" i="36"/>
  <c r="Q117" i="36"/>
  <c r="Q115" i="36"/>
  <c r="AI180" i="38"/>
  <c r="Q98" i="36"/>
  <c r="Q234" i="36"/>
  <c r="Q29" i="36"/>
  <c r="Q227" i="36"/>
  <c r="Q140" i="36"/>
  <c r="Q126" i="36"/>
  <c r="Q105" i="36"/>
  <c r="Q55" i="36"/>
  <c r="Q153" i="36"/>
  <c r="AI37" i="38"/>
  <c r="AI117" i="38"/>
  <c r="Q172" i="36"/>
  <c r="Q135" i="36"/>
  <c r="Q96" i="36"/>
  <c r="Q202" i="36"/>
  <c r="Q33" i="36"/>
  <c r="Q250" i="36"/>
  <c r="AI44" i="38"/>
  <c r="Q247" i="36"/>
  <c r="Q221" i="36"/>
  <c r="Q88" i="36"/>
  <c r="Q107" i="36"/>
  <c r="Q60" i="36"/>
  <c r="Q4" i="36"/>
  <c r="Q182" i="36"/>
  <c r="Q97" i="36"/>
  <c r="Q59" i="36"/>
  <c r="AI108" i="38"/>
  <c r="Q80" i="36"/>
  <c r="Q233" i="36"/>
  <c r="Q241" i="36"/>
  <c r="Q157" i="36"/>
  <c r="Q215" i="36"/>
  <c r="Q51" i="36"/>
  <c r="AI194" i="38"/>
  <c r="AI15" i="38"/>
  <c r="AI132" i="38"/>
  <c r="Q85" i="36"/>
  <c r="Q225" i="36"/>
  <c r="Q189" i="36"/>
  <c r="Q187" i="36"/>
  <c r="Q176" i="36"/>
  <c r="Q124" i="36"/>
  <c r="AI161" i="38"/>
  <c r="Q125" i="36"/>
  <c r="Q134" i="36"/>
  <c r="AI217" i="38"/>
  <c r="AI254" i="38"/>
  <c r="AI84" i="38"/>
  <c r="AI18" i="38"/>
  <c r="AI208" i="38"/>
  <c r="AI63" i="38"/>
  <c r="AI52" i="38"/>
  <c r="AI17" i="38"/>
  <c r="AI185" i="38"/>
  <c r="AI67" i="38"/>
  <c r="AI42" i="38"/>
  <c r="AI186" i="38"/>
  <c r="AI229" i="38"/>
  <c r="AI41" i="38"/>
  <c r="AI253" i="38"/>
  <c r="AI158" i="38"/>
  <c r="AI12" i="38"/>
  <c r="AI242" i="38"/>
  <c r="AI155" i="38"/>
  <c r="AI227" i="38"/>
  <c r="AI87" i="38"/>
  <c r="AI137" i="38"/>
  <c r="AI8" i="38"/>
  <c r="AI50" i="38"/>
  <c r="AI248" i="38"/>
  <c r="AI238" i="38"/>
  <c r="AI240" i="38"/>
  <c r="AI74" i="38"/>
  <c r="Q166" i="36"/>
  <c r="AI83" i="38"/>
  <c r="AI170" i="38"/>
  <c r="AI196" i="38"/>
  <c r="AI100" i="38"/>
  <c r="AI31" i="38"/>
  <c r="Q22" i="36"/>
  <c r="Q230" i="36"/>
  <c r="Q252" i="36"/>
  <c r="Q92" i="36"/>
  <c r="AI198" i="38"/>
  <c r="Q195" i="36"/>
  <c r="AI51" i="38"/>
  <c r="AI150" i="38"/>
  <c r="AI13" i="38"/>
  <c r="Q223" i="36"/>
  <c r="AI122" i="38"/>
  <c r="AI210" i="38"/>
  <c r="AI205" i="38"/>
  <c r="Q16" i="36"/>
  <c r="Q129" i="36"/>
  <c r="AI249" i="38"/>
  <c r="AI77" i="38"/>
  <c r="Q111" i="36"/>
  <c r="AI164" i="38"/>
  <c r="Q219" i="36"/>
  <c r="Q146" i="36"/>
  <c r="Q168" i="36"/>
  <c r="Q228" i="36"/>
  <c r="Q149" i="36"/>
  <c r="AI255" i="38"/>
  <c r="Q197" i="36"/>
  <c r="Q53" i="36"/>
  <c r="Q213" i="36"/>
  <c r="Q14" i="36"/>
  <c r="Q207" i="36"/>
  <c r="Q138" i="36"/>
  <c r="Q90" i="36"/>
  <c r="Q141" i="36"/>
  <c r="Q231" i="36"/>
  <c r="Q94" i="36"/>
  <c r="Q251" i="36"/>
  <c r="Q38" i="36"/>
  <c r="Q147" i="36"/>
  <c r="Q184" i="36"/>
  <c r="Q130" i="36"/>
  <c r="Q104" i="36"/>
  <c r="Q17" i="36"/>
  <c r="Q76" i="36"/>
  <c r="Q248" i="36"/>
  <c r="AI182" i="38"/>
  <c r="AI134" i="38"/>
  <c r="Q170" i="36"/>
  <c r="Q114" i="36"/>
  <c r="Q137" i="36"/>
  <c r="Q169" i="36"/>
  <c r="Q86" i="36"/>
  <c r="Q194" i="36"/>
  <c r="AI86" i="38"/>
  <c r="Q148" i="36"/>
  <c r="Q193" i="36"/>
  <c r="Q28" i="36"/>
  <c r="Q204" i="36"/>
  <c r="Q142" i="36"/>
  <c r="Q75" i="36"/>
  <c r="Q173" i="36"/>
  <c r="Q7" i="36"/>
  <c r="Q39" i="36"/>
  <c r="Q150" i="36"/>
  <c r="Q64" i="36"/>
  <c r="Q243" i="36"/>
  <c r="Q50" i="36"/>
  <c r="Q25" i="36"/>
  <c r="Q179" i="36"/>
  <c r="Q52" i="36"/>
  <c r="AI95" i="38"/>
  <c r="AM226" i="38" l="1"/>
  <c r="AM404" i="38"/>
  <c r="AL472" i="38"/>
  <c r="AN472" i="38" s="1"/>
  <c r="AL260" i="38"/>
  <c r="AN260" i="38" s="1"/>
  <c r="AM135" i="38"/>
  <c r="AM312" i="38"/>
  <c r="AL77" i="38"/>
  <c r="AN77" i="38" s="1"/>
  <c r="AL392" i="38"/>
  <c r="AN392" i="38" s="1"/>
  <c r="AM235" i="38"/>
  <c r="AM631" i="38"/>
  <c r="AM446" i="38"/>
  <c r="AL535" i="38"/>
  <c r="AN535" i="38" s="1"/>
  <c r="AL386" i="38"/>
  <c r="AN386" i="38" s="1"/>
  <c r="AM884" i="38"/>
  <c r="AL1001" i="38"/>
  <c r="AN1001" i="38" s="1"/>
  <c r="AL201" i="38"/>
  <c r="AN201" i="38" s="1"/>
  <c r="AL606" i="38"/>
  <c r="AN606" i="38" s="1"/>
  <c r="AM842" i="38"/>
  <c r="AL869" i="38"/>
  <c r="AN869" i="38" s="1"/>
  <c r="AM646" i="38"/>
  <c r="AL668" i="38"/>
  <c r="AN668" i="38" s="1"/>
  <c r="AL40" i="38"/>
  <c r="AN40" i="38" s="1"/>
  <c r="AM351" i="38"/>
  <c r="AL243" i="38"/>
  <c r="AN243" i="38" s="1"/>
  <c r="AL372" i="38"/>
  <c r="AN372" i="38" s="1"/>
  <c r="AM202" i="38"/>
  <c r="AM588" i="38"/>
  <c r="AM737" i="38"/>
  <c r="AL744" i="38"/>
  <c r="AN744" i="38" s="1"/>
  <c r="AL218" i="38"/>
  <c r="AN218" i="38" s="1"/>
  <c r="AL908" i="38"/>
  <c r="AN908" i="38" s="1"/>
  <c r="AM77" i="38"/>
  <c r="AL270" i="38"/>
  <c r="AN270" i="38" s="1"/>
  <c r="AM733" i="38"/>
  <c r="AL729" i="38"/>
  <c r="AN729" i="38" s="1"/>
  <c r="AM8" i="38"/>
  <c r="AM939" i="38"/>
  <c r="AM657" i="38"/>
  <c r="AM115" i="38"/>
  <c r="AM533" i="38"/>
  <c r="AM148" i="38"/>
  <c r="AL959" i="38"/>
  <c r="AN959" i="38" s="1"/>
  <c r="AL930" i="38"/>
  <c r="AN930" i="38" s="1"/>
  <c r="AL691" i="38"/>
  <c r="AN691" i="38" s="1"/>
  <c r="AL697" i="38"/>
  <c r="AN697" i="38" s="1"/>
  <c r="AM487" i="38"/>
  <c r="AM596" i="38"/>
  <c r="AM781" i="38"/>
  <c r="AM495" i="38"/>
  <c r="AM818" i="38"/>
  <c r="AM629" i="38"/>
  <c r="AL760" i="38"/>
  <c r="AN760" i="38" s="1"/>
  <c r="AM860" i="38"/>
  <c r="AL195" i="38"/>
  <c r="AN195" i="38" s="1"/>
  <c r="AM520" i="38"/>
  <c r="AM177" i="38"/>
  <c r="AL550" i="38"/>
  <c r="AN550" i="38" s="1"/>
  <c r="AM684" i="38"/>
  <c r="AL288" i="38"/>
  <c r="AN288" i="38" s="1"/>
  <c r="AL242" i="38"/>
  <c r="AN242" i="38" s="1"/>
  <c r="AL941" i="38"/>
  <c r="AN941" i="38" s="1"/>
  <c r="AM429" i="38"/>
  <c r="AL623" i="38"/>
  <c r="AN623" i="38" s="1"/>
  <c r="AL601" i="38"/>
  <c r="AN601" i="38" s="1"/>
  <c r="AL345" i="38"/>
  <c r="AN345" i="38" s="1"/>
  <c r="AL418" i="38"/>
  <c r="AN418" i="38" s="1"/>
  <c r="AM338" i="38"/>
  <c r="AM428" i="38"/>
  <c r="AM216" i="38"/>
  <c r="AL619" i="38"/>
  <c r="AN619" i="38" s="1"/>
  <c r="AL600" i="38"/>
  <c r="AN600" i="38" s="1"/>
  <c r="AM52" i="38"/>
  <c r="AM306" i="38"/>
  <c r="AL681" i="38"/>
  <c r="AN681" i="38" s="1"/>
  <c r="AM251" i="38"/>
  <c r="AM612" i="38"/>
  <c r="AL923" i="38"/>
  <c r="AN923" i="38" s="1"/>
  <c r="AM555" i="38"/>
  <c r="AM538" i="38"/>
  <c r="AM869" i="38"/>
  <c r="AM56" i="38"/>
  <c r="AM633" i="38"/>
  <c r="AL283" i="38"/>
  <c r="AN283" i="38" s="1"/>
  <c r="AL851" i="38"/>
  <c r="AN851" i="38" s="1"/>
  <c r="AL295" i="38"/>
  <c r="AN295" i="38" s="1"/>
  <c r="AM541" i="38"/>
  <c r="AL551" i="38"/>
  <c r="AN551" i="38" s="1"/>
  <c r="AL660" i="38"/>
  <c r="AN660" i="38" s="1"/>
  <c r="AL10" i="38"/>
  <c r="AN10" i="38" s="1"/>
  <c r="AM687" i="38"/>
  <c r="AM440" i="38"/>
  <c r="AL998" i="38"/>
  <c r="AN998" i="38" s="1"/>
  <c r="AL906" i="38"/>
  <c r="AN906" i="38" s="1"/>
  <c r="AL214" i="38"/>
  <c r="AN214" i="38" s="1"/>
  <c r="AL699" i="38"/>
  <c r="AN699" i="38" s="1"/>
  <c r="AL556" i="38"/>
  <c r="AN556" i="38" s="1"/>
  <c r="AL4" i="38"/>
  <c r="AN4" i="38" s="1"/>
  <c r="AM813" i="38"/>
  <c r="AL71" i="38"/>
  <c r="AN71" i="38" s="1"/>
  <c r="AL91" i="38"/>
  <c r="AN91" i="38" s="1"/>
  <c r="AL202" i="38"/>
  <c r="AN202" i="38" s="1"/>
  <c r="AM276" i="38"/>
  <c r="AM458" i="38"/>
  <c r="AM581" i="38"/>
  <c r="AM346" i="38"/>
  <c r="AM311" i="38"/>
  <c r="AL972" i="38"/>
  <c r="AN972" i="38" s="1"/>
  <c r="AL495" i="38"/>
  <c r="AN495" i="38" s="1"/>
  <c r="AM789" i="38"/>
  <c r="AL47" i="38"/>
  <c r="AN47" i="38" s="1"/>
  <c r="AM436" i="38"/>
  <c r="AM387" i="38"/>
  <c r="AL964" i="38"/>
  <c r="AN964" i="38" s="1"/>
  <c r="AL501" i="38"/>
  <c r="AN501" i="38" s="1"/>
  <c r="AM544" i="38"/>
  <c r="AL135" i="38"/>
  <c r="AN135" i="38" s="1"/>
  <c r="AM892" i="38"/>
  <c r="AL8" i="38"/>
  <c r="AN8" i="38" s="1"/>
  <c r="AL554" i="38"/>
  <c r="AN554" i="38" s="1"/>
  <c r="AL544" i="38"/>
  <c r="AN544" i="38" s="1"/>
  <c r="AL713" i="38"/>
  <c r="AN713" i="38" s="1"/>
  <c r="AL527" i="38"/>
  <c r="AN527" i="38" s="1"/>
  <c r="AM547" i="38"/>
  <c r="AL656" i="38"/>
  <c r="AN656" i="38" s="1"/>
  <c r="AM548" i="38"/>
  <c r="AL460" i="38"/>
  <c r="AN460" i="38" s="1"/>
  <c r="AL572" i="38"/>
  <c r="AN572" i="38" s="1"/>
  <c r="AL794" i="38"/>
  <c r="AN794" i="38" s="1"/>
  <c r="AM881" i="38"/>
  <c r="AM98" i="38"/>
  <c r="AL867" i="38"/>
  <c r="AN867" i="38" s="1"/>
  <c r="AL376" i="38"/>
  <c r="AN376" i="38" s="1"/>
  <c r="AM857" i="38"/>
  <c r="AL968" i="38"/>
  <c r="AN968" i="38" s="1"/>
  <c r="AM850" i="38"/>
  <c r="AL200" i="38"/>
  <c r="AN200" i="38" s="1"/>
  <c r="AL39" i="38"/>
  <c r="AN39" i="38" s="1"/>
  <c r="AM934" i="38"/>
  <c r="AM99" i="38"/>
  <c r="AM888" i="38"/>
  <c r="AM238" i="38"/>
  <c r="AM9" i="38"/>
  <c r="AL723" i="38"/>
  <c r="AN723" i="38" s="1"/>
  <c r="AM865" i="38"/>
  <c r="AM893" i="38"/>
  <c r="AL173" i="38"/>
  <c r="AN173" i="38" s="1"/>
  <c r="AM681" i="38"/>
  <c r="AM991" i="38"/>
  <c r="AL534" i="38"/>
  <c r="AN534" i="38" s="1"/>
  <c r="AM525" i="38"/>
  <c r="AL442" i="38"/>
  <c r="AN442" i="38" s="1"/>
  <c r="AL722" i="38"/>
  <c r="AN722" i="38" s="1"/>
  <c r="AL463" i="38"/>
  <c r="AN463" i="38" s="1"/>
  <c r="AM6" i="38"/>
  <c r="AL88" i="38"/>
  <c r="AN88" i="38" s="1"/>
  <c r="AL337" i="38"/>
  <c r="AN337" i="38" s="1"/>
  <c r="AM913" i="38"/>
  <c r="AM920" i="38"/>
  <c r="AL157" i="38"/>
  <c r="AN157" i="38" s="1"/>
  <c r="AL743" i="38"/>
  <c r="AN743" i="38" s="1"/>
  <c r="AL685" i="38"/>
  <c r="AN685" i="38" s="1"/>
  <c r="AL99" i="38"/>
  <c r="AN99" i="38" s="1"/>
  <c r="AM653" i="38"/>
  <c r="AL144" i="38"/>
  <c r="AN144" i="38" s="1"/>
  <c r="AL659" i="38"/>
  <c r="AN659" i="38" s="1"/>
  <c r="AM511" i="38"/>
  <c r="AM284" i="38"/>
  <c r="AM576" i="38"/>
  <c r="AM901" i="38"/>
  <c r="AM550" i="38"/>
  <c r="AL751" i="38"/>
  <c r="AN751" i="38" s="1"/>
  <c r="AM522" i="38"/>
  <c r="AM701" i="38"/>
  <c r="AL958" i="38"/>
  <c r="AN958" i="38" s="1"/>
  <c r="AL60" i="38"/>
  <c r="AN60" i="38" s="1"/>
  <c r="AM212" i="38"/>
  <c r="AL763" i="38"/>
  <c r="AN763" i="38" s="1"/>
  <c r="AM224" i="38"/>
  <c r="AM28" i="38"/>
  <c r="AL806" i="38"/>
  <c r="AN806" i="38" s="1"/>
  <c r="AL931" i="38"/>
  <c r="AN931" i="38" s="1"/>
  <c r="AM14" i="38"/>
  <c r="AM563" i="38"/>
  <c r="AL64" i="38"/>
  <c r="AN64" i="38" s="1"/>
  <c r="AM233" i="38"/>
  <c r="AL578" i="38"/>
  <c r="AN578" i="38" s="1"/>
  <c r="AM666" i="38"/>
  <c r="AM87" i="38"/>
  <c r="AL486" i="38"/>
  <c r="AN486" i="38" s="1"/>
  <c r="AL154" i="38"/>
  <c r="AN154" i="38" s="1"/>
  <c r="AL298" i="38"/>
  <c r="AN298" i="38" s="1"/>
  <c r="AL910" i="38"/>
  <c r="AN910" i="38" s="1"/>
  <c r="AL877" i="38"/>
  <c r="AN877" i="38" s="1"/>
  <c r="AL143" i="38"/>
  <c r="AN143" i="38" s="1"/>
  <c r="AL219" i="38"/>
  <c r="AN219" i="38" s="1"/>
  <c r="AL639" i="38"/>
  <c r="AN639" i="38" s="1"/>
  <c r="AL902" i="38"/>
  <c r="AN902" i="38" s="1"/>
  <c r="AL382" i="38"/>
  <c r="AN382" i="38" s="1"/>
  <c r="AM79" i="38"/>
  <c r="AM665" i="38"/>
  <c r="AM275" i="38"/>
  <c r="AM758" i="38"/>
  <c r="AM677" i="38"/>
  <c r="AM698" i="38"/>
  <c r="AL830" i="38"/>
  <c r="AN830" i="38" s="1"/>
  <c r="AL530" i="38"/>
  <c r="AN530" i="38" s="1"/>
  <c r="AL633" i="38"/>
  <c r="AN633" i="38" s="1"/>
  <c r="AL399" i="38"/>
  <c r="AN399" i="38" s="1"/>
  <c r="AL621" i="38"/>
  <c r="AN621" i="38" s="1"/>
  <c r="AM21" i="38"/>
  <c r="AL274" i="38"/>
  <c r="AN274" i="38" s="1"/>
  <c r="AL431" i="38"/>
  <c r="AN431" i="38" s="1"/>
  <c r="AM929" i="38"/>
  <c r="AL268" i="38"/>
  <c r="AN268" i="38" s="1"/>
  <c r="AM764" i="38"/>
  <c r="AL31" i="38"/>
  <c r="AN31" i="38" s="1"/>
  <c r="AM970" i="38"/>
  <c r="AL781" i="38"/>
  <c r="AN781" i="38" s="1"/>
  <c r="AL326" i="38"/>
  <c r="AN326" i="38" s="1"/>
  <c r="AL294" i="38"/>
  <c r="AN294" i="38" s="1"/>
  <c r="AL32" i="38"/>
  <c r="AN32" i="38" s="1"/>
  <c r="AM694" i="38"/>
  <c r="AM256" i="38"/>
  <c r="AM81" i="38"/>
  <c r="AM101" i="38"/>
  <c r="AM953" i="38"/>
  <c r="AM570" i="38"/>
  <c r="AL813" i="38"/>
  <c r="AN813" i="38" s="1"/>
  <c r="AM868" i="38"/>
  <c r="AM870" i="38"/>
  <c r="AL189" i="38"/>
  <c r="AN189" i="38" s="1"/>
  <c r="AM587" i="38"/>
  <c r="AM65" i="38"/>
  <c r="AL758" i="38"/>
  <c r="AN758" i="38" s="1"/>
  <c r="AM841" i="38"/>
  <c r="AM707" i="38"/>
  <c r="AL905" i="38"/>
  <c r="AN905" i="38" s="1"/>
  <c r="AM753" i="38"/>
  <c r="AL424" i="38"/>
  <c r="AN424" i="38" s="1"/>
  <c r="AL224" i="38"/>
  <c r="AN224" i="38" s="1"/>
  <c r="AM400" i="38"/>
  <c r="AL912" i="38"/>
  <c r="AN912" i="38" s="1"/>
  <c r="AM616" i="38"/>
  <c r="AL166" i="38"/>
  <c r="AN166" i="38" s="1"/>
  <c r="AL873" i="38"/>
  <c r="AN873" i="38" s="1"/>
  <c r="AM108" i="38"/>
  <c r="AL917" i="38"/>
  <c r="AN917" i="38" s="1"/>
  <c r="AL990" i="38"/>
  <c r="AN990" i="38" s="1"/>
  <c r="AL446" i="38"/>
  <c r="AN446" i="38" s="1"/>
  <c r="AM32" i="38"/>
  <c r="AL755" i="38"/>
  <c r="AN755" i="38" s="1"/>
  <c r="AM67" i="38"/>
  <c r="AM774" i="38"/>
  <c r="AM896" i="38"/>
  <c r="AM27" i="38"/>
  <c r="AL450" i="38"/>
  <c r="AN450" i="38" s="1"/>
  <c r="AM237" i="38"/>
  <c r="AL280" i="38"/>
  <c r="AN280" i="38" s="1"/>
  <c r="AM912" i="38"/>
  <c r="AL158" i="38"/>
  <c r="AN158" i="38" s="1"/>
  <c r="AM66" i="38"/>
  <c r="AM731" i="38"/>
  <c r="AL955" i="38"/>
  <c r="AN955" i="38" s="1"/>
  <c r="AL101" i="38"/>
  <c r="AN101" i="38" s="1"/>
  <c r="AM937" i="38"/>
  <c r="AL828" i="38"/>
  <c r="AN828" i="38" s="1"/>
  <c r="AL779" i="38"/>
  <c r="AN779" i="38" s="1"/>
  <c r="AL693" i="38"/>
  <c r="AN693" i="38" s="1"/>
  <c r="AM393" i="38"/>
  <c r="AM836" i="38"/>
  <c r="AM383" i="38"/>
  <c r="AM110" i="38"/>
  <c r="AL123" i="38"/>
  <c r="AN123" i="38" s="1"/>
  <c r="AL480" i="38"/>
  <c r="AN480" i="38" s="1"/>
  <c r="AM119" i="38"/>
  <c r="AM490" i="38"/>
  <c r="AL348" i="38"/>
  <c r="AN348" i="38" s="1"/>
  <c r="AM608" i="38"/>
  <c r="AM373" i="38"/>
  <c r="AM957" i="38"/>
  <c r="AL416" i="38"/>
  <c r="AN416" i="38" s="1"/>
  <c r="AM697" i="38"/>
  <c r="AM241" i="38"/>
  <c r="AM57" i="38"/>
  <c r="AM486" i="38"/>
  <c r="AL412" i="38"/>
  <c r="AN412" i="38" s="1"/>
  <c r="AL246" i="38"/>
  <c r="AN246" i="38" s="1"/>
  <c r="AL234" i="38"/>
  <c r="AN234" i="38" s="1"/>
  <c r="AL616" i="38"/>
  <c r="AN616" i="38" s="1"/>
  <c r="AM852" i="38"/>
  <c r="AL636" i="38"/>
  <c r="AN636" i="38" s="1"/>
  <c r="AL407" i="38"/>
  <c r="AN407" i="38" s="1"/>
  <c r="AM352" i="38"/>
  <c r="AL327" i="38"/>
  <c r="AN327" i="38" s="1"/>
  <c r="AL663" i="38"/>
  <c r="AN663" i="38" s="1"/>
  <c r="AL256" i="38"/>
  <c r="AN256" i="38" s="1"/>
  <c r="AM179" i="38"/>
  <c r="AL383" i="38"/>
  <c r="AN383" i="38" s="1"/>
  <c r="AM779" i="38"/>
  <c r="AL622" i="38"/>
  <c r="AN622" i="38" s="1"/>
  <c r="AM140" i="38"/>
  <c r="AM706" i="38"/>
  <c r="AM536" i="38"/>
  <c r="AL801" i="38"/>
  <c r="AN801" i="38" s="1"/>
  <c r="AL514" i="38"/>
  <c r="AN514" i="38" s="1"/>
  <c r="AL84" i="38"/>
  <c r="AN84" i="38" s="1"/>
  <c r="AM922" i="38"/>
  <c r="AM811" i="38"/>
  <c r="AL581" i="38"/>
  <c r="AN581" i="38" s="1"/>
  <c r="AL995" i="38"/>
  <c r="AN995" i="38" s="1"/>
  <c r="AM111" i="38"/>
  <c r="AM807" i="38"/>
  <c r="AM765" i="38"/>
  <c r="AM819" i="38"/>
  <c r="AM530" i="38"/>
  <c r="AL22" i="38"/>
  <c r="AN22" i="38" s="1"/>
  <c r="AL498" i="38"/>
  <c r="AN498" i="38" s="1"/>
  <c r="AM40" i="38"/>
  <c r="AL261" i="38"/>
  <c r="AN261" i="38" s="1"/>
  <c r="AM480" i="38"/>
  <c r="AM391" i="38"/>
  <c r="AL159" i="38"/>
  <c r="AN159" i="38" s="1"/>
  <c r="AM785" i="38"/>
  <c r="AM219" i="38"/>
  <c r="AL686" i="38"/>
  <c r="AN686" i="38" s="1"/>
  <c r="AL541" i="38"/>
  <c r="AN541" i="38" s="1"/>
  <c r="AM715" i="38"/>
  <c r="AM725" i="38"/>
  <c r="AL263" i="38"/>
  <c r="AN263" i="38" s="1"/>
  <c r="AL823" i="38"/>
  <c r="AN823" i="38" s="1"/>
  <c r="AM348" i="38"/>
  <c r="AM969" i="38"/>
  <c r="AL632" i="38"/>
  <c r="AN632" i="38" s="1"/>
  <c r="AL753" i="38"/>
  <c r="AN753" i="38" s="1"/>
  <c r="AL878" i="38"/>
  <c r="AN878" i="38" s="1"/>
  <c r="AL153" i="38"/>
  <c r="AN153" i="38" s="1"/>
  <c r="AM591" i="38"/>
  <c r="AM83" i="38"/>
  <c r="AM513" i="38"/>
  <c r="AL942" i="38"/>
  <c r="AN942" i="38" s="1"/>
  <c r="AL415" i="38"/>
  <c r="AN415" i="38" s="1"/>
  <c r="AM619" i="38"/>
  <c r="AM371" i="38"/>
  <c r="AL513" i="38"/>
  <c r="AN513" i="38" s="1"/>
  <c r="AL947" i="38"/>
  <c r="AN947" i="38" s="1"/>
  <c r="AM821" i="38"/>
  <c r="AL249" i="38"/>
  <c r="AN249" i="38" s="1"/>
  <c r="AM72" i="38"/>
  <c r="AM287" i="38"/>
  <c r="AM528" i="38"/>
  <c r="AL764" i="38"/>
  <c r="AN764" i="38" s="1"/>
  <c r="AL552" i="38"/>
  <c r="AN552" i="38" s="1"/>
  <c r="AL645" i="38"/>
  <c r="AN645" i="38" s="1"/>
  <c r="AM68" i="38"/>
  <c r="AM250" i="38"/>
  <c r="AL374" i="38"/>
  <c r="AN374" i="38" s="1"/>
  <c r="AM4" i="38"/>
  <c r="AM902" i="38"/>
  <c r="AL389" i="38"/>
  <c r="AN389" i="38" s="1"/>
  <c r="AL306" i="38"/>
  <c r="AN306" i="38" s="1"/>
  <c r="AL72" i="38"/>
  <c r="AN72" i="38" s="1"/>
  <c r="AL35" i="38"/>
  <c r="AN35" i="38" s="1"/>
  <c r="AL565" i="38"/>
  <c r="AN565" i="38" s="1"/>
  <c r="AL196" i="38"/>
  <c r="AN196" i="38" s="1"/>
  <c r="AM663" i="38"/>
  <c r="AM951" i="38"/>
  <c r="AM673" i="38"/>
  <c r="AL991" i="38"/>
  <c r="AN991" i="38" s="1"/>
  <c r="AM353" i="38"/>
  <c r="AL381" i="38"/>
  <c r="AN381" i="38" s="1"/>
  <c r="AL504" i="38"/>
  <c r="AN504" i="38" s="1"/>
  <c r="AL688" i="38"/>
  <c r="AN688" i="38" s="1"/>
  <c r="AM478" i="38"/>
  <c r="AL982" i="38"/>
  <c r="AN982" i="38" s="1"/>
  <c r="AL21" i="38"/>
  <c r="AN21" i="38" s="1"/>
  <c r="AM855" i="38"/>
  <c r="AL354" i="38"/>
  <c r="AN354" i="38" s="1"/>
  <c r="AL98" i="38"/>
  <c r="AN98" i="38" s="1"/>
  <c r="AL286" i="38"/>
  <c r="AN286" i="38" s="1"/>
  <c r="AM914" i="38"/>
  <c r="AL589" i="38"/>
  <c r="AN589" i="38" s="1"/>
  <c r="AM157" i="38"/>
  <c r="AM595" i="38"/>
  <c r="AM757" i="38"/>
  <c r="AL742" i="38"/>
  <c r="AN742" i="38" s="1"/>
  <c r="AM926" i="38"/>
  <c r="AL579" i="38"/>
  <c r="AN579" i="38" s="1"/>
  <c r="AL171" i="38"/>
  <c r="AN171" i="38" s="1"/>
  <c r="AL815" i="38"/>
  <c r="AN815" i="38" s="1"/>
  <c r="AL367" i="38"/>
  <c r="AN367" i="38" s="1"/>
  <c r="AL329" i="38"/>
  <c r="AN329" i="38" s="1"/>
  <c r="AL311" i="38"/>
  <c r="AN311" i="38" s="1"/>
  <c r="AL532" i="38"/>
  <c r="AN532" i="38" s="1"/>
  <c r="AL225" i="38"/>
  <c r="AN225" i="38" s="1"/>
  <c r="AL536" i="38"/>
  <c r="AN536" i="38" s="1"/>
  <c r="AL903" i="38"/>
  <c r="AN903" i="38" s="1"/>
  <c r="AM667" i="38"/>
  <c r="AL59" i="38"/>
  <c r="AN59" i="38" s="1"/>
  <c r="AL23" i="38"/>
  <c r="AN23" i="38" s="1"/>
  <c r="AM333" i="38"/>
  <c r="AM491" i="38"/>
  <c r="AL935" i="38"/>
  <c r="AN935" i="38" s="1"/>
  <c r="AM524" i="38"/>
  <c r="AM827" i="38"/>
  <c r="AM751" i="38"/>
  <c r="AM136" i="38"/>
  <c r="AM301" i="38"/>
  <c r="AM638" i="38"/>
  <c r="AM447" i="38"/>
  <c r="AM840" i="38"/>
  <c r="AM185" i="38"/>
  <c r="AL377" i="38"/>
  <c r="AN377" i="38" s="1"/>
  <c r="AM805" i="38"/>
  <c r="AL97" i="38"/>
  <c r="AN97" i="38" s="1"/>
  <c r="AM848" i="38"/>
  <c r="AM562" i="38"/>
  <c r="AM323" i="38"/>
  <c r="AM780" i="38"/>
  <c r="AM366" i="38"/>
  <c r="AM439" i="38"/>
  <c r="AM515" i="38"/>
  <c r="AL522" i="38"/>
  <c r="AN522" i="38" s="1"/>
  <c r="AM798" i="38"/>
  <c r="AL266" i="38"/>
  <c r="AN266" i="38" s="1"/>
  <c r="AL502" i="38"/>
  <c r="AN502" i="38" s="1"/>
  <c r="AM498" i="38"/>
  <c r="AL904" i="38"/>
  <c r="AN904" i="38" s="1"/>
  <c r="AL152" i="38"/>
  <c r="AN152" i="38" s="1"/>
  <c r="AM175" i="38"/>
  <c r="AM343" i="38"/>
  <c r="AL939" i="38"/>
  <c r="AN939" i="38" s="1"/>
  <c r="AM335" i="38"/>
  <c r="AM15" i="38"/>
  <c r="AM78" i="38"/>
  <c r="AM598" i="38"/>
  <c r="AM129" i="38"/>
  <c r="AM142" i="38"/>
  <c r="AM261" i="38"/>
  <c r="AM178" i="38"/>
  <c r="AL847" i="38"/>
  <c r="AN847" i="38" s="1"/>
  <c r="AL75" i="38"/>
  <c r="AN75" i="38" s="1"/>
  <c r="AM218" i="38"/>
  <c r="AM652" i="38"/>
  <c r="AL700" i="38"/>
  <c r="AN700" i="38" s="1"/>
  <c r="AM106" i="38"/>
  <c r="AL640" i="38"/>
  <c r="AN640" i="38" s="1"/>
  <c r="AM670" i="38"/>
  <c r="AM514" i="38"/>
  <c r="AL584" i="38"/>
  <c r="AN584" i="38" s="1"/>
  <c r="AM735" i="38"/>
  <c r="AM425" i="38"/>
  <c r="AM661" i="38"/>
  <c r="AM635" i="38"/>
  <c r="AL402" i="38"/>
  <c r="AN402" i="38" s="1"/>
  <c r="AM676" i="38"/>
  <c r="AM989" i="38"/>
  <c r="AM364" i="38"/>
  <c r="AL507" i="38"/>
  <c r="AN507" i="38" s="1"/>
  <c r="AM449" i="38"/>
  <c r="AL78" i="38"/>
  <c r="AN78" i="38" s="1"/>
  <c r="AL559" i="38"/>
  <c r="AN559" i="38" s="1"/>
  <c r="AM116" i="38"/>
  <c r="AL734" i="38"/>
  <c r="AN734" i="38" s="1"/>
  <c r="AM168" i="38"/>
  <c r="AL41" i="38"/>
  <c r="AN41" i="38" s="1"/>
  <c r="AL319" i="38"/>
  <c r="AN319" i="38" s="1"/>
  <c r="AL198" i="38"/>
  <c r="AN198" i="38" s="1"/>
  <c r="AM878" i="38"/>
  <c r="AL515" i="38"/>
  <c r="AN515" i="38" s="1"/>
  <c r="AM693" i="38"/>
  <c r="AM579" i="38"/>
  <c r="AL284" i="38"/>
  <c r="AN284" i="38" s="1"/>
  <c r="AM521" i="38"/>
  <c r="AM700" i="38"/>
  <c r="AL293" i="38"/>
  <c r="AN293" i="38" s="1"/>
  <c r="AL999" i="38"/>
  <c r="AN999" i="38" s="1"/>
  <c r="AM228" i="38"/>
  <c r="AL384" i="38"/>
  <c r="AN384" i="38" s="1"/>
  <c r="AL55" i="38"/>
  <c r="AN55" i="38" s="1"/>
  <c r="AM659" i="38"/>
  <c r="AM150" i="38"/>
  <c r="AL671" i="38"/>
  <c r="AN671" i="38" s="1"/>
  <c r="AL176" i="38"/>
  <c r="AN176" i="38" s="1"/>
  <c r="AM658" i="38"/>
  <c r="AM885" i="38"/>
  <c r="AM152" i="38"/>
  <c r="AL187" i="38"/>
  <c r="AN187" i="38" s="1"/>
  <c r="AM686" i="38"/>
  <c r="AM63" i="38"/>
  <c r="AL798" i="38"/>
  <c r="AN798" i="38" s="1"/>
  <c r="AM464" i="38"/>
  <c r="AM651" i="38"/>
  <c r="AL184" i="38"/>
  <c r="AN184" i="38" s="1"/>
  <c r="AL116" i="38"/>
  <c r="AN116" i="38" s="1"/>
  <c r="AM242" i="38"/>
  <c r="AL452" i="38"/>
  <c r="AN452" i="38" s="1"/>
  <c r="AM375" i="38"/>
  <c r="AM23" i="38"/>
  <c r="AL396" i="38"/>
  <c r="AN396" i="38" s="1"/>
  <c r="AL387" i="38"/>
  <c r="AN387" i="38" s="1"/>
  <c r="AM812" i="38"/>
  <c r="AL934" i="38"/>
  <c r="AN934" i="38" s="1"/>
  <c r="AM481" i="38"/>
  <c r="AL165" i="38"/>
  <c r="AN165" i="38" s="1"/>
  <c r="AM845" i="38"/>
  <c r="AM313" i="38"/>
  <c r="AL287" i="38"/>
  <c r="AN287" i="38" s="1"/>
  <c r="AM955" i="38"/>
  <c r="AM420" i="38"/>
  <c r="AM783" i="38"/>
  <c r="AL540" i="38"/>
  <c r="AN540" i="38" s="1"/>
  <c r="AM987" i="38"/>
  <c r="AL496" i="38"/>
  <c r="AN496" i="38" s="1"/>
  <c r="AM674" i="38"/>
  <c r="AL487" i="38"/>
  <c r="AN487" i="38" s="1"/>
  <c r="AM825" i="38"/>
  <c r="AM254" i="38"/>
  <c r="AM886" i="38"/>
  <c r="AM980" i="38"/>
  <c r="AL816" i="38"/>
  <c r="AN816" i="38" s="1"/>
  <c r="AM594" i="38"/>
  <c r="AL932" i="38"/>
  <c r="AN932" i="38" s="1"/>
  <c r="AL684" i="38"/>
  <c r="AN684" i="38" s="1"/>
  <c r="AM552" i="38"/>
  <c r="AL937" i="38"/>
  <c r="AN937" i="38" s="1"/>
  <c r="AL953" i="38"/>
  <c r="AN953" i="38" s="1"/>
  <c r="AM610" i="38"/>
  <c r="AM257" i="38"/>
  <c r="AM443" i="38"/>
  <c r="AL757" i="38"/>
  <c r="AN757" i="38" s="1"/>
  <c r="AL420" i="38"/>
  <c r="AN420" i="38" s="1"/>
  <c r="AL65" i="38"/>
  <c r="AN65" i="38" s="1"/>
  <c r="AL820" i="38"/>
  <c r="AN820" i="38" s="1"/>
  <c r="AL207" i="38"/>
  <c r="AN207" i="38" s="1"/>
  <c r="AL279" i="38"/>
  <c r="AN279" i="38" s="1"/>
  <c r="AL592" i="38"/>
  <c r="AN592" i="38" s="1"/>
  <c r="AM802" i="38"/>
  <c r="AL787" i="38"/>
  <c r="AN787" i="38" s="1"/>
  <c r="AL593" i="38"/>
  <c r="AN593" i="38" s="1"/>
  <c r="AL365" i="38"/>
  <c r="AN365" i="38" s="1"/>
  <c r="AM295" i="38"/>
  <c r="AM294" i="38"/>
  <c r="AM309" i="38"/>
  <c r="AL343" i="38"/>
  <c r="AN343" i="38" s="1"/>
  <c r="AM50" i="38"/>
  <c r="AL658" i="38"/>
  <c r="AN658" i="38" s="1"/>
  <c r="AM329" i="38"/>
  <c r="AL673" i="38"/>
  <c r="AN673" i="38" s="1"/>
  <c r="AL25" i="38"/>
  <c r="AN25" i="38" s="1"/>
  <c r="AL772" i="38"/>
  <c r="AN772" i="38" s="1"/>
  <c r="AM993" i="38"/>
  <c r="AL110" i="38"/>
  <c r="AN110" i="38" s="1"/>
  <c r="AL626" i="38"/>
  <c r="AN626" i="38" s="1"/>
  <c r="AL970" i="38"/>
  <c r="AN970" i="38" s="1"/>
  <c r="AM678" i="38"/>
  <c r="AL870" i="38"/>
  <c r="AN870" i="38" s="1"/>
  <c r="AL542" i="38"/>
  <c r="AN542" i="38" s="1"/>
  <c r="AL90" i="38"/>
  <c r="AN90" i="38" s="1"/>
  <c r="AM345" i="38"/>
  <c r="AL784" i="38"/>
  <c r="AN784" i="38" s="1"/>
  <c r="AM422" i="38"/>
  <c r="AL975" i="38"/>
  <c r="AN975" i="38" s="1"/>
  <c r="AM416" i="38"/>
  <c r="AL69" i="38"/>
  <c r="AN69" i="38" s="1"/>
  <c r="AL455" i="38"/>
  <c r="AN455" i="38" s="1"/>
  <c r="AL604" i="38"/>
  <c r="AN604" i="38" s="1"/>
  <c r="AL125" i="38"/>
  <c r="AN125" i="38" s="1"/>
  <c r="AL437" i="38"/>
  <c r="AN437" i="38" s="1"/>
  <c r="AL739" i="38"/>
  <c r="AN739" i="38" s="1"/>
  <c r="AM816" i="38"/>
  <c r="AL665" i="38"/>
  <c r="AN665" i="38" s="1"/>
  <c r="AL580" i="38"/>
  <c r="AN580" i="38" s="1"/>
  <c r="AM843" i="38"/>
  <c r="AM921" i="38"/>
  <c r="AM740" i="38"/>
  <c r="AM328" i="38"/>
  <c r="AL5" i="38"/>
  <c r="AN5" i="38" s="1"/>
  <c r="AM344" i="38"/>
  <c r="AM1001" i="38"/>
  <c r="AM691" i="38"/>
  <c r="AM130" i="38"/>
  <c r="AL986" i="38"/>
  <c r="AN986" i="38" s="1"/>
  <c r="AM634" i="38"/>
  <c r="AM165" i="38"/>
  <c r="AL335" i="38"/>
  <c r="AN335" i="38" s="1"/>
  <c r="AL594" i="38"/>
  <c r="AN594" i="38" s="1"/>
  <c r="AM270" i="38"/>
  <c r="AL241" i="38"/>
  <c r="AN241" i="38" s="1"/>
  <c r="AM526" i="38"/>
  <c r="AM710" i="38"/>
  <c r="AL334" i="38"/>
  <c r="AN334" i="38" s="1"/>
  <c r="AL773" i="38"/>
  <c r="AN773" i="38" s="1"/>
  <c r="AL477" i="38"/>
  <c r="AN477" i="38" s="1"/>
  <c r="AM75" i="38"/>
  <c r="AM680" i="38"/>
  <c r="AL558" i="38"/>
  <c r="AN558" i="38" s="1"/>
  <c r="AL146" i="38"/>
  <c r="AN146" i="38" s="1"/>
  <c r="AL624" i="38"/>
  <c r="AN624" i="38" s="1"/>
  <c r="AM968" i="38"/>
  <c r="AL1000" i="38"/>
  <c r="AN1000" i="38" s="1"/>
  <c r="AL720" i="38"/>
  <c r="AN720" i="38" s="1"/>
  <c r="AM705" i="38"/>
  <c r="AL566" i="38"/>
  <c r="AN566" i="38" s="1"/>
  <c r="AM966" i="38"/>
  <c r="AL30" i="38"/>
  <c r="AN30" i="38" s="1"/>
  <c r="AL765" i="38"/>
  <c r="AN765" i="38" s="1"/>
  <c r="AM369" i="38"/>
  <c r="AL718" i="38"/>
  <c r="AN718" i="38" s="1"/>
  <c r="AL368" i="38"/>
  <c r="AN368" i="38" s="1"/>
  <c r="AL524" i="38"/>
  <c r="AN524" i="38" s="1"/>
  <c r="AM158" i="38"/>
  <c r="AM795" i="38"/>
  <c r="AM396" i="38"/>
  <c r="AM995" i="38"/>
  <c r="AL493" i="38"/>
  <c r="AN493" i="38" s="1"/>
  <c r="AL304" i="38"/>
  <c r="AN304" i="38" s="1"/>
  <c r="AL469" i="38"/>
  <c r="AN469" i="38" s="1"/>
  <c r="AL212" i="38"/>
  <c r="AN212" i="38" s="1"/>
  <c r="AL538" i="38"/>
  <c r="AN538" i="38" s="1"/>
  <c r="AM181" i="38"/>
  <c r="AL404" i="38"/>
  <c r="AN404" i="38" s="1"/>
  <c r="AL13" i="38"/>
  <c r="AN13" i="38" s="1"/>
  <c r="AM96" i="38"/>
  <c r="AL262" i="38"/>
  <c r="AN262" i="38" s="1"/>
  <c r="AL366" i="38"/>
  <c r="AN366" i="38" s="1"/>
  <c r="AL148" i="38"/>
  <c r="AN148" i="38" s="1"/>
  <c r="AL528" i="38"/>
  <c r="AN528" i="38" s="1"/>
  <c r="AL419" i="38"/>
  <c r="AN419" i="38" s="1"/>
  <c r="AL79" i="38"/>
  <c r="AN79" i="38" s="1"/>
  <c r="AL646" i="38"/>
  <c r="AN646" i="38" s="1"/>
  <c r="AL879" i="38"/>
  <c r="AN879" i="38" s="1"/>
  <c r="AM718" i="38"/>
  <c r="AM1002" i="38"/>
  <c r="AM716" i="38"/>
  <c r="AL689" i="38"/>
  <c r="AN689" i="38" s="1"/>
  <c r="AM832" i="38"/>
  <c r="AL430" i="38"/>
  <c r="AN430" i="38" s="1"/>
  <c r="AL770" i="38"/>
  <c r="AN770" i="38" s="1"/>
  <c r="AL569" i="38"/>
  <c r="AN569" i="38" s="1"/>
  <c r="AM76" i="38"/>
  <c r="AL924" i="38"/>
  <c r="AN924" i="38" s="1"/>
  <c r="AM880" i="38"/>
  <c r="AL836" i="38"/>
  <c r="AN836" i="38" s="1"/>
  <c r="AL735" i="38"/>
  <c r="AN735" i="38" s="1"/>
  <c r="AL128" i="38"/>
  <c r="AN128" i="38" s="1"/>
  <c r="AL618" i="38"/>
  <c r="AN618" i="38" s="1"/>
  <c r="AL909" i="38"/>
  <c r="AN909" i="38" s="1"/>
  <c r="AL648" i="38"/>
  <c r="AN648" i="38" s="1"/>
  <c r="AL174" i="38"/>
  <c r="AN174" i="38" s="1"/>
  <c r="AL651" i="38"/>
  <c r="AN651" i="38" s="1"/>
  <c r="AL468" i="38"/>
  <c r="AN468" i="38" s="1"/>
  <c r="AL728" i="38"/>
  <c r="AN728" i="38" s="1"/>
  <c r="AM379" i="38"/>
  <c r="AL724" i="38"/>
  <c r="AN724" i="38" s="1"/>
  <c r="AL922" i="38"/>
  <c r="AN922" i="38" s="1"/>
  <c r="AL297" i="38"/>
  <c r="AN297" i="38" s="1"/>
  <c r="AL19" i="38"/>
  <c r="AN19" i="38" s="1"/>
  <c r="AL883" i="38"/>
  <c r="AN883" i="38" s="1"/>
  <c r="AL954" i="38"/>
  <c r="AN954" i="38" s="1"/>
  <c r="AM747" i="38"/>
  <c r="AM773" i="38"/>
  <c r="AM965" i="38"/>
  <c r="AL302" i="38"/>
  <c r="AN302" i="38" s="1"/>
  <c r="AL86" i="38"/>
  <c r="AN86" i="38" s="1"/>
  <c r="AL611" i="38"/>
  <c r="AN611" i="38" s="1"/>
  <c r="AL539" i="38"/>
  <c r="AN539" i="38" s="1"/>
  <c r="AL807" i="38"/>
  <c r="AN807" i="38" s="1"/>
  <c r="AM187" i="38"/>
  <c r="AL257" i="38"/>
  <c r="AN257" i="38" s="1"/>
  <c r="AL358" i="38"/>
  <c r="AN358" i="38" s="1"/>
  <c r="AM30" i="38"/>
  <c r="AM180" i="38"/>
  <c r="AM768" i="38"/>
  <c r="AL929" i="38"/>
  <c r="AN929" i="38" s="1"/>
  <c r="AM660" i="38"/>
  <c r="AM248" i="38"/>
  <c r="AL523" i="38"/>
  <c r="AN523" i="38" s="1"/>
  <c r="AM368" i="38"/>
  <c r="AM322" i="38"/>
  <c r="AL340" i="38"/>
  <c r="AN340" i="38" s="1"/>
  <c r="AL76" i="38"/>
  <c r="AN76" i="38" s="1"/>
  <c r="AL726" i="38"/>
  <c r="AN726" i="38" s="1"/>
  <c r="AM263" i="38"/>
  <c r="AL355" i="38"/>
  <c r="AN355" i="38" s="1"/>
  <c r="AM728" i="38"/>
  <c r="AL379" i="38"/>
  <c r="AN379" i="38" s="1"/>
  <c r="AL961" i="38"/>
  <c r="AN961" i="38" s="1"/>
  <c r="AM46" i="38"/>
  <c r="AL155" i="38"/>
  <c r="AN155" i="38" s="1"/>
  <c r="AM265" i="38"/>
  <c r="AL732" i="38"/>
  <c r="AN732" i="38" s="1"/>
  <c r="AM94" i="38"/>
  <c r="AM600" i="38"/>
  <c r="AM138" i="38"/>
  <c r="AL248" i="38"/>
  <c r="AN248" i="38" s="1"/>
  <c r="AL625" i="38"/>
  <c r="AN625" i="38" s="1"/>
  <c r="AM35" i="38"/>
  <c r="AL272" i="38"/>
  <c r="AN272" i="38" s="1"/>
  <c r="AM770" i="38"/>
  <c r="AM308" i="38"/>
  <c r="AL853" i="38"/>
  <c r="AN853" i="38" s="1"/>
  <c r="AL265" i="38"/>
  <c r="AN265" i="38" s="1"/>
  <c r="AL275" i="38"/>
  <c r="AN275" i="38" s="1"/>
  <c r="AM29" i="38"/>
  <c r="AM688" i="38"/>
  <c r="AM493" i="38"/>
  <c r="AL921" i="38"/>
  <c r="AN921" i="38" s="1"/>
  <c r="AM932" i="38"/>
  <c r="AL977" i="38"/>
  <c r="AN977" i="38" s="1"/>
  <c r="AM760" i="38"/>
  <c r="AM831" i="38"/>
  <c r="AL483" i="38"/>
  <c r="AN483" i="38" s="1"/>
  <c r="AM455" i="38"/>
  <c r="AM804" i="38"/>
  <c r="AM949" i="38"/>
  <c r="AL505" i="38"/>
  <c r="AN505" i="38" s="1"/>
  <c r="AM597" i="38"/>
  <c r="AM776" i="38"/>
  <c r="AL481" i="38"/>
  <c r="AN481" i="38" s="1"/>
  <c r="AM318" i="38"/>
  <c r="AM376" i="38"/>
  <c r="AM476" i="38"/>
  <c r="AL132" i="38"/>
  <c r="AN132" i="38" s="1"/>
  <c r="AL814" i="38"/>
  <c r="AN814" i="38" s="1"/>
  <c r="AL705" i="38"/>
  <c r="AN705" i="38" s="1"/>
  <c r="AL825" i="38"/>
  <c r="AN825" i="38" s="1"/>
  <c r="AL915" i="38"/>
  <c r="AN915" i="38" s="1"/>
  <c r="AM574" i="38"/>
  <c r="AM793" i="38"/>
  <c r="AL884" i="38"/>
  <c r="AN884" i="38" s="1"/>
  <c r="AL461" i="38"/>
  <c r="AN461" i="38" s="1"/>
  <c r="AL577" i="38"/>
  <c r="AN577" i="38" s="1"/>
  <c r="AL427" i="38"/>
  <c r="AN427" i="38" s="1"/>
  <c r="AL865" i="38"/>
  <c r="AN865" i="38" s="1"/>
  <c r="AL179" i="38"/>
  <c r="AN179" i="38" s="1"/>
  <c r="AM342" i="38"/>
  <c r="AL7" i="38"/>
  <c r="AN7" i="38" s="1"/>
  <c r="AL80" i="38"/>
  <c r="AN80" i="38" s="1"/>
  <c r="AM630" i="38"/>
  <c r="AM557" i="38"/>
  <c r="AM195" i="38"/>
  <c r="AM274" i="38"/>
  <c r="AL662" i="38"/>
  <c r="AN662" i="38" s="1"/>
  <c r="AL231" i="38"/>
  <c r="AN231" i="38" s="1"/>
  <c r="AM139" i="38"/>
  <c r="AM95" i="38"/>
  <c r="AL856" i="38"/>
  <c r="AN856" i="38" s="1"/>
  <c r="AL432" i="38"/>
  <c r="AN432" i="38" s="1"/>
  <c r="AM990" i="38"/>
  <c r="AL199" i="38"/>
  <c r="AN199" i="38" s="1"/>
  <c r="AL803" i="38"/>
  <c r="AN803" i="38" s="1"/>
  <c r="AL996" i="38"/>
  <c r="AN996" i="38" s="1"/>
  <c r="AM392" i="38"/>
  <c r="AL33" i="38"/>
  <c r="AN33" i="38" s="1"/>
  <c r="AL285" i="38"/>
  <c r="AN285" i="38" s="1"/>
  <c r="AL620" i="38"/>
  <c r="AN620" i="38" s="1"/>
  <c r="AL799" i="38"/>
  <c r="AN799" i="38" s="1"/>
  <c r="AM717" i="38"/>
  <c r="AM199" i="38"/>
  <c r="AM720" i="38"/>
  <c r="AL194" i="38"/>
  <c r="AN194" i="38" s="1"/>
  <c r="AM153" i="38"/>
  <c r="AL269" i="38"/>
  <c r="AN269" i="38" s="1"/>
  <c r="AL694" i="38"/>
  <c r="AN694" i="38" s="1"/>
  <c r="AL397" i="38"/>
  <c r="AN397" i="38" s="1"/>
  <c r="AM169" i="38"/>
  <c r="AL127" i="38"/>
  <c r="AN127" i="38" s="1"/>
  <c r="AM121" i="38"/>
  <c r="AL613" i="38"/>
  <c r="AN613" i="38" s="1"/>
  <c r="AL946" i="38"/>
  <c r="AN946" i="38" s="1"/>
  <c r="AM573" i="38"/>
  <c r="AM542" i="38"/>
  <c r="AM290" i="38"/>
  <c r="AL949" i="38"/>
  <c r="AN949" i="38" s="1"/>
  <c r="AM584" i="38"/>
  <c r="AM217" i="38"/>
  <c r="AM871" i="38"/>
  <c r="AL482" i="38"/>
  <c r="AN482" i="38" s="1"/>
  <c r="AM245" i="38"/>
  <c r="AL647" i="38"/>
  <c r="AN647" i="38" s="1"/>
  <c r="AL190" i="38"/>
  <c r="AN190" i="38" s="1"/>
  <c r="AL177" i="38"/>
  <c r="AN177" i="38" s="1"/>
  <c r="AM339" i="38"/>
  <c r="AL192" i="38"/>
  <c r="AN192" i="38" s="1"/>
  <c r="AL181" i="38"/>
  <c r="AN181" i="38" s="1"/>
  <c r="AL852" i="38"/>
  <c r="AN852" i="38" s="1"/>
  <c r="AM981" i="38"/>
  <c r="AM280" i="38"/>
  <c r="AM915" i="38"/>
  <c r="AL641" i="38"/>
  <c r="AN641" i="38" s="1"/>
  <c r="AM246" i="38"/>
  <c r="AM239" i="38"/>
  <c r="AM407" i="38"/>
  <c r="AM982" i="38"/>
  <c r="AL822" i="38"/>
  <c r="AN822" i="38" s="1"/>
  <c r="AL20" i="38"/>
  <c r="AN20" i="38" s="1"/>
  <c r="AL499" i="38"/>
  <c r="AN499" i="38" s="1"/>
  <c r="AM43" i="38"/>
  <c r="AL352" i="38"/>
  <c r="AN352" i="38" s="1"/>
  <c r="AM506" i="38"/>
  <c r="AM128" i="38"/>
  <c r="AM916" i="38"/>
  <c r="AL672" i="38"/>
  <c r="AN672" i="38" s="1"/>
  <c r="AM182" i="38"/>
  <c r="AM44" i="38"/>
  <c r="AM141" i="38"/>
  <c r="AM748" i="38"/>
  <c r="AM1000" i="38"/>
  <c r="AM943" i="38"/>
  <c r="AL901" i="38"/>
  <c r="AN901" i="38" s="1"/>
  <c r="AM470" i="38"/>
  <c r="AL861" i="38"/>
  <c r="AN861" i="38" s="1"/>
  <c r="AL607" i="38"/>
  <c r="AN607" i="38" s="1"/>
  <c r="AM479" i="38"/>
  <c r="AM946" i="38"/>
  <c r="AM109" i="38"/>
  <c r="AL839" i="38"/>
  <c r="AN839" i="38" s="1"/>
  <c r="AL464" i="38"/>
  <c r="AN464" i="38" s="1"/>
  <c r="AM589" i="38"/>
  <c r="AM234" i="38"/>
  <c r="AM307" i="38"/>
  <c r="AM334" i="38"/>
  <c r="AL840" i="38"/>
  <c r="AN840" i="38" s="1"/>
  <c r="AM155" i="38"/>
  <c r="AL459" i="38"/>
  <c r="AN459" i="38" s="1"/>
  <c r="AL907" i="38"/>
  <c r="AN907" i="38" s="1"/>
  <c r="AM561" i="38"/>
  <c r="AM405" i="38"/>
  <c r="AL876" i="38"/>
  <c r="AN876" i="38" s="1"/>
  <c r="AL230" i="38"/>
  <c r="AN230" i="38" s="1"/>
  <c r="AM465" i="38"/>
  <c r="AL164" i="38"/>
  <c r="AN164" i="38" s="1"/>
  <c r="AL575" i="38"/>
  <c r="AN575" i="38" s="1"/>
  <c r="AL789" i="38"/>
  <c r="AN789" i="38" s="1"/>
  <c r="AL817" i="38"/>
  <c r="AN817" i="38" s="1"/>
  <c r="AM796" i="38"/>
  <c r="AL222" i="38"/>
  <c r="AN222" i="38" s="1"/>
  <c r="AL205" i="38"/>
  <c r="AN205" i="38" s="1"/>
  <c r="AM84" i="38"/>
  <c r="AL29" i="38"/>
  <c r="AN29" i="38" s="1"/>
  <c r="AL178" i="38"/>
  <c r="AN178" i="38" s="1"/>
  <c r="AL531" i="38"/>
  <c r="AN531" i="38" s="1"/>
  <c r="AM744" i="38"/>
  <c r="AM732" i="38"/>
  <c r="AM291" i="38"/>
  <c r="AL45" i="38"/>
  <c r="AN45" i="38" s="1"/>
  <c r="AL717" i="38"/>
  <c r="AN717" i="38" s="1"/>
  <c r="AL771" i="38"/>
  <c r="AN771" i="38" s="1"/>
  <c r="AM417" i="38"/>
  <c r="AM734" i="38"/>
  <c r="AM167" i="38"/>
  <c r="AL145" i="38"/>
  <c r="AN145" i="38" s="1"/>
  <c r="AM17" i="38"/>
  <c r="AM750" i="38"/>
  <c r="AM305" i="38"/>
  <c r="AM336" i="38"/>
  <c r="AM671" i="38"/>
  <c r="AM523" i="38"/>
  <c r="AL221" i="38"/>
  <c r="AN221" i="38" s="1"/>
  <c r="AL682" i="38"/>
  <c r="AN682" i="38" s="1"/>
  <c r="AM107" i="38"/>
  <c r="AM374" i="38"/>
  <c r="AL316" i="38"/>
  <c r="AN316" i="38" s="1"/>
  <c r="AM823" i="38"/>
  <c r="AM942" i="38"/>
  <c r="AM230" i="38"/>
  <c r="AL85" i="38"/>
  <c r="AN85" i="38" s="1"/>
  <c r="AM810" i="38"/>
  <c r="AM808" i="38"/>
  <c r="AL938" i="38"/>
  <c r="AN938" i="38" s="1"/>
  <c r="AM10" i="38"/>
  <c r="AL467" i="38"/>
  <c r="AN467" i="38" s="1"/>
  <c r="AL503" i="38"/>
  <c r="AN503" i="38" s="1"/>
  <c r="AL436" i="38"/>
  <c r="AN436" i="38" s="1"/>
  <c r="AM761" i="38"/>
  <c r="AM924" i="38"/>
  <c r="AL328" i="38"/>
  <c r="AN328" i="38" s="1"/>
  <c r="AM454" i="38"/>
  <c r="AM1003" i="38"/>
  <c r="AL188" i="38"/>
  <c r="AN188" i="38" s="1"/>
  <c r="AM643" i="38"/>
  <c r="AL44" i="38"/>
  <c r="AN44" i="38" s="1"/>
  <c r="AM292" i="38"/>
  <c r="AM390" i="38"/>
  <c r="AL974" i="38"/>
  <c r="AN974" i="38" s="1"/>
  <c r="AL491" i="38"/>
  <c r="AN491" i="38" s="1"/>
  <c r="AM127" i="38"/>
  <c r="AL898" i="38"/>
  <c r="AN898" i="38" s="1"/>
  <c r="AL108" i="38"/>
  <c r="AN108" i="38" s="1"/>
  <c r="AM463" i="38"/>
  <c r="AM858" i="38"/>
  <c r="AM255" i="38"/>
  <c r="AM690" i="38"/>
  <c r="AL730" i="38"/>
  <c r="AN730" i="38" s="1"/>
  <c r="AL555" i="38"/>
  <c r="AN555" i="38" s="1"/>
  <c r="AL860" i="38"/>
  <c r="AN860" i="38" s="1"/>
  <c r="AL704" i="38"/>
  <c r="AN704" i="38" s="1"/>
  <c r="AL466" i="38"/>
  <c r="AN466" i="38" s="1"/>
  <c r="AM31" i="38"/>
  <c r="AL675" i="38"/>
  <c r="AN675" i="38" s="1"/>
  <c r="AL162" i="38"/>
  <c r="AN162" i="38" s="1"/>
  <c r="AL81" i="38"/>
  <c r="AN81" i="38" s="1"/>
  <c r="AL453" i="38"/>
  <c r="AN453" i="38" s="1"/>
  <c r="AL960" i="38"/>
  <c r="AN960" i="38" s="1"/>
  <c r="AM504" i="38"/>
  <c r="AM809" i="38"/>
  <c r="AL790" i="38"/>
  <c r="AN790" i="38" s="1"/>
  <c r="AM360" i="38"/>
  <c r="AL583" i="38"/>
  <c r="AN583" i="38" s="1"/>
  <c r="AM268" i="38"/>
  <c r="AL629" i="38"/>
  <c r="AN629" i="38" s="1"/>
  <c r="AL373" i="38"/>
  <c r="AN373" i="38" s="1"/>
  <c r="AM618" i="38"/>
  <c r="AM887" i="38"/>
  <c r="AM958" i="38"/>
  <c r="AL548" i="38"/>
  <c r="AN548" i="38" s="1"/>
  <c r="AL750" i="38"/>
  <c r="AN750" i="38" s="1"/>
  <c r="AM571" i="38"/>
  <c r="AL74" i="38"/>
  <c r="AN74" i="38" s="1"/>
  <c r="AM838" i="38"/>
  <c r="AL122" i="38"/>
  <c r="AN122" i="38" s="1"/>
  <c r="AM510" i="38"/>
  <c r="AM967" i="38"/>
  <c r="AM814" i="38"/>
  <c r="AL508" i="38"/>
  <c r="AN508" i="38" s="1"/>
  <c r="AL168" i="38"/>
  <c r="AN168" i="38" s="1"/>
  <c r="AL103" i="38"/>
  <c r="AN103" i="38" s="1"/>
  <c r="AM928" i="38"/>
  <c r="AL899" i="38"/>
  <c r="AN899" i="38" s="1"/>
  <c r="AL18" i="38"/>
  <c r="AN18" i="38" s="1"/>
  <c r="AM236" i="38"/>
  <c r="AM444" i="38"/>
  <c r="AL574" i="38"/>
  <c r="AN574" i="38" s="1"/>
  <c r="AL305" i="38"/>
  <c r="AN305" i="38" s="1"/>
  <c r="AL979" i="38"/>
  <c r="AN979" i="38" s="1"/>
  <c r="AM695" i="38"/>
  <c r="AL808" i="38"/>
  <c r="AN808" i="38" s="1"/>
  <c r="AL233" i="38"/>
  <c r="AN233" i="38" s="1"/>
  <c r="AM54" i="38"/>
  <c r="AL333" i="38"/>
  <c r="AN333" i="38" s="1"/>
  <c r="AL819" i="38"/>
  <c r="AN819" i="38" s="1"/>
  <c r="AM171" i="38"/>
  <c r="AL182" i="38"/>
  <c r="AN182" i="38" s="1"/>
  <c r="AL38" i="38"/>
  <c r="AN38" i="38" s="1"/>
  <c r="AM933" i="38"/>
  <c r="AL832" i="38"/>
  <c r="AN832" i="38" s="1"/>
  <c r="AL526" i="38"/>
  <c r="AN526" i="38" s="1"/>
  <c r="AL51" i="38"/>
  <c r="AN51" i="38" s="1"/>
  <c r="AM262" i="38"/>
  <c r="AM672" i="38"/>
  <c r="AM627" i="38"/>
  <c r="AL969" i="38"/>
  <c r="AN969" i="38" s="1"/>
  <c r="AM704" i="38"/>
  <c r="AL104" i="38"/>
  <c r="AN104" i="38" s="1"/>
  <c r="AL795" i="38"/>
  <c r="AN795" i="38" s="1"/>
  <c r="AM741" i="38"/>
  <c r="AM609" i="38"/>
  <c r="AM782" i="38"/>
  <c r="AM266" i="38"/>
  <c r="AL142" i="38"/>
  <c r="AN142" i="38" s="1"/>
  <c r="AM134" i="38"/>
  <c r="AM82" i="38"/>
  <c r="AL147" i="38"/>
  <c r="AN147" i="38" s="1"/>
  <c r="AM822" i="38"/>
  <c r="AL471" i="38"/>
  <c r="AN471" i="38" s="1"/>
  <c r="AM664" i="38"/>
  <c r="AL68" i="38"/>
  <c r="AN68" i="38" s="1"/>
  <c r="AL457" i="38"/>
  <c r="AN457" i="38" s="1"/>
  <c r="AM721" i="38"/>
  <c r="AM105" i="38"/>
  <c r="AL916" i="38"/>
  <c r="AN916" i="38" s="1"/>
  <c r="AM34" i="38"/>
  <c r="AM60" i="38"/>
  <c r="AM427" i="38"/>
  <c r="AL802" i="38"/>
  <c r="AN802" i="38" s="1"/>
  <c r="AL433" i="38"/>
  <c r="AN433" i="38" s="1"/>
  <c r="AL83" i="38"/>
  <c r="AN83" i="38" s="1"/>
  <c r="AL417" i="38"/>
  <c r="AN417" i="38" s="1"/>
  <c r="AM866" i="38"/>
  <c r="AM198" i="38"/>
  <c r="AM790" i="38"/>
  <c r="AM722" i="38"/>
  <c r="AM641" i="38"/>
  <c r="AL835" i="38"/>
  <c r="AN835" i="38" s="1"/>
  <c r="AM474" i="38"/>
  <c r="AM891" i="38"/>
  <c r="AM93" i="38"/>
  <c r="AM247" i="38"/>
  <c r="AM384" i="38"/>
  <c r="AM945" i="38"/>
  <c r="AM259" i="38"/>
  <c r="AL175" i="38"/>
  <c r="AN175" i="38" s="1"/>
  <c r="AM457" i="38"/>
  <c r="AM931" i="38"/>
  <c r="AM797" i="38"/>
  <c r="AL489" i="38"/>
  <c r="AN489" i="38" s="1"/>
  <c r="AL590" i="38"/>
  <c r="AN590" i="38" s="1"/>
  <c r="AL53" i="38"/>
  <c r="AN53" i="38" s="1"/>
  <c r="AM304" i="38"/>
  <c r="AL875" i="38"/>
  <c r="AN875" i="38" s="1"/>
  <c r="AL254" i="38"/>
  <c r="AN254" i="38" s="1"/>
  <c r="AM603" i="38"/>
  <c r="AM508" i="38"/>
  <c r="AM269" i="38"/>
  <c r="AL666" i="38"/>
  <c r="AN666" i="38" s="1"/>
  <c r="AM367" i="38"/>
  <c r="AM5" i="38"/>
  <c r="AL134" i="38"/>
  <c r="AN134" i="38" s="1"/>
  <c r="AM468" i="38"/>
  <c r="AM903" i="38"/>
  <c r="AL226" i="38"/>
  <c r="AN226" i="38" s="1"/>
  <c r="AM853" i="38"/>
  <c r="AM919" i="38"/>
  <c r="AL888" i="38"/>
  <c r="AN888" i="38" s="1"/>
  <c r="AM278" i="38"/>
  <c r="AL307" i="38"/>
  <c r="AN307" i="38" s="1"/>
  <c r="AL928" i="38"/>
  <c r="AN928" i="38" s="1"/>
  <c r="AM532" i="38"/>
  <c r="AM833" i="38"/>
  <c r="AL137" i="38"/>
  <c r="AN137" i="38" s="1"/>
  <c r="AM839" i="38"/>
  <c r="AM419" i="38"/>
  <c r="AL752" i="38"/>
  <c r="AN752" i="38" s="1"/>
  <c r="AL549" i="38"/>
  <c r="AN549" i="38" s="1"/>
  <c r="AL447" i="38"/>
  <c r="AN447" i="38" s="1"/>
  <c r="AM507" i="38"/>
  <c r="AL344" i="38"/>
  <c r="AN344" i="38" s="1"/>
  <c r="AM378" i="38"/>
  <c r="AM406" i="38"/>
  <c r="AM844" i="38"/>
  <c r="AM279" i="38"/>
  <c r="AL885" i="38"/>
  <c r="AN885" i="38" s="1"/>
  <c r="AL967" i="38"/>
  <c r="AN967" i="38" s="1"/>
  <c r="AM771" i="38"/>
  <c r="AL441" i="38"/>
  <c r="AN441" i="38" s="1"/>
  <c r="AL731" i="38"/>
  <c r="AN731" i="38" s="1"/>
  <c r="AL338" i="38"/>
  <c r="AN338" i="38" s="1"/>
  <c r="AM759" i="38"/>
  <c r="AL506" i="38"/>
  <c r="AN506" i="38" s="1"/>
  <c r="AM517" i="38"/>
  <c r="AM864" i="38"/>
  <c r="AL517" i="38"/>
  <c r="AN517" i="38" s="1"/>
  <c r="AL421" i="38"/>
  <c r="AN421" i="38" s="1"/>
  <c r="AL683" i="38"/>
  <c r="AN683" i="38" s="1"/>
  <c r="AL985" i="38"/>
  <c r="AN985" i="38" s="1"/>
  <c r="AM190" i="38"/>
  <c r="AM424" i="38"/>
  <c r="AM24" i="38"/>
  <c r="AM282" i="38"/>
  <c r="AM386" i="38"/>
  <c r="AL533" i="38"/>
  <c r="AN533" i="38" s="1"/>
  <c r="AM297" i="38"/>
  <c r="AM613" i="38"/>
  <c r="AL185" i="38"/>
  <c r="AN185" i="38" s="1"/>
  <c r="AM988" i="38"/>
  <c r="AL213" i="38"/>
  <c r="AN213" i="38" s="1"/>
  <c r="AL811" i="38"/>
  <c r="AN811" i="38" s="1"/>
  <c r="AL385" i="38"/>
  <c r="AN385" i="38" s="1"/>
  <c r="AL488" i="38"/>
  <c r="AN488" i="38" s="1"/>
  <c r="AL596" i="38"/>
  <c r="AN596" i="38" s="1"/>
  <c r="AM784" i="38"/>
  <c r="AM244" i="38"/>
  <c r="AM397" i="38"/>
  <c r="AM935" i="38"/>
  <c r="AL133" i="38"/>
  <c r="AN133" i="38" s="1"/>
  <c r="AL892" i="38"/>
  <c r="AN892" i="38" s="1"/>
  <c r="AL273" i="38"/>
  <c r="AN273" i="38" s="1"/>
  <c r="AM964" i="38"/>
  <c r="AL615" i="38"/>
  <c r="AN615" i="38" s="1"/>
  <c r="AL89" i="38"/>
  <c r="AN89" i="38" s="1"/>
  <c r="AM529" i="38"/>
  <c r="AL630" i="38"/>
  <c r="AN630" i="38" s="1"/>
  <c r="AM956" i="38"/>
  <c r="AM471" i="38"/>
  <c r="AL247" i="38"/>
  <c r="AN247" i="38" s="1"/>
  <c r="AM26" i="38"/>
  <c r="AM186" i="38"/>
  <c r="AL151" i="38"/>
  <c r="AN151" i="38" s="1"/>
  <c r="AL259" i="38"/>
  <c r="AN259" i="38" s="1"/>
  <c r="AL131" i="38"/>
  <c r="AN131" i="38" s="1"/>
  <c r="AM746" i="38"/>
  <c r="AL984" i="38"/>
  <c r="AN984" i="38" s="1"/>
  <c r="AL703" i="38"/>
  <c r="AN703" i="38" s="1"/>
  <c r="AL777" i="38"/>
  <c r="AN777" i="38" s="1"/>
  <c r="AL608" i="38"/>
  <c r="AN608" i="38" s="1"/>
  <c r="AL49" i="38"/>
  <c r="AN49" i="38" s="1"/>
  <c r="AL186" i="38"/>
  <c r="AN186" i="38" s="1"/>
  <c r="AM972" i="38"/>
  <c r="AM986" i="38"/>
  <c r="AM851" i="38"/>
  <c r="AL167" i="38"/>
  <c r="AN167" i="38" s="1"/>
  <c r="AL100" i="38"/>
  <c r="AN100" i="38" s="1"/>
  <c r="AL887" i="38"/>
  <c r="AN887" i="38" s="1"/>
  <c r="AM918" i="38"/>
  <c r="AL56" i="38"/>
  <c r="AN56" i="38" s="1"/>
  <c r="AM146" i="38"/>
  <c r="AM692" i="38"/>
  <c r="AM724" i="38"/>
  <c r="AM13" i="38"/>
  <c r="AL62" i="38"/>
  <c r="AN62" i="38" s="1"/>
  <c r="AL588" i="38"/>
  <c r="AN588" i="38" s="1"/>
  <c r="AL237" i="38"/>
  <c r="AN237" i="38" s="1"/>
  <c r="AL356" i="38"/>
  <c r="AN356" i="38" s="1"/>
  <c r="AM201" i="38"/>
  <c r="AL251" i="38"/>
  <c r="AN251" i="38" s="1"/>
  <c r="AL547" i="38"/>
  <c r="AN547" i="38" s="1"/>
  <c r="AM637" i="38"/>
  <c r="AM585" i="38"/>
  <c r="AM590" i="38"/>
  <c r="AL512" i="38"/>
  <c r="AN512" i="38" s="1"/>
  <c r="AL451" i="38"/>
  <c r="AN451" i="38" s="1"/>
  <c r="AM445" i="38"/>
  <c r="AM283" i="38"/>
  <c r="AM394" i="38"/>
  <c r="AL149" i="38"/>
  <c r="AN149" i="38" s="1"/>
  <c r="AL829" i="38"/>
  <c r="AN829" i="38" s="1"/>
  <c r="AM714" i="38"/>
  <c r="AM979" i="38"/>
  <c r="AM349" i="38"/>
  <c r="AM361" i="38"/>
  <c r="AM867" i="38"/>
  <c r="AM485" i="38"/>
  <c r="AL997" i="38"/>
  <c r="AN997" i="38" s="1"/>
  <c r="AL363" i="38"/>
  <c r="AN363" i="38" s="1"/>
  <c r="AL725" i="38"/>
  <c r="AN725" i="38" s="1"/>
  <c r="AL812" i="38"/>
  <c r="AN812" i="38" s="1"/>
  <c r="AM656" i="38"/>
  <c r="AL96" i="38"/>
  <c r="AN96" i="38" s="1"/>
  <c r="AM191" i="38"/>
  <c r="AM144" i="38"/>
  <c r="AL66" i="38"/>
  <c r="AN66" i="38" s="1"/>
  <c r="AM622" i="38"/>
  <c r="AL401" i="38"/>
  <c r="AN401" i="38" s="1"/>
  <c r="AM260" i="38"/>
  <c r="AM64" i="38"/>
  <c r="AL719" i="38"/>
  <c r="AN719" i="38" s="1"/>
  <c r="AL126" i="38"/>
  <c r="AN126" i="38" s="1"/>
  <c r="AM398" i="38"/>
  <c r="AM409" i="38"/>
  <c r="AM103" i="38"/>
  <c r="AM160" i="38"/>
  <c r="AM337" i="38"/>
  <c r="AM599" i="38"/>
  <c r="AM137" i="38"/>
  <c r="AM739" i="38"/>
  <c r="AM828" i="38"/>
  <c r="AM472" i="38"/>
  <c r="AM940" i="38"/>
  <c r="AM837" i="38"/>
  <c r="AM466" i="38"/>
  <c r="AM626" i="38"/>
  <c r="AM145" i="38"/>
  <c r="AM501" i="38"/>
  <c r="AL12" i="38"/>
  <c r="AN12" i="38" s="1"/>
  <c r="AL405" i="38"/>
  <c r="AN405" i="38" s="1"/>
  <c r="AM708" i="38"/>
  <c r="AL881" i="38"/>
  <c r="AN881" i="38" s="1"/>
  <c r="AL61" i="38"/>
  <c r="AN61" i="38" s="1"/>
  <c r="AM231" i="38"/>
  <c r="AL754" i="38"/>
  <c r="AN754" i="38" s="1"/>
  <c r="AM59" i="38"/>
  <c r="AL330" i="38"/>
  <c r="AN330" i="38" s="1"/>
  <c r="AL228" i="38"/>
  <c r="AN228" i="38" s="1"/>
  <c r="AM709" i="38"/>
  <c r="AL793" i="38"/>
  <c r="AN793" i="38" s="1"/>
  <c r="AM488" i="38"/>
  <c r="AM467" i="38"/>
  <c r="AM917" i="38"/>
  <c r="AL849" i="38"/>
  <c r="AN849" i="38" s="1"/>
  <c r="AL962" i="38"/>
  <c r="AN962" i="38" s="1"/>
  <c r="AM577" i="38"/>
  <c r="AL454" i="38"/>
  <c r="AN454" i="38" s="1"/>
  <c r="AL833" i="38"/>
  <c r="AN833" i="38" s="1"/>
  <c r="AM936" i="38"/>
  <c r="AM623" i="38"/>
  <c r="AL880" i="38"/>
  <c r="AN880" i="38" s="1"/>
  <c r="AM310" i="38"/>
  <c r="AL702" i="38"/>
  <c r="AN702" i="38" s="1"/>
  <c r="AM950" i="38"/>
  <c r="AL70" i="38"/>
  <c r="AN70" i="38" s="1"/>
  <c r="AL857" i="38"/>
  <c r="AN857" i="38" s="1"/>
  <c r="AL434" i="38"/>
  <c r="AN434" i="38" s="1"/>
  <c r="AM285" i="38"/>
  <c r="AL208" i="38"/>
  <c r="AN208" i="38" s="1"/>
  <c r="AM976" i="38"/>
  <c r="AL375" i="38"/>
  <c r="AN375" i="38" s="1"/>
  <c r="AM92" i="38"/>
  <c r="AL211" i="38"/>
  <c r="AN211" i="38" s="1"/>
  <c r="AM846" i="38"/>
  <c r="AM154" i="38"/>
  <c r="AM801" i="38"/>
  <c r="AM877" i="38"/>
  <c r="AL409" i="38"/>
  <c r="AN409" i="38" s="1"/>
  <c r="AM531" i="38"/>
  <c r="AM689" i="38"/>
  <c r="AL709" i="38"/>
  <c r="AN709" i="38" s="1"/>
  <c r="AL635" i="38"/>
  <c r="AN635" i="38" s="1"/>
  <c r="AM49" i="38"/>
  <c r="AL17" i="38"/>
  <c r="AN17" i="38" s="1"/>
  <c r="AM321" i="38"/>
  <c r="AL244" i="38"/>
  <c r="AN244" i="38" s="1"/>
  <c r="AL160" i="38"/>
  <c r="AN160" i="38" s="1"/>
  <c r="AL250" i="38"/>
  <c r="AN250" i="38" s="1"/>
  <c r="AL545" i="38"/>
  <c r="AN545" i="38" s="1"/>
  <c r="AM578" i="38"/>
  <c r="AM117" i="38"/>
  <c r="AL11" i="38"/>
  <c r="AN11" i="38" s="1"/>
  <c r="AL497" i="38"/>
  <c r="AN497" i="38" s="1"/>
  <c r="AM482" i="38"/>
  <c r="AM854" i="38"/>
  <c r="AL476" i="38"/>
  <c r="AN476" i="38" s="1"/>
  <c r="AM654" i="38"/>
  <c r="AM994" i="38"/>
  <c r="AL837" i="38"/>
  <c r="AN837" i="38" s="1"/>
  <c r="AM897" i="38"/>
  <c r="AL54" i="38"/>
  <c r="AN54" i="38" s="1"/>
  <c r="AM602" i="38"/>
  <c r="AM568" i="38"/>
  <c r="AM560" i="38"/>
  <c r="AL993" i="38"/>
  <c r="AN993" i="38" s="1"/>
  <c r="AM806" i="38"/>
  <c r="AL788" i="38"/>
  <c r="AN788" i="38" s="1"/>
  <c r="AL351" i="38"/>
  <c r="AN351" i="38" s="1"/>
  <c r="AM208" i="38"/>
  <c r="AM998" i="38"/>
  <c r="AL919" i="38"/>
  <c r="AN919" i="38" s="1"/>
  <c r="AM605" i="38"/>
  <c r="AM399" i="38"/>
  <c r="AL897" i="38"/>
  <c r="AN897" i="38" s="1"/>
  <c r="AL470" i="38"/>
  <c r="AN470" i="38" s="1"/>
  <c r="AM42" i="38"/>
  <c r="AM788" i="38"/>
  <c r="AL197" i="38"/>
  <c r="AN197" i="38" s="1"/>
  <c r="AM575" i="38"/>
  <c r="AL439" i="38"/>
  <c r="AN439" i="38" s="1"/>
  <c r="AL115" i="38"/>
  <c r="AN115" i="38" s="1"/>
  <c r="AL637" i="38"/>
  <c r="AN637" i="38" s="1"/>
  <c r="AM615" i="38"/>
  <c r="AM356" i="38"/>
  <c r="AL738" i="38"/>
  <c r="AN738" i="38" s="1"/>
  <c r="AL303" i="38"/>
  <c r="AN303" i="38" s="1"/>
  <c r="AL782" i="38"/>
  <c r="AN782" i="38" s="1"/>
  <c r="AL570" i="38"/>
  <c r="AN570" i="38" s="1"/>
  <c r="AL292" i="38"/>
  <c r="AN292" i="38" s="1"/>
  <c r="AM894" i="38"/>
  <c r="AM512" i="38"/>
  <c r="AM48" i="38"/>
  <c r="AM537" i="38"/>
  <c r="AL217" i="38"/>
  <c r="AN217" i="38" s="1"/>
  <c r="AL58" i="38"/>
  <c r="AN58" i="38" s="1"/>
  <c r="AL67" i="38"/>
  <c r="AN67" i="38" s="1"/>
  <c r="AM564" i="38"/>
  <c r="AL140" i="38"/>
  <c r="AN140" i="38" s="1"/>
  <c r="AM703" i="38"/>
  <c r="AL774" i="38"/>
  <c r="AN774" i="38" s="1"/>
  <c r="AL369" i="38"/>
  <c r="AN369" i="38" s="1"/>
  <c r="AM569" i="38"/>
  <c r="AM357" i="38"/>
  <c r="AM120" i="38"/>
  <c r="AM679" i="38"/>
  <c r="AL223" i="38"/>
  <c r="AN223" i="38" s="1"/>
  <c r="AM655" i="38"/>
  <c r="AL605" i="38"/>
  <c r="AN605" i="38" s="1"/>
  <c r="AL313" i="38"/>
  <c r="AN313" i="38" s="1"/>
  <c r="AM37" i="38"/>
  <c r="AM607" i="38"/>
  <c r="AL169" i="38"/>
  <c r="AN169" i="38" s="1"/>
  <c r="AL353" i="38"/>
  <c r="AN353" i="38" s="1"/>
  <c r="AM669" i="38"/>
  <c r="AM650" i="38"/>
  <c r="AL585" i="38"/>
  <c r="AN585" i="38" s="1"/>
  <c r="AL301" i="38"/>
  <c r="AN301" i="38" s="1"/>
  <c r="AL810" i="38"/>
  <c r="AN810" i="38" s="1"/>
  <c r="AL474" i="38"/>
  <c r="AN474" i="38" s="1"/>
  <c r="AM25" i="38"/>
  <c r="AL42" i="38"/>
  <c r="AN42" i="38" s="1"/>
  <c r="AM370" i="38"/>
  <c r="AM18" i="38"/>
  <c r="AL981" i="38"/>
  <c r="AN981" i="38" s="1"/>
  <c r="AL163" i="38"/>
  <c r="AN163" i="38" s="1"/>
  <c r="AL643" i="38"/>
  <c r="AN643" i="38" s="1"/>
  <c r="AM874" i="38"/>
  <c r="AM320" i="38"/>
  <c r="AM317" i="38"/>
  <c r="AM380" i="38"/>
  <c r="AL236" i="38"/>
  <c r="AN236" i="38" s="1"/>
  <c r="AL973" i="38"/>
  <c r="AN973" i="38" s="1"/>
  <c r="AM668" i="38"/>
  <c r="AM382" i="38"/>
  <c r="AL610" i="38"/>
  <c r="AN610" i="38" s="1"/>
  <c r="AL180" i="38"/>
  <c r="AN180" i="38" s="1"/>
  <c r="AL414" i="38"/>
  <c r="AN414" i="38" s="1"/>
  <c r="AM549" i="38"/>
  <c r="AM80" i="38"/>
  <c r="AL490" i="38"/>
  <c r="AN490" i="38" s="1"/>
  <c r="AM834" i="38"/>
  <c r="AM484" i="38"/>
  <c r="AM767" i="38"/>
  <c r="AM473" i="38"/>
  <c r="AL715" i="38"/>
  <c r="AN715" i="38" s="1"/>
  <c r="AM189" i="38"/>
  <c r="AL516" i="38"/>
  <c r="AN516" i="38" s="1"/>
  <c r="AL776" i="38"/>
  <c r="AN776" i="38" s="1"/>
  <c r="AM38" i="38"/>
  <c r="AL124" i="38"/>
  <c r="AN124" i="38" s="1"/>
  <c r="AL150" i="38"/>
  <c r="AN150" i="38" s="1"/>
  <c r="AL183" i="38"/>
  <c r="AN183" i="38" s="1"/>
  <c r="AM499" i="38"/>
  <c r="AM53" i="38"/>
  <c r="AM47" i="38"/>
  <c r="AM431" i="38"/>
  <c r="AM7" i="38"/>
  <c r="AM12" i="38"/>
  <c r="AL900" i="38"/>
  <c r="AN900" i="38" s="1"/>
  <c r="AL736" i="38"/>
  <c r="AN736" i="38" s="1"/>
  <c r="AM51" i="38"/>
  <c r="AM408" i="38"/>
  <c r="AM947" i="38"/>
  <c r="AM421" i="38"/>
  <c r="AL710" i="38"/>
  <c r="AN710" i="38" s="1"/>
  <c r="AM971" i="38"/>
  <c r="AL209" i="38"/>
  <c r="AN209" i="38" s="1"/>
  <c r="AM927" i="38"/>
  <c r="AM890" i="38"/>
  <c r="AL727" i="38"/>
  <c r="AN727" i="38" s="1"/>
  <c r="AL139" i="38"/>
  <c r="AN139" i="38" s="1"/>
  <c r="AM362" i="38"/>
  <c r="AL258" i="38"/>
  <c r="AN258" i="38" s="1"/>
  <c r="AM441" i="38"/>
  <c r="AL203" i="38"/>
  <c r="AN203" i="38" s="1"/>
  <c r="AM835" i="38"/>
  <c r="AL411" i="38"/>
  <c r="AN411" i="38" s="1"/>
  <c r="AL107" i="38"/>
  <c r="AN107" i="38" s="1"/>
  <c r="AL106" i="38"/>
  <c r="AN106" i="38" s="1"/>
  <c r="AM713" i="38"/>
  <c r="AM503" i="38"/>
  <c r="AM875" i="38"/>
  <c r="AL586" i="38"/>
  <c r="AN586" i="38" s="1"/>
  <c r="AM293" i="38"/>
  <c r="AM699" i="38"/>
  <c r="AL235" i="38"/>
  <c r="AN235" i="38" s="1"/>
  <c r="AL361" i="38"/>
  <c r="AN361" i="38" s="1"/>
  <c r="AL677" i="38"/>
  <c r="AN677" i="38" s="1"/>
  <c r="AL438" i="38"/>
  <c r="AN438" i="38" s="1"/>
  <c r="AL193" i="38"/>
  <c r="AN193" i="38" s="1"/>
  <c r="AM58" i="38"/>
  <c r="AL312" i="38"/>
  <c r="AN312" i="38" s="1"/>
  <c r="AM489" i="38"/>
  <c r="AM763" i="38"/>
  <c r="AL9" i="38"/>
  <c r="AN9" i="38" s="1"/>
  <c r="AM925" i="38"/>
  <c r="AL112" i="38"/>
  <c r="AN112" i="38" s="1"/>
  <c r="AM496" i="38"/>
  <c r="AL518" i="38"/>
  <c r="AN518" i="38" s="1"/>
  <c r="AM460" i="38"/>
  <c r="AL983" i="38"/>
  <c r="AN983" i="38" s="1"/>
  <c r="AL989" i="38"/>
  <c r="AN989" i="38" s="1"/>
  <c r="AM232" i="38"/>
  <c r="AM258" i="38"/>
  <c r="AL473" i="38"/>
  <c r="AN473" i="38" s="1"/>
  <c r="AL239" i="38"/>
  <c r="AN239" i="38" s="1"/>
  <c r="AL914" i="38"/>
  <c r="AN914" i="38" s="1"/>
  <c r="AM742" i="38"/>
  <c r="AM413" i="38"/>
  <c r="AL322" i="38"/>
  <c r="AN322" i="38" s="1"/>
  <c r="AM299" i="38"/>
  <c r="AL778" i="38"/>
  <c r="AN778" i="38" s="1"/>
  <c r="AL282" i="38"/>
  <c r="AN282" i="38" s="1"/>
  <c r="AL791" i="38"/>
  <c r="AN791" i="38" s="1"/>
  <c r="AL746" i="38"/>
  <c r="AN746" i="38" s="1"/>
  <c r="AM162" i="38"/>
  <c r="AM997" i="38"/>
  <c r="AM126" i="38"/>
  <c r="AL761" i="38"/>
  <c r="AN761" i="38" s="1"/>
  <c r="AM363" i="38"/>
  <c r="AL339" i="38"/>
  <c r="AN339" i="38" s="1"/>
  <c r="AM213" i="38"/>
  <c r="AM296" i="38"/>
  <c r="AM332" i="38"/>
  <c r="AL780" i="38"/>
  <c r="AN780" i="38" s="1"/>
  <c r="AM535" i="38"/>
  <c r="AM556" i="38"/>
  <c r="AL561" i="38"/>
  <c r="AN561" i="38" s="1"/>
  <c r="AL325" i="38"/>
  <c r="AN325" i="38" s="1"/>
  <c r="AL845" i="38"/>
  <c r="AN845" i="38" s="1"/>
  <c r="AL449" i="38"/>
  <c r="AN449" i="38" s="1"/>
  <c r="AL627" i="38"/>
  <c r="AN627" i="38" s="1"/>
  <c r="AM558" i="38"/>
  <c r="AL350" i="38"/>
  <c r="AN350" i="38" s="1"/>
  <c r="AM70" i="38"/>
  <c r="AM527" i="38"/>
  <c r="AM211" i="38"/>
  <c r="AL1003" i="38"/>
  <c r="AN1003" i="38" s="1"/>
  <c r="AL426" i="38"/>
  <c r="AN426" i="38" s="1"/>
  <c r="AL14" i="38"/>
  <c r="AN14" i="38" s="1"/>
  <c r="AM104" i="38"/>
  <c r="AL597" i="38"/>
  <c r="AN597" i="38" s="1"/>
  <c r="AM19" i="38"/>
  <c r="AL599" i="38"/>
  <c r="AN599" i="38" s="1"/>
  <c r="AM205" i="38"/>
  <c r="AL529" i="38"/>
  <c r="AN529" i="38" s="1"/>
  <c r="AM402" i="38"/>
  <c r="AL492" i="38"/>
  <c r="AN492" i="38" s="1"/>
  <c r="AL587" i="38"/>
  <c r="AN587" i="38" s="1"/>
  <c r="AL398" i="38"/>
  <c r="AN398" i="38" s="1"/>
  <c r="AM895" i="38"/>
  <c r="AL706" i="38"/>
  <c r="AN706" i="38" s="1"/>
  <c r="AL95" i="38"/>
  <c r="AN95" i="38" s="1"/>
  <c r="AL34" i="38"/>
  <c r="AN34" i="38" s="1"/>
  <c r="AL759" i="38"/>
  <c r="AN759" i="38" s="1"/>
  <c r="AM566" i="38"/>
  <c r="AM492" i="38"/>
  <c r="AM497" i="38"/>
  <c r="AL936" i="38"/>
  <c r="AN936" i="38" s="1"/>
  <c r="AM800" i="38"/>
  <c r="AL653" i="38"/>
  <c r="AN653" i="38" s="1"/>
  <c r="AL687" i="38"/>
  <c r="AN687" i="38" s="1"/>
  <c r="AL785" i="38"/>
  <c r="AN785" i="38" s="1"/>
  <c r="AM210" i="38"/>
  <c r="AM719" i="38"/>
  <c r="AL309" i="38"/>
  <c r="AN309" i="38" s="1"/>
  <c r="AM253" i="38"/>
  <c r="AM277" i="38"/>
  <c r="AM582" i="38"/>
  <c r="AL886" i="38"/>
  <c r="AN886" i="38" s="1"/>
  <c r="AL521" i="38"/>
  <c r="AN521" i="38" s="1"/>
  <c r="AL800" i="38"/>
  <c r="AN800" i="38" s="1"/>
  <c r="AL318" i="38"/>
  <c r="AN318" i="38" s="1"/>
  <c r="AM483" i="38"/>
  <c r="AL24" i="38"/>
  <c r="AN24" i="38" s="1"/>
  <c r="AL245" i="38"/>
  <c r="AN245" i="38" s="1"/>
  <c r="AM518" i="38"/>
  <c r="AL277" i="38"/>
  <c r="AN277" i="38" s="1"/>
  <c r="AL255" i="38"/>
  <c r="AN255" i="38" s="1"/>
  <c r="AM830" i="38"/>
  <c r="AM726" i="38"/>
  <c r="AL740" i="38"/>
  <c r="AN740" i="38" s="1"/>
  <c r="AM983" i="38"/>
  <c r="AM149" i="38"/>
  <c r="AM113" i="38"/>
  <c r="AL440" i="38"/>
  <c r="AN440" i="38" s="1"/>
  <c r="AL92" i="38"/>
  <c r="AN92" i="38" s="1"/>
  <c r="AM984" i="38"/>
  <c r="AL842" i="38"/>
  <c r="AN842" i="38" s="1"/>
  <c r="AL560" i="38"/>
  <c r="AN560" i="38" s="1"/>
  <c r="AL612" i="38"/>
  <c r="AN612" i="38" s="1"/>
  <c r="AM423" i="38"/>
  <c r="AL721" i="38"/>
  <c r="AN721" i="38" s="1"/>
  <c r="AM303" i="38"/>
  <c r="AL117" i="38"/>
  <c r="AN117" i="38" s="1"/>
  <c r="AM682" i="38"/>
  <c r="AL741" i="38"/>
  <c r="AN741" i="38" s="1"/>
  <c r="AM923" i="38"/>
  <c r="AM403" i="38"/>
  <c r="AM992" i="38"/>
  <c r="AL170" i="38"/>
  <c r="AN170" i="38" s="1"/>
  <c r="AM730" i="38"/>
  <c r="AL678" i="38"/>
  <c r="AN678" i="38" s="1"/>
  <c r="AL737" i="38"/>
  <c r="AN737" i="38" s="1"/>
  <c r="AL320" i="38"/>
  <c r="AN320" i="38" s="1"/>
  <c r="AM873" i="38"/>
  <c r="AM502" i="38"/>
  <c r="AL749" i="38"/>
  <c r="AN749" i="38" s="1"/>
  <c r="AM163" i="38"/>
  <c r="AL48" i="38"/>
  <c r="AN48" i="38" s="1"/>
  <c r="AM766" i="38"/>
  <c r="AL291" i="38"/>
  <c r="AN291" i="38" s="1"/>
  <c r="AM227" i="38"/>
  <c r="AM170" i="38"/>
  <c r="AM286" i="38"/>
  <c r="AM999" i="38"/>
  <c r="AM847" i="38"/>
  <c r="AL944" i="38"/>
  <c r="AN944" i="38" s="1"/>
  <c r="AM905" i="38"/>
  <c r="AL980" i="38"/>
  <c r="AN980" i="38" s="1"/>
  <c r="AM624" i="38"/>
  <c r="AL310" i="38"/>
  <c r="AN310" i="38" s="1"/>
  <c r="AM628" i="38"/>
  <c r="AM249" i="38"/>
  <c r="AL891" i="38"/>
  <c r="AN891" i="38" s="1"/>
  <c r="AM803" i="38"/>
  <c r="AL6" i="38"/>
  <c r="AN6" i="38" s="1"/>
  <c r="AM973" i="38"/>
  <c r="AM640" i="38"/>
  <c r="AL215" i="38"/>
  <c r="AN215" i="38" s="1"/>
  <c r="AM952" i="38"/>
  <c r="AM645" i="38"/>
  <c r="AM593" i="38"/>
  <c r="AM712" i="38"/>
  <c r="AM118" i="38"/>
  <c r="AL557" i="38"/>
  <c r="AN557" i="38" s="1"/>
  <c r="AL388" i="38"/>
  <c r="AN388" i="38" s="1"/>
  <c r="AM319" i="38"/>
  <c r="AM289" i="38"/>
  <c r="AM977" i="38"/>
  <c r="AL609" i="38"/>
  <c r="AN609" i="38" s="1"/>
  <c r="AL1002" i="38"/>
  <c r="AN1002" i="38" s="1"/>
  <c r="AM252" i="38"/>
  <c r="AM166" i="38"/>
  <c r="AM904" i="38"/>
  <c r="AM358" i="38"/>
  <c r="AL708" i="38"/>
  <c r="AN708" i="38" s="1"/>
  <c r="AM572" i="38"/>
  <c r="AM188" i="38"/>
  <c r="AL444" i="38"/>
  <c r="AN444" i="38" s="1"/>
  <c r="AM204" i="38"/>
  <c r="AL971" i="38"/>
  <c r="AN971" i="38" s="1"/>
  <c r="AM456" i="38"/>
  <c r="AM775" i="38"/>
  <c r="AL576" i="38"/>
  <c r="AN576" i="38" s="1"/>
  <c r="AM114" i="38"/>
  <c r="AL670" i="38"/>
  <c r="AN670" i="38" s="1"/>
  <c r="AM648" i="38"/>
  <c r="AM388" i="38"/>
  <c r="AM540" i="38"/>
  <c r="AL380" i="38"/>
  <c r="AN380" i="38" s="1"/>
  <c r="AL290" i="38"/>
  <c r="AN290" i="38" s="1"/>
  <c r="AL649" i="38"/>
  <c r="AN649" i="38" s="1"/>
  <c r="AL27" i="38"/>
  <c r="AN27" i="38" s="1"/>
  <c r="AL314" i="38"/>
  <c r="AN314" i="38" s="1"/>
  <c r="AL321" i="38"/>
  <c r="AN321" i="38" s="1"/>
  <c r="AM377" i="38"/>
  <c r="AL762" i="38"/>
  <c r="AN762" i="38" s="1"/>
  <c r="AM620" i="38"/>
  <c r="AM754" i="38"/>
  <c r="AM355" i="38"/>
  <c r="AM453" i="38"/>
  <c r="AL564" i="38"/>
  <c r="AN564" i="38" s="1"/>
  <c r="AM792" i="38"/>
  <c r="AM85" i="38"/>
  <c r="AM193" i="38"/>
  <c r="AL364" i="38"/>
  <c r="AN364" i="38" s="1"/>
  <c r="AM545" i="38"/>
  <c r="AL895" i="38"/>
  <c r="AN895" i="38" s="1"/>
  <c r="AM151" i="38"/>
  <c r="AL940" i="38"/>
  <c r="AN940" i="38" s="1"/>
  <c r="AM341" i="38"/>
  <c r="AL863" i="38"/>
  <c r="AN863" i="38" s="1"/>
  <c r="AM173" i="38"/>
  <c r="AM580" i="38"/>
  <c r="AM817" i="38"/>
  <c r="AL448" i="38"/>
  <c r="AN448" i="38" s="1"/>
  <c r="AL435" i="38"/>
  <c r="AN435" i="38" s="1"/>
  <c r="AM752" i="38"/>
  <c r="AL963" i="38"/>
  <c r="AN963" i="38" s="1"/>
  <c r="AL390" i="38"/>
  <c r="AN390" i="38" s="1"/>
  <c r="AM133" i="38"/>
  <c r="AL680" i="38"/>
  <c r="AN680" i="38" s="1"/>
  <c r="AL315" i="38"/>
  <c r="AN315" i="38" s="1"/>
  <c r="AM223" i="38"/>
  <c r="AL317" i="38"/>
  <c r="AN317" i="38" s="1"/>
  <c r="AL37" i="38"/>
  <c r="AN37" i="38" s="1"/>
  <c r="AM723" i="38"/>
  <c r="AM433" i="38"/>
  <c r="AL617" i="38"/>
  <c r="AN617" i="38" s="1"/>
  <c r="AL331" i="38"/>
  <c r="AN331" i="38" s="1"/>
  <c r="AL206" i="38"/>
  <c r="AN206" i="38" s="1"/>
  <c r="AL846" i="38"/>
  <c r="AN846" i="38" s="1"/>
  <c r="AM772" i="38"/>
  <c r="AL711" i="38"/>
  <c r="AN711" i="38" s="1"/>
  <c r="AM996" i="38"/>
  <c r="AM11" i="38"/>
  <c r="AM452" i="38"/>
  <c r="AL733" i="38"/>
  <c r="AN733" i="38" s="1"/>
  <c r="AM642" i="38"/>
  <c r="AL114" i="38"/>
  <c r="AN114" i="38" s="1"/>
  <c r="AM799" i="38"/>
  <c r="AL573" i="38"/>
  <c r="AN573" i="38" s="1"/>
  <c r="AM132" i="38"/>
  <c r="AM176" i="38"/>
  <c r="AL156" i="38"/>
  <c r="AN156" i="38" s="1"/>
  <c r="AM415" i="38"/>
  <c r="AL804" i="38"/>
  <c r="AN804" i="38" s="1"/>
  <c r="AL631" i="38"/>
  <c r="AN631" i="38" s="1"/>
  <c r="AL655" i="38"/>
  <c r="AN655" i="38" s="1"/>
  <c r="AM172" i="38"/>
  <c r="AL172" i="38"/>
  <c r="AN172" i="38" s="1"/>
  <c r="AL113" i="38"/>
  <c r="AN113" i="38" s="1"/>
  <c r="AM791" i="38"/>
  <c r="AL920" i="38"/>
  <c r="AN920" i="38" s="1"/>
  <c r="AL838" i="38"/>
  <c r="AN838" i="38" s="1"/>
  <c r="AM963" i="38"/>
  <c r="AL707" i="38"/>
  <c r="AN707" i="38" s="1"/>
  <c r="AM856" i="38"/>
  <c r="AM606" i="38"/>
  <c r="AM911" i="38"/>
  <c r="AM381" i="38"/>
  <c r="AL766" i="38"/>
  <c r="AN766" i="38" s="1"/>
  <c r="AL276" i="38"/>
  <c r="AN276" i="38" s="1"/>
  <c r="AL308" i="38"/>
  <c r="AN308" i="38" s="1"/>
  <c r="AM632" i="38"/>
  <c r="AL894" i="38"/>
  <c r="AN894" i="38" s="1"/>
  <c r="AL911" i="38"/>
  <c r="AN911" i="38" s="1"/>
  <c r="AL465" i="38"/>
  <c r="AN465" i="38" s="1"/>
  <c r="AL775" i="38"/>
  <c r="AN775" i="38" s="1"/>
  <c r="AL644" i="38"/>
  <c r="AN644" i="38" s="1"/>
  <c r="AM777" i="38"/>
  <c r="AL520" i="38"/>
  <c r="AN520" i="38" s="1"/>
  <c r="AL992" i="38"/>
  <c r="AN992" i="38" s="1"/>
  <c r="AL341" i="38"/>
  <c r="AN341" i="38" s="1"/>
  <c r="AM156" i="38"/>
  <c r="AM644" i="38"/>
  <c r="AL882" i="38"/>
  <c r="AN882" i="38" s="1"/>
  <c r="AM435" i="38"/>
  <c r="AL395" i="38"/>
  <c r="AN395" i="38" s="1"/>
  <c r="AM702" i="38"/>
  <c r="AL400" i="38"/>
  <c r="AN400" i="38" s="1"/>
  <c r="AL289" i="38"/>
  <c r="AN289" i="38" s="1"/>
  <c r="AL843" i="38"/>
  <c r="AN843" i="38" s="1"/>
  <c r="AM88" i="38"/>
  <c r="AM908" i="38"/>
  <c r="AL562" i="38"/>
  <c r="AN562" i="38" s="1"/>
  <c r="AM551" i="38"/>
  <c r="AL82" i="38"/>
  <c r="AN82" i="38" s="1"/>
  <c r="AM787" i="38"/>
  <c r="AM906" i="38"/>
  <c r="AM414" i="38"/>
  <c r="AL141" i="38"/>
  <c r="AN141" i="38" s="1"/>
  <c r="AL271" i="38"/>
  <c r="AN271" i="38" s="1"/>
  <c r="AL121" i="38"/>
  <c r="AN121" i="38" s="1"/>
  <c r="AL422" i="38"/>
  <c r="AN422" i="38" s="1"/>
  <c r="AM863" i="38"/>
  <c r="AM647" i="38"/>
  <c r="AL413" i="38"/>
  <c r="AN413" i="38" s="1"/>
  <c r="AM69" i="38"/>
  <c r="AM862" i="38"/>
  <c r="AM183" i="38"/>
  <c r="AM55" i="38"/>
  <c r="AM273" i="38"/>
  <c r="AM909" i="38"/>
  <c r="AL603" i="38"/>
  <c r="AN603" i="38" s="1"/>
  <c r="AL824" i="38"/>
  <c r="AN824" i="38" s="1"/>
  <c r="AL462" i="38"/>
  <c r="AN462" i="38" s="1"/>
  <c r="AL654" i="38"/>
  <c r="AN654" i="38" s="1"/>
  <c r="AL360" i="38"/>
  <c r="AN360" i="38" s="1"/>
  <c r="AL393" i="38"/>
  <c r="AN393" i="38" s="1"/>
  <c r="AM159" i="38"/>
  <c r="AM442" i="38"/>
  <c r="AM45" i="38"/>
  <c r="AM900" i="38"/>
  <c r="AM975" i="38"/>
  <c r="AL300" i="38"/>
  <c r="AN300" i="38" s="1"/>
  <c r="AL238" i="38"/>
  <c r="AN238" i="38" s="1"/>
  <c r="AL408" i="38"/>
  <c r="AN408" i="38" s="1"/>
  <c r="AL425" i="38"/>
  <c r="AN425" i="38" s="1"/>
  <c r="AL220" i="38"/>
  <c r="AN220" i="38" s="1"/>
  <c r="AL227" i="38"/>
  <c r="AN227" i="38" s="1"/>
  <c r="AM745" i="38"/>
  <c r="AM354" i="38"/>
  <c r="AL510" i="38"/>
  <c r="AN510" i="38" s="1"/>
  <c r="AM124" i="38"/>
  <c r="AM125" i="38"/>
  <c r="AM220" i="38"/>
  <c r="AL336" i="38"/>
  <c r="AN336" i="38" s="1"/>
  <c r="AM432" i="38"/>
  <c r="AL866" i="38"/>
  <c r="AN866" i="38" s="1"/>
  <c r="AL850" i="38"/>
  <c r="AN850" i="38" s="1"/>
  <c r="AM509" i="38"/>
  <c r="AM240" i="38"/>
  <c r="AL756" i="38"/>
  <c r="AN756" i="38" s="1"/>
  <c r="AL567" i="38"/>
  <c r="AN567" i="38" s="1"/>
  <c r="AL976" i="38"/>
  <c r="AN976" i="38" s="1"/>
  <c r="AL714" i="38"/>
  <c r="AN714" i="38" s="1"/>
  <c r="AM61" i="38"/>
  <c r="AL36" i="38"/>
  <c r="AN36" i="38" s="1"/>
  <c r="AM194" i="38"/>
  <c r="AL667" i="38"/>
  <c r="AN667" i="38" s="1"/>
  <c r="AM625" i="38"/>
  <c r="AL871" i="38"/>
  <c r="AN871" i="38" s="1"/>
  <c r="AL893" i="38"/>
  <c r="AN893" i="38" s="1"/>
  <c r="AM395" i="38"/>
  <c r="AM365" i="38"/>
  <c r="AL767" i="38"/>
  <c r="AN767" i="38" s="1"/>
  <c r="AL918" i="38"/>
  <c r="AN918" i="38" s="1"/>
  <c r="AL525" i="38"/>
  <c r="AN525" i="38" s="1"/>
  <c r="AL844" i="38"/>
  <c r="AN844" i="38" s="1"/>
  <c r="AM102" i="38"/>
  <c r="AM147" i="38"/>
  <c r="AL748" i="38"/>
  <c r="AN748" i="38" s="1"/>
  <c r="AL792" i="38"/>
  <c r="AN792" i="38" s="1"/>
  <c r="AM826" i="38"/>
  <c r="AL826" i="38"/>
  <c r="AN826" i="38" s="1"/>
  <c r="AM123" i="38"/>
  <c r="AL657" i="38"/>
  <c r="AN657" i="38" s="1"/>
  <c r="AL679" i="38"/>
  <c r="AN679" i="38" s="1"/>
  <c r="AL546" i="38"/>
  <c r="AN546" i="38" s="1"/>
  <c r="AM749" i="38"/>
  <c r="AL831" i="38"/>
  <c r="AN831" i="38" s="1"/>
  <c r="AL346" i="38"/>
  <c r="AN346" i="38" s="1"/>
  <c r="AL93" i="38"/>
  <c r="AN93" i="38" s="1"/>
  <c r="AM586" i="38"/>
  <c r="AL46" i="38"/>
  <c r="AN46" i="38" s="1"/>
  <c r="AM978" i="38"/>
  <c r="AL130" i="38"/>
  <c r="AN130" i="38" s="1"/>
  <c r="AL669" i="38"/>
  <c r="AN669" i="38" s="1"/>
  <c r="AL872" i="38"/>
  <c r="AN872" i="38" s="1"/>
  <c r="AM450" i="38"/>
  <c r="AM225" i="38"/>
  <c r="AL57" i="38"/>
  <c r="AN57" i="38" s="1"/>
  <c r="AL598" i="38"/>
  <c r="AN598" i="38" s="1"/>
  <c r="AM617" i="38"/>
  <c r="AL216" i="38"/>
  <c r="AN216" i="38" s="1"/>
  <c r="AM222" i="38"/>
  <c r="AM340" i="38"/>
  <c r="AM948" i="38"/>
  <c r="AM281" i="38"/>
  <c r="AL26" i="38"/>
  <c r="AN26" i="38" s="1"/>
  <c r="AL511" i="38"/>
  <c r="AN511" i="38" s="1"/>
  <c r="AL332" i="38"/>
  <c r="AN332" i="38" s="1"/>
  <c r="AL994" i="38"/>
  <c r="AN994" i="38" s="1"/>
  <c r="AL281" i="38"/>
  <c r="AN281" i="38" s="1"/>
  <c r="AM762" i="38"/>
  <c r="AM583" i="38"/>
  <c r="AM500" i="38"/>
  <c r="AL296" i="38"/>
  <c r="AN296" i="38" s="1"/>
  <c r="AM302" i="38"/>
  <c r="AM938" i="38"/>
  <c r="AM209" i="38"/>
  <c r="AM974" i="38"/>
  <c r="AL855" i="38"/>
  <c r="AN855" i="38" s="1"/>
  <c r="AL253" i="38"/>
  <c r="AN253" i="38" s="1"/>
  <c r="AM430" i="38"/>
  <c r="AL28" i="38"/>
  <c r="AN28" i="38" s="1"/>
  <c r="AM711" i="38"/>
  <c r="AL43" i="38"/>
  <c r="AN43" i="38" s="1"/>
  <c r="AM314" i="38"/>
  <c r="AL769" i="38"/>
  <c r="AN769" i="38" s="1"/>
  <c r="AL676" i="38"/>
  <c r="AN676" i="38" s="1"/>
  <c r="AM122" i="38"/>
  <c r="AL349" i="38"/>
  <c r="AN349" i="38" s="1"/>
  <c r="AM882" i="38"/>
  <c r="AL957" i="38"/>
  <c r="AN957" i="38" s="1"/>
  <c r="AM131" i="38"/>
  <c r="AM326" i="38"/>
  <c r="AM649" i="38"/>
  <c r="AM164" i="38"/>
  <c r="AM820" i="38"/>
  <c r="AL987" i="38"/>
  <c r="AN987" i="38" s="1"/>
  <c r="AM73" i="38"/>
  <c r="AL868" i="38"/>
  <c r="AN868" i="38" s="1"/>
  <c r="AL210" i="38"/>
  <c r="AN210" i="38" s="1"/>
  <c r="AL591" i="38"/>
  <c r="AN591" i="38" s="1"/>
  <c r="AM898" i="38"/>
  <c r="AM426" i="38"/>
  <c r="AM410" i="38"/>
  <c r="AL712" i="38"/>
  <c r="AN712" i="38" s="1"/>
  <c r="AM899" i="38"/>
  <c r="AL614" i="38"/>
  <c r="AN614" i="38" s="1"/>
  <c r="AL786" i="38"/>
  <c r="AN786" i="38" s="1"/>
  <c r="AL848" i="38"/>
  <c r="AN848" i="38" s="1"/>
  <c r="AM350" i="38"/>
  <c r="AL161" i="38"/>
  <c r="AN161" i="38" s="1"/>
  <c r="AL63" i="38"/>
  <c r="AN63" i="38" s="1"/>
  <c r="AL429" i="38"/>
  <c r="AN429" i="38" s="1"/>
  <c r="AM685" i="38"/>
  <c r="AL650" i="38"/>
  <c r="AN650" i="38" s="1"/>
  <c r="AM288" i="38"/>
  <c r="AL943" i="38"/>
  <c r="AN943" i="38" s="1"/>
  <c r="AL913" i="38"/>
  <c r="AN913" i="38" s="1"/>
  <c r="AL456" i="38"/>
  <c r="AN456" i="38" s="1"/>
  <c r="AM196" i="38"/>
  <c r="AM143" i="38"/>
  <c r="AM743" i="38"/>
  <c r="AM505" i="38"/>
  <c r="AL701" i="38"/>
  <c r="AN701" i="38" s="1"/>
  <c r="AM910" i="38"/>
  <c r="AM438" i="38"/>
  <c r="AM206" i="38"/>
  <c r="AL768" i="38"/>
  <c r="AN768" i="38" s="1"/>
  <c r="AL859" i="38"/>
  <c r="AN859" i="38" s="1"/>
  <c r="AL129" i="38"/>
  <c r="AN129" i="38" s="1"/>
  <c r="AM469" i="38"/>
  <c r="AM824" i="38"/>
  <c r="AM876" i="38"/>
  <c r="AL948" i="38"/>
  <c r="AN948" i="38" s="1"/>
  <c r="AL406" i="38"/>
  <c r="AN406" i="38" s="1"/>
  <c r="AM611" i="38"/>
  <c r="AL927" i="38"/>
  <c r="AN927" i="38" s="1"/>
  <c r="AM675" i="38"/>
  <c r="AL500" i="38"/>
  <c r="AN500" i="38" s="1"/>
  <c r="AM389" i="38"/>
  <c r="AM203" i="38"/>
  <c r="AM401" i="38"/>
  <c r="AL834" i="38"/>
  <c r="AN834" i="38" s="1"/>
  <c r="AM461" i="38"/>
  <c r="AM961" i="38"/>
  <c r="AL264" i="38"/>
  <c r="AN264" i="38" s="1"/>
  <c r="AM861" i="38"/>
  <c r="AL391" i="38"/>
  <c r="AN391" i="38" s="1"/>
  <c r="AM229" i="38"/>
  <c r="AL926" i="38"/>
  <c r="AN926" i="38" s="1"/>
  <c r="AM459" i="38"/>
  <c r="AL118" i="38"/>
  <c r="AN118" i="38" s="1"/>
  <c r="AL582" i="38"/>
  <c r="AN582" i="38" s="1"/>
  <c r="AM944" i="38"/>
  <c r="AM519" i="38"/>
  <c r="AM331" i="38"/>
  <c r="AL445" i="38"/>
  <c r="AN445" i="38" s="1"/>
  <c r="AM539" i="38"/>
  <c r="AM214" i="38"/>
  <c r="AM315" i="38"/>
  <c r="AM272" i="38"/>
  <c r="AM907" i="38"/>
  <c r="AM325" i="38"/>
  <c r="AM889" i="38"/>
  <c r="AM243" i="38"/>
  <c r="AM221" i="38"/>
  <c r="AL362" i="38"/>
  <c r="AN362" i="38" s="1"/>
  <c r="AL628" i="38"/>
  <c r="AN628" i="38" s="1"/>
  <c r="AL428" i="38"/>
  <c r="AN428" i="38" s="1"/>
  <c r="AL634" i="38"/>
  <c r="AN634" i="38" s="1"/>
  <c r="AL783" i="38"/>
  <c r="AN783" i="38" s="1"/>
  <c r="AL925" i="38"/>
  <c r="AN925" i="38" s="1"/>
  <c r="AL111" i="38"/>
  <c r="AN111" i="38" s="1"/>
  <c r="AL933" i="38"/>
  <c r="AN933" i="38" s="1"/>
  <c r="AL109" i="38"/>
  <c r="AN109" i="38" s="1"/>
  <c r="AM786" i="38"/>
  <c r="AL494" i="38"/>
  <c r="AN494" i="38" s="1"/>
  <c r="AL890" i="38"/>
  <c r="AN890" i="38" s="1"/>
  <c r="AM330" i="38"/>
  <c r="AL458" i="38"/>
  <c r="AN458" i="38" s="1"/>
  <c r="AL862" i="38"/>
  <c r="AN862" i="38" s="1"/>
  <c r="AL347" i="38"/>
  <c r="AN347" i="38" s="1"/>
  <c r="AL394" i="38"/>
  <c r="AN394" i="38" s="1"/>
  <c r="AL796" i="38"/>
  <c r="AN796" i="38" s="1"/>
  <c r="AL484" i="38"/>
  <c r="AN484" i="38" s="1"/>
  <c r="AM327" i="38"/>
  <c r="AM411" i="38"/>
  <c r="AM769" i="38"/>
  <c r="AM559" i="38"/>
  <c r="AL443" i="38"/>
  <c r="AN443" i="38" s="1"/>
  <c r="AL889" i="38"/>
  <c r="AN889" i="38" s="1"/>
  <c r="AM33" i="38"/>
  <c r="AM372" i="38"/>
  <c r="AM16" i="38"/>
  <c r="AM437" i="38"/>
  <c r="AM86" i="38"/>
  <c r="AL120" i="38"/>
  <c r="AN120" i="38" s="1"/>
  <c r="AM604" i="38"/>
  <c r="AL323" i="38"/>
  <c r="AN323" i="38" s="1"/>
  <c r="AM494" i="38"/>
  <c r="AM778" i="38"/>
  <c r="AM112" i="38"/>
  <c r="AL896" i="38"/>
  <c r="AN896" i="38" s="1"/>
  <c r="AL674" i="38"/>
  <c r="AN674" i="38" s="1"/>
  <c r="AM567" i="38"/>
  <c r="AM36" i="38"/>
  <c r="AL854" i="38"/>
  <c r="AN854" i="38" s="1"/>
  <c r="AM22" i="38"/>
  <c r="AL191" i="38"/>
  <c r="AN191" i="38" s="1"/>
  <c r="AM434" i="38"/>
  <c r="AM546" i="38"/>
  <c r="AL553" i="38"/>
  <c r="AN553" i="38" s="1"/>
  <c r="AM872" i="38"/>
  <c r="AM621" i="38"/>
  <c r="AM174" i="38"/>
  <c r="AL858" i="38"/>
  <c r="AN858" i="38" s="1"/>
  <c r="AM879" i="38"/>
  <c r="AM592" i="38"/>
  <c r="AL690" i="38"/>
  <c r="AN690" i="38" s="1"/>
  <c r="AL73" i="38"/>
  <c r="AN73" i="38" s="1"/>
  <c r="AM264" i="38"/>
  <c r="AL698" i="38"/>
  <c r="AN698" i="38" s="1"/>
  <c r="AM883" i="38"/>
  <c r="AL950" i="38"/>
  <c r="AN950" i="38" s="1"/>
  <c r="AM534" i="38"/>
  <c r="AL229" i="38"/>
  <c r="AN229" i="38" s="1"/>
  <c r="AM347" i="38"/>
  <c r="AL952" i="38"/>
  <c r="AN952" i="38" s="1"/>
  <c r="AM543" i="38"/>
  <c r="AM100" i="38"/>
  <c r="AM683" i="38"/>
  <c r="AL747" i="38"/>
  <c r="AN747" i="38" s="1"/>
  <c r="AM639" i="38"/>
  <c r="AM418" i="38"/>
  <c r="AL475" i="38"/>
  <c r="AN475" i="38" s="1"/>
  <c r="AL956" i="38"/>
  <c r="AN956" i="38" s="1"/>
  <c r="AL232" i="38"/>
  <c r="AN232" i="38" s="1"/>
  <c r="AL978" i="38"/>
  <c r="AN978" i="38" s="1"/>
  <c r="AL951" i="38"/>
  <c r="AN951" i="38" s="1"/>
  <c r="AM815" i="38"/>
  <c r="AL543" i="38"/>
  <c r="AN543" i="38" s="1"/>
  <c r="AL827" i="38"/>
  <c r="AN827" i="38" s="1"/>
  <c r="AL797" i="38"/>
  <c r="AN797" i="38" s="1"/>
  <c r="AL988" i="38"/>
  <c r="AN988" i="38" s="1"/>
  <c r="AM636" i="38"/>
  <c r="AL563" i="38"/>
  <c r="AN563" i="38" s="1"/>
  <c r="AL602" i="38"/>
  <c r="AN602" i="38" s="1"/>
  <c r="AM516" i="38"/>
  <c r="AL324" i="38"/>
  <c r="AN324" i="38" s="1"/>
  <c r="AL841" i="38"/>
  <c r="AN841" i="38" s="1"/>
  <c r="AL359" i="38"/>
  <c r="AN359" i="38" s="1"/>
  <c r="AL809" i="38"/>
  <c r="AN809" i="38" s="1"/>
  <c r="AL50" i="38"/>
  <c r="AN50" i="38" s="1"/>
  <c r="AL661" i="38"/>
  <c r="AN661" i="38" s="1"/>
  <c r="AM729" i="38"/>
  <c r="AL696" i="38"/>
  <c r="AN696" i="38" s="1"/>
  <c r="AM184" i="38"/>
  <c r="AM736" i="38"/>
  <c r="AM97" i="38"/>
  <c r="AM200" i="38"/>
  <c r="AM859" i="38"/>
  <c r="AM477" i="38"/>
  <c r="AM215" i="38"/>
  <c r="AM941" i="38"/>
  <c r="AL818" i="38"/>
  <c r="AN818" i="38" s="1"/>
  <c r="AM930" i="38"/>
  <c r="AM71" i="38"/>
  <c r="AL87" i="38"/>
  <c r="AN87" i="38" s="1"/>
  <c r="AM727" i="38"/>
  <c r="AM960" i="38"/>
  <c r="AM267" i="38"/>
  <c r="AL716" i="38"/>
  <c r="AN716" i="38" s="1"/>
  <c r="AM197" i="38"/>
  <c r="AL692" i="38"/>
  <c r="AN692" i="38" s="1"/>
  <c r="AL478" i="38"/>
  <c r="AN478" i="38" s="1"/>
  <c r="AL403" i="38"/>
  <c r="AN403" i="38" s="1"/>
  <c r="AM39" i="38"/>
  <c r="AL342" i="38"/>
  <c r="AN342" i="38" s="1"/>
  <c r="AL423" i="38"/>
  <c r="AN423" i="38" s="1"/>
  <c r="AM271" i="38"/>
  <c r="AL874" i="38"/>
  <c r="AN874" i="38" s="1"/>
  <c r="AM41" i="38"/>
  <c r="AL479" i="38"/>
  <c r="AN479" i="38" s="1"/>
  <c r="AL252" i="38"/>
  <c r="AN252" i="38" s="1"/>
  <c r="AM962" i="38"/>
  <c r="AL105" i="38"/>
  <c r="AN105" i="38" s="1"/>
  <c r="AL695" i="38"/>
  <c r="AN695" i="38" s="1"/>
  <c r="AM451" i="38"/>
  <c r="AM316" i="38"/>
  <c r="AL537" i="38"/>
  <c r="AN537" i="38" s="1"/>
  <c r="AM412" i="38"/>
  <c r="AM554" i="38"/>
  <c r="AL52" i="38"/>
  <c r="AN52" i="38" s="1"/>
  <c r="AM985" i="38"/>
  <c r="AM954" i="38"/>
  <c r="AL966" i="38"/>
  <c r="AN966" i="38" s="1"/>
  <c r="AM91" i="38"/>
  <c r="AL240" i="38"/>
  <c r="AN240" i="38" s="1"/>
  <c r="AL945" i="38"/>
  <c r="AN945" i="38" s="1"/>
  <c r="AL821" i="38"/>
  <c r="AN821" i="38" s="1"/>
  <c r="AL378" i="38"/>
  <c r="AN378" i="38" s="1"/>
  <c r="AM359" i="38"/>
  <c r="AL16" i="38"/>
  <c r="AN16" i="38" s="1"/>
  <c r="AM462" i="38"/>
  <c r="AM959" i="38"/>
  <c r="AL568" i="38"/>
  <c r="AN568" i="38" s="1"/>
  <c r="AL267" i="38"/>
  <c r="AN267" i="38" s="1"/>
  <c r="AM601" i="38"/>
  <c r="AM662" i="38"/>
  <c r="AM20" i="38"/>
  <c r="AL571" i="38"/>
  <c r="AN571" i="38" s="1"/>
  <c r="AL370" i="38"/>
  <c r="AN370" i="38" s="1"/>
  <c r="AL638" i="38"/>
  <c r="AN638" i="38" s="1"/>
  <c r="AM161" i="38"/>
  <c r="AM738" i="38"/>
  <c r="AM89" i="38"/>
  <c r="AL745" i="38"/>
  <c r="AN745" i="38" s="1"/>
  <c r="AM794" i="38"/>
  <c r="AL371" i="38"/>
  <c r="AN371" i="38" s="1"/>
  <c r="AM192" i="38"/>
  <c r="AL509" i="38"/>
  <c r="AN509" i="38" s="1"/>
  <c r="AL94" i="38"/>
  <c r="AN94" i="38" s="1"/>
  <c r="AM755" i="38"/>
  <c r="AL102" i="38"/>
  <c r="AN102" i="38" s="1"/>
  <c r="AM448" i="38"/>
  <c r="AL805" i="38"/>
  <c r="AN805" i="38" s="1"/>
  <c r="AL864" i="38"/>
  <c r="AN864" i="38" s="1"/>
  <c r="AM475" i="38"/>
  <c r="AM74" i="38"/>
  <c r="AM756" i="38"/>
  <c r="AL519" i="38"/>
  <c r="AN519" i="38" s="1"/>
  <c r="AM614" i="38"/>
  <c r="AL15" i="38"/>
  <c r="AN15" i="38" s="1"/>
  <c r="AM62" i="38"/>
  <c r="AL119" i="38"/>
  <c r="AN119" i="38" s="1"/>
  <c r="AL299" i="38"/>
  <c r="AN299" i="38" s="1"/>
  <c r="AM553" i="38"/>
  <c r="AM565" i="38"/>
  <c r="AM385" i="38"/>
  <c r="AL652" i="38"/>
  <c r="AN652" i="38" s="1"/>
  <c r="AL595" i="38"/>
  <c r="AN595" i="38" s="1"/>
  <c r="AL357" i="38"/>
  <c r="AN357" i="38" s="1"/>
  <c r="AM849" i="38"/>
  <c r="AM300" i="38"/>
  <c r="AL664" i="38"/>
  <c r="AN664" i="38" s="1"/>
  <c r="AM829" i="38"/>
  <c r="AM298" i="38"/>
  <c r="AL485" i="38"/>
  <c r="AN485" i="38" s="1"/>
  <c r="AL410" i="38"/>
  <c r="AN410" i="38" s="1"/>
  <c r="AL278" i="38"/>
  <c r="AN278" i="38" s="1"/>
  <c r="AM324" i="38"/>
  <c r="AL965" i="38"/>
  <c r="AN965" i="38" s="1"/>
  <c r="AL138" i="38"/>
  <c r="AN138" i="38" s="1"/>
  <c r="AM696" i="38"/>
  <c r="AL204" i="38"/>
  <c r="AN204" i="38" s="1"/>
  <c r="AL136" i="38"/>
  <c r="AN136" i="38" s="1"/>
  <c r="AM207" i="38"/>
  <c r="AM90" i="38"/>
  <c r="AL642" i="38"/>
  <c r="AN642" i="38" s="1"/>
  <c r="T928" i="36"/>
  <c r="V928" i="36" s="1"/>
  <c r="T674" i="36"/>
  <c r="V674" i="36" s="1"/>
  <c r="U504" i="36"/>
  <c r="T224" i="36"/>
  <c r="V224" i="36" s="1"/>
  <c r="U802" i="36"/>
  <c r="U257" i="36"/>
  <c r="T69" i="36"/>
  <c r="V69" i="36" s="1"/>
  <c r="U573" i="36"/>
  <c r="U621" i="36"/>
  <c r="U471" i="36"/>
  <c r="U968" i="36"/>
  <c r="T567" i="36"/>
  <c r="V567" i="36" s="1"/>
  <c r="U874" i="36"/>
  <c r="T776" i="36"/>
  <c r="V776" i="36" s="1"/>
  <c r="U792" i="36"/>
  <c r="T987" i="36"/>
  <c r="V987" i="36" s="1"/>
  <c r="U238" i="36"/>
  <c r="T666" i="36"/>
  <c r="V666" i="36" s="1"/>
  <c r="T656" i="36"/>
  <c r="V656" i="36" s="1"/>
  <c r="U138" i="36"/>
  <c r="U169" i="36"/>
  <c r="T804" i="36"/>
  <c r="V804" i="36" s="1"/>
  <c r="U775" i="36"/>
  <c r="T742" i="36"/>
  <c r="V742" i="36" s="1"/>
  <c r="T846" i="36"/>
  <c r="V846" i="36" s="1"/>
  <c r="U283" i="36"/>
  <c r="U689" i="36"/>
  <c r="T367" i="36"/>
  <c r="V367" i="36" s="1"/>
  <c r="T236" i="36"/>
  <c r="V236" i="36" s="1"/>
  <c r="U975" i="36"/>
  <c r="U235" i="36"/>
  <c r="T564" i="36"/>
  <c r="V564" i="36" s="1"/>
  <c r="U766" i="36"/>
  <c r="U811" i="36"/>
  <c r="U3" i="36"/>
  <c r="T617" i="36"/>
  <c r="V617" i="36" s="1"/>
  <c r="U642" i="36"/>
  <c r="U579" i="36"/>
  <c r="U402" i="36"/>
  <c r="U758" i="36"/>
  <c r="U787" i="36"/>
  <c r="T300" i="36"/>
  <c r="V300" i="36" s="1"/>
  <c r="T7" i="36"/>
  <c r="V7" i="36" s="1"/>
  <c r="T544" i="36"/>
  <c r="V544" i="36" s="1"/>
  <c r="T304" i="36"/>
  <c r="V304" i="36" s="1"/>
  <c r="T460" i="36"/>
  <c r="V460" i="36" s="1"/>
  <c r="U472" i="36"/>
  <c r="T936" i="36"/>
  <c r="V936" i="36" s="1"/>
  <c r="T391" i="36"/>
  <c r="V391" i="36" s="1"/>
  <c r="U230" i="36"/>
  <c r="T753" i="36"/>
  <c r="V753" i="36" s="1"/>
  <c r="U445" i="36"/>
  <c r="T548" i="36"/>
  <c r="V548" i="36" s="1"/>
  <c r="U498" i="36"/>
  <c r="T911" i="36"/>
  <c r="V911" i="36" s="1"/>
  <c r="T557" i="36"/>
  <c r="V557" i="36" s="1"/>
  <c r="T570" i="36"/>
  <c r="V570" i="36" s="1"/>
  <c r="U773" i="36"/>
  <c r="U612" i="36"/>
  <c r="U485" i="36"/>
  <c r="U703" i="36"/>
  <c r="U894" i="36"/>
  <c r="U808" i="36"/>
  <c r="U829" i="36"/>
  <c r="T941" i="36"/>
  <c r="V941" i="36" s="1"/>
  <c r="U121" i="36"/>
  <c r="T101" i="36"/>
  <c r="V101" i="36" s="1"/>
  <c r="U789" i="36"/>
  <c r="T823" i="36"/>
  <c r="V823" i="36" s="1"/>
  <c r="T859" i="36"/>
  <c r="V859" i="36" s="1"/>
  <c r="U527" i="36"/>
  <c r="T998" i="36"/>
  <c r="V998" i="36" s="1"/>
  <c r="U552" i="36"/>
  <c r="U301" i="36"/>
  <c r="T437" i="36"/>
  <c r="V437" i="36" s="1"/>
  <c r="U843" i="36"/>
  <c r="U387" i="36"/>
  <c r="U857" i="36"/>
  <c r="U385" i="36"/>
  <c r="T883" i="36"/>
  <c r="V883" i="36" s="1"/>
  <c r="T681" i="36"/>
  <c r="V681" i="36" s="1"/>
  <c r="U227" i="36"/>
  <c r="U231" i="36"/>
  <c r="U662" i="36"/>
  <c r="U258" i="36"/>
  <c r="U513" i="36"/>
  <c r="U762" i="36"/>
  <c r="U683" i="36"/>
  <c r="T946" i="36"/>
  <c r="V946" i="36" s="1"/>
  <c r="U249" i="36"/>
  <c r="U85" i="36"/>
  <c r="U46" i="36"/>
  <c r="U101" i="36"/>
  <c r="U73" i="36"/>
  <c r="T572" i="36"/>
  <c r="V572" i="36" s="1"/>
  <c r="U300" i="36"/>
  <c r="U92" i="36"/>
  <c r="U165" i="36"/>
  <c r="T125" i="36"/>
  <c r="V125" i="36" s="1"/>
  <c r="U476" i="36"/>
  <c r="U559" i="36"/>
  <c r="U376" i="36"/>
  <c r="T778" i="36"/>
  <c r="V778" i="36" s="1"/>
  <c r="T139" i="36"/>
  <c r="V139" i="36" s="1"/>
  <c r="T31" i="36"/>
  <c r="V31" i="36" s="1"/>
  <c r="T731" i="36"/>
  <c r="V731" i="36" s="1"/>
  <c r="T718" i="36"/>
  <c r="V718" i="36" s="1"/>
  <c r="T261" i="36"/>
  <c r="V261" i="36" s="1"/>
  <c r="T229" i="36"/>
  <c r="V229" i="36" s="1"/>
  <c r="T446" i="36"/>
  <c r="V446" i="36" s="1"/>
  <c r="T309" i="36"/>
  <c r="V309" i="36" s="1"/>
  <c r="U795" i="36"/>
  <c r="U719" i="36"/>
  <c r="U677" i="36"/>
  <c r="T612" i="36"/>
  <c r="V612" i="36" s="1"/>
  <c r="U343" i="36"/>
  <c r="T68" i="36"/>
  <c r="V68" i="36" s="1"/>
  <c r="U582" i="36"/>
  <c r="T184" i="36"/>
  <c r="V184" i="36" s="1"/>
  <c r="U679" i="36"/>
  <c r="T792" i="36"/>
  <c r="V792" i="36" s="1"/>
  <c r="T319" i="36"/>
  <c r="V319" i="36" s="1"/>
  <c r="U659" i="36"/>
  <c r="T916" i="36"/>
  <c r="V916" i="36" s="1"/>
  <c r="T27" i="36"/>
  <c r="V27" i="36" s="1"/>
  <c r="T849" i="36"/>
  <c r="V849" i="36" s="1"/>
  <c r="U310" i="36"/>
  <c r="T296" i="36"/>
  <c r="V296" i="36" s="1"/>
  <c r="T456" i="36"/>
  <c r="V456" i="36" s="1"/>
  <c r="U705" i="36"/>
  <c r="U729" i="36"/>
  <c r="U307" i="36"/>
  <c r="T622" i="36"/>
  <c r="V622" i="36" s="1"/>
  <c r="T885" i="36"/>
  <c r="V885" i="36" s="1"/>
  <c r="U475" i="36"/>
  <c r="T665" i="36"/>
  <c r="V665" i="36" s="1"/>
  <c r="T853" i="36"/>
  <c r="V853" i="36" s="1"/>
  <c r="T798" i="36"/>
  <c r="V798" i="36" s="1"/>
  <c r="U390" i="36"/>
  <c r="U103" i="36"/>
  <c r="U918" i="36"/>
  <c r="T642" i="36"/>
  <c r="V642" i="36" s="1"/>
  <c r="T121" i="36"/>
  <c r="V121" i="36" s="1"/>
  <c r="U384" i="36"/>
  <c r="U825" i="36"/>
  <c r="T92" i="36"/>
  <c r="V92" i="36" s="1"/>
  <c r="U339" i="36"/>
  <c r="T495" i="36"/>
  <c r="V495" i="36" s="1"/>
  <c r="T882" i="36"/>
  <c r="V882" i="36" s="1"/>
  <c r="T848" i="36"/>
  <c r="V848" i="36" s="1"/>
  <c r="T127" i="36"/>
  <c r="V127" i="36" s="1"/>
  <c r="U469" i="36"/>
  <c r="U399" i="36"/>
  <c r="U454" i="36"/>
  <c r="T314" i="36"/>
  <c r="V314" i="36" s="1"/>
  <c r="T934" i="36"/>
  <c r="V934" i="36" s="1"/>
  <c r="U867" i="36"/>
  <c r="U886" i="36"/>
  <c r="U645" i="36"/>
  <c r="T775" i="36"/>
  <c r="V775" i="36" s="1"/>
  <c r="T429" i="36"/>
  <c r="V429" i="36" s="1"/>
  <c r="T721" i="36"/>
  <c r="V721" i="36" s="1"/>
  <c r="T779" i="36"/>
  <c r="V779" i="36" s="1"/>
  <c r="T215" i="36"/>
  <c r="V215" i="36" s="1"/>
  <c r="T275" i="36"/>
  <c r="V275" i="36" s="1"/>
  <c r="U963" i="36"/>
  <c r="U74" i="36"/>
  <c r="U29" i="36"/>
  <c r="U196" i="36"/>
  <c r="T134" i="36"/>
  <c r="V134" i="36" s="1"/>
  <c r="T590" i="36"/>
  <c r="V590" i="36" s="1"/>
  <c r="U12" i="36"/>
  <c r="T810" i="36"/>
  <c r="V810" i="36" s="1"/>
  <c r="T207" i="36"/>
  <c r="V207" i="36" s="1"/>
  <c r="T205" i="36"/>
  <c r="V205" i="36" s="1"/>
  <c r="T397" i="36"/>
  <c r="V397" i="36" s="1"/>
  <c r="U571" i="36"/>
  <c r="T730" i="36"/>
  <c r="V730" i="36" s="1"/>
  <c r="T658" i="36"/>
  <c r="V658" i="36" s="1"/>
  <c r="U783" i="36"/>
  <c r="T900" i="36"/>
  <c r="V900" i="36" s="1"/>
  <c r="U304" i="36"/>
  <c r="T350" i="36"/>
  <c r="V350" i="36" s="1"/>
  <c r="T282" i="36"/>
  <c r="V282" i="36" s="1"/>
  <c r="U480" i="36"/>
  <c r="U735" i="36"/>
  <c r="U371" i="36"/>
  <c r="U676" i="36"/>
  <c r="T389" i="36"/>
  <c r="V389" i="36" s="1"/>
  <c r="U432" i="36"/>
  <c r="T260" i="36"/>
  <c r="V260" i="36" s="1"/>
  <c r="T316" i="36"/>
  <c r="V316" i="36" s="1"/>
  <c r="T194" i="36"/>
  <c r="V194" i="36" s="1"/>
  <c r="U731" i="36"/>
  <c r="U210" i="36"/>
  <c r="U119" i="36"/>
  <c r="U207" i="36"/>
  <c r="T935" i="36"/>
  <c r="V935" i="36" s="1"/>
  <c r="U157" i="36"/>
  <c r="U15" i="36"/>
  <c r="U623" i="36"/>
  <c r="U635" i="36"/>
  <c r="T669" i="36"/>
  <c r="V669" i="36" s="1"/>
  <c r="T382" i="36"/>
  <c r="V382" i="36" s="1"/>
  <c r="T822" i="36"/>
  <c r="V822" i="36" s="1"/>
  <c r="U590" i="36"/>
  <c r="U500" i="36"/>
  <c r="T706" i="36"/>
  <c r="V706" i="36" s="1"/>
  <c r="U299" i="36"/>
  <c r="T965" i="36"/>
  <c r="V965" i="36" s="1"/>
  <c r="T365" i="36"/>
  <c r="V365" i="36" s="1"/>
  <c r="U507" i="36"/>
  <c r="T769" i="36"/>
  <c r="V769" i="36" s="1"/>
  <c r="U415" i="36"/>
  <c r="U252" i="36"/>
  <c r="T783" i="36"/>
  <c r="V783" i="36" s="1"/>
  <c r="T385" i="36"/>
  <c r="V385" i="36" s="1"/>
  <c r="T332" i="36"/>
  <c r="V332" i="36" s="1"/>
  <c r="T871" i="36"/>
  <c r="V871" i="36" s="1"/>
  <c r="U737" i="36"/>
  <c r="T416" i="36"/>
  <c r="V416" i="36" s="1"/>
  <c r="T38" i="36"/>
  <c r="V38" i="36" s="1"/>
  <c r="T620" i="36"/>
  <c r="V620" i="36" s="1"/>
  <c r="T855" i="36"/>
  <c r="V855" i="36" s="1"/>
  <c r="U22" i="36"/>
  <c r="U268" i="36"/>
  <c r="T970" i="36"/>
  <c r="V970" i="36" s="1"/>
  <c r="U680" i="36"/>
  <c r="T808" i="36"/>
  <c r="V808" i="36" s="1"/>
  <c r="U647" i="36"/>
  <c r="U370" i="36"/>
  <c r="U698" i="36"/>
  <c r="U942" i="36"/>
  <c r="U615" i="36"/>
  <c r="U278" i="36"/>
  <c r="U198" i="36"/>
  <c r="U759" i="36"/>
  <c r="U777" i="36"/>
  <c r="U42" i="36"/>
  <c r="T765" i="36"/>
  <c r="V765" i="36" s="1"/>
  <c r="T144" i="36"/>
  <c r="V144" i="36" s="1"/>
  <c r="T65" i="36"/>
  <c r="V65" i="36" s="1"/>
  <c r="T979" i="36"/>
  <c r="V979" i="36" s="1"/>
  <c r="U934" i="36"/>
  <c r="U595" i="36"/>
  <c r="T349" i="36"/>
  <c r="V349" i="36" s="1"/>
  <c r="T132" i="36"/>
  <c r="V132" i="36" s="1"/>
  <c r="T867" i="36"/>
  <c r="V867" i="36" s="1"/>
  <c r="U832" i="36"/>
  <c r="U49" i="36"/>
  <c r="U906" i="36"/>
  <c r="T340" i="36"/>
  <c r="V340" i="36" s="1"/>
  <c r="T587" i="36"/>
  <c r="V587" i="36" s="1"/>
  <c r="U972" i="36"/>
  <c r="U464" i="36"/>
  <c r="T957" i="36"/>
  <c r="V957" i="36" s="1"/>
  <c r="T57" i="36"/>
  <c r="V57" i="36" s="1"/>
  <c r="U447" i="36"/>
  <c r="T112" i="36"/>
  <c r="V112" i="36" s="1"/>
  <c r="U718" i="36"/>
  <c r="U255" i="36"/>
  <c r="U608" i="36"/>
  <c r="T627" i="36"/>
  <c r="V627" i="36" s="1"/>
  <c r="T141" i="36"/>
  <c r="V141" i="36" s="1"/>
  <c r="T320" i="36"/>
  <c r="V320" i="36" s="1"/>
  <c r="U127" i="36"/>
  <c r="U587" i="36"/>
  <c r="T425" i="36"/>
  <c r="V425" i="36" s="1"/>
  <c r="U450" i="36"/>
  <c r="U422" i="36"/>
  <c r="T154" i="36"/>
  <c r="V154" i="36" s="1"/>
  <c r="T547" i="36"/>
  <c r="V547" i="36" s="1"/>
  <c r="T982" i="36"/>
  <c r="V982" i="36" s="1"/>
  <c r="T608" i="36"/>
  <c r="V608" i="36" s="1"/>
  <c r="U945" i="36"/>
  <c r="T917" i="36"/>
  <c r="V917" i="36" s="1"/>
  <c r="U323" i="36"/>
  <c r="U839" i="36"/>
  <c r="T799" i="36"/>
  <c r="V799" i="36" s="1"/>
  <c r="U872" i="36"/>
  <c r="U823" i="36"/>
  <c r="U116" i="36"/>
  <c r="U75" i="36"/>
  <c r="T479" i="36"/>
  <c r="V479" i="36" s="1"/>
  <c r="U352" i="36"/>
  <c r="U912" i="36"/>
  <c r="U334" i="36"/>
  <c r="U859" i="36"/>
  <c r="U298" i="36"/>
  <c r="U562" i="36"/>
  <c r="T463" i="36"/>
  <c r="V463" i="36" s="1"/>
  <c r="T430" i="36"/>
  <c r="V430" i="36" s="1"/>
  <c r="U663" i="36"/>
  <c r="U436" i="36"/>
  <c r="T927" i="36"/>
  <c r="V927" i="36" s="1"/>
  <c r="T969" i="36"/>
  <c r="V969" i="36" s="1"/>
  <c r="T592" i="36"/>
  <c r="V592" i="36" s="1"/>
  <c r="U4" i="36"/>
  <c r="U574" i="36"/>
  <c r="T424" i="36"/>
  <c r="V424" i="36" s="1"/>
  <c r="U503" i="36"/>
  <c r="T136" i="36"/>
  <c r="V136" i="36" s="1"/>
  <c r="U417" i="36"/>
  <c r="T735" i="36"/>
  <c r="V735" i="36" s="1"/>
  <c r="T595" i="36"/>
  <c r="V595" i="36" s="1"/>
  <c r="T143" i="36"/>
  <c r="V143" i="36" s="1"/>
  <c r="U206" i="36"/>
  <c r="U583" i="36"/>
  <c r="U250" i="36"/>
  <c r="T4" i="36"/>
  <c r="V4" i="36" s="1"/>
  <c r="T931" i="36"/>
  <c r="V931" i="36" s="1"/>
  <c r="U741" i="36"/>
  <c r="T238" i="36"/>
  <c r="V238" i="36" s="1"/>
  <c r="U701" i="36"/>
  <c r="T392" i="36"/>
  <c r="V392" i="36" s="1"/>
  <c r="U845" i="36"/>
  <c r="T375" i="36"/>
  <c r="V375" i="36" s="1"/>
  <c r="T611" i="36"/>
  <c r="V611" i="36" s="1"/>
  <c r="T168" i="36"/>
  <c r="V168" i="36" s="1"/>
  <c r="U661" i="36"/>
  <c r="T913" i="36"/>
  <c r="V913" i="36" s="1"/>
  <c r="U262" i="36"/>
  <c r="T338" i="36"/>
  <c r="V338" i="36" s="1"/>
  <c r="T601" i="36"/>
  <c r="V601" i="36" s="1"/>
  <c r="T695" i="36"/>
  <c r="V695" i="36" s="1"/>
  <c r="T546" i="36"/>
  <c r="V546" i="36" s="1"/>
  <c r="U200" i="36"/>
  <c r="U535" i="36"/>
  <c r="T326" i="36"/>
  <c r="V326" i="36" s="1"/>
  <c r="U483" i="36"/>
  <c r="T972" i="36"/>
  <c r="V972" i="36" s="1"/>
  <c r="U824" i="36"/>
  <c r="T752" i="36"/>
  <c r="V752" i="36" s="1"/>
  <c r="T875" i="36"/>
  <c r="V875" i="36" s="1"/>
  <c r="T647" i="36"/>
  <c r="V647" i="36" s="1"/>
  <c r="T267" i="36"/>
  <c r="V267" i="36" s="1"/>
  <c r="U654" i="36"/>
  <c r="U243" i="36"/>
  <c r="T14" i="36"/>
  <c r="V14" i="36" s="1"/>
  <c r="U765" i="36"/>
  <c r="T949" i="36"/>
  <c r="V949" i="36" s="1"/>
  <c r="U448" i="36"/>
  <c r="U850" i="36"/>
  <c r="T177" i="36"/>
  <c r="V177" i="36" s="1"/>
  <c r="U315" i="36"/>
  <c r="U646" i="36"/>
  <c r="U110" i="36"/>
  <c r="U344" i="36"/>
  <c r="T789" i="36"/>
  <c r="V789" i="36" s="1"/>
  <c r="T248" i="36"/>
  <c r="V248" i="36" s="1"/>
  <c r="U377" i="36"/>
  <c r="T6" i="36"/>
  <c r="V6" i="36" s="1"/>
  <c r="T994" i="36"/>
  <c r="V994" i="36" s="1"/>
  <c r="T503" i="36"/>
  <c r="V503" i="36" s="1"/>
  <c r="U547" i="36"/>
  <c r="U122" i="36"/>
  <c r="T336" i="36"/>
  <c r="V336" i="36" s="1"/>
  <c r="U452" i="36"/>
  <c r="U460" i="36"/>
  <c r="U187" i="36"/>
  <c r="T241" i="36"/>
  <c r="V241" i="36" s="1"/>
  <c r="T662" i="36"/>
  <c r="V662" i="36" s="1"/>
  <c r="U596" i="36"/>
  <c r="T937" i="36"/>
  <c r="V937" i="36" s="1"/>
  <c r="T204" i="36"/>
  <c r="V204" i="36" s="1"/>
  <c r="T743" i="36"/>
  <c r="V743" i="36" s="1"/>
  <c r="T782" i="36"/>
  <c r="V782" i="36" s="1"/>
  <c r="U491" i="36"/>
  <c r="T67" i="36"/>
  <c r="V67" i="36" s="1"/>
  <c r="T575" i="36"/>
  <c r="V575" i="36" s="1"/>
  <c r="T376" i="36"/>
  <c r="V376" i="36" s="1"/>
  <c r="U999" i="36"/>
  <c r="U993" i="36"/>
  <c r="U431" i="36"/>
  <c r="U881" i="36"/>
  <c r="T578" i="36"/>
  <c r="V578" i="36" s="1"/>
  <c r="T519" i="36"/>
  <c r="V519" i="36" s="1"/>
  <c r="U837" i="36"/>
  <c r="T423" i="36"/>
  <c r="V423" i="36" s="1"/>
  <c r="T359" i="36"/>
  <c r="V359" i="36" s="1"/>
  <c r="U510" i="36"/>
  <c r="T5" i="36"/>
  <c r="V5" i="36" s="1"/>
  <c r="T502" i="36"/>
  <c r="V502" i="36" s="1"/>
  <c r="U684" i="36"/>
  <c r="T278" i="36"/>
  <c r="V278" i="36" s="1"/>
  <c r="T287" i="36"/>
  <c r="V287" i="36" s="1"/>
  <c r="U530" i="36"/>
  <c r="U18" i="36"/>
  <c r="T671" i="36"/>
  <c r="V671" i="36" s="1"/>
  <c r="U358" i="36"/>
  <c r="T159" i="36"/>
  <c r="V159" i="36" s="1"/>
  <c r="U650" i="36"/>
  <c r="U482" i="36"/>
  <c r="U209" i="36"/>
  <c r="T930" i="36"/>
  <c r="V930" i="36" s="1"/>
  <c r="T607" i="36"/>
  <c r="V607" i="36" s="1"/>
  <c r="U261" i="36"/>
  <c r="T664" i="36"/>
  <c r="V664" i="36" s="1"/>
  <c r="T764" i="36"/>
  <c r="V764" i="36" s="1"/>
  <c r="T655" i="36"/>
  <c r="V655" i="36" s="1"/>
  <c r="U64" i="36"/>
  <c r="T835" i="36"/>
  <c r="V835" i="36" s="1"/>
  <c r="T280" i="36"/>
  <c r="V280" i="36" s="1"/>
  <c r="T62" i="36"/>
  <c r="V62" i="36" s="1"/>
  <c r="T593" i="36"/>
  <c r="V593" i="36" s="1"/>
  <c r="T490" i="36"/>
  <c r="V490" i="36" s="1"/>
  <c r="T708" i="36"/>
  <c r="V708" i="36" s="1"/>
  <c r="U78" i="36"/>
  <c r="U183" i="36"/>
  <c r="U106" i="36"/>
  <c r="U629" i="36"/>
  <c r="T440" i="36"/>
  <c r="V440" i="36" s="1"/>
  <c r="T817" i="36"/>
  <c r="V817" i="36" s="1"/>
  <c r="U312" i="36"/>
  <c r="U134" i="36"/>
  <c r="U536" i="36"/>
  <c r="U84" i="36"/>
  <c r="T686" i="36"/>
  <c r="V686" i="36" s="1"/>
  <c r="T845" i="36"/>
  <c r="V845" i="36" s="1"/>
  <c r="T94" i="36"/>
  <c r="V94" i="36" s="1"/>
  <c r="U444" i="36"/>
  <c r="U59" i="36"/>
  <c r="U408" i="36"/>
  <c r="T187" i="36"/>
  <c r="V187" i="36" s="1"/>
  <c r="U222" i="36"/>
  <c r="U724" i="36"/>
  <c r="T161" i="36"/>
  <c r="V161" i="36" s="1"/>
  <c r="T914" i="36"/>
  <c r="V914" i="36" s="1"/>
  <c r="U710" i="36"/>
  <c r="T386" i="36"/>
  <c r="V386" i="36" s="1"/>
  <c r="U746" i="36"/>
  <c r="T962" i="36"/>
  <c r="V962" i="36" s="1"/>
  <c r="U174" i="36"/>
  <c r="T330" i="36"/>
  <c r="V330" i="36" s="1"/>
  <c r="U224" i="36"/>
  <c r="T818" i="36"/>
  <c r="V818" i="36" s="1"/>
  <c r="U316" i="36"/>
  <c r="U14" i="36"/>
  <c r="U606" i="36"/>
  <c r="U541" i="36"/>
  <c r="T263" i="36"/>
  <c r="V263" i="36" s="1"/>
  <c r="T45" i="36"/>
  <c r="V45" i="36" s="1"/>
  <c r="T790" i="36"/>
  <c r="V790" i="36" s="1"/>
  <c r="T227" i="36"/>
  <c r="V227" i="36" s="1"/>
  <c r="T820" i="36"/>
  <c r="V820" i="36" s="1"/>
  <c r="T41" i="36"/>
  <c r="V41" i="36" s="1"/>
  <c r="U801" i="36"/>
  <c r="T828" i="36"/>
  <c r="V828" i="36" s="1"/>
  <c r="T704" i="36"/>
  <c r="V704" i="36" s="1"/>
  <c r="T511" i="36"/>
  <c r="V511" i="36" s="1"/>
  <c r="U99" i="36"/>
  <c r="U364" i="36"/>
  <c r="U969" i="36"/>
  <c r="U757" i="36"/>
  <c r="U585" i="36"/>
  <c r="T199" i="36"/>
  <c r="V199" i="36" s="1"/>
  <c r="U437" i="36"/>
  <c r="T104" i="36"/>
  <c r="V104" i="36" s="1"/>
  <c r="U32" i="36"/>
  <c r="U161" i="36"/>
  <c r="U734" i="36"/>
  <c r="U260" i="36"/>
  <c r="U221" i="36"/>
  <c r="U935" i="36"/>
  <c r="T907" i="36"/>
  <c r="V907" i="36" s="1"/>
  <c r="U133" i="36"/>
  <c r="U418" i="36"/>
  <c r="U904" i="36"/>
  <c r="T436" i="36"/>
  <c r="V436" i="36" s="1"/>
  <c r="T512" i="36"/>
  <c r="V512" i="36" s="1"/>
  <c r="U670" i="36"/>
  <c r="U609" i="36"/>
  <c r="U68" i="36"/>
  <c r="U899" i="36"/>
  <c r="U982" i="36"/>
  <c r="T767" i="36"/>
  <c r="V767" i="36" s="1"/>
  <c r="U269" i="36"/>
  <c r="T432" i="36"/>
  <c r="V432" i="36" s="1"/>
  <c r="T536" i="36"/>
  <c r="V536" i="36" s="1"/>
  <c r="T866" i="36"/>
  <c r="V866" i="36" s="1"/>
  <c r="U840" i="36"/>
  <c r="U666" i="36"/>
  <c r="U289" i="36"/>
  <c r="U354" i="36"/>
  <c r="U691" i="36"/>
  <c r="U406" i="36"/>
  <c r="T525" i="36"/>
  <c r="V525" i="36" s="1"/>
  <c r="U879" i="36"/>
  <c r="T339" i="36"/>
  <c r="V339" i="36" s="1"/>
  <c r="T299" i="36"/>
  <c r="V299" i="36" s="1"/>
  <c r="U105" i="36"/>
  <c r="U831" i="36"/>
  <c r="U279" i="36"/>
  <c r="U129" i="36"/>
  <c r="U913" i="36"/>
  <c r="T414" i="36"/>
  <c r="V414" i="36" s="1"/>
  <c r="T551" i="36"/>
  <c r="V551" i="36" s="1"/>
  <c r="T306" i="36"/>
  <c r="V306" i="36" s="1"/>
  <c r="T929" i="36"/>
  <c r="V929" i="36" s="1"/>
  <c r="U864" i="36"/>
  <c r="T8" i="36"/>
  <c r="V8" i="36" s="1"/>
  <c r="U991" i="36"/>
  <c r="U978" i="36"/>
  <c r="T292" i="36"/>
  <c r="V292" i="36" s="1"/>
  <c r="U947" i="36"/>
  <c r="U990" i="36"/>
  <c r="T12" i="36"/>
  <c r="V12" i="36" s="1"/>
  <c r="T687" i="36"/>
  <c r="V687" i="36" s="1"/>
  <c r="U136" i="36"/>
  <c r="T173" i="36"/>
  <c r="V173" i="36" s="1"/>
  <c r="T581" i="36"/>
  <c r="V581" i="36" s="1"/>
  <c r="T513" i="36"/>
  <c r="V513" i="36" s="1"/>
  <c r="T239" i="36"/>
  <c r="V239" i="36" s="1"/>
  <c r="T70" i="36"/>
  <c r="V70" i="36" s="1"/>
  <c r="U336" i="36"/>
  <c r="U141" i="36"/>
  <c r="U515" i="36"/>
  <c r="T176" i="36"/>
  <c r="V176" i="36" s="1"/>
  <c r="U25" i="36"/>
  <c r="U495" i="36"/>
  <c r="T427" i="36"/>
  <c r="V427" i="36" s="1"/>
  <c r="T111" i="36"/>
  <c r="V111" i="36" s="1"/>
  <c r="U427" i="36"/>
  <c r="T276" i="36"/>
  <c r="V276" i="36" s="1"/>
  <c r="U960" i="36"/>
  <c r="U139" i="36"/>
  <c r="T246" i="36"/>
  <c r="V246" i="36" s="1"/>
  <c r="T220" i="36"/>
  <c r="V220" i="36" s="1"/>
  <c r="T692" i="36"/>
  <c r="V692" i="36" s="1"/>
  <c r="U340" i="36"/>
  <c r="U326" i="36"/>
  <c r="T869" i="36"/>
  <c r="V869" i="36" s="1"/>
  <c r="T334" i="36"/>
  <c r="V334" i="36" s="1"/>
  <c r="U319" i="36"/>
  <c r="U338" i="36"/>
  <c r="U591" i="36"/>
  <c r="U575" i="36"/>
  <c r="U123" i="36"/>
  <c r="U333" i="36"/>
  <c r="U351" i="36"/>
  <c r="T191" i="36"/>
  <c r="V191" i="36" s="1"/>
  <c r="T85" i="36"/>
  <c r="V85" i="36" s="1"/>
  <c r="U317" i="36"/>
  <c r="U788" i="36"/>
  <c r="T899" i="36"/>
  <c r="V899" i="36" s="1"/>
  <c r="U335" i="36"/>
  <c r="U112" i="36"/>
  <c r="T978" i="36"/>
  <c r="V978" i="36" s="1"/>
  <c r="U760" i="36"/>
  <c r="U748" i="36"/>
  <c r="T174" i="36"/>
  <c r="V174" i="36" s="1"/>
  <c r="T78" i="36"/>
  <c r="V78" i="36" s="1"/>
  <c r="U870" i="36"/>
  <c r="U566" i="36"/>
  <c r="T858" i="36"/>
  <c r="V858" i="36" s="1"/>
  <c r="T371" i="36"/>
  <c r="V371" i="36" s="1"/>
  <c r="U951" i="36"/>
  <c r="U468" i="36"/>
  <c r="T618" i="36"/>
  <c r="V618" i="36" s="1"/>
  <c r="T318" i="36"/>
  <c r="V318" i="36" s="1"/>
  <c r="U247" i="36"/>
  <c r="U219" i="36"/>
  <c r="U812" i="36"/>
  <c r="U545" i="36"/>
  <c r="U790" i="36"/>
  <c r="T610" i="36"/>
  <c r="V610" i="36" s="1"/>
  <c r="T569" i="36"/>
  <c r="V569" i="36" s="1"/>
  <c r="U443" i="36"/>
  <c r="U395" i="36"/>
  <c r="U816" i="36"/>
  <c r="T428" i="36"/>
  <c r="V428" i="36" s="1"/>
  <c r="T183" i="36"/>
  <c r="V183" i="36" s="1"/>
  <c r="T378" i="36"/>
  <c r="V378" i="36" s="1"/>
  <c r="T1001" i="36"/>
  <c r="V1001" i="36" s="1"/>
  <c r="U653" i="36"/>
  <c r="T153" i="36"/>
  <c r="V153" i="36" s="1"/>
  <c r="T732" i="36"/>
  <c r="V732" i="36" s="1"/>
  <c r="T22" i="36"/>
  <c r="V22" i="36" s="1"/>
  <c r="U739" i="36"/>
  <c r="T896" i="36"/>
  <c r="V896" i="36" s="1"/>
  <c r="U841" i="36"/>
  <c r="U132" i="36"/>
  <c r="T450" i="36"/>
  <c r="V450" i="36" s="1"/>
  <c r="U593" i="36"/>
  <c r="T841" i="36"/>
  <c r="V841" i="36" s="1"/>
  <c r="T441" i="36"/>
  <c r="V441" i="36" s="1"/>
  <c r="T130" i="36"/>
  <c r="V130" i="36" s="1"/>
  <c r="T876" i="36"/>
  <c r="V876" i="36" s="1"/>
  <c r="T619" i="36"/>
  <c r="V619" i="36" s="1"/>
  <c r="T209" i="36"/>
  <c r="V209" i="36" s="1"/>
  <c r="U529" i="36"/>
  <c r="U20" i="36"/>
  <c r="U213" i="36"/>
  <c r="U539" i="36"/>
  <c r="T86" i="36"/>
  <c r="V86" i="36" s="1"/>
  <c r="U50" i="36"/>
  <c r="U211" i="36"/>
  <c r="U130" i="36"/>
  <c r="U946" i="36"/>
  <c r="T996" i="36"/>
  <c r="V996" i="36" s="1"/>
  <c r="U768" i="36"/>
  <c r="T83" i="36"/>
  <c r="V83" i="36" s="1"/>
  <c r="T418" i="36"/>
  <c r="V418" i="36" s="1"/>
  <c r="T964" i="36"/>
  <c r="V964" i="36" s="1"/>
  <c r="T118" i="36"/>
  <c r="V118" i="36" s="1"/>
  <c r="U767" i="36"/>
  <c r="U668" i="36"/>
  <c r="T523" i="36"/>
  <c r="V523" i="36" s="1"/>
  <c r="U636" i="36"/>
  <c r="U158" i="36"/>
  <c r="U363" i="36"/>
  <c r="T702" i="36"/>
  <c r="V702" i="36" s="1"/>
  <c r="U502" i="36"/>
  <c r="T415" i="36"/>
  <c r="V415" i="36" s="1"/>
  <c r="U882" i="36"/>
  <c r="U697" i="36"/>
  <c r="U280" i="36"/>
  <c r="U809" i="36"/>
  <c r="U467" i="36"/>
  <c r="U655" i="36"/>
  <c r="U425" i="36"/>
  <c r="T701" i="36"/>
  <c r="V701" i="36" s="1"/>
  <c r="T527" i="36"/>
  <c r="V527" i="36" s="1"/>
  <c r="U33" i="36"/>
  <c r="U8" i="36"/>
  <c r="T791" i="36"/>
  <c r="V791" i="36" s="1"/>
  <c r="T815" i="36"/>
  <c r="V815" i="36" s="1"/>
  <c r="U520" i="36"/>
  <c r="U932" i="36"/>
  <c r="T824" i="36"/>
  <c r="V824" i="36" s="1"/>
  <c r="U389" i="36"/>
  <c r="T800" i="36"/>
  <c r="V800" i="36" s="1"/>
  <c r="T152" i="36"/>
  <c r="V152" i="36" s="1"/>
  <c r="U847" i="36"/>
  <c r="U873" i="36"/>
  <c r="U365" i="36"/>
  <c r="T829" i="36"/>
  <c r="V829" i="36" s="1"/>
  <c r="T759" i="36"/>
  <c r="V759" i="36" s="1"/>
  <c r="U117" i="36"/>
  <c r="T920" i="36"/>
  <c r="V920" i="36" s="1"/>
  <c r="U554" i="36"/>
  <c r="T645" i="36"/>
  <c r="V645" i="36" s="1"/>
  <c r="T796" i="36"/>
  <c r="V796" i="36" s="1"/>
  <c r="U26" i="36"/>
  <c r="T533" i="36"/>
  <c r="V533" i="36" s="1"/>
  <c r="T181" i="36"/>
  <c r="V181" i="36" s="1"/>
  <c r="U985" i="36"/>
  <c r="U466" i="36"/>
  <c r="T974" i="36"/>
  <c r="V974" i="36" s="1"/>
  <c r="U866" i="36"/>
  <c r="U838" i="36"/>
  <c r="U34" i="36"/>
  <c r="T25" i="36"/>
  <c r="V25" i="36" s="1"/>
  <c r="U55" i="36"/>
  <c r="U671" i="36"/>
  <c r="T471" i="36"/>
  <c r="V471" i="36" s="1"/>
  <c r="U284" i="36"/>
  <c r="U294" i="36"/>
  <c r="U246" i="36"/>
  <c r="T540" i="36"/>
  <c r="V540" i="36" s="1"/>
  <c r="U497" i="36"/>
  <c r="T514" i="36"/>
  <c r="V514" i="36" s="1"/>
  <c r="T379" i="36"/>
  <c r="V379" i="36" s="1"/>
  <c r="U368" i="36"/>
  <c r="T138" i="36"/>
  <c r="V138" i="36" s="1"/>
  <c r="U266" i="36"/>
  <c r="T606" i="36"/>
  <c r="V606" i="36" s="1"/>
  <c r="U568" i="36"/>
  <c r="T485" i="36"/>
  <c r="V485" i="36" s="1"/>
  <c r="U369" i="36"/>
  <c r="U1001" i="36"/>
  <c r="T825" i="36"/>
  <c r="V825" i="36" s="1"/>
  <c r="T393" i="36"/>
  <c r="V393" i="36" s="1"/>
  <c r="T61" i="36"/>
  <c r="V61" i="36" s="1"/>
  <c r="T475" i="36"/>
  <c r="V475" i="36" s="1"/>
  <c r="U977" i="36"/>
  <c r="T833" i="36"/>
  <c r="V833" i="36" s="1"/>
  <c r="T49" i="36"/>
  <c r="V49" i="36" s="1"/>
  <c r="U518" i="36"/>
  <c r="T677" i="36"/>
  <c r="V677" i="36" s="1"/>
  <c r="U353" i="36"/>
  <c r="T528" i="36"/>
  <c r="V528" i="36" s="1"/>
  <c r="U774" i="36"/>
  <c r="T772" i="36"/>
  <c r="V772" i="36" s="1"/>
  <c r="T409" i="36"/>
  <c r="V409" i="36" s="1"/>
  <c r="T518" i="36"/>
  <c r="V518" i="36" s="1"/>
  <c r="U41" i="36"/>
  <c r="U382" i="36"/>
  <c r="U943" i="36"/>
  <c r="T924" i="36"/>
  <c r="V924" i="36" s="1"/>
  <c r="U714" i="36"/>
  <c r="U80" i="36"/>
  <c r="T549" i="36"/>
  <c r="V549" i="36" s="1"/>
  <c r="U244" i="36"/>
  <c r="T433" i="36"/>
  <c r="V433" i="36" s="1"/>
  <c r="U285" i="36"/>
  <c r="U810" i="36"/>
  <c r="U544" i="36"/>
  <c r="U618" i="36"/>
  <c r="T771" i="36"/>
  <c r="V771" i="36" s="1"/>
  <c r="U97" i="36"/>
  <c r="T505" i="36"/>
  <c r="V505" i="36" s="1"/>
  <c r="T331" i="36"/>
  <c r="V331" i="36" s="1"/>
  <c r="T368" i="36"/>
  <c r="V368" i="36" s="1"/>
  <c r="U148" i="36"/>
  <c r="U367" i="36"/>
  <c r="T476" i="36"/>
  <c r="V476" i="36" s="1"/>
  <c r="T651" i="36"/>
  <c r="V651" i="36" s="1"/>
  <c r="U433" i="36"/>
  <c r="U998" i="36"/>
  <c r="U764" i="36"/>
  <c r="U372" i="36"/>
  <c r="U854" i="36"/>
  <c r="U192" i="36"/>
  <c r="T355" i="36"/>
  <c r="V355" i="36" s="1"/>
  <c r="U477" i="36"/>
  <c r="U162" i="36"/>
  <c r="U67" i="36"/>
  <c r="U564" i="36"/>
  <c r="U614" i="36"/>
  <c r="U797" i="36"/>
  <c r="T370" i="36"/>
  <c r="V370" i="36" s="1"/>
  <c r="U794" i="36"/>
  <c r="U567" i="36"/>
  <c r="T293" i="36"/>
  <c r="V293" i="36" s="1"/>
  <c r="T893" i="36"/>
  <c r="V893" i="36" s="1"/>
  <c r="U459" i="36"/>
  <c r="U973" i="36"/>
  <c r="U707" i="36"/>
  <c r="U658" i="36"/>
  <c r="U821" i="36"/>
  <c r="T661" i="36"/>
  <c r="V661" i="36" s="1"/>
  <c r="T811" i="36"/>
  <c r="V811" i="36" s="1"/>
  <c r="U330" i="36"/>
  <c r="U674" i="36"/>
  <c r="U525" i="36"/>
  <c r="T950" i="36"/>
  <c r="V950" i="36" s="1"/>
  <c r="T787" i="36"/>
  <c r="V787" i="36" s="1"/>
  <c r="T668" i="36"/>
  <c r="V668" i="36" s="1"/>
  <c r="U232" i="36"/>
  <c r="T128" i="36"/>
  <c r="V128" i="36" s="1"/>
  <c r="T457" i="36"/>
  <c r="V457" i="36" s="1"/>
  <c r="U842" i="36"/>
  <c r="T302" i="36"/>
  <c r="V302" i="36" s="1"/>
  <c r="U664" i="36"/>
  <c r="T442" i="36"/>
  <c r="V442" i="36" s="1"/>
  <c r="T381" i="36"/>
  <c r="V381" i="36" s="1"/>
  <c r="T905" i="36"/>
  <c r="V905" i="36" s="1"/>
  <c r="U478" i="36"/>
  <c r="U302" i="36"/>
  <c r="U292" i="36"/>
  <c r="T492" i="36"/>
  <c r="V492" i="36" s="1"/>
  <c r="U911" i="36"/>
  <c r="T197" i="36"/>
  <c r="V197" i="36" s="1"/>
  <c r="U167" i="36"/>
  <c r="T452" i="36"/>
  <c r="V452" i="36" s="1"/>
  <c r="U332" i="36"/>
  <c r="T850" i="36"/>
  <c r="V850" i="36" s="1"/>
  <c r="U341" i="36"/>
  <c r="T780" i="36"/>
  <c r="V780" i="36" s="1"/>
  <c r="U970" i="36"/>
  <c r="U434" i="36"/>
  <c r="T364" i="36"/>
  <c r="V364" i="36" s="1"/>
  <c r="T410" i="36"/>
  <c r="V410" i="36" s="1"/>
  <c r="T206" i="36"/>
  <c r="V206" i="36" s="1"/>
  <c r="U420" i="36"/>
  <c r="U37" i="36"/>
  <c r="U113" i="36"/>
  <c r="T186" i="36"/>
  <c r="V186" i="36" s="1"/>
  <c r="T604" i="36"/>
  <c r="V604" i="36" s="1"/>
  <c r="U413" i="36"/>
  <c r="T20" i="36"/>
  <c r="V20" i="36" s="1"/>
  <c r="U625" i="36"/>
  <c r="T868" i="36"/>
  <c r="V868" i="36" s="1"/>
  <c r="T117" i="36"/>
  <c r="V117" i="36" s="1"/>
  <c r="U308" i="36"/>
  <c r="T573" i="36"/>
  <c r="V573" i="36" s="1"/>
  <c r="T157" i="36"/>
  <c r="V157" i="36" s="1"/>
  <c r="T522" i="36"/>
  <c r="V522" i="36" s="1"/>
  <c r="U893" i="36"/>
  <c r="U685" i="36"/>
  <c r="T96" i="36"/>
  <c r="V96" i="36" s="1"/>
  <c r="U688" i="36"/>
  <c r="T251" i="36"/>
  <c r="V251" i="36" s="1"/>
  <c r="T565" i="36"/>
  <c r="V565" i="36" s="1"/>
  <c r="T46" i="36"/>
  <c r="V46" i="36" s="1"/>
  <c r="T971" i="36"/>
  <c r="V971" i="36" s="1"/>
  <c r="U751" i="36"/>
  <c r="T343" i="36"/>
  <c r="V343" i="36" s="1"/>
  <c r="U205" i="36"/>
  <c r="U556" i="36"/>
  <c r="U996" i="36"/>
  <c r="T252" i="36"/>
  <c r="V252" i="36" s="1"/>
  <c r="T652" i="36"/>
  <c r="V652" i="36" s="1"/>
  <c r="T408" i="36"/>
  <c r="V408" i="36" s="1"/>
  <c r="U531" i="36"/>
  <c r="T272" i="36"/>
  <c r="V272" i="36" s="1"/>
  <c r="T286" i="36"/>
  <c r="V286" i="36" s="1"/>
  <c r="U713" i="36"/>
  <c r="U350" i="36"/>
  <c r="T781" i="36"/>
  <c r="V781" i="36" s="1"/>
  <c r="T372" i="36"/>
  <c r="V372" i="36" s="1"/>
  <c r="T832" i="36"/>
  <c r="V832" i="36" s="1"/>
  <c r="U177" i="36"/>
  <c r="T678" i="36"/>
  <c r="V678" i="36" s="1"/>
  <c r="T295" i="36"/>
  <c r="V295" i="36" s="1"/>
  <c r="T374" i="36"/>
  <c r="V374" i="36" s="1"/>
  <c r="U989" i="36"/>
  <c r="U747" i="36"/>
  <c r="U976" i="36"/>
  <c r="T598" i="36"/>
  <c r="V598" i="36" s="1"/>
  <c r="T958" i="36"/>
  <c r="V958" i="36" s="1"/>
  <c r="U44" i="36"/>
  <c r="U917" i="36"/>
  <c r="U877" i="36"/>
  <c r="U440" i="36"/>
  <c r="U88" i="36"/>
  <c r="U98" i="36"/>
  <c r="T552" i="36"/>
  <c r="V552" i="36" s="1"/>
  <c r="T250" i="36"/>
  <c r="V250" i="36" s="1"/>
  <c r="U956" i="36"/>
  <c r="U237" i="36"/>
  <c r="T493" i="36"/>
  <c r="V493" i="36" s="1"/>
  <c r="U379" i="36"/>
  <c r="U474" i="36"/>
  <c r="U194" i="36"/>
  <c r="T158" i="36"/>
  <c r="V158" i="36" s="1"/>
  <c r="U955" i="36"/>
  <c r="T993" i="36"/>
  <c r="V993" i="36" s="1"/>
  <c r="T11" i="36"/>
  <c r="V11" i="36" s="1"/>
  <c r="U778" i="36"/>
  <c r="U191" i="36"/>
  <c r="U131" i="36"/>
  <c r="T447" i="36"/>
  <c r="V447" i="36" s="1"/>
  <c r="U178" i="36"/>
  <c r="T23" i="36"/>
  <c r="V23" i="36" s="1"/>
  <c r="U274" i="36"/>
  <c r="T644" i="36"/>
  <c r="V644" i="36" s="1"/>
  <c r="T47" i="36"/>
  <c r="V47" i="36" s="1"/>
  <c r="T489" i="36"/>
  <c r="V489" i="36" s="1"/>
  <c r="U494" i="36"/>
  <c r="T537" i="36"/>
  <c r="V537" i="36" s="1"/>
  <c r="U738" i="36"/>
  <c r="T923" i="36"/>
  <c r="V923" i="36" s="1"/>
  <c r="U927" i="36"/>
  <c r="U505" i="36"/>
  <c r="T952" i="36"/>
  <c r="V952" i="36" s="1"/>
  <c r="U70" i="36"/>
  <c r="U743" i="36"/>
  <c r="T366" i="36"/>
  <c r="V366" i="36" s="1"/>
  <c r="U855" i="36"/>
  <c r="U223" i="36"/>
  <c r="T478" i="36"/>
  <c r="V478" i="36" s="1"/>
  <c r="T860" i="36"/>
  <c r="V860" i="36" s="1"/>
  <c r="U551" i="36"/>
  <c r="T802" i="36"/>
  <c r="V802" i="36" s="1"/>
  <c r="U65" i="36"/>
  <c r="T888" i="36"/>
  <c r="V888" i="36" s="1"/>
  <c r="T861" i="36"/>
  <c r="V861" i="36" s="1"/>
  <c r="T115" i="36"/>
  <c r="V115" i="36" s="1"/>
  <c r="T751" i="36"/>
  <c r="V751" i="36" s="1"/>
  <c r="T956" i="36"/>
  <c r="V956" i="36" s="1"/>
  <c r="T322" i="36"/>
  <c r="V322" i="36" s="1"/>
  <c r="T626" i="36"/>
  <c r="V626" i="36" s="1"/>
  <c r="U727" i="36"/>
  <c r="U610" i="36"/>
  <c r="U784" i="36"/>
  <c r="T401" i="36"/>
  <c r="V401" i="36" s="1"/>
  <c r="U7" i="36"/>
  <c r="U457" i="36"/>
  <c r="U799" i="36"/>
  <c r="T310" i="36"/>
  <c r="V310" i="36" s="1"/>
  <c r="U909" i="36"/>
  <c r="T851" i="36"/>
  <c r="V851" i="36" s="1"/>
  <c r="U218" i="36"/>
  <c r="T17" i="36"/>
  <c r="V17" i="36" s="1"/>
  <c r="U600" i="36"/>
  <c r="T602" i="36"/>
  <c r="V602" i="36" s="1"/>
  <c r="U643" i="36"/>
  <c r="U347" i="36"/>
  <c r="T786" i="36"/>
  <c r="V786" i="36" s="1"/>
  <c r="T35" i="36"/>
  <c r="V35" i="36" s="1"/>
  <c r="T496" i="36"/>
  <c r="V496" i="36" s="1"/>
  <c r="T435" i="36"/>
  <c r="V435" i="36" s="1"/>
  <c r="T498" i="36"/>
  <c r="V498" i="36" s="1"/>
  <c r="U770" i="36"/>
  <c r="T421" i="36"/>
  <c r="V421" i="36" s="1"/>
  <c r="U214" i="36"/>
  <c r="U638" i="36"/>
  <c r="T156" i="36"/>
  <c r="V156" i="36" s="1"/>
  <c r="T961" i="36"/>
  <c r="V961" i="36" s="1"/>
  <c r="T32" i="36"/>
  <c r="V32" i="36" s="1"/>
  <c r="T225" i="36"/>
  <c r="V225" i="36" s="1"/>
  <c r="U637" i="36"/>
  <c r="U681" i="36"/>
  <c r="T75" i="36"/>
  <c r="V75" i="36" s="1"/>
  <c r="T454" i="36"/>
  <c r="V454" i="36" s="1"/>
  <c r="U17" i="36"/>
  <c r="T361" i="36"/>
  <c r="V361" i="36" s="1"/>
  <c r="T616" i="36"/>
  <c r="V616" i="36" s="1"/>
  <c r="T840" i="36"/>
  <c r="V840" i="36" s="1"/>
  <c r="T758" i="36"/>
  <c r="V758" i="36" s="1"/>
  <c r="U769" i="36"/>
  <c r="U9" i="36"/>
  <c r="T445" i="36"/>
  <c r="V445" i="36" s="1"/>
  <c r="T396" i="36"/>
  <c r="V396" i="36" s="1"/>
  <c r="T659" i="36"/>
  <c r="V659" i="36" s="1"/>
  <c r="U667" i="36"/>
  <c r="T258" i="36"/>
  <c r="V258" i="36" s="1"/>
  <c r="T169" i="36"/>
  <c r="V169" i="36" s="1"/>
  <c r="T555" i="36"/>
  <c r="V555" i="36" s="1"/>
  <c r="U516" i="36"/>
  <c r="U852" i="36"/>
  <c r="T81" i="36"/>
  <c r="V81" i="36" s="1"/>
  <c r="T637" i="36"/>
  <c r="V637" i="36" s="1"/>
  <c r="U35" i="36"/>
  <c r="U833" i="36"/>
  <c r="U170" i="36"/>
  <c r="T290" i="36"/>
  <c r="V290" i="36" s="1"/>
  <c r="U815" i="36"/>
  <c r="T277" i="36"/>
  <c r="V277" i="36" s="1"/>
  <c r="U455" i="36"/>
  <c r="T133" i="36"/>
  <c r="V133" i="36" s="1"/>
  <c r="T904" i="36"/>
  <c r="V904" i="36" s="1"/>
  <c r="T515" i="36"/>
  <c r="V515" i="36" s="1"/>
  <c r="U692" i="36"/>
  <c r="U234" i="36"/>
  <c r="T221" i="36"/>
  <c r="V221" i="36" s="1"/>
  <c r="U163" i="36"/>
  <c r="T249" i="36"/>
  <c r="V249" i="36" s="1"/>
  <c r="U885" i="36"/>
  <c r="U446" i="36"/>
  <c r="T458" i="36"/>
  <c r="V458" i="36" s="1"/>
  <c r="U479" i="36"/>
  <c r="T358" i="36"/>
  <c r="V358" i="36" s="1"/>
  <c r="T402" i="36"/>
  <c r="V402" i="36" s="1"/>
  <c r="U708" i="36"/>
  <c r="T60" i="36"/>
  <c r="V60" i="36" s="1"/>
  <c r="T709" i="36"/>
  <c r="V709" i="36" s="1"/>
  <c r="U159" i="36"/>
  <c r="T985" i="36"/>
  <c r="V985" i="36" s="1"/>
  <c r="U607" i="36"/>
  <c r="T650" i="36"/>
  <c r="V650" i="36" s="1"/>
  <c r="T9" i="36"/>
  <c r="V9" i="36" s="1"/>
  <c r="U486" i="36"/>
  <c r="T761" i="36"/>
  <c r="V761" i="36" s="1"/>
  <c r="U172" i="36"/>
  <c r="U229" i="36"/>
  <c r="U599" i="36"/>
  <c r="U624" i="36"/>
  <c r="U791" i="36"/>
  <c r="U876" i="36"/>
  <c r="T175" i="36"/>
  <c r="V175" i="36" s="1"/>
  <c r="U754" i="36"/>
  <c r="T673" i="36"/>
  <c r="V673" i="36" s="1"/>
  <c r="U781" i="36"/>
  <c r="T116" i="36"/>
  <c r="V116" i="36" s="1"/>
  <c r="U966" i="36"/>
  <c r="T862" i="36"/>
  <c r="V862" i="36" s="1"/>
  <c r="T554" i="36"/>
  <c r="V554" i="36" s="1"/>
  <c r="T739" i="36"/>
  <c r="V739" i="36" s="1"/>
  <c r="U880" i="36"/>
  <c r="T451" i="36"/>
  <c r="V451" i="36" s="1"/>
  <c r="T748" i="36"/>
  <c r="V748" i="36" s="1"/>
  <c r="U803" i="36"/>
  <c r="T774" i="36"/>
  <c r="V774" i="36" s="1"/>
  <c r="U851" i="36"/>
  <c r="U321" i="36"/>
  <c r="U578" i="36"/>
  <c r="T72" i="36"/>
  <c r="V72" i="36" s="1"/>
  <c r="U21" i="36"/>
  <c r="T738" i="36"/>
  <c r="V738" i="36" s="1"/>
  <c r="U378" i="36"/>
  <c r="T226" i="36"/>
  <c r="V226" i="36" s="1"/>
  <c r="T566" i="36"/>
  <c r="V566" i="36" s="1"/>
  <c r="T672" i="36"/>
  <c r="V672" i="36" s="1"/>
  <c r="T827" i="36"/>
  <c r="V827" i="36" s="1"/>
  <c r="T967" i="36"/>
  <c r="V967" i="36" s="1"/>
  <c r="T459" i="36"/>
  <c r="V459" i="36" s="1"/>
  <c r="U914" i="36"/>
  <c r="U295" i="36"/>
  <c r="U492" i="36"/>
  <c r="T977" i="36"/>
  <c r="V977" i="36" s="1"/>
  <c r="T228" i="36"/>
  <c r="V228" i="36" s="1"/>
  <c r="T151" i="36"/>
  <c r="V151" i="36" s="1"/>
  <c r="U89" i="36"/>
  <c r="T663" i="36"/>
  <c r="V663" i="36" s="1"/>
  <c r="U173" i="36"/>
  <c r="T166" i="36"/>
  <c r="V166" i="36" s="1"/>
  <c r="T222" i="36"/>
  <c r="V222" i="36" s="1"/>
  <c r="T486" i="36"/>
  <c r="V486" i="36" s="1"/>
  <c r="U941" i="36"/>
  <c r="U193" i="36"/>
  <c r="U271" i="36"/>
  <c r="T830" i="36"/>
  <c r="V830" i="36" s="1"/>
  <c r="T230" i="36"/>
  <c r="V230" i="36" s="1"/>
  <c r="U348" i="36"/>
  <c r="T558" i="36"/>
  <c r="V558" i="36" s="1"/>
  <c r="T747" i="36"/>
  <c r="V747" i="36" s="1"/>
  <c r="U201" i="36"/>
  <c r="T724" i="36"/>
  <c r="V724" i="36" s="1"/>
  <c r="U915" i="36"/>
  <c r="T680" i="36"/>
  <c r="V680" i="36" s="1"/>
  <c r="T268" i="36"/>
  <c r="V268" i="36" s="1"/>
  <c r="U804" i="36"/>
  <c r="T53" i="36"/>
  <c r="V53" i="36" s="1"/>
  <c r="T188" i="36"/>
  <c r="V188" i="36" s="1"/>
  <c r="T303" i="36"/>
  <c r="V303" i="36" s="1"/>
  <c r="T155" i="36"/>
  <c r="V155" i="36" s="1"/>
  <c r="T217" i="36"/>
  <c r="V217" i="36" s="1"/>
  <c r="T301" i="36"/>
  <c r="V301" i="36" s="1"/>
  <c r="U844" i="36"/>
  <c r="U386" i="36"/>
  <c r="U463" i="36"/>
  <c r="T897" i="36"/>
  <c r="V897" i="36" s="1"/>
  <c r="T232" i="36"/>
  <c r="V232" i="36" s="1"/>
  <c r="U147" i="36"/>
  <c r="T482" i="36"/>
  <c r="V482" i="36" s="1"/>
  <c r="T685" i="36"/>
  <c r="V685" i="36" s="1"/>
  <c r="T843" i="36"/>
  <c r="V843" i="36" s="1"/>
  <c r="U346" i="36"/>
  <c r="U828" i="36"/>
  <c r="T100" i="36"/>
  <c r="V100" i="36" s="1"/>
  <c r="T387" i="36"/>
  <c r="V387" i="36" s="1"/>
  <c r="U508" i="36"/>
  <c r="U561" i="36"/>
  <c r="U248" i="36"/>
  <c r="T526" i="36"/>
  <c r="V526" i="36" s="1"/>
  <c r="U887" i="36"/>
  <c r="U423" i="36"/>
  <c r="U557" i="36"/>
  <c r="U532" i="36"/>
  <c r="U5" i="36"/>
  <c r="U188" i="36"/>
  <c r="U426" i="36"/>
  <c r="T580" i="36"/>
  <c r="V580" i="36" s="1"/>
  <c r="T749" i="36"/>
  <c r="V749" i="36" s="1"/>
  <c r="U449" i="36"/>
  <c r="T163" i="36"/>
  <c r="V163" i="36" s="1"/>
  <c r="U155" i="36"/>
  <c r="T110" i="36"/>
  <c r="V110" i="36" s="1"/>
  <c r="U682" i="36"/>
  <c r="T170" i="36"/>
  <c r="V170" i="36" s="1"/>
  <c r="T915" i="36"/>
  <c r="V915" i="36" s="1"/>
  <c r="U419" i="36"/>
  <c r="T26" i="36"/>
  <c r="V26" i="36" s="1"/>
  <c r="U27" i="36"/>
  <c r="T254" i="36"/>
  <c r="V254" i="36" s="1"/>
  <c r="U856" i="36"/>
  <c r="U895" i="36"/>
  <c r="U622" i="36"/>
  <c r="T908" i="36"/>
  <c r="V908" i="36" s="1"/>
  <c r="U805" i="36"/>
  <c r="T689" i="36"/>
  <c r="V689" i="36" s="1"/>
  <c r="T244" i="36"/>
  <c r="V244" i="36" s="1"/>
  <c r="U540" i="36"/>
  <c r="U115" i="36"/>
  <c r="T633" i="36"/>
  <c r="V633" i="36" s="1"/>
  <c r="U190" i="36"/>
  <c r="T273" i="36"/>
  <c r="V273" i="36" s="1"/>
  <c r="T324" i="36"/>
  <c r="V324" i="36" s="1"/>
  <c r="T462" i="36"/>
  <c r="V462" i="36" s="1"/>
  <c r="T926" i="36"/>
  <c r="V926" i="36" s="1"/>
  <c r="T198" i="36"/>
  <c r="V198" i="36" s="1"/>
  <c r="T13" i="36"/>
  <c r="V13" i="36" s="1"/>
  <c r="U988" i="36"/>
  <c r="U124" i="36"/>
  <c r="T464" i="36"/>
  <c r="V464" i="36" s="1"/>
  <c r="U602" i="36"/>
  <c r="T291" i="36"/>
  <c r="V291" i="36" s="1"/>
  <c r="U938" i="36"/>
  <c r="T148" i="36"/>
  <c r="V148" i="36" s="1"/>
  <c r="U572" i="36"/>
  <c r="U538" i="36"/>
  <c r="T124" i="36"/>
  <c r="V124" i="36" s="1"/>
  <c r="U56" i="36"/>
  <c r="U937" i="36"/>
  <c r="T577" i="36"/>
  <c r="V577" i="36" s="1"/>
  <c r="T991" i="36"/>
  <c r="V991" i="36" s="1"/>
  <c r="T160" i="36"/>
  <c r="V160" i="36" s="1"/>
  <c r="T542" i="36"/>
  <c r="V542" i="36" s="1"/>
  <c r="U916" i="36"/>
  <c r="U588" i="36"/>
  <c r="T955" i="36"/>
  <c r="V955" i="36" s="1"/>
  <c r="U493" i="36"/>
  <c r="U884" i="36"/>
  <c r="U780" i="36"/>
  <c r="T58" i="36"/>
  <c r="V58" i="36" s="1"/>
  <c r="T455" i="36"/>
  <c r="V455" i="36" s="1"/>
  <c r="U185" i="36"/>
  <c r="U755" i="36"/>
  <c r="T556" i="36"/>
  <c r="V556" i="36" s="1"/>
  <c r="U785" i="36"/>
  <c r="T185" i="36"/>
  <c r="V185" i="36" s="1"/>
  <c r="U542" i="36"/>
  <c r="T398" i="36"/>
  <c r="V398" i="36" s="1"/>
  <c r="T959" i="36"/>
  <c r="V959" i="36" s="1"/>
  <c r="U776" i="36"/>
  <c r="T265" i="36"/>
  <c r="V265" i="36" s="1"/>
  <c r="T585" i="36"/>
  <c r="V585" i="36" s="1"/>
  <c r="U704" i="36"/>
  <c r="U793" i="36"/>
  <c r="T538" i="36"/>
  <c r="V538" i="36" s="1"/>
  <c r="U604" i="36"/>
  <c r="T795" i="36"/>
  <c r="V795" i="36" s="1"/>
  <c r="T346" i="36"/>
  <c r="V346" i="36" s="1"/>
  <c r="U672" i="36"/>
  <c r="T297" i="36"/>
  <c r="V297" i="36" s="1"/>
  <c r="T584" i="36"/>
  <c r="V584" i="36" s="1"/>
  <c r="T902" i="36"/>
  <c r="V902" i="36" s="1"/>
  <c r="U424" i="36"/>
  <c r="T635" i="36"/>
  <c r="V635" i="36" s="1"/>
  <c r="T405" i="36"/>
  <c r="V405" i="36" s="1"/>
  <c r="T488" i="36"/>
  <c r="V488" i="36" s="1"/>
  <c r="T103" i="36"/>
  <c r="V103" i="36" s="1"/>
  <c r="U293" i="36"/>
  <c r="T694" i="36"/>
  <c r="V694" i="36" s="1"/>
  <c r="T472" i="36"/>
  <c r="V472" i="36" s="1"/>
  <c r="T294" i="36"/>
  <c r="V294" i="36" s="1"/>
  <c r="T986" i="36"/>
  <c r="V986" i="36" s="1"/>
  <c r="U957" i="36"/>
  <c r="T865" i="36"/>
  <c r="V865" i="36" s="1"/>
  <c r="T784" i="36"/>
  <c r="V784" i="36" s="1"/>
  <c r="T123" i="36"/>
  <c r="V123" i="36" s="1"/>
  <c r="U617" i="36"/>
  <c r="U66" i="36"/>
  <c r="T465" i="36"/>
  <c r="V465" i="36" s="1"/>
  <c r="U394" i="36"/>
  <c r="T999" i="36"/>
  <c r="V999" i="36" s="1"/>
  <c r="U324" i="36"/>
  <c r="U411" i="36"/>
  <c r="T443" i="36"/>
  <c r="V443" i="36" s="1"/>
  <c r="T313" i="36"/>
  <c r="V313" i="36" s="1"/>
  <c r="T646" i="36"/>
  <c r="V646" i="36" s="1"/>
  <c r="T240" i="36"/>
  <c r="V240" i="36" s="1"/>
  <c r="U656" i="36"/>
  <c r="U126" i="36"/>
  <c r="U548" i="36"/>
  <c r="U16" i="36"/>
  <c r="T553" i="36"/>
  <c r="V553" i="36" s="1"/>
  <c r="U817" i="36"/>
  <c r="U320" i="36"/>
  <c r="U920" i="36"/>
  <c r="U154" i="36"/>
  <c r="T884" i="36"/>
  <c r="V884" i="36" s="1"/>
  <c r="U380" i="36"/>
  <c r="T921" i="36"/>
  <c r="V921" i="36" s="1"/>
  <c r="T507" i="36"/>
  <c r="V507" i="36" s="1"/>
  <c r="U779" i="36"/>
  <c r="T954" i="36"/>
  <c r="V954" i="36" s="1"/>
  <c r="T877" i="36"/>
  <c r="V877" i="36" s="1"/>
  <c r="U861" i="36"/>
  <c r="T279" i="36"/>
  <c r="V279" i="36" s="1"/>
  <c r="T344" i="36"/>
  <c r="V344" i="36" s="1"/>
  <c r="T417" i="36"/>
  <c r="V417" i="36" s="1"/>
  <c r="T870" i="36"/>
  <c r="V870" i="36" s="1"/>
  <c r="T394" i="36"/>
  <c r="V394" i="36" s="1"/>
  <c r="T755" i="36"/>
  <c r="V755" i="36" s="1"/>
  <c r="T773" i="36"/>
  <c r="V773" i="36" s="1"/>
  <c r="T948" i="36"/>
  <c r="V948" i="36" s="1"/>
  <c r="T190" i="36"/>
  <c r="V190" i="36" s="1"/>
  <c r="T788" i="36"/>
  <c r="V788" i="36" s="1"/>
  <c r="U744" i="36"/>
  <c r="U953" i="36"/>
  <c r="T684" i="36"/>
  <c r="V684" i="36" s="1"/>
  <c r="T28" i="36"/>
  <c r="V28" i="36" s="1"/>
  <c r="T351" i="36"/>
  <c r="V351" i="36" s="1"/>
  <c r="U58" i="36"/>
  <c r="T960" i="36"/>
  <c r="V960" i="36" s="1"/>
  <c r="U286" i="36"/>
  <c r="T683" i="36"/>
  <c r="V683" i="36" s="1"/>
  <c r="T805" i="36"/>
  <c r="V805" i="36" s="1"/>
  <c r="T696" i="36"/>
  <c r="V696" i="36" s="1"/>
  <c r="U322" i="36"/>
  <c r="U412" i="36"/>
  <c r="U632" i="36"/>
  <c r="U712" i="36"/>
  <c r="T543" i="36"/>
  <c r="V543" i="36" s="1"/>
  <c r="U726" i="36"/>
  <c r="U489" i="36"/>
  <c r="U263" i="36"/>
  <c r="U143" i="36"/>
  <c r="U690" i="36"/>
  <c r="U835" i="36"/>
  <c r="U954" i="36"/>
  <c r="U627" i="36"/>
  <c r="U111" i="36"/>
  <c r="U995" i="36"/>
  <c r="U558" i="36"/>
  <c r="T898" i="36"/>
  <c r="V898" i="36" s="1"/>
  <c r="T603" i="36"/>
  <c r="V603" i="36" s="1"/>
  <c r="T728" i="36"/>
  <c r="V728" i="36" s="1"/>
  <c r="U725" i="36"/>
  <c r="T149" i="36"/>
  <c r="V149" i="36" s="1"/>
  <c r="U509" i="36"/>
  <c r="U822" i="36"/>
  <c r="U533" i="36"/>
  <c r="T539" i="36"/>
  <c r="V539" i="36" s="1"/>
  <c r="T852" i="36"/>
  <c r="V852" i="36" s="1"/>
  <c r="U827" i="36"/>
  <c r="U581" i="36"/>
  <c r="U949" i="36"/>
  <c r="T953" i="36"/>
  <c r="V953" i="36" s="1"/>
  <c r="T494" i="36"/>
  <c r="V494" i="36" s="1"/>
  <c r="T632" i="36"/>
  <c r="V632" i="36" s="1"/>
  <c r="U273" i="36"/>
  <c r="U442" i="36"/>
  <c r="U259" i="36"/>
  <c r="T50" i="36"/>
  <c r="V50" i="36" s="1"/>
  <c r="T305" i="36"/>
  <c r="V305" i="36" s="1"/>
  <c r="T571" i="36"/>
  <c r="V571" i="36" s="1"/>
  <c r="U678" i="36"/>
  <c r="T380" i="36"/>
  <c r="V380" i="36" s="1"/>
  <c r="U329" i="36"/>
  <c r="U435" i="36"/>
  <c r="U761" i="36"/>
  <c r="U576" i="36"/>
  <c r="T550" i="36"/>
  <c r="V550" i="36" s="1"/>
  <c r="U598" i="36"/>
  <c r="T162" i="36"/>
  <c r="V162" i="36" s="1"/>
  <c r="T711" i="36"/>
  <c r="V711" i="36" s="1"/>
  <c r="U660" i="36"/>
  <c r="U597" i="36"/>
  <c r="T541" i="36"/>
  <c r="V541" i="36" s="1"/>
  <c r="U506" i="36"/>
  <c r="U146" i="36"/>
  <c r="T178" i="36"/>
  <c r="V178" i="36" s="1"/>
  <c r="T714" i="36"/>
  <c r="V714" i="36" s="1"/>
  <c r="U752" i="36"/>
  <c r="T901" i="36"/>
  <c r="V901" i="36" s="1"/>
  <c r="U226" i="36"/>
  <c r="T66" i="36"/>
  <c r="V66" i="36" s="1"/>
  <c r="U461" i="36"/>
  <c r="T754" i="36"/>
  <c r="V754" i="36" s="1"/>
  <c r="T713" i="36"/>
  <c r="V713" i="36" s="1"/>
  <c r="U421" i="36"/>
  <c r="U374" i="36"/>
  <c r="T801" i="36"/>
  <c r="V801" i="36" s="1"/>
  <c r="T703" i="36"/>
  <c r="V703" i="36" s="1"/>
  <c r="U905" i="36"/>
  <c r="T809" i="36"/>
  <c r="V809" i="36" s="1"/>
  <c r="U239" i="36"/>
  <c r="U869" i="36"/>
  <c r="T649" i="36"/>
  <c r="V649" i="36" s="1"/>
  <c r="U700" i="36"/>
  <c r="U256" i="36"/>
  <c r="T281" i="36"/>
  <c r="V281" i="36" s="1"/>
  <c r="T179" i="36"/>
  <c r="V179" i="36" s="1"/>
  <c r="U38" i="36"/>
  <c r="T24" i="36"/>
  <c r="V24" i="36" s="1"/>
  <c r="T812" i="36"/>
  <c r="V812" i="36" s="1"/>
  <c r="U79" i="36"/>
  <c r="T988" i="36"/>
  <c r="V988" i="36" s="1"/>
  <c r="U272" i="36"/>
  <c r="U961" i="36"/>
  <c r="U983" i="36"/>
  <c r="U228" i="36"/>
  <c r="T283" i="36"/>
  <c r="V283" i="36" s="1"/>
  <c r="T623" i="36"/>
  <c r="V623" i="36" s="1"/>
  <c r="U104" i="36"/>
  <c r="T213" i="36"/>
  <c r="V213" i="36" s="1"/>
  <c r="T737" i="36"/>
  <c r="V737" i="36" s="1"/>
  <c r="U569" i="36"/>
  <c r="T266" i="36"/>
  <c r="V266" i="36" s="1"/>
  <c r="T259" i="36"/>
  <c r="V259" i="36" s="1"/>
  <c r="U1000" i="36"/>
  <c r="U616" i="36"/>
  <c r="T321" i="36"/>
  <c r="V321" i="36" s="1"/>
  <c r="T517" i="36"/>
  <c r="V517" i="36" s="1"/>
  <c r="U54" i="36"/>
  <c r="U565" i="36"/>
  <c r="T600" i="36"/>
  <c r="V600" i="36" s="1"/>
  <c r="T625" i="36"/>
  <c r="V625" i="36" s="1"/>
  <c r="T325" i="36"/>
  <c r="V325" i="36" s="1"/>
  <c r="U135" i="36"/>
  <c r="T947" i="36"/>
  <c r="V947" i="36" s="1"/>
  <c r="U620" i="36"/>
  <c r="T487" i="36"/>
  <c r="V487" i="36" s="1"/>
  <c r="U807" i="36"/>
  <c r="T484" i="36"/>
  <c r="V484" i="36" s="1"/>
  <c r="U290" i="36"/>
  <c r="T863" i="36"/>
  <c r="V863" i="36" s="1"/>
  <c r="U628" i="36"/>
  <c r="U903" i="36"/>
  <c r="T892" i="36"/>
  <c r="V892" i="36" s="1"/>
  <c r="T312" i="36"/>
  <c r="V312" i="36" s="1"/>
  <c r="U944" i="36"/>
  <c r="T341" i="36"/>
  <c r="V341" i="36" s="1"/>
  <c r="T88" i="36"/>
  <c r="V88" i="36" s="1"/>
  <c r="U860" i="36"/>
  <c r="T87" i="36"/>
  <c r="V87" i="36" s="1"/>
  <c r="T506" i="36"/>
  <c r="V506" i="36" s="1"/>
  <c r="U236" i="36"/>
  <c r="U373" i="36"/>
  <c r="T968" i="36"/>
  <c r="V968" i="36" s="1"/>
  <c r="U465" i="36"/>
  <c r="T357" i="36"/>
  <c r="V357" i="36" s="1"/>
  <c r="T323" i="36"/>
  <c r="V323" i="36" s="1"/>
  <c r="T431" i="36"/>
  <c r="V431" i="36" s="1"/>
  <c r="U669" i="36"/>
  <c r="T589" i="36"/>
  <c r="V589" i="36" s="1"/>
  <c r="T39" i="36"/>
  <c r="V39" i="36" s="1"/>
  <c r="T834" i="36"/>
  <c r="V834" i="36" s="1"/>
  <c r="U151" i="36"/>
  <c r="T690" i="36"/>
  <c r="V690" i="36" s="1"/>
  <c r="T874" i="36"/>
  <c r="V874" i="36" s="1"/>
  <c r="T643" i="36"/>
  <c r="V643" i="36" s="1"/>
  <c r="U522" i="36"/>
  <c r="U696" i="36"/>
  <c r="T167" i="36"/>
  <c r="V167" i="36" s="1"/>
  <c r="T106" i="36"/>
  <c r="V106" i="36" s="1"/>
  <c r="U853" i="36"/>
  <c r="T373" i="36"/>
  <c r="V373" i="36" s="1"/>
  <c r="U345" i="36"/>
  <c r="T362" i="36"/>
  <c r="V362" i="36" s="1"/>
  <c r="T95" i="36"/>
  <c r="V95" i="36" s="1"/>
  <c r="T707" i="36"/>
  <c r="V707" i="36" s="1"/>
  <c r="T723" i="36"/>
  <c r="V723" i="36" s="1"/>
  <c r="U848" i="36"/>
  <c r="U834" i="36"/>
  <c r="T73" i="36"/>
  <c r="V73" i="36" s="1"/>
  <c r="U366" i="36"/>
  <c r="T10" i="36"/>
  <c r="V10" i="36" s="1"/>
  <c r="U925" i="36"/>
  <c r="T744" i="36"/>
  <c r="V744" i="36" s="1"/>
  <c r="U77" i="36"/>
  <c r="T201" i="36"/>
  <c r="V201" i="36" s="1"/>
  <c r="T164" i="36"/>
  <c r="V164" i="36" s="1"/>
  <c r="U381" i="36"/>
  <c r="U891" i="36"/>
  <c r="T150" i="36"/>
  <c r="V150" i="36" s="1"/>
  <c r="U233" i="36"/>
  <c r="T891" i="36"/>
  <c r="V891" i="36" s="1"/>
  <c r="U928" i="36"/>
  <c r="T271" i="36"/>
  <c r="V271" i="36" s="1"/>
  <c r="T105" i="36"/>
  <c r="V105" i="36" s="1"/>
  <c r="U91" i="36"/>
  <c r="U150" i="36"/>
  <c r="T614" i="36"/>
  <c r="V614" i="36" s="1"/>
  <c r="T473" i="36"/>
  <c r="V473" i="36" s="1"/>
  <c r="T288" i="36"/>
  <c r="V288" i="36" s="1"/>
  <c r="U153" i="36"/>
  <c r="U182" i="36"/>
  <c r="T99" i="36"/>
  <c r="V99" i="36" s="1"/>
  <c r="U601" i="36"/>
  <c r="T688" i="36"/>
  <c r="V688" i="36" s="1"/>
  <c r="T992" i="36"/>
  <c r="V992" i="36" s="1"/>
  <c r="T419" i="36"/>
  <c r="V419" i="36" s="1"/>
  <c r="U398" i="36"/>
  <c r="U166" i="36"/>
  <c r="U216" i="36"/>
  <c r="U453" i="36"/>
  <c r="T200" i="36"/>
  <c r="V200" i="36" s="1"/>
  <c r="U251" i="36"/>
  <c r="U128" i="36"/>
  <c r="T768" i="36"/>
  <c r="V768" i="36" s="1"/>
  <c r="T710" i="36"/>
  <c r="V710" i="36" s="1"/>
  <c r="T422" i="36"/>
  <c r="V422" i="36" s="1"/>
  <c r="U819" i="36"/>
  <c r="T411" i="36"/>
  <c r="V411" i="36" s="1"/>
  <c r="U699" i="36"/>
  <c r="T807" i="36"/>
  <c r="V807" i="36" s="1"/>
  <c r="T76" i="36"/>
  <c r="V76" i="36" s="1"/>
  <c r="U772" i="36"/>
  <c r="T838" i="36"/>
  <c r="V838" i="36" s="1"/>
  <c r="T342" i="36"/>
  <c r="V342" i="36" s="1"/>
  <c r="T353" i="36"/>
  <c r="V353" i="36" s="1"/>
  <c r="U888" i="36"/>
  <c r="T966" i="36"/>
  <c r="V966" i="36" s="1"/>
  <c r="U782" i="36"/>
  <c r="T629" i="36"/>
  <c r="V629" i="36" s="1"/>
  <c r="U296" i="36"/>
  <c r="U397" i="36"/>
  <c r="T21" i="36"/>
  <c r="V21" i="36" s="1"/>
  <c r="T889" i="36"/>
  <c r="V889" i="36" s="1"/>
  <c r="U325" i="36"/>
  <c r="T407" i="36"/>
  <c r="V407" i="36" s="1"/>
  <c r="U883" i="36"/>
  <c r="U763" i="36"/>
  <c r="U168" i="36"/>
  <c r="T559" i="36"/>
  <c r="V559" i="36" s="1"/>
  <c r="U736" i="36"/>
  <c r="T535" i="36"/>
  <c r="V535" i="36" s="1"/>
  <c r="U992" i="36"/>
  <c r="U313" i="36"/>
  <c r="U979" i="36"/>
  <c r="T129" i="36"/>
  <c r="V129" i="36" s="1"/>
  <c r="T997" i="36"/>
  <c r="V997" i="36" s="1"/>
  <c r="T925" i="36"/>
  <c r="V925" i="36" s="1"/>
  <c r="U814" i="36"/>
  <c r="T255" i="36"/>
  <c r="V255" i="36" s="1"/>
  <c r="U204" i="36"/>
  <c r="T873" i="36"/>
  <c r="V873" i="36" s="1"/>
  <c r="U753" i="36"/>
  <c r="U613" i="36"/>
  <c r="T582" i="36"/>
  <c r="V582" i="36" s="1"/>
  <c r="T348" i="36"/>
  <c r="V348" i="36" s="1"/>
  <c r="T529" i="36"/>
  <c r="V529" i="36" s="1"/>
  <c r="T328" i="36"/>
  <c r="V328" i="36" s="1"/>
  <c r="T400" i="36"/>
  <c r="V400" i="36" s="1"/>
  <c r="U11" i="36"/>
  <c r="T231" i="36"/>
  <c r="V231" i="36" s="1"/>
  <c r="U264" i="36"/>
  <c r="U93" i="36"/>
  <c r="U275" i="36"/>
  <c r="T439" i="36"/>
  <c r="V439" i="36" s="1"/>
  <c r="U605" i="36"/>
  <c r="U826" i="36"/>
  <c r="T404" i="36"/>
  <c r="V404" i="36" s="1"/>
  <c r="T242" i="36"/>
  <c r="V242" i="36" s="1"/>
  <c r="T311" i="36"/>
  <c r="V311" i="36" s="1"/>
  <c r="U965" i="36"/>
  <c r="T981" i="36"/>
  <c r="V981" i="36" s="1"/>
  <c r="U487" i="36"/>
  <c r="U919" i="36"/>
  <c r="U931" i="36"/>
  <c r="T329" i="36"/>
  <c r="V329" i="36" s="1"/>
  <c r="U441" i="36"/>
  <c r="U836" i="36"/>
  <c r="T794" i="36"/>
  <c r="V794" i="36" s="1"/>
  <c r="U813" i="36"/>
  <c r="U356" i="36"/>
  <c r="T135" i="36"/>
  <c r="V135" i="36" s="1"/>
  <c r="U488" i="36"/>
  <c r="U512" i="36"/>
  <c r="T501" i="36"/>
  <c r="V501" i="36" s="1"/>
  <c r="U331" i="36"/>
  <c r="U118" i="36"/>
  <c r="U901" i="36"/>
  <c r="T253" i="36"/>
  <c r="V253" i="36" s="1"/>
  <c r="T1000" i="36"/>
  <c r="V1000" i="36" s="1"/>
  <c r="T64" i="36"/>
  <c r="V64" i="36" s="1"/>
  <c r="T119" i="36"/>
  <c r="V119" i="36" s="1"/>
  <c r="T216" i="36"/>
  <c r="V216" i="36" s="1"/>
  <c r="T854" i="36"/>
  <c r="V854" i="36" s="1"/>
  <c r="T193" i="36"/>
  <c r="V193" i="36" s="1"/>
  <c r="T579" i="36"/>
  <c r="V579" i="36" s="1"/>
  <c r="T586" i="36"/>
  <c r="V586" i="36" s="1"/>
  <c r="T736" i="36"/>
  <c r="V736" i="36" s="1"/>
  <c r="U52" i="36"/>
  <c r="T448" i="36"/>
  <c r="V448" i="36" s="1"/>
  <c r="U501" i="36"/>
  <c r="T317" i="36"/>
  <c r="V317" i="36" s="1"/>
  <c r="T270" i="36"/>
  <c r="V270" i="36" s="1"/>
  <c r="T777" i="36"/>
  <c r="V777" i="36" s="1"/>
  <c r="U220" i="36"/>
  <c r="U580" i="36"/>
  <c r="U473" i="36"/>
  <c r="U76" i="36"/>
  <c r="U640" i="36"/>
  <c r="U592" i="36"/>
  <c r="U641" i="36"/>
  <c r="T212" i="36"/>
  <c r="V212" i="36" s="1"/>
  <c r="U31" i="36"/>
  <c r="T756" i="36"/>
  <c r="V756" i="36" s="1"/>
  <c r="T180" i="36"/>
  <c r="V180" i="36" s="1"/>
  <c r="U456" i="36"/>
  <c r="T976" i="36"/>
  <c r="V976" i="36" s="1"/>
  <c r="T984" i="36"/>
  <c r="V984" i="36" s="1"/>
  <c r="T142" i="36"/>
  <c r="V142" i="36" s="1"/>
  <c r="T675" i="36"/>
  <c r="V675" i="36" s="1"/>
  <c r="T468" i="36"/>
  <c r="V468" i="36" s="1"/>
  <c r="T682" i="36"/>
  <c r="V682" i="36" s="1"/>
  <c r="U648" i="36"/>
  <c r="T534" i="36"/>
  <c r="V534" i="36" s="1"/>
  <c r="T74" i="36"/>
  <c r="V74" i="36" s="1"/>
  <c r="T383" i="36"/>
  <c r="V383" i="36" s="1"/>
  <c r="T36" i="36"/>
  <c r="V36" i="36" s="1"/>
  <c r="T676" i="36"/>
  <c r="V676" i="36" s="1"/>
  <c r="U429" i="36"/>
  <c r="T980" i="36"/>
  <c r="V980" i="36" s="1"/>
  <c r="T510" i="36"/>
  <c r="V510" i="36" s="1"/>
  <c r="T990" i="36"/>
  <c r="V990" i="36" s="1"/>
  <c r="T839" i="36"/>
  <c r="V839" i="36" s="1"/>
  <c r="U711" i="36"/>
  <c r="U186" i="36"/>
  <c r="U349" i="36"/>
  <c r="U197" i="36"/>
  <c r="U863" i="36"/>
  <c r="T16" i="36"/>
  <c r="V16" i="36" s="1"/>
  <c r="U267" i="36"/>
  <c r="U181" i="36"/>
  <c r="T532" i="36"/>
  <c r="V532" i="36" s="1"/>
  <c r="T951" i="36"/>
  <c r="V951" i="36" s="1"/>
  <c r="U359" i="36"/>
  <c r="U728" i="36"/>
  <c r="T93" i="36"/>
  <c r="V93" i="36" s="1"/>
  <c r="T285" i="36"/>
  <c r="V285" i="36" s="1"/>
  <c r="T591" i="36"/>
  <c r="V591" i="36" s="1"/>
  <c r="T910" i="36"/>
  <c r="V910" i="36" s="1"/>
  <c r="U120" i="36"/>
  <c r="T597" i="36"/>
  <c r="V597" i="36" s="1"/>
  <c r="U23" i="36"/>
  <c r="U740" i="36"/>
  <c r="U242" i="36"/>
  <c r="U936" i="36"/>
  <c r="U156" i="36"/>
  <c r="T257" i="36"/>
  <c r="V257" i="36" s="1"/>
  <c r="T530" i="36"/>
  <c r="V530" i="36" s="1"/>
  <c r="T521" i="36"/>
  <c r="V521" i="36" s="1"/>
  <c r="U994" i="36"/>
  <c r="T3" i="36"/>
  <c r="V3" i="36" s="1"/>
  <c r="T109" i="36"/>
  <c r="V109" i="36" s="1"/>
  <c r="T55" i="36"/>
  <c r="V55" i="36" s="1"/>
  <c r="U28" i="36"/>
  <c r="U526" i="36"/>
  <c r="T624" i="36"/>
  <c r="V624" i="36" s="1"/>
  <c r="U438" i="36"/>
  <c r="U102" i="36"/>
  <c r="T108" i="36"/>
  <c r="V108" i="36" s="1"/>
  <c r="U60" i="36"/>
  <c r="T356" i="36"/>
  <c r="V356" i="36" s="1"/>
  <c r="T693" i="36"/>
  <c r="V693" i="36" s="1"/>
  <c r="T940" i="36"/>
  <c r="V940" i="36" s="1"/>
  <c r="T679" i="36"/>
  <c r="V679" i="36" s="1"/>
  <c r="U109" i="36"/>
  <c r="T837" i="36"/>
  <c r="V837" i="36" s="1"/>
  <c r="U878" i="36"/>
  <c r="U858" i="36"/>
  <c r="U451" i="36"/>
  <c r="U171" i="36"/>
  <c r="T79" i="36"/>
  <c r="V79" i="36" s="1"/>
  <c r="U202" i="36"/>
  <c r="U439" i="36"/>
  <c r="U517" i="36"/>
  <c r="T360" i="36"/>
  <c r="V360" i="36" s="1"/>
  <c r="U108" i="36"/>
  <c r="U212" i="36"/>
  <c r="U375" i="36"/>
  <c r="U749" i="36"/>
  <c r="T91" i="36"/>
  <c r="V91" i="36" s="1"/>
  <c r="U337" i="36"/>
  <c r="U90" i="36"/>
  <c r="U265" i="36"/>
  <c r="U846" i="36"/>
  <c r="U987" i="36"/>
  <c r="T734" i="36"/>
  <c r="V734" i="36" s="1"/>
  <c r="U570" i="36"/>
  <c r="T354" i="36"/>
  <c r="V354" i="36" s="1"/>
  <c r="U393" i="36"/>
  <c r="U499" i="36"/>
  <c r="U414" i="36"/>
  <c r="U555" i="36"/>
  <c r="T722" i="36"/>
  <c r="V722" i="36" s="1"/>
  <c r="U611" i="36"/>
  <c r="T715" i="36"/>
  <c r="V715" i="36" s="1"/>
  <c r="U69" i="36"/>
  <c r="U702" i="36"/>
  <c r="U563" i="36"/>
  <c r="T588" i="36"/>
  <c r="V588" i="36" s="1"/>
  <c r="U633" i="36"/>
  <c r="T470" i="36"/>
  <c r="V470" i="36" s="1"/>
  <c r="U388" i="36"/>
  <c r="T113" i="36"/>
  <c r="V113" i="36" s="1"/>
  <c r="U715" i="36"/>
  <c r="U254" i="36"/>
  <c r="U81" i="36"/>
  <c r="T912" i="36"/>
  <c r="V912" i="36" s="1"/>
  <c r="U902" i="36"/>
  <c r="U693" i="36"/>
  <c r="T973" i="36"/>
  <c r="V973" i="36" s="1"/>
  <c r="U43" i="36"/>
  <c r="U923" i="36"/>
  <c r="T102" i="36"/>
  <c r="V102" i="36" s="1"/>
  <c r="T107" i="36"/>
  <c r="V107" i="36" s="1"/>
  <c r="U687" i="36"/>
  <c r="U410" i="36"/>
  <c r="T497" i="36"/>
  <c r="V497" i="36" s="1"/>
  <c r="T210" i="36"/>
  <c r="V210" i="36" s="1"/>
  <c r="T500" i="36"/>
  <c r="V500" i="36" s="1"/>
  <c r="U910" i="36"/>
  <c r="T264" i="36"/>
  <c r="V264" i="36" s="1"/>
  <c r="U179" i="36"/>
  <c r="T243" i="36"/>
  <c r="V243" i="36" s="1"/>
  <c r="T80" i="36"/>
  <c r="V80" i="36" s="1"/>
  <c r="T171" i="36"/>
  <c r="V171" i="36" s="1"/>
  <c r="U287" i="36"/>
  <c r="T720" i="36"/>
  <c r="V720" i="36" s="1"/>
  <c r="U537" i="36"/>
  <c r="T308" i="36"/>
  <c r="V308" i="36" s="1"/>
  <c r="U203" i="36"/>
  <c r="U47" i="36"/>
  <c r="T712" i="36"/>
  <c r="V712" i="36" s="1"/>
  <c r="T235" i="36"/>
  <c r="V235" i="36" s="1"/>
  <c r="U53" i="36"/>
  <c r="T165" i="36"/>
  <c r="V165" i="36" s="1"/>
  <c r="T918" i="36"/>
  <c r="V918" i="36" s="1"/>
  <c r="T757" i="36"/>
  <c r="V757" i="36" s="1"/>
  <c r="T816" i="36"/>
  <c r="V816" i="36" s="1"/>
  <c r="T803" i="36"/>
  <c r="V803" i="36" s="1"/>
  <c r="T480" i="36"/>
  <c r="V480" i="36" s="1"/>
  <c r="T699" i="36"/>
  <c r="V699" i="36" s="1"/>
  <c r="T636" i="36"/>
  <c r="V636" i="36" s="1"/>
  <c r="T298" i="36"/>
  <c r="V298" i="36" s="1"/>
  <c r="T1002" i="36"/>
  <c r="V1002" i="36" s="1"/>
  <c r="U51" i="36"/>
  <c r="T583" i="36"/>
  <c r="V583" i="36" s="1"/>
  <c r="U695" i="36"/>
  <c r="U462" i="36"/>
  <c r="U428" i="36"/>
  <c r="U361" i="36"/>
  <c r="T48" i="36"/>
  <c r="V48" i="36" s="1"/>
  <c r="T131" i="36"/>
  <c r="V131" i="36" s="1"/>
  <c r="U24" i="36"/>
  <c r="T403" i="36"/>
  <c r="V403" i="36" s="1"/>
  <c r="T52" i="36"/>
  <c r="V52" i="36" s="1"/>
  <c r="T750" i="36"/>
  <c r="V750" i="36" s="1"/>
  <c r="U634" i="36"/>
  <c r="U798" i="36"/>
  <c r="T82" i="36"/>
  <c r="V82" i="36" s="1"/>
  <c r="U959" i="36"/>
  <c r="T256" i="36"/>
  <c r="V256" i="36" s="1"/>
  <c r="U208" i="36"/>
  <c r="T509" i="36"/>
  <c r="V509" i="36" s="1"/>
  <c r="T195" i="36"/>
  <c r="V195" i="36" s="1"/>
  <c r="U730" i="36"/>
  <c r="T499" i="36"/>
  <c r="V499" i="36" s="1"/>
  <c r="U722" i="36"/>
  <c r="T725" i="36"/>
  <c r="V725" i="36" s="1"/>
  <c r="T30" i="36"/>
  <c r="V30" i="36" s="1"/>
  <c r="U971" i="36"/>
  <c r="T660" i="36"/>
  <c r="V660" i="36" s="1"/>
  <c r="T77" i="36"/>
  <c r="V77" i="36" s="1"/>
  <c r="U391" i="36"/>
  <c r="U589" i="36"/>
  <c r="U964" i="36"/>
  <c r="T700" i="36"/>
  <c r="V700" i="36" s="1"/>
  <c r="T413" i="36"/>
  <c r="V413" i="36" s="1"/>
  <c r="U403" i="36"/>
  <c r="T938" i="36"/>
  <c r="V938" i="36" s="1"/>
  <c r="T97" i="36"/>
  <c r="V97" i="36" s="1"/>
  <c r="T140" i="36"/>
  <c r="V140" i="36" s="1"/>
  <c r="T609" i="36"/>
  <c r="V609" i="36" s="1"/>
  <c r="T698" i="36"/>
  <c r="V698" i="36" s="1"/>
  <c r="U981" i="36"/>
  <c r="T856" i="36"/>
  <c r="V856" i="36" s="1"/>
  <c r="T545" i="36"/>
  <c r="V545" i="36" s="1"/>
  <c r="U225" i="36"/>
  <c r="T262" i="36"/>
  <c r="V262" i="36" s="1"/>
  <c r="U939" i="36"/>
  <c r="T717" i="36"/>
  <c r="V717" i="36" s="1"/>
  <c r="U549" i="36"/>
  <c r="T307" i="36"/>
  <c r="V307" i="36" s="1"/>
  <c r="U45" i="36"/>
  <c r="U145" i="36"/>
  <c r="U577" i="36"/>
  <c r="T395" i="36"/>
  <c r="V395" i="36" s="1"/>
  <c r="U416" i="36"/>
  <c r="U706" i="36"/>
  <c r="U48" i="36"/>
  <c r="T214" i="36"/>
  <c r="V214" i="36" s="1"/>
  <c r="U57" i="36"/>
  <c r="T434" i="36"/>
  <c r="V434" i="36" s="1"/>
  <c r="T420" i="36"/>
  <c r="V420" i="36" s="1"/>
  <c r="T203" i="36"/>
  <c r="V203" i="36" s="1"/>
  <c r="U900" i="36"/>
  <c r="T563" i="36"/>
  <c r="V563" i="36" s="1"/>
  <c r="T657" i="36"/>
  <c r="V657" i="36" s="1"/>
  <c r="T453" i="36"/>
  <c r="V453" i="36" s="1"/>
  <c r="T483" i="36"/>
  <c r="V483" i="36" s="1"/>
  <c r="T762" i="36"/>
  <c r="V762" i="36" s="1"/>
  <c r="U61" i="36"/>
  <c r="U470" i="36"/>
  <c r="T43" i="36"/>
  <c r="V43" i="36" s="1"/>
  <c r="U175" i="36"/>
  <c r="U291" i="36"/>
  <c r="U980" i="36"/>
  <c r="U806" i="36"/>
  <c r="T369" i="36"/>
  <c r="V369" i="36" s="1"/>
  <c r="U276" i="36"/>
  <c r="U107" i="36"/>
  <c r="U39" i="36"/>
  <c r="U952" i="36"/>
  <c r="T766" i="36"/>
  <c r="V766" i="36" s="1"/>
  <c r="T223" i="36"/>
  <c r="V223" i="36" s="1"/>
  <c r="U524" i="36"/>
  <c r="U125" i="36"/>
  <c r="U849" i="36"/>
  <c r="U717" i="36"/>
  <c r="U407" i="36"/>
  <c r="U639" i="36"/>
  <c r="U94" i="36"/>
  <c r="U114" i="36"/>
  <c r="U958" i="36"/>
  <c r="U584" i="36"/>
  <c r="U890" i="36"/>
  <c r="T821" i="36"/>
  <c r="V821" i="36" s="1"/>
  <c r="U967" i="36"/>
  <c r="U889" i="36"/>
  <c r="U199" i="36"/>
  <c r="T274" i="36"/>
  <c r="V274" i="36" s="1"/>
  <c r="U303" i="36"/>
  <c r="T19" i="36"/>
  <c r="V19" i="36" s="1"/>
  <c r="U13" i="36"/>
  <c r="T444" i="36"/>
  <c r="V444" i="36" s="1"/>
  <c r="T189" i="36"/>
  <c r="V189" i="36" s="1"/>
  <c r="T481" i="36"/>
  <c r="V481" i="36" s="1"/>
  <c r="T29" i="36"/>
  <c r="V29" i="36" s="1"/>
  <c r="U400" i="36"/>
  <c r="U19" i="36"/>
  <c r="T208" i="36"/>
  <c r="V208" i="36" s="1"/>
  <c r="T352" i="36"/>
  <c r="V352" i="36" s="1"/>
  <c r="T793" i="36"/>
  <c r="V793" i="36" s="1"/>
  <c r="U865" i="36"/>
  <c r="U898" i="36"/>
  <c r="T146" i="36"/>
  <c r="V146" i="36" s="1"/>
  <c r="U550" i="36"/>
  <c r="T335" i="36"/>
  <c r="V335" i="36" s="1"/>
  <c r="U481" i="36"/>
  <c r="T377" i="36"/>
  <c r="V377" i="36" s="1"/>
  <c r="T906" i="36"/>
  <c r="V906" i="36" s="1"/>
  <c r="U521" i="36"/>
  <c r="U87" i="36"/>
  <c r="T785" i="36"/>
  <c r="V785" i="36" s="1"/>
  <c r="U940" i="36"/>
  <c r="U277" i="36"/>
  <c r="U383" i="36"/>
  <c r="U396" i="36"/>
  <c r="U71" i="36"/>
  <c r="U360" i="36"/>
  <c r="T466" i="36"/>
  <c r="V466" i="36" s="1"/>
  <c r="U652" i="36"/>
  <c r="T847" i="36"/>
  <c r="V847" i="36" s="1"/>
  <c r="U896" i="36"/>
  <c r="U100" i="36"/>
  <c r="U908" i="36"/>
  <c r="T599" i="36"/>
  <c r="V599" i="36" s="1"/>
  <c r="U922" i="36"/>
  <c r="T640" i="36"/>
  <c r="V640" i="36" s="1"/>
  <c r="U528" i="36"/>
  <c r="U756" i="36"/>
  <c r="T202" i="36"/>
  <c r="V202" i="36" s="1"/>
  <c r="U875" i="36"/>
  <c r="U897" i="36"/>
  <c r="T890" i="36"/>
  <c r="V890" i="36" s="1"/>
  <c r="U484" i="36"/>
  <c r="U10" i="36"/>
  <c r="T192" i="36"/>
  <c r="V192" i="36" s="1"/>
  <c r="T37" i="36"/>
  <c r="V37" i="36" s="1"/>
  <c r="T337" i="36"/>
  <c r="V337" i="36" s="1"/>
  <c r="T881" i="36"/>
  <c r="V881" i="36" s="1"/>
  <c r="T719" i="36"/>
  <c r="V719" i="36" s="1"/>
  <c r="U986" i="36"/>
  <c r="U152" i="36"/>
  <c r="U534" i="36"/>
  <c r="T469" i="36"/>
  <c r="V469" i="36" s="1"/>
  <c r="T621" i="36"/>
  <c r="V621" i="36" s="1"/>
  <c r="U673" i="36"/>
  <c r="U868" i="36"/>
  <c r="T63" i="36"/>
  <c r="V63" i="36" s="1"/>
  <c r="T384" i="36"/>
  <c r="V384" i="36" s="1"/>
  <c r="U142" i="36"/>
  <c r="U245" i="36"/>
  <c r="U309" i="36"/>
  <c r="T641" i="36"/>
  <c r="V641" i="36" s="1"/>
  <c r="U357" i="36"/>
  <c r="T944" i="36"/>
  <c r="V944" i="36" s="1"/>
  <c r="U311" i="36"/>
  <c r="T634" i="36"/>
  <c r="V634" i="36" s="1"/>
  <c r="U180" i="36"/>
  <c r="T932" i="36"/>
  <c r="V932" i="36" s="1"/>
  <c r="T44" i="36"/>
  <c r="V44" i="36" s="1"/>
  <c r="T247" i="36"/>
  <c r="V247" i="36" s="1"/>
  <c r="T909" i="36"/>
  <c r="V909" i="36" s="1"/>
  <c r="T705" i="36"/>
  <c r="V705" i="36" s="1"/>
  <c r="T211" i="36"/>
  <c r="V211" i="36" s="1"/>
  <c r="T639" i="36"/>
  <c r="V639" i="36" s="1"/>
  <c r="T15" i="36"/>
  <c r="V15" i="36" s="1"/>
  <c r="T943" i="36"/>
  <c r="V943" i="36" s="1"/>
  <c r="T989" i="36"/>
  <c r="V989" i="36" s="1"/>
  <c r="U253" i="36"/>
  <c r="T234" i="36"/>
  <c r="V234" i="36" s="1"/>
  <c r="U176" i="36"/>
  <c r="T390" i="36"/>
  <c r="V390" i="36" s="1"/>
  <c r="T477" i="36"/>
  <c r="V477" i="36" s="1"/>
  <c r="T922" i="36"/>
  <c r="V922" i="36" s="1"/>
  <c r="T40" i="36"/>
  <c r="V40" i="36" s="1"/>
  <c r="U732" i="36"/>
  <c r="U195" i="36"/>
  <c r="T942" i="36"/>
  <c r="V942" i="36" s="1"/>
  <c r="U709" i="36"/>
  <c r="U694" i="36"/>
  <c r="T691" i="36"/>
  <c r="V691" i="36" s="1"/>
  <c r="T363" i="36"/>
  <c r="V363" i="36" s="1"/>
  <c r="U6" i="36"/>
  <c r="T654" i="36"/>
  <c r="V654" i="36" s="1"/>
  <c r="T733" i="36"/>
  <c r="V733" i="36" s="1"/>
  <c r="T596" i="36"/>
  <c r="V596" i="36" s="1"/>
  <c r="U63" i="36"/>
  <c r="T995" i="36"/>
  <c r="V995" i="36" s="1"/>
  <c r="T98" i="36"/>
  <c r="V98" i="36" s="1"/>
  <c r="U675" i="36"/>
  <c r="U36" i="36"/>
  <c r="U217" i="36"/>
  <c r="U786" i="36"/>
  <c r="T54" i="36"/>
  <c r="V54" i="36" s="1"/>
  <c r="U514" i="36"/>
  <c r="T836" i="36"/>
  <c r="V836" i="36" s="1"/>
  <c r="T605" i="36"/>
  <c r="V605" i="36" s="1"/>
  <c r="U733" i="36"/>
  <c r="T963" i="36"/>
  <c r="V963" i="36" s="1"/>
  <c r="U30" i="36"/>
  <c r="T233" i="36"/>
  <c r="V233" i="36" s="1"/>
  <c r="T831" i="36"/>
  <c r="V831" i="36" s="1"/>
  <c r="T120" i="36"/>
  <c r="V120" i="36" s="1"/>
  <c r="T727" i="36"/>
  <c r="V727" i="36" s="1"/>
  <c r="T491" i="36"/>
  <c r="V491" i="36" s="1"/>
  <c r="U771" i="36"/>
  <c r="U818" i="36"/>
  <c r="U401" i="36"/>
  <c r="T895" i="36"/>
  <c r="V895" i="36" s="1"/>
  <c r="U665" i="36"/>
  <c r="U742" i="36"/>
  <c r="U164" i="36"/>
  <c r="U926" i="36"/>
  <c r="U924" i="36"/>
  <c r="T196" i="36"/>
  <c r="V196" i="36" s="1"/>
  <c r="U342" i="36"/>
  <c r="U72" i="36"/>
  <c r="T59" i="36"/>
  <c r="V59" i="36" s="1"/>
  <c r="T531" i="36"/>
  <c r="V531" i="36" s="1"/>
  <c r="U800" i="36"/>
  <c r="U984" i="36"/>
  <c r="T879" i="36"/>
  <c r="V879" i="36" s="1"/>
  <c r="T426" i="36"/>
  <c r="V426" i="36" s="1"/>
  <c r="T18" i="36"/>
  <c r="V18" i="36" s="1"/>
  <c r="U543" i="36"/>
  <c r="T574" i="36"/>
  <c r="V574" i="36" s="1"/>
  <c r="U240" i="36"/>
  <c r="U405" i="36"/>
  <c r="U184" i="36"/>
  <c r="U750" i="36"/>
  <c r="U745" i="36"/>
  <c r="T219" i="36"/>
  <c r="V219" i="36" s="1"/>
  <c r="U328" i="36"/>
  <c r="U630" i="36"/>
  <c r="T147" i="36"/>
  <c r="V147" i="36" s="1"/>
  <c r="U270" i="36"/>
  <c r="T406" i="36"/>
  <c r="V406" i="36" s="1"/>
  <c r="U241" i="36"/>
  <c r="U144" i="36"/>
  <c r="U962" i="36"/>
  <c r="U282" i="36"/>
  <c r="T726" i="36"/>
  <c r="V726" i="36" s="1"/>
  <c r="T903" i="36"/>
  <c r="V903" i="36" s="1"/>
  <c r="U96" i="36"/>
  <c r="T887" i="36"/>
  <c r="V887" i="36" s="1"/>
  <c r="T872" i="36"/>
  <c r="V872" i="36" s="1"/>
  <c r="U362" i="36"/>
  <c r="T880" i="36"/>
  <c r="V880" i="36" s="1"/>
  <c r="T631" i="36"/>
  <c r="V631" i="36" s="1"/>
  <c r="T628" i="36"/>
  <c r="V628" i="36" s="1"/>
  <c r="U95" i="36"/>
  <c r="U83" i="36"/>
  <c r="T630" i="36"/>
  <c r="V630" i="36" s="1"/>
  <c r="U644" i="36"/>
  <c r="U631" i="36"/>
  <c r="U820" i="36"/>
  <c r="T145" i="36"/>
  <c r="V145" i="36" s="1"/>
  <c r="T508" i="36"/>
  <c r="V508" i="36" s="1"/>
  <c r="T504" i="36"/>
  <c r="V504" i="36" s="1"/>
  <c r="U86" i="36"/>
  <c r="T289" i="36"/>
  <c r="V289" i="36" s="1"/>
  <c r="U306" i="36"/>
  <c r="T218" i="36"/>
  <c r="V218" i="36" s="1"/>
  <c r="T345" i="36"/>
  <c r="V345" i="36" s="1"/>
  <c r="T245" i="36"/>
  <c r="V245" i="36" s="1"/>
  <c r="T842" i="36"/>
  <c r="V842" i="36" s="1"/>
  <c r="T412" i="36"/>
  <c r="V412" i="36" s="1"/>
  <c r="T71" i="36"/>
  <c r="V71" i="36" s="1"/>
  <c r="U140" i="36"/>
  <c r="T347" i="36"/>
  <c r="V347" i="36" s="1"/>
  <c r="T770" i="36"/>
  <c r="V770" i="36" s="1"/>
  <c r="U560" i="36"/>
  <c r="T56" i="36"/>
  <c r="V56" i="36" s="1"/>
  <c r="T746" i="36"/>
  <c r="V746" i="36" s="1"/>
  <c r="T461" i="36"/>
  <c r="V461" i="36" s="1"/>
  <c r="U721" i="36"/>
  <c r="U651" i="36"/>
  <c r="T42" i="36"/>
  <c r="V42" i="36" s="1"/>
  <c r="T919" i="36"/>
  <c r="V919" i="36" s="1"/>
  <c r="U40" i="36"/>
  <c r="T745" i="36"/>
  <c r="V745" i="36" s="1"/>
  <c r="T399" i="36"/>
  <c r="V399" i="36" s="1"/>
  <c r="U458" i="36"/>
  <c r="U796" i="36"/>
  <c r="U830" i="36"/>
  <c r="U950" i="36"/>
  <c r="U355" i="36"/>
  <c r="T182" i="36"/>
  <c r="V182" i="36" s="1"/>
  <c r="U305" i="36"/>
  <c r="T137" i="36"/>
  <c r="V137" i="36" s="1"/>
  <c r="T797" i="36"/>
  <c r="V797" i="36" s="1"/>
  <c r="T975" i="36"/>
  <c r="V975" i="36" s="1"/>
  <c r="U594" i="36"/>
  <c r="T670" i="36"/>
  <c r="V670" i="36" s="1"/>
  <c r="U546" i="36"/>
  <c r="T697" i="36"/>
  <c r="V697" i="36" s="1"/>
  <c r="T615" i="36"/>
  <c r="V615" i="36" s="1"/>
  <c r="U657" i="36"/>
  <c r="U1002" i="36"/>
  <c r="U720" i="36"/>
  <c r="T33" i="36"/>
  <c r="V33" i="36" s="1"/>
  <c r="T560" i="36"/>
  <c r="V560" i="36" s="1"/>
  <c r="T648" i="36"/>
  <c r="V648" i="36" s="1"/>
  <c r="U553" i="36"/>
  <c r="U716" i="36"/>
  <c r="U933" i="36"/>
  <c r="T716" i="36"/>
  <c r="V716" i="36" s="1"/>
  <c r="T333" i="36"/>
  <c r="V333" i="36" s="1"/>
  <c r="U974" i="36"/>
  <c r="T34" i="36"/>
  <c r="V34" i="36" s="1"/>
  <c r="T562" i="36"/>
  <c r="V562" i="36" s="1"/>
  <c r="U318" i="36"/>
  <c r="T814" i="36"/>
  <c r="V814" i="36" s="1"/>
  <c r="U404" i="36"/>
  <c r="T576" i="36"/>
  <c r="V576" i="36" s="1"/>
  <c r="T983" i="36"/>
  <c r="V983" i="36" s="1"/>
  <c r="T945" i="36"/>
  <c r="V945" i="36" s="1"/>
  <c r="T90" i="36"/>
  <c r="V90" i="36" s="1"/>
  <c r="T122" i="36"/>
  <c r="V122" i="36" s="1"/>
  <c r="T878" i="36"/>
  <c r="V878" i="36" s="1"/>
  <c r="U626" i="36"/>
  <c r="U892" i="36"/>
  <c r="T886" i="36"/>
  <c r="V886" i="36" s="1"/>
  <c r="U189" i="36"/>
  <c r="U619" i="36"/>
  <c r="T933" i="36"/>
  <c r="V933" i="36" s="1"/>
  <c r="T826" i="36"/>
  <c r="V826" i="36" s="1"/>
  <c r="T327" i="36"/>
  <c r="V327" i="36" s="1"/>
  <c r="U586" i="36"/>
  <c r="U907" i="36"/>
  <c r="U297" i="36"/>
  <c r="U929" i="36"/>
  <c r="T844" i="36"/>
  <c r="V844" i="36" s="1"/>
  <c r="U997" i="36"/>
  <c r="U921" i="36"/>
  <c r="U523" i="36"/>
  <c r="T741" i="36"/>
  <c r="V741" i="36" s="1"/>
  <c r="T237" i="36"/>
  <c r="V237" i="36" s="1"/>
  <c r="T524" i="36"/>
  <c r="V524" i="36" s="1"/>
  <c r="U519" i="36"/>
  <c r="U149" i="36"/>
  <c r="T857" i="36"/>
  <c r="V857" i="36" s="1"/>
  <c r="T667" i="36"/>
  <c r="V667" i="36" s="1"/>
  <c r="T315" i="36"/>
  <c r="V315" i="36" s="1"/>
  <c r="T594" i="36"/>
  <c r="V594" i="36" s="1"/>
  <c r="T114" i="36"/>
  <c r="V114" i="36" s="1"/>
  <c r="T613" i="36"/>
  <c r="V613" i="36" s="1"/>
  <c r="U649" i="36"/>
  <c r="U430" i="36"/>
  <c r="T806" i="36"/>
  <c r="V806" i="36" s="1"/>
  <c r="U409" i="36"/>
  <c r="T520" i="36"/>
  <c r="V520" i="36" s="1"/>
  <c r="T474" i="36"/>
  <c r="V474" i="36" s="1"/>
  <c r="T939" i="36"/>
  <c r="V939" i="36" s="1"/>
  <c r="U496" i="36"/>
  <c r="U288" i="36"/>
  <c r="T819" i="36"/>
  <c r="V819" i="36" s="1"/>
  <c r="U511" i="36"/>
  <c r="U686" i="36"/>
  <c r="T269" i="36"/>
  <c r="V269" i="36" s="1"/>
  <c r="T740" i="36"/>
  <c r="V740" i="36" s="1"/>
  <c r="T568" i="36"/>
  <c r="V568" i="36" s="1"/>
  <c r="U82" i="36"/>
  <c r="U327" i="36"/>
  <c r="T51" i="36"/>
  <c r="V51" i="36" s="1"/>
  <c r="U723" i="36"/>
  <c r="U490" i="36"/>
  <c r="T864" i="36"/>
  <c r="V864" i="36" s="1"/>
  <c r="U314" i="36"/>
  <c r="U930" i="36"/>
  <c r="U281" i="36"/>
  <c r="T516" i="36"/>
  <c r="V516" i="36" s="1"/>
  <c r="T813" i="36"/>
  <c r="V813" i="36" s="1"/>
  <c r="U603" i="36"/>
  <c r="U62" i="36"/>
  <c r="T449" i="36"/>
  <c r="V449" i="36" s="1"/>
  <c r="T638" i="36"/>
  <c r="V638" i="36" s="1"/>
  <c r="U948" i="36"/>
  <c r="T172" i="36"/>
  <c r="V172" i="36" s="1"/>
  <c r="U392" i="36"/>
  <c r="T284" i="36"/>
  <c r="V284" i="36" s="1"/>
  <c r="T760" i="36"/>
  <c r="V760" i="36" s="1"/>
  <c r="U862" i="36"/>
  <c r="T763" i="36"/>
  <c r="V763" i="36" s="1"/>
  <c r="U215" i="36"/>
  <c r="T561" i="36"/>
  <c r="V561" i="36" s="1"/>
  <c r="T126" i="36"/>
  <c r="V126" i="36" s="1"/>
  <c r="T729" i="36"/>
  <c r="V729" i="36" s="1"/>
  <c r="T653" i="36"/>
  <c r="V653" i="36" s="1"/>
  <c r="T467" i="36"/>
  <c r="V467" i="36" s="1"/>
  <c r="T438" i="36"/>
  <c r="V438" i="36" s="1"/>
  <c r="T84" i="36"/>
  <c r="V84" i="36" s="1"/>
  <c r="U160" i="36"/>
  <c r="T894" i="36"/>
  <c r="V894" i="36" s="1"/>
  <c r="U871" i="36"/>
  <c r="T89" i="36"/>
  <c r="V89" i="36" s="1"/>
  <c r="U137" i="36"/>
  <c r="T388" i="36"/>
  <c r="V388" i="36" s="1"/>
  <c r="V34" i="24"/>
  <c r="V8" i="24"/>
  <c r="V33" i="24"/>
  <c r="V6" i="24"/>
  <c r="V13" i="24"/>
  <c r="V20" i="24"/>
  <c r="V38" i="24"/>
  <c r="V62" i="24"/>
  <c r="V52" i="24"/>
  <c r="V17" i="24"/>
  <c r="V29" i="24"/>
  <c r="V42" i="24"/>
  <c r="V39" i="24"/>
  <c r="V9" i="24"/>
  <c r="V61" i="24"/>
  <c r="V60" i="24"/>
  <c r="V65" i="24"/>
  <c r="V53" i="24"/>
  <c r="V27" i="24"/>
  <c r="V25" i="24"/>
  <c r="V64" i="24"/>
  <c r="V21" i="24"/>
  <c r="V18" i="24"/>
  <c r="V22" i="24"/>
  <c r="V36" i="24"/>
  <c r="V4" i="24"/>
  <c r="V26" i="24"/>
  <c r="V11" i="24"/>
  <c r="V49" i="24"/>
  <c r="V3" i="24"/>
  <c r="V2" i="24"/>
  <c r="V45" i="24"/>
  <c r="V57" i="24"/>
  <c r="V48" i="24"/>
  <c r="V47" i="24"/>
  <c r="V54" i="24"/>
  <c r="V30" i="24"/>
  <c r="V7" i="24"/>
  <c r="V15" i="24"/>
  <c r="V40" i="24"/>
  <c r="V16" i="24"/>
  <c r="V28" i="24"/>
  <c r="V63" i="24"/>
  <c r="V19" i="24"/>
  <c r="V5" i="24"/>
  <c r="V55" i="24"/>
  <c r="V14" i="24"/>
  <c r="V35" i="24"/>
  <c r="V46" i="24"/>
  <c r="V51" i="24"/>
  <c r="V37" i="24"/>
  <c r="V10" i="24"/>
  <c r="V50" i="24"/>
  <c r="R48" i="24" l="1"/>
  <c r="R27" i="24"/>
  <c r="R61" i="24"/>
  <c r="R42" i="24"/>
  <c r="R29" i="24"/>
  <c r="R50" i="24"/>
  <c r="R54" i="24"/>
  <c r="R34" i="24"/>
  <c r="R26" i="24"/>
  <c r="R47" i="24"/>
  <c r="R30" i="24"/>
  <c r="R52" i="24"/>
  <c r="R37" i="24"/>
  <c r="R45" i="24"/>
  <c r="R25" i="24"/>
  <c r="R64" i="24"/>
  <c r="R51" i="24"/>
  <c r="R55" i="24"/>
  <c r="R46" i="24"/>
  <c r="R33" i="24"/>
  <c r="R35" i="24"/>
  <c r="R63" i="24"/>
  <c r="R57" i="24"/>
  <c r="R65" i="24"/>
  <c r="R39" i="24"/>
  <c r="R38" i="24"/>
  <c r="R28" i="24"/>
  <c r="R62" i="24"/>
  <c r="R53" i="24"/>
  <c r="R40" i="24"/>
  <c r="R49" i="24"/>
  <c r="R60" i="24"/>
  <c r="R36" i="24"/>
</calcChain>
</file>

<file path=xl/comments1.xml><?xml version="1.0" encoding="utf-8"?>
<comments xmlns="http://schemas.openxmlformats.org/spreadsheetml/2006/main">
  <authors>
    <author>Martina Vignati</author>
    <author>Giacomo</author>
    <author>Mio</author>
  </authors>
  <commentList>
    <comment ref="S2" authorId="0">
      <text>
        <r>
          <rPr>
            <b/>
            <sz val="9"/>
            <color indexed="81"/>
            <rFont val="Tahoma"/>
            <family val="2"/>
          </rPr>
          <t>Martina Vignati:</t>
        </r>
        <r>
          <rPr>
            <sz val="9"/>
            <color indexed="81"/>
            <rFont val="Tahoma"/>
            <family val="2"/>
          </rPr>
          <t xml:space="preserve">
Work in progress: non tutti i negozi sono stati analizzati</t>
        </r>
      </text>
    </comment>
    <comment ref="Z2" authorId="0">
      <text>
        <r>
          <rPr>
            <b/>
            <sz val="9"/>
            <color indexed="81"/>
            <rFont val="Tahoma"/>
            <family val="2"/>
          </rPr>
          <t>Martina Vignati:</t>
        </r>
        <r>
          <rPr>
            <sz val="9"/>
            <color indexed="81"/>
            <rFont val="Tahoma"/>
            <family val="2"/>
          </rPr>
          <t xml:space="preserve">
Community intesa anche solo a livello SOCIAL</t>
        </r>
      </text>
    </comment>
    <comment ref="D62" authorId="1">
      <text>
        <r>
          <rPr>
            <b/>
            <sz val="9"/>
            <color indexed="81"/>
            <rFont val="Tahoma"/>
            <family val="2"/>
          </rPr>
          <t>Giacomo:</t>
        </r>
        <r>
          <rPr>
            <sz val="9"/>
            <color indexed="81"/>
            <rFont val="Tahoma"/>
            <family val="2"/>
          </rPr>
          <t xml:space="preserve">
16 a Milano e prov
23 a Roma e prov
</t>
        </r>
      </text>
    </comment>
    <comment ref="K83" authorId="2">
      <text>
        <r>
          <rPr>
            <b/>
            <sz val="9"/>
            <color indexed="81"/>
            <rFont val="Calibri"/>
            <family val="2"/>
          </rPr>
          <t>Mio:</t>
        </r>
        <r>
          <rPr>
            <sz val="9"/>
            <color indexed="81"/>
            <rFont val="Calibri"/>
            <family val="2"/>
          </rPr>
          <t xml:space="preserve">
e-prenotazione: 
il Cliente può prenotare gli articoli on-line, farli consegnare in un negozio KIABI in Italia e pagare il giorno del ritiro del pacco in negozio.</t>
        </r>
      </text>
    </comment>
    <comment ref="D172" authorId="1">
      <text>
        <r>
          <rPr>
            <b/>
            <sz val="9"/>
            <color indexed="81"/>
            <rFont val="Tahoma"/>
            <family val="2"/>
          </rPr>
          <t>Giacomo:</t>
        </r>
        <r>
          <rPr>
            <sz val="9"/>
            <color indexed="81"/>
            <rFont val="Tahoma"/>
            <family val="2"/>
          </rPr>
          <t xml:space="preserve">
2 a Milano 
3 a Roma
</t>
        </r>
      </text>
    </comment>
    <comment ref="AD192" authorId="0">
      <text>
        <r>
          <rPr>
            <b/>
            <sz val="9"/>
            <color indexed="81"/>
            <rFont val="Tahoma"/>
            <family val="2"/>
          </rPr>
          <t>Martina Vignati:</t>
        </r>
        <r>
          <rPr>
            <sz val="9"/>
            <color indexed="81"/>
            <rFont val="Tahoma"/>
            <family val="2"/>
          </rPr>
          <t xml:space="preserve">
Intimissimi, Tezenis, Falconeri</t>
        </r>
      </text>
    </comment>
    <comment ref="D207" authorId="1">
      <text>
        <r>
          <rPr>
            <b/>
            <sz val="9"/>
            <color indexed="81"/>
            <rFont val="Tahoma"/>
            <family val="2"/>
          </rPr>
          <t>Giacomo:</t>
        </r>
        <r>
          <rPr>
            <sz val="9"/>
            <color indexed="81"/>
            <rFont val="Tahoma"/>
            <family val="2"/>
          </rPr>
          <t xml:space="preserve">
8 a Milano e prov
5 a Roma e prov
</t>
        </r>
      </text>
    </comment>
    <comment ref="D211" authorId="1">
      <text>
        <r>
          <rPr>
            <b/>
            <sz val="9"/>
            <color indexed="81"/>
            <rFont val="Tahoma"/>
            <family val="2"/>
          </rPr>
          <t>Giacomo:</t>
        </r>
        <r>
          <rPr>
            <sz val="9"/>
            <color indexed="81"/>
            <rFont val="Tahoma"/>
            <family val="2"/>
          </rPr>
          <t xml:space="preserve">
8 a Milano e prov
6 a Roma e prov
</t>
        </r>
      </text>
    </comment>
    <comment ref="D233" authorId="1">
      <text>
        <r>
          <rPr>
            <b/>
            <sz val="9"/>
            <color indexed="81"/>
            <rFont val="Tahoma"/>
            <family val="2"/>
          </rPr>
          <t>Giacomo:</t>
        </r>
        <r>
          <rPr>
            <sz val="9"/>
            <color indexed="81"/>
            <rFont val="Tahoma"/>
            <family val="2"/>
          </rPr>
          <t xml:space="preserve">
16 a Milano e prov
23 a Roma e prov
</t>
        </r>
      </text>
    </comment>
    <comment ref="K256" authorId="2">
      <text>
        <r>
          <rPr>
            <b/>
            <sz val="9"/>
            <color indexed="81"/>
            <rFont val="Calibri"/>
            <family val="2"/>
          </rPr>
          <t>Mio:</t>
        </r>
        <r>
          <rPr>
            <sz val="9"/>
            <color indexed="81"/>
            <rFont val="Calibri"/>
            <family val="2"/>
          </rPr>
          <t xml:space="preserve">
e-prenotazione: 
il Cliente può prenotare gli articoli on-line, farli consegnare in un negozio KIABI in Italia e pagare il giorno del ritiro del pacco in negozio.</t>
        </r>
      </text>
    </comment>
    <comment ref="D264" authorId="1">
      <text>
        <r>
          <rPr>
            <b/>
            <sz val="9"/>
            <color indexed="81"/>
            <rFont val="Tahoma"/>
            <family val="2"/>
          </rPr>
          <t>Giacomo:</t>
        </r>
        <r>
          <rPr>
            <sz val="9"/>
            <color indexed="81"/>
            <rFont val="Tahoma"/>
            <family val="2"/>
          </rPr>
          <t xml:space="preserve">
23 a Milano 
25 a Roma
</t>
        </r>
      </text>
    </comment>
    <comment ref="D279" authorId="1">
      <text>
        <r>
          <rPr>
            <b/>
            <sz val="9"/>
            <color indexed="81"/>
            <rFont val="Tahoma"/>
            <family val="2"/>
          </rPr>
          <t>Giacomo:</t>
        </r>
        <r>
          <rPr>
            <sz val="9"/>
            <color indexed="81"/>
            <rFont val="Tahoma"/>
            <family val="2"/>
          </rPr>
          <t xml:space="preserve">
13 a Milano 
11 a Roma
</t>
        </r>
      </text>
    </comment>
    <comment ref="D292" authorId="1">
      <text>
        <r>
          <rPr>
            <b/>
            <sz val="9"/>
            <color indexed="81"/>
            <rFont val="Tahoma"/>
            <family val="2"/>
          </rPr>
          <t>Giacomo:</t>
        </r>
        <r>
          <rPr>
            <sz val="9"/>
            <color indexed="81"/>
            <rFont val="Tahoma"/>
            <family val="2"/>
          </rPr>
          <t xml:space="preserve">
5 a Milano 
5 a Roma
</t>
        </r>
      </text>
    </comment>
    <comment ref="A302" authorId="0">
      <text>
        <r>
          <rPr>
            <b/>
            <sz val="9"/>
            <color indexed="81"/>
            <rFont val="Tahoma"/>
            <family val="2"/>
          </rPr>
          <t>Martina Vignati:</t>
        </r>
        <r>
          <rPr>
            <sz val="9"/>
            <color indexed="81"/>
            <rFont val="Tahoma"/>
            <family val="2"/>
          </rPr>
          <t xml:space="preserve">
Magic Fitting Room degli store OVS di Milano via Dante, corso Buenos Aires e Firenze via Panzani</t>
        </r>
      </text>
    </comment>
    <comment ref="D303" authorId="1">
      <text>
        <r>
          <rPr>
            <b/>
            <sz val="9"/>
            <color indexed="81"/>
            <rFont val="Tahoma"/>
            <family val="2"/>
          </rPr>
          <t>Giacomo:</t>
        </r>
        <r>
          <rPr>
            <sz val="9"/>
            <color indexed="81"/>
            <rFont val="Tahoma"/>
            <family val="2"/>
          </rPr>
          <t xml:space="preserve">
4 a Milano 
6 a Roma
</t>
        </r>
      </text>
    </comment>
    <comment ref="D306" authorId="0">
      <text>
        <r>
          <rPr>
            <b/>
            <sz val="9"/>
            <color indexed="81"/>
            <rFont val="Tahoma"/>
            <family val="2"/>
          </rPr>
          <t>Martina Vignati:</t>
        </r>
        <r>
          <rPr>
            <sz val="9"/>
            <color indexed="81"/>
            <rFont val="Tahoma"/>
            <family val="2"/>
          </rPr>
          <t xml:space="preserve">
1092 totali, 100 monomarca Italia e mondo</t>
        </r>
      </text>
    </comment>
    <comment ref="T313" authorId="0">
      <text>
        <r>
          <rPr>
            <b/>
            <sz val="9"/>
            <color indexed="81"/>
            <rFont val="Tahoma"/>
            <family val="2"/>
          </rPr>
          <t>Martina Vignati:</t>
        </r>
        <r>
          <rPr>
            <sz val="9"/>
            <color indexed="81"/>
            <rFont val="Tahoma"/>
            <family val="2"/>
          </rPr>
          <t xml:space="preserve">
App PITTAROSSO
</t>
        </r>
      </text>
    </comment>
    <comment ref="D336" authorId="1">
      <text>
        <r>
          <rPr>
            <b/>
            <sz val="9"/>
            <color indexed="81"/>
            <rFont val="Tahoma"/>
            <family val="2"/>
          </rPr>
          <t>Giacomo:</t>
        </r>
        <r>
          <rPr>
            <sz val="9"/>
            <color indexed="81"/>
            <rFont val="Tahoma"/>
            <family val="2"/>
          </rPr>
          <t xml:space="preserve">
4 a Milano e prov
6 a Roma e prov
</t>
        </r>
      </text>
    </comment>
    <comment ref="D348" authorId="1">
      <text>
        <r>
          <rPr>
            <b/>
            <sz val="9"/>
            <color indexed="81"/>
            <rFont val="Tahoma"/>
            <family val="2"/>
          </rPr>
          <t>Giacomo:</t>
        </r>
        <r>
          <rPr>
            <sz val="9"/>
            <color indexed="81"/>
            <rFont val="Tahoma"/>
            <family val="2"/>
          </rPr>
          <t xml:space="preserve">
6 a Milano 
12 a Roma
</t>
        </r>
      </text>
    </comment>
    <comment ref="D355" authorId="1">
      <text>
        <r>
          <rPr>
            <b/>
            <sz val="9"/>
            <color indexed="81"/>
            <rFont val="Tahoma"/>
            <family val="2"/>
          </rPr>
          <t>Giacomo:</t>
        </r>
        <r>
          <rPr>
            <sz val="9"/>
            <color indexed="81"/>
            <rFont val="Tahoma"/>
            <family val="2"/>
          </rPr>
          <t xml:space="preserve">
3 a Milano 
4 a Roma
</t>
        </r>
      </text>
    </comment>
    <comment ref="D364" authorId="1">
      <text>
        <r>
          <rPr>
            <b/>
            <sz val="9"/>
            <color indexed="81"/>
            <rFont val="Tahoma"/>
            <family val="2"/>
          </rPr>
          <t>Giacomo:</t>
        </r>
        <r>
          <rPr>
            <sz val="9"/>
            <color indexed="81"/>
            <rFont val="Tahoma"/>
            <family val="2"/>
          </rPr>
          <t xml:space="preserve">
1 a Milano 
2 a Roma
</t>
        </r>
      </text>
    </comment>
  </commentList>
</comments>
</file>

<file path=xl/comments2.xml><?xml version="1.0" encoding="utf-8"?>
<comments xmlns="http://schemas.openxmlformats.org/spreadsheetml/2006/main">
  <authors>
    <author>Giacomo Fusina</author>
  </authors>
  <commentList>
    <comment ref="M7" authorId="0">
      <text>
        <r>
          <rPr>
            <sz val="9"/>
            <color indexed="81"/>
            <rFont val="Tahoma"/>
            <family val="2"/>
          </rPr>
          <t>Possibilità di verificare online la disponibilità di un prodotto in store, prenotarlo online  e acquistarlo in store</t>
        </r>
      </text>
    </comment>
    <comment ref="Q7" authorId="0">
      <text>
        <r>
          <rPr>
            <sz val="9"/>
            <color indexed="81"/>
            <rFont val="Tahoma"/>
            <family val="2"/>
          </rPr>
          <t>Possibilità di verificare online la disponibilità di un prodotto in store, prenotarlo online  e acquistarlo in store</t>
        </r>
      </text>
    </comment>
  </commentList>
</comments>
</file>

<file path=xl/sharedStrings.xml><?xml version="1.0" encoding="utf-8"?>
<sst xmlns="http://schemas.openxmlformats.org/spreadsheetml/2006/main" count="5864" uniqueCount="885">
  <si>
    <t>Maxisport</t>
  </si>
  <si>
    <t>Dechatlon</t>
  </si>
  <si>
    <t>Brand</t>
  </si>
  <si>
    <t>Iper</t>
  </si>
  <si>
    <t>Sigma</t>
  </si>
  <si>
    <t>?</t>
  </si>
  <si>
    <t>Cos</t>
  </si>
  <si>
    <t>United Colors of Benetton</t>
  </si>
  <si>
    <t>Consegna in store</t>
  </si>
  <si>
    <t>Pagamento in store</t>
  </si>
  <si>
    <t>N. Punti Vendita</t>
  </si>
  <si>
    <t>Sistema di pagamento branded</t>
  </si>
  <si>
    <t>URL sistema di spedizione</t>
  </si>
  <si>
    <t>Community online</t>
  </si>
  <si>
    <t>QR code in store</t>
  </si>
  <si>
    <t>Note:</t>
  </si>
  <si>
    <t>https://www.tigros.it/p/ebsn/regolamento/</t>
  </si>
  <si>
    <t>https://www.mdwebstore.it/content/3-termini-e-condizioni-di-uso</t>
  </si>
  <si>
    <t>Pam, Panorama, Pam Local</t>
  </si>
  <si>
    <t>http://www.cliccaeritira.it/</t>
  </si>
  <si>
    <t>Reso in store</t>
  </si>
  <si>
    <t>Disponibilità in store</t>
  </si>
  <si>
    <t>http://www.stories.com/gb/Customer_Service/Delivery</t>
  </si>
  <si>
    <t>https://it-eu.abercrombie.com/webapp/wcs/stores/servlet/CustomerService?textKey=HELP_SALESTERMS&amp;catalogId=11556&amp;langId=-1&amp;pageName=sale-terms&amp;storeId=19159</t>
  </si>
  <si>
    <t>Abercrombie Kids, Hollister</t>
  </si>
  <si>
    <t>(Inditex)</t>
  </si>
  <si>
    <t>https://www2.hm.com/it_it/service-clients/shippinganddelivery.html</t>
  </si>
  <si>
    <t>https://www.ovs.it/Spedizioni.html</t>
  </si>
  <si>
    <t>http://www.stradivarius.com/it/shopping-guide.html</t>
  </si>
  <si>
    <t>http://www.terranovastyle.com/it_it/web/servizio-clienti/spedizioni-e-ritiro-in-negozio/</t>
  </si>
  <si>
    <t>https://www.uniqlo.com/eu/en/company/faq/delivery.html</t>
  </si>
  <si>
    <t>http://it.benetton.com/shop/it_it/time-of-delivery</t>
  </si>
  <si>
    <t>Prenotazione online - Prova e acquisto in store</t>
  </si>
  <si>
    <t>https://www.costumenational.com/on/demandware.store/Sites-costume-Site/it_IT/CustomerService-Show?cid=shippinginfo</t>
  </si>
  <si>
    <t>http://store.dolcegabbana.com/cms/help/shipping/shippinginformation.asp?tskay=E8379224</t>
  </si>
  <si>
    <t>http://store.zegna.com/localize.asp?tskay=6DF9DB3A&amp;page=help/shipping&amp;</t>
  </si>
  <si>
    <t>https://www.gucci.com/it/it/st/faq#shipping-and-delivery</t>
  </si>
  <si>
    <t>http://italy.hermes.com/servizio-clienti/cgv-cgu</t>
  </si>
  <si>
    <t>http://www.hugoboss.com/it/customer-service/consegna/informazioni-generali/general-information-delivery.html</t>
  </si>
  <si>
    <t>https://www.gilmarlab.com/it/shipment</t>
  </si>
  <si>
    <t>http://store.jilsander.com/cms/help/shipping/shippinginformation.asp?tskay=79D4D854</t>
  </si>
  <si>
    <t>http://www.liujo.com/it/corporate/spedizioni/</t>
  </si>
  <si>
    <t>http://it.louisvuitton.com/ita-it/delivery-and-returns</t>
  </si>
  <si>
    <t>http://eboutique.maisonmargiela.com/it</t>
  </si>
  <si>
    <t>https://it.maxmara.com/</t>
  </si>
  <si>
    <t>Max and Co; iBlues</t>
  </si>
  <si>
    <t>http://www.missoni.com/cms/help/shipping/shippinginformation.asp?tskay=45F595A8</t>
  </si>
  <si>
    <t>http://www.paulsmith.co.uk/uk-en/shop/information/delivery-information.html/</t>
  </si>
  <si>
    <t>http://www.plein.com/it/customercare/service/shipping/</t>
  </si>
  <si>
    <t>http://www.pinko.com/it-it/customercare/docs/shipments</t>
  </si>
  <si>
    <t>https://secure.prada.com/buy-online/assets/documents/purchase_terms/eu/eu_it.pdf</t>
  </si>
  <si>
    <t>http://www.ralphlauren.fr/helpdesk/index.jsp?display=ship&amp;subdisplay=shipMethods&amp;ab=footer_shiprates</t>
  </si>
  <si>
    <t>https://www.rickowens.eu/en/US/info/terms-of-use</t>
  </si>
  <si>
    <t>http://www.ferragamo.com/shop/it/ita/area-legale--4/condizioni-di-vendita/costi-di-spedizione</t>
  </si>
  <si>
    <t>http://www.maisonsdumonde.com/IT/it/statique/livraison.htm</t>
  </si>
  <si>
    <t>http://www.expertonline.it/it-IT-it/Contenuti/Spedizioni.aspx</t>
  </si>
  <si>
    <t>https://www.mediaworld.it/mw/informazioni/tempi-consegna</t>
  </si>
  <si>
    <t>https://www.trony.it/online/laws/Instituzionale_2</t>
  </si>
  <si>
    <t>http://www.unieuro.it/online/modalita-spedizione-consegna</t>
  </si>
  <si>
    <t>Nyx</t>
  </si>
  <si>
    <t>http://www.the-body-shop.it/it/termini-e-condizioni?</t>
  </si>
  <si>
    <t>https://www.lush.it/shop/info/27/</t>
  </si>
  <si>
    <t>Lush</t>
  </si>
  <si>
    <t>http://www.bottegaverde.it/index.jsp?action=switchTo&amp;par=condizioni_vendita</t>
  </si>
  <si>
    <t>http://www.kiehls.it/services/condizioni-e-termini-di-spedizione.aspx</t>
  </si>
  <si>
    <t>http://www.sephora.it/cgv/cgv.jsp#article51</t>
  </si>
  <si>
    <t>Tutti</t>
  </si>
  <si>
    <t>Non si può acquistare dal sito</t>
  </si>
  <si>
    <t>Fa e-Commerce rimandando ad altri 8 siti</t>
  </si>
  <si>
    <t>http://www.marionnaud.it/consegna_gratuita_sopra_25euro</t>
  </si>
  <si>
    <t>https://www.esserbellaprofumerie.it/ecommerce/nav/auth/esserbella/home.html#!/negozio/</t>
  </si>
  <si>
    <t>http://www.newbalance.it/it/customer-service-shipping.html</t>
  </si>
  <si>
    <t>http://eu.puma.com/it/it/delivery/HELP_Delivery.html</t>
  </si>
  <si>
    <t>http://www.reebok.it/help/delivery.html</t>
  </si>
  <si>
    <t>http://www.thenorthface.it/tnf-it-it/delivery/</t>
  </si>
  <si>
    <t>http://help-it-eu.nike.com/app/answers/detail/article/shipping-delivery/a_id/44787/p/3897</t>
  </si>
  <si>
    <t>https://www.gamestop.it/storehome</t>
  </si>
  <si>
    <t>http://www.opengames.it/SPEDIZIONI</t>
  </si>
  <si>
    <t>http://www.disneystore.it/servizioclienti?cid=deliveries</t>
  </si>
  <si>
    <t>http://www.toyscenter.it/time-of-delivery/</t>
  </si>
  <si>
    <t>http://www.cittadelsole.it/it/customer-care</t>
  </si>
  <si>
    <t>http://www.wyconcosmetics.com/it/p/spedizioni</t>
  </si>
  <si>
    <t>http://shop.naturasi.it/spese-di-spedizione</t>
  </si>
  <si>
    <t>https://www.leroymerlin.it/servizi/consegna-a-domicilio</t>
  </si>
  <si>
    <t>Fatturato</t>
  </si>
  <si>
    <t>http://www.iperdrive.it/virtualShop/landing.html#selectPDVmodal</t>
  </si>
  <si>
    <t>https://www.lafeltrinelli.it/fcom/it/home/pages/infoutili/assistenza/Spedizioni-e-consegne.html</t>
  </si>
  <si>
    <t>Utilizza Amazon come servizio di e-commerce</t>
  </si>
  <si>
    <t>http://www.mondadoristore.it/Statici/Spedizioni-e-consegne-gratis/</t>
  </si>
  <si>
    <t>http://www.libreriarizzoli.it/servizio-clienti/faq-libri-e-scuola/.yKsEWcW_UsAAAFIaToHbvUl/ct</t>
  </si>
  <si>
    <t>Partner Amazon</t>
  </si>
  <si>
    <t>Carta Fedeltà mixed on/off</t>
  </si>
  <si>
    <t>http://www.miumiu.com/content/dam/miumiu-ecommerce/pdf/EU/terms_it.pdf</t>
  </si>
  <si>
    <t xml:space="preserve"> </t>
  </si>
  <si>
    <t>http://www.maccosmetics.it/shipping</t>
  </si>
  <si>
    <t>http://www.mybeautik.com/spedizione/</t>
  </si>
  <si>
    <t>App</t>
  </si>
  <si>
    <t>App-Ecommerce</t>
  </si>
  <si>
    <t>App-Localizzazione</t>
  </si>
  <si>
    <t>App-Disponibilità in negozio</t>
  </si>
  <si>
    <t>App-vantaggi esclusivi</t>
  </si>
  <si>
    <t>App-Prenota&amp;ritira</t>
  </si>
  <si>
    <t>App-Scan QRCode e codici a barre</t>
  </si>
  <si>
    <t>App-Card: punti, community</t>
  </si>
  <si>
    <t>App-Pagamento</t>
  </si>
  <si>
    <t>App-Spesa con App in store</t>
  </si>
  <si>
    <t>http://www.spesasimply.it/sipuo.html</t>
  </si>
  <si>
    <t>Arredamento</t>
  </si>
  <si>
    <t>Elettronica</t>
  </si>
  <si>
    <t>Integrazione Online-Offline</t>
  </si>
  <si>
    <t>Data</t>
  </si>
  <si>
    <t>Settore</t>
  </si>
  <si>
    <t>http://store.americanapparel.eu/it/help/shipping-options.jsp</t>
  </si>
  <si>
    <t>http://www.aw-lab.com/spedizioni/</t>
  </si>
  <si>
    <t>Coin</t>
  </si>
  <si>
    <t>http://www.levi.com/IT/it_IT/customer-service/shipping/shippingpolicy</t>
  </si>
  <si>
    <t>http://it.maxandco.com/popup/shipping</t>
  </si>
  <si>
    <t>http://www.motivi.com/it/assistenza-clienti.html</t>
  </si>
  <si>
    <t>http://www.oltre.com/it/assistenza-clienti.html</t>
  </si>
  <si>
    <t>http://www.oysho.com/it/</t>
  </si>
  <si>
    <t>http://www.patriziapepe.com/it/it/customercare/shipments</t>
  </si>
  <si>
    <t>https://www.piazzaitalia.it/metodi-di-spedizione</t>
  </si>
  <si>
    <t>http://it.sisley.com/shop/it_it/time-of-delivery</t>
  </si>
  <si>
    <t>http://sonnybono.com/it/shippingterms</t>
  </si>
  <si>
    <t>http://www.stefanel.com/it_it/returns</t>
  </si>
  <si>
    <t>http://www.tataitalia.com/spedizioni.aspx</t>
  </si>
  <si>
    <t>http://www.tendenzecalzature.it/content/1-consegna</t>
  </si>
  <si>
    <t>http://it.tezenis.com/custserv/custserv.jsp?pageName=delivery</t>
  </si>
  <si>
    <t>https://www.timberland.it/servizio-clienti/spedizioni.html</t>
  </si>
  <si>
    <t>http://www.vans.it/it-it/delivery/</t>
  </si>
  <si>
    <t>Cosmetica</t>
  </si>
  <si>
    <t>http://www.tigota.it/acquisti-sicuri</t>
  </si>
  <si>
    <t>https://www.nespresso.com/it/it/pages/spedizione-ordine-caffe</t>
  </si>
  <si>
    <t>Food</t>
  </si>
  <si>
    <t>http://www.swarovski.com/Web_IT/it/termsconditions</t>
  </si>
  <si>
    <t>http://www.stroilioro.com/it/condizioni-di-vendita/#consegna</t>
  </si>
  <si>
    <t>https://estore-it.pandora.net/on/demandware.store/Sites-it-IT-Site/it_IT/CustomerSupport-Show?cParam=footer_delivery&amp;postion=bottom&amp;src=categorySearch&amp;srcName=Consegna</t>
  </si>
  <si>
    <t>Gioielli</t>
  </si>
  <si>
    <t>Self</t>
  </si>
  <si>
    <t>https://www.selfitalia.it/consegna-a-casa-o-in-negozio/</t>
  </si>
  <si>
    <t>Apple</t>
  </si>
  <si>
    <t>http://www.apple.com/it/shop/help/shipping_delivery</t>
  </si>
  <si>
    <t>http://shop.bimbostore.com/it/page/condizioni-di-utilizzo</t>
  </si>
  <si>
    <t>Leggere online le recensioni/ valutazioni su un prodotto che vedo in negozio</t>
  </si>
  <si>
    <t>Verificare se il prodotto che non trovo in negozio è disponibile online</t>
  </si>
  <si>
    <t>Vedere se il prodotto è in vendita online a un prezzo migliore che in negozio</t>
  </si>
  <si>
    <t>Conoscere le caratteristiche del prodotto leggendole online mentre sono in negozio</t>
  </si>
  <si>
    <t>Verificare entro quanto tempo potrei avere il prodotto che vedo in negozio se lo acquistassi online</t>
  </si>
  <si>
    <t>Essere sicuro che sia proprio il prodotto che avevo già visto online</t>
  </si>
  <si>
    <t>Vedere se online c'è più scelta o la possibilità di personalizzare il prodotto</t>
  </si>
  <si>
    <t>Pagare con il cellulare</t>
  </si>
  <si>
    <t>Esibire alla cassa un codice/ buono sconto che conservavo sul cellulare</t>
  </si>
  <si>
    <t>Presentare alla cassa la ricevuta di un acquisto online che dovevo ritirare nel negozio</t>
  </si>
  <si>
    <t>Usare l'App del negozio in cui mi trovavo per caricare i punti fedeltà del mio acquisto</t>
  </si>
  <si>
    <t>Verificare subito sul cellulare l'addebito dell'acquisto sulla carta di credito</t>
  </si>
  <si>
    <t>Fotografare lo scontrino che mi han dato alla cassa per avere dei vantaggi</t>
  </si>
  <si>
    <t>Fotografare un QR code per ottenere un beneficio alla cassa</t>
  </si>
  <si>
    <t>Fare un'azione sui social per ottenere un beneficio alla cassa</t>
  </si>
  <si>
    <t>&lt;Agenzia di viaggi&gt;</t>
  </si>
  <si>
    <t>&lt;Assicurazione&gt;</t>
  </si>
  <si>
    <t>Cisalfa</t>
  </si>
  <si>
    <t>Conpibel</t>
  </si>
  <si>
    <t>Expert</t>
  </si>
  <si>
    <t>Gamestop</t>
  </si>
  <si>
    <t>Ikea</t>
  </si>
  <si>
    <t>Victoria's secret</t>
  </si>
  <si>
    <t>Etichette di riga</t>
  </si>
  <si>
    <t>Totale complessivo</t>
  </si>
  <si>
    <t>Tutto il perimetro</t>
  </si>
  <si>
    <t>Etichette di colonna</t>
  </si>
  <si>
    <t>&lt;-- Selettore settore</t>
  </si>
  <si>
    <t>Max di N. Punti Vendita</t>
  </si>
  <si>
    <t>Somma di Consegna in store</t>
  </si>
  <si>
    <t>&lt;-- Selettore brand</t>
  </si>
  <si>
    <t>Conteggio di URL sistema di spedizione</t>
  </si>
  <si>
    <t>Conteggio di URL sistema di spedizione totale</t>
  </si>
  <si>
    <t>Somma di Consegna in store totale</t>
  </si>
  <si>
    <t>&lt;-- Ultima rilevazione</t>
  </si>
  <si>
    <t>Somma di Reso in store totale</t>
  </si>
  <si>
    <t>Somma di Reso in store</t>
  </si>
  <si>
    <t>Somma di Disponibilità in store totale</t>
  </si>
  <si>
    <t>Somma di Disponibilità in store</t>
  </si>
  <si>
    <t>Somma di Prenotazione online - Prova e acquisto in store totale</t>
  </si>
  <si>
    <t>Somma di Prenotazione online - Prova e acquisto in store</t>
  </si>
  <si>
    <t>Somma di Carta Fedeltà mixed on/off totale</t>
  </si>
  <si>
    <t>Somma di Carta Fedeltà mixed on/off</t>
  </si>
  <si>
    <t>Somma di Community online totale</t>
  </si>
  <si>
    <t>Somma di Community online</t>
  </si>
  <si>
    <t>Somma di Sistema di pagamento branded totale</t>
  </si>
  <si>
    <t>Somma di Sistema di pagamento branded</t>
  </si>
  <si>
    <t>Somma di QR code in store totale</t>
  </si>
  <si>
    <t>Somma di QR code in store</t>
  </si>
  <si>
    <t>Somma di N. Punti Vendita totale</t>
  </si>
  <si>
    <t>Somma di N. Punti Vendita</t>
  </si>
  <si>
    <t>&lt;-- Selettore data</t>
  </si>
  <si>
    <t>Conteggio di Brand</t>
  </si>
  <si>
    <t>Brand in evidenza</t>
  </si>
  <si>
    <t>N. brand</t>
  </si>
  <si>
    <t>Punti vendita NON attivi per ritiro</t>
  </si>
  <si>
    <t>eCommerce</t>
  </si>
  <si>
    <t>Abbigliamento, scarpe e accessori</t>
  </si>
  <si>
    <t>http://www.cosstores.com/Content/CmsContent/PDF/TC_COS_IT_230514.pdf</t>
  </si>
  <si>
    <t>http://shop.mango.com/IT/donna/help/2870.html</t>
  </si>
  <si>
    <t>http://www.promod.it/guida-all-acquisto/condizioni-generali-di-vendita/categorie/05#7</t>
  </si>
  <si>
    <t>http://www.pullandbear.com/it/it/guida-all'acquisto-c57002.html</t>
  </si>
  <si>
    <t>http://www.zara.com/it/it/info/guida-all'acquisto-c196001.html</t>
  </si>
  <si>
    <t>Alta moda e accessori di lusso</t>
  </si>
  <si>
    <t>http://www.alexandermcqueen.com/system/selfservice.controller?CONFIGURATION=1150&amp;PARTITION_ID=1&amp;secureFlag=false&amp;TIMEZONE_OFFSET=&amp;CMD=VIEW_ARTICLE&amp;ARTICLE_ID=2082</t>
  </si>
  <si>
    <t>http://www.bottegaveneta.com/system/selfservice.controller?CONFIGURATION=1252&amp;PARTITION_ID=1&amp;secureFlag=false&amp;TIMEZONE_OFFSET=?&amp;CMD=VIEW_ARTICLE&amp;USERTYPE=1&amp;ARTICLE_ID=2082</t>
  </si>
  <si>
    <t>http://www.dior.com/couture/ecommerce/media/pdf/Christian_Dior_Couture_CGV_IT_25072014.pdf</t>
  </si>
  <si>
    <t>http://www.marni.com/system/selfservice.controller?CONFIGURATION=1462&amp;PARTITION_ID=1&amp;CMD=BROWSE_TOPIC&amp;LANGUAGE=it&amp;COUNTRY=it&amp;USERTYPE=1&amp;TOPIC_ID=1021</t>
  </si>
  <si>
    <t>https://www.moschino.com/system/selfservice.controller?CONFIGURATION=1729&amp;PARTITION_ID=1&amp;CMD=BROWSE_TOPIC&amp;LANGUAGE=it&amp;COUNTRY=it&amp;USERTYPE=1&amp;TOPIC_ID=1021</t>
  </si>
  <si>
    <t>http://www.stellamccartney.com/system/selfservice.controller?CONFIGURATION=1116&amp;PARTITION_ID=1&amp;secureFlag=false&amp;TIMEZONE_OFFSET=&amp;CMD=BROWSE_TOPIC&amp;TOPIC_ID=1021&amp;USERTYPE=1</t>
  </si>
  <si>
    <t>http://www.ysl.com/system/selfservice.controller?CONFIGURATION=1206&amp;PARTITION_ID=1&amp;secureFlag=false&amp;TIMEZONE_OFFSET=&amp;CMD=VIEW_ARTICLE&amp;ARTICLE_ID=2082</t>
  </si>
  <si>
    <t>Articoli sportivi</t>
  </si>
  <si>
    <t>http://www.cisalfaArticoli sportivi.it/consegna-domicilio</t>
  </si>
  <si>
    <t>MaxiArticoli sportivi</t>
  </si>
  <si>
    <t>http://www.maxiArticoli sportivi.com/tempi-e-costi-di-spedizione</t>
  </si>
  <si>
    <t>PlanetArticoli sportivi</t>
  </si>
  <si>
    <t>http://www.df-Articoli sportivispecialist.it/Carrello.html</t>
  </si>
  <si>
    <t>http://www.ikea.com/ms/it_IT/servizio-clienti/nostri-servizi/traArticoli sportivio-domicilio/index.html</t>
  </si>
  <si>
    <t>http://www.mondoconv.it/Servizio-Clienti/Consegna-E-Montaggio/TraArticoli sportivio-E-Montaggio.aspx</t>
  </si>
  <si>
    <t>Supermercati</t>
  </si>
  <si>
    <t>Hobby, Brico e Giocattoli</t>
  </si>
  <si>
    <t>Media e Editoria</t>
  </si>
  <si>
    <t>https://customerservice.victoriassecret.com/app/answers/detail/a_id/94/session/L3RpbWUvMTQ3NDQ2NzMwMC9zaWQvbjk1V21iX20%3D</t>
  </si>
  <si>
    <t>http://www.Articoli sportiviler.com/it/i/shipping;jsessionid=5B17F2ADB3CB43D113C5831F9BBC0E8E</t>
  </si>
  <si>
    <t>Score</t>
  </si>
  <si>
    <t>NR_Score_Hybrid</t>
  </si>
  <si>
    <t>NR_Score_App</t>
  </si>
  <si>
    <t>NR_Score</t>
  </si>
  <si>
    <t>300542000 </t>
  </si>
  <si>
    <t>1445000 </t>
  </si>
  <si>
    <t>5476000 </t>
  </si>
  <si>
    <t>182411000 </t>
  </si>
  <si>
    <t>7209000 </t>
  </si>
  <si>
    <t>94027000 </t>
  </si>
  <si>
    <t> 79320000</t>
  </si>
  <si>
    <t>61534000 </t>
  </si>
  <si>
    <t>2584000 </t>
  </si>
  <si>
    <t>1809090000 </t>
  </si>
  <si>
    <t>207219000 </t>
  </si>
  <si>
    <t> 79019766</t>
  </si>
  <si>
    <t>Wave</t>
  </si>
  <si>
    <t>Net retail score</t>
  </si>
  <si>
    <t># insegne</t>
  </si>
  <si>
    <t>% tra le insegne</t>
  </si>
  <si>
    <t>Prenotaz. online - Prova e acquisto in store</t>
  </si>
  <si>
    <t>Sei in:</t>
  </si>
  <si>
    <t>e stai guardando</t>
  </si>
  <si>
    <t>Book &amp; Collect</t>
  </si>
  <si>
    <t>Insegne</t>
  </si>
  <si>
    <t>Attive nell'eCommerce</t>
  </si>
  <si>
    <t>Attiva nell'eCommerce</t>
  </si>
  <si>
    <t xml:space="preserve">Tutti i settori  </t>
  </si>
  <si>
    <t>Like su Facebook</t>
  </si>
  <si>
    <t>"Like" su Social non Facebook</t>
  </si>
  <si>
    <t>Attivazione NFC</t>
  </si>
  <si>
    <t>Download App</t>
  </si>
  <si>
    <t>Registrazione Sito Web</t>
  </si>
  <si>
    <t>Nessun invito</t>
  </si>
  <si>
    <t>Codici in negozio</t>
  </si>
  <si>
    <t>Codici a barre</t>
  </si>
  <si>
    <t>Altri codici</t>
  </si>
  <si>
    <t>Codice per download App</t>
  </si>
  <si>
    <t>codice per pagare alla cassa</t>
  </si>
  <si>
    <t>Codice per accesso a contenuti</t>
  </si>
  <si>
    <t>Codici per schede prodotto</t>
  </si>
  <si>
    <t>Codici per altre azioni</t>
  </si>
  <si>
    <t>Utilizzo NFC</t>
  </si>
  <si>
    <t>Carta di credito tradizionale</t>
  </si>
  <si>
    <t>Carta di credto contactless</t>
  </si>
  <si>
    <t>App dell'insegna</t>
  </si>
  <si>
    <t>App di terze parti</t>
  </si>
  <si>
    <t>Apple Pay</t>
  </si>
  <si>
    <t>Android Pay</t>
  </si>
  <si>
    <t>Samsung Pay</t>
  </si>
  <si>
    <t>Satispay</t>
  </si>
  <si>
    <t>PayPal</t>
  </si>
  <si>
    <t>Jiffy</t>
  </si>
  <si>
    <t>Altro sistema di pagamento</t>
  </si>
  <si>
    <t>Campo rete mobile parziale</t>
  </si>
  <si>
    <t>Campo rete mobile totale</t>
  </si>
  <si>
    <t>Campo inesistente</t>
  </si>
  <si>
    <t>Free Wifi</t>
  </si>
  <si>
    <t>Wifi con registrazione</t>
  </si>
  <si>
    <t>No Wifi</t>
  </si>
  <si>
    <t>Customer engagament</t>
  </si>
  <si>
    <t>Codici e attivazione</t>
  </si>
  <si>
    <t>Pagamento cashless</t>
  </si>
  <si>
    <t>Connettività in store</t>
  </si>
  <si>
    <t>App per eCommerce</t>
  </si>
  <si>
    <t>App per localizzazione negozi</t>
  </si>
  <si>
    <t>App per check disponibilità in store</t>
  </si>
  <si>
    <t>App per Book &amp; Collect</t>
  </si>
  <si>
    <t>App per scanning di codici in store</t>
  </si>
  <si>
    <t>App di loyalty program, community</t>
  </si>
  <si>
    <t>Vantaggi esclusivi su App</t>
  </si>
  <si>
    <t>App per aiuto alla spesa in store</t>
  </si>
  <si>
    <t>App di pagamento</t>
  </si>
  <si>
    <t>Conteggio di Data</t>
  </si>
  <si>
    <t>Seleziona un brand</t>
  </si>
  <si>
    <t>Somma di App</t>
  </si>
  <si>
    <t>Somma di App totale</t>
  </si>
  <si>
    <t>Somma di App-Ecommerce totale</t>
  </si>
  <si>
    <t>Somma di App-Ecommerce</t>
  </si>
  <si>
    <t>Somma di App-Localizzazione totale</t>
  </si>
  <si>
    <t>Somma di App-Localizzazione</t>
  </si>
  <si>
    <t>Somma di App-Disponibilità in negozio totale</t>
  </si>
  <si>
    <t>Somma di App-Disponibilità in negozio</t>
  </si>
  <si>
    <t>Somma di App-Prenota&amp;ritira totale</t>
  </si>
  <si>
    <t>Somma di App-Prenota&amp;ritira</t>
  </si>
  <si>
    <t>Somma di App-Scan QRCode e codici a barre totale</t>
  </si>
  <si>
    <t>Somma di App-Scan QRCode e codici a barre</t>
  </si>
  <si>
    <t>Somma di App-Card: punti, community totale</t>
  </si>
  <si>
    <t>Somma di App-Card: punti, community</t>
  </si>
  <si>
    <t>Somma di App-vantaggi esclusivi totale</t>
  </si>
  <si>
    <t>Somma di App-vantaggi esclusivi</t>
  </si>
  <si>
    <t>Somma di App-Spesa con App in store totale</t>
  </si>
  <si>
    <t>Somma di App-Spesa con App in store</t>
  </si>
  <si>
    <t>Somma di App-Pagamento totale</t>
  </si>
  <si>
    <t>Somma di App-Pagamento</t>
  </si>
  <si>
    <t>Somma di Like su Facebook totale</t>
  </si>
  <si>
    <t>Somma di Like su Facebook</t>
  </si>
  <si>
    <t>Somma di Attivazione NFC totale</t>
  </si>
  <si>
    <t>Somma di Attivazione NFC</t>
  </si>
  <si>
    <t>Somma di Download App totale</t>
  </si>
  <si>
    <t>Somma di Download App</t>
  </si>
  <si>
    <t>Somma di Registrazione Sito Web totale</t>
  </si>
  <si>
    <t>Somma di Registrazione Sito Web</t>
  </si>
  <si>
    <t>Somma di Nessun invito totale</t>
  </si>
  <si>
    <t>Somma di Nessun invito</t>
  </si>
  <si>
    <t>Like su Social non Facebook</t>
  </si>
  <si>
    <t>Somma di Like su Social non Facebook totale</t>
  </si>
  <si>
    <t>Somma di Like su Social non Facebook</t>
  </si>
  <si>
    <t>Somma di Codici a barre totale</t>
  </si>
  <si>
    <t>Somma di Codici a barre</t>
  </si>
  <si>
    <t>Somma di Altri codici totale</t>
  </si>
  <si>
    <t>Somma di Altri codici</t>
  </si>
  <si>
    <t>Somma di Codice per download App totale</t>
  </si>
  <si>
    <t>Somma di Codice per download App</t>
  </si>
  <si>
    <t>Somma di codice per pagare alla cassa totale</t>
  </si>
  <si>
    <t>Somma di codice per pagare alla cassa</t>
  </si>
  <si>
    <t>Somma di Codice per accesso a contenuti totale</t>
  </si>
  <si>
    <t>Somma di Codice per accesso a contenuti</t>
  </si>
  <si>
    <t>Somma di Codici per schede prodotto totale</t>
  </si>
  <si>
    <t>Somma di Codici per schede prodotto</t>
  </si>
  <si>
    <t>Somma di Codici per altre azioni totale</t>
  </si>
  <si>
    <t>Somma di Codici per altre azioni</t>
  </si>
  <si>
    <t>Somma di Carta di credito tradizionale totale</t>
  </si>
  <si>
    <t>Somma di Carta di credito tradizionale</t>
  </si>
  <si>
    <t>Somma di Carta di credto contactless totale</t>
  </si>
  <si>
    <t>Somma di Carta di credto contactless</t>
  </si>
  <si>
    <t>Somma di App dell'insegna totale</t>
  </si>
  <si>
    <t>Somma di App dell'insegna</t>
  </si>
  <si>
    <t>Somma di App di terze parti totale</t>
  </si>
  <si>
    <t>Somma di App di terze parti</t>
  </si>
  <si>
    <t>Somma di Apple Pay totale</t>
  </si>
  <si>
    <t>Somma di Apple Pay</t>
  </si>
  <si>
    <t>Somma di Android Pay totale</t>
  </si>
  <si>
    <t>Somma di Android Pay</t>
  </si>
  <si>
    <t>Somma di Samsung Pay totale</t>
  </si>
  <si>
    <t>Somma di Samsung Pay</t>
  </si>
  <si>
    <t>Somma di Satispay totale</t>
  </si>
  <si>
    <t>Somma di Satispay</t>
  </si>
  <si>
    <t>Somma di PayPal totale</t>
  </si>
  <si>
    <t>Somma di PayPal</t>
  </si>
  <si>
    <t>Somma di Jiffy totale</t>
  </si>
  <si>
    <t>Somma di Jiffy</t>
  </si>
  <si>
    <t>Somma di Campo rete mobile parziale totale</t>
  </si>
  <si>
    <t>Somma di Campo rete mobile parziale</t>
  </si>
  <si>
    <t>Somma di Campo rete mobile totale totale</t>
  </si>
  <si>
    <t>Somma di Campo rete mobile totale</t>
  </si>
  <si>
    <t>Somma di Campo inesistente totale</t>
  </si>
  <si>
    <t>Somma di Campo inesistente</t>
  </si>
  <si>
    <t>Somma di Free Wifi totale</t>
  </si>
  <si>
    <t>Somma di Free Wifi</t>
  </si>
  <si>
    <t>Somma di Wifi con registrazione totale</t>
  </si>
  <si>
    <t>Somma di Wifi con registrazione</t>
  </si>
  <si>
    <t>Somma di No Wifi totale</t>
  </si>
  <si>
    <t>Somma di No Wifi</t>
  </si>
  <si>
    <t>Somma di NR_Score totale</t>
  </si>
  <si>
    <t>Somma di NR_Score</t>
  </si>
  <si>
    <t>Somma di NR_Score_Hybrid</t>
  </si>
  <si>
    <t>Somma di NR_Score_App</t>
  </si>
  <si>
    <t>&lt;-- Selettore indicatore per grafico</t>
  </si>
  <si>
    <t>Altri inviti</t>
  </si>
  <si>
    <t>Nessun codice in negozio</t>
  </si>
  <si>
    <t>Codici in un punto del negozio</t>
  </si>
  <si>
    <t>Codici in diversi punti del negozio</t>
  </si>
  <si>
    <t>QR Code</t>
  </si>
  <si>
    <t>Codici di lettere e numeri</t>
  </si>
  <si>
    <t>Non capisco a cosa servono i codici</t>
  </si>
  <si>
    <t>Non c'è NFC</t>
  </si>
  <si>
    <t>NFC in un punto del negozio</t>
  </si>
  <si>
    <t>NFC in più punti del negozio</t>
  </si>
  <si>
    <t>Altre modalità di pagamento</t>
  </si>
  <si>
    <t>Altre App</t>
  </si>
  <si>
    <t>E' possibile pagare con un buono digitale alla cassa</t>
  </si>
  <si>
    <t>Non è possibile pagare con un buono digitale alla cassa</t>
  </si>
  <si>
    <t>Non ho capito se è possibile pagare con un buono digitale alla cassa</t>
  </si>
  <si>
    <t>Opline Goers</t>
  </si>
  <si>
    <t>Somma di Altri inviti</t>
  </si>
  <si>
    <t>Somma di Nessun codice in negozio</t>
  </si>
  <si>
    <t>Somma di Codici in un punto del negozio</t>
  </si>
  <si>
    <t>Somma di Codici in diversi punti del negozio</t>
  </si>
  <si>
    <t>Somma di QR Code</t>
  </si>
  <si>
    <t>Somma di Codici di lettere e numeri</t>
  </si>
  <si>
    <t>Somma di Non capisco a cosa servono i codici</t>
  </si>
  <si>
    <t>Somma di Non c'è NFC</t>
  </si>
  <si>
    <t>Somma di NFC in un punto del negozio</t>
  </si>
  <si>
    <t>Somma di NFC in più punti del negozio</t>
  </si>
  <si>
    <t>Somma di Altre modalità di pagamento</t>
  </si>
  <si>
    <t>Somma di Altre App</t>
  </si>
  <si>
    <t>Somma di E' possibile pagare con un buono digitale alla cassa</t>
  </si>
  <si>
    <t>Somma di Non è possibile pagare con un buono digitale alla cassa</t>
  </si>
  <si>
    <t>Somma di Non ho capito se è possibile pagare con un buono digitale alla cassa</t>
  </si>
  <si>
    <t>Somma di Opline Goers</t>
  </si>
  <si>
    <t>Somma di Altri inviti totale</t>
  </si>
  <si>
    <t>Somma di Nessun codice in negozio totale</t>
  </si>
  <si>
    <t>Somma di Codici in un punto del negozio totale</t>
  </si>
  <si>
    <t>Somma di Codici in diversi punti del negozio totale</t>
  </si>
  <si>
    <t>Somma di QR Code totale</t>
  </si>
  <si>
    <t>Somma di Codici di lettere e numeri totale</t>
  </si>
  <si>
    <t>Somma di Non capisco a cosa servono i codici totale</t>
  </si>
  <si>
    <t>Somma di Non c'è NFC totale</t>
  </si>
  <si>
    <t>Somma di NFC in un punto del negozio totale</t>
  </si>
  <si>
    <t>Somma di NFC in più punti del negozio totale</t>
  </si>
  <si>
    <t>Somma di Altre modalità di pagamento totale</t>
  </si>
  <si>
    <t>Somma di Altre App totale</t>
  </si>
  <si>
    <t>Somma di E' possibile pagare con un buono digitale alla cassa totale</t>
  </si>
  <si>
    <t>Somma di Non è possibile pagare con un buono digitale alla cassa totale</t>
  </si>
  <si>
    <t>Somma di Non ho capito se è possibile pagare con un buono digitale alla cassa totale</t>
  </si>
  <si>
    <t>Somma di Opline Goers totale</t>
  </si>
  <si>
    <t>Buono digitale alla cassa</t>
  </si>
  <si>
    <t>Somma di % Like su Facebook</t>
  </si>
  <si>
    <t>Somma di % "Like" su Social non Facebook</t>
  </si>
  <si>
    <t>Somma di % Attivazione NFC</t>
  </si>
  <si>
    <t>Somma di % Download App</t>
  </si>
  <si>
    <t>Somma di % Registrazione Sito Web</t>
  </si>
  <si>
    <t>Somma di % Altri inviti</t>
  </si>
  <si>
    <t>Somma di % Nessun invito</t>
  </si>
  <si>
    <t>Somma di % Nessun codice in negozio</t>
  </si>
  <si>
    <t>Somma di % Codici in un punto del negozio</t>
  </si>
  <si>
    <t>Somma di % Codici in diversi punti del negozio</t>
  </si>
  <si>
    <t>Somma di % Codici in negozio (in uno o più punti)</t>
  </si>
  <si>
    <t>Somma di % QR Code</t>
  </si>
  <si>
    <t>Somma di % Codici a barre</t>
  </si>
  <si>
    <t>Somma di % Codici di lettere e numeri</t>
  </si>
  <si>
    <t>Somma di % Altri codici</t>
  </si>
  <si>
    <t>Somma di % Non capisco a cosa servono i codici</t>
  </si>
  <si>
    <t>Somma di % Codice per download App</t>
  </si>
  <si>
    <t>Somma di % Codice per pagare alla cassa</t>
  </si>
  <si>
    <t>Somma di % Codice per accesso a contenuti</t>
  </si>
  <si>
    <t>Somma di % Codici per schede prodotto</t>
  </si>
  <si>
    <t>Somma di % Codici per altre azioni</t>
  </si>
  <si>
    <t>Somma di % Non c''è NFC</t>
  </si>
  <si>
    <t>Somma di % NFC in un punto del negozio</t>
  </si>
  <si>
    <t>Somma di % NFC in più punti del negozio</t>
  </si>
  <si>
    <t>Somma di % NFC in negozio (uno o più punti)</t>
  </si>
  <si>
    <t>Somma di % Carta di credito tradizionale</t>
  </si>
  <si>
    <t>Somma di % Carta di credto contactless</t>
  </si>
  <si>
    <t>Somma di % App dell''insegna</t>
  </si>
  <si>
    <t>Somma di % App di terze parti</t>
  </si>
  <si>
    <t>Somma di % Altre modalità di pagamento</t>
  </si>
  <si>
    <t>Somma di % Apple Pay</t>
  </si>
  <si>
    <t>Somma di % Android Pay</t>
  </si>
  <si>
    <t>Somma di % Samsung Pay</t>
  </si>
  <si>
    <t>Somma di % Satispay</t>
  </si>
  <si>
    <t>Somma di % PayPal</t>
  </si>
  <si>
    <t>Somma di % Jiffy</t>
  </si>
  <si>
    <t>Somma di % Altre App</t>
  </si>
  <si>
    <t>Somma di % E' possibile pagare con un buono digitale alla cassa</t>
  </si>
  <si>
    <t>Somma di % Non è possibile pagare con un buono digitale alla cassa</t>
  </si>
  <si>
    <t>Somma di % Non ho capito se è possibile pagare con un buono digitale alla cassa</t>
  </si>
  <si>
    <t>Somma di % Campo rete mobile parziale</t>
  </si>
  <si>
    <t>Somma di % Campo rete mobile totale</t>
  </si>
  <si>
    <t>Somma di % Campo inesistente</t>
  </si>
  <si>
    <t>Somma di % Free Wifi</t>
  </si>
  <si>
    <t>Somma di % Wifi con registrazione</t>
  </si>
  <si>
    <t>Somma di % No Wifi</t>
  </si>
  <si>
    <t>Somma di PV Like su Facebook</t>
  </si>
  <si>
    <t>Somma di PV "Like" su Social non Facebook</t>
  </si>
  <si>
    <t>Somma di PV Attivazione NFC</t>
  </si>
  <si>
    <t>Somma di PV Download App</t>
  </si>
  <si>
    <t>Somma di PV Registrazione Sito Web</t>
  </si>
  <si>
    <t>Somma di PV Altri inviti</t>
  </si>
  <si>
    <t>Somma di PV Nessun invito</t>
  </si>
  <si>
    <t>Somma di PV Nessun codice in negozio</t>
  </si>
  <si>
    <t>Somma di PV Codici in un punto del negozio</t>
  </si>
  <si>
    <t>Somma di PV Codici in diversi punti del negozio</t>
  </si>
  <si>
    <t>Somma di PV Codici in negozio (in uno o più punti)</t>
  </si>
  <si>
    <t>Somma di PV QR Code</t>
  </si>
  <si>
    <t>Somma di PV Codici a barre</t>
  </si>
  <si>
    <t>Somma di PV Codici di lettere e numeri</t>
  </si>
  <si>
    <t>Somma di PV Altri codici</t>
  </si>
  <si>
    <t>Somma di PV Non capisco a cosa servono i codici</t>
  </si>
  <si>
    <t>Somma di PV Codice per download App</t>
  </si>
  <si>
    <t>Somma di PV Codice per pagare alla cassa</t>
  </si>
  <si>
    <t>Somma di PV Codice per accesso a contenuti</t>
  </si>
  <si>
    <t>Somma di PV Codici per schede prodotto</t>
  </si>
  <si>
    <t>Somma di PV Codici per altre azioni</t>
  </si>
  <si>
    <t>Somma di PV Non c'è NFC</t>
  </si>
  <si>
    <t>Somma di PV NFC in un punto del negozio</t>
  </si>
  <si>
    <t>Somma di PV NFC in più punti del negozio</t>
  </si>
  <si>
    <t>Somma di PV NFC in negozio (uno o più punti)</t>
  </si>
  <si>
    <t>Somma di PV Carta di credito tradizionale</t>
  </si>
  <si>
    <t>Somma di PV Carta di credto contactless</t>
  </si>
  <si>
    <t>Somma di PV App dell'insegna</t>
  </si>
  <si>
    <t>Somma di PV App di terze parti</t>
  </si>
  <si>
    <t>Somma di PV Altre modalità di pagamento</t>
  </si>
  <si>
    <t>Somma di PV Apple Pay</t>
  </si>
  <si>
    <t>Somma di PV Android Pay</t>
  </si>
  <si>
    <t>Somma di PV Samsung Pay</t>
  </si>
  <si>
    <t>Somma di PV Satispay</t>
  </si>
  <si>
    <t>Somma di PV PayPal</t>
  </si>
  <si>
    <t>Somma di PV Jiffy</t>
  </si>
  <si>
    <t>Somma di PV Altre App</t>
  </si>
  <si>
    <t>Somma di PV E' possibile pagare con un buono digitale alla cassa</t>
  </si>
  <si>
    <t>Somma di PV Non è possibile pagare con un buono digitale alla cassa</t>
  </si>
  <si>
    <t>Somma di PV Non ho capito se è possibile pagare con un buono digitale alla cassa</t>
  </si>
  <si>
    <t>Somma di PV Campo rete mobile parziale</t>
  </si>
  <si>
    <t>Somma di PV Campo rete mobile totale</t>
  </si>
  <si>
    <t>Somma di PV Campo inesistente</t>
  </si>
  <si>
    <t>Somma di PV Free Wifi</t>
  </si>
  <si>
    <t>Somma di PV Wifi con registrazione</t>
  </si>
  <si>
    <t>Somma di PV No Wifi</t>
  </si>
  <si>
    <t>perimetro</t>
  </si>
  <si>
    <t>categoria</t>
  </si>
  <si>
    <t>Opline goers</t>
  </si>
  <si>
    <t>Conteggio di Opline Goers</t>
  </si>
  <si>
    <t>Insegne valutate</t>
  </si>
  <si>
    <t>http://it.diffusionetessile.com/shipping</t>
  </si>
  <si>
    <t>http://shop.harmontblaine.it/it_it/servizio-clienti/#3</t>
  </si>
  <si>
    <t>Clayton</t>
  </si>
  <si>
    <t>http://www.claytonitalia.com/it/corporate/spedizioni/</t>
  </si>
  <si>
    <t>https://www.nuvolari.biz/spedizioni/</t>
  </si>
  <si>
    <t>http://it.marinarinaldi.com/popup/shipping</t>
  </si>
  <si>
    <t>300.542.000 </t>
  </si>
  <si>
    <t>94.027.000 </t>
  </si>
  <si>
    <t>http://www.df-sportspecialist.it/Carrello.html</t>
  </si>
  <si>
    <t>http://www.cisalfasport.it/consegna-domicilio</t>
  </si>
  <si>
    <t>http://www.maxisport.com/tempi-e-costi-di-spedizione</t>
  </si>
  <si>
    <t>Planetsport</t>
  </si>
  <si>
    <t>america</t>
  </si>
  <si>
    <t>http://www.sportler.com/it/i/shipping;jsessionid=5B17F2ADB3CB43D113C5831F9BBC0E8E</t>
  </si>
  <si>
    <t> 79.019.766</t>
  </si>
  <si>
    <t>182.411.000 </t>
  </si>
  <si>
    <t>http://www.ikea.com/ms/it_IT/servizio-clienti/nostri-servizi/trasporto-domicilio/index.html</t>
  </si>
  <si>
    <t>https://www.mondoconv.it/consegna-montaggio/trasporto-e-montaggio/</t>
  </si>
  <si>
    <t>207.219.000 </t>
  </si>
  <si>
    <t>Supermercato 24</t>
  </si>
  <si>
    <t> 79.320.000</t>
  </si>
  <si>
    <t>1.445.000 </t>
  </si>
  <si>
    <t>NP</t>
  </si>
  <si>
    <t>1.809.090.000 </t>
  </si>
  <si>
    <t>Amazon</t>
  </si>
  <si>
    <t>61.534.000 </t>
  </si>
  <si>
    <t>5.476.000 </t>
  </si>
  <si>
    <t>RCS: 1032,2 mld</t>
  </si>
  <si>
    <t>(Starkey)</t>
  </si>
  <si>
    <t>http://shop.nau.it/it/content/10-spedizioni</t>
  </si>
  <si>
    <t>http://www.salmoiraghievigano.it/content/faq-acquisti-online/#spedizioni</t>
  </si>
  <si>
    <t>(Vision Group)</t>
  </si>
  <si>
    <t>Healthcare</t>
  </si>
  <si>
    <t>Somma di eCommerce totale</t>
  </si>
  <si>
    <t>Somma di eCommerce</t>
  </si>
  <si>
    <t>Brand_1</t>
  </si>
  <si>
    <t>Brand_2</t>
  </si>
  <si>
    <t>Brand_3</t>
  </si>
  <si>
    <t>Brand_4</t>
  </si>
  <si>
    <t>Brand_5</t>
  </si>
  <si>
    <t>http://www.Brand_5.it/help/delivery.html</t>
  </si>
  <si>
    <t>Brand_6</t>
  </si>
  <si>
    <t>http://www.Brand_6.eu/p/spedizioni_info.htm</t>
  </si>
  <si>
    <t>Brand_7</t>
  </si>
  <si>
    <t>Brand_8</t>
  </si>
  <si>
    <t>Brand_9</t>
  </si>
  <si>
    <t>Brand_10</t>
  </si>
  <si>
    <t>Brand_11</t>
  </si>
  <si>
    <t>Brand_12</t>
  </si>
  <si>
    <t>Brand_14</t>
  </si>
  <si>
    <t>http://www.Brand_14.it/aiuto#tempi</t>
  </si>
  <si>
    <t>Brand_15</t>
  </si>
  <si>
    <t>http://www.Brand_15.com/cms/help/shipping/shippinginformation.asp?tskay=E2C347A7</t>
  </si>
  <si>
    <t>Brand_16</t>
  </si>
  <si>
    <t>Brand_17</t>
  </si>
  <si>
    <t>Brand_18</t>
  </si>
  <si>
    <t>Brand_19</t>
  </si>
  <si>
    <t>http://www.Brand_19-store.it/spedizioni.php</t>
  </si>
  <si>
    <t>Brand_20</t>
  </si>
  <si>
    <t>Brand_21</t>
  </si>
  <si>
    <t>Brand_22</t>
  </si>
  <si>
    <t>Brand_23</t>
  </si>
  <si>
    <t>Brand_24</t>
  </si>
  <si>
    <t>http://www.Brand_24.com/system/selfservice.controller?CONFIGURATION=1178&amp;PARTITION_ID=1&amp;secureFlag=false&amp;TIMEZONE_OFFSET=&amp;CMD=VIEW_ARTICLE&amp;ARTICLE_ID=2082</t>
  </si>
  <si>
    <t>Brand_25</t>
  </si>
  <si>
    <t>http://www.Brand_25.it/it_it/client-services/terms-and-conditions-of-sale.html</t>
  </si>
  <si>
    <t>Brand_26</t>
  </si>
  <si>
    <t>http://www.Brand_26.com/en_kr/customercare/</t>
  </si>
  <si>
    <t>Brand_27</t>
  </si>
  <si>
    <t>https://www.Brand_27.it/Brand_27-home-delivery/costi-di-spedizione.html</t>
  </si>
  <si>
    <t>Brand_28</t>
  </si>
  <si>
    <t>Brand_29</t>
  </si>
  <si>
    <t>http://www.Brand_29.com/it/shopping-guide.html</t>
  </si>
  <si>
    <t>Brand_30</t>
  </si>
  <si>
    <t>http://www.Brand_30shop.it/spedizione/</t>
  </si>
  <si>
    <t>Brand_31</t>
  </si>
  <si>
    <t>Brand_32</t>
  </si>
  <si>
    <t>Brand_33</t>
  </si>
  <si>
    <t>Brand_34</t>
  </si>
  <si>
    <t>Brand_35</t>
  </si>
  <si>
    <t>Brand_36</t>
  </si>
  <si>
    <t>Brand_37</t>
  </si>
  <si>
    <t>Brand_38</t>
  </si>
  <si>
    <t>http://www.Brand_38.com/termini-e-condizioni#spedizione-consegna</t>
  </si>
  <si>
    <t>Brand_39</t>
  </si>
  <si>
    <t>http://www.Brand_39.it/it-IT-it/Contenuti/Spedizioni.aspx</t>
  </si>
  <si>
    <t>Brand_40</t>
  </si>
  <si>
    <t>http://www.Brand_40.it/faq-spedizioni-e-consegne/</t>
  </si>
  <si>
    <t>Brand_41</t>
  </si>
  <si>
    <t>http://www.Brand_41.com/it?gclid=CLmP3P7SwMwCFZEy0wodrgkLTA&amp;tp=62580</t>
  </si>
  <si>
    <t>Brand_42</t>
  </si>
  <si>
    <t>https://it.Brand_42.com/servizio-clienti/spedizioni/</t>
  </si>
  <si>
    <t>Brand_43</t>
  </si>
  <si>
    <t>Brand_44</t>
  </si>
  <si>
    <t>Brand_45</t>
  </si>
  <si>
    <t>http://www.Brand_45.it/traArticoli sportivio-e-tempi-di-consegna</t>
  </si>
  <si>
    <t>http://www.Brand_45.it/trasporto-e-tempi-di-consegna</t>
  </si>
  <si>
    <t>Brand_46</t>
  </si>
  <si>
    <t>Brand_47</t>
  </si>
  <si>
    <t>(Brand_47)</t>
  </si>
  <si>
    <t>Brand_48</t>
  </si>
  <si>
    <t>Brand_49</t>
  </si>
  <si>
    <t>Brand_50</t>
  </si>
  <si>
    <t>Brand_50, Brand_50 market, Brand_50 express</t>
  </si>
  <si>
    <t>https://myshop.Brand_50.it/</t>
  </si>
  <si>
    <t>Brand_51</t>
  </si>
  <si>
    <t>http://www.Brand_51.com/services/questions-frequentes#reservation</t>
  </si>
  <si>
    <t>Brand_52</t>
  </si>
  <si>
    <t>Brand_53</t>
  </si>
  <si>
    <t>Brand_54</t>
  </si>
  <si>
    <t>Brand_55</t>
  </si>
  <si>
    <t>Brand_56</t>
  </si>
  <si>
    <t>Brand_59</t>
  </si>
  <si>
    <t>Brand_60</t>
  </si>
  <si>
    <t>Jack Purcell, Cons, All Star, Brand_61</t>
  </si>
  <si>
    <t>Brand_61</t>
  </si>
  <si>
    <t>http://www.Brand_61.com/it/it/spedizione-e-consegna/shipping-delivery.html</t>
  </si>
  <si>
    <t>Brand_62</t>
  </si>
  <si>
    <t>http://www.Brand_62online.it/modalita-di-spedizione</t>
  </si>
  <si>
    <t>Brand_64</t>
  </si>
  <si>
    <t>Brand_65</t>
  </si>
  <si>
    <t>Brand_66</t>
  </si>
  <si>
    <t>Brand_67</t>
  </si>
  <si>
    <t>Brand_68</t>
  </si>
  <si>
    <t>http://www.Brand_68.it/clicca-e-ritira.html</t>
  </si>
  <si>
    <t>Brand_69</t>
  </si>
  <si>
    <t>http://www.Brand_69.com/IT/it/shop/content/faq.html</t>
  </si>
  <si>
    <t>Brand_70</t>
  </si>
  <si>
    <t>Brand_70, Giovanni Bona, dentadent</t>
  </si>
  <si>
    <t>Brand_71</t>
  </si>
  <si>
    <t>Brand_72</t>
  </si>
  <si>
    <t>Brand_73</t>
  </si>
  <si>
    <t>http://www.Brand_73.com/it/info-shop#help-5</t>
  </si>
  <si>
    <t>Brand_74</t>
  </si>
  <si>
    <t>Brand_75</t>
  </si>
  <si>
    <t>Brand_76</t>
  </si>
  <si>
    <t>Brand_77</t>
  </si>
  <si>
    <t>Brand_78</t>
  </si>
  <si>
    <t>Brand_79</t>
  </si>
  <si>
    <t>Brand_80</t>
  </si>
  <si>
    <t>Brand_81</t>
  </si>
  <si>
    <t>https://data.Brand_81.it/hybr/popup/hilfe/hilfe_faq.htm#Spedizione</t>
  </si>
  <si>
    <t>Brand_82</t>
  </si>
  <si>
    <t>http://www.Brand_82.net/it_it/spedizione/</t>
  </si>
  <si>
    <t>Brand_83</t>
  </si>
  <si>
    <t>Brand_84</t>
  </si>
  <si>
    <t>Brand_85</t>
  </si>
  <si>
    <t>http://www.Brand_85.it/cms/servizi/consegna-domicilio.html</t>
  </si>
  <si>
    <t>EsserBella (Brand_85)</t>
  </si>
  <si>
    <t>Brand_87</t>
  </si>
  <si>
    <t>Brand_88</t>
  </si>
  <si>
    <t>http://www.Brand_88.com/it_it/customer-care#tab6</t>
  </si>
  <si>
    <t>MBrand_88</t>
  </si>
  <si>
    <t>https://www.mBrand_88.it/servizi/ordine-e-consegna</t>
  </si>
  <si>
    <t>Brand_89</t>
  </si>
  <si>
    <t>Brand_90</t>
  </si>
  <si>
    <t>http://www.Brand_90.it/area-clienti/consegna/</t>
  </si>
  <si>
    <t>Brand_91</t>
  </si>
  <si>
    <t>Brand_92</t>
  </si>
  <si>
    <t>Brand_93</t>
  </si>
  <si>
    <t>Brand_94</t>
  </si>
  <si>
    <t>http://www.Brand_94.com/it/customer-care/segui-ordine</t>
  </si>
  <si>
    <t>Brand_95</t>
  </si>
  <si>
    <t>https://www.Brand_95.eu/it/content/cc_shipping_and_delivery</t>
  </si>
  <si>
    <t>Brand_96</t>
  </si>
  <si>
    <t>Brand_97</t>
  </si>
  <si>
    <t>Brand_98</t>
  </si>
  <si>
    <t>http://www.Brand_98.eu/customerService/info.do?cid=2324&amp;mlink=5058,4991843,7&amp;clink=4991843</t>
  </si>
  <si>
    <t>Brand_99</t>
  </si>
  <si>
    <t>Brand_100</t>
  </si>
  <si>
    <t>http://www.Brand_100.com/it/customer-care?cid=shippinginfo</t>
  </si>
  <si>
    <t>Brand_101</t>
  </si>
  <si>
    <t>http://www.Brand_101alpunto.it/content/aiuto#noaccamazon</t>
  </si>
  <si>
    <t>Brand_102</t>
  </si>
  <si>
    <t>http://www.Brand_102.it/it-IT-it/Contenuti/Spedizioni.aspx</t>
  </si>
  <si>
    <t>Brand_103</t>
  </si>
  <si>
    <t>Avanzi, Optissimo, Brand_103 by Avanzi, Brand_103 by Optissimo, Solaris</t>
  </si>
  <si>
    <t>Brand_104</t>
  </si>
  <si>
    <t>Brand_105</t>
  </si>
  <si>
    <t>Brand_106</t>
  </si>
  <si>
    <t>(Brand_106)</t>
  </si>
  <si>
    <t>Brand_107</t>
  </si>
  <si>
    <t>Brand_108</t>
  </si>
  <si>
    <t>Brand_109</t>
  </si>
  <si>
    <t>Utilizza Brand_110 come servizio di e-commerce</t>
  </si>
  <si>
    <t>Brand_110</t>
  </si>
  <si>
    <t>https://www.Brand_110.it/hlp/hlpspe.asp</t>
  </si>
  <si>
    <t>Brand_111</t>
  </si>
  <si>
    <t>Brand_112</t>
  </si>
  <si>
    <t>Brand_113</t>
  </si>
  <si>
    <t>Brand_114</t>
  </si>
  <si>
    <t>http://www.Brand_114.it/spese-spedizione.htm</t>
  </si>
  <si>
    <t>Brand_115</t>
  </si>
  <si>
    <t>Brand_116</t>
  </si>
  <si>
    <t>https://it.Brand_116.com/custserv/custserv.jsp?pageName=Delivery</t>
  </si>
  <si>
    <t>Brand_118</t>
  </si>
  <si>
    <t>http://www.Brand_118.it/it/ita/tempi-e-costi-di-consegna</t>
  </si>
  <si>
    <t>Brand_119</t>
  </si>
  <si>
    <t>Jesus Jeans, Superga, Robe di Brand_120, Brand_120, K-Way, Besson, Sabelt, Briko, The Gigastore</t>
  </si>
  <si>
    <t>Brand_120</t>
  </si>
  <si>
    <t>http://www.Brand_120store.com/it/help?idsub=97&amp;lingua=it&amp;Tipohelp=A&amp;idtitle=3</t>
  </si>
  <si>
    <t>Brand_121</t>
  </si>
  <si>
    <t>http://www.Brand_121.it/faq-spedizioni/</t>
  </si>
  <si>
    <t>Brand_122</t>
  </si>
  <si>
    <t>https://www.Brand_122.com/en/delivery</t>
  </si>
  <si>
    <t>Brand_123</t>
  </si>
  <si>
    <t>http://www.Brand_123.it/servizi.html</t>
  </si>
  <si>
    <t>Brand_124</t>
  </si>
  <si>
    <t>Brand_125</t>
  </si>
  <si>
    <t>http://www.Brand_125cosmetics.com/it-it/acquisti-sicuri/informazioni-sulla-spedizione.html</t>
  </si>
  <si>
    <t>Brand_126</t>
  </si>
  <si>
    <t>Brand_127</t>
  </si>
  <si>
    <t>Brand_128</t>
  </si>
  <si>
    <t>http://store.Brand_128.com/system/selfservice.controller?CONFIGURATION=1434&amp;PARTITION_ID=1&amp;secureFlag=false&amp;TIMEZONE_OFFSET=&amp;CMD=VIEW_ARTICLE&amp;ARTICLE_ID=2082&amp;USERTYPE=1</t>
  </si>
  <si>
    <t>Brand_129</t>
  </si>
  <si>
    <t>Brand_130</t>
  </si>
  <si>
    <t>Brand_131</t>
  </si>
  <si>
    <t>Brand_132</t>
  </si>
  <si>
    <t>Brand_133</t>
  </si>
  <si>
    <t>https://shop.Brand_133.com/content/3-condizioni-generali-di-vendita#punto_8</t>
  </si>
  <si>
    <t>I Brand_134</t>
  </si>
  <si>
    <t>Brand_134</t>
  </si>
  <si>
    <t>Brand_135</t>
  </si>
  <si>
    <t>Brand_136</t>
  </si>
  <si>
    <t>http://www.zherogravity.Brand_136Articoli sportivi.com/legal</t>
  </si>
  <si>
    <t>http://www.zherogravity.Brand_136sport.com/legal</t>
  </si>
  <si>
    <t>Brand_137</t>
  </si>
  <si>
    <t>Brand_138</t>
  </si>
  <si>
    <t>Brand_139</t>
  </si>
  <si>
    <t>Brand_140</t>
  </si>
  <si>
    <t>Brand_141</t>
  </si>
  <si>
    <t>Brand_142</t>
  </si>
  <si>
    <t>Brand_143</t>
  </si>
  <si>
    <t>Brand_144</t>
  </si>
  <si>
    <t>Brand_145</t>
  </si>
  <si>
    <t>Brand_146</t>
  </si>
  <si>
    <t>Brand_147</t>
  </si>
  <si>
    <t>Brand_148</t>
  </si>
  <si>
    <t>Brand_149</t>
  </si>
  <si>
    <t>Brand_150</t>
  </si>
  <si>
    <t>Brand_151</t>
  </si>
  <si>
    <t>Brand_152</t>
  </si>
  <si>
    <t>Brand_153</t>
  </si>
  <si>
    <t>Brand_155</t>
  </si>
  <si>
    <t>Brand_156</t>
  </si>
  <si>
    <t>Brand_157</t>
  </si>
  <si>
    <t>Brand_158</t>
  </si>
  <si>
    <t>Utilizza Brand_158 come servizio di e-commerce</t>
  </si>
  <si>
    <t>vedi Brand_158</t>
  </si>
  <si>
    <t>Brand_159</t>
  </si>
  <si>
    <t>Brand_160</t>
  </si>
  <si>
    <t>Brand_161</t>
  </si>
  <si>
    <t>Brand_162</t>
  </si>
  <si>
    <t>Brand_163</t>
  </si>
  <si>
    <t>Brand_164</t>
  </si>
  <si>
    <t>Brand_165</t>
  </si>
  <si>
    <t>Brand_166</t>
  </si>
  <si>
    <t>Brand_167</t>
  </si>
  <si>
    <t>Hurley, Brand_167</t>
  </si>
  <si>
    <t>Brand_168</t>
  </si>
  <si>
    <t>Brand_169</t>
  </si>
  <si>
    <t>Brand_170</t>
  </si>
  <si>
    <t>Brand_171</t>
  </si>
  <si>
    <t>Brand_172</t>
  </si>
  <si>
    <t>Brand_173</t>
  </si>
  <si>
    <t>Brand_174</t>
  </si>
  <si>
    <t>Brand_175</t>
  </si>
  <si>
    <t>Brand_176</t>
  </si>
  <si>
    <t>Brand_177</t>
  </si>
  <si>
    <t>Brand_178</t>
  </si>
  <si>
    <t>Brand_179</t>
  </si>
  <si>
    <t>Brand_180</t>
  </si>
  <si>
    <t>Brand_181</t>
  </si>
  <si>
    <t>Brand_182</t>
  </si>
  <si>
    <t>Brand_183</t>
  </si>
  <si>
    <t>Brand_184</t>
  </si>
  <si>
    <t>Brand_185</t>
  </si>
  <si>
    <t>Brand_186</t>
  </si>
  <si>
    <t>Brand_187</t>
  </si>
  <si>
    <t>Brand_188</t>
  </si>
  <si>
    <t>Brand_189</t>
  </si>
  <si>
    <t>(Brand_190)</t>
  </si>
  <si>
    <t>Brand_190</t>
  </si>
  <si>
    <t>Brand_191</t>
  </si>
  <si>
    <t>Brand_192</t>
  </si>
  <si>
    <t>Brand_193</t>
  </si>
  <si>
    <t>Brand_194</t>
  </si>
  <si>
    <t>Brand_195</t>
  </si>
  <si>
    <t>Brand_196</t>
  </si>
  <si>
    <t>Brand_5, Brand_197, TaylorMade</t>
  </si>
  <si>
    <t>Brand_5, Brand_197</t>
  </si>
  <si>
    <t>Brand_197</t>
  </si>
  <si>
    <t>Brand_198</t>
  </si>
  <si>
    <t>Brand_199</t>
  </si>
  <si>
    <t>Utilizza Amazon, Brand_200, Brand_110 e Feltrinelli come servizio di e-commerce</t>
  </si>
  <si>
    <t>Brand_200</t>
  </si>
  <si>
    <t>Brand_201</t>
  </si>
  <si>
    <t>Brand_202</t>
  </si>
  <si>
    <t>Brand_203</t>
  </si>
  <si>
    <t>Brand_204</t>
  </si>
  <si>
    <t>Brand_205</t>
  </si>
  <si>
    <t>Brand_206</t>
  </si>
  <si>
    <t>Brand_207</t>
  </si>
  <si>
    <t>Brand_209</t>
  </si>
  <si>
    <t>Brand_210</t>
  </si>
  <si>
    <t>Brand_212</t>
  </si>
  <si>
    <t>Brand_212, Ipersimply</t>
  </si>
  <si>
    <t>Brand_213</t>
  </si>
  <si>
    <t>Brand_213, IPERSISA, SISASUPERSTORE, SISA, ISSIMO, NEGOZIO ITALIA e QUICK</t>
  </si>
  <si>
    <t>Brand_214</t>
  </si>
  <si>
    <t>Brand_209, Clarins, GlamGlow, Clarisonic, Makeup Ereaser, Biotherm, Lancome, Clinique, Dior, MakeUp Forever, Algenist, Shiseido, Estee Lauder, Peter Thomas Roth, Benefit Cosmetics, Brand_214, Rexaline, Erborian, Guerlain, La Prairie, Urban Decay, Too Faced, Giorgio Brand_15, Marc Jacobs Beauty, Too Faced, Yves Saint Laurent, Nars, Bareminerals, Collistar, etc...</t>
  </si>
  <si>
    <t>United Colors of Benetton, Brand_214</t>
  </si>
  <si>
    <t>Brand_215</t>
  </si>
  <si>
    <t>Brand_216</t>
  </si>
  <si>
    <t>Brand_217</t>
  </si>
  <si>
    <t>Brand_218</t>
  </si>
  <si>
    <t>Brand_219</t>
  </si>
  <si>
    <t>Brand_220</t>
  </si>
  <si>
    <t>Brand_221</t>
  </si>
  <si>
    <t>Brand_222</t>
  </si>
  <si>
    <t>Brand_223</t>
  </si>
  <si>
    <t>Brand_224</t>
  </si>
  <si>
    <t>Brand_225</t>
  </si>
  <si>
    <t>Brand_226</t>
  </si>
  <si>
    <t>Teddy, Brand_226, Brand_46</t>
  </si>
  <si>
    <t>Brand_227</t>
  </si>
  <si>
    <t>Brand_228</t>
  </si>
  <si>
    <t>Brand_229</t>
  </si>
  <si>
    <t>Brand_230</t>
  </si>
  <si>
    <t>Brand_231</t>
  </si>
  <si>
    <t>Brand_232</t>
  </si>
  <si>
    <t>Brand_233</t>
  </si>
  <si>
    <t>Brand_234</t>
  </si>
  <si>
    <t>Brand_235</t>
  </si>
  <si>
    <t>Brand_236</t>
  </si>
  <si>
    <t>Brand_237</t>
  </si>
  <si>
    <t>Brand_238</t>
  </si>
  <si>
    <t>Brand_238, Brand_214</t>
  </si>
  <si>
    <t>Brand_239</t>
  </si>
  <si>
    <t>Brand_240</t>
  </si>
  <si>
    <t>Brand_241</t>
  </si>
  <si>
    <t>Brand_242</t>
  </si>
  <si>
    <t>Brand_243</t>
  </si>
  <si>
    <t>(Gruppo COIN), Brand_243</t>
  </si>
  <si>
    <t>Brand_244</t>
  </si>
  <si>
    <t>Brand_245</t>
  </si>
  <si>
    <t>Brand_246</t>
  </si>
  <si>
    <t>Brand_247</t>
  </si>
  <si>
    <t>Brand_248</t>
  </si>
  <si>
    <t>Brand_249</t>
  </si>
  <si>
    <t>Brand_250</t>
  </si>
  <si>
    <t>Brand_251</t>
  </si>
  <si>
    <t>Brand_252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</si>
</sst>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410]mmmm\-yy;@"/>
    <numFmt numFmtId="166" formatCode="#,##0.0"/>
  </numFmts>
  <fonts count="26" x14ac:knownFonts="1">
    <font>
      <sz val="11"/>
      <color theme="1"/>
      <name val="Calibri"/>
      <family val="2"/>
      <scheme val="minor"/>
    </font>
    <font>
      <sz val="9"/>
      <color indexed="81"/>
      <name val="Tahoma"/>
      <family val="2"/>
    </font>
    <font>
      <b/>
      <sz val="9"/>
      <color indexed="81"/>
      <name val="Tahoma"/>
      <family val="2"/>
    </font>
    <font>
      <sz val="11"/>
      <name val="Calibri"/>
      <family val="2"/>
      <scheme val="minor"/>
    </font>
    <font>
      <sz val="11"/>
      <color theme="1"/>
      <name val="Calibri"/>
      <family val="2"/>
      <scheme val="minor"/>
    </font>
    <font>
      <u/>
      <sz val="11"/>
      <color theme="11"/>
      <name val="Calibri"/>
      <family val="2"/>
      <scheme val="minor"/>
    </font>
    <font>
      <sz val="9"/>
      <color indexed="81"/>
      <name val="Calibri"/>
      <family val="2"/>
    </font>
    <font>
      <b/>
      <sz val="9"/>
      <color indexed="81"/>
      <name val="Calibri"/>
      <family val="2"/>
    </font>
    <font>
      <sz val="11"/>
      <color rgb="FFFF0000"/>
      <name val="Calibri"/>
      <family val="2"/>
      <scheme val="minor"/>
    </font>
    <font>
      <sz val="8"/>
      <color theme="1"/>
      <name val="Calibri"/>
      <family val="2"/>
      <scheme val="minor"/>
    </font>
    <font>
      <sz val="10"/>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b/>
      <sz val="18"/>
      <color rgb="FFDDF7F6"/>
      <name val="Calibri"/>
      <family val="2"/>
      <scheme val="minor"/>
    </font>
    <font>
      <b/>
      <sz val="14"/>
      <color theme="0"/>
      <name val="Calibri"/>
      <family val="2"/>
      <scheme val="minor"/>
    </font>
    <font>
      <sz val="11"/>
      <color theme="1" tint="0.499984740745262"/>
      <name val="Calibri"/>
      <family val="2"/>
      <scheme val="minor"/>
    </font>
    <font>
      <b/>
      <sz val="12"/>
      <color theme="0"/>
      <name val="Calibri"/>
      <family val="2"/>
      <scheme val="minor"/>
    </font>
    <font>
      <b/>
      <sz val="14"/>
      <color theme="4" tint="0.79998168889431442"/>
      <name val="Calibri"/>
      <family val="2"/>
      <scheme val="minor"/>
    </font>
    <font>
      <b/>
      <sz val="11"/>
      <color theme="4" tint="-0.499984740745262"/>
      <name val="Calibri"/>
      <family val="2"/>
      <scheme val="minor"/>
    </font>
    <font>
      <b/>
      <sz val="11"/>
      <color theme="4" tint="-0.249977111117893"/>
      <name val="Calibri"/>
      <family val="2"/>
      <scheme val="minor"/>
    </font>
    <font>
      <sz val="11"/>
      <color theme="4" tint="-0.499984740745262"/>
      <name val="Calibri"/>
      <family val="2"/>
      <scheme val="minor"/>
    </font>
    <font>
      <sz val="12"/>
      <color theme="0"/>
      <name val="Calibri"/>
      <family val="2"/>
      <scheme val="minor"/>
    </font>
    <font>
      <b/>
      <sz val="16"/>
      <color theme="0"/>
      <name val="Calibri"/>
      <family val="2"/>
      <scheme val="minor"/>
    </font>
    <font>
      <sz val="11"/>
      <color rgb="FF20559F"/>
      <name val="Calibri"/>
      <family val="2"/>
      <scheme val="minor"/>
    </font>
    <font>
      <sz val="10"/>
      <color theme="0"/>
      <name val="Calibri"/>
      <family val="2"/>
      <scheme val="minor"/>
    </font>
  </fonts>
  <fills count="29">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rgb="FF20559F"/>
        <bgColor indexed="64"/>
      </patternFill>
    </fill>
    <fill>
      <patternFill patternType="solid">
        <fgColor rgb="FF4685DA"/>
        <bgColor indexed="64"/>
      </patternFill>
    </fill>
    <fill>
      <patternFill patternType="solid">
        <fgColor rgb="FF5F96DF"/>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4F99BF"/>
        <bgColor indexed="64"/>
      </patternFill>
    </fill>
    <fill>
      <patternFill patternType="solid">
        <fgColor rgb="FFC9D4ED"/>
        <bgColor indexed="64"/>
      </patternFill>
    </fill>
    <fill>
      <patternFill patternType="solid">
        <fgColor rgb="FFB2EDE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rgb="FF002060"/>
        <bgColor indexed="64"/>
      </patternFill>
    </fill>
    <fill>
      <patternFill patternType="solid">
        <fgColor rgb="FF660066"/>
        <bgColor indexed="64"/>
      </patternFill>
    </fill>
    <fill>
      <patternFill patternType="solid">
        <fgColor rgb="FF333399"/>
        <bgColor indexed="64"/>
      </patternFill>
    </fill>
    <fill>
      <patternFill patternType="solid">
        <fgColor theme="6" tint="-0.249977111117893"/>
        <bgColor indexed="64"/>
      </patternFill>
    </fill>
    <fill>
      <patternFill patternType="solid">
        <fgColor theme="9"/>
        <bgColor indexed="64"/>
      </patternFill>
    </fill>
  </fills>
  <borders count="14">
    <border>
      <left/>
      <right/>
      <top/>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rgb="FF4F99BF"/>
      </bottom>
      <diagonal/>
    </border>
    <border>
      <left style="thin">
        <color rgb="FF4F99BF"/>
      </left>
      <right/>
      <top style="thin">
        <color rgb="FF4F99BF"/>
      </top>
      <bottom style="thin">
        <color rgb="FF4F99BF"/>
      </bottom>
      <diagonal/>
    </border>
    <border>
      <left/>
      <right/>
      <top style="thin">
        <color rgb="FF4F99BF"/>
      </top>
      <bottom style="thin">
        <color theme="8" tint="0.39997558519241921"/>
      </bottom>
      <diagonal/>
    </border>
    <border>
      <left/>
      <right/>
      <top/>
      <bottom style="thin">
        <color theme="8" tint="-0.499984740745262"/>
      </bottom>
      <diagonal/>
    </border>
    <border>
      <left/>
      <right/>
      <top/>
      <bottom style="thin">
        <color theme="9" tint="-0.499984740745262"/>
      </bottom>
      <diagonal/>
    </border>
    <border>
      <left/>
      <right/>
      <top/>
      <bottom style="thin">
        <color rgb="FF2B74D5"/>
      </bottom>
      <diagonal/>
    </border>
    <border>
      <left/>
      <right/>
      <top style="thin">
        <color rgb="FF4F99BF"/>
      </top>
      <bottom style="thin">
        <color rgb="FF2B74D5"/>
      </bottom>
      <diagonal/>
    </border>
    <border>
      <left/>
      <right/>
      <top/>
      <bottom style="thin">
        <color theme="5" tint="-0.249977111117893"/>
      </bottom>
      <diagonal/>
    </border>
    <border>
      <left/>
      <right/>
      <top/>
      <bottom style="thin">
        <color theme="4" tint="0.39997558519241921"/>
      </bottom>
      <diagonal/>
    </border>
  </borders>
  <cellStyleXfs count="219">
    <xf numFmtId="0" fontId="0" fillId="0" borderId="0"/>
    <xf numFmtId="9" fontId="4"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3" fontId="4" fillId="0" borderId="0" applyFont="0" applyFill="0" applyBorder="0" applyAlignment="0" applyProtection="0"/>
  </cellStyleXfs>
  <cellXfs count="155">
    <xf numFmtId="0" fontId="0" fillId="0" borderId="0" xfId="0"/>
    <xf numFmtId="0" fontId="0" fillId="0" borderId="0" xfId="0" applyAlignment="1">
      <alignment horizontal="center"/>
    </xf>
    <xf numFmtId="0" fontId="0" fillId="0" borderId="0" xfId="0" applyFill="1"/>
    <xf numFmtId="164" fontId="0" fillId="0" borderId="0" xfId="1" applyNumberFormat="1" applyFont="1" applyAlignment="1">
      <alignment horizontal="center"/>
    </xf>
    <xf numFmtId="0" fontId="0" fillId="3" borderId="1" xfId="0" applyFill="1" applyBorder="1" applyAlignment="1">
      <alignment horizontal="center" vertical="center" wrapText="1"/>
    </xf>
    <xf numFmtId="0" fontId="0" fillId="2" borderId="1" xfId="0" applyFill="1" applyBorder="1" applyAlignment="1">
      <alignment horizontal="center" vertical="center"/>
    </xf>
    <xf numFmtId="1" fontId="3" fillId="0" borderId="0" xfId="0" applyNumberFormat="1" applyFont="1"/>
    <xf numFmtId="1" fontId="3" fillId="0" borderId="0" xfId="0" applyNumberFormat="1" applyFont="1" applyAlignment="1">
      <alignment horizontal="center"/>
    </xf>
    <xf numFmtId="0" fontId="0" fillId="0" borderId="0" xfId="0" applyFill="1" applyAlignment="1">
      <alignment horizontal="center"/>
    </xf>
    <xf numFmtId="0" fontId="0" fillId="0" borderId="0" xfId="0" applyBorder="1"/>
    <xf numFmtId="1" fontId="0" fillId="0" borderId="0" xfId="0" applyNumberFormat="1" applyBorder="1" applyAlignment="1">
      <alignment horizontal="center"/>
    </xf>
    <xf numFmtId="1" fontId="8" fillId="0" borderId="0" xfId="0" applyNumberFormat="1" applyFont="1" applyBorder="1" applyAlignment="1">
      <alignment horizontal="center"/>
    </xf>
    <xf numFmtId="0" fontId="0" fillId="0" borderId="0" xfId="0" applyBorder="1" applyAlignment="1">
      <alignment horizontal="center"/>
    </xf>
    <xf numFmtId="0" fontId="0" fillId="0" borderId="0" xfId="0" applyFill="1" applyBorder="1" applyAlignment="1">
      <alignment horizontal="center"/>
    </xf>
    <xf numFmtId="17" fontId="0" fillId="0" borderId="0" xfId="0" applyNumberFormat="1"/>
    <xf numFmtId="17" fontId="0" fillId="0" borderId="0" xfId="0" applyNumberFormat="1" applyBorder="1"/>
    <xf numFmtId="0" fontId="0" fillId="2" borderId="1" xfId="0" applyFill="1" applyBorder="1" applyAlignment="1">
      <alignment horizontal="center" vertical="center" wrapText="1"/>
    </xf>
    <xf numFmtId="0" fontId="0" fillId="4" borderId="1" xfId="0" applyFill="1" applyBorder="1" applyAlignment="1">
      <alignment horizontal="center" vertical="center" wrapText="1"/>
    </xf>
    <xf numFmtId="0" fontId="0" fillId="5" borderId="1" xfId="0" applyFill="1" applyBorder="1" applyAlignment="1">
      <alignment horizontal="center" vertical="center" wrapText="1"/>
    </xf>
    <xf numFmtId="0" fontId="0" fillId="0" borderId="0" xfId="0" applyAlignment="1">
      <alignment horizontal="right"/>
    </xf>
    <xf numFmtId="0" fontId="0" fillId="0" borderId="1" xfId="0" applyFill="1" applyBorder="1" applyAlignment="1">
      <alignment horizontal="center" vertical="center"/>
    </xf>
    <xf numFmtId="0" fontId="0" fillId="0" borderId="0" xfId="0" applyBorder="1" applyAlignment="1">
      <alignment horizontal="right"/>
    </xf>
    <xf numFmtId="0" fontId="0" fillId="0" borderId="0" xfId="0" applyFill="1" applyBorder="1" applyAlignment="1">
      <alignment horizontal="right"/>
    </xf>
    <xf numFmtId="0" fontId="0" fillId="0" borderId="0" xfId="0" applyBorder="1" applyAlignment="1">
      <alignment horizontal="left"/>
    </xf>
    <xf numFmtId="3" fontId="0" fillId="0" borderId="0" xfId="0" applyNumberFormat="1" applyAlignment="1">
      <alignment horizontal="right"/>
    </xf>
    <xf numFmtId="3" fontId="0" fillId="0" borderId="0" xfId="0" applyNumberFormat="1" applyBorder="1" applyAlignment="1">
      <alignment horizontal="right"/>
    </xf>
    <xf numFmtId="3" fontId="0" fillId="4" borderId="1" xfId="0" applyNumberFormat="1" applyFill="1" applyBorder="1" applyAlignment="1">
      <alignment horizontal="right" vertical="center" wrapText="1"/>
    </xf>
    <xf numFmtId="0" fontId="9" fillId="0" borderId="0" xfId="0" applyFont="1" applyAlignment="1">
      <alignment horizontal="center" vertical="center" wrapText="1"/>
    </xf>
    <xf numFmtId="0" fontId="10" fillId="0" borderId="0" xfId="0" applyFont="1"/>
    <xf numFmtId="0" fontId="0" fillId="0" borderId="0" xfId="0" pivotButton="1"/>
    <xf numFmtId="0" fontId="0" fillId="0" borderId="0" xfId="0" applyAlignment="1">
      <alignment horizontal="left"/>
    </xf>
    <xf numFmtId="0" fontId="0" fillId="0" borderId="0" xfId="0" applyNumberFormat="1"/>
    <xf numFmtId="0" fontId="11" fillId="0" borderId="0" xfId="0" applyFont="1" applyAlignment="1">
      <alignment horizontal="center"/>
    </xf>
    <xf numFmtId="14" fontId="0" fillId="0" borderId="0" xfId="0" applyNumberFormat="1"/>
    <xf numFmtId="0" fontId="11" fillId="0" borderId="0" xfId="0" applyFont="1" applyAlignment="1">
      <alignment horizontal="center"/>
    </xf>
    <xf numFmtId="14" fontId="0" fillId="0" borderId="0" xfId="0" applyNumberFormat="1" applyAlignment="1">
      <alignment horizontal="left"/>
    </xf>
    <xf numFmtId="165" fontId="0" fillId="0" borderId="2" xfId="0" applyNumberFormat="1" applyBorder="1"/>
    <xf numFmtId="165" fontId="0" fillId="0" borderId="3" xfId="0" applyNumberFormat="1" applyBorder="1"/>
    <xf numFmtId="165" fontId="0" fillId="0" borderId="4" xfId="0" applyNumberFormat="1" applyBorder="1"/>
    <xf numFmtId="0" fontId="0" fillId="8" borderId="2" xfId="0" applyFill="1" applyBorder="1"/>
    <xf numFmtId="0" fontId="0" fillId="0" borderId="3" xfId="0" applyBorder="1"/>
    <xf numFmtId="0" fontId="0" fillId="0" borderId="4" xfId="0" applyBorder="1"/>
    <xf numFmtId="1" fontId="0" fillId="0" borderId="0" xfId="0" applyNumberFormat="1"/>
    <xf numFmtId="0" fontId="9" fillId="19" borderId="1" xfId="0" applyFont="1" applyFill="1" applyBorder="1" applyAlignment="1">
      <alignment horizontal="center" vertical="center" wrapText="1"/>
    </xf>
    <xf numFmtId="0" fontId="9" fillId="16"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22" borderId="1"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9" fillId="28" borderId="1" xfId="0" applyFont="1" applyFill="1" applyBorder="1" applyAlignment="1">
      <alignment horizontal="center" vertical="center" wrapText="1"/>
    </xf>
    <xf numFmtId="164" fontId="0" fillId="0" borderId="0" xfId="0" applyNumberFormat="1"/>
    <xf numFmtId="0" fontId="16" fillId="10" borderId="0" xfId="0" applyFont="1" applyFill="1" applyBorder="1" applyAlignment="1"/>
    <xf numFmtId="0" fontId="15" fillId="10" borderId="5" xfId="0" applyFont="1" applyFill="1" applyBorder="1" applyAlignment="1">
      <alignment horizontal="left"/>
    </xf>
    <xf numFmtId="0" fontId="12" fillId="10" borderId="5" xfId="0" applyFont="1" applyFill="1" applyBorder="1" applyAlignment="1">
      <alignment horizontal="center" wrapText="1"/>
    </xf>
    <xf numFmtId="0" fontId="15" fillId="10" borderId="5" xfId="0" applyFont="1" applyFill="1" applyBorder="1" applyAlignment="1"/>
    <xf numFmtId="0" fontId="16" fillId="10" borderId="0" xfId="0" applyFont="1" applyFill="1" applyBorder="1"/>
    <xf numFmtId="0" fontId="18" fillId="14" borderId="8" xfId="0" applyFont="1" applyFill="1" applyBorder="1" applyAlignment="1">
      <alignment horizontal="right" vertical="center"/>
    </xf>
    <xf numFmtId="0" fontId="19" fillId="14" borderId="8" xfId="0" applyFont="1" applyFill="1" applyBorder="1" applyAlignment="1">
      <alignment horizontal="center" vertical="center"/>
    </xf>
    <xf numFmtId="164" fontId="19" fillId="14" borderId="8" xfId="1" applyNumberFormat="1" applyFont="1" applyFill="1" applyBorder="1" applyAlignment="1">
      <alignment horizontal="center" vertical="center"/>
    </xf>
    <xf numFmtId="0" fontId="20" fillId="18" borderId="0" xfId="0" applyFont="1" applyFill="1" applyBorder="1" applyAlignment="1">
      <alignment horizontal="right" vertical="center"/>
    </xf>
    <xf numFmtId="164" fontId="21" fillId="18" borderId="0" xfId="1" applyNumberFormat="1" applyFont="1" applyFill="1" applyBorder="1" applyAlignment="1">
      <alignment horizontal="center" vertical="center"/>
    </xf>
    <xf numFmtId="0" fontId="16" fillId="10" borderId="0" xfId="0" applyFont="1" applyFill="1" applyBorder="1" applyAlignment="1">
      <alignment horizontal="center"/>
    </xf>
    <xf numFmtId="0" fontId="21" fillId="18" borderId="0" xfId="0" applyFont="1" applyFill="1" applyBorder="1" applyAlignment="1">
      <alignment horizontal="center" vertical="center"/>
    </xf>
    <xf numFmtId="164" fontId="21" fillId="14" borderId="0" xfId="1" applyNumberFormat="1" applyFont="1" applyFill="1" applyBorder="1" applyAlignment="1">
      <alignment horizontal="center" vertical="center"/>
    </xf>
    <xf numFmtId="0" fontId="21" fillId="14" borderId="0" xfId="0" applyFont="1" applyFill="1" applyBorder="1" applyAlignment="1">
      <alignment horizontal="center" vertical="center"/>
    </xf>
    <xf numFmtId="0" fontId="23" fillId="10" borderId="0" xfId="0" applyFont="1" applyFill="1" applyBorder="1" applyAlignment="1">
      <alignment vertical="center" wrapText="1"/>
    </xf>
    <xf numFmtId="0" fontId="15" fillId="10" borderId="9" xfId="0" applyFont="1" applyFill="1" applyBorder="1"/>
    <xf numFmtId="0" fontId="17" fillId="10" borderId="9" xfId="0" applyFont="1" applyFill="1" applyBorder="1" applyAlignment="1">
      <alignment horizontal="center"/>
    </xf>
    <xf numFmtId="0" fontId="17" fillId="10" borderId="9" xfId="0" applyFont="1" applyFill="1" applyBorder="1"/>
    <xf numFmtId="0" fontId="12" fillId="15" borderId="0" xfId="0" applyFont="1" applyFill="1" applyBorder="1" applyAlignment="1">
      <alignment horizontal="right"/>
    </xf>
    <xf numFmtId="0" fontId="12" fillId="17" borderId="0" xfId="0" applyFont="1" applyFill="1" applyBorder="1" applyAlignment="1">
      <alignment horizontal="right"/>
    </xf>
    <xf numFmtId="0" fontId="17" fillId="10" borderId="0" xfId="0" applyFont="1" applyFill="1" applyBorder="1" applyAlignment="1">
      <alignment vertical="center"/>
    </xf>
    <xf numFmtId="0" fontId="24" fillId="10" borderId="0" xfId="0" applyFont="1" applyFill="1" applyBorder="1"/>
    <xf numFmtId="0" fontId="15" fillId="10" borderId="12" xfId="0" applyFont="1" applyFill="1" applyBorder="1"/>
    <xf numFmtId="0" fontId="17" fillId="10" borderId="12" xfId="0" applyFont="1" applyFill="1" applyBorder="1" applyAlignment="1">
      <alignment horizontal="center"/>
    </xf>
    <xf numFmtId="0" fontId="24" fillId="10" borderId="0" xfId="0" applyFont="1" applyFill="1" applyBorder="1" applyAlignment="1">
      <alignment horizontal="right"/>
    </xf>
    <xf numFmtId="1" fontId="24" fillId="10" borderId="0" xfId="218" applyNumberFormat="1" applyFont="1" applyFill="1" applyBorder="1"/>
    <xf numFmtId="0" fontId="13" fillId="25" borderId="0" xfId="0" applyFont="1" applyFill="1" applyBorder="1" applyAlignment="1">
      <alignment horizontal="right"/>
    </xf>
    <xf numFmtId="164" fontId="13" fillId="25" borderId="0" xfId="1" applyNumberFormat="1" applyFont="1" applyFill="1" applyBorder="1" applyAlignment="1">
      <alignment horizontal="center"/>
    </xf>
    <xf numFmtId="0" fontId="13" fillId="26" borderId="0" xfId="0" applyFont="1" applyFill="1" applyBorder="1" applyAlignment="1">
      <alignment horizontal="right"/>
    </xf>
    <xf numFmtId="164" fontId="13" fillId="26" borderId="0" xfId="1" applyNumberFormat="1" applyFont="1" applyFill="1" applyBorder="1" applyAlignment="1">
      <alignment horizontal="center"/>
    </xf>
    <xf numFmtId="1" fontId="16" fillId="10" borderId="0" xfId="218" applyNumberFormat="1" applyFont="1" applyFill="1" applyBorder="1"/>
    <xf numFmtId="0" fontId="15" fillId="10" borderId="13" xfId="0" applyFont="1" applyFill="1" applyBorder="1"/>
    <xf numFmtId="0" fontId="17" fillId="10" borderId="13" xfId="0" applyFont="1" applyFill="1" applyBorder="1" applyAlignment="1">
      <alignment horizontal="center"/>
    </xf>
    <xf numFmtId="0" fontId="15" fillId="11" borderId="7" xfId="0" applyFont="1" applyFill="1" applyBorder="1" applyAlignment="1">
      <alignment horizontal="right" vertical="center"/>
    </xf>
    <xf numFmtId="0" fontId="17" fillId="11" borderId="7" xfId="0" applyFont="1" applyFill="1" applyBorder="1" applyAlignment="1">
      <alignment horizontal="center" vertical="center"/>
    </xf>
    <xf numFmtId="0" fontId="12" fillId="12" borderId="0" xfId="0" applyFont="1" applyFill="1" applyBorder="1" applyAlignment="1">
      <alignment horizontal="right" vertical="center"/>
    </xf>
    <xf numFmtId="164" fontId="13" fillId="12" borderId="0" xfId="1" applyNumberFormat="1" applyFont="1" applyFill="1" applyBorder="1" applyAlignment="1">
      <alignment horizontal="center" vertical="center"/>
    </xf>
    <xf numFmtId="0" fontId="12" fillId="11" borderId="0" xfId="0" applyFont="1" applyFill="1" applyBorder="1" applyAlignment="1">
      <alignment horizontal="right" vertical="center"/>
    </xf>
    <xf numFmtId="164" fontId="13" fillId="11" borderId="0" xfId="1" applyNumberFormat="1" applyFont="1" applyFill="1" applyBorder="1" applyAlignment="1">
      <alignment horizontal="center" vertical="center"/>
    </xf>
    <xf numFmtId="0" fontId="13" fillId="10" borderId="0" xfId="0" applyFont="1" applyFill="1" applyBorder="1" applyAlignment="1"/>
    <xf numFmtId="0" fontId="13" fillId="10" borderId="0" xfId="0" applyFont="1" applyFill="1" applyBorder="1"/>
    <xf numFmtId="0" fontId="15" fillId="11" borderId="11" xfId="0" applyFont="1" applyFill="1" applyBorder="1" applyAlignment="1">
      <alignment horizontal="right" vertical="center"/>
    </xf>
    <xf numFmtId="166" fontId="12" fillId="11" borderId="10" xfId="218" applyNumberFormat="1" applyFont="1" applyFill="1" applyBorder="1" applyAlignment="1">
      <alignment horizontal="center"/>
    </xf>
    <xf numFmtId="0" fontId="25" fillId="12" borderId="0" xfId="0" applyFont="1" applyFill="1" applyBorder="1" applyAlignment="1">
      <alignment horizontal="center"/>
    </xf>
    <xf numFmtId="0" fontId="25" fillId="11" borderId="0" xfId="0" applyFont="1" applyFill="1" applyBorder="1" applyAlignment="1">
      <alignment horizontal="center"/>
    </xf>
    <xf numFmtId="0" fontId="12" fillId="11" borderId="5" xfId="0" applyFont="1" applyFill="1" applyBorder="1" applyAlignment="1">
      <alignment horizontal="right" vertical="center"/>
    </xf>
    <xf numFmtId="0" fontId="12" fillId="12" borderId="5" xfId="0" applyFont="1" applyFill="1" applyBorder="1" applyAlignment="1">
      <alignment horizontal="right" vertical="center"/>
    </xf>
    <xf numFmtId="164" fontId="13" fillId="12" borderId="5" xfId="1" applyNumberFormat="1" applyFont="1" applyFill="1" applyBorder="1" applyAlignment="1">
      <alignment horizontal="center" vertical="center"/>
    </xf>
    <xf numFmtId="0" fontId="12" fillId="12" borderId="6" xfId="0" applyFont="1" applyFill="1" applyBorder="1" applyAlignment="1">
      <alignment horizontal="right" vertical="center"/>
    </xf>
    <xf numFmtId="0" fontId="25" fillId="12" borderId="5" xfId="0" applyFont="1" applyFill="1" applyBorder="1" applyAlignment="1">
      <alignment horizontal="center"/>
    </xf>
    <xf numFmtId="0" fontId="12" fillId="14" borderId="0" xfId="0" applyFont="1" applyFill="1" applyBorder="1" applyAlignment="1">
      <alignment horizontal="right" vertical="center"/>
    </xf>
    <xf numFmtId="0" fontId="13" fillId="10" borderId="0" xfId="0" applyFont="1" applyFill="1" applyBorder="1" applyAlignment="1">
      <alignment horizontal="center"/>
    </xf>
    <xf numFmtId="164" fontId="13" fillId="15" borderId="0" xfId="1" applyNumberFormat="1" applyFont="1" applyFill="1" applyBorder="1" applyAlignment="1">
      <alignment horizontal="center"/>
    </xf>
    <xf numFmtId="164" fontId="13" fillId="17" borderId="0" xfId="1" applyNumberFormat="1" applyFont="1" applyFill="1" applyBorder="1" applyAlignment="1">
      <alignment horizontal="center"/>
    </xf>
    <xf numFmtId="0" fontId="12" fillId="23" borderId="0" xfId="0" applyFont="1" applyFill="1" applyBorder="1" applyAlignment="1">
      <alignment horizontal="right"/>
    </xf>
    <xf numFmtId="164" fontId="12" fillId="23" borderId="0" xfId="1" applyNumberFormat="1" applyFont="1" applyFill="1" applyBorder="1" applyAlignment="1">
      <alignment horizontal="center"/>
    </xf>
    <xf numFmtId="0" fontId="12" fillId="24" borderId="0" xfId="0" applyFont="1" applyFill="1" applyBorder="1" applyAlignment="1">
      <alignment horizontal="right"/>
    </xf>
    <xf numFmtId="164" fontId="12" fillId="24" borderId="0" xfId="1" applyNumberFormat="1" applyFont="1" applyFill="1" applyBorder="1" applyAlignment="1">
      <alignment horizontal="center"/>
    </xf>
    <xf numFmtId="164" fontId="12" fillId="12" borderId="0" xfId="1" applyNumberFormat="1" applyFont="1" applyFill="1" applyBorder="1" applyAlignment="1">
      <alignment horizontal="center" vertical="center"/>
    </xf>
    <xf numFmtId="164" fontId="12" fillId="11" borderId="0" xfId="1" applyNumberFormat="1" applyFont="1" applyFill="1" applyBorder="1" applyAlignment="1">
      <alignment horizontal="center" vertical="center"/>
    </xf>
    <xf numFmtId="0" fontId="12" fillId="27" borderId="0" xfId="0" applyFont="1" applyFill="1" applyBorder="1" applyAlignment="1">
      <alignment horizontal="right" vertical="center"/>
    </xf>
    <xf numFmtId="164" fontId="12" fillId="27" borderId="0" xfId="1" applyNumberFormat="1" applyFont="1" applyFill="1" applyBorder="1" applyAlignment="1">
      <alignment horizontal="center" vertical="center"/>
    </xf>
    <xf numFmtId="0" fontId="13" fillId="10" borderId="0" xfId="0" applyFont="1" applyFill="1" applyBorder="1" applyAlignment="1">
      <alignment vertical="center"/>
    </xf>
    <xf numFmtId="0" fontId="13" fillId="10" borderId="0" xfId="0" applyFont="1" applyFill="1" applyBorder="1" applyAlignment="1">
      <alignment horizontal="center" vertical="center"/>
    </xf>
    <xf numFmtId="0" fontId="19" fillId="16" borderId="10" xfId="0" applyFont="1" applyFill="1" applyBorder="1" applyAlignment="1">
      <alignment horizontal="right" vertical="center"/>
    </xf>
    <xf numFmtId="164" fontId="19" fillId="16" borderId="10" xfId="1" applyNumberFormat="1" applyFont="1" applyFill="1" applyBorder="1" applyAlignment="1">
      <alignment horizontal="center" vertical="center"/>
    </xf>
    <xf numFmtId="0" fontId="16" fillId="10" borderId="0" xfId="0" applyFont="1" applyFill="1" applyBorder="1" applyAlignment="1">
      <alignment vertical="center"/>
    </xf>
    <xf numFmtId="0" fontId="16" fillId="10" borderId="0" xfId="0" applyFont="1" applyFill="1" applyBorder="1" applyAlignment="1">
      <alignment horizontal="center" vertical="center"/>
    </xf>
    <xf numFmtId="3" fontId="17" fillId="11" borderId="7" xfId="0" applyNumberFormat="1" applyFont="1" applyFill="1" applyBorder="1" applyAlignment="1">
      <alignment horizontal="center" vertical="center"/>
    </xf>
    <xf numFmtId="3" fontId="13" fillId="12" borderId="0" xfId="0" applyNumberFormat="1" applyFont="1" applyFill="1" applyBorder="1" applyAlignment="1">
      <alignment horizontal="center" vertical="center"/>
    </xf>
    <xf numFmtId="3" fontId="13" fillId="11" borderId="0" xfId="0" applyNumberFormat="1" applyFont="1" applyFill="1" applyBorder="1" applyAlignment="1">
      <alignment horizontal="center" vertical="center"/>
    </xf>
    <xf numFmtId="3" fontId="16" fillId="10" borderId="0" xfId="0" applyNumberFormat="1" applyFont="1" applyFill="1" applyBorder="1"/>
    <xf numFmtId="3" fontId="19" fillId="14" borderId="8" xfId="0" applyNumberFormat="1" applyFont="1" applyFill="1" applyBorder="1" applyAlignment="1">
      <alignment horizontal="center" vertical="center"/>
    </xf>
    <xf numFmtId="3" fontId="21" fillId="18" borderId="0" xfId="0" applyNumberFormat="1" applyFont="1" applyFill="1" applyBorder="1" applyAlignment="1">
      <alignment horizontal="center" vertical="center"/>
    </xf>
    <xf numFmtId="3" fontId="21" fillId="14" borderId="0" xfId="1" applyNumberFormat="1" applyFont="1" applyFill="1" applyBorder="1" applyAlignment="1">
      <alignment horizontal="center" vertical="center"/>
    </xf>
    <xf numFmtId="3" fontId="21" fillId="18" borderId="0" xfId="1" applyNumberFormat="1" applyFont="1" applyFill="1" applyBorder="1" applyAlignment="1">
      <alignment horizontal="center" vertical="center"/>
    </xf>
    <xf numFmtId="3" fontId="17" fillId="10" borderId="9" xfId="0" applyNumberFormat="1" applyFont="1" applyFill="1" applyBorder="1" applyAlignment="1">
      <alignment horizontal="center"/>
    </xf>
    <xf numFmtId="3" fontId="13" fillId="15" borderId="0" xfId="218" applyNumberFormat="1" applyFont="1" applyFill="1" applyBorder="1" applyAlignment="1">
      <alignment horizontal="center"/>
    </xf>
    <xf numFmtId="3" fontId="13" fillId="17" borderId="0" xfId="1" applyNumberFormat="1" applyFont="1" applyFill="1" applyBorder="1" applyAlignment="1">
      <alignment horizontal="center"/>
    </xf>
    <xf numFmtId="3" fontId="13" fillId="15" borderId="0" xfId="1" applyNumberFormat="1" applyFont="1" applyFill="1" applyBorder="1" applyAlignment="1">
      <alignment horizontal="center"/>
    </xf>
    <xf numFmtId="3" fontId="12" fillId="23" borderId="0" xfId="1" applyNumberFormat="1" applyFont="1" applyFill="1" applyBorder="1" applyAlignment="1">
      <alignment horizontal="center"/>
    </xf>
    <xf numFmtId="3" fontId="12" fillId="24" borderId="0" xfId="1" applyNumberFormat="1" applyFont="1" applyFill="1" applyBorder="1" applyAlignment="1">
      <alignment horizontal="center"/>
    </xf>
    <xf numFmtId="3" fontId="16" fillId="10" borderId="0" xfId="0" applyNumberFormat="1" applyFont="1" applyFill="1" applyBorder="1" applyAlignment="1">
      <alignment horizontal="center"/>
    </xf>
    <xf numFmtId="3" fontId="19" fillId="16" borderId="10" xfId="1" applyNumberFormat="1" applyFont="1" applyFill="1" applyBorder="1" applyAlignment="1">
      <alignment horizontal="center" vertical="center"/>
    </xf>
    <xf numFmtId="3" fontId="17" fillId="10" borderId="12" xfId="0" applyNumberFormat="1" applyFont="1" applyFill="1" applyBorder="1" applyAlignment="1">
      <alignment horizontal="center"/>
    </xf>
    <xf numFmtId="3" fontId="13" fillId="25" borderId="0" xfId="1" applyNumberFormat="1" applyFont="1" applyFill="1" applyBorder="1" applyAlignment="1">
      <alignment horizontal="center"/>
    </xf>
    <xf numFmtId="3" fontId="13" fillId="26" borderId="0" xfId="1" applyNumberFormat="1" applyFont="1" applyFill="1" applyBorder="1" applyAlignment="1">
      <alignment horizontal="center"/>
    </xf>
    <xf numFmtId="3" fontId="12" fillId="27" borderId="0" xfId="1" applyNumberFormat="1" applyFont="1" applyFill="1" applyBorder="1" applyAlignment="1">
      <alignment horizontal="center" vertical="center"/>
    </xf>
    <xf numFmtId="3" fontId="13" fillId="10" borderId="0" xfId="0" applyNumberFormat="1" applyFont="1" applyFill="1" applyBorder="1" applyAlignment="1">
      <alignment horizontal="center"/>
    </xf>
    <xf numFmtId="3" fontId="17" fillId="10" borderId="13" xfId="0" applyNumberFormat="1" applyFont="1" applyFill="1" applyBorder="1" applyAlignment="1">
      <alignment horizontal="center"/>
    </xf>
    <xf numFmtId="3" fontId="12" fillId="11" borderId="0" xfId="1" applyNumberFormat="1" applyFont="1" applyFill="1" applyBorder="1" applyAlignment="1">
      <alignment horizontal="center" vertical="center"/>
    </xf>
    <xf numFmtId="3" fontId="12" fillId="12" borderId="0" xfId="1" applyNumberFormat="1" applyFont="1" applyFill="1" applyBorder="1" applyAlignment="1">
      <alignment horizontal="center" vertical="center"/>
    </xf>
    <xf numFmtId="3" fontId="13" fillId="12" borderId="5" xfId="0" applyNumberFormat="1" applyFont="1" applyFill="1" applyBorder="1" applyAlignment="1">
      <alignment horizontal="center" vertical="center"/>
    </xf>
    <xf numFmtId="0" fontId="0" fillId="6" borderId="0" xfId="0" applyFill="1" applyAlignment="1">
      <alignment horizontal="center"/>
    </xf>
    <xf numFmtId="0" fontId="0" fillId="7" borderId="0" xfId="0" applyFill="1" applyAlignment="1">
      <alignment horizontal="center"/>
    </xf>
    <xf numFmtId="0" fontId="0" fillId="9" borderId="0" xfId="0" applyFill="1" applyAlignment="1">
      <alignment horizontal="center"/>
    </xf>
    <xf numFmtId="0" fontId="15" fillId="10" borderId="0" xfId="0" applyFont="1" applyFill="1" applyBorder="1" applyAlignment="1">
      <alignment horizontal="center" wrapText="1"/>
    </xf>
    <xf numFmtId="0" fontId="17" fillId="10" borderId="0" xfId="0" applyFont="1" applyFill="1" applyBorder="1" applyAlignment="1">
      <alignment horizontal="center" vertical="center"/>
    </xf>
    <xf numFmtId="0" fontId="14" fillId="10" borderId="0" xfId="0" applyFont="1" applyFill="1" applyBorder="1" applyAlignment="1">
      <alignment horizontal="center" vertical="center"/>
    </xf>
    <xf numFmtId="0" fontId="22" fillId="11" borderId="0" xfId="0" applyFont="1" applyFill="1" applyBorder="1" applyAlignment="1">
      <alignment horizontal="center" vertical="center" wrapText="1"/>
    </xf>
    <xf numFmtId="0" fontId="15" fillId="10" borderId="0" xfId="0" applyFont="1" applyFill="1" applyBorder="1" applyAlignment="1">
      <alignment horizontal="center" vertical="center" wrapText="1"/>
    </xf>
    <xf numFmtId="0" fontId="15" fillId="10" borderId="0" xfId="0" applyFont="1" applyFill="1" applyBorder="1" applyAlignment="1">
      <alignment horizontal="center"/>
    </xf>
    <xf numFmtId="0" fontId="17" fillId="10" borderId="0" xfId="0" applyFont="1" applyFill="1" applyBorder="1" applyAlignment="1">
      <alignment horizontal="center" vertical="top"/>
    </xf>
  </cellXfs>
  <cellStyles count="219">
    <cellStyle name="Collegamento ipertestuale visitato" xfId="2" builtinId="9" hidden="1"/>
    <cellStyle name="Collegamento ipertestuale visitato" xfId="3" builtinId="9" hidden="1"/>
    <cellStyle name="Collegamento ipertestuale visitato" xfId="4" builtinId="9" hidden="1"/>
    <cellStyle name="Collegamento ipertestuale visitato" xfId="5" builtinId="9" hidden="1"/>
    <cellStyle name="Collegamento ipertestuale visitato" xfId="6" builtinId="9" hidden="1"/>
    <cellStyle name="Collegamento ipertestuale visitato" xfId="7" builtinId="9" hidden="1"/>
    <cellStyle name="Collegamento ipertestuale visitato" xfId="8" builtinId="9" hidden="1"/>
    <cellStyle name="Collegamento ipertestuale visitato" xfId="9" builtinId="9" hidden="1"/>
    <cellStyle name="Collegamento ipertestuale visitato" xfId="10" builtinId="9" hidden="1"/>
    <cellStyle name="Collegamento ipertestuale visitato" xfId="11" builtinId="9" hidden="1"/>
    <cellStyle name="Collegamento ipertestuale visitato" xfId="12" builtinId="9" hidden="1"/>
    <cellStyle name="Collegamento ipertestuale visitato" xfId="13" builtinId="9" hidden="1"/>
    <cellStyle name="Collegamento ipertestuale visitato" xfId="14" builtinId="9" hidden="1"/>
    <cellStyle name="Collegamento ipertestuale visitato" xfId="15" builtinId="9" hidden="1"/>
    <cellStyle name="Collegamento ipertestuale visitato" xfId="16" builtinId="9" hidden="1"/>
    <cellStyle name="Collegamento ipertestuale visitato" xfId="17" builtinId="9" hidden="1"/>
    <cellStyle name="Collegamento ipertestuale visitato" xfId="18" builtinId="9" hidden="1"/>
    <cellStyle name="Collegamento ipertestuale visitato" xfId="19" builtinId="9" hidden="1"/>
    <cellStyle name="Collegamento ipertestuale visitato" xfId="20" builtinId="9" hidden="1"/>
    <cellStyle name="Collegamento ipertestuale visitato" xfId="21" builtinId="9" hidden="1"/>
    <cellStyle name="Collegamento ipertestuale visitato" xfId="22" builtinId="9" hidden="1"/>
    <cellStyle name="Collegamento ipertestuale visitato" xfId="23" builtinId="9" hidden="1"/>
    <cellStyle name="Collegamento ipertestuale visitato" xfId="24" builtinId="9" hidden="1"/>
    <cellStyle name="Collegamento ipertestuale visitato" xfId="25" builtinId="9" hidden="1"/>
    <cellStyle name="Collegamento ipertestuale visitato" xfId="26" builtinId="9" hidden="1"/>
    <cellStyle name="Collegamento ipertestuale visitato" xfId="27" builtinId="9" hidden="1"/>
    <cellStyle name="Collegamento ipertestuale visitato" xfId="28" builtinId="9" hidden="1"/>
    <cellStyle name="Collegamento ipertestuale visitato" xfId="29" builtinId="9" hidden="1"/>
    <cellStyle name="Collegamento ipertestuale visitato" xfId="30" builtinId="9" hidden="1"/>
    <cellStyle name="Collegamento ipertestuale visitato" xfId="31" builtinId="9" hidden="1"/>
    <cellStyle name="Collegamento ipertestuale visitato" xfId="32" builtinId="9" hidden="1"/>
    <cellStyle name="Collegamento ipertestuale visitato" xfId="33" builtinId="9" hidden="1"/>
    <cellStyle name="Collegamento ipertestuale visitato" xfId="34" builtinId="9" hidden="1"/>
    <cellStyle name="Collegamento ipertestuale visitato" xfId="35" builtinId="9" hidden="1"/>
    <cellStyle name="Collegamento ipertestuale visitato" xfId="36" builtinId="9" hidden="1"/>
    <cellStyle name="Collegamento ipertestuale visitato" xfId="37" builtinId="9" hidden="1"/>
    <cellStyle name="Collegamento ipertestuale visitato" xfId="38" builtinId="9" hidden="1"/>
    <cellStyle name="Collegamento ipertestuale visitato" xfId="39" builtinId="9" hidden="1"/>
    <cellStyle name="Collegamento ipertestuale visitato" xfId="40" builtinId="9" hidden="1"/>
    <cellStyle name="Collegamento ipertestuale visitato" xfId="41" builtinId="9" hidden="1"/>
    <cellStyle name="Collegamento ipertestuale visitato" xfId="42" builtinId="9" hidden="1"/>
    <cellStyle name="Collegamento ipertestuale visitato" xfId="43" builtinId="9" hidden="1"/>
    <cellStyle name="Collegamento ipertestuale visitato" xfId="44" builtinId="9" hidden="1"/>
    <cellStyle name="Collegamento ipertestuale visitato" xfId="45" builtinId="9" hidden="1"/>
    <cellStyle name="Collegamento ipertestuale visitato" xfId="46" builtinId="9" hidden="1"/>
    <cellStyle name="Collegamento ipertestuale visitato" xfId="47" builtinId="9" hidden="1"/>
    <cellStyle name="Collegamento ipertestuale visitato" xfId="48" builtinId="9" hidden="1"/>
    <cellStyle name="Collegamento ipertestuale visitato" xfId="49" builtinId="9" hidden="1"/>
    <cellStyle name="Collegamento ipertestuale visitato" xfId="50" builtinId="9" hidden="1"/>
    <cellStyle name="Collegamento ipertestuale visitato" xfId="51" builtinId="9" hidden="1"/>
    <cellStyle name="Collegamento ipertestuale visitato" xfId="52" builtinId="9" hidden="1"/>
    <cellStyle name="Collegamento ipertestuale visitato" xfId="53" builtinId="9" hidden="1"/>
    <cellStyle name="Collegamento ipertestuale visitato" xfId="54" builtinId="9" hidden="1"/>
    <cellStyle name="Collegamento ipertestuale visitato" xfId="55" builtinId="9" hidden="1"/>
    <cellStyle name="Collegamento ipertestuale visitato" xfId="56" builtinId="9" hidden="1"/>
    <cellStyle name="Collegamento ipertestuale visitato" xfId="57" builtinId="9" hidden="1"/>
    <cellStyle name="Collegamento ipertestuale visitato" xfId="58" builtinId="9" hidden="1"/>
    <cellStyle name="Collegamento ipertestuale visitato" xfId="59" builtinId="9" hidden="1"/>
    <cellStyle name="Collegamento ipertestuale visitato" xfId="60" builtinId="9" hidden="1"/>
    <cellStyle name="Collegamento ipertestuale visitato" xfId="61" builtinId="9" hidden="1"/>
    <cellStyle name="Collegamento ipertestuale visitato" xfId="62" builtinId="9" hidden="1"/>
    <cellStyle name="Collegamento ipertestuale visitato" xfId="63" builtinId="9" hidden="1"/>
    <cellStyle name="Collegamento ipertestuale visitato" xfId="64" builtinId="9" hidden="1"/>
    <cellStyle name="Collegamento ipertestuale visitato" xfId="65" builtinId="9" hidden="1"/>
    <cellStyle name="Collegamento ipertestuale visitato" xfId="66" builtinId="9" hidden="1"/>
    <cellStyle name="Collegamento ipertestuale visitato" xfId="67" builtinId="9" hidden="1"/>
    <cellStyle name="Collegamento ipertestuale visitato" xfId="68" builtinId="9" hidden="1"/>
    <cellStyle name="Collegamento ipertestuale visitato" xfId="69" builtinId="9" hidden="1"/>
    <cellStyle name="Collegamento ipertestuale visitato" xfId="70" builtinId="9" hidden="1"/>
    <cellStyle name="Collegamento ipertestuale visitato" xfId="71" builtinId="9" hidden="1"/>
    <cellStyle name="Collegamento ipertestuale visitato" xfId="72" builtinId="9" hidden="1"/>
    <cellStyle name="Collegamento ipertestuale visitato" xfId="73" builtinId="9" hidden="1"/>
    <cellStyle name="Collegamento ipertestuale visitato" xfId="74" builtinId="9" hidden="1"/>
    <cellStyle name="Collegamento ipertestuale visitato" xfId="75" builtinId="9" hidden="1"/>
    <cellStyle name="Collegamento ipertestuale visitato" xfId="76" builtinId="9" hidden="1"/>
    <cellStyle name="Collegamento ipertestuale visitato" xfId="77" builtinId="9" hidden="1"/>
    <cellStyle name="Collegamento ipertestuale visitato" xfId="78" builtinId="9" hidden="1"/>
    <cellStyle name="Collegamento ipertestuale visitato" xfId="79" builtinId="9" hidden="1"/>
    <cellStyle name="Collegamento ipertestuale visitato" xfId="80" builtinId="9" hidden="1"/>
    <cellStyle name="Collegamento ipertestuale visitato" xfId="81" builtinId="9" hidden="1"/>
    <cellStyle name="Collegamento ipertestuale visitato" xfId="82" builtinId="9" hidden="1"/>
    <cellStyle name="Collegamento ipertestuale visitato" xfId="83" builtinId="9" hidden="1"/>
    <cellStyle name="Collegamento ipertestuale visitato" xfId="84" builtinId="9" hidden="1"/>
    <cellStyle name="Collegamento ipertestuale visitato" xfId="85" builtinId="9" hidden="1"/>
    <cellStyle name="Collegamento ipertestuale visitato" xfId="86" builtinId="9" hidden="1"/>
    <cellStyle name="Collegamento ipertestuale visitato" xfId="87" builtinId="9" hidden="1"/>
    <cellStyle name="Collegamento ipertestuale visitato" xfId="88" builtinId="9" hidden="1"/>
    <cellStyle name="Collegamento ipertestuale visitato" xfId="89" builtinId="9" hidden="1"/>
    <cellStyle name="Collegamento ipertestuale visitato" xfId="90" builtinId="9" hidden="1"/>
    <cellStyle name="Collegamento ipertestuale visitato" xfId="91" builtinId="9" hidden="1"/>
    <cellStyle name="Collegamento ipertestuale visitato" xfId="92" builtinId="9" hidden="1"/>
    <cellStyle name="Collegamento ipertestuale visitato" xfId="93" builtinId="9" hidden="1"/>
    <cellStyle name="Collegamento ipertestuale visitato" xfId="94" builtinId="9" hidden="1"/>
    <cellStyle name="Collegamento ipertestuale visitato" xfId="95" builtinId="9" hidden="1"/>
    <cellStyle name="Collegamento ipertestuale visitato" xfId="96" builtinId="9" hidden="1"/>
    <cellStyle name="Collegamento ipertestuale visitato" xfId="97" builtinId="9" hidden="1"/>
    <cellStyle name="Collegamento ipertestuale visitato" xfId="98" builtinId="9" hidden="1"/>
    <cellStyle name="Collegamento ipertestuale visitato" xfId="99" builtinId="9" hidden="1"/>
    <cellStyle name="Collegamento ipertestuale visitato" xfId="100" builtinId="9" hidden="1"/>
    <cellStyle name="Collegamento ipertestuale visitato" xfId="101" builtinId="9" hidden="1"/>
    <cellStyle name="Collegamento ipertestuale visitato" xfId="102" builtinId="9" hidden="1"/>
    <cellStyle name="Collegamento ipertestuale visitato" xfId="103" builtinId="9" hidden="1"/>
    <cellStyle name="Collegamento ipertestuale visitato" xfId="104" builtinId="9" hidden="1"/>
    <cellStyle name="Collegamento ipertestuale visitato" xfId="105" builtinId="9" hidden="1"/>
    <cellStyle name="Collegamento ipertestuale visitato" xfId="106" builtinId="9" hidden="1"/>
    <cellStyle name="Collegamento ipertestuale visitato" xfId="107" builtinId="9" hidden="1"/>
    <cellStyle name="Collegamento ipertestuale visitato" xfId="108" builtinId="9" hidden="1"/>
    <cellStyle name="Collegamento ipertestuale visitato" xfId="109" builtinId="9" hidden="1"/>
    <cellStyle name="Collegamento ipertestuale visitato" xfId="110" builtinId="9" hidden="1"/>
    <cellStyle name="Collegamento ipertestuale visitato" xfId="111" builtinId="9" hidden="1"/>
    <cellStyle name="Collegamento ipertestuale visitato" xfId="112" builtinId="9" hidden="1"/>
    <cellStyle name="Collegamento ipertestuale visitato" xfId="113" builtinId="9" hidden="1"/>
    <cellStyle name="Collegamento ipertestuale visitato" xfId="114" builtinId="9" hidden="1"/>
    <cellStyle name="Collegamento ipertestuale visitato" xfId="115" builtinId="9" hidden="1"/>
    <cellStyle name="Collegamento ipertestuale visitato" xfId="116" builtinId="9" hidden="1"/>
    <cellStyle name="Collegamento ipertestuale visitato" xfId="117" builtinId="9" hidden="1"/>
    <cellStyle name="Collegamento ipertestuale visitato" xfId="118" builtinId="9" hidden="1"/>
    <cellStyle name="Collegamento ipertestuale visitato" xfId="119" builtinId="9" hidden="1"/>
    <cellStyle name="Collegamento ipertestuale visitato" xfId="120" builtinId="9" hidden="1"/>
    <cellStyle name="Collegamento ipertestuale visitato" xfId="121" builtinId="9" hidden="1"/>
    <cellStyle name="Collegamento ipertestuale visitato" xfId="122" builtinId="9" hidden="1"/>
    <cellStyle name="Collegamento ipertestuale visitato" xfId="123" builtinId="9" hidden="1"/>
    <cellStyle name="Collegamento ipertestuale visitato" xfId="124" builtinId="9" hidden="1"/>
    <cellStyle name="Collegamento ipertestuale visitato" xfId="125" builtinId="9" hidden="1"/>
    <cellStyle name="Collegamento ipertestuale visitato" xfId="126" builtinId="9" hidden="1"/>
    <cellStyle name="Collegamento ipertestuale visitato" xfId="127" builtinId="9" hidden="1"/>
    <cellStyle name="Collegamento ipertestuale visitato" xfId="128" builtinId="9" hidden="1"/>
    <cellStyle name="Collegamento ipertestuale visitato" xfId="129" builtinId="9" hidden="1"/>
    <cellStyle name="Collegamento ipertestuale visitato" xfId="130" builtinId="9" hidden="1"/>
    <cellStyle name="Collegamento ipertestuale visitato" xfId="131" builtinId="9" hidden="1"/>
    <cellStyle name="Collegamento ipertestuale visitato" xfId="132" builtinId="9" hidden="1"/>
    <cellStyle name="Collegamento ipertestuale visitato" xfId="133" builtinId="9" hidden="1"/>
    <cellStyle name="Collegamento ipertestuale visitato" xfId="134" builtinId="9" hidden="1"/>
    <cellStyle name="Collegamento ipertestuale visitato" xfId="135" builtinId="9" hidden="1"/>
    <cellStyle name="Collegamento ipertestuale visitato" xfId="136" builtinId="9" hidden="1"/>
    <cellStyle name="Collegamento ipertestuale visitato" xfId="137" builtinId="9" hidden="1"/>
    <cellStyle name="Collegamento ipertestuale visitato" xfId="138" builtinId="9" hidden="1"/>
    <cellStyle name="Collegamento ipertestuale visitato" xfId="139" builtinId="9" hidden="1"/>
    <cellStyle name="Collegamento ipertestuale visitato" xfId="140" builtinId="9" hidden="1"/>
    <cellStyle name="Collegamento ipertestuale visitato" xfId="141" builtinId="9" hidden="1"/>
    <cellStyle name="Collegamento ipertestuale visitato" xfId="142" builtinId="9" hidden="1"/>
    <cellStyle name="Collegamento ipertestuale visitato" xfId="143" builtinId="9" hidden="1"/>
    <cellStyle name="Collegamento ipertestuale visitato" xfId="144" builtinId="9" hidden="1"/>
    <cellStyle name="Collegamento ipertestuale visitato" xfId="145" builtinId="9" hidden="1"/>
    <cellStyle name="Collegamento ipertestuale visitato" xfId="146" builtinId="9" hidden="1"/>
    <cellStyle name="Collegamento ipertestuale visitato" xfId="147" builtinId="9" hidden="1"/>
    <cellStyle name="Collegamento ipertestuale visitato" xfId="148" builtinId="9" hidden="1"/>
    <cellStyle name="Collegamento ipertestuale visitato" xfId="149" builtinId="9" hidden="1"/>
    <cellStyle name="Collegamento ipertestuale visitato" xfId="150" builtinId="9" hidden="1"/>
    <cellStyle name="Collegamento ipertestuale visitato" xfId="151" builtinId="9" hidden="1"/>
    <cellStyle name="Collegamento ipertestuale visitato" xfId="152" builtinId="9" hidden="1"/>
    <cellStyle name="Collegamento ipertestuale visitato" xfId="153" builtinId="9" hidden="1"/>
    <cellStyle name="Collegamento ipertestuale visitato" xfId="154" builtinId="9" hidden="1"/>
    <cellStyle name="Collegamento ipertestuale visitato" xfId="155" builtinId="9" hidden="1"/>
    <cellStyle name="Collegamento ipertestuale visitato" xfId="156" builtinId="9" hidden="1"/>
    <cellStyle name="Collegamento ipertestuale visitato" xfId="157" builtinId="9" hidden="1"/>
    <cellStyle name="Collegamento ipertestuale visitato" xfId="158" builtinId="9" hidden="1"/>
    <cellStyle name="Collegamento ipertestuale visitato" xfId="159" builtinId="9" hidden="1"/>
    <cellStyle name="Collegamento ipertestuale visitato" xfId="160" builtinId="9" hidden="1"/>
    <cellStyle name="Collegamento ipertestuale visitato" xfId="161" builtinId="9" hidden="1"/>
    <cellStyle name="Collegamento ipertestuale visitato" xfId="162" builtinId="9" hidden="1"/>
    <cellStyle name="Collegamento ipertestuale visitato" xfId="163" builtinId="9" hidden="1"/>
    <cellStyle name="Collegamento ipertestuale visitato" xfId="164" builtinId="9" hidden="1"/>
    <cellStyle name="Collegamento ipertestuale visitato" xfId="165" builtinId="9" hidden="1"/>
    <cellStyle name="Collegamento ipertestuale visitato" xfId="166" builtinId="9" hidden="1"/>
    <cellStyle name="Collegamento ipertestuale visitato" xfId="167" builtinId="9" hidden="1"/>
    <cellStyle name="Collegamento ipertestuale visitato" xfId="168" builtinId="9" hidden="1"/>
    <cellStyle name="Collegamento ipertestuale visitato" xfId="169" builtinId="9" hidden="1"/>
    <cellStyle name="Collegamento ipertestuale visitato" xfId="170" builtinId="9" hidden="1"/>
    <cellStyle name="Collegamento ipertestuale visitato" xfId="171" builtinId="9" hidden="1"/>
    <cellStyle name="Collegamento ipertestuale visitato" xfId="172" builtinId="9" hidden="1"/>
    <cellStyle name="Collegamento ipertestuale visitato" xfId="173" builtinId="9" hidden="1"/>
    <cellStyle name="Collegamento ipertestuale visitato" xfId="174" builtinId="9" hidden="1"/>
    <cellStyle name="Collegamento ipertestuale visitato" xfId="175" builtinId="9" hidden="1"/>
    <cellStyle name="Collegamento ipertestuale visitato" xfId="176" builtinId="9" hidden="1"/>
    <cellStyle name="Collegamento ipertestuale visitato" xfId="177" builtinId="9" hidden="1"/>
    <cellStyle name="Collegamento ipertestuale visitato" xfId="178" builtinId="9" hidden="1"/>
    <cellStyle name="Collegamento ipertestuale visitato" xfId="179" builtinId="9" hidden="1"/>
    <cellStyle name="Collegamento ipertestuale visitato" xfId="180" builtinId="9" hidden="1"/>
    <cellStyle name="Collegamento ipertestuale visitato" xfId="181" builtinId="9" hidden="1"/>
    <cellStyle name="Collegamento ipertestuale visitato" xfId="182" builtinId="9" hidden="1"/>
    <cellStyle name="Collegamento ipertestuale visitato" xfId="183" builtinId="9" hidden="1"/>
    <cellStyle name="Collegamento ipertestuale visitato" xfId="184" builtinId="9" hidden="1"/>
    <cellStyle name="Collegamento ipertestuale visitato" xfId="185" builtinId="9" hidden="1"/>
    <cellStyle name="Collegamento ipertestuale visitato" xfId="186" builtinId="9" hidden="1"/>
    <cellStyle name="Collegamento ipertestuale visitato" xfId="187" builtinId="9" hidden="1"/>
    <cellStyle name="Collegamento ipertestuale visitato" xfId="188" builtinId="9" hidden="1"/>
    <cellStyle name="Collegamento ipertestuale visitato" xfId="189" builtinId="9" hidden="1"/>
    <cellStyle name="Collegamento ipertestuale visitato" xfId="190" builtinId="9" hidden="1"/>
    <cellStyle name="Collegamento ipertestuale visitato" xfId="191" builtinId="9" hidden="1"/>
    <cellStyle name="Collegamento ipertestuale visitato" xfId="192" builtinId="9" hidden="1"/>
    <cellStyle name="Collegamento ipertestuale visitato" xfId="193" builtinId="9" hidden="1"/>
    <cellStyle name="Collegamento ipertestuale visitato" xfId="194" builtinId="9" hidden="1"/>
    <cellStyle name="Collegamento ipertestuale visitato" xfId="195" builtinId="9" hidden="1"/>
    <cellStyle name="Collegamento ipertestuale visitato" xfId="196" builtinId="9" hidden="1"/>
    <cellStyle name="Collegamento ipertestuale visitato" xfId="197" builtinId="9" hidden="1"/>
    <cellStyle name="Collegamento ipertestuale visitato" xfId="198" builtinId="9" hidden="1"/>
    <cellStyle name="Collegamento ipertestuale visitato" xfId="199" builtinId="9" hidden="1"/>
    <cellStyle name="Collegamento ipertestuale visitato" xfId="200" builtinId="9" hidden="1"/>
    <cellStyle name="Collegamento ipertestuale visitato" xfId="201" builtinId="9" hidden="1"/>
    <cellStyle name="Collegamento ipertestuale visitato" xfId="202" builtinId="9" hidden="1"/>
    <cellStyle name="Collegamento ipertestuale visitato" xfId="203" builtinId="9" hidden="1"/>
    <cellStyle name="Collegamento ipertestuale visitato" xfId="204" builtinId="9" hidden="1"/>
    <cellStyle name="Collegamento ipertestuale visitato" xfId="205" builtinId="9" hidden="1"/>
    <cellStyle name="Collegamento ipertestuale visitato" xfId="206" builtinId="9" hidden="1"/>
    <cellStyle name="Collegamento ipertestuale visitato" xfId="207" builtinId="9" hidden="1"/>
    <cellStyle name="Collegamento ipertestuale visitato" xfId="208" builtinId="9" hidden="1"/>
    <cellStyle name="Collegamento ipertestuale visitato" xfId="209" builtinId="9" hidden="1"/>
    <cellStyle name="Collegamento ipertestuale visitato" xfId="210" builtinId="9" hidden="1"/>
    <cellStyle name="Collegamento ipertestuale visitato" xfId="211" builtinId="9" hidden="1"/>
    <cellStyle name="Collegamento ipertestuale visitato" xfId="212" builtinId="9" hidden="1"/>
    <cellStyle name="Collegamento ipertestuale visitato" xfId="213" builtinId="9" hidden="1"/>
    <cellStyle name="Collegamento ipertestuale visitato" xfId="214" builtinId="9" hidden="1"/>
    <cellStyle name="Collegamento ipertestuale visitato" xfId="215" builtinId="9" hidden="1"/>
    <cellStyle name="Collegamento ipertestuale visitato" xfId="216" builtinId="9" hidden="1"/>
    <cellStyle name="Collegamento ipertestuale visitato" xfId="217" builtinId="9" hidden="1"/>
    <cellStyle name="Migliaia" xfId="218" builtinId="3"/>
    <cellStyle name="Normale" xfId="0" builtinId="0"/>
    <cellStyle name="Percentuale" xfId="1" builtinId="5"/>
  </cellStyles>
  <dxfs count="9">
    <dxf>
      <numFmt numFmtId="0" formatCode="Genera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s>
  <tableStyles count="0" defaultTableStyle="TableStyleMedium2" defaultPivotStyle="PivotStyleLight16"/>
  <colors>
    <mruColors>
      <color rgb="FF20559F"/>
      <color rgb="FF2B74D5"/>
      <color rgb="FF333399"/>
      <color rgb="FF660066"/>
      <color rgb="FF4F99BF"/>
      <color rgb="FFC9D4ED"/>
      <color rgb="FF4685DA"/>
      <color rgb="FFDDF7F6"/>
      <color rgb="FF5F96DF"/>
      <color rgb="FFCDF3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388614540466391"/>
          <c:y val="3.7068836800683409E-2"/>
          <c:w val="0.46773182441700961"/>
          <c:h val="0.77522720277601653"/>
        </c:manualLayout>
      </c:layout>
      <c:barChart>
        <c:barDir val="bar"/>
        <c:grouping val="clustered"/>
        <c:varyColors val="0"/>
        <c:ser>
          <c:idx val="0"/>
          <c:order val="0"/>
          <c:spPr>
            <a:solidFill>
              <a:srgbClr val="E26386"/>
            </a:solidFill>
            <a:ln>
              <a:noFill/>
            </a:ln>
          </c:spPr>
          <c:invertIfNegative val="0"/>
          <c:dLbls>
            <c:numFmt formatCode="#,##0.0" sourceLinked="0"/>
            <c:spPr>
              <a:noFill/>
              <a:ln>
                <a:noFill/>
              </a:ln>
              <a:effectLst/>
            </c:spPr>
            <c:txPr>
              <a:bodyPr wrap="square" lIns="38100" tIns="19050" rIns="38100" bIns="19050" anchor="ctr">
                <a:spAutoFit/>
              </a:bodyPr>
              <a:lstStyle/>
              <a:p>
                <a:pPr>
                  <a:defRPr sz="1100">
                    <a:solidFill>
                      <a:schemeClr val="bg1"/>
                    </a:solidFill>
                    <a:latin typeface="+mj-lt"/>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[0]!Grafico_Elenco_Brand</c:f>
              <c:strCache>
                <c:ptCount val="20"/>
                <c:pt idx="0">
                  <c:v>Brand_230</c:v>
                </c:pt>
                <c:pt idx="1">
                  <c:v>Brand_68</c:v>
                </c:pt>
                <c:pt idx="2">
                  <c:v>Brand_81</c:v>
                </c:pt>
                <c:pt idx="3">
                  <c:v>Brand_97</c:v>
                </c:pt>
                <c:pt idx="4">
                  <c:v>Brand_193</c:v>
                </c:pt>
                <c:pt idx="5">
                  <c:v>Brand_239</c:v>
                </c:pt>
                <c:pt idx="6">
                  <c:v>Brand_241</c:v>
                </c:pt>
                <c:pt idx="7">
                  <c:v>Brand_177</c:v>
                </c:pt>
                <c:pt idx="8">
                  <c:v>Brand_90</c:v>
                </c:pt>
                <c:pt idx="9">
                  <c:v>Brand_126</c:v>
                </c:pt>
                <c:pt idx="10">
                  <c:v>Brand_158</c:v>
                </c:pt>
                <c:pt idx="11">
                  <c:v>Brand_123</c:v>
                </c:pt>
                <c:pt idx="12">
                  <c:v>Brand_130</c:v>
                </c:pt>
                <c:pt idx="13">
                  <c:v>Brand_41</c:v>
                </c:pt>
                <c:pt idx="14">
                  <c:v>Brand_84</c:v>
                </c:pt>
                <c:pt idx="15">
                  <c:v>Brand_7</c:v>
                </c:pt>
                <c:pt idx="16">
                  <c:v>Brand_24</c:v>
                </c:pt>
                <c:pt idx="17">
                  <c:v>Brand_218</c:v>
                </c:pt>
                <c:pt idx="18">
                  <c:v>Apple</c:v>
                </c:pt>
                <c:pt idx="19">
                  <c:v>Brand_21</c:v>
                </c:pt>
              </c:strCache>
            </c:strRef>
          </c:cat>
          <c:val>
            <c:numRef>
              <c:f>[0]!Grafico_Valori_Indicatore</c:f>
              <c:numCache>
                <c:formatCode>General</c:formatCode>
                <c:ptCount val="20"/>
                <c:pt idx="0">
                  <c:v>9.5</c:v>
                </c:pt>
                <c:pt idx="1">
                  <c:v>8.5</c:v>
                </c:pt>
                <c:pt idx="2">
                  <c:v>8.5</c:v>
                </c:pt>
                <c:pt idx="3">
                  <c:v>8.5</c:v>
                </c:pt>
                <c:pt idx="4">
                  <c:v>8.5</c:v>
                </c:pt>
                <c:pt idx="5">
                  <c:v>8.5</c:v>
                </c:pt>
                <c:pt idx="6">
                  <c:v>8.5</c:v>
                </c:pt>
                <c:pt idx="7">
                  <c:v>7.5</c:v>
                </c:pt>
                <c:pt idx="8">
                  <c:v>7</c:v>
                </c:pt>
                <c:pt idx="9">
                  <c:v>7</c:v>
                </c:pt>
                <c:pt idx="10">
                  <c:v>7</c:v>
                </c:pt>
                <c:pt idx="11">
                  <c:v>5.7</c:v>
                </c:pt>
                <c:pt idx="12">
                  <c:v>5.7</c:v>
                </c:pt>
                <c:pt idx="13">
                  <c:v>5.3</c:v>
                </c:pt>
                <c:pt idx="14">
                  <c:v>5.3</c:v>
                </c:pt>
                <c:pt idx="15">
                  <c:v>5</c:v>
                </c:pt>
                <c:pt idx="16">
                  <c:v>5</c:v>
                </c:pt>
                <c:pt idx="17">
                  <c:v>5</c:v>
                </c:pt>
                <c:pt idx="18">
                  <c:v>4.7</c:v>
                </c:pt>
                <c:pt idx="19">
                  <c:v>4.7</c:v>
                </c:pt>
              </c:numCache>
            </c:numRef>
          </c:val>
          <c:extLst xmlns:c16r2="http://schemas.microsoft.com/office/drawing/2015/06/chart">
            <c:ext xmlns:c16="http://schemas.microsoft.com/office/drawing/2014/chart" uri="{C3380CC4-5D6E-409C-BE32-E72D297353CC}">
              <c16:uniqueId val="{00000000-8CDE-4DBD-8676-075EC52D21E3}"/>
            </c:ext>
          </c:extLst>
        </c:ser>
        <c:ser>
          <c:idx val="1"/>
          <c:order val="1"/>
          <c:spPr>
            <a:solidFill>
              <a:srgbClr val="33CCCC"/>
            </a:solidFill>
          </c:spPr>
          <c:invertIfNegative val="0"/>
          <c:cat>
            <c:strRef>
              <c:f>[0]!Grafico_Elenco_Brand</c:f>
              <c:strCache>
                <c:ptCount val="20"/>
                <c:pt idx="0">
                  <c:v>Brand_230</c:v>
                </c:pt>
                <c:pt idx="1">
                  <c:v>Brand_68</c:v>
                </c:pt>
                <c:pt idx="2">
                  <c:v>Brand_81</c:v>
                </c:pt>
                <c:pt idx="3">
                  <c:v>Brand_97</c:v>
                </c:pt>
                <c:pt idx="4">
                  <c:v>Brand_193</c:v>
                </c:pt>
                <c:pt idx="5">
                  <c:v>Brand_239</c:v>
                </c:pt>
                <c:pt idx="6">
                  <c:v>Brand_241</c:v>
                </c:pt>
                <c:pt idx="7">
                  <c:v>Brand_177</c:v>
                </c:pt>
                <c:pt idx="8">
                  <c:v>Brand_90</c:v>
                </c:pt>
                <c:pt idx="9">
                  <c:v>Brand_126</c:v>
                </c:pt>
                <c:pt idx="10">
                  <c:v>Brand_158</c:v>
                </c:pt>
                <c:pt idx="11">
                  <c:v>Brand_123</c:v>
                </c:pt>
                <c:pt idx="12">
                  <c:v>Brand_130</c:v>
                </c:pt>
                <c:pt idx="13">
                  <c:v>Brand_41</c:v>
                </c:pt>
                <c:pt idx="14">
                  <c:v>Brand_84</c:v>
                </c:pt>
                <c:pt idx="15">
                  <c:v>Brand_7</c:v>
                </c:pt>
                <c:pt idx="16">
                  <c:v>Brand_24</c:v>
                </c:pt>
                <c:pt idx="17">
                  <c:v>Brand_218</c:v>
                </c:pt>
                <c:pt idx="18">
                  <c:v>Apple</c:v>
                </c:pt>
                <c:pt idx="19">
                  <c:v>Brand_21</c:v>
                </c:pt>
              </c:strCache>
            </c:strRef>
          </c:cat>
          <c:val>
            <c:numRef>
              <c:f>[0]!Grafico_Valori_Brand_In_Evidenza</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1-8CDE-4DBD-8676-075EC52D21E3}"/>
            </c:ext>
          </c:extLst>
        </c:ser>
        <c:dLbls>
          <c:showLegendKey val="0"/>
          <c:showVal val="0"/>
          <c:showCatName val="0"/>
          <c:showSerName val="0"/>
          <c:showPercent val="0"/>
          <c:showBubbleSize val="0"/>
        </c:dLbls>
        <c:gapWidth val="66"/>
        <c:overlap val="100"/>
        <c:axId val="105488384"/>
        <c:axId val="105489920"/>
      </c:barChart>
      <c:catAx>
        <c:axId val="105488384"/>
        <c:scaling>
          <c:orientation val="maxMin"/>
        </c:scaling>
        <c:delete val="0"/>
        <c:axPos val="l"/>
        <c:majorGridlines>
          <c:spPr>
            <a:ln>
              <a:solidFill>
                <a:srgbClr val="2B74D5"/>
              </a:solidFill>
              <a:prstDash val="sysDash"/>
            </a:ln>
          </c:spPr>
        </c:majorGridlines>
        <c:numFmt formatCode="General" sourceLinked="0"/>
        <c:majorTickMark val="none"/>
        <c:minorTickMark val="none"/>
        <c:tickLblPos val="nextTo"/>
        <c:spPr>
          <a:ln>
            <a:noFill/>
          </a:ln>
        </c:spPr>
        <c:txPr>
          <a:bodyPr/>
          <a:lstStyle/>
          <a:p>
            <a:pPr>
              <a:defRPr sz="1100">
                <a:solidFill>
                  <a:schemeClr val="bg1"/>
                </a:solidFill>
                <a:latin typeface="+mn-lt"/>
              </a:defRPr>
            </a:pPr>
            <a:endParaRPr lang="it-IT"/>
          </a:p>
        </c:txPr>
        <c:crossAx val="105489920"/>
        <c:crosses val="autoZero"/>
        <c:auto val="1"/>
        <c:lblAlgn val="ctr"/>
        <c:lblOffset val="100"/>
        <c:noMultiLvlLbl val="0"/>
      </c:catAx>
      <c:valAx>
        <c:axId val="105489920"/>
        <c:scaling>
          <c:orientation val="minMax"/>
          <c:min val="-0.2"/>
        </c:scaling>
        <c:delete val="1"/>
        <c:axPos val="t"/>
        <c:numFmt formatCode="General" sourceLinked="1"/>
        <c:majorTickMark val="out"/>
        <c:minorTickMark val="none"/>
        <c:tickLblPos val="nextTo"/>
        <c:crossAx val="105488384"/>
        <c:crosses val="autoZero"/>
        <c:crossBetween val="between"/>
      </c:valAx>
      <c:spPr>
        <a:solidFill>
          <a:srgbClr val="20559F"/>
        </a:solidFill>
      </c:spPr>
    </c:plotArea>
    <c:plotVisOnly val="1"/>
    <c:dispBlanksAs val="gap"/>
    <c:showDLblsOverMax val="0"/>
  </c:chart>
  <c:spPr>
    <a:solidFill>
      <a:srgbClr val="20559F"/>
    </a:solidFill>
    <a:ln>
      <a:solidFill>
        <a:srgbClr val="B2EDEC"/>
      </a:solid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SERVIZIO!$A$3" fmlaRange="Tendina_Settori" noThreeD="1" val="0"/>
</file>

<file path=xl/ctrlProps/ctrlProp2.xml><?xml version="1.0" encoding="utf-8"?>
<formControlPr xmlns="http://schemas.microsoft.com/office/spreadsheetml/2009/9/main" objectType="Drop" dropStyle="combo" dx="16" fmlaLink="SERVIZIO!$A$4" fmlaRange="Tendina_Brand_per_Settore" noThreeD="1" val="0"/>
</file>

<file path=xl/ctrlProps/ctrlProp3.xml><?xml version="1.0" encoding="utf-8"?>
<formControlPr xmlns="http://schemas.microsoft.com/office/spreadsheetml/2009/9/main" objectType="Drop" dropStyle="combo" dx="16" fmlaLink="SERVIZIO!$A$2" fmlaRange="Tendina_Data" noThreeD="1" val="0"/>
</file>

<file path=xl/ctrlProps/ctrlProp4.xml><?xml version="1.0" encoding="utf-8"?>
<formControlPr xmlns="http://schemas.microsoft.com/office/spreadsheetml/2009/9/main" objectType="Drop" dropStyle="combo" dx="16" fmlaLink="SERVIZIO!$A$1" fmlaRange="Tendina_Indicatori_Grafico" noThreeD="1" val="0"/>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180975</xdr:rowOff>
        </xdr:from>
        <xdr:to>
          <xdr:col>3</xdr:col>
          <xdr:colOff>733425</xdr:colOff>
          <xdr:row>10</xdr:row>
          <xdr:rowOff>38100</xdr:rowOff>
        </xdr:to>
        <xdr:sp macro="" textlink="">
          <xdr:nvSpPr>
            <xdr:cNvPr id="40963" name="Drop Down 3" hidden="1">
              <a:extLst>
                <a:ext uri="{63B3BB69-23CF-44E3-9099-C40C66FF867C}">
                  <a14:compatExt spid="_x0000_s40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209550</xdr:rowOff>
        </xdr:from>
        <xdr:to>
          <xdr:col>3</xdr:col>
          <xdr:colOff>733425</xdr:colOff>
          <xdr:row>13</xdr:row>
          <xdr:rowOff>76200</xdr:rowOff>
        </xdr:to>
        <xdr:sp macro="" textlink="">
          <xdr:nvSpPr>
            <xdr:cNvPr id="40965" name="Drop Down 5" hidden="1">
              <a:extLst>
                <a:ext uri="{63B3BB69-23CF-44E3-9099-C40C66FF867C}">
                  <a14:compatExt spid="_x0000_s40965"/>
                </a:ext>
              </a:extLst>
            </xdr:cNvPr>
            <xdr:cNvSpPr/>
          </xdr:nvSpPr>
          <xdr:spPr>
            <a:xfrm>
              <a:off x="0" y="0"/>
              <a:ext cx="0" cy="0"/>
            </a:xfrm>
            <a:prstGeom prst="rect">
              <a:avLst/>
            </a:prstGeom>
          </xdr:spPr>
        </xdr:sp>
        <xdr:clientData/>
      </xdr:twoCellAnchor>
    </mc:Choice>
    <mc:Fallback/>
  </mc:AlternateContent>
  <xdr:twoCellAnchor>
    <xdr:from>
      <xdr:col>4</xdr:col>
      <xdr:colOff>190502</xdr:colOff>
      <xdr:row>1</xdr:row>
      <xdr:rowOff>17010</xdr:rowOff>
    </xdr:from>
    <xdr:to>
      <xdr:col>10</xdr:col>
      <xdr:colOff>463314</xdr:colOff>
      <xdr:row>26</xdr:row>
      <xdr:rowOff>71437</xdr:rowOff>
    </xdr:to>
    <xdr:graphicFrame macro="">
      <xdr:nvGraphicFramePr>
        <xdr:cNvPr id="7" name="Gra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190500</xdr:rowOff>
        </xdr:from>
        <xdr:to>
          <xdr:col>3</xdr:col>
          <xdr:colOff>733425</xdr:colOff>
          <xdr:row>7</xdr:row>
          <xdr:rowOff>47625</xdr:rowOff>
        </xdr:to>
        <xdr:sp macro="" textlink="">
          <xdr:nvSpPr>
            <xdr:cNvPr id="40966" name="Drop Down 6" hidden="1">
              <a:extLst>
                <a:ext uri="{63B3BB69-23CF-44E3-9099-C40C66FF867C}">
                  <a14:compatExt spid="_x0000_s40966"/>
                </a:ext>
              </a:extLst>
            </xdr:cNvPr>
            <xdr:cNvSpPr/>
          </xdr:nvSpPr>
          <xdr:spPr>
            <a:xfrm>
              <a:off x="0" y="0"/>
              <a:ext cx="0" cy="0"/>
            </a:xfrm>
            <a:prstGeom prst="rect">
              <a:avLst/>
            </a:prstGeom>
          </xdr:spPr>
        </xdr:sp>
        <xdr:clientData/>
      </xdr:twoCellAnchor>
    </mc:Choice>
    <mc:Fallback/>
  </mc:AlternateContent>
  <xdr:twoCellAnchor editAs="oneCell">
    <xdr:from>
      <xdr:col>0</xdr:col>
      <xdr:colOff>178590</xdr:colOff>
      <xdr:row>13</xdr:row>
      <xdr:rowOff>202407</xdr:rowOff>
    </xdr:from>
    <xdr:to>
      <xdr:col>4</xdr:col>
      <xdr:colOff>71437</xdr:colOff>
      <xdr:row>21</xdr:row>
      <xdr:rowOff>59531</xdr:rowOff>
    </xdr:to>
    <xdr:pic>
      <xdr:nvPicPr>
        <xdr:cNvPr id="9" name="Bild 23"/>
        <xdr:cNvPicPr>
          <a:picLocks noChangeAspect="1"/>
        </xdr:cNvPicPr>
      </xdr:nvPicPr>
      <xdr:blipFill>
        <a:blip xmlns:r="http://schemas.openxmlformats.org/officeDocument/2006/relationships" r:embed="rId2">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78590" y="3500438"/>
          <a:ext cx="2464597" cy="1571625"/>
        </a:xfrm>
        <a:prstGeom prst="rect">
          <a:avLst/>
        </a:prstGeom>
      </xdr:spPr>
    </xdr:pic>
    <xdr:clientData/>
  </xdr:twoCellAnchor>
  <xdr:twoCellAnchor editAs="oneCell">
    <xdr:from>
      <xdr:col>2</xdr:col>
      <xdr:colOff>140492</xdr:colOff>
      <xdr:row>1</xdr:row>
      <xdr:rowOff>95254</xdr:rowOff>
    </xdr:from>
    <xdr:to>
      <xdr:col>2</xdr:col>
      <xdr:colOff>661192</xdr:colOff>
      <xdr:row>3</xdr:row>
      <xdr:rowOff>207173</xdr:rowOff>
    </xdr:to>
    <xdr:pic>
      <xdr:nvPicPr>
        <xdr:cNvPr id="11" name="Bild 13"/>
        <xdr:cNvPicPr>
          <a:picLocks noChangeAspect="1"/>
        </xdr:cNvPicPr>
      </xdr:nvPicPr>
      <xdr:blipFill>
        <a:blip xmlns:r="http://schemas.openxmlformats.org/officeDocument/2006/relationships" r:embed="rId3"/>
        <a:stretch>
          <a:fillRect/>
        </a:stretch>
      </xdr:blipFill>
      <xdr:spPr>
        <a:xfrm>
          <a:off x="1140617" y="821535"/>
          <a:ext cx="520700" cy="54054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333375</xdr:colOff>
          <xdr:row>23</xdr:row>
          <xdr:rowOff>180975</xdr:rowOff>
        </xdr:from>
        <xdr:to>
          <xdr:col>10</xdr:col>
          <xdr:colOff>200025</xdr:colOff>
          <xdr:row>25</xdr:row>
          <xdr:rowOff>38100</xdr:rowOff>
        </xdr:to>
        <xdr:sp macro="" textlink="">
          <xdr:nvSpPr>
            <xdr:cNvPr id="40970" name="Drop Down 10" hidden="1">
              <a:extLst>
                <a:ext uri="{63B3BB69-23CF-44E3-9099-C40C66FF867C}">
                  <a14:compatExt spid="_x0000_s40970"/>
                </a:ext>
              </a:extLst>
            </xdr:cNvPr>
            <xdr:cNvSpPr/>
          </xdr:nvSpPr>
          <xdr:spPr>
            <a:xfrm>
              <a:off x="0" y="0"/>
              <a:ext cx="0" cy="0"/>
            </a:xfrm>
            <a:prstGeom prst="rect">
              <a:avLst/>
            </a:prstGeom>
          </xdr:spPr>
        </xdr:sp>
        <xdr:clientData/>
      </xdr:twoCellAnchor>
    </mc:Choice>
    <mc:Fallback/>
  </mc:AlternateContent>
  <xdr:twoCellAnchor>
    <xdr:from>
      <xdr:col>5</xdr:col>
      <xdr:colOff>381000</xdr:colOff>
      <xdr:row>22</xdr:row>
      <xdr:rowOff>107156</xdr:rowOff>
    </xdr:from>
    <xdr:to>
      <xdr:col>10</xdr:col>
      <xdr:colOff>107156</xdr:colOff>
      <xdr:row>23</xdr:row>
      <xdr:rowOff>142875</xdr:rowOff>
    </xdr:to>
    <xdr:sp macro="" textlink="">
      <xdr:nvSpPr>
        <xdr:cNvPr id="2" name="CasellaDiTesto 1"/>
        <xdr:cNvSpPr txBox="1"/>
      </xdr:nvSpPr>
      <xdr:spPr>
        <a:xfrm>
          <a:off x="3155156" y="5334000"/>
          <a:ext cx="2166938" cy="250031"/>
        </a:xfrm>
        <a:prstGeom prst="rect">
          <a:avLst/>
        </a:prstGeom>
        <a:solidFill>
          <a:srgbClr val="20559F"/>
        </a:solidFill>
        <a:ln w="9525" cmpd="sng">
          <a:solidFill>
            <a:srgbClr val="20559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400" b="1">
              <a:solidFill>
                <a:schemeClr val="bg1"/>
              </a:solidFill>
              <a:latin typeface="+mj-lt"/>
            </a:rPr>
            <a:t>Indicatore</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orenzo" refreshedDate="42852.750976620373" createdVersion="4" refreshedVersion="4" minRefreshableVersion="3" recordCount="620">
  <cacheSource type="worksheet">
    <worksheetSource name="Insieme_Dati"/>
  </cacheSource>
  <cacheFields count="169">
    <cacheField name="Brand" numFmtId="0">
      <sharedItems count="258">
        <s v="&amp; Other Stories"/>
        <s v="Abercrombie &amp; Fitch"/>
        <s v="Adidas"/>
        <s v="Alcott"/>
        <s v="Alexander McQueen"/>
        <s v="Almaverde Bio"/>
        <s v="Armani"/>
        <s v="Auchan"/>
        <s v="Australian"/>
        <s v="Balenciaga"/>
        <s v="Bally"/>
        <s v="Balmain"/>
        <s v="Bennet"/>
        <s v="Bershka"/>
        <s v="Bio c' Bon"/>
        <s v="Bompiani"/>
        <s v="Bottega Veneta"/>
        <s v="Bottega Verde"/>
        <s v="Brico Center"/>
        <s v="Brico OK"/>
        <s v="Brioni"/>
        <s v="Burberry"/>
        <s v="Calligaris"/>
        <s v="Calliope"/>
        <s v="Carrefour"/>
        <s v="Celio"/>
        <s v="Chanel"/>
        <s v="Chateau D'Ax"/>
        <s v="Christian Dior"/>
        <s v="Città del sole"/>
        <s v="Conad"/>
        <s v="Converse"/>
        <s v="Coop"/>
        <s v="Cos"/>
        <s v="Costume National"/>
        <s v="Crai"/>
        <s v="D Più"/>
        <s v="Decathlon"/>
        <s v="Despar"/>
        <s v="DF Sport Specialist"/>
        <s v="Diadora"/>
        <s v="Dimeglio"/>
        <s v="Disney Store"/>
        <s v="Divani &amp; Divani"/>
        <s v="Dolce &amp; Gabbana"/>
        <s v="Douglas"/>
        <s v="Eataly"/>
        <s v="Einaudi"/>
        <s v="Ermenegildo Zegna"/>
        <s v="Esselunga"/>
        <s v="EsserBella (Esselunga)"/>
        <s v="Ethos"/>
        <s v="Etro"/>
        <s v="Euro Spin"/>
        <s v="Euronics"/>
        <s v="Expert "/>
        <s v="Famila"/>
        <s v="Febal Casa"/>
        <s v="Fendi"/>
        <s v="Footlocker"/>
        <s v="Game Stop"/>
        <s v="Gap"/>
        <s v="Garzanti"/>
        <s v="Giunti"/>
        <s v="Grancasa"/>
        <s v="Gucci "/>
        <s v="H&amp;M"/>
        <s v="Hermès"/>
        <s v="Hugo Boss"/>
        <s v="IBS"/>
        <s v="Iceberg"/>
        <s v="Ikea "/>
        <s v="Il Gigante"/>
        <s v="Imaginarium"/>
        <s v="Intersport"/>
        <s v="Intimissimi"/>
        <s v="Iper"/>
        <s v="Jil Sander"/>
        <s v="Kappa"/>
        <s v="Kenzo"/>
        <s v="Kiabi"/>
        <s v="Kiehl's"/>
        <s v="Kiko"/>
        <s v="La Feltrinelli"/>
        <s v="La Gardenia"/>
        <s v="Lanvin"/>
        <s v="Leroy Merlin"/>
        <s v="Lidl"/>
        <s v="Limoni"/>
        <s v="Liu Jo"/>
        <s v="Lotto"/>
        <s v="Louis Vuitton"/>
        <s v="LUSH"/>
        <s v="Mac"/>
        <s v="Maison du Monde"/>
        <s v="Maison Martin Margiela"/>
        <s v="Mango"/>
        <s v="Marionnaud"/>
        <s v="Marni"/>
        <s v="Max Mara"/>
        <s v="MaxiSport"/>
        <s v="Md/Ld Market"/>
        <s v="Mediaworld"/>
        <s v="Mercatone Uno"/>
        <s v="Metro"/>
        <s v="Michael Kors"/>
        <s v="Missoni"/>
        <s v="Miu Miu"/>
        <s v="Mondadori"/>
        <s v="Mondo Convenienza"/>
        <s v="Moschino"/>
        <s v="Naturasì"/>
        <s v="New Balance"/>
        <s v="Nike"/>
        <s v="NYX"/>
        <s v="Obi"/>
        <s v="Opengames"/>
        <s v="OVS"/>
        <s v="Pam Panorama"/>
        <s v="Paul Smith"/>
        <s v="Penny Market"/>
        <s v="Philipp Plein"/>
        <s v="Picard"/>
        <s v="Pinko"/>
        <s v="Poltrone E Sofà"/>
        <s v="Prada"/>
        <s v="Promod"/>
        <s v="Pull&amp;Bear"/>
        <s v="Puma"/>
        <s v="Ralph Lauren"/>
        <s v="Reebok"/>
        <s v="Rick Owens"/>
        <s v="Rizzoli"/>
        <s v="Salvatore Ferragamo"/>
        <s v="Scavolini"/>
        <s v="Sephora"/>
        <s v="Sigma"/>
        <s v="Simply"/>
        <s v="Sisa"/>
        <s v="Stella McCartney"/>
        <s v="Stradivarius"/>
        <s v="Superdì/Iperdì"/>
        <s v="Terranova"/>
        <s v="The Body Shop"/>
        <s v="The North Face"/>
        <s v="Tigros"/>
        <s v="Toys Center"/>
        <s v="Trony"/>
        <s v="UC of Benetton"/>
        <s v="Unes"/>
        <s v="Unieuro"/>
        <s v="Uniqlo"/>
        <s v="Veneta Cucine"/>
        <s v="WYCON"/>
        <s v="YSL"/>
        <s v="Zara"/>
        <s v="Acqua e sapone"/>
        <s v="American Apparel"/>
        <s v="Apple"/>
        <s v="Arcaplanet"/>
        <s v="Aw Lab"/>
        <s v="Bialetti"/>
        <s v="Bimbo Store"/>
        <s v="Bricoio"/>
        <s v="Bricoman"/>
        <s v="Calzedonia"/>
        <s v="Camaieu"/>
        <s v="Coin"/>
        <s v="Conbipel"/>
        <s v="Cotton &amp; Silk"/>
        <s v="Deichmann"/>
        <s v="Geox"/>
        <s v="Grom"/>
        <s v="L'Erbolario"/>
        <s v="Levi's"/>
        <s v="Lillapois"/>
        <s v="Max&amp;Co"/>
        <s v="McDonald's"/>
        <s v="Motivi"/>
        <s v="Nara Camicie"/>
        <s v="Nespresso"/>
        <s v="Oltre"/>
        <s v="Oysho"/>
        <s v="Pandora"/>
        <s v="Patrizia Pepe"/>
        <s v="Piazza Italia"/>
        <s v="Pittarello"/>
        <s v="Pittarosso"/>
        <s v="Primadonna"/>
        <s v="Primark"/>
        <s v="Risparmio casa"/>
        <s v="Scarpamondo"/>
        <s v="Self"/>
        <s v="Sidis"/>
        <s v="Sisley"/>
        <s v="SonnyBono"/>
        <s v="Sportler"/>
        <s v="Stefanel"/>
        <s v="Stroilioro"/>
        <s v="Swarovski"/>
        <s v="Tata Italia"/>
        <s v="Tendenze Calzature"/>
        <s v="Tezenis"/>
        <s v="The Space Cinema"/>
        <s v="Tiger"/>
        <s v="Tigotà"/>
        <s v="Timberland"/>
        <s v="Uci cinemas"/>
        <s v="Upim"/>
        <s v="Vans"/>
        <s v="Victoria's Secret"/>
        <s v="Viridea"/>
        <s v="100 Montaditos"/>
        <s v="America graffiti"/>
        <s v="Amplifon"/>
        <s v="Amsterdam Chips"/>
        <s v="Audibel"/>
        <s v="AudioNova"/>
        <s v="Autogrill"/>
        <s v="Bakery house"/>
        <s v="Baldinelli"/>
        <s v="Bata"/>
        <s v="Bricobravo"/>
        <s v="Burger king"/>
        <s v="California Bakery"/>
        <s v="CareDent"/>
        <s v="Champions"/>
        <s v="Clayton"/>
        <s v="Dental Pro"/>
        <s v="Diffusione tessile"/>
        <s v="Doc*Roma"/>
        <s v="Doctor Dentist"/>
        <s v="Fratelli la bufala"/>
        <s v="GrandVision"/>
        <s v="Harmont &amp; Blaine"/>
        <s v="Iperceramica"/>
        <s v="Kasanova"/>
        <s v="Maico"/>
        <s v="Marina Rinaldi"/>
        <s v="NAU!"/>
        <s v="Nuvolari"/>
        <s v="OdontoSalute"/>
        <s v="Old wild west"/>
        <s v="Original Marines"/>
        <s v="Roadhouse grill"/>
        <s v="Rosso Pomodoro"/>
        <s v="Salmoiraghi"/>
        <s v="SaluteStore"/>
        <s v="Superò"/>
        <s v="TuoDì"/>
        <s v="VisionOttica"/>
        <s v="VitalDent"/>
        <s v="MaxiArticoli sportivi" u="1"/>
        <s v="United Colors of Benetton" u="1"/>
        <s v="DF Articoli sportivi Specialist" u="1"/>
        <s v="Articoli sportiviler" u="1"/>
        <s v="InterArticoli sportivi" u="1"/>
        <s v="Prova" u="1"/>
      </sharedItems>
    </cacheField>
    <cacheField name="Data" numFmtId="17">
      <sharedItems containsSemiMixedTypes="0" containsNonDate="0" containsDate="1" containsString="0" minDate="2016-03-01T00:00:00" maxDate="2017-03-02T00:00:00" count="3">
        <d v="2016-03-01T00:00:00"/>
        <d v="2016-09-01T00:00:00"/>
        <d v="2017-03-01T00:00:00"/>
      </sharedItems>
    </cacheField>
    <cacheField name="Settore" numFmtId="0">
      <sharedItems count="24">
        <s v="Abbigliamento, scarpe e accessori"/>
        <s v="Articoli sportivi"/>
        <s v="Alta moda e accessori di lusso"/>
        <s v="Supermercati"/>
        <s v="Media e Editoria"/>
        <s v="Cosmetica"/>
        <s v="Hobby, Brico e Giocattoli"/>
        <s v="Arredamento"/>
        <s v="Food"/>
        <s v="Elettronica"/>
        <s v="Gioielli"/>
        <s v="Healthcare"/>
        <s v="Media&amp;Editoria" u="1"/>
        <s v="Alta moda e accessoridi lusso " u="1"/>
        <s v="Luxury " u="1"/>
        <s v="Luxury" u="1"/>
        <s v="Cormetica " u="1"/>
        <s v="Cosmetica " u="1"/>
        <s v="GDO" u="1"/>
        <s v="Hobby&amp;Bambini" u="1"/>
        <s v="Alta moda e accessoridi lusso" u="1"/>
        <s v="Alta moda e accessori di lusso " u="1"/>
        <s v="Sport" u="1"/>
        <s v="Fast Fashion" u="1"/>
      </sharedItems>
    </cacheField>
    <cacheField name="N. Punti Vendita" numFmtId="0">
      <sharedItems containsSemiMixedTypes="0" containsString="0" containsNumber="1" containsInteger="1" minValue="0" maxValue="6480"/>
    </cacheField>
    <cacheField name="Punti vendita NON attivi per ritiro" numFmtId="0">
      <sharedItems containsString="0" containsBlank="1" containsNumber="1" containsInteger="1" minValue="4" maxValue="519"/>
    </cacheField>
    <cacheField name="URL sistema di spedizione" numFmtId="0">
      <sharedItems containsBlank="1" containsMixedTypes="1" containsNumber="1" containsInteger="1" minValue="0" maxValue="1"/>
    </cacheField>
    <cacheField name="eCommerce" numFmtId="0">
      <sharedItems containsSemiMixedTypes="0" containsString="0" containsNumber="1" containsInteger="1" minValue="0" maxValue="1"/>
    </cacheField>
    <cacheField name="NR_Score_Hybrid" numFmtId="0">
      <sharedItems containsSemiMixedTypes="0" containsString="0" containsNumber="1" minValue="0" maxValue="9.5"/>
    </cacheField>
    <cacheField name="NR_Score_App" numFmtId="0">
      <sharedItems containsSemiMixedTypes="0" containsString="0" containsNumber="1" minValue="0" maxValue="7.3"/>
    </cacheField>
    <cacheField name="NR_Score" numFmtId="0">
      <sharedItems containsSemiMixedTypes="0" containsString="0" containsNumber="1" minValue="0" maxValue="16.8"/>
    </cacheField>
    <cacheField name="Consegna in store" numFmtId="0">
      <sharedItems containsSemiMixedTypes="0" containsString="0" containsNumber="1" containsInteger="1" minValue="0" maxValue="1"/>
    </cacheField>
    <cacheField name="Pagamento in store" numFmtId="0">
      <sharedItems containsString="0" containsBlank="1" containsNumber="1" containsInteger="1" minValue="0" maxValue="0"/>
    </cacheField>
    <cacheField name="Reso in store" numFmtId="0">
      <sharedItems containsSemiMixedTypes="0" containsString="0" containsNumber="1" containsInteger="1" minValue="0" maxValue="1"/>
    </cacheField>
    <cacheField name="Disponibilità in store" numFmtId="0">
      <sharedItems containsSemiMixedTypes="0" containsString="0" containsNumber="1" containsInteger="1" minValue="0" maxValue="1"/>
    </cacheField>
    <cacheField name="Prenotazione online - Prova e acquisto in store" numFmtId="0">
      <sharedItems containsSemiMixedTypes="0" containsString="0" containsNumber="1" containsInteger="1" minValue="0" maxValue="1"/>
    </cacheField>
    <cacheField name="Carta Fedeltà mixed on/off" numFmtId="0">
      <sharedItems containsSemiMixedTypes="0" containsString="0" containsNumber="1" containsInteger="1" minValue="0" maxValue="1"/>
    </cacheField>
    <cacheField name="Community online" numFmtId="0">
      <sharedItems containsSemiMixedTypes="0" containsString="0" containsNumber="1" containsInteger="1" minValue="0" maxValue="1"/>
    </cacheField>
    <cacheField name="Sistema di pagamento branded" numFmtId="0">
      <sharedItems containsBlank="1" containsMixedTypes="1" containsNumber="1" containsInteger="1" minValue="0" maxValue="1"/>
    </cacheField>
    <cacheField name="QR code in store" numFmtId="0">
      <sharedItems containsBlank="1" containsMixedTypes="1" containsNumber="1" containsInteger="1" minValue="0" maxValue="1"/>
    </cacheField>
    <cacheField name="App" numFmtId="0">
      <sharedItems containsMixedTypes="1" containsNumber="1" containsInteger="1" minValue="0" maxValue="1"/>
    </cacheField>
    <cacheField name="App-Ecommerce" numFmtId="0">
      <sharedItems containsSemiMixedTypes="0" containsString="0" containsNumber="1" containsInteger="1" minValue="0" maxValue="1"/>
    </cacheField>
    <cacheField name="App-Localizzazione" numFmtId="0">
      <sharedItems containsString="0" containsBlank="1" containsNumber="1" containsInteger="1" minValue="0" maxValue="1"/>
    </cacheField>
    <cacheField name="App-Disponibilità in negozio" numFmtId="0">
      <sharedItems containsString="0" containsBlank="1" containsNumber="1" containsInteger="1" minValue="0" maxValue="1"/>
    </cacheField>
    <cacheField name="App-Prenota&amp;ritira" numFmtId="0">
      <sharedItems containsString="0" containsBlank="1" containsNumber="1" containsInteger="1" minValue="0" maxValue="1"/>
    </cacheField>
    <cacheField name="App-Scan QRCode e codici a barre" numFmtId="0">
      <sharedItems containsString="0" containsBlank="1" containsNumber="1" containsInteger="1" minValue="0" maxValue="1"/>
    </cacheField>
    <cacheField name="App-Card: punti, community" numFmtId="0">
      <sharedItems containsString="0" containsBlank="1" containsNumber="1" containsInteger="1" minValue="0" maxValue="1"/>
    </cacheField>
    <cacheField name="App-vantaggi esclusivi" numFmtId="0">
      <sharedItems containsString="0" containsBlank="1" containsNumber="1" containsInteger="1" minValue="0" maxValue="1"/>
    </cacheField>
    <cacheField name="App-Spesa con App in store" numFmtId="0">
      <sharedItems containsString="0" containsBlank="1" containsNumber="1" containsInteger="1" minValue="0" maxValue="1"/>
    </cacheField>
    <cacheField name="App-Pagamento" numFmtId="0">
      <sharedItems containsString="0" containsBlank="1" containsNumber="1" containsInteger="1" minValue="0" maxValue="1"/>
    </cacheField>
    <cacheField name="Brand2" numFmtId="0">
      <sharedItems containsBlank="1" longText="1"/>
    </cacheField>
    <cacheField name="Fatturato" numFmtId="3">
      <sharedItems containsBlank="1" containsMixedTypes="1" containsNumber="1" containsInteger="1" minValue="150000" maxValue="233000000000"/>
    </cacheField>
    <cacheField name="Note:" numFmtId="0">
      <sharedItems containsBlank="1"/>
    </cacheField>
    <cacheField name="Like su Facebook" numFmtId="0">
      <sharedItems containsString="0" containsBlank="1" containsNumber="1" containsInteger="1" minValue="0" maxValue="4"/>
    </cacheField>
    <cacheField name="Like su Social non Facebook" numFmtId="0">
      <sharedItems containsString="0" containsBlank="1" containsNumber="1" containsInteger="1" minValue="0" maxValue="2"/>
    </cacheField>
    <cacheField name="Attivazione NFC" numFmtId="0">
      <sharedItems containsString="0" containsBlank="1" containsNumber="1" containsInteger="1" minValue="0" maxValue="0"/>
    </cacheField>
    <cacheField name="Download App" numFmtId="0">
      <sharedItems containsString="0" containsBlank="1" containsNumber="1" containsInteger="1" minValue="0" maxValue="7"/>
    </cacheField>
    <cacheField name="Registrazione Sito Web" numFmtId="0">
      <sharedItems containsString="0" containsBlank="1" containsNumber="1" containsInteger="1" minValue="0" maxValue="5"/>
    </cacheField>
    <cacheField name="Altri inviti" numFmtId="0">
      <sharedItems containsString="0" containsBlank="1" containsNumber="1" containsInteger="1" minValue="0" maxValue="3"/>
    </cacheField>
    <cacheField name="Nessun invito" numFmtId="0">
      <sharedItems containsString="0" containsBlank="1" containsNumber="1" containsInteger="1" minValue="0" maxValue="14"/>
    </cacheField>
    <cacheField name="Nessun codice in negozio" numFmtId="0">
      <sharedItems containsString="0" containsBlank="1" containsNumber="1" containsInteger="1" minValue="1" maxValue="13"/>
    </cacheField>
    <cacheField name="Codici in un punto del negozio" numFmtId="0">
      <sharedItems containsString="0" containsBlank="1" containsNumber="1" containsInteger="1" minValue="1" maxValue="2"/>
    </cacheField>
    <cacheField name="Codici in diversi punti del negozio" numFmtId="0">
      <sharedItems containsString="0" containsBlank="1" containsNumber="1" containsInteger="1" minValue="1" maxValue="14"/>
    </cacheField>
    <cacheField name="QR Code" numFmtId="0">
      <sharedItems containsString="0" containsBlank="1" containsNumber="1" containsInteger="1" minValue="0" maxValue="16"/>
    </cacheField>
    <cacheField name="Codici a barre" numFmtId="0">
      <sharedItems containsString="0" containsBlank="1" containsNumber="1" containsInteger="1" minValue="0" maxValue="3"/>
    </cacheField>
    <cacheField name="Codici di lettere e numeri" numFmtId="0">
      <sharedItems containsString="0" containsBlank="1" containsNumber="1" containsInteger="1" minValue="0" maxValue="2"/>
    </cacheField>
    <cacheField name="Altri codici" numFmtId="0">
      <sharedItems containsString="0" containsBlank="1" containsNumber="1" containsInteger="1" minValue="0" maxValue="0"/>
    </cacheField>
    <cacheField name="Non capisco a cosa servono i codici" numFmtId="0">
      <sharedItems containsString="0" containsBlank="1" containsNumber="1" containsInteger="1" minValue="0" maxValue="1"/>
    </cacheField>
    <cacheField name="Codice per download App" numFmtId="0">
      <sharedItems containsString="0" containsBlank="1" containsNumber="1" containsInteger="1" minValue="0" maxValue="3"/>
    </cacheField>
    <cacheField name="codice per pagare alla cassa" numFmtId="0">
      <sharedItems containsString="0" containsBlank="1" containsNumber="1" containsInteger="1" minValue="0" maxValue="2"/>
    </cacheField>
    <cacheField name="Codice per accesso a contenuti" numFmtId="0">
      <sharedItems containsString="0" containsBlank="1" containsNumber="1" containsInteger="1" minValue="0" maxValue="3"/>
    </cacheField>
    <cacheField name="Codici per schede prodotto" numFmtId="0">
      <sharedItems containsString="0" containsBlank="1" containsNumber="1" containsInteger="1" minValue="0" maxValue="13"/>
    </cacheField>
    <cacheField name="Codici per altre azioni" numFmtId="0">
      <sharedItems containsString="0" containsBlank="1" containsNumber="1" containsInteger="1" minValue="0" maxValue="5"/>
    </cacheField>
    <cacheField name="Non c'è NFC" numFmtId="0">
      <sharedItems containsString="0" containsBlank="1" containsNumber="1" containsInteger="1" minValue="2" maxValue="20"/>
    </cacheField>
    <cacheField name="NFC in un punto del negozio" numFmtId="0">
      <sharedItems containsString="0" containsBlank="1" containsNumber="1" containsInteger="1" minValue="1" maxValue="2"/>
    </cacheField>
    <cacheField name="NFC in più punti del negozio" numFmtId="0">
      <sharedItems containsString="0" containsBlank="1" containsNumber="1" containsInteger="1" minValue="1" maxValue="1"/>
    </cacheField>
    <cacheField name="Carta di credito tradizionale" numFmtId="0">
      <sharedItems containsString="0" containsBlank="1" containsNumber="1" containsInteger="1" minValue="2" maxValue="21"/>
    </cacheField>
    <cacheField name="Carta di credto contactless" numFmtId="0">
      <sharedItems containsString="0" containsBlank="1" containsNumber="1" containsInteger="1" minValue="0" maxValue="15"/>
    </cacheField>
    <cacheField name="App dell'insegna" numFmtId="0">
      <sharedItems containsString="0" containsBlank="1" containsNumber="1" containsInteger="1" minValue="0" maxValue="2"/>
    </cacheField>
    <cacheField name="App di terze parti" numFmtId="0">
      <sharedItems containsString="0" containsBlank="1" containsNumber="1" containsInteger="1" minValue="0" maxValue="3"/>
    </cacheField>
    <cacheField name="Altre modalità di pagamento" numFmtId="0">
      <sharedItems containsString="0" containsBlank="1" containsNumber="1" containsInteger="1" minValue="0" maxValue="15"/>
    </cacheField>
    <cacheField name="Apple Pay" numFmtId="0">
      <sharedItems containsString="0" containsBlank="1" containsNumber="1" containsInteger="1" minValue="0" maxValue="0"/>
    </cacheField>
    <cacheField name="Android Pay" numFmtId="0">
      <sharedItems containsString="0" containsBlank="1" containsNumber="1" containsInteger="1" minValue="0" maxValue="1"/>
    </cacheField>
    <cacheField name="Samsung Pay" numFmtId="0">
      <sharedItems containsString="0" containsBlank="1" containsNumber="1" containsInteger="1" minValue="0" maxValue="0"/>
    </cacheField>
    <cacheField name="Satispay" numFmtId="0">
      <sharedItems containsString="0" containsBlank="1" containsNumber="1" containsInteger="1" minValue="0" maxValue="1"/>
    </cacheField>
    <cacheField name="PayPal" numFmtId="0">
      <sharedItems containsString="0" containsBlank="1" containsNumber="1" containsInteger="1" minValue="0" maxValue="3"/>
    </cacheField>
    <cacheField name="Jiffy" numFmtId="0">
      <sharedItems containsString="0" containsBlank="1" containsNumber="1" containsInteger="1" minValue="0" maxValue="0"/>
    </cacheField>
    <cacheField name="Altre App" numFmtId="0">
      <sharedItems containsString="0" containsBlank="1" containsNumber="1" containsInteger="1" minValue="0" maxValue="1"/>
    </cacheField>
    <cacheField name="E' possibile pagare con un buono digitale alla cassa" numFmtId="0">
      <sharedItems containsString="0" containsBlank="1" containsNumber="1" containsInteger="1" minValue="1" maxValue="14"/>
    </cacheField>
    <cacheField name="Non è possibile pagare con un buono digitale alla cassa" numFmtId="0">
      <sharedItems containsString="0" containsBlank="1" containsNumber="1" containsInteger="1" minValue="1" maxValue="7"/>
    </cacheField>
    <cacheField name="Non ho capito se è possibile pagare con un buono digitale alla cassa" numFmtId="0">
      <sharedItems containsString="0" containsBlank="1" containsNumber="1" containsInteger="1" minValue="1" maxValue="7"/>
    </cacheField>
    <cacheField name="Campo rete mobile parziale" numFmtId="0">
      <sharedItems containsString="0" containsBlank="1" containsNumber="1" containsInteger="1" minValue="1" maxValue="4"/>
    </cacheField>
    <cacheField name="Campo rete mobile totale" numFmtId="0">
      <sharedItems containsString="0" containsBlank="1" containsNumber="1" containsInteger="1" minValue="1" maxValue="19"/>
    </cacheField>
    <cacheField name="Campo inesistente" numFmtId="0">
      <sharedItems containsString="0" containsBlank="1" containsNumber="1" containsInteger="1" minValue="1" maxValue="4"/>
    </cacheField>
    <cacheField name="Free Wifi" numFmtId="0">
      <sharedItems containsString="0" containsBlank="1" containsNumber="1" containsInteger="1" minValue="1" maxValue="5"/>
    </cacheField>
    <cacheField name="Wifi con registrazione" numFmtId="0">
      <sharedItems containsString="0" containsBlank="1" containsNumber="1" containsInteger="1" minValue="1" maxValue="11"/>
    </cacheField>
    <cacheField name="No Wifi" numFmtId="0">
      <sharedItems containsString="0" containsBlank="1" containsNumber="1" containsInteger="1" minValue="1" maxValue="12"/>
    </cacheField>
    <cacheField name="Opline Goers" numFmtId="0">
      <sharedItems containsString="0" containsBlank="1" containsNumber="1" containsInteger="1" minValue="3" maxValue="22"/>
    </cacheField>
    <cacheField name="% Like su Facebook" numFmtId="0" formula=" IFERROR(SUM('Like su Facebook')/SUM('Opline Goers'),&quot;&quot;)" databaseField="0"/>
    <cacheField name="% &quot;Like&quot; su Social non Facebook" numFmtId="0" formula=" SUM('Like su Social non Facebook')/SUM('Opline Goers')" databaseField="0"/>
    <cacheField name="% Attivazione NFC" numFmtId="0" formula="SUM('Attivazione NFC')/SUM('Opline Goers')" databaseField="0"/>
    <cacheField name="% Download App" numFmtId="0" formula="SUM('Download App')/SUM('Opline Goers')" databaseField="0"/>
    <cacheField name="% Registrazione Sito Web" numFmtId="0" formula="SUM('Registrazione Sito Web')/SUM('Opline Goers')" databaseField="0"/>
    <cacheField name="% Altri inviti" numFmtId="0" formula="SUM('Altri inviti')/SUM('Opline Goers')" databaseField="0"/>
    <cacheField name="% Nessun invito" numFmtId="0" formula="SUM('Nessun invito')/SUM('Opline Goers')" databaseField="0"/>
    <cacheField name="% Nessun codice in negozio" numFmtId="0" formula="SUM('Nessun codice in negozio')/SUM('Opline Goers')" databaseField="0"/>
    <cacheField name="% Codici in un punto del negozio" numFmtId="0" formula="SUM('Codici in un punto del negozio')/SUM('Opline Goers')" databaseField="0"/>
    <cacheField name="% Codici in diversi punti del negozio" numFmtId="0" formula="SUM('Codici in diversi punti del negozio')/SUM('Opline Goers')" databaseField="0"/>
    <cacheField name="% Codici in negozio (in uno o più punti)" numFmtId="0" formula="(SUM('Codici in diversi punti del negozio') + SUM('Codici in un punto del negozio'))/SUM('Opline Goers')" databaseField="0"/>
    <cacheField name="% QR Code" numFmtId="0" formula="SUM('QR Code')/SUM('Opline Goers')" databaseField="0"/>
    <cacheField name="% Codici a barre" numFmtId="0" formula="SUM('Codici a barre')/SUM('Opline Goers')" databaseField="0"/>
    <cacheField name="% Codici di lettere e numeri" numFmtId="0" formula="SUM('Codici di lettere e numeri')/SUM('Opline Goers')" databaseField="0"/>
    <cacheField name="% Altri codici" numFmtId="0" formula="SUM('Altri codici')/SUM('Opline Goers')" databaseField="0"/>
    <cacheField name="% Non capisco a cosa servono i codici" numFmtId="0" formula="SUM('Non capisco a cosa servono i codici')/SUM('Opline Goers')" databaseField="0"/>
    <cacheField name="% Codice per download App" numFmtId="0" formula="SUM('Codice per download App')/SUM('Opline Goers')" databaseField="0"/>
    <cacheField name="% Codice per pagare alla cassa" numFmtId="0" formula="SUM('codice per pagare alla cassa')/SUM('Opline Goers')" databaseField="0"/>
    <cacheField name="% Codice per accesso a contenuti" numFmtId="0" formula="SUM('Codice per accesso a contenuti')/SUM('Opline Goers')" databaseField="0"/>
    <cacheField name="% Codici per schede prodotto" numFmtId="0" formula="SUM('Codici per schede prodotto')/SUM('Opline Goers')" databaseField="0"/>
    <cacheField name="% Codici per altre azioni" numFmtId="0" formula="SUM('Codici per altre azioni')/SUM('Opline Goers')" databaseField="0"/>
    <cacheField name="% Non c''è NFC" numFmtId="0" formula="SUM('Non c''è NFC')/SUM('Opline Goers')" databaseField="0"/>
    <cacheField name="% NFC in un punto del negozio" numFmtId="0" formula="SUM('NFC in un punto del negozio')/SUM('Opline Goers')" databaseField="0"/>
    <cacheField name="% NFC in più punti del negozio" numFmtId="0" formula="SUM('NFC in più punti del negozio')/SUM('Opline Goers')" databaseField="0"/>
    <cacheField name="% NFC in negozio (uno o più punti)" numFmtId="0" formula="(SUM('NFC in più punti del negozio') + SUM('NFC in un punto del negozio'))/SUM('Opline Goers')" databaseField="0"/>
    <cacheField name="% Carta di credito tradizionale" numFmtId="0" formula="SUM('Carta di credito tradizionale')/SUM('Opline Goers')" databaseField="0"/>
    <cacheField name="% Carta di credto contactless" numFmtId="0" formula="SUM('Carta di credto contactless')/SUM('Opline Goers')" databaseField="0"/>
    <cacheField name="% App dell''insegna" numFmtId="0" formula="SUM('App dell''insegna')/SUM('Opline Goers')" databaseField="0"/>
    <cacheField name="% App di terze parti" numFmtId="0" formula="SUM('App di terze parti')/SUM('Opline Goers')" databaseField="0"/>
    <cacheField name="% Altre modalità di pagamento" numFmtId="0" formula="SUM('Altre modalità di pagamento')/SUM('Opline Goers')" databaseField="0"/>
    <cacheField name="% Apple Pay" numFmtId="0" formula="SUM('Apple Pay')/SUM('Opline Goers')" databaseField="0"/>
    <cacheField name="% Android Pay" numFmtId="0" formula="SUM('Android Pay')/SUM('Opline Goers')" databaseField="0"/>
    <cacheField name="% Samsung Pay" numFmtId="0" formula="SUM('Samsung Pay')/SUM('Opline Goers')" databaseField="0"/>
    <cacheField name="% Satispay" numFmtId="0" formula="SUM(Satispay)/SUM('Opline Goers')" databaseField="0"/>
    <cacheField name="% PayPal" numFmtId="0" formula="SUM(PayPal)/SUM('Opline Goers')" databaseField="0"/>
    <cacheField name="% Jiffy" numFmtId="0" formula="SUM(Jiffy)/SUM('Opline Goers')" databaseField="0"/>
    <cacheField name="% Altre App" numFmtId="0" formula="SUM('Altre App')/SUM('Opline Goers')" databaseField="0"/>
    <cacheField name="% E' possibile pagare con un buono digitale alla cassa" numFmtId="0" formula="SUM('E'' possibile pagare con un buono digitale alla cassa')/SUM('Opline Goers')" databaseField="0"/>
    <cacheField name="% Non è possibile pagare con un buono digitale alla cassa" numFmtId="0" formula="SUM('Non è possibile pagare con un buono digitale alla cassa')/SUM('Opline Goers')" databaseField="0"/>
    <cacheField name="% Non ho capito se è possibile pagare con un buono digitale alla cassa" numFmtId="0" formula="SUM('Non ho capito se è possibile pagare con un buono digitale alla cassa')/SUM('Opline Goers')" databaseField="0"/>
    <cacheField name="% Campo rete mobile parziale" numFmtId="0" formula="SUM('Campo rete mobile parziale')/SUM('Opline Goers')" databaseField="0"/>
    <cacheField name="% Campo rete mobile totale" numFmtId="0" formula="SUM('Campo rete mobile totale')/SUM('Opline Goers')" databaseField="0"/>
    <cacheField name="% Campo inesistente" numFmtId="0" formula="SUM('Campo inesistente')/SUM('Opline Goers')" databaseField="0"/>
    <cacheField name="% Free Wifi" numFmtId="0" formula="SUM('Free Wifi')/SUM('Opline Goers')" databaseField="0"/>
    <cacheField name="% Wifi con registrazione" numFmtId="0" formula="SUM('Wifi con registrazione')/SUM('Opline Goers')" databaseField="0"/>
    <cacheField name="% No Wifi" numFmtId="0" formula="SUM('No Wifi')/SUM('Opline Goers')" databaseField="0"/>
    <cacheField name="PV Like su Facebook" numFmtId="0" formula="SUM('N. Punti Vendita')*'% Like su Facebook'" databaseField="0"/>
    <cacheField name="PV &quot;Like&quot; su Social non Facebook" numFmtId="0" formula="SUM('N. Punti Vendita')*'% &quot;Like&quot; su Social non Facebook'" databaseField="0"/>
    <cacheField name="PV Attivazione NFC" numFmtId="0" formula="SUM('N. Punti Vendita')*'% Attivazione NFC'" databaseField="0"/>
    <cacheField name="PV Download App" numFmtId="0" formula="SUM('N. Punti Vendita')*'% Download App'" databaseField="0"/>
    <cacheField name="PV Registrazione Sito Web" numFmtId="0" formula="SUM('N. Punti Vendita')*'% Registrazione Sito Web'" databaseField="0"/>
    <cacheField name="PV Altri inviti" numFmtId="0" formula="SUM('N. Punti Vendita')*'% Altri inviti'" databaseField="0"/>
    <cacheField name="PV Nessun invito" numFmtId="0" formula="SUM('N. Punti Vendita')*'% Nessun invito'" databaseField="0"/>
    <cacheField name="PV Nessun codice in negozio" numFmtId="0" formula="SUM('N. Punti Vendita')*'% Nessun codice in negozio'" databaseField="0"/>
    <cacheField name="PV Codici in un punto del negozio" numFmtId="0" formula="SUM('N. Punti Vendita')*'% Codici in un punto del negozio'" databaseField="0"/>
    <cacheField name="PV Codici in diversi punti del negozio" numFmtId="0" formula="SUM('N. Punti Vendita')*'% Codici in diversi punti del negozio'" databaseField="0"/>
    <cacheField name="PV Codici in negozio (in uno o più punti)" numFmtId="0" formula="SUM('N. Punti Vendita')*'% Codici in negozio (in uno o più punti)'" databaseField="0"/>
    <cacheField name="PV QR Code" numFmtId="0" formula="SUM('N. Punti Vendita')*'% QR Code'" databaseField="0"/>
    <cacheField name="PV Codici a barre" numFmtId="0" formula="SUM('N. Punti Vendita')*'% Codici a barre'" databaseField="0"/>
    <cacheField name="PV Codici di lettere e numeri" numFmtId="0" formula="SUM('N. Punti Vendita')*'% Codici di lettere e numeri'" databaseField="0"/>
    <cacheField name="PV Altri codici" numFmtId="0" formula="SUM('N. Punti Vendita')*'% Altri codici'" databaseField="0"/>
    <cacheField name="PV Non capisco a cosa servono i codici" numFmtId="0" formula="SUM('N. Punti Vendita')*'% Non capisco a cosa servono i codici'" databaseField="0"/>
    <cacheField name="PV Codice per download App" numFmtId="0" formula="SUM('N. Punti Vendita')*'% Codice per download App'" databaseField="0"/>
    <cacheField name="PV Codice per pagare alla cassa" numFmtId="0" formula="SUM('N. Punti Vendita')*'% Codice per pagare alla cassa'" databaseField="0"/>
    <cacheField name="PV Codice per accesso a contenuti" numFmtId="0" formula="SUM('N. Punti Vendita')*'% Codice per accesso a contenuti'" databaseField="0"/>
    <cacheField name="PV Codici per schede prodotto" numFmtId="0" formula="SUM('N. Punti Vendita')*'% Codici per schede prodotto'" databaseField="0"/>
    <cacheField name="PV Codici per altre azioni" numFmtId="0" formula="SUM('N. Punti Vendita')*'% Codici per altre azioni'" databaseField="0"/>
    <cacheField name="PV Non c'è NFC" numFmtId="0" formula="SUM('N. Punti Vendita')*'% Non c''''è NFC'" databaseField="0"/>
    <cacheField name="PV NFC in un punto del negozio" numFmtId="0" formula="SUM('N. Punti Vendita')*'% NFC in un punto del negozio'" databaseField="0"/>
    <cacheField name="PV NFC in più punti del negozio" numFmtId="0" formula="SUM('N. Punti Vendita')*'% NFC in più punti del negozio'" databaseField="0"/>
    <cacheField name="PV NFC in negozio (uno o più punti)" numFmtId="0" formula="SUM('N. Punti Vendita')*'% NFC in negozio (uno o più punti)'" databaseField="0"/>
    <cacheField name="PV Carta di credito tradizionale" numFmtId="0" formula="SUM('N. Punti Vendita')*'% Carta di credito tradizionale'" databaseField="0"/>
    <cacheField name="PV Carta di credto contactless" numFmtId="0" formula="SUM('N. Punti Vendita')*'% Carta di credto contactless'" databaseField="0"/>
    <cacheField name="PV App dell'insegna" numFmtId="0" formula="SUM('N. Punti Vendita')*'% App dell''''insegna'" databaseField="0"/>
    <cacheField name="PV App di terze parti" numFmtId="0" formula="SUM('N. Punti Vendita')*'% App di terze parti'" databaseField="0"/>
    <cacheField name="PV Altre modalità di pagamento" numFmtId="0" formula="SUM('N. Punti Vendita')*'% Altre modalità di pagamento'" databaseField="0"/>
    <cacheField name="PV Apple Pay" numFmtId="0" formula="SUM('N. Punti Vendita')*'% Apple Pay'" databaseField="0"/>
    <cacheField name="PV Android Pay" numFmtId="0" formula="SUM('N. Punti Vendita')*'% Android Pay'" databaseField="0"/>
    <cacheField name="PV Samsung Pay" numFmtId="0" formula="SUM('N. Punti Vendita')*'% Samsung Pay'" databaseField="0"/>
    <cacheField name="PV Satispay" numFmtId="0" formula="SUM('N. Punti Vendita')*'% Satispay'" databaseField="0"/>
    <cacheField name="PV PayPal" numFmtId="0" formula="SUM('N. Punti Vendita')*'% PayPal'" databaseField="0"/>
    <cacheField name="PV Jiffy" numFmtId="0" formula="SUM('N. Punti Vendita')*'% Jiffy'" databaseField="0"/>
    <cacheField name="PV Altre App" numFmtId="0" formula="SUM('N. Punti Vendita')*'% Altre App'" databaseField="0"/>
    <cacheField name="PV E' possibile pagare con un buono digitale alla cassa" numFmtId="0" formula="SUM('N. Punti Vendita')*'% E'' possibile pagare con un buono digitale alla cassa'" databaseField="0"/>
    <cacheField name="PV Non è possibile pagare con un buono digitale alla cassa" numFmtId="0" formula="SUM('N. Punti Vendita')*'% Non è possibile pagare con un buono digitale alla cassa'" databaseField="0"/>
    <cacheField name="PV Non ho capito se è possibile pagare con un buono digitale alla cassa" numFmtId="0" formula="SUM('N. Punti Vendita')*'% Non ho capito se è possibile pagare con un buono digitale alla cassa'" databaseField="0"/>
    <cacheField name="PV Campo rete mobile parziale" numFmtId="0" formula="SUM('N. Punti Vendita')*'% Campo rete mobile parziale'" databaseField="0"/>
    <cacheField name="PV Campo rete mobile totale" numFmtId="0" formula="SUM('N. Punti Vendita')*'% Campo rete mobile totale'" databaseField="0"/>
    <cacheField name="PV Campo inesistente" numFmtId="0" formula="SUM('N. Punti Vendita')*'% Campo inesistente'" databaseField="0"/>
    <cacheField name="PV Free Wifi" numFmtId="0" formula="SUM('N. Punti Vendita')*'% Free Wifi'" databaseField="0"/>
    <cacheField name="PV Wifi con registrazione" numFmtId="0" formula="SUM('N. Punti Vendita')*'% Wifi con registrazione'" databaseField="0"/>
    <cacheField name="PV No Wifi" numFmtId="0" formula="SUM('N. Punti Vendita')*'% No Wifi'"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20">
  <r>
    <x v="0"/>
    <x v="0"/>
    <x v="0"/>
    <n v="4"/>
    <m/>
    <s v="http://www.stories.com/gb/Customer_Service/Delivery"/>
    <n v="1"/>
    <n v="0"/>
    <n v="0"/>
    <n v="0"/>
    <n v="0"/>
    <m/>
    <n v="0"/>
    <n v="0"/>
    <n v="0"/>
    <n v="0"/>
    <n v="0"/>
    <n v="0"/>
    <n v="0"/>
    <n v="0"/>
    <n v="0"/>
    <m/>
    <m/>
    <m/>
    <m/>
    <m/>
    <m/>
    <m/>
    <m/>
    <s v="(H&amp;M)"/>
    <m/>
    <m/>
    <m/>
    <m/>
    <m/>
    <m/>
    <m/>
    <m/>
    <m/>
    <m/>
    <m/>
    <m/>
    <m/>
    <m/>
    <m/>
    <m/>
    <m/>
    <m/>
    <m/>
    <m/>
    <m/>
    <m/>
    <m/>
    <m/>
    <m/>
    <m/>
    <m/>
    <m/>
    <m/>
    <m/>
    <m/>
    <m/>
    <m/>
    <m/>
    <m/>
    <m/>
    <m/>
    <m/>
    <m/>
    <m/>
    <m/>
    <m/>
    <m/>
    <m/>
    <m/>
    <m/>
    <m/>
  </r>
  <r>
    <x v="1"/>
    <x v="0"/>
    <x v="0"/>
    <n v="2"/>
    <m/>
    <s v="https://it-eu.abercrombie.com/webapp/wcs/stores/servlet/CustomerService?textKey=HELP_SALESTERMS&amp;catalogId=11556&amp;langId=-1&amp;pageName=sale-terms&amp;storeId=19159"/>
    <n v="1"/>
    <n v="0.5"/>
    <n v="0"/>
    <n v="0.5"/>
    <n v="0"/>
    <m/>
    <n v="0"/>
    <n v="0"/>
    <n v="0"/>
    <n v="0"/>
    <n v="1"/>
    <n v="0"/>
    <n v="0"/>
    <n v="1"/>
    <n v="0"/>
    <m/>
    <m/>
    <m/>
    <m/>
    <m/>
    <m/>
    <m/>
    <m/>
    <s v="Abercrombie Kids, Hollister"/>
    <m/>
    <m/>
    <m/>
    <m/>
    <m/>
    <m/>
    <m/>
    <m/>
    <m/>
    <m/>
    <m/>
    <m/>
    <m/>
    <m/>
    <m/>
    <m/>
    <m/>
    <m/>
    <m/>
    <m/>
    <m/>
    <m/>
    <m/>
    <m/>
    <m/>
    <m/>
    <m/>
    <m/>
    <m/>
    <m/>
    <m/>
    <m/>
    <m/>
    <m/>
    <m/>
    <m/>
    <m/>
    <m/>
    <m/>
    <m/>
    <m/>
    <m/>
    <m/>
    <m/>
    <m/>
    <m/>
    <m/>
  </r>
  <r>
    <x v="2"/>
    <x v="0"/>
    <x v="1"/>
    <n v="152"/>
    <m/>
    <s v="http://www.adidas.it/help/delivery.html"/>
    <n v="1"/>
    <n v="0.5"/>
    <n v="0"/>
    <n v="0.5"/>
    <n v="0"/>
    <m/>
    <n v="0"/>
    <n v="0"/>
    <n v="0"/>
    <n v="0"/>
    <n v="1"/>
    <n v="0"/>
    <m/>
    <n v="0"/>
    <n v="0"/>
    <m/>
    <m/>
    <m/>
    <m/>
    <m/>
    <m/>
    <m/>
    <m/>
    <m/>
    <s v="300542000 "/>
    <m/>
    <m/>
    <m/>
    <m/>
    <m/>
    <m/>
    <m/>
    <m/>
    <m/>
    <m/>
    <m/>
    <m/>
    <m/>
    <m/>
    <m/>
    <m/>
    <m/>
    <m/>
    <m/>
    <m/>
    <m/>
    <m/>
    <m/>
    <m/>
    <m/>
    <m/>
    <m/>
    <m/>
    <m/>
    <m/>
    <m/>
    <m/>
    <m/>
    <m/>
    <m/>
    <m/>
    <m/>
    <m/>
    <m/>
    <m/>
    <m/>
    <m/>
    <m/>
    <m/>
    <m/>
    <m/>
  </r>
  <r>
    <x v="3"/>
    <x v="0"/>
    <x v="0"/>
    <n v="85"/>
    <m/>
    <s v="http://www.alcott.eu/p/spedizioni_info.htm"/>
    <n v="1"/>
    <n v="0"/>
    <n v="0"/>
    <n v="0"/>
    <n v="0"/>
    <m/>
    <n v="0"/>
    <n v="0"/>
    <n v="0"/>
    <n v="0"/>
    <n v="0"/>
    <n v="0"/>
    <n v="0"/>
    <n v="0"/>
    <n v="0"/>
    <m/>
    <m/>
    <m/>
    <m/>
    <m/>
    <m/>
    <m/>
    <m/>
    <s v="Alcott"/>
    <m/>
    <m/>
    <m/>
    <m/>
    <m/>
    <m/>
    <m/>
    <m/>
    <m/>
    <m/>
    <m/>
    <m/>
    <m/>
    <m/>
    <m/>
    <m/>
    <m/>
    <m/>
    <m/>
    <m/>
    <m/>
    <m/>
    <m/>
    <m/>
    <m/>
    <m/>
    <m/>
    <m/>
    <m/>
    <m/>
    <m/>
    <m/>
    <m/>
    <m/>
    <m/>
    <m/>
    <m/>
    <m/>
    <m/>
    <m/>
    <m/>
    <m/>
    <m/>
    <m/>
    <m/>
    <m/>
    <m/>
  </r>
  <r>
    <x v="4"/>
    <x v="0"/>
    <x v="2"/>
    <n v="1"/>
    <m/>
    <s v="http://www.alexandermcqueen.com/system/selfservice.controller?CONFIGURATION=1150&amp;PARTITION_ID=1&amp;secureFlag=false&amp;TIMEZONE_OFFSET=&amp;CMD=VIEW_ARTICLE&amp;ARTICLE_ID=2082"/>
    <n v="1"/>
    <n v="2.2000000000000002"/>
    <n v="0"/>
    <n v="2.2000000000000002"/>
    <n v="0"/>
    <m/>
    <n v="0"/>
    <n v="1"/>
    <n v="0"/>
    <n v="0"/>
    <n v="0"/>
    <n v="0"/>
    <m/>
    <n v="0"/>
    <n v="0"/>
    <m/>
    <m/>
    <m/>
    <m/>
    <m/>
    <m/>
    <m/>
    <m/>
    <s v="Alexander McQueen"/>
    <m/>
    <m/>
    <m/>
    <m/>
    <m/>
    <m/>
    <m/>
    <m/>
    <m/>
    <m/>
    <m/>
    <m/>
    <m/>
    <m/>
    <m/>
    <m/>
    <m/>
    <m/>
    <m/>
    <m/>
    <m/>
    <m/>
    <m/>
    <m/>
    <m/>
    <m/>
    <m/>
    <m/>
    <m/>
    <m/>
    <m/>
    <m/>
    <m/>
    <m/>
    <m/>
    <m/>
    <m/>
    <m/>
    <m/>
    <m/>
    <m/>
    <m/>
    <m/>
    <m/>
    <m/>
    <m/>
    <m/>
  </r>
  <r>
    <x v="5"/>
    <x v="0"/>
    <x v="3"/>
    <n v="4"/>
    <m/>
    <m/>
    <n v="0"/>
    <n v="1"/>
    <n v="0"/>
    <n v="1"/>
    <n v="0"/>
    <m/>
    <n v="0"/>
    <n v="0"/>
    <n v="0"/>
    <n v="1"/>
    <n v="0"/>
    <n v="0"/>
    <m/>
    <n v="0"/>
    <n v="0"/>
    <m/>
    <m/>
    <m/>
    <m/>
    <m/>
    <m/>
    <m/>
    <m/>
    <m/>
    <s v="1445000 "/>
    <m/>
    <m/>
    <m/>
    <m/>
    <m/>
    <m/>
    <m/>
    <m/>
    <m/>
    <m/>
    <m/>
    <m/>
    <m/>
    <m/>
    <m/>
    <m/>
    <m/>
    <m/>
    <m/>
    <m/>
    <m/>
    <m/>
    <m/>
    <m/>
    <m/>
    <m/>
    <m/>
    <m/>
    <m/>
    <m/>
    <m/>
    <m/>
    <m/>
    <m/>
    <m/>
    <m/>
    <m/>
    <m/>
    <m/>
    <m/>
    <m/>
    <m/>
    <m/>
    <m/>
    <m/>
    <m/>
  </r>
  <r>
    <x v="6"/>
    <x v="0"/>
    <x v="2"/>
    <n v="92"/>
    <m/>
    <s v="http://www.armani.com/cms/help/shipping/shippinginformation.asp?tskay=E2C347A7"/>
    <n v="1"/>
    <n v="0"/>
    <n v="0"/>
    <n v="0"/>
    <n v="0"/>
    <m/>
    <n v="0"/>
    <n v="0"/>
    <n v="0"/>
    <n v="0"/>
    <n v="0"/>
    <n v="0"/>
    <m/>
    <n v="1"/>
    <n v="0"/>
    <m/>
    <m/>
    <m/>
    <m/>
    <m/>
    <m/>
    <m/>
    <m/>
    <s v="Armani"/>
    <m/>
    <m/>
    <m/>
    <m/>
    <m/>
    <m/>
    <m/>
    <m/>
    <m/>
    <m/>
    <m/>
    <m/>
    <m/>
    <m/>
    <m/>
    <m/>
    <m/>
    <m/>
    <m/>
    <m/>
    <m/>
    <m/>
    <m/>
    <m/>
    <m/>
    <m/>
    <m/>
    <m/>
    <m/>
    <m/>
    <m/>
    <m/>
    <m/>
    <m/>
    <m/>
    <m/>
    <m/>
    <m/>
    <m/>
    <m/>
    <m/>
    <m/>
    <m/>
    <m/>
    <m/>
    <m/>
    <m/>
  </r>
  <r>
    <x v="7"/>
    <x v="0"/>
    <x v="3"/>
    <n v="57"/>
    <m/>
    <m/>
    <n v="0"/>
    <n v="1"/>
    <n v="0"/>
    <n v="1"/>
    <n v="0"/>
    <m/>
    <n v="0"/>
    <n v="0"/>
    <n v="0"/>
    <n v="1"/>
    <n v="0"/>
    <n v="0"/>
    <m/>
    <n v="0"/>
    <n v="0"/>
    <m/>
    <m/>
    <m/>
    <m/>
    <m/>
    <m/>
    <m/>
    <m/>
    <s v="Auchan"/>
    <n v="2693252000"/>
    <m/>
    <m/>
    <m/>
    <m/>
    <m/>
    <m/>
    <m/>
    <m/>
    <m/>
    <m/>
    <m/>
    <m/>
    <m/>
    <m/>
    <m/>
    <m/>
    <m/>
    <m/>
    <m/>
    <m/>
    <m/>
    <m/>
    <m/>
    <m/>
    <m/>
    <m/>
    <m/>
    <m/>
    <m/>
    <m/>
    <m/>
    <m/>
    <m/>
    <m/>
    <m/>
    <m/>
    <m/>
    <m/>
    <m/>
    <m/>
    <m/>
    <m/>
    <m/>
    <m/>
    <m/>
    <m/>
  </r>
  <r>
    <x v="8"/>
    <x v="0"/>
    <x v="1"/>
    <n v="300"/>
    <m/>
    <s v="http://www.australian-store.it/spedizioni.php"/>
    <n v="1"/>
    <n v="0"/>
    <n v="0"/>
    <n v="0"/>
    <n v="0"/>
    <m/>
    <n v="0"/>
    <n v="0"/>
    <n v="0"/>
    <n v="0"/>
    <n v="0"/>
    <n v="0"/>
    <m/>
    <n v="0"/>
    <n v="0"/>
    <m/>
    <m/>
    <m/>
    <m/>
    <m/>
    <m/>
    <m/>
    <m/>
    <s v="Jack Purcell, Cons, All Star, Converse"/>
    <n v="5242000"/>
    <m/>
    <m/>
    <m/>
    <m/>
    <m/>
    <m/>
    <m/>
    <m/>
    <m/>
    <m/>
    <m/>
    <m/>
    <m/>
    <m/>
    <m/>
    <m/>
    <m/>
    <m/>
    <m/>
    <m/>
    <m/>
    <m/>
    <m/>
    <m/>
    <m/>
    <m/>
    <m/>
    <m/>
    <m/>
    <m/>
    <m/>
    <m/>
    <m/>
    <m/>
    <m/>
    <m/>
    <m/>
    <m/>
    <m/>
    <m/>
    <m/>
    <m/>
    <m/>
    <m/>
    <m/>
    <m/>
  </r>
  <r>
    <x v="9"/>
    <x v="0"/>
    <x v="2"/>
    <n v="7"/>
    <m/>
    <s v="http://www.balenciaga.com/system/selfservice.controller?CONFIGURATION=1178&amp;PARTITION_ID=1&amp;secureFlag=false&amp;TIMEZONE_OFFSET=&amp;CMD=VIEW_ARTICLE&amp;ARTICLE_ID=2082"/>
    <n v="1"/>
    <n v="2.2000000000000002"/>
    <n v="0"/>
    <n v="2.2000000000000002"/>
    <n v="0"/>
    <m/>
    <n v="0"/>
    <n v="1"/>
    <n v="0"/>
    <n v="0"/>
    <n v="0"/>
    <n v="0"/>
    <m/>
    <n v="0"/>
    <n v="0"/>
    <m/>
    <m/>
    <m/>
    <m/>
    <m/>
    <m/>
    <m/>
    <m/>
    <s v="Balenciaga"/>
    <m/>
    <m/>
    <m/>
    <m/>
    <m/>
    <m/>
    <m/>
    <m/>
    <m/>
    <m/>
    <m/>
    <m/>
    <m/>
    <m/>
    <m/>
    <m/>
    <m/>
    <m/>
    <m/>
    <m/>
    <m/>
    <m/>
    <m/>
    <m/>
    <m/>
    <m/>
    <m/>
    <m/>
    <m/>
    <m/>
    <m/>
    <m/>
    <m/>
    <m/>
    <m/>
    <m/>
    <m/>
    <m/>
    <m/>
    <m/>
    <m/>
    <m/>
    <m/>
    <m/>
    <m/>
    <m/>
    <m/>
  </r>
  <r>
    <x v="10"/>
    <x v="0"/>
    <x v="2"/>
    <n v="3"/>
    <m/>
    <s v="http://www.bally.it/it_it/client-services/terms-and-conditions-of-sale.html"/>
    <n v="1"/>
    <n v="3.7"/>
    <n v="0"/>
    <n v="3.7"/>
    <n v="0"/>
    <m/>
    <n v="1"/>
    <n v="1"/>
    <n v="0"/>
    <n v="0"/>
    <n v="0"/>
    <n v="0"/>
    <m/>
    <n v="0"/>
    <n v="0"/>
    <m/>
    <m/>
    <m/>
    <m/>
    <m/>
    <m/>
    <m/>
    <m/>
    <s v="Bally"/>
    <m/>
    <m/>
    <m/>
    <m/>
    <m/>
    <m/>
    <m/>
    <m/>
    <m/>
    <m/>
    <m/>
    <m/>
    <m/>
    <m/>
    <m/>
    <m/>
    <m/>
    <m/>
    <m/>
    <m/>
    <m/>
    <m/>
    <m/>
    <m/>
    <m/>
    <m/>
    <m/>
    <m/>
    <m/>
    <m/>
    <m/>
    <m/>
    <m/>
    <m/>
    <m/>
    <m/>
    <m/>
    <m/>
    <m/>
    <m/>
    <m/>
    <m/>
    <m/>
    <m/>
    <m/>
    <m/>
    <m/>
  </r>
  <r>
    <x v="11"/>
    <x v="0"/>
    <x v="2"/>
    <n v="0"/>
    <m/>
    <s v="http://www.balmain.com/en_kr/customercare/"/>
    <n v="1"/>
    <n v="0"/>
    <n v="0"/>
    <n v="0"/>
    <n v="0"/>
    <m/>
    <n v="0"/>
    <n v="0"/>
    <n v="0"/>
    <n v="0"/>
    <n v="0"/>
    <n v="0"/>
    <m/>
    <n v="0"/>
    <n v="0"/>
    <m/>
    <m/>
    <m/>
    <m/>
    <m/>
    <m/>
    <m/>
    <m/>
    <s v="Balmain"/>
    <m/>
    <m/>
    <m/>
    <m/>
    <m/>
    <m/>
    <m/>
    <m/>
    <m/>
    <m/>
    <m/>
    <m/>
    <m/>
    <m/>
    <m/>
    <m/>
    <m/>
    <m/>
    <m/>
    <m/>
    <m/>
    <m/>
    <m/>
    <m/>
    <m/>
    <m/>
    <m/>
    <m/>
    <m/>
    <m/>
    <m/>
    <m/>
    <m/>
    <m/>
    <m/>
    <m/>
    <m/>
    <m/>
    <m/>
    <m/>
    <m/>
    <m/>
    <m/>
    <m/>
    <m/>
    <m/>
    <m/>
  </r>
  <r>
    <x v="12"/>
    <x v="0"/>
    <x v="3"/>
    <n v="64"/>
    <m/>
    <m/>
    <n v="0"/>
    <n v="1"/>
    <n v="0"/>
    <n v="1"/>
    <n v="0"/>
    <m/>
    <n v="0"/>
    <n v="0"/>
    <n v="0"/>
    <n v="1"/>
    <n v="0"/>
    <n v="0"/>
    <m/>
    <n v="0"/>
    <n v="0"/>
    <m/>
    <m/>
    <m/>
    <m/>
    <m/>
    <m/>
    <m/>
    <m/>
    <s v="Bennet"/>
    <n v="1637191000"/>
    <m/>
    <m/>
    <m/>
    <m/>
    <m/>
    <m/>
    <m/>
    <m/>
    <m/>
    <m/>
    <m/>
    <m/>
    <m/>
    <m/>
    <m/>
    <m/>
    <m/>
    <m/>
    <m/>
    <m/>
    <m/>
    <m/>
    <m/>
    <m/>
    <m/>
    <m/>
    <m/>
    <m/>
    <m/>
    <m/>
    <m/>
    <m/>
    <m/>
    <m/>
    <m/>
    <m/>
    <m/>
    <m/>
    <m/>
    <m/>
    <m/>
    <m/>
    <m/>
    <m/>
    <m/>
    <m/>
  </r>
  <r>
    <x v="13"/>
    <x v="0"/>
    <x v="0"/>
    <n v="45"/>
    <m/>
    <s v="http://www.bershka.com/it/shopping-guide.html"/>
    <n v="1"/>
    <n v="2.5"/>
    <n v="0"/>
    <n v="2.5"/>
    <n v="1"/>
    <m/>
    <n v="1"/>
    <n v="0"/>
    <n v="0"/>
    <n v="0"/>
    <n v="0"/>
    <n v="0"/>
    <n v="0"/>
    <n v="1"/>
    <n v="0"/>
    <m/>
    <m/>
    <m/>
    <m/>
    <m/>
    <m/>
    <m/>
    <m/>
    <s v="(Inditex)"/>
    <m/>
    <m/>
    <m/>
    <m/>
    <m/>
    <m/>
    <m/>
    <m/>
    <m/>
    <m/>
    <m/>
    <m/>
    <m/>
    <m/>
    <m/>
    <m/>
    <m/>
    <m/>
    <m/>
    <m/>
    <m/>
    <m/>
    <m/>
    <m/>
    <m/>
    <m/>
    <m/>
    <m/>
    <m/>
    <m/>
    <m/>
    <m/>
    <m/>
    <m/>
    <m/>
    <m/>
    <m/>
    <m/>
    <m/>
    <m/>
    <m/>
    <m/>
    <m/>
    <m/>
    <m/>
    <m/>
    <m/>
  </r>
  <r>
    <x v="14"/>
    <x v="0"/>
    <x v="3"/>
    <n v="8"/>
    <m/>
    <m/>
    <n v="0"/>
    <n v="1.5"/>
    <n v="0"/>
    <n v="1.5"/>
    <n v="0"/>
    <m/>
    <n v="0"/>
    <n v="0"/>
    <n v="0"/>
    <n v="1"/>
    <n v="1"/>
    <n v="0"/>
    <m/>
    <n v="0"/>
    <n v="0"/>
    <m/>
    <m/>
    <m/>
    <m/>
    <m/>
    <m/>
    <m/>
    <m/>
    <m/>
    <m/>
    <m/>
    <m/>
    <m/>
    <m/>
    <m/>
    <m/>
    <m/>
    <m/>
    <m/>
    <m/>
    <m/>
    <m/>
    <m/>
    <m/>
    <m/>
    <m/>
    <m/>
    <m/>
    <m/>
    <m/>
    <m/>
    <m/>
    <m/>
    <m/>
    <m/>
    <m/>
    <m/>
    <m/>
    <m/>
    <m/>
    <m/>
    <m/>
    <m/>
    <m/>
    <m/>
    <m/>
    <m/>
    <m/>
    <m/>
    <m/>
    <m/>
    <m/>
    <m/>
    <m/>
    <m/>
    <m/>
  </r>
  <r>
    <x v="15"/>
    <x v="0"/>
    <x v="4"/>
    <n v="0"/>
    <m/>
    <m/>
    <n v="0"/>
    <n v="0"/>
    <n v="0"/>
    <n v="0"/>
    <n v="0"/>
    <m/>
    <n v="0"/>
    <n v="0"/>
    <n v="0"/>
    <n v="0"/>
    <n v="0"/>
    <n v="0"/>
    <m/>
    <n v="0"/>
    <n v="0"/>
    <m/>
    <m/>
    <m/>
    <m/>
    <m/>
    <m/>
    <m/>
    <m/>
    <m/>
    <n v="15000000"/>
    <s v="Utilizza Amazon, Rizzoli, IBS e Feltrinelli come servizio di e-commerce"/>
    <m/>
    <m/>
    <m/>
    <m/>
    <m/>
    <m/>
    <m/>
    <m/>
    <m/>
    <m/>
    <m/>
    <m/>
    <m/>
    <m/>
    <m/>
    <m/>
    <m/>
    <m/>
    <m/>
    <m/>
    <m/>
    <m/>
    <m/>
    <m/>
    <m/>
    <m/>
    <m/>
    <m/>
    <m/>
    <m/>
    <m/>
    <m/>
    <m/>
    <m/>
    <m/>
    <m/>
    <m/>
    <m/>
    <m/>
    <m/>
    <m/>
    <m/>
    <m/>
    <m/>
    <m/>
  </r>
  <r>
    <x v="16"/>
    <x v="0"/>
    <x v="2"/>
    <n v="9"/>
    <m/>
    <s v="http://www.bottegaveneta.com/system/selfservice.controller?CONFIGURATION=1252&amp;PARTITION_ID=1&amp;secureFlag=false&amp;TIMEZONE_OFFSET=?&amp;CMD=VIEW_ARTICLE&amp;USERTYPE=1&amp;ARTICLE_ID=2082"/>
    <n v="1"/>
    <n v="0"/>
    <n v="0"/>
    <n v="0"/>
    <n v="0"/>
    <m/>
    <n v="0"/>
    <n v="0"/>
    <n v="0"/>
    <n v="0"/>
    <n v="0"/>
    <n v="0"/>
    <m/>
    <n v="0"/>
    <n v="0"/>
    <m/>
    <m/>
    <m/>
    <m/>
    <m/>
    <m/>
    <m/>
    <m/>
    <s v="Bottega Veneta"/>
    <m/>
    <m/>
    <m/>
    <m/>
    <m/>
    <m/>
    <m/>
    <m/>
    <m/>
    <m/>
    <m/>
    <m/>
    <m/>
    <m/>
    <m/>
    <m/>
    <m/>
    <m/>
    <m/>
    <m/>
    <m/>
    <m/>
    <m/>
    <m/>
    <m/>
    <m/>
    <m/>
    <m/>
    <m/>
    <m/>
    <m/>
    <m/>
    <m/>
    <m/>
    <m/>
    <m/>
    <m/>
    <m/>
    <m/>
    <m/>
    <m/>
    <m/>
    <m/>
    <m/>
    <m/>
    <m/>
    <m/>
  </r>
  <r>
    <x v="17"/>
    <x v="0"/>
    <x v="5"/>
    <n v="417"/>
    <m/>
    <s v="http://www.bottegaverde.it/index.jsp?action=switchTo&amp;par=condizioni_vendita"/>
    <n v="1"/>
    <n v="0"/>
    <n v="0"/>
    <n v="0"/>
    <n v="0"/>
    <m/>
    <n v="0"/>
    <n v="0"/>
    <n v="0"/>
    <n v="0"/>
    <n v="0"/>
    <n v="0"/>
    <m/>
    <n v="0"/>
    <n v="0"/>
    <m/>
    <m/>
    <m/>
    <m/>
    <m/>
    <m/>
    <m/>
    <m/>
    <s v="Bottega Verde"/>
    <n v="108100000"/>
    <m/>
    <m/>
    <m/>
    <m/>
    <m/>
    <m/>
    <m/>
    <m/>
    <m/>
    <m/>
    <m/>
    <m/>
    <m/>
    <m/>
    <m/>
    <m/>
    <m/>
    <m/>
    <m/>
    <m/>
    <m/>
    <m/>
    <m/>
    <m/>
    <m/>
    <m/>
    <m/>
    <m/>
    <m/>
    <m/>
    <m/>
    <m/>
    <m/>
    <m/>
    <m/>
    <m/>
    <m/>
    <m/>
    <m/>
    <m/>
    <m/>
    <m/>
    <m/>
    <m/>
    <m/>
    <m/>
  </r>
  <r>
    <x v="18"/>
    <x v="0"/>
    <x v="6"/>
    <n v="69"/>
    <m/>
    <m/>
    <n v="0"/>
    <n v="1"/>
    <n v="0"/>
    <n v="1"/>
    <n v="0"/>
    <m/>
    <n v="0"/>
    <n v="0"/>
    <n v="0"/>
    <n v="1"/>
    <n v="0"/>
    <n v="0"/>
    <m/>
    <n v="0"/>
    <n v="0"/>
    <m/>
    <m/>
    <m/>
    <m/>
    <m/>
    <m/>
    <m/>
    <m/>
    <m/>
    <n v="308000000"/>
    <m/>
    <m/>
    <m/>
    <m/>
    <m/>
    <m/>
    <m/>
    <m/>
    <m/>
    <m/>
    <m/>
    <m/>
    <m/>
    <m/>
    <m/>
    <m/>
    <m/>
    <m/>
    <m/>
    <m/>
    <m/>
    <m/>
    <m/>
    <m/>
    <m/>
    <m/>
    <m/>
    <m/>
    <m/>
    <m/>
    <m/>
    <m/>
    <m/>
    <m/>
    <m/>
    <m/>
    <m/>
    <m/>
    <m/>
    <m/>
    <m/>
    <m/>
    <m/>
    <m/>
    <m/>
    <m/>
  </r>
  <r>
    <x v="19"/>
    <x v="0"/>
    <x v="6"/>
    <n v="90"/>
    <m/>
    <m/>
    <n v="0"/>
    <n v="1"/>
    <n v="0"/>
    <n v="1"/>
    <n v="0"/>
    <m/>
    <n v="0"/>
    <n v="0"/>
    <n v="0"/>
    <n v="1"/>
    <n v="0"/>
    <n v="0"/>
    <m/>
    <n v="0"/>
    <n v="0"/>
    <m/>
    <m/>
    <m/>
    <m/>
    <m/>
    <m/>
    <m/>
    <m/>
    <m/>
    <s v="5476000 "/>
    <m/>
    <m/>
    <m/>
    <m/>
    <m/>
    <m/>
    <m/>
    <m/>
    <m/>
    <m/>
    <m/>
    <m/>
    <m/>
    <m/>
    <m/>
    <m/>
    <m/>
    <m/>
    <m/>
    <m/>
    <m/>
    <m/>
    <m/>
    <m/>
    <m/>
    <m/>
    <m/>
    <m/>
    <m/>
    <m/>
    <m/>
    <m/>
    <m/>
    <m/>
    <m/>
    <m/>
    <m/>
    <m/>
    <m/>
    <m/>
    <m/>
    <m/>
    <m/>
    <m/>
    <m/>
    <m/>
  </r>
  <r>
    <x v="20"/>
    <x v="0"/>
    <x v="2"/>
    <n v="3"/>
    <m/>
    <s v="http://www.brioni.com/it?gclid=CLmP3P7SwMwCFZEy0wodrgkLTA&amp;tp=62580"/>
    <n v="1"/>
    <n v="5.3"/>
    <n v="0"/>
    <n v="5.3"/>
    <n v="1"/>
    <m/>
    <n v="1"/>
    <n v="0"/>
    <n v="1"/>
    <n v="0"/>
    <n v="0"/>
    <n v="0"/>
    <m/>
    <n v="0"/>
    <n v="0"/>
    <m/>
    <m/>
    <m/>
    <m/>
    <m/>
    <m/>
    <m/>
    <m/>
    <s v="Brioni"/>
    <m/>
    <m/>
    <m/>
    <m/>
    <m/>
    <m/>
    <m/>
    <m/>
    <m/>
    <m/>
    <m/>
    <m/>
    <m/>
    <m/>
    <m/>
    <m/>
    <m/>
    <m/>
    <m/>
    <m/>
    <m/>
    <m/>
    <m/>
    <m/>
    <m/>
    <m/>
    <m/>
    <m/>
    <m/>
    <m/>
    <m/>
    <m/>
    <m/>
    <m/>
    <m/>
    <m/>
    <m/>
    <m/>
    <m/>
    <m/>
    <m/>
    <m/>
    <m/>
    <m/>
    <m/>
    <m/>
    <m/>
  </r>
  <r>
    <x v="21"/>
    <x v="0"/>
    <x v="2"/>
    <n v="8"/>
    <m/>
    <s v="https://it.burberry.com/servizio-clienti/spedizioni/"/>
    <n v="1"/>
    <n v="2.5"/>
    <n v="0"/>
    <n v="2.5"/>
    <n v="1"/>
    <m/>
    <n v="1"/>
    <n v="0"/>
    <n v="0"/>
    <n v="0"/>
    <n v="0"/>
    <n v="0"/>
    <m/>
    <n v="0"/>
    <n v="0"/>
    <m/>
    <m/>
    <m/>
    <m/>
    <m/>
    <m/>
    <m/>
    <m/>
    <s v="Burberry"/>
    <m/>
    <m/>
    <m/>
    <m/>
    <m/>
    <m/>
    <m/>
    <m/>
    <m/>
    <m/>
    <m/>
    <m/>
    <m/>
    <m/>
    <m/>
    <m/>
    <m/>
    <m/>
    <m/>
    <m/>
    <m/>
    <m/>
    <m/>
    <m/>
    <m/>
    <m/>
    <m/>
    <m/>
    <m/>
    <m/>
    <m/>
    <m/>
    <m/>
    <m/>
    <m/>
    <m/>
    <m/>
    <m/>
    <m/>
    <m/>
    <m/>
    <m/>
    <m/>
    <m/>
    <m/>
    <m/>
    <m/>
  </r>
  <r>
    <x v="22"/>
    <x v="0"/>
    <x v="7"/>
    <n v="12"/>
    <m/>
    <s v="http://www.calligaris.it/traArticoli sportivio-e-tempi-di-consegna"/>
    <n v="1"/>
    <n v="3.8"/>
    <n v="0"/>
    <n v="3.8"/>
    <n v="1"/>
    <m/>
    <n v="0"/>
    <n v="0"/>
    <n v="1"/>
    <n v="0"/>
    <n v="0"/>
    <n v="0"/>
    <m/>
    <n v="0"/>
    <n v="0"/>
    <m/>
    <m/>
    <m/>
    <m/>
    <m/>
    <m/>
    <m/>
    <m/>
    <s v="Calligaris"/>
    <n v="107683000"/>
    <m/>
    <m/>
    <m/>
    <m/>
    <m/>
    <m/>
    <m/>
    <m/>
    <m/>
    <m/>
    <m/>
    <m/>
    <m/>
    <m/>
    <m/>
    <m/>
    <m/>
    <m/>
    <m/>
    <m/>
    <m/>
    <m/>
    <m/>
    <m/>
    <m/>
    <m/>
    <m/>
    <m/>
    <m/>
    <m/>
    <m/>
    <m/>
    <m/>
    <m/>
    <m/>
    <m/>
    <m/>
    <m/>
    <m/>
    <m/>
    <m/>
    <m/>
    <m/>
    <m/>
    <m/>
    <m/>
  </r>
  <r>
    <x v="23"/>
    <x v="0"/>
    <x v="0"/>
    <n v="39"/>
    <m/>
    <m/>
    <n v="0"/>
    <n v="1"/>
    <n v="0"/>
    <n v="1"/>
    <n v="0"/>
    <m/>
    <n v="0"/>
    <n v="0"/>
    <n v="0"/>
    <n v="1"/>
    <n v="0"/>
    <n v="0"/>
    <n v="0"/>
    <n v="0"/>
    <n v="0"/>
    <m/>
    <m/>
    <m/>
    <m/>
    <m/>
    <m/>
    <m/>
    <m/>
    <s v="Teddy, Terranova, Calliope"/>
    <m/>
    <m/>
    <m/>
    <m/>
    <m/>
    <m/>
    <m/>
    <m/>
    <m/>
    <m/>
    <m/>
    <m/>
    <m/>
    <m/>
    <m/>
    <m/>
    <m/>
    <m/>
    <m/>
    <m/>
    <m/>
    <m/>
    <m/>
    <m/>
    <m/>
    <m/>
    <m/>
    <m/>
    <m/>
    <m/>
    <m/>
    <m/>
    <m/>
    <m/>
    <m/>
    <m/>
    <m/>
    <m/>
    <m/>
    <m/>
    <m/>
    <m/>
    <m/>
    <m/>
    <m/>
    <m/>
    <m/>
  </r>
  <r>
    <x v="24"/>
    <x v="0"/>
    <x v="3"/>
    <n v="190"/>
    <m/>
    <s v="http://www.cliccaeritira.it/"/>
    <n v="1"/>
    <n v="3.8"/>
    <n v="0"/>
    <n v="3.8"/>
    <n v="0"/>
    <m/>
    <n v="0"/>
    <n v="0"/>
    <n v="1"/>
    <n v="1"/>
    <n v="0"/>
    <n v="0"/>
    <m/>
    <n v="0"/>
    <n v="0"/>
    <m/>
    <m/>
    <m/>
    <m/>
    <m/>
    <m/>
    <m/>
    <m/>
    <s v="Carrefour, Carrefour market, Carrefour express"/>
    <n v="112000000"/>
    <m/>
    <m/>
    <m/>
    <m/>
    <m/>
    <m/>
    <m/>
    <m/>
    <m/>
    <m/>
    <m/>
    <m/>
    <m/>
    <m/>
    <m/>
    <m/>
    <m/>
    <m/>
    <m/>
    <m/>
    <m/>
    <m/>
    <m/>
    <m/>
    <m/>
    <m/>
    <m/>
    <m/>
    <m/>
    <m/>
    <m/>
    <m/>
    <m/>
    <m/>
    <m/>
    <m/>
    <m/>
    <m/>
    <m/>
    <m/>
    <m/>
    <m/>
    <m/>
    <m/>
    <m/>
    <m/>
  </r>
  <r>
    <x v="25"/>
    <x v="0"/>
    <x v="0"/>
    <n v="60"/>
    <m/>
    <s v="http://www.celio.com/services/questions-frequentes#reservation"/>
    <n v="1"/>
    <n v="1"/>
    <n v="0"/>
    <n v="1"/>
    <n v="1"/>
    <m/>
    <n v="0"/>
    <n v="0"/>
    <n v="0"/>
    <n v="0"/>
    <n v="0"/>
    <n v="0"/>
    <n v="0"/>
    <n v="0"/>
    <n v="0"/>
    <m/>
    <m/>
    <m/>
    <m/>
    <m/>
    <m/>
    <m/>
    <m/>
    <s v="Celio"/>
    <m/>
    <m/>
    <m/>
    <m/>
    <m/>
    <m/>
    <m/>
    <m/>
    <m/>
    <m/>
    <m/>
    <m/>
    <m/>
    <m/>
    <m/>
    <m/>
    <m/>
    <m/>
    <m/>
    <m/>
    <m/>
    <m/>
    <m/>
    <m/>
    <m/>
    <m/>
    <m/>
    <m/>
    <m/>
    <m/>
    <m/>
    <m/>
    <m/>
    <m/>
    <m/>
    <m/>
    <m/>
    <m/>
    <m/>
    <m/>
    <m/>
    <m/>
    <m/>
    <m/>
    <m/>
    <m/>
    <m/>
  </r>
  <r>
    <x v="26"/>
    <x v="0"/>
    <x v="2"/>
    <n v="6"/>
    <m/>
    <m/>
    <n v="0"/>
    <n v="0"/>
    <n v="0"/>
    <n v="0"/>
    <n v="0"/>
    <m/>
    <n v="0"/>
    <n v="0"/>
    <n v="0"/>
    <n v="0"/>
    <n v="0"/>
    <n v="0"/>
    <m/>
    <n v="1"/>
    <n v="0"/>
    <m/>
    <m/>
    <m/>
    <m/>
    <m/>
    <m/>
    <m/>
    <m/>
    <s v="Chanel"/>
    <m/>
    <m/>
    <m/>
    <m/>
    <m/>
    <m/>
    <m/>
    <m/>
    <m/>
    <m/>
    <m/>
    <m/>
    <m/>
    <m/>
    <m/>
    <m/>
    <m/>
    <m/>
    <m/>
    <m/>
    <m/>
    <m/>
    <m/>
    <m/>
    <m/>
    <m/>
    <m/>
    <m/>
    <m/>
    <m/>
    <m/>
    <m/>
    <m/>
    <m/>
    <m/>
    <m/>
    <m/>
    <m/>
    <m/>
    <m/>
    <m/>
    <m/>
    <m/>
    <m/>
    <m/>
    <m/>
    <m/>
  </r>
  <r>
    <x v="27"/>
    <x v="0"/>
    <x v="7"/>
    <n v="120"/>
    <m/>
    <m/>
    <n v="0"/>
    <n v="0"/>
    <n v="0"/>
    <n v="0"/>
    <n v="0"/>
    <m/>
    <n v="0"/>
    <n v="0"/>
    <n v="0"/>
    <n v="0"/>
    <n v="0"/>
    <n v="0"/>
    <m/>
    <n v="0"/>
    <n v="0"/>
    <m/>
    <m/>
    <m/>
    <m/>
    <m/>
    <m/>
    <m/>
    <m/>
    <s v="Chateau D'Ax"/>
    <s v="182411000 "/>
    <m/>
    <m/>
    <m/>
    <m/>
    <m/>
    <m/>
    <m/>
    <m/>
    <m/>
    <m/>
    <m/>
    <m/>
    <m/>
    <m/>
    <m/>
    <m/>
    <m/>
    <m/>
    <m/>
    <m/>
    <m/>
    <m/>
    <m/>
    <m/>
    <m/>
    <m/>
    <m/>
    <m/>
    <m/>
    <m/>
    <m/>
    <m/>
    <m/>
    <m/>
    <m/>
    <m/>
    <m/>
    <m/>
    <m/>
    <m/>
    <m/>
    <m/>
    <m/>
    <m/>
    <m/>
    <m/>
  </r>
  <r>
    <x v="28"/>
    <x v="0"/>
    <x v="2"/>
    <n v="8"/>
    <m/>
    <s v="http://www.dior.com/couture/ecommerce/media/pdf/Christian_Dior_Couture_CGV_IT_25072014.pdf"/>
    <n v="1"/>
    <n v="0"/>
    <n v="0"/>
    <n v="0"/>
    <n v="0"/>
    <m/>
    <n v="0"/>
    <n v="0"/>
    <n v="0"/>
    <n v="0"/>
    <n v="0"/>
    <n v="0"/>
    <m/>
    <n v="1"/>
    <n v="0"/>
    <m/>
    <m/>
    <m/>
    <m/>
    <m/>
    <m/>
    <m/>
    <m/>
    <s v="Christian Dior"/>
    <m/>
    <m/>
    <m/>
    <m/>
    <m/>
    <m/>
    <m/>
    <m/>
    <m/>
    <m/>
    <m/>
    <m/>
    <m/>
    <m/>
    <m/>
    <m/>
    <m/>
    <m/>
    <m/>
    <m/>
    <m/>
    <m/>
    <m/>
    <m/>
    <m/>
    <m/>
    <m/>
    <m/>
    <m/>
    <m/>
    <m/>
    <m/>
    <m/>
    <m/>
    <m/>
    <m/>
    <m/>
    <m/>
    <m/>
    <m/>
    <m/>
    <m/>
    <m/>
    <m/>
    <m/>
    <m/>
    <m/>
  </r>
  <r>
    <x v="29"/>
    <x v="0"/>
    <x v="6"/>
    <n v="60"/>
    <m/>
    <s v="http://www.cittadelsole.it/it/customer-care"/>
    <n v="1"/>
    <n v="0"/>
    <n v="0"/>
    <n v="0"/>
    <n v="0"/>
    <m/>
    <n v="0"/>
    <n v="0"/>
    <n v="0"/>
    <n v="0"/>
    <n v="0"/>
    <n v="0"/>
    <m/>
    <n v="0"/>
    <n v="0"/>
    <m/>
    <m/>
    <m/>
    <m/>
    <m/>
    <m/>
    <m/>
    <m/>
    <m/>
    <s v="7209000 "/>
    <m/>
    <m/>
    <m/>
    <m/>
    <m/>
    <m/>
    <m/>
    <m/>
    <m/>
    <m/>
    <m/>
    <m/>
    <m/>
    <m/>
    <m/>
    <m/>
    <m/>
    <m/>
    <m/>
    <m/>
    <m/>
    <m/>
    <m/>
    <m/>
    <m/>
    <m/>
    <m/>
    <m/>
    <m/>
    <m/>
    <m/>
    <m/>
    <m/>
    <m/>
    <m/>
    <m/>
    <m/>
    <m/>
    <m/>
    <m/>
    <m/>
    <m/>
    <m/>
    <m/>
    <m/>
    <m/>
  </r>
  <r>
    <x v="30"/>
    <x v="0"/>
    <x v="3"/>
    <n v="3015"/>
    <m/>
    <m/>
    <n v="0"/>
    <n v="2"/>
    <n v="0"/>
    <n v="2"/>
    <n v="0"/>
    <m/>
    <n v="0"/>
    <n v="0"/>
    <n v="0"/>
    <n v="1"/>
    <n v="0"/>
    <n v="1"/>
    <m/>
    <n v="0"/>
    <n v="0"/>
    <m/>
    <m/>
    <m/>
    <m/>
    <m/>
    <m/>
    <m/>
    <m/>
    <s v="Conad"/>
    <n v="11500000000"/>
    <m/>
    <m/>
    <m/>
    <m/>
    <m/>
    <m/>
    <m/>
    <m/>
    <m/>
    <m/>
    <m/>
    <m/>
    <m/>
    <m/>
    <m/>
    <m/>
    <m/>
    <m/>
    <m/>
    <m/>
    <m/>
    <m/>
    <m/>
    <m/>
    <m/>
    <m/>
    <m/>
    <m/>
    <m/>
    <m/>
    <m/>
    <m/>
    <m/>
    <m/>
    <m/>
    <m/>
    <m/>
    <m/>
    <m/>
    <m/>
    <m/>
    <m/>
    <m/>
    <m/>
    <m/>
    <m/>
  </r>
  <r>
    <x v="31"/>
    <x v="0"/>
    <x v="1"/>
    <n v="0"/>
    <m/>
    <s v="http://www.converse.com/it/it/spedizione-e-consegna/shipping-delivery.html"/>
    <n v="1"/>
    <n v="0"/>
    <n v="0"/>
    <n v="0"/>
    <n v="0"/>
    <m/>
    <n v="0"/>
    <n v="0"/>
    <n v="0"/>
    <n v="0"/>
    <n v="0"/>
    <n v="0"/>
    <m/>
    <n v="0"/>
    <n v="0"/>
    <m/>
    <m/>
    <m/>
    <m/>
    <m/>
    <m/>
    <m/>
    <m/>
    <s v="Diadora"/>
    <s v="94027000 "/>
    <m/>
    <m/>
    <m/>
    <m/>
    <m/>
    <m/>
    <m/>
    <m/>
    <m/>
    <m/>
    <m/>
    <m/>
    <m/>
    <m/>
    <m/>
    <m/>
    <m/>
    <m/>
    <m/>
    <m/>
    <m/>
    <m/>
    <m/>
    <m/>
    <m/>
    <m/>
    <m/>
    <m/>
    <m/>
    <m/>
    <m/>
    <m/>
    <m/>
    <m/>
    <m/>
    <m/>
    <m/>
    <m/>
    <m/>
    <m/>
    <m/>
    <m/>
    <m/>
    <m/>
    <m/>
    <m/>
  </r>
  <r>
    <x v="32"/>
    <x v="0"/>
    <x v="3"/>
    <n v="333"/>
    <m/>
    <s v="http://www.cooponline.it/modalita-di-spedizione"/>
    <n v="1"/>
    <n v="3.5"/>
    <n v="0"/>
    <n v="3.5"/>
    <n v="1"/>
    <m/>
    <n v="1"/>
    <n v="0"/>
    <n v="0"/>
    <n v="1"/>
    <n v="0"/>
    <n v="0"/>
    <m/>
    <n v="0"/>
    <n v="0"/>
    <m/>
    <m/>
    <m/>
    <m/>
    <m/>
    <m/>
    <m/>
    <m/>
    <s v="Coop"/>
    <n v="13100000000"/>
    <m/>
    <m/>
    <m/>
    <m/>
    <m/>
    <m/>
    <m/>
    <m/>
    <m/>
    <m/>
    <m/>
    <m/>
    <m/>
    <m/>
    <m/>
    <m/>
    <m/>
    <m/>
    <m/>
    <m/>
    <m/>
    <m/>
    <m/>
    <m/>
    <m/>
    <m/>
    <m/>
    <m/>
    <m/>
    <m/>
    <m/>
    <m/>
    <m/>
    <m/>
    <m/>
    <m/>
    <m/>
    <m/>
    <m/>
    <m/>
    <m/>
    <m/>
    <m/>
    <m/>
    <m/>
    <m/>
  </r>
  <r>
    <x v="33"/>
    <x v="0"/>
    <x v="0"/>
    <n v="7"/>
    <m/>
    <s v="http://www.cosstores.com/Content/CmsContent/PDF/TC_COS_IT_230514.pdf"/>
    <n v="1"/>
    <n v="0"/>
    <n v="0"/>
    <n v="0"/>
    <n v="0"/>
    <m/>
    <n v="0"/>
    <n v="0"/>
    <n v="0"/>
    <n v="0"/>
    <n v="0"/>
    <n v="0"/>
    <n v="0"/>
    <n v="0"/>
    <n v="0"/>
    <m/>
    <m/>
    <m/>
    <m/>
    <m/>
    <m/>
    <m/>
    <m/>
    <s v="(H&amp;M)"/>
    <m/>
    <m/>
    <m/>
    <m/>
    <m/>
    <m/>
    <m/>
    <m/>
    <m/>
    <m/>
    <m/>
    <m/>
    <m/>
    <m/>
    <m/>
    <m/>
    <m/>
    <m/>
    <m/>
    <m/>
    <m/>
    <m/>
    <m/>
    <m/>
    <m/>
    <m/>
    <m/>
    <m/>
    <m/>
    <m/>
    <m/>
    <m/>
    <m/>
    <m/>
    <m/>
    <m/>
    <m/>
    <m/>
    <m/>
    <m/>
    <m/>
    <m/>
    <m/>
    <m/>
    <m/>
    <m/>
    <m/>
  </r>
  <r>
    <x v="34"/>
    <x v="0"/>
    <x v="2"/>
    <n v="2"/>
    <m/>
    <s v="https://www.costumenational.com/on/demandware.store/Sites-costume-Site/it_IT/CustomerService-Show?cid=shippinginfo"/>
    <n v="1"/>
    <n v="0"/>
    <n v="0"/>
    <n v="0"/>
    <n v="0"/>
    <m/>
    <n v="0"/>
    <n v="0"/>
    <n v="0"/>
    <n v="0"/>
    <n v="0"/>
    <n v="0"/>
    <m/>
    <n v="1"/>
    <n v="0"/>
    <m/>
    <m/>
    <m/>
    <m/>
    <m/>
    <m/>
    <m/>
    <m/>
    <s v="Costume National"/>
    <m/>
    <m/>
    <m/>
    <m/>
    <m/>
    <m/>
    <m/>
    <m/>
    <m/>
    <m/>
    <m/>
    <m/>
    <m/>
    <m/>
    <m/>
    <m/>
    <m/>
    <m/>
    <m/>
    <m/>
    <m/>
    <m/>
    <m/>
    <m/>
    <m/>
    <m/>
    <m/>
    <m/>
    <m/>
    <m/>
    <m/>
    <m/>
    <m/>
    <m/>
    <m/>
    <m/>
    <m/>
    <m/>
    <m/>
    <m/>
    <m/>
    <m/>
    <m/>
    <m/>
    <m/>
    <m/>
    <m/>
  </r>
  <r>
    <x v="35"/>
    <x v="0"/>
    <x v="3"/>
    <n v="6480"/>
    <m/>
    <m/>
    <n v="0"/>
    <n v="1"/>
    <n v="0"/>
    <n v="1"/>
    <n v="0"/>
    <m/>
    <n v="0"/>
    <n v="0"/>
    <n v="0"/>
    <n v="1"/>
    <n v="0"/>
    <n v="0"/>
    <m/>
    <n v="0"/>
    <n v="0"/>
    <m/>
    <m/>
    <m/>
    <m/>
    <m/>
    <m/>
    <m/>
    <m/>
    <s v="Crai"/>
    <n v="1803254000"/>
    <m/>
    <m/>
    <m/>
    <m/>
    <m/>
    <m/>
    <m/>
    <m/>
    <m/>
    <m/>
    <m/>
    <m/>
    <m/>
    <m/>
    <m/>
    <m/>
    <m/>
    <m/>
    <m/>
    <m/>
    <m/>
    <m/>
    <m/>
    <m/>
    <m/>
    <m/>
    <m/>
    <m/>
    <m/>
    <m/>
    <m/>
    <m/>
    <m/>
    <m/>
    <m/>
    <m/>
    <m/>
    <m/>
    <m/>
    <m/>
    <m/>
    <m/>
    <m/>
    <m/>
    <m/>
    <m/>
  </r>
  <r>
    <x v="36"/>
    <x v="0"/>
    <x v="3"/>
    <n v="280"/>
    <m/>
    <m/>
    <n v="0"/>
    <n v="0"/>
    <n v="0"/>
    <n v="0"/>
    <n v="0"/>
    <m/>
    <n v="0"/>
    <n v="0"/>
    <n v="0"/>
    <n v="0"/>
    <n v="0"/>
    <n v="0"/>
    <m/>
    <n v="0"/>
    <n v="0"/>
    <m/>
    <m/>
    <m/>
    <m/>
    <m/>
    <m/>
    <m/>
    <m/>
    <s v="D Più"/>
    <n v="912000"/>
    <m/>
    <m/>
    <m/>
    <m/>
    <m/>
    <m/>
    <m/>
    <m/>
    <m/>
    <m/>
    <m/>
    <m/>
    <m/>
    <m/>
    <m/>
    <m/>
    <m/>
    <m/>
    <m/>
    <m/>
    <m/>
    <m/>
    <m/>
    <m/>
    <m/>
    <m/>
    <m/>
    <m/>
    <m/>
    <m/>
    <m/>
    <m/>
    <m/>
    <m/>
    <m/>
    <m/>
    <m/>
    <m/>
    <m/>
    <m/>
    <m/>
    <m/>
    <m/>
    <m/>
    <m/>
    <m/>
  </r>
  <r>
    <x v="37"/>
    <x v="0"/>
    <x v="1"/>
    <n v="104"/>
    <m/>
    <s v="http://www.decathlon.it/clicca-e-ritira.html"/>
    <n v="1"/>
    <n v="6.3"/>
    <n v="0"/>
    <n v="6.3"/>
    <n v="1"/>
    <m/>
    <n v="1"/>
    <n v="0"/>
    <n v="1"/>
    <n v="1"/>
    <n v="0"/>
    <n v="0"/>
    <m/>
    <n v="0"/>
    <n v="0"/>
    <m/>
    <m/>
    <m/>
    <m/>
    <m/>
    <m/>
    <m/>
    <m/>
    <s v="MaxiArticoli sportivi"/>
    <n v="212027000"/>
    <m/>
    <m/>
    <m/>
    <m/>
    <m/>
    <m/>
    <m/>
    <m/>
    <m/>
    <m/>
    <m/>
    <m/>
    <m/>
    <m/>
    <m/>
    <m/>
    <m/>
    <m/>
    <m/>
    <m/>
    <m/>
    <m/>
    <m/>
    <m/>
    <m/>
    <m/>
    <m/>
    <m/>
    <m/>
    <m/>
    <m/>
    <m/>
    <m/>
    <m/>
    <m/>
    <m/>
    <m/>
    <m/>
    <m/>
    <m/>
    <m/>
    <m/>
    <m/>
    <m/>
    <m/>
    <m/>
  </r>
  <r>
    <x v="38"/>
    <x v="0"/>
    <x v="3"/>
    <n v="563"/>
    <m/>
    <m/>
    <n v="0"/>
    <n v="0.5"/>
    <n v="0"/>
    <n v="0.5"/>
    <n v="0"/>
    <m/>
    <n v="0"/>
    <n v="0"/>
    <n v="0"/>
    <n v="0"/>
    <n v="1"/>
    <n v="0"/>
    <m/>
    <n v="0"/>
    <n v="0"/>
    <m/>
    <m/>
    <m/>
    <m/>
    <m/>
    <m/>
    <m/>
    <m/>
    <s v="Despar"/>
    <s v=" 79320000"/>
    <m/>
    <m/>
    <m/>
    <m/>
    <m/>
    <m/>
    <m/>
    <m/>
    <m/>
    <m/>
    <m/>
    <m/>
    <m/>
    <m/>
    <m/>
    <m/>
    <m/>
    <m/>
    <m/>
    <m/>
    <m/>
    <m/>
    <m/>
    <m/>
    <m/>
    <m/>
    <m/>
    <m/>
    <m/>
    <m/>
    <m/>
    <m/>
    <m/>
    <m/>
    <m/>
    <m/>
    <m/>
    <m/>
    <m/>
    <m/>
    <m/>
    <m/>
    <m/>
    <m/>
    <m/>
    <m/>
  </r>
  <r>
    <x v="39"/>
    <x v="0"/>
    <x v="1"/>
    <n v="13"/>
    <m/>
    <s v="http://www.df-Articoli sportivispecialist.it/Carrello.html"/>
    <n v="1"/>
    <n v="1"/>
    <n v="0"/>
    <n v="1"/>
    <n v="0"/>
    <m/>
    <n v="0"/>
    <n v="0"/>
    <n v="0"/>
    <n v="1"/>
    <n v="0"/>
    <n v="0"/>
    <m/>
    <n v="0"/>
    <n v="0"/>
    <m/>
    <m/>
    <m/>
    <m/>
    <m/>
    <m/>
    <m/>
    <m/>
    <m/>
    <n v="64711000"/>
    <m/>
    <m/>
    <m/>
    <m/>
    <m/>
    <m/>
    <m/>
    <m/>
    <m/>
    <m/>
    <m/>
    <m/>
    <m/>
    <m/>
    <m/>
    <m/>
    <m/>
    <m/>
    <m/>
    <m/>
    <m/>
    <m/>
    <m/>
    <m/>
    <m/>
    <m/>
    <m/>
    <m/>
    <m/>
    <m/>
    <m/>
    <m/>
    <m/>
    <m/>
    <m/>
    <m/>
    <m/>
    <m/>
    <m/>
    <m/>
    <m/>
    <m/>
    <m/>
    <m/>
    <m/>
    <m/>
  </r>
  <r>
    <x v="40"/>
    <x v="0"/>
    <x v="1"/>
    <n v="0"/>
    <m/>
    <s v="http://www.diadora.com/it/info-shop#help-5"/>
    <n v="1"/>
    <n v="0"/>
    <n v="0"/>
    <n v="0"/>
    <n v="0"/>
    <m/>
    <n v="0"/>
    <n v="0"/>
    <n v="0"/>
    <n v="0"/>
    <n v="0"/>
    <n v="0"/>
    <m/>
    <n v="0"/>
    <n v="0"/>
    <m/>
    <m/>
    <m/>
    <m/>
    <m/>
    <m/>
    <m/>
    <m/>
    <s v="Jesus Jeans, Superga, Robe di Kappa, Kappa, K-Way, Besson, Sabelt, Briko, The Gigastore"/>
    <n v="122301000"/>
    <m/>
    <m/>
    <m/>
    <m/>
    <m/>
    <m/>
    <m/>
    <m/>
    <m/>
    <m/>
    <m/>
    <m/>
    <m/>
    <m/>
    <m/>
    <m/>
    <m/>
    <m/>
    <m/>
    <m/>
    <m/>
    <m/>
    <m/>
    <m/>
    <m/>
    <m/>
    <m/>
    <m/>
    <m/>
    <m/>
    <m/>
    <m/>
    <m/>
    <m/>
    <m/>
    <m/>
    <m/>
    <m/>
    <m/>
    <m/>
    <m/>
    <m/>
    <m/>
    <m/>
    <m/>
    <m/>
  </r>
  <r>
    <x v="41"/>
    <x v="0"/>
    <x v="3"/>
    <n v="560"/>
    <m/>
    <m/>
    <n v="0"/>
    <n v="0"/>
    <n v="0"/>
    <n v="0"/>
    <n v="0"/>
    <m/>
    <n v="0"/>
    <n v="0"/>
    <n v="0"/>
    <n v="0"/>
    <n v="0"/>
    <n v="0"/>
    <m/>
    <n v="0"/>
    <n v="0"/>
    <m/>
    <m/>
    <m/>
    <m/>
    <m/>
    <m/>
    <m/>
    <m/>
    <s v="Dimeglio"/>
    <n v="34667000"/>
    <m/>
    <m/>
    <m/>
    <m/>
    <m/>
    <m/>
    <m/>
    <m/>
    <m/>
    <m/>
    <m/>
    <m/>
    <m/>
    <m/>
    <m/>
    <m/>
    <m/>
    <m/>
    <m/>
    <m/>
    <m/>
    <m/>
    <m/>
    <m/>
    <m/>
    <m/>
    <m/>
    <m/>
    <m/>
    <m/>
    <m/>
    <m/>
    <m/>
    <m/>
    <m/>
    <m/>
    <m/>
    <m/>
    <m/>
    <m/>
    <m/>
    <m/>
    <m/>
    <m/>
    <m/>
    <m/>
  </r>
  <r>
    <x v="42"/>
    <x v="0"/>
    <x v="6"/>
    <n v="10"/>
    <m/>
    <s v="http://www.disneystore.it/servizioclienti?cid=deliveries"/>
    <n v="1"/>
    <n v="2.8"/>
    <n v="0"/>
    <n v="2.8"/>
    <n v="0"/>
    <m/>
    <n v="0"/>
    <n v="0"/>
    <n v="1"/>
    <n v="0"/>
    <n v="0"/>
    <n v="0"/>
    <m/>
    <n v="0"/>
    <n v="0"/>
    <m/>
    <m/>
    <m/>
    <m/>
    <m/>
    <m/>
    <m/>
    <m/>
    <m/>
    <s v="61534000 "/>
    <m/>
    <m/>
    <m/>
    <m/>
    <m/>
    <m/>
    <m/>
    <m/>
    <m/>
    <m/>
    <m/>
    <m/>
    <m/>
    <m/>
    <m/>
    <m/>
    <m/>
    <m/>
    <m/>
    <m/>
    <m/>
    <m/>
    <m/>
    <m/>
    <m/>
    <m/>
    <m/>
    <m/>
    <m/>
    <m/>
    <m/>
    <m/>
    <m/>
    <m/>
    <m/>
    <m/>
    <m/>
    <m/>
    <m/>
    <m/>
    <m/>
    <m/>
    <m/>
    <m/>
    <m/>
    <m/>
  </r>
  <r>
    <x v="43"/>
    <x v="0"/>
    <x v="7"/>
    <n v="100"/>
    <m/>
    <m/>
    <n v="0"/>
    <n v="0"/>
    <n v="0"/>
    <n v="0"/>
    <n v="0"/>
    <m/>
    <n v="0"/>
    <n v="0"/>
    <n v="0"/>
    <n v="0"/>
    <n v="0"/>
    <n v="0"/>
    <m/>
    <n v="0"/>
    <n v="0"/>
    <m/>
    <m/>
    <m/>
    <m/>
    <m/>
    <m/>
    <m/>
    <m/>
    <s v="Divani &amp; Divani"/>
    <n v="440784000"/>
    <m/>
    <m/>
    <m/>
    <m/>
    <m/>
    <m/>
    <m/>
    <m/>
    <m/>
    <m/>
    <m/>
    <m/>
    <m/>
    <m/>
    <m/>
    <m/>
    <m/>
    <m/>
    <m/>
    <m/>
    <m/>
    <m/>
    <m/>
    <m/>
    <m/>
    <m/>
    <m/>
    <m/>
    <m/>
    <m/>
    <m/>
    <m/>
    <m/>
    <m/>
    <m/>
    <m/>
    <m/>
    <m/>
    <m/>
    <m/>
    <m/>
    <m/>
    <m/>
    <m/>
    <m/>
    <m/>
  </r>
  <r>
    <x v="44"/>
    <x v="0"/>
    <x v="2"/>
    <n v="24"/>
    <m/>
    <s v="http://store.dolcegabbana.com/cms/help/shipping/shippinginformation.asp?tskay=E8379224"/>
    <n v="1"/>
    <n v="0"/>
    <n v="0"/>
    <n v="0"/>
    <n v="0"/>
    <m/>
    <n v="0"/>
    <n v="0"/>
    <n v="0"/>
    <n v="0"/>
    <n v="0"/>
    <n v="0"/>
    <m/>
    <n v="0"/>
    <n v="0"/>
    <m/>
    <m/>
    <m/>
    <m/>
    <m/>
    <m/>
    <m/>
    <m/>
    <s v="Dolce &amp; Gabbana"/>
    <m/>
    <m/>
    <m/>
    <m/>
    <m/>
    <m/>
    <m/>
    <m/>
    <m/>
    <m/>
    <m/>
    <m/>
    <m/>
    <m/>
    <m/>
    <m/>
    <m/>
    <m/>
    <m/>
    <m/>
    <m/>
    <m/>
    <m/>
    <m/>
    <m/>
    <m/>
    <m/>
    <m/>
    <m/>
    <m/>
    <m/>
    <m/>
    <m/>
    <m/>
    <m/>
    <m/>
    <m/>
    <m/>
    <m/>
    <m/>
    <m/>
    <m/>
    <m/>
    <m/>
    <m/>
    <m/>
    <m/>
  </r>
  <r>
    <x v="45"/>
    <x v="0"/>
    <x v="5"/>
    <n v="130"/>
    <m/>
    <s v="https://data.douglas.it/hybr/popup/hilfe/hilfe_faq.htm#Spedizione"/>
    <n v="1"/>
    <n v="7.5"/>
    <n v="0"/>
    <n v="7.5"/>
    <n v="0"/>
    <m/>
    <n v="1"/>
    <n v="1"/>
    <n v="1"/>
    <n v="1"/>
    <n v="0"/>
    <n v="0"/>
    <m/>
    <n v="0"/>
    <n v="0"/>
    <m/>
    <m/>
    <m/>
    <m/>
    <m/>
    <m/>
    <m/>
    <m/>
    <s v="Tutti"/>
    <m/>
    <m/>
    <m/>
    <m/>
    <m/>
    <m/>
    <m/>
    <m/>
    <m/>
    <m/>
    <m/>
    <m/>
    <m/>
    <m/>
    <m/>
    <m/>
    <m/>
    <m/>
    <m/>
    <m/>
    <m/>
    <m/>
    <m/>
    <m/>
    <m/>
    <m/>
    <m/>
    <m/>
    <m/>
    <m/>
    <m/>
    <m/>
    <m/>
    <m/>
    <m/>
    <m/>
    <m/>
    <m/>
    <m/>
    <m/>
    <m/>
    <m/>
    <m/>
    <m/>
    <m/>
    <m/>
    <m/>
  </r>
  <r>
    <x v="46"/>
    <x v="0"/>
    <x v="8"/>
    <n v="12"/>
    <m/>
    <s v="http://www.eataly.net/it_it/spedizione/"/>
    <n v="1"/>
    <n v="0"/>
    <n v="0"/>
    <n v="0"/>
    <n v="0"/>
    <m/>
    <n v="0"/>
    <n v="0"/>
    <n v="0"/>
    <n v="0"/>
    <n v="0"/>
    <n v="0"/>
    <m/>
    <n v="0"/>
    <n v="0"/>
    <m/>
    <m/>
    <m/>
    <m/>
    <m/>
    <m/>
    <m/>
    <m/>
    <m/>
    <s v="2584000 "/>
    <m/>
    <m/>
    <m/>
    <m/>
    <m/>
    <m/>
    <m/>
    <m/>
    <m/>
    <m/>
    <m/>
    <m/>
    <m/>
    <m/>
    <m/>
    <m/>
    <m/>
    <m/>
    <m/>
    <m/>
    <m/>
    <m/>
    <m/>
    <m/>
    <m/>
    <m/>
    <m/>
    <m/>
    <m/>
    <m/>
    <m/>
    <m/>
    <m/>
    <m/>
    <m/>
    <m/>
    <m/>
    <m/>
    <m/>
    <m/>
    <m/>
    <m/>
    <m/>
    <m/>
    <m/>
    <m/>
  </r>
  <r>
    <x v="47"/>
    <x v="0"/>
    <x v="4"/>
    <n v="121"/>
    <m/>
    <m/>
    <n v="0"/>
    <n v="0"/>
    <n v="0"/>
    <n v="0"/>
    <n v="0"/>
    <m/>
    <n v="0"/>
    <n v="0"/>
    <n v="0"/>
    <n v="0"/>
    <n v="0"/>
    <n v="0"/>
    <m/>
    <n v="0"/>
    <n v="0"/>
    <m/>
    <m/>
    <m/>
    <m/>
    <m/>
    <m/>
    <m/>
    <m/>
    <m/>
    <n v="1177000000"/>
    <s v="Utilizza Mondadori come servizio di e-commerce"/>
    <m/>
    <m/>
    <m/>
    <m/>
    <m/>
    <m/>
    <m/>
    <m/>
    <m/>
    <m/>
    <m/>
    <m/>
    <m/>
    <m/>
    <m/>
    <m/>
    <m/>
    <m/>
    <m/>
    <m/>
    <m/>
    <m/>
    <m/>
    <m/>
    <m/>
    <m/>
    <m/>
    <m/>
    <m/>
    <m/>
    <m/>
    <m/>
    <m/>
    <m/>
    <m/>
    <m/>
    <m/>
    <m/>
    <m/>
    <m/>
    <m/>
    <m/>
    <m/>
    <m/>
    <m/>
  </r>
  <r>
    <x v="48"/>
    <x v="0"/>
    <x v="2"/>
    <n v="15"/>
    <m/>
    <s v="http://store.zegna.com/localize.asp?tskay=6DF9DB3A&amp;page=help/shipping&amp;"/>
    <n v="1"/>
    <n v="5.3"/>
    <n v="0"/>
    <n v="5.3"/>
    <n v="1"/>
    <m/>
    <n v="1"/>
    <n v="0"/>
    <n v="1"/>
    <n v="0"/>
    <n v="0"/>
    <n v="0"/>
    <m/>
    <n v="0"/>
    <n v="0"/>
    <m/>
    <m/>
    <m/>
    <m/>
    <m/>
    <m/>
    <m/>
    <m/>
    <s v="Ermenegildo Zegna"/>
    <m/>
    <m/>
    <m/>
    <m/>
    <m/>
    <m/>
    <m/>
    <m/>
    <m/>
    <m/>
    <m/>
    <m/>
    <m/>
    <m/>
    <m/>
    <m/>
    <m/>
    <m/>
    <m/>
    <m/>
    <m/>
    <m/>
    <m/>
    <m/>
    <m/>
    <m/>
    <m/>
    <m/>
    <m/>
    <m/>
    <m/>
    <m/>
    <m/>
    <m/>
    <m/>
    <m/>
    <m/>
    <m/>
    <m/>
    <m/>
    <m/>
    <m/>
    <m/>
    <m/>
    <m/>
    <m/>
    <m/>
  </r>
  <r>
    <x v="49"/>
    <x v="0"/>
    <x v="3"/>
    <n v="76"/>
    <m/>
    <s v="http://www.esselunga.it/cms/servizi/consegna-domicilio.html"/>
    <n v="1"/>
    <n v="2"/>
    <n v="0"/>
    <n v="2"/>
    <n v="0"/>
    <m/>
    <n v="0"/>
    <n v="0"/>
    <n v="0"/>
    <n v="1"/>
    <n v="0"/>
    <n v="1"/>
    <m/>
    <n v="0"/>
    <n v="0"/>
    <m/>
    <m/>
    <m/>
    <m/>
    <m/>
    <m/>
    <m/>
    <m/>
    <s v="Esselunga"/>
    <n v="7964633000"/>
    <m/>
    <m/>
    <m/>
    <m/>
    <m/>
    <m/>
    <m/>
    <m/>
    <m/>
    <m/>
    <m/>
    <m/>
    <m/>
    <m/>
    <m/>
    <m/>
    <m/>
    <m/>
    <m/>
    <m/>
    <m/>
    <m/>
    <m/>
    <m/>
    <m/>
    <m/>
    <m/>
    <m/>
    <m/>
    <m/>
    <m/>
    <m/>
    <m/>
    <m/>
    <m/>
    <m/>
    <m/>
    <m/>
    <m/>
    <m/>
    <m/>
    <m/>
    <m/>
    <m/>
    <m/>
    <m/>
  </r>
  <r>
    <x v="50"/>
    <x v="0"/>
    <x v="5"/>
    <n v="37"/>
    <m/>
    <s v="https://www.esserbellaprofumerie.it/ecommerce/nav/auth/esserbella/home.html#!/negozio/"/>
    <n v="1"/>
    <n v="3.5"/>
    <n v="0"/>
    <n v="3.5"/>
    <n v="0"/>
    <m/>
    <n v="1"/>
    <n v="0"/>
    <n v="0"/>
    <n v="1"/>
    <n v="0"/>
    <n v="1"/>
    <m/>
    <n v="0"/>
    <n v="0"/>
    <m/>
    <m/>
    <m/>
    <m/>
    <m/>
    <m/>
    <m/>
    <m/>
    <s v="Tutti"/>
    <m/>
    <m/>
    <m/>
    <m/>
    <m/>
    <m/>
    <m/>
    <m/>
    <m/>
    <m/>
    <m/>
    <m/>
    <m/>
    <m/>
    <m/>
    <m/>
    <m/>
    <m/>
    <m/>
    <m/>
    <m/>
    <m/>
    <m/>
    <m/>
    <m/>
    <m/>
    <m/>
    <m/>
    <m/>
    <m/>
    <m/>
    <m/>
    <m/>
    <m/>
    <m/>
    <m/>
    <m/>
    <m/>
    <m/>
    <m/>
    <m/>
    <m/>
    <m/>
    <m/>
    <m/>
    <m/>
    <m/>
  </r>
  <r>
    <x v="51"/>
    <x v="0"/>
    <x v="5"/>
    <n v="110"/>
    <m/>
    <s v="Fa e-Commerce rimandando ad altri 8 siti"/>
    <n v="1"/>
    <n v="1"/>
    <n v="0"/>
    <n v="1"/>
    <n v="0"/>
    <m/>
    <n v="0"/>
    <n v="0"/>
    <n v="0"/>
    <n v="1"/>
    <n v="0"/>
    <n v="0"/>
    <m/>
    <n v="0"/>
    <n v="0"/>
    <m/>
    <m/>
    <m/>
    <m/>
    <m/>
    <m/>
    <m/>
    <m/>
    <m/>
    <m/>
    <m/>
    <m/>
    <m/>
    <m/>
    <m/>
    <m/>
    <m/>
    <m/>
    <m/>
    <m/>
    <m/>
    <m/>
    <m/>
    <m/>
    <m/>
    <m/>
    <m/>
    <m/>
    <m/>
    <m/>
    <m/>
    <m/>
    <m/>
    <m/>
    <m/>
    <m/>
    <m/>
    <m/>
    <m/>
    <m/>
    <m/>
    <m/>
    <m/>
    <m/>
    <m/>
    <m/>
    <m/>
    <m/>
    <m/>
    <m/>
    <m/>
    <m/>
    <m/>
    <m/>
    <m/>
    <m/>
  </r>
  <r>
    <x v="52"/>
    <x v="0"/>
    <x v="2"/>
    <n v="12"/>
    <m/>
    <s v="http://www.etro.com/it_it/customer-care#tab6"/>
    <n v="1"/>
    <n v="0"/>
    <n v="0"/>
    <n v="0"/>
    <n v="0"/>
    <m/>
    <n v="0"/>
    <n v="0"/>
    <n v="0"/>
    <n v="0"/>
    <n v="0"/>
    <n v="0"/>
    <m/>
    <n v="0"/>
    <n v="0"/>
    <m/>
    <m/>
    <m/>
    <m/>
    <m/>
    <m/>
    <m/>
    <m/>
    <s v="Etro"/>
    <m/>
    <m/>
    <m/>
    <m/>
    <m/>
    <m/>
    <m/>
    <m/>
    <m/>
    <m/>
    <m/>
    <m/>
    <m/>
    <m/>
    <m/>
    <m/>
    <m/>
    <m/>
    <m/>
    <m/>
    <m/>
    <m/>
    <m/>
    <m/>
    <m/>
    <m/>
    <m/>
    <m/>
    <m/>
    <m/>
    <m/>
    <m/>
    <m/>
    <m/>
    <m/>
    <m/>
    <m/>
    <m/>
    <m/>
    <m/>
    <m/>
    <m/>
    <m/>
    <m/>
    <m/>
    <m/>
    <m/>
  </r>
  <r>
    <x v="53"/>
    <x v="0"/>
    <x v="3"/>
    <n v="1000"/>
    <m/>
    <m/>
    <n v="0"/>
    <n v="0"/>
    <n v="0"/>
    <n v="0"/>
    <n v="0"/>
    <m/>
    <n v="0"/>
    <n v="0"/>
    <n v="0"/>
    <n v="0"/>
    <n v="0"/>
    <n v="0"/>
    <m/>
    <n v="0"/>
    <n v="0"/>
    <m/>
    <m/>
    <m/>
    <m/>
    <m/>
    <m/>
    <m/>
    <m/>
    <s v="Euro Spin"/>
    <n v="4200000000"/>
    <m/>
    <m/>
    <m/>
    <m/>
    <m/>
    <m/>
    <m/>
    <m/>
    <m/>
    <m/>
    <m/>
    <m/>
    <m/>
    <m/>
    <m/>
    <m/>
    <m/>
    <m/>
    <m/>
    <m/>
    <m/>
    <m/>
    <m/>
    <m/>
    <m/>
    <m/>
    <m/>
    <m/>
    <m/>
    <m/>
    <m/>
    <m/>
    <m/>
    <m/>
    <m/>
    <m/>
    <m/>
    <m/>
    <m/>
    <m/>
    <m/>
    <m/>
    <m/>
    <m/>
    <m/>
    <m/>
  </r>
  <r>
    <x v="54"/>
    <x v="0"/>
    <x v="9"/>
    <n v="438"/>
    <m/>
    <s v="http://www.euronics.it/area-clienti/consegna/"/>
    <n v="1"/>
    <n v="6"/>
    <n v="0"/>
    <n v="6"/>
    <n v="0"/>
    <m/>
    <n v="0"/>
    <n v="1"/>
    <n v="1"/>
    <n v="1"/>
    <n v="0"/>
    <n v="0"/>
    <m/>
    <n v="0"/>
    <n v="0"/>
    <m/>
    <m/>
    <m/>
    <m/>
    <m/>
    <m/>
    <m/>
    <m/>
    <m/>
    <n v="230611000"/>
    <m/>
    <m/>
    <m/>
    <m/>
    <m/>
    <m/>
    <m/>
    <m/>
    <m/>
    <m/>
    <m/>
    <m/>
    <m/>
    <m/>
    <m/>
    <m/>
    <m/>
    <m/>
    <m/>
    <m/>
    <m/>
    <m/>
    <m/>
    <m/>
    <m/>
    <m/>
    <m/>
    <m/>
    <m/>
    <m/>
    <m/>
    <m/>
    <m/>
    <m/>
    <m/>
    <m/>
    <m/>
    <m/>
    <m/>
    <m/>
    <m/>
    <m/>
    <m/>
    <m/>
    <m/>
    <m/>
  </r>
  <r>
    <x v="55"/>
    <x v="0"/>
    <x v="9"/>
    <n v="300"/>
    <m/>
    <s v="http://www.expertonline.it/it-IT-it/Contenuti/Spedizioni.aspx"/>
    <n v="1"/>
    <n v="1"/>
    <n v="0"/>
    <n v="1"/>
    <n v="0"/>
    <m/>
    <n v="0"/>
    <n v="0"/>
    <n v="0"/>
    <n v="1"/>
    <n v="0"/>
    <n v="0"/>
    <m/>
    <n v="0"/>
    <n v="0"/>
    <m/>
    <m/>
    <m/>
    <m/>
    <m/>
    <m/>
    <m/>
    <m/>
    <m/>
    <n v="65350000"/>
    <m/>
    <m/>
    <m/>
    <m/>
    <m/>
    <m/>
    <m/>
    <m/>
    <m/>
    <m/>
    <m/>
    <m/>
    <m/>
    <m/>
    <m/>
    <m/>
    <m/>
    <m/>
    <m/>
    <m/>
    <m/>
    <m/>
    <m/>
    <m/>
    <m/>
    <m/>
    <m/>
    <m/>
    <m/>
    <m/>
    <m/>
    <m/>
    <m/>
    <m/>
    <m/>
    <m/>
    <m/>
    <m/>
    <m/>
    <m/>
    <m/>
    <m/>
    <m/>
    <m/>
    <m/>
    <m/>
  </r>
  <r>
    <x v="56"/>
    <x v="0"/>
    <x v="3"/>
    <n v="226"/>
    <m/>
    <m/>
    <n v="0"/>
    <n v="1"/>
    <n v="0"/>
    <n v="1"/>
    <n v="0"/>
    <m/>
    <n v="0"/>
    <n v="0"/>
    <n v="0"/>
    <n v="1"/>
    <n v="0"/>
    <n v="0"/>
    <m/>
    <n v="0"/>
    <n v="0"/>
    <m/>
    <m/>
    <m/>
    <m/>
    <m/>
    <m/>
    <m/>
    <m/>
    <s v="Famila"/>
    <n v="63030000"/>
    <m/>
    <m/>
    <m/>
    <m/>
    <m/>
    <m/>
    <m/>
    <m/>
    <m/>
    <m/>
    <m/>
    <m/>
    <m/>
    <m/>
    <m/>
    <m/>
    <m/>
    <m/>
    <m/>
    <m/>
    <m/>
    <m/>
    <m/>
    <m/>
    <m/>
    <m/>
    <m/>
    <m/>
    <m/>
    <m/>
    <m/>
    <m/>
    <m/>
    <m/>
    <m/>
    <m/>
    <m/>
    <m/>
    <m/>
    <m/>
    <m/>
    <m/>
    <m/>
    <m/>
    <m/>
    <m/>
  </r>
  <r>
    <x v="57"/>
    <x v="0"/>
    <x v="7"/>
    <n v="54"/>
    <m/>
    <m/>
    <n v="0"/>
    <n v="0"/>
    <n v="0"/>
    <n v="0"/>
    <n v="0"/>
    <m/>
    <n v="0"/>
    <n v="0"/>
    <n v="0"/>
    <n v="0"/>
    <n v="0"/>
    <n v="0"/>
    <m/>
    <n v="0"/>
    <n v="0"/>
    <m/>
    <m/>
    <m/>
    <m/>
    <m/>
    <m/>
    <m/>
    <m/>
    <s v="Febal Casa"/>
    <m/>
    <m/>
    <m/>
    <m/>
    <m/>
    <m/>
    <m/>
    <m/>
    <m/>
    <m/>
    <m/>
    <m/>
    <m/>
    <m/>
    <m/>
    <m/>
    <m/>
    <m/>
    <m/>
    <m/>
    <m/>
    <m/>
    <m/>
    <m/>
    <m/>
    <m/>
    <m/>
    <m/>
    <m/>
    <m/>
    <m/>
    <m/>
    <m/>
    <m/>
    <m/>
    <m/>
    <m/>
    <m/>
    <m/>
    <m/>
    <m/>
    <m/>
    <m/>
    <m/>
    <m/>
    <m/>
    <m/>
  </r>
  <r>
    <x v="58"/>
    <x v="0"/>
    <x v="2"/>
    <n v="10"/>
    <m/>
    <s v="http://www.fendi.com/it/customer-care/segui-ordine"/>
    <n v="1"/>
    <n v="1"/>
    <n v="0"/>
    <n v="1"/>
    <n v="1"/>
    <m/>
    <n v="0"/>
    <n v="0"/>
    <n v="0"/>
    <n v="0"/>
    <n v="0"/>
    <n v="0"/>
    <m/>
    <n v="0"/>
    <n v="0"/>
    <m/>
    <m/>
    <m/>
    <m/>
    <m/>
    <m/>
    <m/>
    <m/>
    <s v="Fendi"/>
    <m/>
    <m/>
    <m/>
    <m/>
    <m/>
    <m/>
    <m/>
    <m/>
    <m/>
    <m/>
    <m/>
    <m/>
    <m/>
    <m/>
    <m/>
    <m/>
    <m/>
    <m/>
    <m/>
    <m/>
    <m/>
    <m/>
    <m/>
    <m/>
    <m/>
    <m/>
    <m/>
    <m/>
    <m/>
    <m/>
    <m/>
    <m/>
    <m/>
    <m/>
    <m/>
    <m/>
    <m/>
    <m/>
    <m/>
    <m/>
    <m/>
    <m/>
    <m/>
    <m/>
    <m/>
    <m/>
    <m/>
  </r>
  <r>
    <x v="59"/>
    <x v="0"/>
    <x v="0"/>
    <n v="195"/>
    <m/>
    <s v="https://www.footlocker.eu/it/content/cc_shipping_and_delivery"/>
    <n v="1"/>
    <n v="1.5"/>
    <n v="0"/>
    <n v="1.5"/>
    <n v="0"/>
    <m/>
    <n v="1"/>
    <n v="0"/>
    <n v="0"/>
    <n v="0"/>
    <n v="0"/>
    <n v="0"/>
    <n v="0"/>
    <n v="0"/>
    <n v="0"/>
    <m/>
    <m/>
    <m/>
    <m/>
    <m/>
    <m/>
    <m/>
    <m/>
    <m/>
    <m/>
    <m/>
    <m/>
    <m/>
    <m/>
    <m/>
    <m/>
    <m/>
    <m/>
    <m/>
    <m/>
    <m/>
    <m/>
    <m/>
    <m/>
    <m/>
    <m/>
    <m/>
    <m/>
    <m/>
    <m/>
    <m/>
    <m/>
    <m/>
    <m/>
    <m/>
    <m/>
    <m/>
    <m/>
    <m/>
    <m/>
    <m/>
    <m/>
    <m/>
    <m/>
    <m/>
    <m/>
    <m/>
    <m/>
    <m/>
    <m/>
    <m/>
    <m/>
    <m/>
    <m/>
    <m/>
    <m/>
  </r>
  <r>
    <x v="60"/>
    <x v="0"/>
    <x v="9"/>
    <n v="220"/>
    <m/>
    <s v="https://www.gamestop.it/storehome"/>
    <n v="1"/>
    <n v="8.5"/>
    <n v="0"/>
    <n v="8.5"/>
    <n v="1"/>
    <m/>
    <n v="1"/>
    <n v="1"/>
    <n v="1"/>
    <n v="1"/>
    <n v="0"/>
    <n v="0"/>
    <m/>
    <n v="0"/>
    <n v="0"/>
    <m/>
    <m/>
    <m/>
    <m/>
    <m/>
    <m/>
    <m/>
    <m/>
    <m/>
    <n v="330128000"/>
    <m/>
    <m/>
    <m/>
    <m/>
    <m/>
    <m/>
    <m/>
    <m/>
    <m/>
    <m/>
    <m/>
    <m/>
    <m/>
    <m/>
    <m/>
    <m/>
    <m/>
    <m/>
    <m/>
    <m/>
    <m/>
    <m/>
    <m/>
    <m/>
    <m/>
    <m/>
    <m/>
    <m/>
    <m/>
    <m/>
    <m/>
    <m/>
    <m/>
    <m/>
    <m/>
    <m/>
    <m/>
    <m/>
    <m/>
    <m/>
    <m/>
    <m/>
    <m/>
    <m/>
    <m/>
    <m/>
  </r>
  <r>
    <x v="61"/>
    <x v="0"/>
    <x v="0"/>
    <n v="10"/>
    <m/>
    <s v="http://www.gap.eu/customerService/info.do?cid=2324&amp;mlink=5058,4991843,7&amp;clink=4991843"/>
    <n v="1"/>
    <n v="0"/>
    <n v="0"/>
    <n v="0"/>
    <n v="0"/>
    <m/>
    <n v="0"/>
    <n v="0"/>
    <n v="0"/>
    <n v="0"/>
    <n v="0"/>
    <n v="0"/>
    <n v="0"/>
    <n v="1"/>
    <n v="0"/>
    <m/>
    <m/>
    <m/>
    <m/>
    <m/>
    <m/>
    <m/>
    <m/>
    <s v="Gap"/>
    <m/>
    <m/>
    <m/>
    <m/>
    <m/>
    <m/>
    <m/>
    <m/>
    <m/>
    <m/>
    <m/>
    <m/>
    <m/>
    <m/>
    <m/>
    <m/>
    <m/>
    <m/>
    <m/>
    <m/>
    <m/>
    <m/>
    <m/>
    <m/>
    <m/>
    <m/>
    <m/>
    <m/>
    <m/>
    <m/>
    <m/>
    <m/>
    <m/>
    <m/>
    <m/>
    <m/>
    <m/>
    <m/>
    <m/>
    <m/>
    <m/>
    <m/>
    <m/>
    <m/>
    <m/>
    <m/>
    <m/>
  </r>
  <r>
    <x v="62"/>
    <x v="0"/>
    <x v="4"/>
    <n v="0"/>
    <m/>
    <m/>
    <n v="0"/>
    <n v="0"/>
    <n v="0"/>
    <n v="0"/>
    <n v="0"/>
    <m/>
    <n v="0"/>
    <n v="0"/>
    <n v="0"/>
    <n v="0"/>
    <n v="0"/>
    <n v="0"/>
    <m/>
    <n v="0"/>
    <n v="0"/>
    <m/>
    <m/>
    <m/>
    <m/>
    <m/>
    <m/>
    <m/>
    <m/>
    <m/>
    <m/>
    <s v="Utilizza IBS come servizio di e-commerce"/>
    <m/>
    <m/>
    <m/>
    <m/>
    <m/>
    <m/>
    <m/>
    <m/>
    <m/>
    <m/>
    <m/>
    <m/>
    <m/>
    <m/>
    <m/>
    <m/>
    <m/>
    <m/>
    <m/>
    <m/>
    <m/>
    <m/>
    <m/>
    <m/>
    <m/>
    <m/>
    <m/>
    <m/>
    <m/>
    <m/>
    <m/>
    <m/>
    <m/>
    <m/>
    <m/>
    <m/>
    <m/>
    <m/>
    <m/>
    <m/>
    <m/>
    <m/>
    <m/>
    <m/>
    <m/>
  </r>
  <r>
    <x v="63"/>
    <x v="0"/>
    <x v="4"/>
    <n v="185"/>
    <m/>
    <s v="http://www.giuntialpunto.it/content/aiuto#noaccamazon"/>
    <n v="1"/>
    <n v="0"/>
    <n v="0"/>
    <n v="0"/>
    <n v="0"/>
    <m/>
    <n v="0"/>
    <n v="0"/>
    <n v="0"/>
    <n v="0"/>
    <n v="0"/>
    <n v="0"/>
    <m/>
    <n v="0"/>
    <n v="0"/>
    <m/>
    <m/>
    <m/>
    <m/>
    <m/>
    <m/>
    <m/>
    <m/>
    <m/>
    <n v="200000000"/>
    <s v="Utilizza Amazon come servizio di e-commerce"/>
    <m/>
    <m/>
    <m/>
    <m/>
    <m/>
    <m/>
    <m/>
    <m/>
    <m/>
    <m/>
    <m/>
    <m/>
    <m/>
    <m/>
    <m/>
    <m/>
    <m/>
    <m/>
    <m/>
    <m/>
    <m/>
    <m/>
    <m/>
    <m/>
    <m/>
    <m/>
    <m/>
    <m/>
    <m/>
    <m/>
    <m/>
    <m/>
    <m/>
    <m/>
    <m/>
    <m/>
    <m/>
    <m/>
    <m/>
    <m/>
    <m/>
    <m/>
    <m/>
    <m/>
    <m/>
  </r>
  <r>
    <x v="64"/>
    <x v="0"/>
    <x v="7"/>
    <n v="21"/>
    <m/>
    <s v="http://www.grancasa.it/it-IT-it/Contenuti/Spedizioni.aspx"/>
    <n v="1"/>
    <n v="2.8"/>
    <n v="0"/>
    <n v="2.8"/>
    <n v="0"/>
    <m/>
    <n v="0"/>
    <n v="0"/>
    <n v="1"/>
    <n v="0"/>
    <n v="0"/>
    <n v="0"/>
    <m/>
    <n v="0"/>
    <n v="0"/>
    <m/>
    <m/>
    <m/>
    <m/>
    <m/>
    <m/>
    <m/>
    <m/>
    <s v="Grancasa"/>
    <m/>
    <m/>
    <m/>
    <m/>
    <m/>
    <m/>
    <m/>
    <m/>
    <m/>
    <m/>
    <m/>
    <m/>
    <m/>
    <m/>
    <m/>
    <m/>
    <m/>
    <m/>
    <m/>
    <m/>
    <m/>
    <m/>
    <m/>
    <m/>
    <m/>
    <m/>
    <m/>
    <m/>
    <m/>
    <m/>
    <m/>
    <m/>
    <m/>
    <m/>
    <m/>
    <m/>
    <m/>
    <m/>
    <m/>
    <m/>
    <m/>
    <m/>
    <m/>
    <m/>
    <m/>
    <m/>
    <m/>
  </r>
  <r>
    <x v="65"/>
    <x v="0"/>
    <x v="2"/>
    <n v="23"/>
    <m/>
    <s v="https://www.gucci.com/it/it/st/faq#shipping-and-delivery"/>
    <n v="1"/>
    <n v="3.7"/>
    <n v="0"/>
    <n v="3.7"/>
    <n v="0"/>
    <m/>
    <n v="1"/>
    <n v="1"/>
    <n v="0"/>
    <n v="0"/>
    <n v="0"/>
    <n v="0"/>
    <m/>
    <n v="1"/>
    <n v="0"/>
    <m/>
    <m/>
    <m/>
    <m/>
    <m/>
    <m/>
    <m/>
    <m/>
    <s v="Gucci "/>
    <m/>
    <m/>
    <m/>
    <m/>
    <m/>
    <m/>
    <m/>
    <m/>
    <m/>
    <m/>
    <m/>
    <m/>
    <m/>
    <m/>
    <m/>
    <m/>
    <m/>
    <m/>
    <m/>
    <m/>
    <m/>
    <m/>
    <m/>
    <m/>
    <m/>
    <m/>
    <m/>
    <m/>
    <m/>
    <m/>
    <m/>
    <m/>
    <m/>
    <m/>
    <m/>
    <m/>
    <m/>
    <m/>
    <m/>
    <m/>
    <m/>
    <m/>
    <m/>
    <m/>
    <m/>
    <m/>
    <m/>
  </r>
  <r>
    <x v="66"/>
    <x v="0"/>
    <x v="0"/>
    <n v="130"/>
    <m/>
    <s v="https://www2.hm.com/it_it/service-clients/shippinganddelivery.html"/>
    <n v="1"/>
    <n v="0"/>
    <n v="0"/>
    <n v="0"/>
    <n v="0"/>
    <m/>
    <n v="0"/>
    <n v="0"/>
    <n v="0"/>
    <n v="0"/>
    <n v="0"/>
    <n v="0"/>
    <n v="0"/>
    <n v="1"/>
    <n v="0"/>
    <m/>
    <m/>
    <m/>
    <m/>
    <m/>
    <m/>
    <m/>
    <m/>
    <s v="H&amp;M"/>
    <m/>
    <m/>
    <m/>
    <m/>
    <m/>
    <m/>
    <m/>
    <m/>
    <m/>
    <m/>
    <m/>
    <m/>
    <m/>
    <m/>
    <m/>
    <m/>
    <m/>
    <m/>
    <m/>
    <m/>
    <m/>
    <m/>
    <m/>
    <m/>
    <m/>
    <m/>
    <m/>
    <m/>
    <m/>
    <m/>
    <m/>
    <m/>
    <m/>
    <m/>
    <m/>
    <m/>
    <m/>
    <m/>
    <m/>
    <m/>
    <m/>
    <m/>
    <m/>
    <m/>
    <m/>
    <m/>
    <m/>
  </r>
  <r>
    <x v="67"/>
    <x v="0"/>
    <x v="2"/>
    <n v="17"/>
    <m/>
    <s v="http://italy.hermes.com/servizio-clienti/cgv-cgu"/>
    <n v="1"/>
    <n v="1"/>
    <n v="0"/>
    <n v="1"/>
    <n v="1"/>
    <m/>
    <n v="0"/>
    <n v="0"/>
    <n v="0"/>
    <n v="0"/>
    <n v="0"/>
    <n v="0"/>
    <m/>
    <n v="1"/>
    <n v="0"/>
    <m/>
    <m/>
    <m/>
    <m/>
    <m/>
    <m/>
    <m/>
    <m/>
    <s v="Hermès"/>
    <m/>
    <m/>
    <m/>
    <m/>
    <m/>
    <m/>
    <m/>
    <m/>
    <m/>
    <m/>
    <m/>
    <m/>
    <m/>
    <m/>
    <m/>
    <m/>
    <m/>
    <m/>
    <m/>
    <m/>
    <m/>
    <m/>
    <m/>
    <m/>
    <m/>
    <m/>
    <m/>
    <m/>
    <m/>
    <m/>
    <m/>
    <m/>
    <m/>
    <m/>
    <m/>
    <m/>
    <m/>
    <m/>
    <m/>
    <m/>
    <m/>
    <m/>
    <m/>
    <m/>
    <m/>
    <m/>
    <m/>
  </r>
  <r>
    <x v="68"/>
    <x v="0"/>
    <x v="2"/>
    <n v="58"/>
    <m/>
    <s v="http://www.hugoboss.com/it/customer-service/consegna/informazioni-generali/general-information-delivery.html"/>
    <n v="1"/>
    <n v="2.7"/>
    <n v="0"/>
    <n v="2.7"/>
    <n v="0"/>
    <m/>
    <n v="0"/>
    <n v="1"/>
    <n v="0"/>
    <n v="0"/>
    <n v="1"/>
    <n v="0"/>
    <m/>
    <n v="1"/>
    <n v="0"/>
    <m/>
    <m/>
    <m/>
    <m/>
    <m/>
    <m/>
    <m/>
    <m/>
    <s v="Hugo Boss"/>
    <m/>
    <m/>
    <m/>
    <m/>
    <m/>
    <m/>
    <m/>
    <m/>
    <m/>
    <m/>
    <m/>
    <m/>
    <m/>
    <m/>
    <m/>
    <m/>
    <m/>
    <m/>
    <m/>
    <m/>
    <m/>
    <m/>
    <m/>
    <m/>
    <m/>
    <m/>
    <m/>
    <m/>
    <m/>
    <m/>
    <m/>
    <m/>
    <m/>
    <m/>
    <m/>
    <m/>
    <m/>
    <m/>
    <m/>
    <m/>
    <m/>
    <m/>
    <m/>
    <m/>
    <m/>
    <m/>
    <m/>
  </r>
  <r>
    <x v="69"/>
    <x v="0"/>
    <x v="4"/>
    <n v="10"/>
    <m/>
    <s v="https://www.ibs.it/hlp/hlpspe.asp"/>
    <n v="1"/>
    <n v="1"/>
    <n v="0"/>
    <n v="1"/>
    <n v="1"/>
    <m/>
    <n v="0"/>
    <n v="0"/>
    <n v="0"/>
    <n v="0"/>
    <n v="0"/>
    <n v="0"/>
    <m/>
    <n v="0"/>
    <n v="0"/>
    <m/>
    <m/>
    <m/>
    <m/>
    <m/>
    <m/>
    <m/>
    <m/>
    <m/>
    <n v="100000000"/>
    <m/>
    <m/>
    <m/>
    <m/>
    <m/>
    <m/>
    <m/>
    <m/>
    <m/>
    <m/>
    <m/>
    <m/>
    <m/>
    <m/>
    <m/>
    <m/>
    <m/>
    <m/>
    <m/>
    <m/>
    <m/>
    <m/>
    <m/>
    <m/>
    <m/>
    <m/>
    <m/>
    <m/>
    <m/>
    <m/>
    <m/>
    <m/>
    <m/>
    <m/>
    <m/>
    <m/>
    <m/>
    <m/>
    <m/>
    <m/>
    <m/>
    <m/>
    <m/>
    <m/>
    <m/>
    <m/>
  </r>
  <r>
    <x v="70"/>
    <x v="0"/>
    <x v="2"/>
    <n v="4"/>
    <m/>
    <s v="https://www.gilmarlab.com/it/shipment"/>
    <n v="1"/>
    <n v="0"/>
    <n v="0"/>
    <n v="0"/>
    <n v="0"/>
    <m/>
    <n v="0"/>
    <n v="0"/>
    <n v="0"/>
    <n v="0"/>
    <n v="0"/>
    <n v="0"/>
    <m/>
    <n v="0"/>
    <n v="0"/>
    <m/>
    <m/>
    <m/>
    <m/>
    <m/>
    <m/>
    <m/>
    <m/>
    <s v="Iceberg"/>
    <m/>
    <m/>
    <m/>
    <m/>
    <m/>
    <m/>
    <m/>
    <m/>
    <m/>
    <m/>
    <m/>
    <m/>
    <m/>
    <m/>
    <m/>
    <m/>
    <m/>
    <m/>
    <m/>
    <m/>
    <m/>
    <m/>
    <m/>
    <m/>
    <m/>
    <m/>
    <m/>
    <m/>
    <m/>
    <m/>
    <m/>
    <m/>
    <m/>
    <m/>
    <m/>
    <m/>
    <m/>
    <m/>
    <m/>
    <m/>
    <m/>
    <m/>
    <m/>
    <m/>
    <m/>
    <m/>
    <m/>
  </r>
  <r>
    <x v="71"/>
    <x v="0"/>
    <x v="7"/>
    <n v="21"/>
    <m/>
    <s v="http://www.ikea.com/ms/it_IT/servizio-clienti/nostri-servizi/traArticoli sportivio-domicilio/index.html"/>
    <n v="1"/>
    <n v="4.2"/>
    <n v="0"/>
    <n v="4.2"/>
    <n v="1"/>
    <m/>
    <n v="0"/>
    <n v="1"/>
    <n v="0"/>
    <n v="1"/>
    <n v="0"/>
    <n v="0"/>
    <m/>
    <n v="0"/>
    <n v="0"/>
    <m/>
    <m/>
    <m/>
    <m/>
    <m/>
    <m/>
    <m/>
    <m/>
    <s v="Ikea "/>
    <n v="1680799000"/>
    <m/>
    <m/>
    <m/>
    <m/>
    <m/>
    <m/>
    <m/>
    <m/>
    <m/>
    <m/>
    <m/>
    <m/>
    <m/>
    <m/>
    <m/>
    <m/>
    <m/>
    <m/>
    <m/>
    <m/>
    <m/>
    <m/>
    <m/>
    <m/>
    <m/>
    <m/>
    <m/>
    <m/>
    <m/>
    <m/>
    <m/>
    <m/>
    <m/>
    <m/>
    <m/>
    <m/>
    <m/>
    <m/>
    <m/>
    <m/>
    <m/>
    <m/>
    <m/>
    <m/>
    <m/>
    <m/>
  </r>
  <r>
    <x v="72"/>
    <x v="0"/>
    <x v="3"/>
    <n v="54"/>
    <m/>
    <m/>
    <n v="0"/>
    <n v="0"/>
    <n v="0"/>
    <n v="0"/>
    <n v="0"/>
    <m/>
    <n v="0"/>
    <n v="0"/>
    <n v="0"/>
    <n v="0"/>
    <n v="0"/>
    <n v="0"/>
    <m/>
    <n v="0"/>
    <n v="0"/>
    <m/>
    <m/>
    <m/>
    <m/>
    <m/>
    <m/>
    <m/>
    <m/>
    <s v="Il Gigante"/>
    <n v="349037000"/>
    <m/>
    <m/>
    <m/>
    <m/>
    <m/>
    <m/>
    <m/>
    <m/>
    <m/>
    <m/>
    <m/>
    <m/>
    <m/>
    <m/>
    <m/>
    <m/>
    <m/>
    <m/>
    <m/>
    <m/>
    <m/>
    <m/>
    <m/>
    <m/>
    <m/>
    <m/>
    <m/>
    <m/>
    <m/>
    <m/>
    <m/>
    <m/>
    <m/>
    <m/>
    <m/>
    <m/>
    <m/>
    <m/>
    <m/>
    <m/>
    <m/>
    <m/>
    <m/>
    <m/>
    <m/>
    <m/>
  </r>
  <r>
    <x v="73"/>
    <x v="0"/>
    <x v="6"/>
    <n v="33"/>
    <m/>
    <s v="http://www.imaginarium.it/spese-spedizione.htm"/>
    <n v="1"/>
    <n v="2"/>
    <n v="0"/>
    <n v="2"/>
    <n v="1"/>
    <m/>
    <n v="0"/>
    <n v="0"/>
    <n v="0"/>
    <n v="1"/>
    <n v="0"/>
    <n v="0"/>
    <m/>
    <n v="0"/>
    <n v="0"/>
    <m/>
    <m/>
    <m/>
    <m/>
    <m/>
    <m/>
    <m/>
    <m/>
    <m/>
    <n v="9144000"/>
    <m/>
    <m/>
    <m/>
    <m/>
    <m/>
    <m/>
    <m/>
    <m/>
    <m/>
    <m/>
    <m/>
    <m/>
    <m/>
    <m/>
    <m/>
    <m/>
    <m/>
    <m/>
    <m/>
    <m/>
    <m/>
    <m/>
    <m/>
    <m/>
    <m/>
    <m/>
    <m/>
    <m/>
    <m/>
    <m/>
    <m/>
    <m/>
    <m/>
    <m/>
    <m/>
    <m/>
    <m/>
    <m/>
    <m/>
    <m/>
    <m/>
    <m/>
    <m/>
    <m/>
    <m/>
    <m/>
  </r>
  <r>
    <x v="74"/>
    <x v="0"/>
    <x v="1"/>
    <n v="160"/>
    <m/>
    <s v="http://www.cisalfaArticoli sportivi.it/consegna-domicilio"/>
    <n v="1"/>
    <n v="1"/>
    <n v="0"/>
    <n v="1"/>
    <n v="0"/>
    <m/>
    <n v="0"/>
    <n v="0"/>
    <n v="0"/>
    <n v="1"/>
    <n v="0"/>
    <n v="0"/>
    <m/>
    <n v="0"/>
    <n v="0"/>
    <m/>
    <m/>
    <m/>
    <m/>
    <m/>
    <m/>
    <m/>
    <m/>
    <s v="Dechatlon"/>
    <n v="187926000"/>
    <m/>
    <m/>
    <m/>
    <m/>
    <m/>
    <m/>
    <m/>
    <m/>
    <m/>
    <m/>
    <m/>
    <m/>
    <m/>
    <m/>
    <m/>
    <m/>
    <m/>
    <m/>
    <m/>
    <m/>
    <m/>
    <m/>
    <m/>
    <m/>
    <m/>
    <m/>
    <m/>
    <m/>
    <m/>
    <m/>
    <m/>
    <m/>
    <m/>
    <m/>
    <m/>
    <m/>
    <m/>
    <m/>
    <m/>
    <m/>
    <m/>
    <m/>
    <m/>
    <m/>
    <m/>
    <m/>
  </r>
  <r>
    <x v="75"/>
    <x v="0"/>
    <x v="0"/>
    <n v="395"/>
    <m/>
    <s v="https://it.intimissimi.com/custserv/custserv.jsp?pageName=Delivery"/>
    <n v="1"/>
    <n v="1.5"/>
    <n v="0"/>
    <n v="1.5"/>
    <n v="0"/>
    <m/>
    <n v="1"/>
    <n v="0"/>
    <n v="0"/>
    <n v="0"/>
    <n v="0"/>
    <n v="0"/>
    <n v="0"/>
    <n v="0"/>
    <n v="0"/>
    <m/>
    <m/>
    <m/>
    <m/>
    <m/>
    <m/>
    <m/>
    <m/>
    <s v="(Calzedonia)"/>
    <m/>
    <m/>
    <m/>
    <m/>
    <m/>
    <m/>
    <m/>
    <m/>
    <m/>
    <m/>
    <m/>
    <m/>
    <m/>
    <m/>
    <m/>
    <m/>
    <m/>
    <m/>
    <m/>
    <m/>
    <m/>
    <m/>
    <m/>
    <m/>
    <m/>
    <m/>
    <m/>
    <m/>
    <m/>
    <m/>
    <m/>
    <m/>
    <m/>
    <m/>
    <m/>
    <m/>
    <m/>
    <m/>
    <m/>
    <m/>
    <m/>
    <m/>
    <m/>
    <m/>
    <m/>
    <m/>
    <m/>
  </r>
  <r>
    <x v="76"/>
    <x v="0"/>
    <x v="3"/>
    <n v="4"/>
    <m/>
    <s v="http://www.iperdrive.it/virtualShop/landing.html#selectPDVmodal"/>
    <n v="1"/>
    <n v="4.8"/>
    <n v="0"/>
    <n v="4.8"/>
    <n v="0"/>
    <m/>
    <n v="0"/>
    <n v="0"/>
    <n v="1"/>
    <n v="1"/>
    <n v="0"/>
    <n v="1"/>
    <m/>
    <n v="0"/>
    <n v="0"/>
    <m/>
    <m/>
    <m/>
    <m/>
    <m/>
    <m/>
    <m/>
    <m/>
    <s v="Iper"/>
    <n v="1658826000"/>
    <m/>
    <m/>
    <m/>
    <m/>
    <m/>
    <m/>
    <m/>
    <m/>
    <m/>
    <m/>
    <m/>
    <m/>
    <m/>
    <m/>
    <m/>
    <m/>
    <m/>
    <m/>
    <m/>
    <m/>
    <m/>
    <m/>
    <m/>
    <m/>
    <m/>
    <m/>
    <m/>
    <m/>
    <m/>
    <m/>
    <m/>
    <m/>
    <m/>
    <m/>
    <m/>
    <m/>
    <m/>
    <m/>
    <m/>
    <m/>
    <m/>
    <m/>
    <m/>
    <m/>
    <m/>
    <m/>
  </r>
  <r>
    <x v="77"/>
    <x v="0"/>
    <x v="2"/>
    <n v="1"/>
    <m/>
    <s v="http://store.jilsander.com/cms/help/shipping/shippinginformation.asp?tskay=79D4D854"/>
    <n v="1"/>
    <n v="0"/>
    <n v="0"/>
    <n v="0"/>
    <n v="0"/>
    <m/>
    <n v="0"/>
    <n v="0"/>
    <n v="0"/>
    <n v="0"/>
    <n v="0"/>
    <n v="0"/>
    <m/>
    <n v="0"/>
    <n v="0"/>
    <m/>
    <m/>
    <m/>
    <m/>
    <m/>
    <m/>
    <m/>
    <m/>
    <s v="Jil Sander"/>
    <m/>
    <m/>
    <m/>
    <m/>
    <m/>
    <m/>
    <m/>
    <m/>
    <m/>
    <m/>
    <m/>
    <m/>
    <m/>
    <m/>
    <m/>
    <m/>
    <m/>
    <m/>
    <m/>
    <m/>
    <m/>
    <m/>
    <m/>
    <m/>
    <m/>
    <m/>
    <m/>
    <m/>
    <m/>
    <m/>
    <m/>
    <m/>
    <m/>
    <m/>
    <m/>
    <m/>
    <m/>
    <m/>
    <m/>
    <m/>
    <m/>
    <m/>
    <m/>
    <m/>
    <m/>
    <m/>
    <m/>
  </r>
  <r>
    <x v="78"/>
    <x v="0"/>
    <x v="1"/>
    <n v="192"/>
    <m/>
    <s v="http://www.kappastore.com/it/help?idsub=97&amp;lingua=it&amp;Tipohelp=A&amp;idtitle=3"/>
    <n v="1"/>
    <n v="1"/>
    <n v="0"/>
    <n v="1"/>
    <n v="0"/>
    <m/>
    <n v="0"/>
    <n v="0"/>
    <n v="0"/>
    <n v="0"/>
    <n v="0"/>
    <n v="1"/>
    <m/>
    <n v="0"/>
    <n v="0"/>
    <m/>
    <m/>
    <m/>
    <m/>
    <m/>
    <m/>
    <m/>
    <m/>
    <s v="Lotto"/>
    <n v="122301000"/>
    <m/>
    <m/>
    <m/>
    <m/>
    <m/>
    <m/>
    <m/>
    <m/>
    <m/>
    <m/>
    <m/>
    <m/>
    <m/>
    <m/>
    <m/>
    <m/>
    <m/>
    <m/>
    <m/>
    <m/>
    <m/>
    <m/>
    <m/>
    <m/>
    <m/>
    <m/>
    <m/>
    <m/>
    <m/>
    <m/>
    <m/>
    <m/>
    <m/>
    <m/>
    <m/>
    <m/>
    <m/>
    <m/>
    <m/>
    <m/>
    <m/>
    <m/>
    <m/>
    <m/>
    <m/>
    <m/>
  </r>
  <r>
    <x v="79"/>
    <x v="0"/>
    <x v="2"/>
    <n v="4"/>
    <m/>
    <s v="https://www.kenzo.com/en/delivery"/>
    <n v="1"/>
    <n v="0"/>
    <n v="0"/>
    <n v="0"/>
    <n v="0"/>
    <m/>
    <n v="0"/>
    <n v="0"/>
    <n v="0"/>
    <n v="0"/>
    <n v="0"/>
    <n v="0"/>
    <m/>
    <n v="1"/>
    <n v="0"/>
    <m/>
    <m/>
    <m/>
    <m/>
    <m/>
    <m/>
    <m/>
    <m/>
    <s v="Kenzo"/>
    <m/>
    <m/>
    <m/>
    <m/>
    <m/>
    <m/>
    <m/>
    <m/>
    <m/>
    <m/>
    <m/>
    <m/>
    <m/>
    <m/>
    <m/>
    <m/>
    <m/>
    <m/>
    <m/>
    <m/>
    <m/>
    <m/>
    <m/>
    <m/>
    <m/>
    <m/>
    <m/>
    <m/>
    <m/>
    <m/>
    <m/>
    <m/>
    <m/>
    <m/>
    <m/>
    <m/>
    <m/>
    <m/>
    <m/>
    <m/>
    <m/>
    <m/>
    <m/>
    <m/>
    <m/>
    <m/>
    <m/>
  </r>
  <r>
    <x v="80"/>
    <x v="0"/>
    <x v="0"/>
    <n v="26"/>
    <m/>
    <s v="http://www.kiabi.it/servizi.html"/>
    <n v="1"/>
    <n v="3.5"/>
    <n v="0"/>
    <n v="3.5"/>
    <n v="1"/>
    <m/>
    <n v="1"/>
    <n v="0"/>
    <n v="0"/>
    <n v="1"/>
    <n v="0"/>
    <n v="0"/>
    <n v="0"/>
    <n v="1"/>
    <n v="0"/>
    <m/>
    <m/>
    <m/>
    <m/>
    <m/>
    <m/>
    <m/>
    <m/>
    <s v="Kiabi"/>
    <m/>
    <m/>
    <m/>
    <m/>
    <m/>
    <m/>
    <m/>
    <m/>
    <m/>
    <m/>
    <m/>
    <m/>
    <m/>
    <m/>
    <m/>
    <m/>
    <m/>
    <m/>
    <m/>
    <m/>
    <m/>
    <m/>
    <m/>
    <m/>
    <m/>
    <m/>
    <m/>
    <m/>
    <m/>
    <m/>
    <m/>
    <m/>
    <m/>
    <m/>
    <m/>
    <m/>
    <m/>
    <m/>
    <m/>
    <m/>
    <m/>
    <m/>
    <m/>
    <m/>
    <m/>
    <m/>
    <m/>
  </r>
  <r>
    <x v="81"/>
    <x v="0"/>
    <x v="5"/>
    <n v="46"/>
    <m/>
    <s v="http://www.kiehls.it/services/condizioni-e-termini-di-spedizione.aspx"/>
    <n v="1"/>
    <n v="0.5"/>
    <n v="0"/>
    <n v="0.5"/>
    <n v="0"/>
    <m/>
    <n v="0"/>
    <n v="0"/>
    <n v="0"/>
    <n v="0"/>
    <n v="1"/>
    <n v="0"/>
    <m/>
    <n v="0"/>
    <n v="0"/>
    <m/>
    <m/>
    <m/>
    <m/>
    <m/>
    <m/>
    <m/>
    <m/>
    <s v="Kiehl's"/>
    <m/>
    <m/>
    <m/>
    <m/>
    <m/>
    <m/>
    <m/>
    <m/>
    <m/>
    <m/>
    <m/>
    <m/>
    <m/>
    <m/>
    <m/>
    <m/>
    <m/>
    <m/>
    <m/>
    <m/>
    <m/>
    <m/>
    <m/>
    <m/>
    <m/>
    <m/>
    <m/>
    <m/>
    <m/>
    <m/>
    <m/>
    <m/>
    <m/>
    <m/>
    <m/>
    <m/>
    <m/>
    <m/>
    <m/>
    <m/>
    <m/>
    <m/>
    <m/>
    <m/>
    <m/>
    <m/>
    <m/>
  </r>
  <r>
    <x v="82"/>
    <x v="0"/>
    <x v="5"/>
    <n v="165"/>
    <m/>
    <s v="http://www.kikocosmetics.com/it-it/acquisti-sicuri/informazioni-sulla-spedizione.html"/>
    <n v="1"/>
    <n v="1"/>
    <n v="0"/>
    <n v="1"/>
    <n v="0"/>
    <m/>
    <n v="0"/>
    <n v="0"/>
    <n v="0"/>
    <n v="1"/>
    <n v="0"/>
    <n v="0"/>
    <m/>
    <n v="0"/>
    <n v="0"/>
    <m/>
    <m/>
    <m/>
    <m/>
    <m/>
    <m/>
    <m/>
    <m/>
    <s v="Kiko"/>
    <n v="309106000"/>
    <m/>
    <m/>
    <m/>
    <m/>
    <m/>
    <m/>
    <m/>
    <m/>
    <m/>
    <m/>
    <m/>
    <m/>
    <m/>
    <m/>
    <m/>
    <m/>
    <m/>
    <m/>
    <m/>
    <m/>
    <m/>
    <m/>
    <m/>
    <m/>
    <m/>
    <m/>
    <m/>
    <m/>
    <m/>
    <m/>
    <m/>
    <m/>
    <m/>
    <m/>
    <m/>
    <m/>
    <m/>
    <m/>
    <m/>
    <m/>
    <m/>
    <m/>
    <m/>
    <m/>
    <m/>
    <m/>
  </r>
  <r>
    <x v="83"/>
    <x v="0"/>
    <x v="4"/>
    <n v="156"/>
    <m/>
    <s v="https://www.lafeltrinelli.it/fcom/it/home/pages/infoutili/assistenza/Spedizioni-e-consegne.html"/>
    <n v="1"/>
    <n v="7"/>
    <n v="0"/>
    <n v="7"/>
    <n v="1"/>
    <m/>
    <n v="0"/>
    <n v="1"/>
    <n v="1"/>
    <n v="1"/>
    <n v="0"/>
    <n v="0"/>
    <m/>
    <n v="0"/>
    <n v="0"/>
    <m/>
    <m/>
    <m/>
    <m/>
    <m/>
    <m/>
    <m/>
    <m/>
    <m/>
    <n v="434000000"/>
    <m/>
    <m/>
    <m/>
    <m/>
    <m/>
    <m/>
    <m/>
    <m/>
    <m/>
    <m/>
    <m/>
    <m/>
    <m/>
    <m/>
    <m/>
    <m/>
    <m/>
    <m/>
    <m/>
    <m/>
    <m/>
    <m/>
    <m/>
    <m/>
    <m/>
    <m/>
    <m/>
    <m/>
    <m/>
    <m/>
    <m/>
    <m/>
    <m/>
    <m/>
    <m/>
    <m/>
    <m/>
    <m/>
    <m/>
    <m/>
    <m/>
    <m/>
    <m/>
    <m/>
    <m/>
    <m/>
  </r>
  <r>
    <x v="84"/>
    <x v="0"/>
    <x v="5"/>
    <n v="169"/>
    <m/>
    <s v="Non si può acquistare dal sito"/>
    <n v="1"/>
    <n v="1"/>
    <n v="0"/>
    <n v="1"/>
    <n v="0"/>
    <m/>
    <n v="0"/>
    <n v="0"/>
    <n v="0"/>
    <n v="1"/>
    <n v="0"/>
    <n v="0"/>
    <m/>
    <n v="0"/>
    <n v="0"/>
    <m/>
    <m/>
    <m/>
    <m/>
    <m/>
    <m/>
    <m/>
    <m/>
    <m/>
    <m/>
    <m/>
    <m/>
    <m/>
    <m/>
    <m/>
    <m/>
    <m/>
    <m/>
    <m/>
    <m/>
    <m/>
    <m/>
    <m/>
    <m/>
    <m/>
    <m/>
    <m/>
    <m/>
    <m/>
    <m/>
    <m/>
    <m/>
    <m/>
    <m/>
    <m/>
    <m/>
    <m/>
    <m/>
    <m/>
    <m/>
    <m/>
    <m/>
    <m/>
    <m/>
    <m/>
    <m/>
    <m/>
    <m/>
    <m/>
    <m/>
    <m/>
    <m/>
    <m/>
    <m/>
    <m/>
    <m/>
  </r>
  <r>
    <x v="85"/>
    <x v="0"/>
    <x v="2"/>
    <n v="3"/>
    <m/>
    <s v="http://store.lanvin.com/system/selfservice.controller?CONFIGURATION=1434&amp;PARTITION_ID=1&amp;secureFlag=false&amp;TIMEZONE_OFFSET=&amp;CMD=VIEW_ARTICLE&amp;ARTICLE_ID=2082&amp;USERTYPE=1"/>
    <n v="1"/>
    <n v="0"/>
    <n v="0"/>
    <n v="0"/>
    <n v="0"/>
    <m/>
    <n v="0"/>
    <n v="0"/>
    <n v="0"/>
    <n v="0"/>
    <n v="0"/>
    <n v="0"/>
    <m/>
    <n v="0"/>
    <n v="0"/>
    <m/>
    <m/>
    <m/>
    <m/>
    <m/>
    <m/>
    <m/>
    <m/>
    <s v="Lanvin"/>
    <m/>
    <m/>
    <m/>
    <m/>
    <m/>
    <m/>
    <m/>
    <m/>
    <m/>
    <m/>
    <m/>
    <m/>
    <m/>
    <m/>
    <m/>
    <m/>
    <m/>
    <m/>
    <m/>
    <m/>
    <m/>
    <m/>
    <m/>
    <m/>
    <m/>
    <m/>
    <m/>
    <m/>
    <m/>
    <m/>
    <m/>
    <m/>
    <m/>
    <m/>
    <m/>
    <m/>
    <m/>
    <m/>
    <m/>
    <m/>
    <m/>
    <m/>
    <m/>
    <m/>
    <m/>
    <m/>
    <m/>
  </r>
  <r>
    <x v="86"/>
    <x v="0"/>
    <x v="6"/>
    <n v="47"/>
    <m/>
    <s v="https://www.leroymerlin.it/servizi/consegna-a-domicilio"/>
    <n v="1"/>
    <n v="3.5"/>
    <n v="0"/>
    <n v="3.5"/>
    <n v="1"/>
    <m/>
    <n v="1"/>
    <n v="0"/>
    <n v="0"/>
    <n v="1"/>
    <n v="0"/>
    <n v="0"/>
    <m/>
    <n v="0"/>
    <n v="0"/>
    <m/>
    <m/>
    <m/>
    <m/>
    <m/>
    <m/>
    <m/>
    <m/>
    <m/>
    <n v="1240731754"/>
    <m/>
    <m/>
    <m/>
    <m/>
    <m/>
    <m/>
    <m/>
    <m/>
    <m/>
    <m/>
    <m/>
    <m/>
    <m/>
    <m/>
    <m/>
    <m/>
    <m/>
    <m/>
    <m/>
    <m/>
    <m/>
    <m/>
    <m/>
    <m/>
    <m/>
    <m/>
    <m/>
    <m/>
    <m/>
    <m/>
    <m/>
    <m/>
    <m/>
    <m/>
    <m/>
    <m/>
    <m/>
    <m/>
    <m/>
    <m/>
    <m/>
    <m/>
    <m/>
    <m/>
    <m/>
    <m/>
  </r>
  <r>
    <x v="87"/>
    <x v="0"/>
    <x v="3"/>
    <n v="600"/>
    <m/>
    <m/>
    <n v="0"/>
    <n v="0"/>
    <n v="0"/>
    <n v="0"/>
    <n v="0"/>
    <m/>
    <n v="0"/>
    <n v="0"/>
    <n v="0"/>
    <n v="0"/>
    <n v="0"/>
    <n v="0"/>
    <m/>
    <n v="0"/>
    <n v="0"/>
    <m/>
    <m/>
    <m/>
    <m/>
    <m/>
    <m/>
    <m/>
    <m/>
    <s v="Lidl"/>
    <n v="3041312000"/>
    <m/>
    <m/>
    <m/>
    <m/>
    <m/>
    <m/>
    <m/>
    <m/>
    <m/>
    <m/>
    <m/>
    <m/>
    <m/>
    <m/>
    <m/>
    <m/>
    <m/>
    <m/>
    <m/>
    <m/>
    <m/>
    <m/>
    <m/>
    <m/>
    <m/>
    <m/>
    <m/>
    <m/>
    <m/>
    <m/>
    <m/>
    <m/>
    <m/>
    <m/>
    <m/>
    <m/>
    <m/>
    <m/>
    <m/>
    <m/>
    <m/>
    <m/>
    <m/>
    <m/>
    <m/>
    <m/>
  </r>
  <r>
    <x v="88"/>
    <x v="0"/>
    <x v="5"/>
    <n v="326"/>
    <m/>
    <m/>
    <n v="0"/>
    <n v="1"/>
    <n v="0"/>
    <n v="1"/>
    <n v="0"/>
    <m/>
    <n v="0"/>
    <n v="0"/>
    <n v="0"/>
    <n v="1"/>
    <n v="0"/>
    <n v="0"/>
    <m/>
    <n v="0"/>
    <n v="0"/>
    <m/>
    <m/>
    <m/>
    <m/>
    <m/>
    <m/>
    <m/>
    <m/>
    <m/>
    <m/>
    <m/>
    <m/>
    <m/>
    <m/>
    <m/>
    <m/>
    <m/>
    <m/>
    <m/>
    <m/>
    <m/>
    <m/>
    <m/>
    <m/>
    <m/>
    <m/>
    <m/>
    <m/>
    <m/>
    <m/>
    <m/>
    <m/>
    <m/>
    <m/>
    <m/>
    <m/>
    <m/>
    <m/>
    <m/>
    <m/>
    <m/>
    <m/>
    <m/>
    <m/>
    <m/>
    <m/>
    <m/>
    <m/>
    <m/>
    <m/>
    <m/>
    <m/>
    <m/>
    <m/>
    <m/>
    <m/>
  </r>
  <r>
    <x v="89"/>
    <x v="0"/>
    <x v="2"/>
    <n v="109"/>
    <m/>
    <s v="http://www.liujo.com/it/corporate/spedizioni/"/>
    <n v="1"/>
    <n v="0"/>
    <n v="0"/>
    <n v="0"/>
    <n v="0"/>
    <m/>
    <n v="0"/>
    <n v="0"/>
    <n v="0"/>
    <n v="0"/>
    <n v="0"/>
    <n v="0"/>
    <m/>
    <n v="0"/>
    <n v="0"/>
    <m/>
    <m/>
    <m/>
    <m/>
    <m/>
    <m/>
    <m/>
    <m/>
    <s v="Liu Jo"/>
    <m/>
    <m/>
    <m/>
    <m/>
    <m/>
    <m/>
    <m/>
    <m/>
    <m/>
    <m/>
    <m/>
    <m/>
    <m/>
    <m/>
    <m/>
    <m/>
    <m/>
    <m/>
    <m/>
    <m/>
    <m/>
    <m/>
    <m/>
    <m/>
    <m/>
    <m/>
    <m/>
    <m/>
    <m/>
    <m/>
    <m/>
    <m/>
    <m/>
    <m/>
    <m/>
    <m/>
    <m/>
    <m/>
    <m/>
    <m/>
    <m/>
    <m/>
    <m/>
    <m/>
    <m/>
    <m/>
    <m/>
  </r>
  <r>
    <x v="90"/>
    <x v="0"/>
    <x v="1"/>
    <n v="150"/>
    <m/>
    <s v="http://www.zherogravity.lottoArticoli sportivi.com/legal"/>
    <n v="1"/>
    <n v="0"/>
    <n v="0"/>
    <n v="0"/>
    <n v="0"/>
    <m/>
    <n v="0"/>
    <n v="0"/>
    <n v="0"/>
    <n v="0"/>
    <n v="0"/>
    <n v="0"/>
    <m/>
    <n v="0"/>
    <n v="0"/>
    <m/>
    <m/>
    <m/>
    <m/>
    <m/>
    <m/>
    <m/>
    <m/>
    <s v="New Balance"/>
    <n v="82805000"/>
    <m/>
    <m/>
    <m/>
    <m/>
    <m/>
    <m/>
    <m/>
    <m/>
    <m/>
    <m/>
    <m/>
    <m/>
    <m/>
    <m/>
    <m/>
    <m/>
    <m/>
    <m/>
    <m/>
    <m/>
    <m/>
    <m/>
    <m/>
    <m/>
    <m/>
    <m/>
    <m/>
    <m/>
    <m/>
    <m/>
    <m/>
    <m/>
    <m/>
    <m/>
    <m/>
    <m/>
    <m/>
    <m/>
    <m/>
    <m/>
    <m/>
    <m/>
    <m/>
    <m/>
    <m/>
    <m/>
  </r>
  <r>
    <x v="91"/>
    <x v="0"/>
    <x v="2"/>
    <n v="19"/>
    <m/>
    <s v="http://it.louisvuitton.com/ita-it/delivery-and-returns"/>
    <n v="1"/>
    <n v="1"/>
    <n v="0"/>
    <n v="1"/>
    <n v="1"/>
    <m/>
    <n v="0"/>
    <n v="0"/>
    <n v="0"/>
    <n v="0"/>
    <n v="0"/>
    <n v="0"/>
    <m/>
    <n v="1"/>
    <n v="0"/>
    <m/>
    <m/>
    <m/>
    <m/>
    <m/>
    <m/>
    <m/>
    <m/>
    <s v="Louis Vuitton"/>
    <m/>
    <m/>
    <m/>
    <m/>
    <m/>
    <m/>
    <m/>
    <m/>
    <m/>
    <m/>
    <m/>
    <m/>
    <m/>
    <m/>
    <m/>
    <m/>
    <m/>
    <m/>
    <m/>
    <m/>
    <m/>
    <m/>
    <m/>
    <m/>
    <m/>
    <m/>
    <m/>
    <m/>
    <m/>
    <m/>
    <m/>
    <m/>
    <m/>
    <m/>
    <m/>
    <m/>
    <m/>
    <m/>
    <m/>
    <m/>
    <m/>
    <m/>
    <m/>
    <m/>
    <m/>
    <m/>
    <m/>
  </r>
  <r>
    <x v="92"/>
    <x v="0"/>
    <x v="5"/>
    <n v="34"/>
    <m/>
    <s v="https://www.lush.it/shop/info/27/"/>
    <n v="1"/>
    <n v="1"/>
    <n v="0"/>
    <n v="1"/>
    <n v="1"/>
    <m/>
    <n v="0"/>
    <n v="0"/>
    <n v="0"/>
    <n v="0"/>
    <n v="0"/>
    <n v="0"/>
    <m/>
    <n v="0"/>
    <n v="0"/>
    <m/>
    <m/>
    <m/>
    <m/>
    <m/>
    <m/>
    <m/>
    <m/>
    <s v="Lush"/>
    <m/>
    <m/>
    <m/>
    <m/>
    <m/>
    <m/>
    <m/>
    <m/>
    <m/>
    <m/>
    <m/>
    <m/>
    <m/>
    <m/>
    <m/>
    <m/>
    <m/>
    <m/>
    <m/>
    <m/>
    <m/>
    <m/>
    <m/>
    <m/>
    <m/>
    <m/>
    <m/>
    <m/>
    <m/>
    <m/>
    <m/>
    <m/>
    <m/>
    <m/>
    <m/>
    <m/>
    <m/>
    <m/>
    <m/>
    <m/>
    <m/>
    <m/>
    <m/>
    <m/>
    <m/>
    <m/>
    <m/>
  </r>
  <r>
    <x v="93"/>
    <x v="0"/>
    <x v="5"/>
    <n v="34"/>
    <m/>
    <s v="http://www.maccosmetics.it/shipping"/>
    <n v="1"/>
    <n v="0"/>
    <n v="0"/>
    <n v="0"/>
    <n v="0"/>
    <m/>
    <n v="0"/>
    <n v="0"/>
    <n v="0"/>
    <n v="0"/>
    <n v="0"/>
    <m/>
    <m/>
    <n v="0"/>
    <n v="0"/>
    <m/>
    <m/>
    <m/>
    <m/>
    <m/>
    <m/>
    <m/>
    <m/>
    <s v="Mac"/>
    <m/>
    <m/>
    <m/>
    <m/>
    <m/>
    <m/>
    <m/>
    <m/>
    <m/>
    <m/>
    <m/>
    <m/>
    <m/>
    <m/>
    <m/>
    <m/>
    <m/>
    <m/>
    <m/>
    <m/>
    <m/>
    <m/>
    <m/>
    <m/>
    <m/>
    <m/>
    <m/>
    <m/>
    <m/>
    <m/>
    <m/>
    <m/>
    <m/>
    <m/>
    <m/>
    <m/>
    <m/>
    <m/>
    <m/>
    <m/>
    <m/>
    <m/>
    <m/>
    <m/>
    <m/>
    <m/>
    <m/>
  </r>
  <r>
    <x v="94"/>
    <x v="0"/>
    <x v="7"/>
    <n v="34"/>
    <m/>
    <s v="http://www.maisonsdumonde.com/IT/it/statique/livraison.htm"/>
    <n v="1"/>
    <n v="0"/>
    <n v="0"/>
    <n v="0"/>
    <n v="0"/>
    <m/>
    <n v="0"/>
    <n v="0"/>
    <n v="0"/>
    <n v="0"/>
    <n v="0"/>
    <n v="0"/>
    <m/>
    <n v="0"/>
    <n v="0"/>
    <m/>
    <m/>
    <m/>
    <m/>
    <m/>
    <m/>
    <m/>
    <m/>
    <s v="Maison du Monde"/>
    <n v="99505000"/>
    <m/>
    <m/>
    <m/>
    <m/>
    <m/>
    <m/>
    <m/>
    <m/>
    <m/>
    <m/>
    <m/>
    <m/>
    <m/>
    <m/>
    <m/>
    <m/>
    <m/>
    <m/>
    <m/>
    <m/>
    <m/>
    <m/>
    <m/>
    <m/>
    <m/>
    <m/>
    <m/>
    <m/>
    <m/>
    <m/>
    <m/>
    <m/>
    <m/>
    <m/>
    <m/>
    <m/>
    <m/>
    <m/>
    <m/>
    <m/>
    <m/>
    <m/>
    <m/>
    <m/>
    <m/>
    <m/>
  </r>
  <r>
    <x v="95"/>
    <x v="0"/>
    <x v="2"/>
    <n v="4"/>
    <m/>
    <s v="http://eboutique.maisonmargiela.com/it"/>
    <n v="1"/>
    <n v="0"/>
    <n v="0"/>
    <n v="0"/>
    <n v="0"/>
    <m/>
    <n v="0"/>
    <n v="0"/>
    <n v="0"/>
    <n v="0"/>
    <n v="0"/>
    <n v="0"/>
    <m/>
    <n v="0"/>
    <n v="0"/>
    <m/>
    <m/>
    <m/>
    <m/>
    <m/>
    <m/>
    <m/>
    <m/>
    <s v="Maison Martin Margiela"/>
    <m/>
    <m/>
    <m/>
    <m/>
    <m/>
    <m/>
    <m/>
    <m/>
    <m/>
    <m/>
    <m/>
    <m/>
    <m/>
    <m/>
    <m/>
    <m/>
    <m/>
    <m/>
    <m/>
    <m/>
    <m/>
    <m/>
    <m/>
    <m/>
    <m/>
    <m/>
    <m/>
    <m/>
    <m/>
    <m/>
    <m/>
    <m/>
    <m/>
    <m/>
    <m/>
    <m/>
    <m/>
    <m/>
    <m/>
    <m/>
    <m/>
    <m/>
    <m/>
    <m/>
    <m/>
    <m/>
    <m/>
  </r>
  <r>
    <x v="96"/>
    <x v="0"/>
    <x v="0"/>
    <n v="60"/>
    <m/>
    <s v="http://shop.mango.com/IT/donna/help/2870.html"/>
    <n v="1"/>
    <n v="4.7"/>
    <n v="0"/>
    <n v="4.7"/>
    <n v="1"/>
    <m/>
    <n v="1"/>
    <n v="1"/>
    <n v="0"/>
    <n v="0"/>
    <n v="0"/>
    <n v="0"/>
    <n v="0"/>
    <n v="1"/>
    <n v="0"/>
    <m/>
    <m/>
    <m/>
    <m/>
    <m/>
    <m/>
    <m/>
    <m/>
    <s v="Mango"/>
    <m/>
    <m/>
    <m/>
    <m/>
    <m/>
    <m/>
    <m/>
    <m/>
    <m/>
    <m/>
    <m/>
    <m/>
    <m/>
    <m/>
    <m/>
    <m/>
    <m/>
    <m/>
    <m/>
    <m/>
    <m/>
    <m/>
    <m/>
    <m/>
    <m/>
    <m/>
    <m/>
    <m/>
    <m/>
    <m/>
    <m/>
    <m/>
    <m/>
    <m/>
    <m/>
    <m/>
    <m/>
    <m/>
    <m/>
    <m/>
    <m/>
    <m/>
    <m/>
    <m/>
    <m/>
    <m/>
    <m/>
  </r>
  <r>
    <x v="97"/>
    <x v="0"/>
    <x v="5"/>
    <n v="123"/>
    <m/>
    <s v="http://www.marionnaud.it/consegna_gratuita_sopra_25euro"/>
    <n v="1"/>
    <n v="2.5"/>
    <n v="0"/>
    <n v="2.5"/>
    <n v="0"/>
    <m/>
    <n v="1"/>
    <n v="0"/>
    <n v="0"/>
    <n v="1"/>
    <n v="0"/>
    <n v="0"/>
    <m/>
    <n v="0"/>
    <n v="0"/>
    <m/>
    <m/>
    <m/>
    <m/>
    <m/>
    <m/>
    <m/>
    <m/>
    <s v="Tutti"/>
    <m/>
    <m/>
    <m/>
    <m/>
    <m/>
    <m/>
    <m/>
    <m/>
    <m/>
    <m/>
    <m/>
    <m/>
    <m/>
    <m/>
    <m/>
    <m/>
    <m/>
    <m/>
    <m/>
    <m/>
    <m/>
    <m/>
    <m/>
    <m/>
    <m/>
    <m/>
    <m/>
    <m/>
    <m/>
    <m/>
    <m/>
    <m/>
    <m/>
    <m/>
    <m/>
    <m/>
    <m/>
    <m/>
    <m/>
    <m/>
    <m/>
    <m/>
    <m/>
    <m/>
    <m/>
    <m/>
    <m/>
  </r>
  <r>
    <x v="98"/>
    <x v="0"/>
    <x v="2"/>
    <n v="4"/>
    <m/>
    <s v="http://www.marni.com/system/selfservice.controller?CONFIGURATION=1462&amp;PARTITION_ID=1&amp;CMD=BROWSE_TOPIC&amp;LANGUAGE=it&amp;COUNTRY=it&amp;USERTYPE=1&amp;TOPIC_ID=1021"/>
    <n v="1"/>
    <n v="0"/>
    <n v="0"/>
    <n v="0"/>
    <n v="0"/>
    <m/>
    <n v="0"/>
    <n v="0"/>
    <n v="0"/>
    <n v="0"/>
    <n v="0"/>
    <n v="0"/>
    <m/>
    <n v="0"/>
    <n v="0"/>
    <m/>
    <m/>
    <m/>
    <m/>
    <m/>
    <m/>
    <m/>
    <m/>
    <s v="Marni"/>
    <m/>
    <m/>
    <m/>
    <m/>
    <m/>
    <m/>
    <m/>
    <m/>
    <m/>
    <m/>
    <m/>
    <m/>
    <m/>
    <m/>
    <m/>
    <m/>
    <m/>
    <m/>
    <m/>
    <m/>
    <m/>
    <m/>
    <m/>
    <m/>
    <m/>
    <m/>
    <m/>
    <m/>
    <m/>
    <m/>
    <m/>
    <m/>
    <m/>
    <m/>
    <m/>
    <m/>
    <m/>
    <m/>
    <m/>
    <m/>
    <m/>
    <m/>
    <m/>
    <m/>
    <m/>
    <m/>
    <m/>
  </r>
  <r>
    <x v="99"/>
    <x v="0"/>
    <x v="2"/>
    <n v="72"/>
    <m/>
    <s v="https://it.maxmara.com/"/>
    <n v="1"/>
    <n v="0"/>
    <n v="0"/>
    <n v="0"/>
    <n v="0"/>
    <m/>
    <n v="0"/>
    <n v="0"/>
    <n v="0"/>
    <n v="0"/>
    <n v="0"/>
    <n v="0"/>
    <m/>
    <n v="0"/>
    <n v="0"/>
    <m/>
    <m/>
    <m/>
    <m/>
    <m/>
    <m/>
    <m/>
    <m/>
    <s v="Max and Co; iBlues"/>
    <m/>
    <m/>
    <m/>
    <m/>
    <m/>
    <m/>
    <m/>
    <m/>
    <m/>
    <m/>
    <m/>
    <m/>
    <m/>
    <m/>
    <m/>
    <m/>
    <m/>
    <m/>
    <m/>
    <m/>
    <m/>
    <m/>
    <m/>
    <m/>
    <m/>
    <m/>
    <m/>
    <m/>
    <m/>
    <m/>
    <m/>
    <m/>
    <m/>
    <m/>
    <m/>
    <m/>
    <m/>
    <m/>
    <m/>
    <m/>
    <m/>
    <m/>
    <m/>
    <m/>
    <m/>
    <m/>
    <m/>
  </r>
  <r>
    <x v="100"/>
    <x v="0"/>
    <x v="1"/>
    <n v="4"/>
    <m/>
    <s v="http://www.maxiArticoli sportivi.com/tempi-e-costi-di-spedizione"/>
    <n v="1"/>
    <n v="3.7"/>
    <n v="0"/>
    <n v="3.7"/>
    <n v="0"/>
    <m/>
    <n v="1"/>
    <n v="1"/>
    <n v="0"/>
    <n v="0"/>
    <n v="0"/>
    <n v="0"/>
    <m/>
    <n v="0"/>
    <n v="0"/>
    <m/>
    <m/>
    <m/>
    <m/>
    <m/>
    <m/>
    <m/>
    <m/>
    <s v="PlanetArticoli sportivi"/>
    <m/>
    <m/>
    <m/>
    <m/>
    <m/>
    <m/>
    <m/>
    <m/>
    <m/>
    <m/>
    <m/>
    <m/>
    <m/>
    <m/>
    <m/>
    <m/>
    <m/>
    <m/>
    <m/>
    <m/>
    <m/>
    <m/>
    <m/>
    <m/>
    <m/>
    <m/>
    <m/>
    <m/>
    <m/>
    <m/>
    <m/>
    <m/>
    <m/>
    <m/>
    <m/>
    <m/>
    <m/>
    <m/>
    <m/>
    <m/>
    <m/>
    <m/>
    <m/>
    <m/>
    <m/>
    <m/>
    <m/>
  </r>
  <r>
    <x v="101"/>
    <x v="0"/>
    <x v="3"/>
    <n v="180"/>
    <m/>
    <s v="https://www.mdwebstore.it/content/3-termini-e-condizioni-di-uso"/>
    <n v="1"/>
    <n v="0"/>
    <n v="0"/>
    <n v="0"/>
    <n v="0"/>
    <m/>
    <n v="0"/>
    <n v="0"/>
    <n v="0"/>
    <n v="0"/>
    <n v="0"/>
    <n v="0"/>
    <m/>
    <n v="0"/>
    <n v="0"/>
    <m/>
    <m/>
    <m/>
    <m/>
    <m/>
    <m/>
    <m/>
    <m/>
    <s v="Md/Ld Market"/>
    <n v="7041000"/>
    <m/>
    <m/>
    <m/>
    <m/>
    <m/>
    <m/>
    <m/>
    <m/>
    <m/>
    <m/>
    <m/>
    <m/>
    <m/>
    <m/>
    <m/>
    <m/>
    <m/>
    <m/>
    <m/>
    <m/>
    <m/>
    <m/>
    <m/>
    <m/>
    <m/>
    <m/>
    <m/>
    <m/>
    <m/>
    <m/>
    <m/>
    <m/>
    <m/>
    <m/>
    <m/>
    <m/>
    <m/>
    <m/>
    <m/>
    <m/>
    <m/>
    <m/>
    <m/>
    <m/>
    <m/>
    <m/>
  </r>
  <r>
    <x v="102"/>
    <x v="0"/>
    <x v="9"/>
    <n v="110"/>
    <m/>
    <s v="https://www.mediaworld.it/mw/informazioni/tempi-consegna"/>
    <n v="1"/>
    <n v="4.5"/>
    <n v="0"/>
    <n v="4.5"/>
    <n v="1"/>
    <m/>
    <n v="1"/>
    <n v="0"/>
    <n v="0"/>
    <n v="1"/>
    <n v="0"/>
    <n v="1"/>
    <m/>
    <n v="0"/>
    <n v="0"/>
    <m/>
    <m/>
    <m/>
    <m/>
    <m/>
    <m/>
    <m/>
    <m/>
    <m/>
    <n v="2294589000"/>
    <m/>
    <m/>
    <m/>
    <m/>
    <m/>
    <m/>
    <m/>
    <m/>
    <m/>
    <m/>
    <m/>
    <m/>
    <m/>
    <m/>
    <m/>
    <m/>
    <m/>
    <m/>
    <m/>
    <m/>
    <m/>
    <m/>
    <m/>
    <m/>
    <m/>
    <m/>
    <m/>
    <m/>
    <m/>
    <m/>
    <m/>
    <m/>
    <m/>
    <m/>
    <m/>
    <m/>
    <m/>
    <m/>
    <m/>
    <m/>
    <m/>
    <m/>
    <m/>
    <m/>
    <m/>
    <m/>
  </r>
  <r>
    <x v="103"/>
    <x v="0"/>
    <x v="7"/>
    <n v="86"/>
    <m/>
    <m/>
    <n v="0"/>
    <n v="0"/>
    <n v="0"/>
    <n v="0"/>
    <n v="0"/>
    <m/>
    <n v="0"/>
    <n v="0"/>
    <n v="0"/>
    <n v="0"/>
    <n v="0"/>
    <n v="0"/>
    <m/>
    <n v="0"/>
    <n v="0"/>
    <m/>
    <m/>
    <m/>
    <m/>
    <m/>
    <m/>
    <m/>
    <m/>
    <s v="Mercatone Uno"/>
    <m/>
    <m/>
    <m/>
    <m/>
    <m/>
    <m/>
    <m/>
    <m/>
    <m/>
    <m/>
    <m/>
    <m/>
    <m/>
    <m/>
    <m/>
    <m/>
    <m/>
    <m/>
    <m/>
    <m/>
    <m/>
    <m/>
    <m/>
    <m/>
    <m/>
    <m/>
    <m/>
    <m/>
    <m/>
    <m/>
    <m/>
    <m/>
    <m/>
    <m/>
    <m/>
    <m/>
    <m/>
    <m/>
    <m/>
    <m/>
    <m/>
    <m/>
    <m/>
    <m/>
    <m/>
    <m/>
    <m/>
  </r>
  <r>
    <x v="104"/>
    <x v="0"/>
    <x v="3"/>
    <n v="48"/>
    <m/>
    <s v="https://www.metro.it/servizi/ordine-e-consegna"/>
    <n v="1"/>
    <n v="3"/>
    <n v="0"/>
    <n v="3"/>
    <n v="1"/>
    <m/>
    <n v="0"/>
    <n v="0"/>
    <n v="0"/>
    <n v="1"/>
    <n v="0"/>
    <n v="1"/>
    <m/>
    <n v="0"/>
    <n v="0"/>
    <m/>
    <m/>
    <m/>
    <m/>
    <m/>
    <m/>
    <m/>
    <m/>
    <s v="Metro"/>
    <s v="1809090000 "/>
    <m/>
    <m/>
    <m/>
    <m/>
    <m/>
    <m/>
    <m/>
    <m/>
    <m/>
    <m/>
    <m/>
    <m/>
    <m/>
    <m/>
    <m/>
    <m/>
    <m/>
    <m/>
    <m/>
    <m/>
    <m/>
    <m/>
    <m/>
    <m/>
    <m/>
    <m/>
    <m/>
    <m/>
    <m/>
    <m/>
    <m/>
    <m/>
    <m/>
    <m/>
    <m/>
    <m/>
    <m/>
    <m/>
    <m/>
    <m/>
    <m/>
    <m/>
    <m/>
    <m/>
    <m/>
    <m/>
  </r>
  <r>
    <x v="105"/>
    <x v="0"/>
    <x v="2"/>
    <n v="18"/>
    <m/>
    <m/>
    <n v="0"/>
    <n v="2.2000000000000002"/>
    <n v="0"/>
    <n v="2.2000000000000002"/>
    <n v="0"/>
    <m/>
    <n v="0"/>
    <n v="1"/>
    <n v="0"/>
    <n v="0"/>
    <n v="0"/>
    <n v="0"/>
    <m/>
    <n v="0"/>
    <n v="0"/>
    <m/>
    <m/>
    <m/>
    <m/>
    <m/>
    <m/>
    <m/>
    <m/>
    <s v="Michael Kors"/>
    <m/>
    <m/>
    <m/>
    <m/>
    <m/>
    <m/>
    <m/>
    <m/>
    <m/>
    <m/>
    <m/>
    <m/>
    <m/>
    <m/>
    <m/>
    <m/>
    <m/>
    <m/>
    <m/>
    <m/>
    <m/>
    <m/>
    <m/>
    <m/>
    <m/>
    <m/>
    <m/>
    <m/>
    <m/>
    <m/>
    <m/>
    <m/>
    <m/>
    <m/>
    <m/>
    <m/>
    <m/>
    <m/>
    <m/>
    <m/>
    <m/>
    <m/>
    <m/>
    <m/>
    <m/>
    <m/>
    <m/>
  </r>
  <r>
    <x v="106"/>
    <x v="0"/>
    <x v="2"/>
    <n v="9"/>
    <m/>
    <s v="http://www.missoni.com/cms/help/shipping/shippinginformation.asp?tskay=45F595A8"/>
    <n v="1"/>
    <n v="0"/>
    <n v="0"/>
    <n v="0"/>
    <n v="0"/>
    <m/>
    <n v="0"/>
    <n v="0"/>
    <n v="0"/>
    <n v="0"/>
    <n v="0"/>
    <n v="0"/>
    <m/>
    <n v="0"/>
    <n v="0"/>
    <m/>
    <m/>
    <m/>
    <m/>
    <m/>
    <m/>
    <m/>
    <m/>
    <s v="Missoni"/>
    <m/>
    <m/>
    <m/>
    <m/>
    <m/>
    <m/>
    <m/>
    <m/>
    <m/>
    <m/>
    <m/>
    <m/>
    <m/>
    <m/>
    <m/>
    <m/>
    <m/>
    <m/>
    <m/>
    <m/>
    <m/>
    <m/>
    <m/>
    <m/>
    <m/>
    <m/>
    <m/>
    <m/>
    <m/>
    <m/>
    <m/>
    <m/>
    <m/>
    <m/>
    <m/>
    <m/>
    <m/>
    <m/>
    <m/>
    <m/>
    <m/>
    <m/>
    <m/>
    <m/>
    <m/>
    <m/>
    <m/>
  </r>
  <r>
    <x v="107"/>
    <x v="0"/>
    <x v="2"/>
    <n v="10"/>
    <m/>
    <s v="http://www.miumiu.com/content/dam/miumiu-ecommerce/pdf/EU/terms_it.pdf"/>
    <n v="1"/>
    <n v="0"/>
    <n v="0"/>
    <n v="0"/>
    <n v="0"/>
    <m/>
    <n v="0"/>
    <n v="0"/>
    <n v="0"/>
    <n v="0"/>
    <n v="0"/>
    <n v="0"/>
    <m/>
    <n v="1"/>
    <n v="0"/>
    <m/>
    <m/>
    <m/>
    <m/>
    <m/>
    <m/>
    <m/>
    <m/>
    <s v="(Prada)"/>
    <m/>
    <m/>
    <m/>
    <m/>
    <m/>
    <m/>
    <m/>
    <m/>
    <m/>
    <m/>
    <m/>
    <m/>
    <m/>
    <m/>
    <m/>
    <m/>
    <m/>
    <m/>
    <m/>
    <m/>
    <m/>
    <m/>
    <m/>
    <m/>
    <m/>
    <m/>
    <m/>
    <m/>
    <m/>
    <m/>
    <m/>
    <m/>
    <m/>
    <m/>
    <m/>
    <m/>
    <m/>
    <m/>
    <m/>
    <m/>
    <m/>
    <m/>
    <m/>
    <m/>
    <m/>
    <m/>
    <m/>
  </r>
  <r>
    <x v="108"/>
    <x v="0"/>
    <x v="4"/>
    <n v="252"/>
    <m/>
    <s v="http://www.mondadoristore.it/Statici/Spedizioni-e-consegne-gratis/"/>
    <n v="1"/>
    <n v="7"/>
    <n v="0"/>
    <n v="7"/>
    <n v="1"/>
    <m/>
    <n v="0"/>
    <n v="1"/>
    <n v="1"/>
    <n v="1"/>
    <n v="0"/>
    <n v="0"/>
    <m/>
    <n v="0"/>
    <n v="0"/>
    <m/>
    <m/>
    <m/>
    <m/>
    <m/>
    <m/>
    <m/>
    <m/>
    <m/>
    <n v="1177000000"/>
    <m/>
    <m/>
    <m/>
    <m/>
    <m/>
    <m/>
    <m/>
    <m/>
    <m/>
    <m/>
    <m/>
    <m/>
    <m/>
    <m/>
    <m/>
    <m/>
    <m/>
    <m/>
    <m/>
    <m/>
    <m/>
    <m/>
    <m/>
    <m/>
    <m/>
    <m/>
    <m/>
    <m/>
    <m/>
    <m/>
    <m/>
    <m/>
    <m/>
    <m/>
    <m/>
    <m/>
    <m/>
    <m/>
    <m/>
    <m/>
    <m/>
    <m/>
    <m/>
    <m/>
    <m/>
    <m/>
  </r>
  <r>
    <x v="109"/>
    <x v="0"/>
    <x v="7"/>
    <n v="31"/>
    <m/>
    <s v="http://www.mondoconv.it/Servizio-Clienti/Consegna-E-Montaggio/TraArticoli sportivio-E-Montaggio.aspx"/>
    <n v="1"/>
    <n v="3.8"/>
    <n v="0"/>
    <n v="3.8"/>
    <n v="1"/>
    <m/>
    <n v="0"/>
    <n v="0"/>
    <n v="1"/>
    <n v="0"/>
    <n v="0"/>
    <n v="0"/>
    <m/>
    <n v="0"/>
    <n v="0"/>
    <m/>
    <m/>
    <m/>
    <m/>
    <m/>
    <m/>
    <m/>
    <m/>
    <s v="Mondo Convenienza"/>
    <n v="7073000"/>
    <m/>
    <m/>
    <m/>
    <m/>
    <m/>
    <m/>
    <m/>
    <m/>
    <m/>
    <m/>
    <m/>
    <m/>
    <m/>
    <m/>
    <m/>
    <m/>
    <m/>
    <m/>
    <m/>
    <m/>
    <m/>
    <m/>
    <m/>
    <m/>
    <m/>
    <m/>
    <m/>
    <m/>
    <m/>
    <m/>
    <m/>
    <m/>
    <m/>
    <m/>
    <m/>
    <m/>
    <m/>
    <m/>
    <m/>
    <m/>
    <m/>
    <m/>
    <m/>
    <m/>
    <m/>
    <m/>
  </r>
  <r>
    <x v="110"/>
    <x v="0"/>
    <x v="2"/>
    <n v="8"/>
    <m/>
    <s v="https://www.moschino.com/system/selfservice.controller?CONFIGURATION=1729&amp;PARTITION_ID=1&amp;CMD=BROWSE_TOPIC&amp;LANGUAGE=it&amp;COUNTRY=it&amp;USERTYPE=1&amp;TOPIC_ID=1021"/>
    <n v="1"/>
    <n v="0"/>
    <n v="0"/>
    <n v="0"/>
    <n v="0"/>
    <m/>
    <n v="0"/>
    <n v="0"/>
    <n v="0"/>
    <n v="0"/>
    <n v="0"/>
    <n v="0"/>
    <m/>
    <n v="0"/>
    <n v="0"/>
    <m/>
    <m/>
    <m/>
    <m/>
    <m/>
    <m/>
    <m/>
    <m/>
    <s v="Moschino"/>
    <m/>
    <m/>
    <m/>
    <m/>
    <m/>
    <m/>
    <m/>
    <m/>
    <m/>
    <m/>
    <m/>
    <m/>
    <m/>
    <m/>
    <m/>
    <m/>
    <m/>
    <m/>
    <m/>
    <m/>
    <m/>
    <m/>
    <m/>
    <m/>
    <m/>
    <m/>
    <m/>
    <m/>
    <m/>
    <m/>
    <m/>
    <m/>
    <m/>
    <m/>
    <m/>
    <m/>
    <m/>
    <m/>
    <m/>
    <m/>
    <m/>
    <m/>
    <m/>
    <m/>
    <m/>
    <m/>
    <m/>
  </r>
  <r>
    <x v="111"/>
    <x v="0"/>
    <x v="3"/>
    <n v="122"/>
    <m/>
    <s v="http://shop.naturasi.it/spese-di-spedizione"/>
    <n v="1"/>
    <n v="1"/>
    <n v="0"/>
    <n v="1"/>
    <n v="0"/>
    <m/>
    <n v="0"/>
    <n v="0"/>
    <n v="0"/>
    <n v="1"/>
    <n v="0"/>
    <n v="0"/>
    <m/>
    <n v="0"/>
    <n v="0"/>
    <m/>
    <m/>
    <m/>
    <m/>
    <m/>
    <m/>
    <m/>
    <m/>
    <m/>
    <n v="230699000"/>
    <m/>
    <m/>
    <m/>
    <m/>
    <m/>
    <m/>
    <m/>
    <m/>
    <m/>
    <m/>
    <m/>
    <m/>
    <m/>
    <m/>
    <m/>
    <m/>
    <m/>
    <m/>
    <m/>
    <m/>
    <m/>
    <m/>
    <m/>
    <m/>
    <m/>
    <m/>
    <m/>
    <m/>
    <m/>
    <m/>
    <m/>
    <m/>
    <m/>
    <m/>
    <m/>
    <m/>
    <m/>
    <m/>
    <m/>
    <m/>
    <m/>
    <m/>
    <m/>
    <m/>
    <m/>
    <m/>
  </r>
  <r>
    <x v="112"/>
    <x v="0"/>
    <x v="1"/>
    <n v="160"/>
    <m/>
    <s v="http://www.newbalance.it/it/customer-service-shipping.html"/>
    <n v="1"/>
    <n v="0"/>
    <n v="0"/>
    <n v="0"/>
    <n v="0"/>
    <m/>
    <n v="0"/>
    <n v="0"/>
    <n v="0"/>
    <n v="0"/>
    <n v="0"/>
    <n v="0"/>
    <m/>
    <n v="0"/>
    <n v="0"/>
    <m/>
    <m/>
    <m/>
    <m/>
    <m/>
    <m/>
    <m/>
    <m/>
    <s v="Puma"/>
    <m/>
    <m/>
    <m/>
    <m/>
    <m/>
    <m/>
    <m/>
    <m/>
    <m/>
    <m/>
    <m/>
    <m/>
    <m/>
    <m/>
    <m/>
    <m/>
    <m/>
    <m/>
    <m/>
    <m/>
    <m/>
    <m/>
    <m/>
    <m/>
    <m/>
    <m/>
    <m/>
    <m/>
    <m/>
    <m/>
    <m/>
    <m/>
    <m/>
    <m/>
    <m/>
    <m/>
    <m/>
    <m/>
    <m/>
    <m/>
    <m/>
    <m/>
    <m/>
    <m/>
    <m/>
    <m/>
    <m/>
  </r>
  <r>
    <x v="113"/>
    <x v="0"/>
    <x v="1"/>
    <n v="80"/>
    <m/>
    <s v="http://help-it-eu.nike.com/app/answers/detail/article/shipping-delivery/a_id/44787/p/3897"/>
    <n v="1"/>
    <n v="2"/>
    <n v="0"/>
    <n v="2"/>
    <n v="0"/>
    <m/>
    <n v="1"/>
    <n v="0"/>
    <n v="0"/>
    <n v="0"/>
    <n v="1"/>
    <n v="0"/>
    <m/>
    <n v="0"/>
    <n v="0"/>
    <m/>
    <m/>
    <m/>
    <m/>
    <m/>
    <m/>
    <m/>
    <m/>
    <s v="Adidas, Reebok, TaylorMade"/>
    <n v="52884000"/>
    <m/>
    <m/>
    <m/>
    <m/>
    <m/>
    <m/>
    <m/>
    <m/>
    <m/>
    <m/>
    <m/>
    <m/>
    <m/>
    <m/>
    <m/>
    <m/>
    <m/>
    <m/>
    <m/>
    <m/>
    <m/>
    <m/>
    <m/>
    <m/>
    <m/>
    <m/>
    <m/>
    <m/>
    <m/>
    <m/>
    <m/>
    <m/>
    <m/>
    <m/>
    <m/>
    <m/>
    <m/>
    <m/>
    <m/>
    <m/>
    <m/>
    <m/>
    <m/>
    <m/>
    <m/>
    <m/>
  </r>
  <r>
    <x v="114"/>
    <x v="0"/>
    <x v="5"/>
    <n v="3"/>
    <m/>
    <s v="http://www.mybeautik.com/spedizione/"/>
    <n v="1"/>
    <n v="0"/>
    <n v="0"/>
    <n v="0"/>
    <n v="0"/>
    <m/>
    <n v="0"/>
    <n v="0"/>
    <n v="0"/>
    <n v="0"/>
    <n v="0"/>
    <n v="0"/>
    <m/>
    <n v="0"/>
    <n v="0"/>
    <m/>
    <m/>
    <m/>
    <m/>
    <m/>
    <m/>
    <m/>
    <m/>
    <s v="Nyx"/>
    <m/>
    <m/>
    <m/>
    <m/>
    <m/>
    <m/>
    <m/>
    <m/>
    <m/>
    <m/>
    <m/>
    <m/>
    <m/>
    <m/>
    <m/>
    <m/>
    <m/>
    <m/>
    <m/>
    <m/>
    <m/>
    <m/>
    <m/>
    <m/>
    <m/>
    <m/>
    <m/>
    <m/>
    <m/>
    <m/>
    <m/>
    <m/>
    <m/>
    <m/>
    <m/>
    <m/>
    <m/>
    <m/>
    <m/>
    <m/>
    <m/>
    <m/>
    <m/>
    <m/>
    <m/>
    <m/>
    <m/>
  </r>
  <r>
    <x v="115"/>
    <x v="0"/>
    <x v="6"/>
    <n v="52"/>
    <m/>
    <m/>
    <n v="0"/>
    <n v="0"/>
    <n v="0"/>
    <n v="0"/>
    <n v="0"/>
    <m/>
    <n v="0"/>
    <n v="0"/>
    <n v="0"/>
    <n v="0"/>
    <n v="0"/>
    <n v="0"/>
    <m/>
    <n v="0"/>
    <n v="0"/>
    <m/>
    <m/>
    <m/>
    <m/>
    <m/>
    <m/>
    <m/>
    <m/>
    <m/>
    <n v="5159900"/>
    <m/>
    <m/>
    <m/>
    <m/>
    <m/>
    <m/>
    <m/>
    <m/>
    <m/>
    <m/>
    <m/>
    <m/>
    <m/>
    <m/>
    <m/>
    <m/>
    <m/>
    <m/>
    <m/>
    <m/>
    <m/>
    <m/>
    <m/>
    <m/>
    <m/>
    <m/>
    <m/>
    <m/>
    <m/>
    <m/>
    <m/>
    <m/>
    <m/>
    <m/>
    <m/>
    <m/>
    <m/>
    <m/>
    <m/>
    <m/>
    <m/>
    <m/>
    <m/>
    <m/>
    <m/>
    <m/>
  </r>
  <r>
    <x v="116"/>
    <x v="0"/>
    <x v="9"/>
    <n v="50"/>
    <m/>
    <s v="http://www.opengames.it/SPEDIZIONI"/>
    <n v="1"/>
    <n v="0"/>
    <n v="0"/>
    <n v="0"/>
    <n v="0"/>
    <m/>
    <n v="0"/>
    <n v="0"/>
    <n v="0"/>
    <n v="0"/>
    <n v="0"/>
    <n v="0"/>
    <m/>
    <n v="0"/>
    <n v="0"/>
    <m/>
    <m/>
    <m/>
    <m/>
    <m/>
    <m/>
    <m/>
    <m/>
    <m/>
    <m/>
    <m/>
    <m/>
    <m/>
    <m/>
    <m/>
    <m/>
    <m/>
    <m/>
    <m/>
    <m/>
    <m/>
    <m/>
    <m/>
    <m/>
    <m/>
    <m/>
    <m/>
    <m/>
    <m/>
    <m/>
    <m/>
    <m/>
    <m/>
    <m/>
    <m/>
    <m/>
    <m/>
    <m/>
    <m/>
    <m/>
    <m/>
    <m/>
    <m/>
    <m/>
    <m/>
    <m/>
    <m/>
    <m/>
    <m/>
    <m/>
    <m/>
    <m/>
    <m/>
    <m/>
    <m/>
    <m/>
  </r>
  <r>
    <x v="117"/>
    <x v="0"/>
    <x v="0"/>
    <n v="777"/>
    <m/>
    <s v="https://www.ovs.it/Spedizioni.html"/>
    <n v="1"/>
    <n v="4.2"/>
    <n v="0"/>
    <n v="4.2"/>
    <n v="1"/>
    <m/>
    <n v="0"/>
    <n v="1"/>
    <n v="0"/>
    <n v="1"/>
    <n v="0"/>
    <n v="0"/>
    <n v="1"/>
    <n v="1"/>
    <n v="0"/>
    <m/>
    <m/>
    <m/>
    <m/>
    <m/>
    <m/>
    <m/>
    <m/>
    <s v="(Gruppo COIN), Upim"/>
    <m/>
    <m/>
    <m/>
    <m/>
    <m/>
    <m/>
    <m/>
    <m/>
    <m/>
    <m/>
    <m/>
    <m/>
    <m/>
    <m/>
    <m/>
    <m/>
    <m/>
    <m/>
    <m/>
    <m/>
    <m/>
    <m/>
    <m/>
    <m/>
    <m/>
    <m/>
    <m/>
    <m/>
    <m/>
    <m/>
    <m/>
    <m/>
    <m/>
    <m/>
    <m/>
    <m/>
    <m/>
    <m/>
    <m/>
    <m/>
    <m/>
    <m/>
    <m/>
    <m/>
    <m/>
    <m/>
    <m/>
  </r>
  <r>
    <x v="118"/>
    <x v="0"/>
    <x v="3"/>
    <n v="164"/>
    <m/>
    <m/>
    <n v="0"/>
    <n v="1"/>
    <n v="0"/>
    <n v="1"/>
    <n v="0"/>
    <m/>
    <n v="0"/>
    <n v="0"/>
    <n v="0"/>
    <n v="1"/>
    <n v="0"/>
    <n v="0"/>
    <m/>
    <n v="0"/>
    <n v="0"/>
    <m/>
    <m/>
    <m/>
    <m/>
    <m/>
    <m/>
    <m/>
    <m/>
    <s v="Pam, Panorama, Pam Local"/>
    <n v="1737395000"/>
    <m/>
    <m/>
    <m/>
    <m/>
    <m/>
    <m/>
    <m/>
    <m/>
    <m/>
    <m/>
    <m/>
    <m/>
    <m/>
    <m/>
    <m/>
    <m/>
    <m/>
    <m/>
    <m/>
    <m/>
    <m/>
    <m/>
    <m/>
    <m/>
    <m/>
    <m/>
    <m/>
    <m/>
    <m/>
    <m/>
    <m/>
    <m/>
    <m/>
    <m/>
    <m/>
    <m/>
    <m/>
    <m/>
    <m/>
    <m/>
    <m/>
    <m/>
    <m/>
    <m/>
    <m/>
    <m/>
  </r>
  <r>
    <x v="119"/>
    <x v="0"/>
    <x v="2"/>
    <n v="2"/>
    <m/>
    <s v="http://www.paulsmith.co.uk/uk-en/shop/information/delivery-information.html/"/>
    <n v="1"/>
    <n v="0"/>
    <n v="0"/>
    <n v="0"/>
    <n v="0"/>
    <m/>
    <n v="0"/>
    <n v="0"/>
    <n v="0"/>
    <n v="0"/>
    <n v="0"/>
    <n v="0"/>
    <m/>
    <n v="0"/>
    <n v="0"/>
    <m/>
    <m/>
    <m/>
    <m/>
    <m/>
    <m/>
    <m/>
    <m/>
    <s v="Paul Smith"/>
    <m/>
    <m/>
    <m/>
    <m/>
    <m/>
    <m/>
    <m/>
    <m/>
    <m/>
    <m/>
    <m/>
    <m/>
    <m/>
    <m/>
    <m/>
    <m/>
    <m/>
    <m/>
    <m/>
    <m/>
    <m/>
    <m/>
    <m/>
    <m/>
    <m/>
    <m/>
    <m/>
    <m/>
    <m/>
    <m/>
    <m/>
    <m/>
    <m/>
    <m/>
    <m/>
    <m/>
    <m/>
    <m/>
    <m/>
    <m/>
    <m/>
    <m/>
    <m/>
    <m/>
    <m/>
    <m/>
    <m/>
  </r>
  <r>
    <x v="120"/>
    <x v="0"/>
    <x v="3"/>
    <n v="300"/>
    <m/>
    <m/>
    <n v="0"/>
    <n v="1"/>
    <n v="0"/>
    <n v="1"/>
    <n v="0"/>
    <m/>
    <n v="0"/>
    <n v="0"/>
    <n v="0"/>
    <n v="1"/>
    <n v="0"/>
    <n v="0"/>
    <m/>
    <n v="0"/>
    <n v="0"/>
    <m/>
    <m/>
    <m/>
    <m/>
    <m/>
    <m/>
    <m/>
    <m/>
    <s v="Penny Market"/>
    <n v="916815000"/>
    <m/>
    <m/>
    <m/>
    <m/>
    <m/>
    <m/>
    <m/>
    <m/>
    <m/>
    <m/>
    <m/>
    <m/>
    <m/>
    <m/>
    <m/>
    <m/>
    <m/>
    <m/>
    <m/>
    <m/>
    <m/>
    <m/>
    <m/>
    <m/>
    <m/>
    <m/>
    <m/>
    <m/>
    <m/>
    <m/>
    <m/>
    <m/>
    <m/>
    <m/>
    <m/>
    <m/>
    <m/>
    <m/>
    <m/>
    <m/>
    <m/>
    <m/>
    <m/>
    <m/>
    <m/>
    <m/>
  </r>
  <r>
    <x v="121"/>
    <x v="0"/>
    <x v="2"/>
    <n v="3"/>
    <m/>
    <s v="http://www.plein.com/it/customercare/service/shipping/"/>
    <n v="1"/>
    <n v="0"/>
    <n v="0"/>
    <n v="0"/>
    <n v="0"/>
    <m/>
    <n v="0"/>
    <n v="0"/>
    <n v="0"/>
    <n v="0"/>
    <n v="0"/>
    <n v="0"/>
    <m/>
    <n v="0"/>
    <n v="0"/>
    <m/>
    <m/>
    <m/>
    <m/>
    <m/>
    <m/>
    <m/>
    <m/>
    <s v="Philipp Plein"/>
    <m/>
    <m/>
    <m/>
    <m/>
    <m/>
    <m/>
    <m/>
    <m/>
    <m/>
    <m/>
    <m/>
    <m/>
    <m/>
    <m/>
    <m/>
    <m/>
    <m/>
    <m/>
    <m/>
    <m/>
    <m/>
    <m/>
    <m/>
    <m/>
    <m/>
    <m/>
    <m/>
    <m/>
    <m/>
    <m/>
    <m/>
    <m/>
    <m/>
    <m/>
    <m/>
    <m/>
    <m/>
    <m/>
    <m/>
    <m/>
    <m/>
    <m/>
    <m/>
    <m/>
    <m/>
    <m/>
    <m/>
  </r>
  <r>
    <x v="122"/>
    <x v="0"/>
    <x v="3"/>
    <n v="39"/>
    <m/>
    <m/>
    <n v="0"/>
    <n v="0"/>
    <n v="0"/>
    <n v="0"/>
    <n v="0"/>
    <m/>
    <n v="0"/>
    <n v="0"/>
    <n v="0"/>
    <n v="0"/>
    <n v="0"/>
    <n v="0"/>
    <m/>
    <n v="0"/>
    <n v="0"/>
    <m/>
    <m/>
    <m/>
    <m/>
    <m/>
    <m/>
    <m/>
    <m/>
    <m/>
    <n v="23642000"/>
    <m/>
    <m/>
    <m/>
    <m/>
    <m/>
    <m/>
    <m/>
    <m/>
    <m/>
    <m/>
    <m/>
    <m/>
    <m/>
    <m/>
    <m/>
    <m/>
    <m/>
    <m/>
    <m/>
    <m/>
    <m/>
    <m/>
    <m/>
    <m/>
    <m/>
    <m/>
    <m/>
    <m/>
    <m/>
    <m/>
    <m/>
    <m/>
    <m/>
    <m/>
    <m/>
    <m/>
    <m/>
    <m/>
    <m/>
    <m/>
    <m/>
    <m/>
    <m/>
    <m/>
    <m/>
    <m/>
  </r>
  <r>
    <x v="123"/>
    <x v="0"/>
    <x v="2"/>
    <n v="50"/>
    <m/>
    <s v="http://www.pinko.com/it-it/customercare/docs/shipments"/>
    <n v="1"/>
    <n v="2.2000000000000002"/>
    <n v="0"/>
    <n v="2.2000000000000002"/>
    <n v="0"/>
    <m/>
    <n v="0"/>
    <n v="1"/>
    <n v="0"/>
    <n v="0"/>
    <n v="0"/>
    <n v="0"/>
    <n v="1"/>
    <n v="0"/>
    <n v="0"/>
    <m/>
    <m/>
    <m/>
    <m/>
    <m/>
    <m/>
    <m/>
    <m/>
    <s v="Pinko"/>
    <m/>
    <m/>
    <m/>
    <m/>
    <m/>
    <m/>
    <m/>
    <m/>
    <m/>
    <m/>
    <m/>
    <m/>
    <m/>
    <m/>
    <m/>
    <m/>
    <m/>
    <m/>
    <m/>
    <m/>
    <m/>
    <m/>
    <m/>
    <m/>
    <m/>
    <m/>
    <m/>
    <m/>
    <m/>
    <m/>
    <m/>
    <m/>
    <m/>
    <m/>
    <m/>
    <m/>
    <m/>
    <m/>
    <m/>
    <m/>
    <m/>
    <m/>
    <m/>
    <m/>
    <m/>
    <m/>
    <m/>
  </r>
  <r>
    <x v="124"/>
    <x v="0"/>
    <x v="7"/>
    <n v="157"/>
    <m/>
    <m/>
    <n v="0"/>
    <n v="0"/>
    <n v="0"/>
    <n v="0"/>
    <n v="0"/>
    <m/>
    <n v="0"/>
    <n v="0"/>
    <n v="0"/>
    <n v="0"/>
    <n v="0"/>
    <n v="0"/>
    <m/>
    <n v="0"/>
    <n v="0"/>
    <m/>
    <m/>
    <m/>
    <m/>
    <m/>
    <m/>
    <m/>
    <m/>
    <s v="Poltrone E Sofà"/>
    <s v="207219000 "/>
    <m/>
    <m/>
    <m/>
    <m/>
    <m/>
    <m/>
    <m/>
    <m/>
    <m/>
    <m/>
    <m/>
    <m/>
    <m/>
    <m/>
    <m/>
    <m/>
    <m/>
    <m/>
    <m/>
    <m/>
    <m/>
    <m/>
    <m/>
    <m/>
    <m/>
    <m/>
    <m/>
    <m/>
    <m/>
    <m/>
    <m/>
    <m/>
    <m/>
    <m/>
    <m/>
    <m/>
    <m/>
    <m/>
    <m/>
    <m/>
    <m/>
    <m/>
    <m/>
    <m/>
    <m/>
    <m/>
  </r>
  <r>
    <x v="125"/>
    <x v="0"/>
    <x v="2"/>
    <n v="23"/>
    <m/>
    <s v="https://secure.prada.com/buy-online/assets/documents/purchase_terms/eu/eu_it.pdf"/>
    <n v="1"/>
    <n v="0"/>
    <n v="0"/>
    <n v="0"/>
    <n v="0"/>
    <m/>
    <n v="0"/>
    <n v="0"/>
    <n v="0"/>
    <n v="0"/>
    <n v="0"/>
    <n v="0"/>
    <m/>
    <n v="0"/>
    <n v="0"/>
    <m/>
    <m/>
    <m/>
    <m/>
    <m/>
    <m/>
    <m/>
    <m/>
    <s v="Miu Miu"/>
    <m/>
    <m/>
    <m/>
    <m/>
    <m/>
    <m/>
    <m/>
    <m/>
    <m/>
    <m/>
    <m/>
    <m/>
    <m/>
    <m/>
    <m/>
    <m/>
    <m/>
    <m/>
    <m/>
    <m/>
    <m/>
    <m/>
    <m/>
    <m/>
    <m/>
    <m/>
    <m/>
    <m/>
    <m/>
    <m/>
    <m/>
    <m/>
    <m/>
    <m/>
    <m/>
    <m/>
    <m/>
    <m/>
    <m/>
    <m/>
    <m/>
    <m/>
    <m/>
    <m/>
    <m/>
    <m/>
    <m/>
  </r>
  <r>
    <x v="126"/>
    <x v="0"/>
    <x v="0"/>
    <n v="53"/>
    <m/>
    <s v="http://www.promod.it/guida-all-acquisto/condizioni-generali-di-vendita/categorie/05#7"/>
    <n v="1"/>
    <n v="8.5"/>
    <n v="0"/>
    <n v="8.5"/>
    <n v="1"/>
    <m/>
    <n v="1"/>
    <n v="1"/>
    <n v="1"/>
    <n v="1"/>
    <n v="0"/>
    <n v="0"/>
    <n v="0"/>
    <n v="0"/>
    <n v="0"/>
    <m/>
    <m/>
    <m/>
    <m/>
    <m/>
    <m/>
    <m/>
    <m/>
    <s v="Promod"/>
    <m/>
    <m/>
    <m/>
    <m/>
    <m/>
    <m/>
    <m/>
    <m/>
    <m/>
    <m/>
    <m/>
    <m/>
    <m/>
    <m/>
    <m/>
    <m/>
    <m/>
    <m/>
    <m/>
    <m/>
    <m/>
    <m/>
    <m/>
    <m/>
    <m/>
    <m/>
    <m/>
    <m/>
    <m/>
    <m/>
    <m/>
    <m/>
    <m/>
    <m/>
    <m/>
    <m/>
    <m/>
    <m/>
    <m/>
    <m/>
    <m/>
    <m/>
    <m/>
    <m/>
    <m/>
    <m/>
    <m/>
  </r>
  <r>
    <x v="127"/>
    <x v="0"/>
    <x v="0"/>
    <n v="84"/>
    <m/>
    <s v="http://www.pullandbear.com/it/it/guida-all'acquisto-c57002.html"/>
    <n v="1"/>
    <n v="4.7"/>
    <n v="0"/>
    <n v="4.7"/>
    <n v="1"/>
    <m/>
    <n v="1"/>
    <n v="1"/>
    <n v="0"/>
    <n v="0"/>
    <n v="0"/>
    <n v="0"/>
    <n v="1"/>
    <n v="1"/>
    <n v="0"/>
    <m/>
    <m/>
    <m/>
    <m/>
    <m/>
    <m/>
    <m/>
    <m/>
    <s v="(Inditex)"/>
    <m/>
    <m/>
    <m/>
    <m/>
    <m/>
    <m/>
    <m/>
    <m/>
    <m/>
    <m/>
    <m/>
    <m/>
    <m/>
    <m/>
    <m/>
    <m/>
    <m/>
    <m/>
    <m/>
    <m/>
    <m/>
    <m/>
    <m/>
    <m/>
    <m/>
    <m/>
    <m/>
    <m/>
    <m/>
    <m/>
    <m/>
    <m/>
    <m/>
    <m/>
    <m/>
    <m/>
    <m/>
    <m/>
    <m/>
    <m/>
    <m/>
    <m/>
    <m/>
    <m/>
    <m/>
    <m/>
    <m/>
  </r>
  <r>
    <x v="128"/>
    <x v="0"/>
    <x v="1"/>
    <n v="70"/>
    <m/>
    <s v="http://eu.puma.com/it/it/delivery/HELP_Delivery.html"/>
    <n v="1"/>
    <n v="1.5"/>
    <n v="0"/>
    <n v="1.5"/>
    <n v="0"/>
    <m/>
    <n v="1"/>
    <n v="0"/>
    <n v="0"/>
    <n v="0"/>
    <n v="0"/>
    <n v="0"/>
    <m/>
    <n v="0"/>
    <n v="0"/>
    <m/>
    <m/>
    <m/>
    <m/>
    <m/>
    <m/>
    <m/>
    <m/>
    <s v="Adidas, Reebok"/>
    <m/>
    <m/>
    <m/>
    <m/>
    <m/>
    <m/>
    <m/>
    <m/>
    <m/>
    <m/>
    <m/>
    <m/>
    <m/>
    <m/>
    <m/>
    <m/>
    <m/>
    <m/>
    <m/>
    <m/>
    <m/>
    <m/>
    <m/>
    <m/>
    <m/>
    <m/>
    <m/>
    <m/>
    <m/>
    <m/>
    <m/>
    <m/>
    <m/>
    <m/>
    <m/>
    <m/>
    <m/>
    <m/>
    <m/>
    <m/>
    <m/>
    <m/>
    <m/>
    <m/>
    <m/>
    <m/>
    <m/>
  </r>
  <r>
    <x v="129"/>
    <x v="0"/>
    <x v="2"/>
    <n v="38"/>
    <m/>
    <s v="http://www.ralphlauren.fr/helpdesk/index.jsp?display=ship&amp;subdisplay=shipMethods&amp;ab=footer_shiprates"/>
    <n v="1"/>
    <n v="0"/>
    <n v="0"/>
    <n v="0"/>
    <n v="0"/>
    <m/>
    <n v="0"/>
    <n v="0"/>
    <n v="0"/>
    <n v="0"/>
    <n v="0"/>
    <n v="0"/>
    <m/>
    <n v="1"/>
    <n v="0"/>
    <m/>
    <m/>
    <m/>
    <m/>
    <m/>
    <m/>
    <m/>
    <m/>
    <s v="Ralph Lauren"/>
    <m/>
    <m/>
    <m/>
    <m/>
    <m/>
    <m/>
    <m/>
    <m/>
    <m/>
    <m/>
    <m/>
    <m/>
    <m/>
    <m/>
    <m/>
    <m/>
    <m/>
    <m/>
    <m/>
    <m/>
    <m/>
    <m/>
    <m/>
    <m/>
    <m/>
    <m/>
    <m/>
    <m/>
    <m/>
    <m/>
    <m/>
    <m/>
    <m/>
    <m/>
    <m/>
    <m/>
    <m/>
    <m/>
    <m/>
    <m/>
    <m/>
    <m/>
    <m/>
    <m/>
    <m/>
    <m/>
    <m/>
  </r>
  <r>
    <x v="130"/>
    <x v="0"/>
    <x v="1"/>
    <n v="0"/>
    <m/>
    <s v="http://www.reebok.it/help/delivery.html"/>
    <n v="1"/>
    <n v="0.5"/>
    <n v="0"/>
    <n v="0.5"/>
    <n v="0"/>
    <m/>
    <n v="0"/>
    <n v="0"/>
    <n v="0"/>
    <n v="0"/>
    <n v="1"/>
    <n v="0"/>
    <m/>
    <n v="0"/>
    <n v="0"/>
    <m/>
    <m/>
    <m/>
    <m/>
    <m/>
    <m/>
    <m/>
    <m/>
    <m/>
    <m/>
    <m/>
    <m/>
    <m/>
    <m/>
    <m/>
    <m/>
    <m/>
    <m/>
    <m/>
    <m/>
    <m/>
    <m/>
    <m/>
    <m/>
    <m/>
    <m/>
    <m/>
    <m/>
    <m/>
    <m/>
    <m/>
    <m/>
    <m/>
    <m/>
    <m/>
    <m/>
    <m/>
    <m/>
    <m/>
    <m/>
    <m/>
    <m/>
    <m/>
    <m/>
    <m/>
    <m/>
    <m/>
    <m/>
    <m/>
    <m/>
    <m/>
    <m/>
    <m/>
    <m/>
    <m/>
    <m/>
  </r>
  <r>
    <x v="131"/>
    <x v="0"/>
    <x v="2"/>
    <n v="9"/>
    <m/>
    <s v="https://www.rickowens.eu/en/US/info/terms-of-use"/>
    <n v="1"/>
    <n v="0"/>
    <n v="0"/>
    <n v="0"/>
    <n v="0"/>
    <m/>
    <n v="0"/>
    <n v="0"/>
    <n v="0"/>
    <n v="0"/>
    <n v="0"/>
    <n v="0"/>
    <m/>
    <n v="0"/>
    <n v="0"/>
    <m/>
    <m/>
    <m/>
    <m/>
    <m/>
    <m/>
    <m/>
    <m/>
    <s v="Rick Owens"/>
    <m/>
    <m/>
    <m/>
    <m/>
    <m/>
    <m/>
    <m/>
    <m/>
    <m/>
    <m/>
    <m/>
    <m/>
    <m/>
    <m/>
    <m/>
    <m/>
    <m/>
    <m/>
    <m/>
    <m/>
    <m/>
    <m/>
    <m/>
    <m/>
    <m/>
    <m/>
    <m/>
    <m/>
    <m/>
    <m/>
    <m/>
    <m/>
    <m/>
    <m/>
    <m/>
    <m/>
    <m/>
    <m/>
    <m/>
    <m/>
    <m/>
    <m/>
    <m/>
    <m/>
    <m/>
    <m/>
    <m/>
  </r>
  <r>
    <x v="132"/>
    <x v="0"/>
    <x v="4"/>
    <n v="0"/>
    <m/>
    <s v="http://www.libreriarizzoli.it/servizio-clienti/faq-libri-e-scuola/.yKsEWcW_UsAAAFIaToHbvUl/ct"/>
    <n v="1"/>
    <n v="0"/>
    <n v="0"/>
    <n v="0"/>
    <n v="0"/>
    <m/>
    <n v="0"/>
    <n v="0"/>
    <n v="0"/>
    <n v="0"/>
    <n v="0"/>
    <n v="0"/>
    <m/>
    <n v="0"/>
    <n v="0"/>
    <m/>
    <m/>
    <m/>
    <m/>
    <m/>
    <m/>
    <m/>
    <m/>
    <m/>
    <m/>
    <s v="Partner Amazon"/>
    <m/>
    <m/>
    <m/>
    <m/>
    <m/>
    <m/>
    <m/>
    <m/>
    <m/>
    <m/>
    <m/>
    <m/>
    <m/>
    <m/>
    <m/>
    <m/>
    <m/>
    <m/>
    <m/>
    <m/>
    <m/>
    <m/>
    <m/>
    <m/>
    <m/>
    <m/>
    <m/>
    <m/>
    <m/>
    <m/>
    <m/>
    <m/>
    <m/>
    <m/>
    <m/>
    <m/>
    <m/>
    <m/>
    <m/>
    <m/>
    <m/>
    <m/>
    <m/>
    <m/>
    <m/>
  </r>
  <r>
    <x v="133"/>
    <x v="0"/>
    <x v="2"/>
    <n v="9"/>
    <m/>
    <s v="http://www.ferragamo.com/shop/it/ita/area-legale--4/condizioni-di-vendita/costi-di-spedizione"/>
    <n v="1"/>
    <n v="0"/>
    <n v="0"/>
    <n v="0"/>
    <n v="0"/>
    <m/>
    <n v="0"/>
    <n v="0"/>
    <n v="0"/>
    <n v="0"/>
    <n v="0"/>
    <n v="0"/>
    <m/>
    <n v="0"/>
    <n v="0"/>
    <m/>
    <m/>
    <m/>
    <m/>
    <m/>
    <m/>
    <m/>
    <m/>
    <s v="Salvatore Ferragamo"/>
    <m/>
    <m/>
    <m/>
    <m/>
    <m/>
    <m/>
    <m/>
    <m/>
    <m/>
    <m/>
    <m/>
    <m/>
    <m/>
    <m/>
    <m/>
    <m/>
    <m/>
    <m/>
    <m/>
    <m/>
    <m/>
    <m/>
    <m/>
    <m/>
    <m/>
    <m/>
    <m/>
    <m/>
    <m/>
    <m/>
    <m/>
    <m/>
    <m/>
    <m/>
    <m/>
    <m/>
    <m/>
    <m/>
    <m/>
    <m/>
    <m/>
    <m/>
    <m/>
    <m/>
    <m/>
    <m/>
    <m/>
  </r>
  <r>
    <x v="134"/>
    <x v="0"/>
    <x v="7"/>
    <n v="94"/>
    <m/>
    <m/>
    <n v="0"/>
    <n v="0"/>
    <n v="0"/>
    <n v="0"/>
    <n v="0"/>
    <m/>
    <n v="0"/>
    <n v="0"/>
    <n v="0"/>
    <n v="0"/>
    <n v="0"/>
    <n v="0"/>
    <m/>
    <n v="0"/>
    <n v="0"/>
    <m/>
    <m/>
    <m/>
    <m/>
    <m/>
    <m/>
    <m/>
    <m/>
    <s v="Scavolini"/>
    <n v="165504000"/>
    <m/>
    <m/>
    <m/>
    <m/>
    <m/>
    <m/>
    <m/>
    <m/>
    <m/>
    <m/>
    <m/>
    <m/>
    <m/>
    <m/>
    <m/>
    <m/>
    <m/>
    <m/>
    <m/>
    <m/>
    <m/>
    <m/>
    <m/>
    <m/>
    <m/>
    <m/>
    <m/>
    <m/>
    <m/>
    <m/>
    <m/>
    <m/>
    <m/>
    <m/>
    <m/>
    <m/>
    <m/>
    <m/>
    <m/>
    <m/>
    <m/>
    <m/>
    <m/>
    <m/>
    <m/>
    <m/>
  </r>
  <r>
    <x v="135"/>
    <x v="0"/>
    <x v="5"/>
    <n v="130"/>
    <m/>
    <s v="http://www.sephora.it/cgv/cgv.jsp#article51"/>
    <n v="1"/>
    <n v="4.7"/>
    <n v="0"/>
    <n v="4.7"/>
    <n v="0"/>
    <m/>
    <n v="1"/>
    <n v="1"/>
    <n v="0"/>
    <n v="1"/>
    <n v="0"/>
    <n v="0"/>
    <m/>
    <n v="0"/>
    <n v="0"/>
    <m/>
    <m/>
    <m/>
    <m/>
    <m/>
    <m/>
    <m/>
    <m/>
    <s v="Sephora, Clarins, GlamGlow, Clarisonic, Makeup Ereaser, Biotherm, Lancome, Clinique, Dior, MakeUp Forever, Algenist, Shiseido, Estee Lauder, Peter Thomas Roth, Benefit Cosmetics, Sisley, Rexaline, Erborian, Guerlain, La Prairie, Urban Decay, Too Faced, Giorgio Armani, Marc Jacobs Beauty, Too Faced, Yves Saint Laurent, Nars, Bareminerals, Collistar, etc..."/>
    <m/>
    <m/>
    <m/>
    <m/>
    <m/>
    <m/>
    <m/>
    <m/>
    <m/>
    <m/>
    <m/>
    <m/>
    <m/>
    <m/>
    <m/>
    <m/>
    <m/>
    <m/>
    <m/>
    <m/>
    <m/>
    <m/>
    <m/>
    <m/>
    <m/>
    <m/>
    <m/>
    <m/>
    <m/>
    <m/>
    <m/>
    <m/>
    <m/>
    <m/>
    <m/>
    <m/>
    <m/>
    <m/>
    <m/>
    <m/>
    <m/>
    <m/>
    <m/>
    <m/>
    <m/>
    <m/>
    <m/>
  </r>
  <r>
    <x v="136"/>
    <x v="0"/>
    <x v="3"/>
    <n v="1741"/>
    <m/>
    <m/>
    <n v="0"/>
    <n v="0"/>
    <n v="0"/>
    <n v="0"/>
    <n v="0"/>
    <m/>
    <n v="0"/>
    <n v="0"/>
    <n v="0"/>
    <n v="0"/>
    <n v="0"/>
    <n v="0"/>
    <m/>
    <n v="0"/>
    <n v="0"/>
    <m/>
    <m/>
    <m/>
    <m/>
    <m/>
    <m/>
    <m/>
    <m/>
    <s v="Sigma"/>
    <n v="13633000"/>
    <m/>
    <m/>
    <m/>
    <m/>
    <m/>
    <m/>
    <m/>
    <m/>
    <m/>
    <m/>
    <m/>
    <m/>
    <m/>
    <m/>
    <m/>
    <m/>
    <m/>
    <m/>
    <m/>
    <m/>
    <m/>
    <m/>
    <m/>
    <m/>
    <m/>
    <m/>
    <m/>
    <m/>
    <m/>
    <m/>
    <m/>
    <m/>
    <m/>
    <m/>
    <m/>
    <m/>
    <m/>
    <m/>
    <m/>
    <m/>
    <m/>
    <m/>
    <m/>
    <m/>
    <m/>
    <m/>
  </r>
  <r>
    <x v="137"/>
    <x v="0"/>
    <x v="3"/>
    <n v="1500"/>
    <m/>
    <m/>
    <n v="0"/>
    <n v="1"/>
    <n v="0"/>
    <n v="1"/>
    <n v="0"/>
    <m/>
    <n v="0"/>
    <n v="0"/>
    <n v="0"/>
    <n v="1"/>
    <n v="0"/>
    <n v="0"/>
    <m/>
    <n v="0"/>
    <n v="0"/>
    <m/>
    <m/>
    <m/>
    <m/>
    <m/>
    <m/>
    <m/>
    <m/>
    <s v="Simply, Ipersimply"/>
    <n v="2353554000"/>
    <m/>
    <m/>
    <m/>
    <m/>
    <m/>
    <m/>
    <m/>
    <m/>
    <m/>
    <m/>
    <m/>
    <m/>
    <m/>
    <m/>
    <m/>
    <m/>
    <m/>
    <m/>
    <m/>
    <m/>
    <m/>
    <m/>
    <m/>
    <m/>
    <m/>
    <m/>
    <m/>
    <m/>
    <m/>
    <m/>
    <m/>
    <m/>
    <m/>
    <m/>
    <m/>
    <m/>
    <m/>
    <m/>
    <m/>
    <m/>
    <m/>
    <m/>
    <m/>
    <m/>
    <m/>
    <m/>
  </r>
  <r>
    <x v="138"/>
    <x v="0"/>
    <x v="3"/>
    <n v="1558"/>
    <m/>
    <m/>
    <n v="0"/>
    <n v="1"/>
    <n v="0"/>
    <n v="1"/>
    <n v="0"/>
    <m/>
    <n v="0"/>
    <n v="0"/>
    <n v="0"/>
    <n v="1"/>
    <n v="0"/>
    <n v="0"/>
    <m/>
    <n v="0"/>
    <n v="0"/>
    <m/>
    <m/>
    <m/>
    <m/>
    <m/>
    <m/>
    <m/>
    <m/>
    <s v="Sisa, IPERSISA, SISASUPERSTORE, SISA, ISSIMO, NEGOZIO ITALIA e QUICK"/>
    <n v="21592000"/>
    <m/>
    <m/>
    <m/>
    <m/>
    <m/>
    <m/>
    <m/>
    <m/>
    <m/>
    <m/>
    <m/>
    <m/>
    <m/>
    <m/>
    <m/>
    <m/>
    <m/>
    <m/>
    <m/>
    <m/>
    <m/>
    <m/>
    <m/>
    <m/>
    <m/>
    <m/>
    <m/>
    <m/>
    <m/>
    <m/>
    <m/>
    <m/>
    <m/>
    <m/>
    <m/>
    <m/>
    <m/>
    <m/>
    <m/>
    <m/>
    <m/>
    <m/>
    <m/>
    <m/>
    <m/>
    <m/>
  </r>
  <r>
    <x v="139"/>
    <x v="0"/>
    <x v="2"/>
    <n v="2"/>
    <m/>
    <s v="http://www.stellamccartney.com/system/selfservice.controller?CONFIGURATION=1116&amp;PARTITION_ID=1&amp;secureFlag=false&amp;TIMEZONE_OFFSET=&amp;CMD=BROWSE_TOPIC&amp;TOPIC_ID=1021&amp;USERTYPE=1"/>
    <n v="1"/>
    <n v="0"/>
    <n v="0"/>
    <n v="0"/>
    <n v="0"/>
    <m/>
    <n v="0"/>
    <n v="0"/>
    <n v="0"/>
    <n v="0"/>
    <n v="0"/>
    <n v="0"/>
    <s v=" "/>
    <n v="0"/>
    <n v="0"/>
    <m/>
    <m/>
    <m/>
    <m/>
    <m/>
    <m/>
    <m/>
    <m/>
    <s v="Stella McCartney"/>
    <m/>
    <m/>
    <m/>
    <m/>
    <m/>
    <m/>
    <m/>
    <m/>
    <m/>
    <m/>
    <m/>
    <m/>
    <m/>
    <m/>
    <m/>
    <m/>
    <m/>
    <m/>
    <m/>
    <m/>
    <m/>
    <m/>
    <m/>
    <m/>
    <m/>
    <m/>
    <m/>
    <m/>
    <m/>
    <m/>
    <m/>
    <m/>
    <m/>
    <m/>
    <m/>
    <m/>
    <m/>
    <m/>
    <m/>
    <m/>
    <m/>
    <m/>
    <m/>
    <m/>
    <m/>
    <m/>
    <m/>
  </r>
  <r>
    <x v="140"/>
    <x v="0"/>
    <x v="0"/>
    <n v="52"/>
    <m/>
    <s v="http://www.stradivarius.com/it/shopping-guide.html"/>
    <n v="1"/>
    <n v="4.7"/>
    <n v="0"/>
    <n v="4.7"/>
    <n v="1"/>
    <m/>
    <n v="1"/>
    <n v="1"/>
    <n v="0"/>
    <n v="0"/>
    <n v="0"/>
    <n v="0"/>
    <n v="0"/>
    <n v="1"/>
    <n v="0"/>
    <m/>
    <m/>
    <m/>
    <m/>
    <m/>
    <m/>
    <m/>
    <m/>
    <s v="(Inditex)"/>
    <m/>
    <m/>
    <m/>
    <m/>
    <m/>
    <m/>
    <m/>
    <m/>
    <m/>
    <m/>
    <m/>
    <m/>
    <m/>
    <m/>
    <m/>
    <m/>
    <m/>
    <m/>
    <m/>
    <m/>
    <m/>
    <m/>
    <m/>
    <m/>
    <m/>
    <m/>
    <m/>
    <m/>
    <m/>
    <m/>
    <m/>
    <m/>
    <m/>
    <m/>
    <m/>
    <m/>
    <m/>
    <m/>
    <m/>
    <m/>
    <m/>
    <m/>
    <m/>
    <m/>
    <m/>
    <m/>
    <m/>
  </r>
  <r>
    <x v="141"/>
    <x v="0"/>
    <x v="3"/>
    <n v="40"/>
    <m/>
    <m/>
    <n v="0"/>
    <n v="1"/>
    <n v="0"/>
    <n v="1"/>
    <n v="0"/>
    <m/>
    <n v="0"/>
    <n v="0"/>
    <n v="0"/>
    <n v="1"/>
    <n v="0"/>
    <n v="0"/>
    <m/>
    <n v="0"/>
    <n v="0"/>
    <m/>
    <m/>
    <m/>
    <m/>
    <m/>
    <m/>
    <m/>
    <m/>
    <s v="Superdì/Iperdì"/>
    <n v="146053000"/>
    <m/>
    <m/>
    <m/>
    <m/>
    <m/>
    <m/>
    <m/>
    <m/>
    <m/>
    <m/>
    <m/>
    <m/>
    <m/>
    <m/>
    <m/>
    <m/>
    <m/>
    <m/>
    <m/>
    <m/>
    <m/>
    <m/>
    <m/>
    <m/>
    <m/>
    <m/>
    <m/>
    <m/>
    <m/>
    <m/>
    <m/>
    <m/>
    <m/>
    <m/>
    <m/>
    <m/>
    <m/>
    <m/>
    <m/>
    <m/>
    <m/>
    <m/>
    <m/>
    <m/>
    <m/>
    <m/>
  </r>
  <r>
    <x v="142"/>
    <x v="0"/>
    <x v="0"/>
    <n v="170"/>
    <m/>
    <s v="http://www.terranovastyle.com/it_it/web/servizio-clienti/spedizioni-e-ritiro-in-negozio/"/>
    <n v="1"/>
    <n v="3.5"/>
    <n v="0"/>
    <n v="3.5"/>
    <n v="1"/>
    <m/>
    <n v="1"/>
    <n v="0"/>
    <n v="0"/>
    <n v="1"/>
    <n v="0"/>
    <n v="0"/>
    <n v="0"/>
    <n v="1"/>
    <n v="0"/>
    <m/>
    <m/>
    <m/>
    <m/>
    <m/>
    <m/>
    <m/>
    <m/>
    <s v="Teddy, Terranova, Calliope"/>
    <m/>
    <m/>
    <m/>
    <m/>
    <m/>
    <m/>
    <m/>
    <m/>
    <m/>
    <m/>
    <m/>
    <m/>
    <m/>
    <m/>
    <m/>
    <m/>
    <m/>
    <m/>
    <m/>
    <m/>
    <m/>
    <m/>
    <m/>
    <m/>
    <m/>
    <m/>
    <m/>
    <m/>
    <m/>
    <m/>
    <m/>
    <m/>
    <m/>
    <m/>
    <m/>
    <m/>
    <m/>
    <m/>
    <m/>
    <m/>
    <m/>
    <m/>
    <m/>
    <m/>
    <m/>
    <m/>
    <m/>
  </r>
  <r>
    <x v="143"/>
    <x v="0"/>
    <x v="5"/>
    <n v="5"/>
    <m/>
    <s v="http://www.the-body-shop.it/it/termini-e-condizioni?"/>
    <n v="1"/>
    <n v="0"/>
    <n v="0"/>
    <n v="0"/>
    <n v="0"/>
    <m/>
    <n v="0"/>
    <n v="0"/>
    <n v="0"/>
    <n v="0"/>
    <n v="0"/>
    <n v="0"/>
    <m/>
    <n v="0"/>
    <n v="0"/>
    <m/>
    <m/>
    <m/>
    <m/>
    <m/>
    <m/>
    <m/>
    <m/>
    <s v="The Body Shop"/>
    <m/>
    <m/>
    <m/>
    <m/>
    <m/>
    <m/>
    <m/>
    <m/>
    <m/>
    <m/>
    <m/>
    <m/>
    <m/>
    <m/>
    <m/>
    <m/>
    <m/>
    <m/>
    <m/>
    <m/>
    <m/>
    <m/>
    <m/>
    <m/>
    <m/>
    <m/>
    <m/>
    <m/>
    <m/>
    <m/>
    <m/>
    <m/>
    <m/>
    <m/>
    <m/>
    <m/>
    <m/>
    <m/>
    <m/>
    <m/>
    <m/>
    <m/>
    <m/>
    <m/>
    <m/>
    <m/>
    <m/>
  </r>
  <r>
    <x v="144"/>
    <x v="0"/>
    <x v="1"/>
    <n v="16"/>
    <m/>
    <s v="http://www.thenorthface.it/tnf-it-it/delivery/"/>
    <n v="1"/>
    <n v="0"/>
    <n v="0"/>
    <n v="0"/>
    <n v="0"/>
    <m/>
    <n v="0"/>
    <n v="0"/>
    <n v="0"/>
    <n v="0"/>
    <n v="0"/>
    <n v="0"/>
    <m/>
    <n v="0"/>
    <n v="0"/>
    <m/>
    <m/>
    <m/>
    <m/>
    <m/>
    <m/>
    <m/>
    <m/>
    <s v="Hurley, Nike"/>
    <m/>
    <m/>
    <m/>
    <m/>
    <m/>
    <m/>
    <m/>
    <m/>
    <m/>
    <m/>
    <m/>
    <m/>
    <m/>
    <m/>
    <m/>
    <m/>
    <m/>
    <m/>
    <m/>
    <m/>
    <m/>
    <m/>
    <m/>
    <m/>
    <m/>
    <m/>
    <m/>
    <m/>
    <m/>
    <m/>
    <m/>
    <m/>
    <m/>
    <m/>
    <m/>
    <m/>
    <m/>
    <m/>
    <m/>
    <m/>
    <m/>
    <m/>
    <m/>
    <m/>
    <m/>
    <m/>
    <m/>
  </r>
  <r>
    <x v="145"/>
    <x v="0"/>
    <x v="3"/>
    <n v="58"/>
    <m/>
    <s v="https://www.tigros.it/p/ebsn/regolamento/"/>
    <n v="1"/>
    <n v="3.8"/>
    <n v="0"/>
    <n v="3.8"/>
    <n v="0"/>
    <m/>
    <n v="0"/>
    <n v="0"/>
    <n v="1"/>
    <n v="1"/>
    <n v="0"/>
    <n v="0"/>
    <m/>
    <n v="0"/>
    <n v="0"/>
    <m/>
    <m/>
    <m/>
    <m/>
    <m/>
    <m/>
    <m/>
    <m/>
    <s v="Tigros"/>
    <n v="404396000"/>
    <m/>
    <m/>
    <m/>
    <m/>
    <m/>
    <m/>
    <m/>
    <m/>
    <m/>
    <m/>
    <m/>
    <m/>
    <m/>
    <m/>
    <m/>
    <m/>
    <m/>
    <m/>
    <m/>
    <m/>
    <m/>
    <m/>
    <m/>
    <m/>
    <m/>
    <m/>
    <m/>
    <m/>
    <m/>
    <m/>
    <m/>
    <m/>
    <m/>
    <m/>
    <m/>
    <m/>
    <m/>
    <m/>
    <m/>
    <m/>
    <m/>
    <m/>
    <m/>
    <m/>
    <m/>
    <m/>
  </r>
  <r>
    <x v="146"/>
    <x v="0"/>
    <x v="6"/>
    <n v="100"/>
    <m/>
    <s v="http://www.toyscenter.it/time-of-delivery/"/>
    <n v="1"/>
    <n v="2.5"/>
    <n v="0"/>
    <n v="2.5"/>
    <n v="1"/>
    <m/>
    <n v="1"/>
    <n v="0"/>
    <n v="0"/>
    <n v="0"/>
    <n v="0"/>
    <n v="0"/>
    <m/>
    <n v="0"/>
    <n v="0"/>
    <m/>
    <m/>
    <m/>
    <m/>
    <m/>
    <m/>
    <m/>
    <m/>
    <m/>
    <n v="228830000"/>
    <m/>
    <m/>
    <m/>
    <m/>
    <m/>
    <m/>
    <m/>
    <m/>
    <m/>
    <m/>
    <m/>
    <m/>
    <m/>
    <m/>
    <m/>
    <m/>
    <m/>
    <m/>
    <m/>
    <m/>
    <m/>
    <m/>
    <m/>
    <m/>
    <m/>
    <m/>
    <m/>
    <m/>
    <m/>
    <m/>
    <m/>
    <m/>
    <m/>
    <m/>
    <m/>
    <m/>
    <m/>
    <m/>
    <m/>
    <m/>
    <m/>
    <m/>
    <m/>
    <m/>
    <m/>
    <m/>
  </r>
  <r>
    <x v="147"/>
    <x v="0"/>
    <x v="9"/>
    <n v="200"/>
    <m/>
    <s v="https://www.trony.it/online/laws/Instituzionale_2"/>
    <n v="1"/>
    <n v="1"/>
    <n v="0"/>
    <n v="1"/>
    <n v="0"/>
    <m/>
    <n v="0"/>
    <n v="0"/>
    <n v="0"/>
    <n v="1"/>
    <n v="0"/>
    <n v="0"/>
    <m/>
    <n v="0"/>
    <n v="0"/>
    <m/>
    <m/>
    <m/>
    <m/>
    <m/>
    <m/>
    <m/>
    <m/>
    <m/>
    <m/>
    <m/>
    <m/>
    <m/>
    <m/>
    <m/>
    <m/>
    <m/>
    <m/>
    <m/>
    <m/>
    <m/>
    <m/>
    <m/>
    <m/>
    <m/>
    <m/>
    <m/>
    <m/>
    <m/>
    <m/>
    <m/>
    <m/>
    <m/>
    <m/>
    <m/>
    <m/>
    <m/>
    <m/>
    <m/>
    <m/>
    <m/>
    <m/>
    <m/>
    <m/>
    <m/>
    <m/>
    <m/>
    <m/>
    <m/>
    <m/>
    <m/>
    <m/>
    <m/>
    <m/>
    <m/>
    <m/>
  </r>
  <r>
    <x v="148"/>
    <x v="0"/>
    <x v="0"/>
    <n v="395"/>
    <m/>
    <s v="http://it.benetton.com/shop/it_it/time-of-delivery"/>
    <n v="1"/>
    <n v="0"/>
    <n v="0"/>
    <n v="0"/>
    <n v="0"/>
    <m/>
    <n v="0"/>
    <n v="0"/>
    <n v="0"/>
    <n v="0"/>
    <n v="0"/>
    <n v="0"/>
    <n v="1"/>
    <n v="1"/>
    <n v="0"/>
    <m/>
    <m/>
    <m/>
    <m/>
    <m/>
    <m/>
    <m/>
    <m/>
    <s v="UC of Benetton, Sisley"/>
    <m/>
    <m/>
    <m/>
    <m/>
    <m/>
    <m/>
    <m/>
    <m/>
    <m/>
    <m/>
    <m/>
    <m/>
    <m/>
    <m/>
    <m/>
    <m/>
    <m/>
    <m/>
    <m/>
    <m/>
    <m/>
    <m/>
    <m/>
    <m/>
    <m/>
    <m/>
    <m/>
    <m/>
    <m/>
    <m/>
    <m/>
    <m/>
    <m/>
    <m/>
    <m/>
    <m/>
    <m/>
    <m/>
    <m/>
    <m/>
    <m/>
    <m/>
    <m/>
    <m/>
    <m/>
    <m/>
    <m/>
  </r>
  <r>
    <x v="149"/>
    <x v="0"/>
    <x v="3"/>
    <n v="170"/>
    <m/>
    <m/>
    <n v="0"/>
    <n v="0"/>
    <n v="0"/>
    <n v="0"/>
    <n v="0"/>
    <m/>
    <n v="0"/>
    <n v="0"/>
    <n v="0"/>
    <n v="0"/>
    <n v="0"/>
    <n v="0"/>
    <m/>
    <n v="0"/>
    <n v="0"/>
    <m/>
    <m/>
    <m/>
    <m/>
    <m/>
    <m/>
    <m/>
    <m/>
    <s v="Unes"/>
    <n v="733463000"/>
    <m/>
    <m/>
    <m/>
    <m/>
    <m/>
    <m/>
    <m/>
    <m/>
    <m/>
    <m/>
    <m/>
    <m/>
    <m/>
    <m/>
    <m/>
    <m/>
    <m/>
    <m/>
    <m/>
    <m/>
    <m/>
    <m/>
    <m/>
    <m/>
    <m/>
    <m/>
    <m/>
    <m/>
    <m/>
    <m/>
    <m/>
    <m/>
    <m/>
    <m/>
    <m/>
    <m/>
    <m/>
    <m/>
    <m/>
    <m/>
    <m/>
    <m/>
    <m/>
    <m/>
    <m/>
    <m/>
  </r>
  <r>
    <x v="150"/>
    <x v="0"/>
    <x v="9"/>
    <n v="449"/>
    <m/>
    <s v="http://www.unieuro.it/online/modalita-spedizione-consegna"/>
    <n v="1"/>
    <n v="1"/>
    <n v="0"/>
    <n v="1"/>
    <n v="0"/>
    <m/>
    <n v="0"/>
    <n v="0"/>
    <n v="0"/>
    <n v="1"/>
    <n v="0"/>
    <n v="0"/>
    <m/>
    <n v="0"/>
    <n v="0"/>
    <m/>
    <m/>
    <m/>
    <m/>
    <m/>
    <m/>
    <m/>
    <m/>
    <m/>
    <m/>
    <m/>
    <m/>
    <m/>
    <m/>
    <m/>
    <m/>
    <m/>
    <m/>
    <m/>
    <m/>
    <m/>
    <m/>
    <m/>
    <m/>
    <m/>
    <m/>
    <m/>
    <m/>
    <m/>
    <m/>
    <m/>
    <m/>
    <m/>
    <m/>
    <m/>
    <m/>
    <m/>
    <m/>
    <m/>
    <m/>
    <m/>
    <m/>
    <m/>
    <m/>
    <m/>
    <m/>
    <m/>
    <m/>
    <m/>
    <m/>
    <m/>
    <m/>
    <m/>
    <m/>
    <m/>
    <m/>
  </r>
  <r>
    <x v="151"/>
    <x v="0"/>
    <x v="0"/>
    <n v="0"/>
    <m/>
    <s v="https://www.uniqlo.com/eu/en/company/faq/delivery.html"/>
    <n v="1"/>
    <n v="0"/>
    <n v="0"/>
    <n v="0"/>
    <n v="0"/>
    <m/>
    <n v="0"/>
    <n v="0"/>
    <n v="0"/>
    <n v="0"/>
    <n v="0"/>
    <n v="0"/>
    <n v="0"/>
    <n v="1"/>
    <n v="0"/>
    <m/>
    <m/>
    <m/>
    <m/>
    <m/>
    <m/>
    <m/>
    <m/>
    <s v="Uniqlo"/>
    <m/>
    <m/>
    <m/>
    <m/>
    <m/>
    <m/>
    <m/>
    <m/>
    <m/>
    <m/>
    <m/>
    <m/>
    <m/>
    <m/>
    <m/>
    <m/>
    <m/>
    <m/>
    <m/>
    <m/>
    <m/>
    <m/>
    <m/>
    <m/>
    <m/>
    <m/>
    <m/>
    <m/>
    <m/>
    <m/>
    <m/>
    <m/>
    <m/>
    <m/>
    <m/>
    <m/>
    <m/>
    <m/>
    <m/>
    <m/>
    <m/>
    <m/>
    <m/>
    <m/>
    <m/>
    <m/>
    <m/>
  </r>
  <r>
    <x v="152"/>
    <x v="0"/>
    <x v="7"/>
    <n v="12"/>
    <m/>
    <m/>
    <n v="0"/>
    <n v="0"/>
    <n v="0"/>
    <n v="0"/>
    <n v="0"/>
    <m/>
    <n v="0"/>
    <n v="0"/>
    <n v="0"/>
    <n v="0"/>
    <n v="0"/>
    <n v="0"/>
    <m/>
    <n v="0"/>
    <n v="0"/>
    <m/>
    <m/>
    <m/>
    <m/>
    <m/>
    <m/>
    <m/>
    <m/>
    <s v="Veneta Cucine"/>
    <n v="115483000"/>
    <m/>
    <m/>
    <m/>
    <m/>
    <m/>
    <m/>
    <m/>
    <m/>
    <m/>
    <m/>
    <m/>
    <m/>
    <m/>
    <m/>
    <m/>
    <m/>
    <m/>
    <m/>
    <m/>
    <m/>
    <m/>
    <m/>
    <m/>
    <m/>
    <m/>
    <m/>
    <m/>
    <m/>
    <m/>
    <m/>
    <m/>
    <m/>
    <m/>
    <m/>
    <m/>
    <m/>
    <m/>
    <m/>
    <m/>
    <m/>
    <m/>
    <m/>
    <m/>
    <m/>
    <m/>
    <m/>
  </r>
  <r>
    <x v="153"/>
    <x v="0"/>
    <x v="5"/>
    <n v="120"/>
    <m/>
    <s v="http://www.wyconcosmetics.com/it/p/spedizioni"/>
    <n v="1"/>
    <n v="0"/>
    <n v="0"/>
    <n v="0"/>
    <n v="0"/>
    <m/>
    <n v="0"/>
    <n v="0"/>
    <n v="0"/>
    <n v="0"/>
    <n v="0"/>
    <m/>
    <m/>
    <n v="0"/>
    <n v="0"/>
    <m/>
    <m/>
    <m/>
    <m/>
    <m/>
    <m/>
    <m/>
    <m/>
    <s v="WYCON"/>
    <m/>
    <m/>
    <m/>
    <m/>
    <m/>
    <m/>
    <m/>
    <m/>
    <m/>
    <m/>
    <m/>
    <m/>
    <m/>
    <m/>
    <m/>
    <m/>
    <m/>
    <m/>
    <m/>
    <m/>
    <m/>
    <m/>
    <m/>
    <m/>
    <m/>
    <m/>
    <m/>
    <m/>
    <m/>
    <m/>
    <m/>
    <m/>
    <m/>
    <m/>
    <m/>
    <m/>
    <m/>
    <m/>
    <m/>
    <m/>
    <m/>
    <m/>
    <m/>
    <m/>
    <m/>
    <m/>
    <m/>
  </r>
  <r>
    <x v="154"/>
    <x v="0"/>
    <x v="2"/>
    <n v="4"/>
    <m/>
    <s v="http://www.ysl.com/system/selfservice.controller?CONFIGURATION=1206&amp;PARTITION_ID=1&amp;secureFlag=false&amp;TIMEZONE_OFFSET=&amp;CMD=VIEW_ARTICLE&amp;ARTICLE_ID=2082"/>
    <n v="1"/>
    <n v="0"/>
    <n v="0"/>
    <n v="0"/>
    <n v="0"/>
    <m/>
    <n v="0"/>
    <n v="0"/>
    <n v="0"/>
    <n v="0"/>
    <n v="0"/>
    <n v="0"/>
    <m/>
    <n v="0"/>
    <n v="0"/>
    <m/>
    <m/>
    <m/>
    <m/>
    <m/>
    <m/>
    <m/>
    <m/>
    <s v="YSL"/>
    <m/>
    <m/>
    <m/>
    <m/>
    <m/>
    <m/>
    <m/>
    <m/>
    <m/>
    <m/>
    <m/>
    <m/>
    <m/>
    <m/>
    <m/>
    <m/>
    <m/>
    <m/>
    <m/>
    <m/>
    <m/>
    <m/>
    <m/>
    <m/>
    <m/>
    <m/>
    <m/>
    <m/>
    <m/>
    <m/>
    <m/>
    <m/>
    <m/>
    <m/>
    <m/>
    <m/>
    <m/>
    <m/>
    <m/>
    <m/>
    <m/>
    <m/>
    <m/>
    <m/>
    <m/>
    <m/>
    <m/>
  </r>
  <r>
    <x v="155"/>
    <x v="0"/>
    <x v="0"/>
    <n v="90"/>
    <m/>
    <s v="http://www.zara.com/it/it/info/guida-all'acquisto-c196001.html"/>
    <n v="1"/>
    <n v="4.7"/>
    <n v="0"/>
    <n v="4.7"/>
    <n v="1"/>
    <m/>
    <n v="1"/>
    <n v="1"/>
    <n v="0"/>
    <n v="0"/>
    <n v="0"/>
    <n v="0"/>
    <n v="0"/>
    <n v="1"/>
    <n v="0"/>
    <m/>
    <m/>
    <m/>
    <m/>
    <m/>
    <m/>
    <m/>
    <m/>
    <s v="(Inditex)"/>
    <m/>
    <m/>
    <m/>
    <m/>
    <m/>
    <m/>
    <m/>
    <m/>
    <m/>
    <m/>
    <m/>
    <m/>
    <m/>
    <m/>
    <m/>
    <m/>
    <m/>
    <m/>
    <m/>
    <m/>
    <m/>
    <m/>
    <m/>
    <m/>
    <m/>
    <m/>
    <m/>
    <m/>
    <m/>
    <m/>
    <m/>
    <m/>
    <m/>
    <m/>
    <m/>
    <m/>
    <m/>
    <m/>
    <m/>
    <m/>
    <m/>
    <m/>
    <m/>
    <m/>
    <m/>
    <m/>
    <m/>
  </r>
  <r>
    <x v="0"/>
    <x v="1"/>
    <x v="0"/>
    <n v="4"/>
    <m/>
    <s v="http://www.stories.com/gb/Customer_Service/Delivery"/>
    <n v="1"/>
    <n v="0"/>
    <n v="0"/>
    <n v="0"/>
    <n v="0"/>
    <m/>
    <n v="0"/>
    <n v="0"/>
    <n v="0"/>
    <n v="0"/>
    <n v="0"/>
    <n v="0"/>
    <n v="0"/>
    <n v="0"/>
    <n v="0"/>
    <n v="0"/>
    <n v="0"/>
    <n v="0"/>
    <n v="0"/>
    <n v="0"/>
    <n v="0"/>
    <n v="0"/>
    <n v="0"/>
    <s v="(H&amp;M)"/>
    <m/>
    <m/>
    <m/>
    <m/>
    <m/>
    <m/>
    <m/>
    <m/>
    <m/>
    <m/>
    <m/>
    <m/>
    <m/>
    <m/>
    <m/>
    <m/>
    <m/>
    <m/>
    <m/>
    <m/>
    <m/>
    <m/>
    <m/>
    <m/>
    <m/>
    <m/>
    <m/>
    <m/>
    <m/>
    <m/>
    <m/>
    <m/>
    <m/>
    <m/>
    <m/>
    <m/>
    <m/>
    <m/>
    <m/>
    <m/>
    <m/>
    <m/>
    <m/>
    <m/>
    <m/>
    <m/>
    <m/>
  </r>
  <r>
    <x v="1"/>
    <x v="1"/>
    <x v="0"/>
    <n v="2"/>
    <m/>
    <s v="https://it-eu.abercrombie.com/webapp/wcs/stores/servlet/CustomerService?textKey=HELP_SALESTERMS&amp;catalogId=11556&amp;langId=-1&amp;pageName=sale-terms&amp;storeId=19159"/>
    <n v="1"/>
    <n v="2.7"/>
    <n v="1.5"/>
    <n v="4.2"/>
    <n v="0"/>
    <m/>
    <n v="0"/>
    <n v="1"/>
    <n v="0"/>
    <n v="0"/>
    <n v="1"/>
    <n v="0"/>
    <n v="0"/>
    <n v="1"/>
    <n v="1"/>
    <n v="1"/>
    <n v="0"/>
    <n v="0"/>
    <n v="0"/>
    <n v="0"/>
    <n v="0"/>
    <n v="0"/>
    <n v="0"/>
    <s v="Abercrombie Kids, Hollister"/>
    <m/>
    <m/>
    <m/>
    <m/>
    <m/>
    <m/>
    <m/>
    <m/>
    <m/>
    <m/>
    <m/>
    <m/>
    <m/>
    <m/>
    <m/>
    <m/>
    <m/>
    <m/>
    <m/>
    <m/>
    <m/>
    <m/>
    <m/>
    <m/>
    <m/>
    <m/>
    <m/>
    <m/>
    <m/>
    <m/>
    <m/>
    <m/>
    <m/>
    <m/>
    <m/>
    <m/>
    <m/>
    <m/>
    <m/>
    <m/>
    <m/>
    <m/>
    <m/>
    <m/>
    <m/>
    <m/>
    <m/>
  </r>
  <r>
    <x v="156"/>
    <x v="1"/>
    <x v="5"/>
    <n v="700"/>
    <m/>
    <m/>
    <n v="0"/>
    <n v="0"/>
    <n v="1"/>
    <n v="1"/>
    <n v="0"/>
    <m/>
    <n v="0"/>
    <n v="0"/>
    <n v="0"/>
    <n v="0"/>
    <n v="0"/>
    <n v="0"/>
    <m/>
    <n v="1"/>
    <n v="0"/>
    <n v="1"/>
    <n v="0"/>
    <n v="0"/>
    <n v="0"/>
    <n v="0"/>
    <n v="0"/>
    <n v="0"/>
    <n v="0"/>
    <m/>
    <n v="66600000"/>
    <m/>
    <m/>
    <m/>
    <m/>
    <m/>
    <m/>
    <m/>
    <m/>
    <m/>
    <m/>
    <m/>
    <m/>
    <m/>
    <m/>
    <m/>
    <m/>
    <m/>
    <m/>
    <m/>
    <m/>
    <m/>
    <m/>
    <m/>
    <m/>
    <m/>
    <m/>
    <m/>
    <m/>
    <m/>
    <m/>
    <m/>
    <m/>
    <m/>
    <m/>
    <m/>
    <m/>
    <m/>
    <m/>
    <m/>
    <m/>
    <m/>
    <m/>
    <m/>
    <m/>
    <m/>
    <m/>
  </r>
  <r>
    <x v="2"/>
    <x v="1"/>
    <x v="1"/>
    <n v="152"/>
    <m/>
    <s v="http://www.adidas.it/help/delivery.html"/>
    <n v="1"/>
    <n v="0.5"/>
    <n v="2.5"/>
    <n v="3"/>
    <n v="0"/>
    <m/>
    <n v="0"/>
    <n v="0"/>
    <n v="0"/>
    <n v="0"/>
    <n v="1"/>
    <n v="0"/>
    <m/>
    <n v="1"/>
    <n v="0"/>
    <n v="0"/>
    <n v="0"/>
    <n v="1"/>
    <n v="0"/>
    <n v="0"/>
    <n v="0"/>
    <n v="0"/>
    <n v="0"/>
    <m/>
    <s v="300542000 "/>
    <m/>
    <m/>
    <m/>
    <m/>
    <m/>
    <m/>
    <m/>
    <m/>
    <m/>
    <m/>
    <m/>
    <m/>
    <m/>
    <m/>
    <m/>
    <m/>
    <m/>
    <m/>
    <m/>
    <m/>
    <m/>
    <m/>
    <m/>
    <m/>
    <m/>
    <m/>
    <m/>
    <m/>
    <m/>
    <m/>
    <m/>
    <m/>
    <m/>
    <m/>
    <m/>
    <m/>
    <m/>
    <m/>
    <m/>
    <m/>
    <m/>
    <m/>
    <m/>
    <m/>
    <m/>
    <m/>
  </r>
  <r>
    <x v="3"/>
    <x v="1"/>
    <x v="0"/>
    <n v="85"/>
    <m/>
    <s v="http://www.alcott.eu/p/spedizioni_info.htm"/>
    <n v="1"/>
    <n v="0"/>
    <n v="0"/>
    <n v="0"/>
    <n v="0"/>
    <m/>
    <n v="0"/>
    <n v="0"/>
    <n v="0"/>
    <n v="0"/>
    <n v="0"/>
    <n v="0"/>
    <n v="0"/>
    <n v="0"/>
    <n v="0"/>
    <n v="0"/>
    <n v="0"/>
    <n v="0"/>
    <n v="0"/>
    <n v="0"/>
    <n v="0"/>
    <n v="0"/>
    <n v="0"/>
    <s v="Alcott"/>
    <m/>
    <m/>
    <n v="0"/>
    <n v="0"/>
    <n v="0"/>
    <n v="0"/>
    <n v="0"/>
    <n v="0"/>
    <n v="3"/>
    <n v="3"/>
    <m/>
    <m/>
    <m/>
    <m/>
    <m/>
    <m/>
    <m/>
    <m/>
    <m/>
    <m/>
    <m/>
    <m/>
    <n v="3"/>
    <m/>
    <m/>
    <n v="3"/>
    <n v="1"/>
    <n v="0"/>
    <n v="0"/>
    <n v="2"/>
    <m/>
    <m/>
    <m/>
    <m/>
    <m/>
    <m/>
    <m/>
    <m/>
    <n v="2"/>
    <n v="1"/>
    <m/>
    <n v="2"/>
    <n v="1"/>
    <m/>
    <m/>
    <n v="3"/>
    <n v="3"/>
  </r>
  <r>
    <x v="4"/>
    <x v="1"/>
    <x v="2"/>
    <n v="1"/>
    <m/>
    <s v="http://www.alexandermcqueen.com/system/selfservice.controller?CONFIGURATION=1150&amp;PARTITION_ID=1&amp;secureFlag=false&amp;TIMEZONE_OFFSET=&amp;CMD=VIEW_ARTICLE&amp;ARTICLE_ID=2082"/>
    <n v="1"/>
    <n v="5"/>
    <n v="0"/>
    <n v="5"/>
    <n v="0"/>
    <m/>
    <n v="0"/>
    <n v="1"/>
    <n v="1"/>
    <n v="0"/>
    <n v="0"/>
    <n v="0"/>
    <m/>
    <n v="0"/>
    <n v="0"/>
    <n v="0"/>
    <n v="0"/>
    <n v="0"/>
    <n v="0"/>
    <n v="0"/>
    <n v="0"/>
    <n v="0"/>
    <n v="0"/>
    <s v="Alexander McQueen"/>
    <m/>
    <m/>
    <m/>
    <m/>
    <m/>
    <m/>
    <m/>
    <m/>
    <m/>
    <m/>
    <m/>
    <m/>
    <m/>
    <m/>
    <m/>
    <m/>
    <m/>
    <m/>
    <m/>
    <m/>
    <m/>
    <m/>
    <m/>
    <m/>
    <m/>
    <m/>
    <m/>
    <m/>
    <m/>
    <m/>
    <m/>
    <m/>
    <m/>
    <m/>
    <m/>
    <m/>
    <m/>
    <m/>
    <m/>
    <m/>
    <m/>
    <m/>
    <m/>
    <m/>
    <m/>
    <m/>
    <m/>
  </r>
  <r>
    <x v="5"/>
    <x v="1"/>
    <x v="3"/>
    <n v="4"/>
    <m/>
    <m/>
    <n v="0"/>
    <n v="1"/>
    <n v="0"/>
    <n v="1"/>
    <n v="0"/>
    <m/>
    <n v="0"/>
    <n v="0"/>
    <n v="0"/>
    <n v="1"/>
    <n v="0"/>
    <n v="0"/>
    <m/>
    <n v="0"/>
    <n v="0"/>
    <n v="0"/>
    <n v="0"/>
    <n v="0"/>
    <n v="0"/>
    <n v="0"/>
    <n v="0"/>
    <n v="0"/>
    <n v="0"/>
    <s v="Almaverde Bio"/>
    <s v="1445000 "/>
    <m/>
    <m/>
    <m/>
    <m/>
    <m/>
    <m/>
    <m/>
    <m/>
    <m/>
    <m/>
    <m/>
    <m/>
    <m/>
    <m/>
    <m/>
    <m/>
    <m/>
    <m/>
    <m/>
    <m/>
    <m/>
    <m/>
    <m/>
    <m/>
    <m/>
    <m/>
    <m/>
    <m/>
    <m/>
    <m/>
    <m/>
    <m/>
    <m/>
    <m/>
    <m/>
    <m/>
    <m/>
    <m/>
    <m/>
    <m/>
    <m/>
    <m/>
    <m/>
    <m/>
    <m/>
    <m/>
  </r>
  <r>
    <x v="157"/>
    <x v="1"/>
    <x v="0"/>
    <n v="2"/>
    <m/>
    <s v="http://store.americanapparel.eu/it/help/shipping-options.jsp"/>
    <n v="1"/>
    <n v="1"/>
    <n v="0"/>
    <n v="1"/>
    <n v="0"/>
    <m/>
    <n v="0"/>
    <n v="0"/>
    <n v="0"/>
    <n v="1"/>
    <n v="0"/>
    <n v="0"/>
    <m/>
    <n v="0"/>
    <n v="0"/>
    <n v="0"/>
    <n v="0"/>
    <n v="0"/>
    <n v="0"/>
    <n v="0"/>
    <n v="0"/>
    <n v="0"/>
    <n v="0"/>
    <s v="American Apparel"/>
    <m/>
    <m/>
    <m/>
    <m/>
    <m/>
    <m/>
    <m/>
    <m/>
    <m/>
    <m/>
    <m/>
    <m/>
    <m/>
    <m/>
    <m/>
    <m/>
    <m/>
    <m/>
    <m/>
    <m/>
    <m/>
    <m/>
    <m/>
    <m/>
    <m/>
    <m/>
    <m/>
    <m/>
    <m/>
    <m/>
    <m/>
    <m/>
    <m/>
    <m/>
    <m/>
    <m/>
    <m/>
    <m/>
    <m/>
    <m/>
    <m/>
    <m/>
    <m/>
    <m/>
    <m/>
    <m/>
    <m/>
  </r>
  <r>
    <x v="158"/>
    <x v="1"/>
    <x v="9"/>
    <n v="16"/>
    <m/>
    <s v="http://www.apple.com/it/shop/help/shipping_delivery"/>
    <n v="1"/>
    <n v="4.7"/>
    <n v="0.5"/>
    <n v="5.2"/>
    <n v="1"/>
    <m/>
    <n v="1"/>
    <n v="1"/>
    <n v="0"/>
    <n v="0"/>
    <n v="0"/>
    <n v="0"/>
    <m/>
    <n v="1"/>
    <n v="0"/>
    <n v="0"/>
    <n v="0"/>
    <n v="0"/>
    <n v="0"/>
    <n v="0"/>
    <n v="0"/>
    <n v="0"/>
    <n v="0"/>
    <m/>
    <n v="233000000000"/>
    <m/>
    <m/>
    <m/>
    <m/>
    <m/>
    <m/>
    <m/>
    <m/>
    <m/>
    <m/>
    <m/>
    <m/>
    <m/>
    <m/>
    <m/>
    <m/>
    <m/>
    <m/>
    <m/>
    <m/>
    <m/>
    <m/>
    <m/>
    <m/>
    <m/>
    <m/>
    <m/>
    <m/>
    <m/>
    <m/>
    <m/>
    <m/>
    <m/>
    <m/>
    <m/>
    <m/>
    <m/>
    <m/>
    <m/>
    <m/>
    <m/>
    <m/>
    <m/>
    <m/>
    <m/>
    <m/>
  </r>
  <r>
    <x v="159"/>
    <x v="1"/>
    <x v="6"/>
    <n v="155"/>
    <m/>
    <s v="http://www.arcaplanet.it/aiuto#tempi"/>
    <n v="1"/>
    <n v="1"/>
    <n v="0"/>
    <n v="1"/>
    <n v="0"/>
    <m/>
    <n v="0"/>
    <n v="0"/>
    <n v="0"/>
    <n v="1"/>
    <n v="0"/>
    <n v="0"/>
    <m/>
    <n v="0"/>
    <n v="0"/>
    <n v="0"/>
    <n v="0"/>
    <n v="0"/>
    <n v="0"/>
    <n v="0"/>
    <n v="0"/>
    <n v="0"/>
    <n v="0"/>
    <m/>
    <n v="210000000"/>
    <m/>
    <m/>
    <m/>
    <m/>
    <m/>
    <m/>
    <m/>
    <m/>
    <m/>
    <m/>
    <m/>
    <m/>
    <m/>
    <m/>
    <m/>
    <m/>
    <m/>
    <m/>
    <m/>
    <m/>
    <m/>
    <m/>
    <m/>
    <m/>
    <m/>
    <m/>
    <m/>
    <m/>
    <m/>
    <m/>
    <m/>
    <m/>
    <m/>
    <m/>
    <m/>
    <m/>
    <m/>
    <m/>
    <m/>
    <m/>
    <m/>
    <m/>
    <m/>
    <m/>
    <m/>
    <m/>
  </r>
  <r>
    <x v="6"/>
    <x v="1"/>
    <x v="2"/>
    <n v="92"/>
    <m/>
    <s v="http://www.armani.com/cms/help/shipping/shippinginformation.asp?tskay=E2C347A7"/>
    <n v="1"/>
    <n v="0"/>
    <n v="0.5"/>
    <n v="0.5"/>
    <n v="0"/>
    <m/>
    <n v="0"/>
    <n v="0"/>
    <n v="0"/>
    <n v="0"/>
    <n v="0"/>
    <n v="0"/>
    <m/>
    <n v="1"/>
    <n v="0"/>
    <n v="0"/>
    <n v="0"/>
    <n v="0"/>
    <n v="0"/>
    <n v="0"/>
    <n v="0"/>
    <n v="0"/>
    <n v="0"/>
    <s v="Armani"/>
    <m/>
    <m/>
    <m/>
    <m/>
    <m/>
    <m/>
    <m/>
    <m/>
    <m/>
    <m/>
    <m/>
    <m/>
    <m/>
    <m/>
    <m/>
    <m/>
    <m/>
    <m/>
    <m/>
    <m/>
    <m/>
    <m/>
    <m/>
    <m/>
    <m/>
    <m/>
    <m/>
    <m/>
    <m/>
    <m/>
    <m/>
    <m/>
    <m/>
    <m/>
    <m/>
    <m/>
    <m/>
    <m/>
    <m/>
    <m/>
    <m/>
    <m/>
    <m/>
    <m/>
    <m/>
    <m/>
    <m/>
  </r>
  <r>
    <x v="7"/>
    <x v="1"/>
    <x v="3"/>
    <n v="57"/>
    <m/>
    <m/>
    <n v="0"/>
    <n v="1"/>
    <n v="5.8"/>
    <n v="6.8"/>
    <n v="0"/>
    <m/>
    <n v="0"/>
    <n v="0"/>
    <n v="0"/>
    <n v="1"/>
    <n v="0"/>
    <n v="0"/>
    <m/>
    <n v="1"/>
    <n v="0"/>
    <n v="1"/>
    <n v="0"/>
    <n v="0"/>
    <n v="1"/>
    <n v="1"/>
    <n v="0"/>
    <n v="1"/>
    <n v="1"/>
    <s v="Auchan"/>
    <n v="2693252000"/>
    <m/>
    <n v="1"/>
    <n v="0"/>
    <n v="0"/>
    <n v="1"/>
    <n v="0"/>
    <n v="0"/>
    <n v="7"/>
    <n v="9"/>
    <m/>
    <m/>
    <m/>
    <m/>
    <m/>
    <m/>
    <m/>
    <m/>
    <m/>
    <m/>
    <m/>
    <m/>
    <n v="9"/>
    <m/>
    <m/>
    <n v="9"/>
    <n v="9"/>
    <n v="0"/>
    <n v="1"/>
    <n v="2"/>
    <n v="0"/>
    <n v="0"/>
    <n v="0"/>
    <n v="0"/>
    <n v="1"/>
    <n v="0"/>
    <n v="0"/>
    <n v="7"/>
    <n v="1"/>
    <n v="1"/>
    <n v="1"/>
    <n v="7"/>
    <n v="1"/>
    <n v="2"/>
    <n v="1"/>
    <n v="5"/>
    <n v="9"/>
  </r>
  <r>
    <x v="8"/>
    <x v="1"/>
    <x v="1"/>
    <n v="300"/>
    <m/>
    <s v="http://www.australian-store.it/spedizioni.php"/>
    <n v="1"/>
    <n v="0"/>
    <n v="0"/>
    <n v="0"/>
    <n v="0"/>
    <m/>
    <n v="0"/>
    <n v="0"/>
    <n v="0"/>
    <n v="0"/>
    <n v="0"/>
    <n v="0"/>
    <m/>
    <n v="0"/>
    <n v="0"/>
    <n v="0"/>
    <n v="0"/>
    <n v="0"/>
    <n v="0"/>
    <n v="0"/>
    <n v="0"/>
    <n v="0"/>
    <n v="0"/>
    <s v="Jack Purcell, Cons, All Star, Converse"/>
    <n v="5242000"/>
    <m/>
    <m/>
    <m/>
    <m/>
    <m/>
    <m/>
    <m/>
    <m/>
    <m/>
    <m/>
    <m/>
    <m/>
    <m/>
    <m/>
    <m/>
    <m/>
    <m/>
    <m/>
    <m/>
    <m/>
    <m/>
    <m/>
    <m/>
    <m/>
    <m/>
    <m/>
    <m/>
    <m/>
    <m/>
    <m/>
    <m/>
    <m/>
    <m/>
    <m/>
    <m/>
    <m/>
    <m/>
    <m/>
    <m/>
    <m/>
    <m/>
    <m/>
    <m/>
    <m/>
    <m/>
    <m/>
  </r>
  <r>
    <x v="160"/>
    <x v="1"/>
    <x v="0"/>
    <n v="15"/>
    <m/>
    <s v="http://www.aw-lab.com/spedizioni/"/>
    <n v="1"/>
    <n v="4.7"/>
    <n v="0"/>
    <n v="4.7"/>
    <n v="1"/>
    <m/>
    <n v="1"/>
    <n v="1"/>
    <n v="0"/>
    <n v="0"/>
    <n v="0"/>
    <n v="0"/>
    <m/>
    <n v="0"/>
    <n v="0"/>
    <n v="0"/>
    <n v="0"/>
    <n v="0"/>
    <n v="0"/>
    <n v="0"/>
    <n v="0"/>
    <n v="0"/>
    <n v="0"/>
    <m/>
    <m/>
    <m/>
    <m/>
    <m/>
    <m/>
    <m/>
    <m/>
    <m/>
    <m/>
    <m/>
    <m/>
    <m/>
    <m/>
    <m/>
    <m/>
    <m/>
    <m/>
    <m/>
    <m/>
    <m/>
    <m/>
    <m/>
    <m/>
    <m/>
    <m/>
    <m/>
    <m/>
    <m/>
    <m/>
    <m/>
    <m/>
    <m/>
    <m/>
    <m/>
    <m/>
    <m/>
    <m/>
    <m/>
    <m/>
    <m/>
    <m/>
    <m/>
    <m/>
    <m/>
    <m/>
    <m/>
    <m/>
  </r>
  <r>
    <x v="9"/>
    <x v="1"/>
    <x v="2"/>
    <n v="7"/>
    <m/>
    <s v="http://www.balenciaga.com/system/selfservice.controller?CONFIGURATION=1178&amp;PARTITION_ID=1&amp;secureFlag=false&amp;TIMEZONE_OFFSET=&amp;CMD=VIEW_ARTICLE&amp;ARTICLE_ID=2082"/>
    <n v="1"/>
    <n v="5"/>
    <n v="0"/>
    <n v="5"/>
    <n v="0"/>
    <m/>
    <n v="0"/>
    <n v="1"/>
    <n v="1"/>
    <n v="0"/>
    <n v="0"/>
    <n v="0"/>
    <m/>
    <n v="0"/>
    <n v="0"/>
    <n v="0"/>
    <n v="0"/>
    <n v="0"/>
    <n v="0"/>
    <n v="0"/>
    <n v="0"/>
    <n v="0"/>
    <n v="0"/>
    <s v="Balenciaga"/>
    <m/>
    <m/>
    <m/>
    <m/>
    <m/>
    <m/>
    <m/>
    <m/>
    <m/>
    <m/>
    <m/>
    <m/>
    <m/>
    <m/>
    <m/>
    <m/>
    <m/>
    <m/>
    <m/>
    <m/>
    <m/>
    <m/>
    <m/>
    <m/>
    <m/>
    <m/>
    <m/>
    <m/>
    <m/>
    <m/>
    <m/>
    <m/>
    <m/>
    <m/>
    <m/>
    <m/>
    <m/>
    <m/>
    <m/>
    <m/>
    <m/>
    <m/>
    <m/>
    <m/>
    <m/>
    <m/>
    <m/>
  </r>
  <r>
    <x v="10"/>
    <x v="1"/>
    <x v="2"/>
    <n v="3"/>
    <m/>
    <s v="http://www.bally.it/it_it/client-services/terms-and-conditions-of-sale.html"/>
    <n v="1"/>
    <n v="3.7"/>
    <n v="0"/>
    <n v="3.7"/>
    <n v="0"/>
    <m/>
    <n v="1"/>
    <n v="1"/>
    <n v="0"/>
    <n v="0"/>
    <n v="0"/>
    <n v="0"/>
    <m/>
    <n v="0"/>
    <n v="0"/>
    <n v="0"/>
    <n v="0"/>
    <n v="0"/>
    <n v="0"/>
    <n v="0"/>
    <n v="0"/>
    <n v="0"/>
    <n v="0"/>
    <s v="Bally"/>
    <m/>
    <m/>
    <m/>
    <m/>
    <m/>
    <m/>
    <m/>
    <m/>
    <m/>
    <m/>
    <m/>
    <m/>
    <m/>
    <m/>
    <m/>
    <m/>
    <m/>
    <m/>
    <m/>
    <m/>
    <m/>
    <m/>
    <m/>
    <m/>
    <m/>
    <m/>
    <m/>
    <m/>
    <m/>
    <m/>
    <m/>
    <m/>
    <m/>
    <m/>
    <m/>
    <m/>
    <m/>
    <m/>
    <m/>
    <m/>
    <m/>
    <m/>
    <m/>
    <m/>
    <m/>
    <m/>
    <m/>
  </r>
  <r>
    <x v="11"/>
    <x v="1"/>
    <x v="2"/>
    <n v="0"/>
    <m/>
    <s v="http://www.balmain.com/en_kr/customercare/"/>
    <n v="1"/>
    <n v="0"/>
    <n v="0"/>
    <n v="0"/>
    <n v="0"/>
    <m/>
    <n v="0"/>
    <n v="0"/>
    <n v="0"/>
    <n v="0"/>
    <n v="0"/>
    <n v="0"/>
    <m/>
    <n v="0"/>
    <n v="0"/>
    <n v="0"/>
    <n v="0"/>
    <n v="0"/>
    <n v="0"/>
    <n v="0"/>
    <n v="0"/>
    <n v="0"/>
    <n v="0"/>
    <s v="Balmain"/>
    <m/>
    <m/>
    <m/>
    <m/>
    <m/>
    <m/>
    <m/>
    <m/>
    <m/>
    <m/>
    <m/>
    <m/>
    <m/>
    <m/>
    <m/>
    <m/>
    <m/>
    <m/>
    <m/>
    <m/>
    <m/>
    <m/>
    <m/>
    <m/>
    <m/>
    <m/>
    <m/>
    <m/>
    <m/>
    <m/>
    <m/>
    <m/>
    <m/>
    <m/>
    <m/>
    <m/>
    <m/>
    <m/>
    <m/>
    <m/>
    <m/>
    <m/>
    <m/>
    <m/>
    <m/>
    <m/>
    <m/>
  </r>
  <r>
    <x v="12"/>
    <x v="1"/>
    <x v="3"/>
    <n v="64"/>
    <m/>
    <m/>
    <n v="0"/>
    <n v="1"/>
    <n v="1.8"/>
    <n v="2.8"/>
    <n v="0"/>
    <m/>
    <n v="0"/>
    <n v="0"/>
    <n v="0"/>
    <n v="1"/>
    <n v="0"/>
    <n v="0"/>
    <m/>
    <n v="1"/>
    <n v="0"/>
    <n v="1"/>
    <n v="0"/>
    <n v="0"/>
    <n v="0"/>
    <n v="1"/>
    <n v="0"/>
    <n v="0"/>
    <n v="0"/>
    <s v="Bennet"/>
    <n v="1637191000"/>
    <m/>
    <m/>
    <m/>
    <m/>
    <m/>
    <m/>
    <m/>
    <m/>
    <m/>
    <m/>
    <m/>
    <m/>
    <m/>
    <m/>
    <m/>
    <m/>
    <m/>
    <m/>
    <m/>
    <m/>
    <m/>
    <m/>
    <m/>
    <m/>
    <m/>
    <m/>
    <m/>
    <m/>
    <m/>
    <m/>
    <m/>
    <m/>
    <m/>
    <m/>
    <m/>
    <m/>
    <m/>
    <m/>
    <m/>
    <m/>
    <m/>
    <m/>
    <m/>
    <m/>
    <m/>
    <m/>
  </r>
  <r>
    <x v="13"/>
    <x v="1"/>
    <x v="0"/>
    <n v="45"/>
    <m/>
    <s v="http://www.bershka.com/it/shopping-guide.html"/>
    <n v="1"/>
    <n v="4.7"/>
    <n v="3"/>
    <n v="7.7"/>
    <n v="1"/>
    <m/>
    <n v="1"/>
    <n v="1"/>
    <n v="0"/>
    <n v="0"/>
    <n v="0"/>
    <n v="0"/>
    <n v="0"/>
    <n v="1"/>
    <n v="1"/>
    <n v="1"/>
    <n v="1"/>
    <n v="0"/>
    <n v="0"/>
    <n v="0"/>
    <n v="0"/>
    <n v="0"/>
    <n v="0"/>
    <s v="(Inditex)"/>
    <m/>
    <m/>
    <m/>
    <m/>
    <m/>
    <m/>
    <m/>
    <m/>
    <m/>
    <m/>
    <m/>
    <m/>
    <m/>
    <m/>
    <m/>
    <m/>
    <m/>
    <m/>
    <m/>
    <m/>
    <m/>
    <m/>
    <m/>
    <m/>
    <m/>
    <m/>
    <m/>
    <m/>
    <m/>
    <m/>
    <m/>
    <m/>
    <m/>
    <m/>
    <m/>
    <m/>
    <m/>
    <m/>
    <m/>
    <m/>
    <m/>
    <m/>
    <m/>
    <m/>
    <m/>
    <m/>
    <m/>
  </r>
  <r>
    <x v="161"/>
    <x v="1"/>
    <x v="9"/>
    <n v="8"/>
    <m/>
    <s v="http://www.bialettishop.it/spedizione/"/>
    <n v="1"/>
    <n v="0"/>
    <n v="0"/>
    <n v="0"/>
    <n v="0"/>
    <m/>
    <n v="0"/>
    <n v="0"/>
    <n v="0"/>
    <n v="0"/>
    <n v="0"/>
    <n v="0"/>
    <m/>
    <n v="0"/>
    <n v="0"/>
    <n v="0"/>
    <n v="0"/>
    <n v="0"/>
    <n v="0"/>
    <n v="0"/>
    <n v="0"/>
    <n v="0"/>
    <n v="0"/>
    <m/>
    <n v="172350000"/>
    <m/>
    <n v="0"/>
    <n v="0"/>
    <n v="0"/>
    <n v="0"/>
    <n v="0"/>
    <n v="0"/>
    <n v="3"/>
    <n v="3"/>
    <m/>
    <m/>
    <m/>
    <m/>
    <m/>
    <m/>
    <m/>
    <m/>
    <m/>
    <m/>
    <m/>
    <m/>
    <n v="3"/>
    <m/>
    <m/>
    <n v="3"/>
    <n v="1"/>
    <n v="0"/>
    <n v="0"/>
    <n v="0"/>
    <m/>
    <m/>
    <m/>
    <m/>
    <m/>
    <m/>
    <m/>
    <m/>
    <n v="1"/>
    <n v="2"/>
    <m/>
    <n v="3"/>
    <m/>
    <m/>
    <n v="1"/>
    <n v="2"/>
    <n v="3"/>
  </r>
  <r>
    <x v="162"/>
    <x v="1"/>
    <x v="6"/>
    <n v="75"/>
    <m/>
    <s v="http://shop.bimbostore.com/it/page/condizioni-di-utilizzo"/>
    <n v="1"/>
    <n v="1"/>
    <n v="0"/>
    <n v="1"/>
    <n v="0"/>
    <m/>
    <n v="0"/>
    <n v="0"/>
    <n v="0"/>
    <n v="1"/>
    <n v="0"/>
    <n v="0"/>
    <m/>
    <n v="0"/>
    <n v="0"/>
    <n v="0"/>
    <n v="0"/>
    <n v="0"/>
    <n v="0"/>
    <n v="0"/>
    <n v="0"/>
    <n v="0"/>
    <n v="0"/>
    <m/>
    <n v="800000000"/>
    <m/>
    <m/>
    <m/>
    <m/>
    <m/>
    <m/>
    <m/>
    <m/>
    <m/>
    <m/>
    <m/>
    <m/>
    <m/>
    <m/>
    <m/>
    <m/>
    <m/>
    <m/>
    <m/>
    <m/>
    <m/>
    <m/>
    <m/>
    <m/>
    <m/>
    <m/>
    <m/>
    <m/>
    <m/>
    <m/>
    <m/>
    <m/>
    <m/>
    <m/>
    <m/>
    <m/>
    <m/>
    <m/>
    <m/>
    <m/>
    <m/>
    <m/>
    <m/>
    <m/>
    <m/>
    <m/>
  </r>
  <r>
    <x v="14"/>
    <x v="1"/>
    <x v="3"/>
    <n v="8"/>
    <m/>
    <m/>
    <n v="0"/>
    <n v="1.5"/>
    <n v="0"/>
    <n v="1.5"/>
    <n v="0"/>
    <m/>
    <n v="0"/>
    <n v="0"/>
    <n v="0"/>
    <n v="1"/>
    <n v="1"/>
    <n v="0"/>
    <m/>
    <n v="0"/>
    <n v="0"/>
    <n v="0"/>
    <n v="0"/>
    <n v="0"/>
    <n v="0"/>
    <n v="0"/>
    <n v="0"/>
    <n v="0"/>
    <n v="0"/>
    <s v="Bio c' Bon"/>
    <m/>
    <m/>
    <m/>
    <m/>
    <m/>
    <m/>
    <m/>
    <m/>
    <m/>
    <m/>
    <m/>
    <m/>
    <m/>
    <m/>
    <m/>
    <m/>
    <m/>
    <m/>
    <m/>
    <m/>
    <m/>
    <m/>
    <m/>
    <m/>
    <m/>
    <m/>
    <m/>
    <m/>
    <m/>
    <m/>
    <m/>
    <m/>
    <m/>
    <m/>
    <m/>
    <m/>
    <m/>
    <m/>
    <m/>
    <m/>
    <m/>
    <m/>
    <m/>
    <m/>
    <m/>
    <m/>
    <m/>
  </r>
  <r>
    <x v="15"/>
    <x v="1"/>
    <x v="4"/>
    <n v="0"/>
    <m/>
    <m/>
    <n v="0"/>
    <n v="0"/>
    <n v="0"/>
    <n v="0"/>
    <n v="0"/>
    <m/>
    <n v="0"/>
    <n v="0"/>
    <n v="0"/>
    <n v="0"/>
    <n v="0"/>
    <n v="0"/>
    <m/>
    <n v="0"/>
    <n v="0"/>
    <n v="0"/>
    <n v="0"/>
    <n v="0"/>
    <n v="0"/>
    <n v="0"/>
    <n v="0"/>
    <n v="0"/>
    <n v="0"/>
    <m/>
    <n v="100000000"/>
    <s v="Utilizza Amazon, Rizzoli, IBS e Feltrinelli come servizio di e-commerce"/>
    <m/>
    <m/>
    <m/>
    <m/>
    <m/>
    <m/>
    <m/>
    <m/>
    <m/>
    <m/>
    <m/>
    <m/>
    <m/>
    <m/>
    <m/>
    <m/>
    <m/>
    <m/>
    <m/>
    <m/>
    <m/>
    <m/>
    <m/>
    <m/>
    <m/>
    <m/>
    <m/>
    <m/>
    <m/>
    <m/>
    <m/>
    <m/>
    <m/>
    <m/>
    <m/>
    <m/>
    <m/>
    <m/>
    <m/>
    <m/>
    <m/>
    <m/>
    <m/>
    <m/>
    <m/>
  </r>
  <r>
    <x v="16"/>
    <x v="1"/>
    <x v="2"/>
    <n v="9"/>
    <m/>
    <s v="http://www.bottegaveneta.com/system/selfservice.controller?CONFIGURATION=1252&amp;PARTITION_ID=1&amp;secureFlag=false&amp;TIMEZONE_OFFSET=?&amp;CMD=VIEW_ARTICLE&amp;USERTYPE=1&amp;ARTICLE_ID=2082"/>
    <n v="1"/>
    <n v="0"/>
    <n v="0"/>
    <n v="0"/>
    <n v="0"/>
    <m/>
    <n v="0"/>
    <n v="0"/>
    <n v="0"/>
    <n v="0"/>
    <n v="0"/>
    <n v="0"/>
    <m/>
    <n v="0"/>
    <n v="0"/>
    <n v="0"/>
    <n v="0"/>
    <n v="0"/>
    <n v="0"/>
    <n v="0"/>
    <n v="0"/>
    <n v="0"/>
    <n v="0"/>
    <s v="Bottega Veneta"/>
    <m/>
    <m/>
    <m/>
    <m/>
    <m/>
    <m/>
    <m/>
    <m/>
    <m/>
    <m/>
    <m/>
    <m/>
    <m/>
    <m/>
    <m/>
    <m/>
    <m/>
    <m/>
    <m/>
    <m/>
    <m/>
    <m/>
    <m/>
    <m/>
    <m/>
    <m/>
    <m/>
    <m/>
    <m/>
    <m/>
    <m/>
    <m/>
    <m/>
    <m/>
    <m/>
    <m/>
    <m/>
    <m/>
    <m/>
    <m/>
    <m/>
    <m/>
    <m/>
    <m/>
    <m/>
    <m/>
    <m/>
  </r>
  <r>
    <x v="17"/>
    <x v="1"/>
    <x v="5"/>
    <n v="417"/>
    <m/>
    <s v="http://www.bottegaverde.it/index.jsp?action=switchTo&amp;par=condizioni_vendita"/>
    <n v="1"/>
    <n v="0"/>
    <n v="1.2"/>
    <n v="1.2"/>
    <n v="0"/>
    <m/>
    <n v="0"/>
    <n v="0"/>
    <n v="0"/>
    <n v="0"/>
    <n v="0"/>
    <n v="0"/>
    <m/>
    <n v="1"/>
    <n v="0"/>
    <n v="1"/>
    <n v="0"/>
    <n v="0"/>
    <n v="0"/>
    <n v="0"/>
    <n v="1"/>
    <n v="0"/>
    <n v="0"/>
    <s v="Bottega Verde"/>
    <n v="108100000"/>
    <m/>
    <n v="1"/>
    <n v="1"/>
    <n v="0"/>
    <n v="2"/>
    <n v="1"/>
    <n v="0"/>
    <n v="1"/>
    <n v="2"/>
    <m/>
    <n v="1"/>
    <n v="1"/>
    <n v="0"/>
    <n v="0"/>
    <n v="0"/>
    <n v="0"/>
    <n v="0"/>
    <n v="0"/>
    <n v="1"/>
    <n v="1"/>
    <n v="0"/>
    <n v="3"/>
    <m/>
    <m/>
    <n v="3"/>
    <n v="1"/>
    <n v="0"/>
    <n v="0"/>
    <n v="0"/>
    <m/>
    <m/>
    <m/>
    <m/>
    <m/>
    <m/>
    <m/>
    <n v="2"/>
    <n v="1"/>
    <m/>
    <m/>
    <n v="3"/>
    <m/>
    <m/>
    <n v="2"/>
    <n v="1"/>
    <n v="3"/>
  </r>
  <r>
    <x v="18"/>
    <x v="1"/>
    <x v="6"/>
    <n v="69"/>
    <m/>
    <m/>
    <n v="0"/>
    <n v="1"/>
    <n v="1"/>
    <n v="2"/>
    <n v="0"/>
    <m/>
    <n v="0"/>
    <n v="0"/>
    <n v="0"/>
    <n v="1"/>
    <n v="0"/>
    <n v="0"/>
    <m/>
    <n v="1"/>
    <n v="0"/>
    <n v="1"/>
    <n v="0"/>
    <n v="0"/>
    <n v="0"/>
    <n v="0"/>
    <n v="0"/>
    <n v="0"/>
    <n v="0"/>
    <m/>
    <n v="308000000"/>
    <m/>
    <m/>
    <m/>
    <m/>
    <m/>
    <m/>
    <m/>
    <m/>
    <m/>
    <m/>
    <m/>
    <m/>
    <m/>
    <m/>
    <m/>
    <m/>
    <m/>
    <m/>
    <m/>
    <m/>
    <m/>
    <m/>
    <m/>
    <m/>
    <m/>
    <m/>
    <m/>
    <m/>
    <m/>
    <m/>
    <m/>
    <m/>
    <m/>
    <m/>
    <m/>
    <m/>
    <m/>
    <m/>
    <m/>
    <m/>
    <m/>
    <m/>
    <m/>
    <m/>
    <m/>
    <m/>
  </r>
  <r>
    <x v="19"/>
    <x v="1"/>
    <x v="6"/>
    <n v="90"/>
    <m/>
    <m/>
    <n v="0"/>
    <n v="1"/>
    <n v="1.8"/>
    <n v="2.8"/>
    <n v="0"/>
    <m/>
    <n v="0"/>
    <n v="0"/>
    <n v="0"/>
    <n v="1"/>
    <n v="0"/>
    <n v="0"/>
    <m/>
    <n v="1"/>
    <n v="0"/>
    <n v="1"/>
    <n v="0"/>
    <n v="0"/>
    <n v="0"/>
    <n v="1"/>
    <n v="0"/>
    <n v="0"/>
    <n v="0"/>
    <m/>
    <s v="5476000 "/>
    <m/>
    <m/>
    <m/>
    <m/>
    <m/>
    <m/>
    <m/>
    <m/>
    <m/>
    <m/>
    <m/>
    <m/>
    <m/>
    <m/>
    <m/>
    <m/>
    <m/>
    <m/>
    <m/>
    <m/>
    <m/>
    <m/>
    <m/>
    <m/>
    <m/>
    <m/>
    <m/>
    <m/>
    <m/>
    <m/>
    <m/>
    <m/>
    <m/>
    <m/>
    <m/>
    <m/>
    <m/>
    <m/>
    <m/>
    <m/>
    <m/>
    <m/>
    <m/>
    <m/>
    <m/>
    <m/>
  </r>
  <r>
    <x v="163"/>
    <x v="1"/>
    <x v="6"/>
    <n v="117"/>
    <m/>
    <s v="http://www.bricoio.it/it-IT-it/Contenuti/Spedizioni.aspx"/>
    <n v="1"/>
    <n v="2.8"/>
    <n v="0"/>
    <n v="2.8"/>
    <n v="0"/>
    <m/>
    <n v="0"/>
    <n v="0"/>
    <n v="1"/>
    <n v="0"/>
    <n v="0"/>
    <n v="0"/>
    <m/>
    <n v="0"/>
    <n v="0"/>
    <n v="0"/>
    <n v="0"/>
    <n v="0"/>
    <n v="0"/>
    <n v="0"/>
    <n v="0"/>
    <n v="0"/>
    <n v="0"/>
    <m/>
    <n v="270000000"/>
    <m/>
    <m/>
    <m/>
    <m/>
    <m/>
    <m/>
    <m/>
    <m/>
    <m/>
    <m/>
    <m/>
    <m/>
    <m/>
    <m/>
    <m/>
    <m/>
    <m/>
    <m/>
    <m/>
    <m/>
    <m/>
    <m/>
    <m/>
    <m/>
    <m/>
    <m/>
    <m/>
    <m/>
    <m/>
    <m/>
    <m/>
    <m/>
    <m/>
    <m/>
    <m/>
    <m/>
    <m/>
    <m/>
    <m/>
    <m/>
    <m/>
    <m/>
    <m/>
    <m/>
    <m/>
    <m/>
  </r>
  <r>
    <x v="164"/>
    <x v="1"/>
    <x v="6"/>
    <n v="16"/>
    <m/>
    <s v="http://www.bricoman.it/faq-spedizioni-e-consegne/"/>
    <n v="1"/>
    <n v="3.7"/>
    <n v="0"/>
    <n v="3.7"/>
    <n v="0"/>
    <m/>
    <n v="1"/>
    <n v="1"/>
    <n v="0"/>
    <n v="0"/>
    <n v="0"/>
    <n v="0"/>
    <m/>
    <n v="0"/>
    <n v="0"/>
    <n v="0"/>
    <n v="0"/>
    <n v="0"/>
    <n v="0"/>
    <n v="0"/>
    <n v="0"/>
    <n v="0"/>
    <n v="0"/>
    <m/>
    <n v="390000000"/>
    <m/>
    <m/>
    <m/>
    <m/>
    <m/>
    <m/>
    <m/>
    <m/>
    <m/>
    <m/>
    <m/>
    <m/>
    <m/>
    <m/>
    <m/>
    <m/>
    <m/>
    <m/>
    <m/>
    <m/>
    <m/>
    <m/>
    <m/>
    <m/>
    <m/>
    <m/>
    <m/>
    <m/>
    <m/>
    <m/>
    <m/>
    <m/>
    <m/>
    <m/>
    <m/>
    <m/>
    <m/>
    <m/>
    <m/>
    <m/>
    <m/>
    <m/>
    <m/>
    <m/>
    <m/>
    <m/>
  </r>
  <r>
    <x v="20"/>
    <x v="1"/>
    <x v="2"/>
    <n v="3"/>
    <m/>
    <s v="http://www.brioni.com/it?gclid=CLmP3P7SwMwCFZEy0wodrgkLTA&amp;tp=62580"/>
    <n v="1"/>
    <n v="5.3"/>
    <n v="0"/>
    <n v="5.3"/>
    <n v="1"/>
    <m/>
    <n v="1"/>
    <n v="0"/>
    <n v="1"/>
    <n v="0"/>
    <n v="0"/>
    <n v="0"/>
    <m/>
    <n v="0"/>
    <n v="0"/>
    <n v="0"/>
    <n v="0"/>
    <n v="0"/>
    <n v="0"/>
    <n v="0"/>
    <n v="0"/>
    <n v="0"/>
    <n v="0"/>
    <s v="Brioni"/>
    <m/>
    <m/>
    <m/>
    <m/>
    <m/>
    <m/>
    <m/>
    <m/>
    <m/>
    <m/>
    <m/>
    <m/>
    <m/>
    <m/>
    <m/>
    <m/>
    <m/>
    <m/>
    <m/>
    <m/>
    <m/>
    <m/>
    <m/>
    <m/>
    <m/>
    <m/>
    <m/>
    <m/>
    <m/>
    <m/>
    <m/>
    <m/>
    <m/>
    <m/>
    <m/>
    <m/>
    <m/>
    <m/>
    <m/>
    <m/>
    <m/>
    <m/>
    <m/>
    <m/>
    <m/>
    <m/>
    <m/>
  </r>
  <r>
    <x v="21"/>
    <x v="1"/>
    <x v="2"/>
    <n v="8"/>
    <m/>
    <s v="https://it.burberry.com/servizio-clienti/spedizioni/"/>
    <n v="1"/>
    <n v="4.7"/>
    <n v="0"/>
    <n v="4.7"/>
    <n v="1"/>
    <m/>
    <n v="1"/>
    <n v="1"/>
    <n v="0"/>
    <n v="0"/>
    <n v="0"/>
    <n v="0"/>
    <m/>
    <n v="0"/>
    <n v="0"/>
    <n v="0"/>
    <n v="0"/>
    <n v="0"/>
    <n v="0"/>
    <n v="0"/>
    <n v="0"/>
    <n v="0"/>
    <n v="0"/>
    <s v="Burberry"/>
    <m/>
    <m/>
    <m/>
    <m/>
    <m/>
    <m/>
    <m/>
    <m/>
    <m/>
    <m/>
    <m/>
    <m/>
    <m/>
    <m/>
    <m/>
    <m/>
    <m/>
    <m/>
    <m/>
    <m/>
    <m/>
    <m/>
    <m/>
    <m/>
    <m/>
    <m/>
    <m/>
    <m/>
    <m/>
    <m/>
    <m/>
    <m/>
    <m/>
    <m/>
    <m/>
    <m/>
    <m/>
    <m/>
    <m/>
    <m/>
    <m/>
    <m/>
    <m/>
    <m/>
    <m/>
    <m/>
    <m/>
  </r>
  <r>
    <x v="22"/>
    <x v="1"/>
    <x v="7"/>
    <n v="12"/>
    <m/>
    <s v="http://www.calligaris.it/traArticoli sportivio-e-tempi-di-consegna"/>
    <n v="1"/>
    <n v="3.8"/>
    <n v="0"/>
    <n v="3.8"/>
    <n v="1"/>
    <m/>
    <n v="0"/>
    <n v="0"/>
    <n v="1"/>
    <n v="0"/>
    <n v="0"/>
    <n v="0"/>
    <m/>
    <n v="0"/>
    <n v="0"/>
    <n v="0"/>
    <n v="0"/>
    <n v="0"/>
    <n v="0"/>
    <n v="0"/>
    <n v="0"/>
    <n v="0"/>
    <n v="0"/>
    <s v="Calligaris"/>
    <n v="107683000"/>
    <m/>
    <m/>
    <m/>
    <m/>
    <m/>
    <m/>
    <m/>
    <m/>
    <m/>
    <m/>
    <m/>
    <m/>
    <m/>
    <m/>
    <m/>
    <m/>
    <m/>
    <m/>
    <m/>
    <m/>
    <m/>
    <m/>
    <m/>
    <m/>
    <m/>
    <m/>
    <m/>
    <m/>
    <m/>
    <m/>
    <m/>
    <m/>
    <m/>
    <m/>
    <m/>
    <m/>
    <m/>
    <m/>
    <m/>
    <m/>
    <m/>
    <m/>
    <m/>
    <m/>
    <m/>
    <m/>
  </r>
  <r>
    <x v="23"/>
    <x v="1"/>
    <x v="0"/>
    <n v="39"/>
    <m/>
    <m/>
    <n v="0"/>
    <n v="1"/>
    <n v="0"/>
    <n v="1"/>
    <n v="0"/>
    <m/>
    <n v="0"/>
    <n v="0"/>
    <n v="0"/>
    <n v="1"/>
    <n v="0"/>
    <n v="0"/>
    <n v="0"/>
    <n v="0"/>
    <n v="0"/>
    <n v="0"/>
    <n v="0"/>
    <n v="0"/>
    <n v="0"/>
    <n v="0"/>
    <n v="0"/>
    <n v="0"/>
    <n v="0"/>
    <s v="Teddy, Terranova, Calliope"/>
    <m/>
    <m/>
    <m/>
    <m/>
    <m/>
    <m/>
    <m/>
    <m/>
    <m/>
    <m/>
    <m/>
    <m/>
    <m/>
    <m/>
    <m/>
    <m/>
    <m/>
    <m/>
    <m/>
    <m/>
    <m/>
    <m/>
    <m/>
    <m/>
    <m/>
    <m/>
    <m/>
    <m/>
    <m/>
    <m/>
    <m/>
    <m/>
    <m/>
    <m/>
    <m/>
    <m/>
    <m/>
    <m/>
    <m/>
    <m/>
    <m/>
    <m/>
    <m/>
    <m/>
    <m/>
    <m/>
    <m/>
  </r>
  <r>
    <x v="165"/>
    <x v="1"/>
    <x v="0"/>
    <n v="630"/>
    <m/>
    <m/>
    <n v="0"/>
    <n v="0"/>
    <n v="0"/>
    <n v="0"/>
    <n v="0"/>
    <m/>
    <n v="0"/>
    <n v="0"/>
    <n v="0"/>
    <n v="0"/>
    <n v="0"/>
    <n v="0"/>
    <m/>
    <n v="0"/>
    <n v="0"/>
    <n v="0"/>
    <n v="0"/>
    <n v="0"/>
    <n v="0"/>
    <n v="0"/>
    <n v="0"/>
    <n v="0"/>
    <n v="0"/>
    <s v="Calzedonia"/>
    <m/>
    <m/>
    <m/>
    <m/>
    <m/>
    <m/>
    <m/>
    <m/>
    <m/>
    <m/>
    <m/>
    <m/>
    <m/>
    <m/>
    <m/>
    <m/>
    <m/>
    <m/>
    <m/>
    <m/>
    <m/>
    <m/>
    <m/>
    <m/>
    <m/>
    <m/>
    <m/>
    <m/>
    <m/>
    <m/>
    <m/>
    <m/>
    <m/>
    <m/>
    <m/>
    <m/>
    <m/>
    <m/>
    <m/>
    <m/>
    <m/>
    <m/>
    <m/>
    <m/>
    <m/>
    <m/>
    <m/>
  </r>
  <r>
    <x v="166"/>
    <x v="1"/>
    <x v="0"/>
    <n v="69"/>
    <m/>
    <m/>
    <n v="0"/>
    <n v="1"/>
    <n v="0"/>
    <n v="1"/>
    <n v="0"/>
    <m/>
    <n v="0"/>
    <n v="0"/>
    <n v="0"/>
    <n v="1"/>
    <n v="0"/>
    <n v="0"/>
    <m/>
    <n v="0"/>
    <n v="0"/>
    <n v="0"/>
    <n v="0"/>
    <n v="0"/>
    <n v="0"/>
    <n v="0"/>
    <n v="0"/>
    <n v="0"/>
    <n v="0"/>
    <s v="Camaieu"/>
    <m/>
    <m/>
    <m/>
    <m/>
    <m/>
    <m/>
    <m/>
    <m/>
    <m/>
    <m/>
    <m/>
    <m/>
    <m/>
    <m/>
    <m/>
    <m/>
    <m/>
    <m/>
    <m/>
    <m/>
    <m/>
    <m/>
    <m/>
    <m/>
    <m/>
    <m/>
    <m/>
    <m/>
    <m/>
    <m/>
    <m/>
    <m/>
    <m/>
    <m/>
    <m/>
    <m/>
    <m/>
    <m/>
    <m/>
    <m/>
    <m/>
    <m/>
    <m/>
    <m/>
    <m/>
    <m/>
    <m/>
  </r>
  <r>
    <x v="24"/>
    <x v="1"/>
    <x v="3"/>
    <n v="190"/>
    <n v="519"/>
    <s v="http://www.cliccaeritira.it/"/>
    <n v="1"/>
    <n v="2"/>
    <n v="3.7"/>
    <n v="5.7"/>
    <n v="1"/>
    <m/>
    <n v="0"/>
    <n v="0"/>
    <n v="0"/>
    <n v="1"/>
    <n v="0"/>
    <n v="0"/>
    <m/>
    <n v="1"/>
    <n v="0"/>
    <n v="1"/>
    <n v="0"/>
    <n v="0"/>
    <n v="1"/>
    <n v="0"/>
    <n v="1"/>
    <n v="1"/>
    <n v="0"/>
    <s v="Carrefour, Carrefour market, Carrefour express"/>
    <n v="112000000"/>
    <m/>
    <n v="1"/>
    <n v="1"/>
    <n v="0"/>
    <n v="3"/>
    <n v="4"/>
    <n v="1"/>
    <n v="10"/>
    <n v="10"/>
    <n v="1"/>
    <n v="3"/>
    <n v="4"/>
    <n v="1"/>
    <n v="0"/>
    <n v="0"/>
    <n v="0"/>
    <n v="0"/>
    <n v="0"/>
    <n v="3"/>
    <n v="3"/>
    <n v="0"/>
    <n v="14"/>
    <m/>
    <m/>
    <n v="14"/>
    <n v="11"/>
    <n v="1"/>
    <n v="1"/>
    <n v="1"/>
    <n v="0"/>
    <n v="0"/>
    <n v="0"/>
    <n v="0"/>
    <n v="1"/>
    <n v="0"/>
    <n v="0"/>
    <n v="8"/>
    <n v="6"/>
    <m/>
    <n v="2"/>
    <n v="11"/>
    <m/>
    <n v="1"/>
    <n v="2"/>
    <n v="11"/>
    <n v="14"/>
  </r>
  <r>
    <x v="25"/>
    <x v="1"/>
    <x v="0"/>
    <n v="60"/>
    <m/>
    <s v="http://www.celio.com/services/questions-frequentes#reservation"/>
    <n v="1"/>
    <n v="1"/>
    <n v="0"/>
    <n v="1"/>
    <n v="1"/>
    <m/>
    <n v="0"/>
    <n v="0"/>
    <n v="0"/>
    <n v="0"/>
    <n v="0"/>
    <n v="0"/>
    <n v="0"/>
    <n v="0"/>
    <n v="0"/>
    <n v="0"/>
    <n v="0"/>
    <n v="0"/>
    <n v="0"/>
    <n v="0"/>
    <n v="0"/>
    <n v="0"/>
    <n v="0"/>
    <s v="Celio"/>
    <m/>
    <m/>
    <m/>
    <m/>
    <m/>
    <m/>
    <m/>
    <m/>
    <m/>
    <m/>
    <m/>
    <m/>
    <m/>
    <m/>
    <m/>
    <m/>
    <m/>
    <m/>
    <m/>
    <m/>
    <m/>
    <m/>
    <m/>
    <m/>
    <m/>
    <m/>
    <m/>
    <m/>
    <m/>
    <m/>
    <m/>
    <m/>
    <m/>
    <m/>
    <m/>
    <m/>
    <m/>
    <m/>
    <m/>
    <m/>
    <m/>
    <m/>
    <m/>
    <m/>
    <m/>
    <m/>
    <m/>
  </r>
  <r>
    <x v="26"/>
    <x v="1"/>
    <x v="2"/>
    <n v="6"/>
    <m/>
    <m/>
    <n v="0"/>
    <n v="0"/>
    <n v="1"/>
    <n v="1"/>
    <n v="0"/>
    <m/>
    <n v="0"/>
    <n v="0"/>
    <n v="0"/>
    <n v="0"/>
    <n v="0"/>
    <n v="0"/>
    <m/>
    <n v="1"/>
    <n v="0"/>
    <n v="1"/>
    <n v="0"/>
    <n v="0"/>
    <n v="0"/>
    <n v="0"/>
    <n v="0"/>
    <n v="0"/>
    <n v="0"/>
    <s v="Chanel"/>
    <m/>
    <m/>
    <m/>
    <m/>
    <m/>
    <m/>
    <m/>
    <m/>
    <m/>
    <m/>
    <m/>
    <m/>
    <m/>
    <m/>
    <m/>
    <m/>
    <m/>
    <m/>
    <m/>
    <m/>
    <m/>
    <m/>
    <m/>
    <m/>
    <m/>
    <m/>
    <m/>
    <m/>
    <m/>
    <m/>
    <m/>
    <m/>
    <m/>
    <m/>
    <m/>
    <m/>
    <m/>
    <m/>
    <m/>
    <m/>
    <m/>
    <m/>
    <m/>
    <m/>
    <m/>
    <m/>
    <m/>
  </r>
  <r>
    <x v="27"/>
    <x v="1"/>
    <x v="7"/>
    <n v="120"/>
    <m/>
    <m/>
    <n v="0"/>
    <n v="0"/>
    <n v="0"/>
    <n v="0"/>
    <n v="0"/>
    <m/>
    <n v="0"/>
    <n v="0"/>
    <n v="0"/>
    <n v="0"/>
    <n v="0"/>
    <n v="0"/>
    <m/>
    <n v="0"/>
    <n v="0"/>
    <n v="0"/>
    <n v="0"/>
    <n v="0"/>
    <n v="0"/>
    <n v="0"/>
    <n v="0"/>
    <n v="0"/>
    <n v="0"/>
    <s v="Chateau D'Ax"/>
    <s v="182411000 "/>
    <m/>
    <m/>
    <m/>
    <m/>
    <m/>
    <m/>
    <m/>
    <m/>
    <m/>
    <m/>
    <m/>
    <m/>
    <m/>
    <m/>
    <m/>
    <m/>
    <m/>
    <m/>
    <m/>
    <m/>
    <m/>
    <m/>
    <m/>
    <m/>
    <m/>
    <m/>
    <m/>
    <m/>
    <m/>
    <m/>
    <m/>
    <m/>
    <m/>
    <m/>
    <m/>
    <m/>
    <m/>
    <m/>
    <m/>
    <m/>
    <m/>
    <m/>
    <m/>
    <m/>
    <m/>
    <m/>
  </r>
  <r>
    <x v="28"/>
    <x v="1"/>
    <x v="2"/>
    <n v="8"/>
    <m/>
    <s v="http://www.dior.com/couture/ecommerce/media/pdf/Christian_Dior_Couture_CGV_IT_25072014.pdf"/>
    <n v="1"/>
    <n v="0"/>
    <n v="0.5"/>
    <n v="0.5"/>
    <n v="0"/>
    <m/>
    <n v="0"/>
    <n v="0"/>
    <n v="0"/>
    <n v="0"/>
    <n v="0"/>
    <n v="0"/>
    <m/>
    <n v="1"/>
    <n v="0"/>
    <n v="0"/>
    <n v="0"/>
    <n v="0"/>
    <n v="0"/>
    <n v="0"/>
    <n v="0"/>
    <n v="0"/>
    <n v="0"/>
    <s v="Christian Dior"/>
    <m/>
    <m/>
    <m/>
    <m/>
    <m/>
    <m/>
    <m/>
    <m/>
    <m/>
    <m/>
    <m/>
    <m/>
    <m/>
    <m/>
    <m/>
    <m/>
    <m/>
    <m/>
    <m/>
    <m/>
    <m/>
    <m/>
    <m/>
    <m/>
    <m/>
    <m/>
    <m/>
    <m/>
    <m/>
    <m/>
    <m/>
    <m/>
    <m/>
    <m/>
    <m/>
    <m/>
    <m/>
    <m/>
    <m/>
    <m/>
    <m/>
    <m/>
    <m/>
    <m/>
    <m/>
    <m/>
    <m/>
  </r>
  <r>
    <x v="29"/>
    <x v="1"/>
    <x v="6"/>
    <n v="60"/>
    <m/>
    <s v="http://www.cittadelsole.it/it/customer-care"/>
    <n v="1"/>
    <n v="0"/>
    <n v="1"/>
    <n v="1"/>
    <n v="0"/>
    <m/>
    <n v="0"/>
    <n v="0"/>
    <n v="0"/>
    <n v="0"/>
    <n v="0"/>
    <n v="0"/>
    <m/>
    <n v="1"/>
    <n v="0"/>
    <n v="1"/>
    <n v="0"/>
    <n v="0"/>
    <n v="0"/>
    <n v="0"/>
    <n v="0"/>
    <n v="0"/>
    <n v="0"/>
    <m/>
    <s v="7209000 "/>
    <m/>
    <m/>
    <m/>
    <m/>
    <m/>
    <m/>
    <m/>
    <m/>
    <m/>
    <m/>
    <m/>
    <m/>
    <m/>
    <m/>
    <m/>
    <m/>
    <m/>
    <m/>
    <m/>
    <m/>
    <m/>
    <m/>
    <m/>
    <m/>
    <m/>
    <m/>
    <m/>
    <m/>
    <m/>
    <m/>
    <m/>
    <m/>
    <m/>
    <m/>
    <m/>
    <m/>
    <m/>
    <m/>
    <m/>
    <m/>
    <m/>
    <m/>
    <m/>
    <m/>
    <m/>
    <m/>
  </r>
  <r>
    <x v="167"/>
    <x v="1"/>
    <x v="0"/>
    <n v="80"/>
    <m/>
    <m/>
    <n v="0"/>
    <n v="1"/>
    <n v="3.5"/>
    <n v="4.5"/>
    <n v="0"/>
    <m/>
    <n v="0"/>
    <n v="0"/>
    <n v="0"/>
    <n v="1"/>
    <n v="0"/>
    <n v="0"/>
    <m/>
    <n v="1"/>
    <n v="0"/>
    <n v="1"/>
    <n v="1"/>
    <n v="0"/>
    <n v="0"/>
    <n v="1"/>
    <n v="1"/>
    <n v="0"/>
    <n v="0"/>
    <s v="Coin"/>
    <m/>
    <m/>
    <m/>
    <m/>
    <m/>
    <m/>
    <m/>
    <m/>
    <m/>
    <m/>
    <m/>
    <m/>
    <m/>
    <m/>
    <m/>
    <m/>
    <m/>
    <m/>
    <m/>
    <m/>
    <m/>
    <m/>
    <m/>
    <m/>
    <m/>
    <m/>
    <m/>
    <m/>
    <m/>
    <m/>
    <m/>
    <m/>
    <m/>
    <m/>
    <m/>
    <m/>
    <m/>
    <m/>
    <m/>
    <m/>
    <m/>
    <m/>
    <m/>
    <m/>
    <m/>
    <m/>
    <m/>
  </r>
  <r>
    <x v="30"/>
    <x v="1"/>
    <x v="3"/>
    <n v="3015"/>
    <m/>
    <m/>
    <n v="0"/>
    <n v="2"/>
    <n v="1.8"/>
    <n v="3.8"/>
    <n v="0"/>
    <m/>
    <n v="0"/>
    <n v="0"/>
    <n v="0"/>
    <n v="1"/>
    <n v="0"/>
    <n v="1"/>
    <m/>
    <n v="1"/>
    <n v="0"/>
    <n v="1"/>
    <n v="0"/>
    <n v="0"/>
    <n v="0"/>
    <n v="1"/>
    <n v="0"/>
    <n v="0"/>
    <n v="0"/>
    <s v="Conad"/>
    <n v="11500000000"/>
    <m/>
    <n v="2"/>
    <n v="2"/>
    <n v="0"/>
    <n v="3"/>
    <n v="4"/>
    <n v="1"/>
    <n v="5"/>
    <n v="10"/>
    <n v="1"/>
    <n v="1"/>
    <n v="1"/>
    <n v="1"/>
    <n v="0"/>
    <n v="0"/>
    <n v="0"/>
    <n v="1"/>
    <n v="2"/>
    <n v="0"/>
    <n v="1"/>
    <n v="0"/>
    <n v="10"/>
    <n v="2"/>
    <m/>
    <n v="12"/>
    <n v="3"/>
    <n v="1"/>
    <n v="0"/>
    <n v="2"/>
    <m/>
    <m/>
    <m/>
    <m/>
    <m/>
    <m/>
    <m/>
    <n v="7"/>
    <n v="2"/>
    <n v="3"/>
    <n v="2"/>
    <n v="9"/>
    <n v="1"/>
    <n v="1"/>
    <n v="2"/>
    <n v="9"/>
    <n v="12"/>
  </r>
  <r>
    <x v="168"/>
    <x v="1"/>
    <x v="0"/>
    <n v="171"/>
    <m/>
    <m/>
    <n v="0"/>
    <n v="1"/>
    <n v="0"/>
    <n v="1"/>
    <n v="0"/>
    <m/>
    <n v="0"/>
    <n v="0"/>
    <n v="0"/>
    <n v="1"/>
    <n v="0"/>
    <n v="0"/>
    <m/>
    <n v="0"/>
    <n v="0"/>
    <n v="0"/>
    <n v="0"/>
    <n v="0"/>
    <n v="0"/>
    <n v="0"/>
    <n v="0"/>
    <n v="0"/>
    <n v="0"/>
    <s v="Conbipel"/>
    <m/>
    <m/>
    <m/>
    <m/>
    <m/>
    <m/>
    <m/>
    <m/>
    <m/>
    <m/>
    <m/>
    <m/>
    <m/>
    <m/>
    <m/>
    <m/>
    <m/>
    <m/>
    <m/>
    <m/>
    <m/>
    <m/>
    <m/>
    <m/>
    <m/>
    <m/>
    <m/>
    <m/>
    <m/>
    <m/>
    <m/>
    <m/>
    <m/>
    <m/>
    <m/>
    <m/>
    <m/>
    <m/>
    <m/>
    <m/>
    <m/>
    <m/>
    <m/>
    <m/>
    <m/>
    <m/>
    <m/>
  </r>
  <r>
    <x v="31"/>
    <x v="1"/>
    <x v="1"/>
    <n v="0"/>
    <m/>
    <s v="http://www.converse.com/it/it/spedizione-e-consegna/shipping-delivery.html"/>
    <n v="1"/>
    <n v="0"/>
    <n v="0"/>
    <n v="0"/>
    <n v="0"/>
    <m/>
    <n v="0"/>
    <n v="0"/>
    <n v="0"/>
    <n v="0"/>
    <n v="0"/>
    <n v="0"/>
    <m/>
    <n v="0"/>
    <n v="0"/>
    <n v="0"/>
    <n v="0"/>
    <n v="0"/>
    <n v="0"/>
    <n v="0"/>
    <n v="0"/>
    <n v="0"/>
    <n v="0"/>
    <s v="Diadora"/>
    <s v="94027000 "/>
    <m/>
    <m/>
    <m/>
    <m/>
    <m/>
    <m/>
    <m/>
    <m/>
    <m/>
    <m/>
    <m/>
    <m/>
    <m/>
    <m/>
    <m/>
    <m/>
    <m/>
    <m/>
    <m/>
    <m/>
    <m/>
    <m/>
    <m/>
    <m/>
    <m/>
    <m/>
    <m/>
    <m/>
    <m/>
    <m/>
    <m/>
    <m/>
    <m/>
    <m/>
    <m/>
    <m/>
    <m/>
    <m/>
    <m/>
    <m/>
    <m/>
    <m/>
    <m/>
    <m/>
    <m/>
    <m/>
  </r>
  <r>
    <x v="32"/>
    <x v="1"/>
    <x v="3"/>
    <n v="333"/>
    <n v="367"/>
    <s v="http://www.cooponline.it/modalita-di-spedizione"/>
    <n v="1"/>
    <n v="3.5"/>
    <n v="1.2"/>
    <n v="4.7"/>
    <n v="1"/>
    <m/>
    <n v="1"/>
    <n v="0"/>
    <n v="0"/>
    <n v="1"/>
    <n v="0"/>
    <n v="0"/>
    <m/>
    <n v="1"/>
    <n v="0"/>
    <n v="1"/>
    <n v="0"/>
    <n v="0"/>
    <n v="0"/>
    <n v="0"/>
    <n v="1"/>
    <n v="0"/>
    <n v="0"/>
    <s v="Coop"/>
    <n v="13100000000"/>
    <m/>
    <n v="0"/>
    <n v="1"/>
    <n v="0"/>
    <n v="1"/>
    <n v="1"/>
    <n v="0"/>
    <n v="14"/>
    <n v="13"/>
    <n v="1"/>
    <n v="1"/>
    <n v="2"/>
    <n v="1"/>
    <n v="0"/>
    <n v="0"/>
    <n v="0"/>
    <n v="1"/>
    <n v="0"/>
    <n v="2"/>
    <n v="2"/>
    <n v="0"/>
    <n v="15"/>
    <m/>
    <m/>
    <n v="15"/>
    <n v="7"/>
    <n v="0"/>
    <n v="0"/>
    <n v="4"/>
    <m/>
    <m/>
    <m/>
    <m/>
    <m/>
    <m/>
    <m/>
    <n v="4"/>
    <n v="6"/>
    <n v="5"/>
    <n v="2"/>
    <n v="9"/>
    <n v="4"/>
    <n v="2"/>
    <n v="4"/>
    <n v="8"/>
    <n v="15"/>
  </r>
  <r>
    <x v="33"/>
    <x v="1"/>
    <x v="0"/>
    <n v="7"/>
    <m/>
    <s v="http://www.cosstores.com/Content/CmsContent/PDF/TC_COS_IT_230514.pdf"/>
    <n v="1"/>
    <n v="0"/>
    <n v="0"/>
    <n v="0"/>
    <n v="0"/>
    <m/>
    <n v="0"/>
    <n v="0"/>
    <n v="0"/>
    <n v="0"/>
    <n v="0"/>
    <n v="0"/>
    <n v="0"/>
    <n v="0"/>
    <n v="0"/>
    <n v="0"/>
    <n v="0"/>
    <n v="0"/>
    <n v="0"/>
    <n v="0"/>
    <n v="0"/>
    <n v="0"/>
    <n v="0"/>
    <s v="(H&amp;M)"/>
    <m/>
    <m/>
    <m/>
    <m/>
    <m/>
    <m/>
    <m/>
    <m/>
    <m/>
    <m/>
    <m/>
    <m/>
    <m/>
    <m/>
    <m/>
    <m/>
    <m/>
    <m/>
    <m/>
    <m/>
    <m/>
    <m/>
    <m/>
    <m/>
    <m/>
    <m/>
    <m/>
    <m/>
    <m/>
    <m/>
    <m/>
    <m/>
    <m/>
    <m/>
    <m/>
    <m/>
    <m/>
    <m/>
    <m/>
    <m/>
    <m/>
    <m/>
    <m/>
    <m/>
    <m/>
    <m/>
    <m/>
  </r>
  <r>
    <x v="34"/>
    <x v="1"/>
    <x v="2"/>
    <n v="2"/>
    <m/>
    <s v="https://www.costumenational.com/on/demandware.store/Sites-costume-Site/it_IT/CustomerService-Show?cid=shippinginfo"/>
    <n v="1"/>
    <n v="0"/>
    <n v="0"/>
    <n v="0"/>
    <n v="0"/>
    <m/>
    <n v="0"/>
    <n v="0"/>
    <n v="0"/>
    <n v="0"/>
    <n v="0"/>
    <n v="0"/>
    <m/>
    <n v="0"/>
    <n v="0"/>
    <n v="0"/>
    <n v="0"/>
    <n v="0"/>
    <n v="0"/>
    <n v="0"/>
    <n v="0"/>
    <n v="0"/>
    <n v="0"/>
    <s v="Costume National"/>
    <m/>
    <m/>
    <m/>
    <m/>
    <m/>
    <m/>
    <m/>
    <m/>
    <m/>
    <m/>
    <m/>
    <m/>
    <m/>
    <m/>
    <m/>
    <m/>
    <m/>
    <m/>
    <m/>
    <m/>
    <m/>
    <m/>
    <m/>
    <m/>
    <m/>
    <m/>
    <m/>
    <m/>
    <m/>
    <m/>
    <m/>
    <m/>
    <m/>
    <m/>
    <m/>
    <m/>
    <m/>
    <m/>
    <m/>
    <m/>
    <m/>
    <m/>
    <m/>
    <m/>
    <m/>
    <m/>
    <m/>
  </r>
  <r>
    <x v="169"/>
    <x v="1"/>
    <x v="0"/>
    <n v="60"/>
    <m/>
    <m/>
    <n v="0"/>
    <n v="0"/>
    <n v="0"/>
    <n v="0"/>
    <n v="0"/>
    <m/>
    <n v="0"/>
    <n v="0"/>
    <n v="0"/>
    <n v="0"/>
    <n v="0"/>
    <n v="0"/>
    <m/>
    <n v="0"/>
    <n v="0"/>
    <n v="0"/>
    <n v="0"/>
    <n v="0"/>
    <n v="0"/>
    <n v="0"/>
    <n v="0"/>
    <n v="0"/>
    <n v="0"/>
    <s v="Cotton &amp; Silk"/>
    <m/>
    <m/>
    <m/>
    <m/>
    <m/>
    <m/>
    <m/>
    <m/>
    <m/>
    <m/>
    <m/>
    <m/>
    <m/>
    <m/>
    <m/>
    <m/>
    <m/>
    <m/>
    <m/>
    <m/>
    <m/>
    <m/>
    <m/>
    <m/>
    <m/>
    <m/>
    <m/>
    <m/>
    <m/>
    <m/>
    <m/>
    <m/>
    <m/>
    <m/>
    <m/>
    <m/>
    <m/>
    <m/>
    <m/>
    <m/>
    <m/>
    <m/>
    <m/>
    <m/>
    <m/>
    <m/>
    <m/>
  </r>
  <r>
    <x v="35"/>
    <x v="1"/>
    <x v="3"/>
    <n v="6480"/>
    <m/>
    <m/>
    <n v="0"/>
    <n v="1"/>
    <n v="1.8"/>
    <n v="2.8"/>
    <n v="0"/>
    <m/>
    <n v="0"/>
    <n v="0"/>
    <n v="0"/>
    <n v="1"/>
    <n v="0"/>
    <n v="0"/>
    <m/>
    <n v="1"/>
    <n v="0"/>
    <n v="1"/>
    <n v="0"/>
    <n v="0"/>
    <n v="0"/>
    <n v="1"/>
    <n v="0"/>
    <n v="0"/>
    <n v="0"/>
    <s v="Crai"/>
    <n v="1803254000"/>
    <m/>
    <m/>
    <m/>
    <m/>
    <m/>
    <m/>
    <m/>
    <m/>
    <m/>
    <m/>
    <m/>
    <m/>
    <m/>
    <m/>
    <m/>
    <m/>
    <m/>
    <m/>
    <m/>
    <m/>
    <m/>
    <m/>
    <m/>
    <m/>
    <m/>
    <m/>
    <m/>
    <m/>
    <m/>
    <m/>
    <m/>
    <m/>
    <m/>
    <m/>
    <m/>
    <m/>
    <m/>
    <m/>
    <m/>
    <m/>
    <m/>
    <m/>
    <m/>
    <m/>
    <m/>
    <m/>
  </r>
  <r>
    <x v="36"/>
    <x v="1"/>
    <x v="3"/>
    <n v="280"/>
    <m/>
    <m/>
    <n v="0"/>
    <n v="0"/>
    <n v="2.5"/>
    <n v="2.5"/>
    <n v="0"/>
    <m/>
    <n v="0"/>
    <n v="0"/>
    <n v="0"/>
    <n v="0"/>
    <n v="0"/>
    <n v="0"/>
    <m/>
    <n v="1"/>
    <n v="0"/>
    <n v="1"/>
    <n v="0"/>
    <n v="0"/>
    <n v="1"/>
    <n v="0"/>
    <n v="0"/>
    <n v="0"/>
    <n v="0"/>
    <s v="D Più"/>
    <n v="912000"/>
    <m/>
    <m/>
    <m/>
    <m/>
    <m/>
    <m/>
    <m/>
    <m/>
    <m/>
    <m/>
    <m/>
    <m/>
    <m/>
    <m/>
    <m/>
    <m/>
    <m/>
    <m/>
    <m/>
    <m/>
    <m/>
    <m/>
    <m/>
    <m/>
    <m/>
    <m/>
    <m/>
    <m/>
    <m/>
    <m/>
    <m/>
    <m/>
    <m/>
    <m/>
    <m/>
    <m/>
    <m/>
    <m/>
    <m/>
    <m/>
    <m/>
    <m/>
    <m/>
    <m/>
    <m/>
    <m/>
  </r>
  <r>
    <x v="37"/>
    <x v="1"/>
    <x v="1"/>
    <n v="104"/>
    <m/>
    <s v="http://www.decathlon.it/clicca-e-ritira.html"/>
    <n v="1"/>
    <n v="8.5"/>
    <n v="5.5"/>
    <n v="14"/>
    <n v="1"/>
    <m/>
    <n v="1"/>
    <n v="1"/>
    <n v="1"/>
    <n v="1"/>
    <n v="0"/>
    <n v="0"/>
    <m/>
    <n v="1"/>
    <n v="1"/>
    <n v="1"/>
    <n v="1"/>
    <n v="0"/>
    <n v="1"/>
    <n v="1"/>
    <n v="1"/>
    <n v="0"/>
    <n v="0"/>
    <s v="MaxiArticoli sportivi"/>
    <n v="212027000"/>
    <m/>
    <n v="1"/>
    <n v="1"/>
    <n v="0"/>
    <n v="2"/>
    <n v="2"/>
    <n v="2"/>
    <n v="1"/>
    <m/>
    <m/>
    <n v="5"/>
    <n v="5"/>
    <n v="1"/>
    <n v="1"/>
    <n v="0"/>
    <n v="1"/>
    <n v="1"/>
    <n v="0"/>
    <n v="1"/>
    <n v="2"/>
    <n v="2"/>
    <n v="5"/>
    <m/>
    <m/>
    <n v="5"/>
    <n v="4"/>
    <n v="0"/>
    <n v="1"/>
    <n v="2"/>
    <n v="0"/>
    <n v="0"/>
    <n v="0"/>
    <n v="0"/>
    <n v="1"/>
    <n v="0"/>
    <n v="0"/>
    <n v="3"/>
    <m/>
    <n v="2"/>
    <m/>
    <n v="3"/>
    <n v="1"/>
    <n v="1"/>
    <n v="2"/>
    <n v="2"/>
    <n v="5"/>
  </r>
  <r>
    <x v="170"/>
    <x v="1"/>
    <x v="0"/>
    <n v="70"/>
    <m/>
    <s v="http://www.deichmann.com/IT/it/shop/content/faq.html"/>
    <n v="1"/>
    <n v="3.7"/>
    <n v="3"/>
    <n v="6.7"/>
    <n v="0"/>
    <m/>
    <n v="1"/>
    <n v="1"/>
    <n v="0"/>
    <n v="0"/>
    <n v="0"/>
    <n v="0"/>
    <m/>
    <n v="1"/>
    <n v="1"/>
    <n v="1"/>
    <n v="0"/>
    <n v="0"/>
    <n v="1"/>
    <n v="0"/>
    <n v="0"/>
    <n v="0"/>
    <n v="0"/>
    <s v="Deichmann"/>
    <m/>
    <m/>
    <m/>
    <m/>
    <m/>
    <m/>
    <m/>
    <m/>
    <m/>
    <m/>
    <m/>
    <m/>
    <m/>
    <m/>
    <m/>
    <m/>
    <m/>
    <m/>
    <m/>
    <m/>
    <m/>
    <m/>
    <m/>
    <m/>
    <m/>
    <m/>
    <m/>
    <m/>
    <m/>
    <m/>
    <m/>
    <m/>
    <m/>
    <m/>
    <m/>
    <m/>
    <m/>
    <m/>
    <m/>
    <m/>
    <m/>
    <m/>
    <m/>
    <m/>
    <m/>
    <m/>
    <m/>
  </r>
  <r>
    <x v="38"/>
    <x v="1"/>
    <x v="3"/>
    <n v="563"/>
    <m/>
    <m/>
    <n v="0"/>
    <n v="0.5"/>
    <n v="1.8"/>
    <n v="2.2999999999999998"/>
    <n v="0"/>
    <m/>
    <n v="0"/>
    <n v="0"/>
    <n v="0"/>
    <n v="0"/>
    <n v="1"/>
    <n v="0"/>
    <m/>
    <n v="1"/>
    <n v="0"/>
    <n v="1"/>
    <n v="0"/>
    <n v="0"/>
    <n v="0"/>
    <n v="1"/>
    <n v="0"/>
    <n v="0"/>
    <n v="0"/>
    <s v="Despar"/>
    <s v=" 79320000"/>
    <m/>
    <m/>
    <m/>
    <m/>
    <m/>
    <m/>
    <m/>
    <m/>
    <m/>
    <m/>
    <m/>
    <m/>
    <m/>
    <m/>
    <m/>
    <m/>
    <m/>
    <m/>
    <m/>
    <m/>
    <m/>
    <m/>
    <m/>
    <m/>
    <m/>
    <m/>
    <m/>
    <m/>
    <m/>
    <m/>
    <m/>
    <m/>
    <m/>
    <m/>
    <m/>
    <m/>
    <m/>
    <m/>
    <m/>
    <m/>
    <m/>
    <m/>
    <m/>
    <m/>
    <m/>
    <m/>
  </r>
  <r>
    <x v="39"/>
    <x v="1"/>
    <x v="1"/>
    <n v="13"/>
    <m/>
    <s v="http://www.df-Articoli sportivispecialist.it/Carrello.html"/>
    <n v="1"/>
    <n v="3.2"/>
    <n v="0"/>
    <n v="3.2"/>
    <n v="0"/>
    <m/>
    <n v="0"/>
    <n v="1"/>
    <n v="0"/>
    <n v="1"/>
    <n v="0"/>
    <n v="0"/>
    <m/>
    <n v="0"/>
    <n v="0"/>
    <n v="0"/>
    <n v="0"/>
    <n v="0"/>
    <n v="0"/>
    <n v="0"/>
    <n v="0"/>
    <n v="0"/>
    <n v="0"/>
    <m/>
    <n v="64711000"/>
    <m/>
    <m/>
    <m/>
    <m/>
    <m/>
    <m/>
    <m/>
    <m/>
    <m/>
    <m/>
    <m/>
    <m/>
    <m/>
    <m/>
    <m/>
    <m/>
    <m/>
    <m/>
    <m/>
    <m/>
    <m/>
    <m/>
    <m/>
    <m/>
    <m/>
    <m/>
    <m/>
    <m/>
    <m/>
    <m/>
    <m/>
    <m/>
    <m/>
    <m/>
    <m/>
    <m/>
    <m/>
    <m/>
    <m/>
    <m/>
    <m/>
    <m/>
    <m/>
    <m/>
    <m/>
    <m/>
  </r>
  <r>
    <x v="40"/>
    <x v="1"/>
    <x v="1"/>
    <n v="0"/>
    <m/>
    <s v="http://www.diadora.com/it/info-shop#help-5"/>
    <n v="1"/>
    <n v="0"/>
    <n v="0"/>
    <n v="0"/>
    <n v="0"/>
    <m/>
    <n v="0"/>
    <n v="0"/>
    <n v="0"/>
    <n v="0"/>
    <n v="0"/>
    <n v="0"/>
    <m/>
    <n v="0"/>
    <n v="0"/>
    <n v="0"/>
    <n v="0"/>
    <n v="0"/>
    <n v="0"/>
    <n v="0"/>
    <n v="0"/>
    <n v="0"/>
    <n v="0"/>
    <s v="Jesus Jeans, Superga, Robe di Kappa, Kappa, K-Way, Besson, Sabelt, Briko, The Gigastore"/>
    <n v="122301000"/>
    <m/>
    <m/>
    <m/>
    <m/>
    <m/>
    <m/>
    <m/>
    <m/>
    <m/>
    <m/>
    <m/>
    <m/>
    <m/>
    <m/>
    <m/>
    <m/>
    <m/>
    <m/>
    <m/>
    <m/>
    <m/>
    <m/>
    <m/>
    <m/>
    <m/>
    <m/>
    <m/>
    <m/>
    <m/>
    <m/>
    <m/>
    <m/>
    <m/>
    <m/>
    <m/>
    <m/>
    <m/>
    <m/>
    <m/>
    <m/>
    <m/>
    <m/>
    <m/>
    <m/>
    <m/>
    <m/>
  </r>
  <r>
    <x v="41"/>
    <x v="1"/>
    <x v="3"/>
    <n v="560"/>
    <m/>
    <m/>
    <n v="0"/>
    <n v="1"/>
    <n v="0"/>
    <n v="1"/>
    <n v="0"/>
    <m/>
    <n v="0"/>
    <n v="0"/>
    <n v="0"/>
    <n v="1"/>
    <n v="0"/>
    <n v="0"/>
    <m/>
    <n v="0"/>
    <n v="0"/>
    <n v="0"/>
    <n v="0"/>
    <n v="0"/>
    <n v="0"/>
    <n v="0"/>
    <n v="0"/>
    <n v="0"/>
    <n v="0"/>
    <s v="Dimeglio"/>
    <n v="34667000"/>
    <m/>
    <m/>
    <m/>
    <m/>
    <m/>
    <m/>
    <m/>
    <m/>
    <m/>
    <m/>
    <m/>
    <m/>
    <m/>
    <m/>
    <m/>
    <m/>
    <m/>
    <m/>
    <m/>
    <m/>
    <m/>
    <m/>
    <m/>
    <m/>
    <m/>
    <m/>
    <m/>
    <m/>
    <m/>
    <m/>
    <m/>
    <m/>
    <m/>
    <m/>
    <m/>
    <m/>
    <m/>
    <m/>
    <m/>
    <m/>
    <m/>
    <m/>
    <m/>
    <m/>
    <m/>
    <m/>
  </r>
  <r>
    <x v="42"/>
    <x v="1"/>
    <x v="6"/>
    <n v="10"/>
    <m/>
    <s v="http://www.disneystore.it/servizioclienti?cid=deliveries"/>
    <n v="1"/>
    <n v="2.8"/>
    <n v="0.5"/>
    <n v="3.3"/>
    <n v="0"/>
    <m/>
    <n v="0"/>
    <n v="0"/>
    <n v="1"/>
    <n v="0"/>
    <n v="0"/>
    <n v="0"/>
    <m/>
    <n v="1"/>
    <n v="0"/>
    <n v="0"/>
    <n v="0"/>
    <n v="0"/>
    <n v="0"/>
    <n v="0"/>
    <n v="0"/>
    <n v="0"/>
    <n v="0"/>
    <m/>
    <s v="61534000 "/>
    <m/>
    <m/>
    <m/>
    <m/>
    <m/>
    <m/>
    <m/>
    <m/>
    <m/>
    <m/>
    <m/>
    <m/>
    <m/>
    <m/>
    <m/>
    <m/>
    <m/>
    <m/>
    <m/>
    <m/>
    <m/>
    <m/>
    <m/>
    <m/>
    <m/>
    <m/>
    <m/>
    <m/>
    <m/>
    <m/>
    <m/>
    <m/>
    <m/>
    <m/>
    <m/>
    <m/>
    <m/>
    <m/>
    <m/>
    <m/>
    <m/>
    <m/>
    <m/>
    <m/>
    <m/>
    <m/>
  </r>
  <r>
    <x v="43"/>
    <x v="1"/>
    <x v="7"/>
    <n v="100"/>
    <m/>
    <m/>
    <n v="0"/>
    <n v="0"/>
    <n v="0"/>
    <n v="0"/>
    <n v="0"/>
    <m/>
    <n v="0"/>
    <n v="0"/>
    <n v="0"/>
    <n v="0"/>
    <n v="0"/>
    <n v="0"/>
    <m/>
    <n v="0"/>
    <n v="0"/>
    <n v="0"/>
    <n v="0"/>
    <n v="0"/>
    <n v="0"/>
    <n v="0"/>
    <n v="0"/>
    <n v="0"/>
    <n v="0"/>
    <s v="Divani &amp; Divani"/>
    <n v="440784000"/>
    <m/>
    <m/>
    <m/>
    <m/>
    <m/>
    <m/>
    <m/>
    <m/>
    <m/>
    <m/>
    <m/>
    <m/>
    <m/>
    <m/>
    <m/>
    <m/>
    <m/>
    <m/>
    <m/>
    <m/>
    <m/>
    <m/>
    <m/>
    <m/>
    <m/>
    <m/>
    <m/>
    <m/>
    <m/>
    <m/>
    <m/>
    <m/>
    <m/>
    <m/>
    <m/>
    <m/>
    <m/>
    <m/>
    <m/>
    <m/>
    <m/>
    <m/>
    <m/>
    <m/>
    <m/>
    <m/>
  </r>
  <r>
    <x v="44"/>
    <x v="1"/>
    <x v="2"/>
    <n v="24"/>
    <m/>
    <s v="http://store.dolcegabbana.com/cms/help/shipping/shippinginformation.asp?tskay=E8379224"/>
    <n v="1"/>
    <n v="0"/>
    <n v="0"/>
    <n v="0"/>
    <n v="0"/>
    <m/>
    <n v="0"/>
    <n v="0"/>
    <n v="0"/>
    <n v="0"/>
    <n v="0"/>
    <n v="0"/>
    <m/>
    <n v="0"/>
    <n v="0"/>
    <n v="0"/>
    <n v="0"/>
    <n v="0"/>
    <n v="0"/>
    <n v="0"/>
    <n v="0"/>
    <n v="0"/>
    <n v="0"/>
    <s v="Dolce &amp; Gabbana"/>
    <m/>
    <m/>
    <m/>
    <m/>
    <m/>
    <m/>
    <m/>
    <m/>
    <m/>
    <m/>
    <m/>
    <m/>
    <m/>
    <m/>
    <m/>
    <m/>
    <m/>
    <m/>
    <m/>
    <m/>
    <m/>
    <m/>
    <m/>
    <m/>
    <m/>
    <m/>
    <m/>
    <m/>
    <m/>
    <m/>
    <m/>
    <m/>
    <m/>
    <m/>
    <m/>
    <m/>
    <m/>
    <m/>
    <m/>
    <m/>
    <m/>
    <m/>
    <m/>
    <m/>
    <m/>
    <m/>
    <m/>
  </r>
  <r>
    <x v="45"/>
    <x v="1"/>
    <x v="5"/>
    <n v="130"/>
    <m/>
    <s v="https://data.douglas.it/hybr/popup/hilfe/hilfe_faq.htm#Spedizione"/>
    <n v="1"/>
    <n v="8.5"/>
    <n v="3.2"/>
    <n v="11.7"/>
    <n v="1"/>
    <m/>
    <n v="1"/>
    <n v="1"/>
    <n v="1"/>
    <n v="1"/>
    <n v="0"/>
    <n v="0"/>
    <m/>
    <n v="1"/>
    <n v="1"/>
    <n v="1"/>
    <n v="0"/>
    <n v="0"/>
    <n v="1"/>
    <n v="0"/>
    <n v="1"/>
    <n v="0"/>
    <n v="0"/>
    <s v="Tutti"/>
    <m/>
    <m/>
    <m/>
    <m/>
    <m/>
    <m/>
    <m/>
    <m/>
    <m/>
    <m/>
    <m/>
    <m/>
    <m/>
    <m/>
    <m/>
    <m/>
    <m/>
    <m/>
    <m/>
    <m/>
    <m/>
    <m/>
    <m/>
    <m/>
    <m/>
    <m/>
    <m/>
    <m/>
    <m/>
    <m/>
    <m/>
    <m/>
    <m/>
    <m/>
    <m/>
    <m/>
    <m/>
    <m/>
    <m/>
    <m/>
    <m/>
    <m/>
    <m/>
    <m/>
    <m/>
    <m/>
    <m/>
  </r>
  <r>
    <x v="46"/>
    <x v="1"/>
    <x v="8"/>
    <n v="12"/>
    <m/>
    <s v="http://www.eataly.net/it_it/spedizione/"/>
    <n v="1"/>
    <n v="0"/>
    <n v="1.5"/>
    <n v="1.5"/>
    <n v="0"/>
    <m/>
    <n v="0"/>
    <n v="0"/>
    <n v="0"/>
    <n v="0"/>
    <n v="0"/>
    <n v="0"/>
    <m/>
    <n v="1"/>
    <n v="1"/>
    <n v="1"/>
    <n v="0"/>
    <n v="0"/>
    <n v="0"/>
    <n v="0"/>
    <n v="0"/>
    <n v="0"/>
    <n v="0"/>
    <m/>
    <s v="2584000 "/>
    <m/>
    <n v="1"/>
    <n v="1"/>
    <n v="0"/>
    <n v="0"/>
    <n v="0"/>
    <n v="0"/>
    <n v="1"/>
    <n v="3"/>
    <m/>
    <m/>
    <m/>
    <m/>
    <m/>
    <m/>
    <m/>
    <m/>
    <m/>
    <m/>
    <m/>
    <m/>
    <n v="3"/>
    <m/>
    <m/>
    <n v="3"/>
    <n v="2"/>
    <n v="0"/>
    <n v="0"/>
    <n v="1"/>
    <m/>
    <m/>
    <m/>
    <m/>
    <m/>
    <m/>
    <m/>
    <n v="2"/>
    <m/>
    <n v="1"/>
    <m/>
    <n v="3"/>
    <m/>
    <n v="1"/>
    <n v="1"/>
    <n v="1"/>
    <n v="3"/>
  </r>
  <r>
    <x v="47"/>
    <x v="1"/>
    <x v="4"/>
    <n v="121"/>
    <m/>
    <m/>
    <n v="0"/>
    <n v="0"/>
    <n v="0"/>
    <n v="0"/>
    <n v="0"/>
    <m/>
    <n v="0"/>
    <n v="0"/>
    <n v="0"/>
    <n v="0"/>
    <n v="0"/>
    <n v="0"/>
    <m/>
    <n v="0"/>
    <n v="0"/>
    <n v="0"/>
    <n v="0"/>
    <n v="0"/>
    <n v="0"/>
    <n v="0"/>
    <n v="0"/>
    <n v="0"/>
    <n v="0"/>
    <m/>
    <m/>
    <s v="Utilizza Mondadori come servizio di e-commerce"/>
    <m/>
    <m/>
    <m/>
    <m/>
    <m/>
    <m/>
    <m/>
    <m/>
    <m/>
    <m/>
    <m/>
    <m/>
    <m/>
    <m/>
    <m/>
    <m/>
    <m/>
    <m/>
    <m/>
    <m/>
    <m/>
    <m/>
    <m/>
    <m/>
    <m/>
    <m/>
    <m/>
    <m/>
    <m/>
    <m/>
    <m/>
    <m/>
    <m/>
    <m/>
    <m/>
    <m/>
    <m/>
    <m/>
    <m/>
    <m/>
    <m/>
    <m/>
    <m/>
    <m/>
    <m/>
  </r>
  <r>
    <x v="48"/>
    <x v="1"/>
    <x v="2"/>
    <n v="15"/>
    <m/>
    <s v="http://store.zegna.com/localize.asp?tskay=6DF9DB3A&amp;page=help/shipping&amp;"/>
    <n v="1"/>
    <n v="5.3"/>
    <n v="0"/>
    <n v="5.3"/>
    <n v="1"/>
    <m/>
    <n v="1"/>
    <n v="0"/>
    <n v="1"/>
    <n v="0"/>
    <n v="0"/>
    <n v="0"/>
    <m/>
    <n v="0"/>
    <n v="0"/>
    <n v="0"/>
    <n v="0"/>
    <n v="0"/>
    <n v="0"/>
    <n v="0"/>
    <n v="0"/>
    <n v="0"/>
    <n v="0"/>
    <s v="Ermenegildo Zegna"/>
    <m/>
    <m/>
    <m/>
    <m/>
    <m/>
    <m/>
    <m/>
    <m/>
    <m/>
    <m/>
    <m/>
    <m/>
    <m/>
    <m/>
    <m/>
    <m/>
    <m/>
    <m/>
    <m/>
    <m/>
    <m/>
    <m/>
    <m/>
    <m/>
    <m/>
    <m/>
    <m/>
    <m/>
    <m/>
    <m/>
    <m/>
    <m/>
    <m/>
    <m/>
    <m/>
    <m/>
    <m/>
    <m/>
    <m/>
    <m/>
    <m/>
    <m/>
    <m/>
    <m/>
    <m/>
    <m/>
    <m/>
  </r>
  <r>
    <x v="49"/>
    <x v="1"/>
    <x v="3"/>
    <n v="76"/>
    <n v="76"/>
    <s v="http://www.esselunga.it/cms/servizi/consegna-domicilio.html"/>
    <n v="1"/>
    <n v="2"/>
    <n v="2"/>
    <n v="4"/>
    <n v="0"/>
    <m/>
    <n v="0"/>
    <n v="0"/>
    <n v="0"/>
    <n v="1"/>
    <n v="0"/>
    <n v="1"/>
    <m/>
    <n v="1"/>
    <n v="0"/>
    <n v="1"/>
    <n v="0"/>
    <n v="0"/>
    <n v="0"/>
    <n v="1"/>
    <n v="1"/>
    <n v="0"/>
    <n v="0"/>
    <s v="Esselunga"/>
    <n v="7964633000"/>
    <m/>
    <n v="0"/>
    <n v="0"/>
    <n v="0"/>
    <n v="3"/>
    <n v="0"/>
    <n v="1"/>
    <n v="6"/>
    <n v="4"/>
    <m/>
    <n v="6"/>
    <n v="5"/>
    <n v="2"/>
    <n v="2"/>
    <n v="0"/>
    <n v="1"/>
    <n v="0"/>
    <n v="0"/>
    <n v="3"/>
    <n v="5"/>
    <n v="0"/>
    <n v="10"/>
    <m/>
    <m/>
    <n v="8"/>
    <n v="8"/>
    <n v="1"/>
    <n v="1"/>
    <n v="1"/>
    <n v="0"/>
    <n v="1"/>
    <n v="0"/>
    <n v="0"/>
    <n v="1"/>
    <n v="0"/>
    <n v="0"/>
    <n v="6"/>
    <n v="3"/>
    <n v="1"/>
    <n v="3"/>
    <n v="6"/>
    <n v="1"/>
    <n v="1"/>
    <n v="1"/>
    <n v="8"/>
    <n v="10"/>
  </r>
  <r>
    <x v="50"/>
    <x v="1"/>
    <x v="5"/>
    <n v="37"/>
    <m/>
    <s v="https://www.esserbellaprofumerie.it/ecommerce/nav/auth/esserbella/home.html#!/negozio/"/>
    <n v="1"/>
    <n v="3.5"/>
    <n v="1.7"/>
    <n v="5.2"/>
    <n v="0"/>
    <m/>
    <n v="1"/>
    <n v="0"/>
    <n v="0"/>
    <n v="1"/>
    <n v="0"/>
    <n v="1"/>
    <m/>
    <n v="1"/>
    <n v="1"/>
    <n v="1"/>
    <n v="0"/>
    <n v="0"/>
    <n v="0"/>
    <n v="0"/>
    <n v="1"/>
    <n v="0"/>
    <n v="0"/>
    <s v="Tutti"/>
    <m/>
    <m/>
    <m/>
    <m/>
    <m/>
    <m/>
    <m/>
    <m/>
    <m/>
    <m/>
    <m/>
    <m/>
    <m/>
    <m/>
    <m/>
    <m/>
    <m/>
    <m/>
    <m/>
    <m/>
    <m/>
    <m/>
    <m/>
    <m/>
    <m/>
    <m/>
    <m/>
    <m/>
    <m/>
    <m/>
    <m/>
    <m/>
    <m/>
    <m/>
    <m/>
    <m/>
    <m/>
    <m/>
    <m/>
    <m/>
    <m/>
    <m/>
    <m/>
    <m/>
    <m/>
    <m/>
    <m/>
  </r>
  <r>
    <x v="51"/>
    <x v="1"/>
    <x v="5"/>
    <n v="110"/>
    <m/>
    <s v="Fa e-Commerce rimandando ad altri 8 siti"/>
    <n v="1"/>
    <n v="1"/>
    <n v="0"/>
    <n v="1"/>
    <n v="0"/>
    <m/>
    <n v="0"/>
    <n v="0"/>
    <n v="0"/>
    <n v="1"/>
    <n v="0"/>
    <n v="0"/>
    <m/>
    <n v="0"/>
    <n v="0"/>
    <n v="0"/>
    <n v="0"/>
    <n v="0"/>
    <n v="0"/>
    <n v="0"/>
    <n v="0"/>
    <n v="0"/>
    <n v="0"/>
    <m/>
    <m/>
    <m/>
    <m/>
    <m/>
    <m/>
    <m/>
    <m/>
    <m/>
    <m/>
    <m/>
    <m/>
    <m/>
    <m/>
    <m/>
    <m/>
    <m/>
    <m/>
    <m/>
    <m/>
    <m/>
    <m/>
    <m/>
    <m/>
    <m/>
    <m/>
    <m/>
    <m/>
    <m/>
    <m/>
    <m/>
    <m/>
    <m/>
    <m/>
    <m/>
    <m/>
    <m/>
    <m/>
    <m/>
    <m/>
    <m/>
    <m/>
    <m/>
    <m/>
    <m/>
    <m/>
    <m/>
    <m/>
  </r>
  <r>
    <x v="52"/>
    <x v="1"/>
    <x v="2"/>
    <n v="12"/>
    <m/>
    <s v="http://www.etro.com/it_it/customer-care#tab6"/>
    <n v="1"/>
    <n v="0"/>
    <n v="0"/>
    <n v="0"/>
    <n v="0"/>
    <m/>
    <n v="0"/>
    <n v="0"/>
    <n v="0"/>
    <n v="0"/>
    <n v="0"/>
    <n v="0"/>
    <m/>
    <n v="0"/>
    <n v="0"/>
    <n v="0"/>
    <n v="0"/>
    <n v="0"/>
    <n v="0"/>
    <n v="0"/>
    <n v="0"/>
    <n v="0"/>
    <n v="0"/>
    <s v="Etro"/>
    <m/>
    <m/>
    <m/>
    <m/>
    <m/>
    <m/>
    <m/>
    <m/>
    <m/>
    <m/>
    <m/>
    <m/>
    <m/>
    <m/>
    <m/>
    <m/>
    <m/>
    <m/>
    <m/>
    <m/>
    <m/>
    <m/>
    <m/>
    <m/>
    <m/>
    <m/>
    <m/>
    <m/>
    <m/>
    <m/>
    <m/>
    <m/>
    <m/>
    <m/>
    <m/>
    <m/>
    <m/>
    <m/>
    <m/>
    <m/>
    <m/>
    <m/>
    <m/>
    <m/>
    <m/>
    <m/>
    <m/>
  </r>
  <r>
    <x v="53"/>
    <x v="1"/>
    <x v="3"/>
    <n v="1000"/>
    <m/>
    <m/>
    <n v="0"/>
    <n v="0"/>
    <n v="1"/>
    <n v="1"/>
    <n v="0"/>
    <m/>
    <n v="0"/>
    <n v="0"/>
    <n v="0"/>
    <n v="0"/>
    <n v="0"/>
    <n v="0"/>
    <m/>
    <n v="1"/>
    <n v="0"/>
    <n v="1"/>
    <n v="0"/>
    <n v="0"/>
    <n v="0"/>
    <n v="0"/>
    <n v="0"/>
    <n v="0"/>
    <n v="0"/>
    <s v="Euro Spin"/>
    <n v="4200000000"/>
    <m/>
    <n v="1"/>
    <n v="0"/>
    <n v="0"/>
    <n v="0"/>
    <n v="0"/>
    <n v="0"/>
    <n v="5"/>
    <n v="6"/>
    <m/>
    <m/>
    <m/>
    <m/>
    <m/>
    <m/>
    <m/>
    <m/>
    <m/>
    <m/>
    <m/>
    <m/>
    <n v="6"/>
    <m/>
    <m/>
    <n v="5"/>
    <n v="3"/>
    <n v="0"/>
    <n v="1"/>
    <n v="1"/>
    <n v="0"/>
    <n v="0"/>
    <n v="0"/>
    <n v="0"/>
    <n v="1"/>
    <n v="0"/>
    <n v="0"/>
    <n v="3"/>
    <n v="2"/>
    <n v="1"/>
    <n v="1"/>
    <n v="5"/>
    <m/>
    <m/>
    <m/>
    <n v="6"/>
    <n v="6"/>
  </r>
  <r>
    <x v="54"/>
    <x v="1"/>
    <x v="9"/>
    <n v="438"/>
    <m/>
    <s v="http://www.euronics.it/area-clienti/consegna/"/>
    <n v="1"/>
    <n v="6"/>
    <n v="5"/>
    <n v="11"/>
    <n v="0"/>
    <m/>
    <n v="0"/>
    <n v="1"/>
    <n v="1"/>
    <n v="1"/>
    <n v="0"/>
    <n v="0"/>
    <m/>
    <n v="1"/>
    <n v="1"/>
    <n v="1"/>
    <n v="1"/>
    <n v="1"/>
    <n v="0"/>
    <n v="0"/>
    <n v="0"/>
    <n v="0"/>
    <n v="0"/>
    <m/>
    <n v="230611000"/>
    <m/>
    <n v="0"/>
    <n v="1"/>
    <n v="0"/>
    <n v="0"/>
    <n v="2"/>
    <n v="0"/>
    <n v="5"/>
    <n v="2"/>
    <m/>
    <n v="5"/>
    <n v="4"/>
    <n v="3"/>
    <n v="1"/>
    <n v="0"/>
    <n v="0"/>
    <n v="0"/>
    <n v="0"/>
    <n v="2"/>
    <n v="5"/>
    <n v="0"/>
    <n v="7"/>
    <m/>
    <m/>
    <n v="7"/>
    <n v="5"/>
    <n v="0"/>
    <n v="0"/>
    <n v="2"/>
    <m/>
    <m/>
    <m/>
    <m/>
    <m/>
    <m/>
    <m/>
    <n v="4"/>
    <n v="2"/>
    <n v="1"/>
    <n v="1"/>
    <n v="5"/>
    <n v="1"/>
    <n v="1"/>
    <n v="1"/>
    <n v="5"/>
    <n v="7"/>
  </r>
  <r>
    <x v="55"/>
    <x v="1"/>
    <x v="9"/>
    <n v="300"/>
    <m/>
    <s v="http://www.expertonline.it/it-IT-it/Contenuti/Spedizioni.aspx"/>
    <n v="1"/>
    <n v="1"/>
    <n v="1"/>
    <n v="2"/>
    <n v="0"/>
    <m/>
    <n v="0"/>
    <n v="0"/>
    <n v="0"/>
    <n v="1"/>
    <n v="0"/>
    <n v="0"/>
    <m/>
    <n v="1"/>
    <n v="0"/>
    <n v="1"/>
    <n v="0"/>
    <n v="0"/>
    <n v="0"/>
    <n v="0"/>
    <n v="0"/>
    <n v="0"/>
    <n v="0"/>
    <m/>
    <n v="65350000"/>
    <m/>
    <m/>
    <m/>
    <m/>
    <m/>
    <m/>
    <m/>
    <m/>
    <m/>
    <m/>
    <m/>
    <m/>
    <m/>
    <m/>
    <m/>
    <m/>
    <m/>
    <m/>
    <m/>
    <m/>
    <m/>
    <m/>
    <m/>
    <m/>
    <m/>
    <m/>
    <m/>
    <m/>
    <m/>
    <m/>
    <m/>
    <m/>
    <m/>
    <m/>
    <m/>
    <m/>
    <m/>
    <m/>
    <m/>
    <m/>
    <m/>
    <m/>
    <m/>
    <m/>
    <m/>
    <m/>
  </r>
  <r>
    <x v="56"/>
    <x v="1"/>
    <x v="3"/>
    <n v="226"/>
    <m/>
    <m/>
    <n v="0"/>
    <n v="1"/>
    <n v="0"/>
    <n v="1"/>
    <n v="0"/>
    <m/>
    <n v="0"/>
    <n v="0"/>
    <n v="0"/>
    <n v="1"/>
    <n v="0"/>
    <n v="0"/>
    <m/>
    <n v="0"/>
    <n v="0"/>
    <n v="0"/>
    <n v="0"/>
    <n v="0"/>
    <n v="0"/>
    <n v="0"/>
    <n v="0"/>
    <n v="0"/>
    <n v="0"/>
    <s v="Famila"/>
    <n v="63030000"/>
    <m/>
    <m/>
    <m/>
    <m/>
    <m/>
    <m/>
    <m/>
    <m/>
    <m/>
    <m/>
    <m/>
    <m/>
    <m/>
    <m/>
    <m/>
    <m/>
    <m/>
    <m/>
    <m/>
    <m/>
    <m/>
    <m/>
    <m/>
    <m/>
    <m/>
    <m/>
    <m/>
    <m/>
    <m/>
    <m/>
    <m/>
    <m/>
    <m/>
    <m/>
    <m/>
    <m/>
    <m/>
    <m/>
    <m/>
    <m/>
    <m/>
    <m/>
    <m/>
    <m/>
    <m/>
    <m/>
  </r>
  <r>
    <x v="57"/>
    <x v="1"/>
    <x v="7"/>
    <n v="54"/>
    <m/>
    <m/>
    <n v="0"/>
    <n v="0"/>
    <n v="0"/>
    <n v="0"/>
    <n v="0"/>
    <m/>
    <n v="0"/>
    <n v="0"/>
    <n v="0"/>
    <n v="0"/>
    <n v="0"/>
    <n v="0"/>
    <m/>
    <n v="0"/>
    <n v="0"/>
    <n v="0"/>
    <n v="0"/>
    <n v="0"/>
    <n v="0"/>
    <n v="0"/>
    <n v="0"/>
    <n v="0"/>
    <n v="0"/>
    <s v="Febal Casa"/>
    <n v="170000000"/>
    <m/>
    <m/>
    <m/>
    <m/>
    <m/>
    <m/>
    <m/>
    <m/>
    <m/>
    <m/>
    <m/>
    <m/>
    <m/>
    <m/>
    <m/>
    <m/>
    <m/>
    <m/>
    <m/>
    <m/>
    <m/>
    <m/>
    <m/>
    <m/>
    <m/>
    <m/>
    <m/>
    <m/>
    <m/>
    <m/>
    <m/>
    <m/>
    <m/>
    <m/>
    <m/>
    <m/>
    <m/>
    <m/>
    <m/>
    <m/>
    <m/>
    <m/>
    <m/>
    <m/>
    <m/>
    <m/>
  </r>
  <r>
    <x v="58"/>
    <x v="1"/>
    <x v="2"/>
    <n v="10"/>
    <m/>
    <s v="http://www.fendi.com/it/customer-care/segui-ordine"/>
    <n v="1"/>
    <n v="3.2"/>
    <n v="0"/>
    <n v="3.2"/>
    <n v="1"/>
    <m/>
    <n v="0"/>
    <n v="1"/>
    <n v="0"/>
    <n v="0"/>
    <n v="0"/>
    <n v="0"/>
    <m/>
    <n v="0"/>
    <n v="0"/>
    <n v="0"/>
    <n v="0"/>
    <n v="0"/>
    <n v="0"/>
    <n v="0"/>
    <n v="0"/>
    <n v="0"/>
    <n v="0"/>
    <s v="Fendi"/>
    <m/>
    <m/>
    <m/>
    <m/>
    <m/>
    <m/>
    <m/>
    <m/>
    <m/>
    <m/>
    <m/>
    <m/>
    <m/>
    <m/>
    <m/>
    <m/>
    <m/>
    <m/>
    <m/>
    <m/>
    <m/>
    <m/>
    <m/>
    <m/>
    <m/>
    <m/>
    <m/>
    <m/>
    <m/>
    <m/>
    <m/>
    <m/>
    <m/>
    <m/>
    <m/>
    <m/>
    <m/>
    <m/>
    <m/>
    <m/>
    <m/>
    <m/>
    <m/>
    <m/>
    <m/>
    <m/>
    <m/>
  </r>
  <r>
    <x v="59"/>
    <x v="1"/>
    <x v="0"/>
    <n v="195"/>
    <m/>
    <s v="https://www.footlocker.eu/it/content/cc_shipping_and_delivery"/>
    <n v="1"/>
    <n v="1.5"/>
    <n v="0"/>
    <n v="1.5"/>
    <n v="0"/>
    <m/>
    <n v="1"/>
    <n v="0"/>
    <n v="0"/>
    <n v="0"/>
    <n v="0"/>
    <n v="0"/>
    <n v="0"/>
    <n v="0"/>
    <n v="0"/>
    <n v="0"/>
    <n v="0"/>
    <n v="0"/>
    <n v="0"/>
    <n v="0"/>
    <n v="0"/>
    <n v="0"/>
    <n v="0"/>
    <m/>
    <m/>
    <m/>
    <m/>
    <m/>
    <m/>
    <m/>
    <m/>
    <m/>
    <m/>
    <m/>
    <m/>
    <m/>
    <m/>
    <m/>
    <m/>
    <m/>
    <m/>
    <m/>
    <m/>
    <m/>
    <m/>
    <m/>
    <m/>
    <m/>
    <m/>
    <m/>
    <m/>
    <m/>
    <m/>
    <m/>
    <m/>
    <m/>
    <m/>
    <m/>
    <m/>
    <m/>
    <m/>
    <m/>
    <m/>
    <m/>
    <m/>
    <m/>
    <m/>
    <m/>
    <m/>
    <m/>
    <m/>
  </r>
  <r>
    <x v="60"/>
    <x v="1"/>
    <x v="9"/>
    <n v="420"/>
    <m/>
    <s v="https://www.gamestop.it/storehome"/>
    <n v="1"/>
    <n v="8.5"/>
    <n v="0"/>
    <n v="8.5"/>
    <n v="1"/>
    <m/>
    <n v="1"/>
    <n v="1"/>
    <n v="1"/>
    <n v="1"/>
    <n v="0"/>
    <n v="0"/>
    <m/>
    <n v="0"/>
    <n v="0"/>
    <n v="0"/>
    <n v="0"/>
    <n v="0"/>
    <n v="0"/>
    <n v="0"/>
    <n v="0"/>
    <n v="0"/>
    <n v="0"/>
    <m/>
    <n v="330128000"/>
    <m/>
    <m/>
    <m/>
    <m/>
    <m/>
    <m/>
    <m/>
    <m/>
    <m/>
    <m/>
    <m/>
    <m/>
    <m/>
    <m/>
    <m/>
    <m/>
    <m/>
    <m/>
    <m/>
    <m/>
    <m/>
    <m/>
    <m/>
    <m/>
    <m/>
    <m/>
    <m/>
    <m/>
    <m/>
    <m/>
    <m/>
    <m/>
    <m/>
    <m/>
    <m/>
    <m/>
    <m/>
    <m/>
    <m/>
    <m/>
    <m/>
    <m/>
    <m/>
    <m/>
    <m/>
    <m/>
  </r>
  <r>
    <x v="61"/>
    <x v="1"/>
    <x v="0"/>
    <n v="10"/>
    <m/>
    <s v="http://www.gap.eu/customerService/info.do?cid=2324&amp;mlink=5058,4991843,7&amp;clink=4991843"/>
    <n v="1"/>
    <n v="0"/>
    <n v="1.2"/>
    <n v="1.2"/>
    <n v="0"/>
    <m/>
    <n v="0"/>
    <n v="0"/>
    <n v="0"/>
    <n v="0"/>
    <n v="0"/>
    <n v="0"/>
    <n v="0"/>
    <n v="1"/>
    <n v="0"/>
    <n v="1"/>
    <n v="0"/>
    <n v="0"/>
    <n v="0"/>
    <n v="0"/>
    <n v="1"/>
    <n v="0"/>
    <n v="0"/>
    <s v="Gap"/>
    <m/>
    <m/>
    <m/>
    <m/>
    <m/>
    <m/>
    <m/>
    <m/>
    <m/>
    <m/>
    <m/>
    <m/>
    <m/>
    <m/>
    <m/>
    <m/>
    <m/>
    <m/>
    <m/>
    <m/>
    <m/>
    <m/>
    <m/>
    <m/>
    <m/>
    <m/>
    <m/>
    <m/>
    <m/>
    <m/>
    <m/>
    <m/>
    <m/>
    <m/>
    <m/>
    <m/>
    <m/>
    <m/>
    <m/>
    <m/>
    <m/>
    <m/>
    <m/>
    <m/>
    <m/>
    <m/>
    <m/>
  </r>
  <r>
    <x v="62"/>
    <x v="1"/>
    <x v="4"/>
    <n v="0"/>
    <m/>
    <m/>
    <n v="0"/>
    <n v="0"/>
    <n v="0"/>
    <n v="0"/>
    <n v="0"/>
    <m/>
    <n v="0"/>
    <n v="0"/>
    <n v="0"/>
    <n v="0"/>
    <n v="0"/>
    <n v="0"/>
    <m/>
    <n v="0"/>
    <n v="0"/>
    <n v="0"/>
    <n v="0"/>
    <n v="0"/>
    <n v="0"/>
    <n v="0"/>
    <n v="0"/>
    <n v="0"/>
    <n v="0"/>
    <m/>
    <m/>
    <s v="Utilizza IBS come servizio di e-commerce"/>
    <m/>
    <m/>
    <m/>
    <m/>
    <m/>
    <m/>
    <m/>
    <m/>
    <m/>
    <m/>
    <m/>
    <m/>
    <m/>
    <m/>
    <m/>
    <m/>
    <m/>
    <m/>
    <m/>
    <m/>
    <m/>
    <m/>
    <m/>
    <m/>
    <m/>
    <m/>
    <m/>
    <m/>
    <m/>
    <m/>
    <m/>
    <m/>
    <m/>
    <m/>
    <m/>
    <m/>
    <m/>
    <m/>
    <m/>
    <m/>
    <m/>
    <m/>
    <m/>
    <m/>
    <m/>
  </r>
  <r>
    <x v="171"/>
    <x v="1"/>
    <x v="0"/>
    <n v="357"/>
    <m/>
    <s v="http://www.geox.com/it/customer-care?cid=shippinginfo"/>
    <n v="1"/>
    <n v="1"/>
    <n v="0"/>
    <n v="1"/>
    <n v="0"/>
    <m/>
    <n v="0"/>
    <n v="0"/>
    <n v="0"/>
    <n v="1"/>
    <n v="0"/>
    <n v="0"/>
    <m/>
    <n v="0"/>
    <n v="0"/>
    <n v="0"/>
    <n v="0"/>
    <n v="0"/>
    <n v="0"/>
    <n v="0"/>
    <n v="0"/>
    <n v="0"/>
    <n v="0"/>
    <s v="Geox"/>
    <m/>
    <m/>
    <m/>
    <m/>
    <m/>
    <m/>
    <m/>
    <m/>
    <m/>
    <m/>
    <m/>
    <m/>
    <m/>
    <m/>
    <m/>
    <m/>
    <m/>
    <m/>
    <m/>
    <m/>
    <m/>
    <m/>
    <m/>
    <m/>
    <m/>
    <m/>
    <m/>
    <m/>
    <m/>
    <m/>
    <m/>
    <m/>
    <m/>
    <m/>
    <m/>
    <m/>
    <m/>
    <m/>
    <m/>
    <m/>
    <m/>
    <m/>
    <m/>
    <m/>
    <m/>
    <m/>
    <m/>
  </r>
  <r>
    <x v="63"/>
    <x v="1"/>
    <x v="4"/>
    <n v="185"/>
    <m/>
    <s v="http://www.giuntialpunto.it/content/aiuto#noaccamazon"/>
    <n v="1"/>
    <n v="0"/>
    <n v="1.5"/>
    <n v="1.5"/>
    <n v="0"/>
    <m/>
    <n v="0"/>
    <n v="0"/>
    <n v="0"/>
    <n v="0"/>
    <n v="0"/>
    <n v="0"/>
    <m/>
    <n v="1"/>
    <n v="0"/>
    <n v="0"/>
    <n v="0"/>
    <n v="0"/>
    <n v="0"/>
    <n v="1"/>
    <n v="1"/>
    <n v="0"/>
    <n v="0"/>
    <m/>
    <n v="200000000"/>
    <s v="Utilizza Amazon come servizio di e-commerce"/>
    <m/>
    <m/>
    <m/>
    <m/>
    <m/>
    <m/>
    <m/>
    <m/>
    <m/>
    <m/>
    <m/>
    <m/>
    <m/>
    <m/>
    <m/>
    <m/>
    <m/>
    <m/>
    <m/>
    <m/>
    <m/>
    <m/>
    <m/>
    <m/>
    <m/>
    <m/>
    <m/>
    <m/>
    <m/>
    <m/>
    <m/>
    <m/>
    <m/>
    <m/>
    <m/>
    <m/>
    <m/>
    <m/>
    <m/>
    <m/>
    <m/>
    <m/>
    <m/>
    <m/>
    <m/>
  </r>
  <r>
    <x v="64"/>
    <x v="1"/>
    <x v="7"/>
    <n v="21"/>
    <m/>
    <s v="http://www.grancasa.it/it-IT-it/Contenuti/Spedizioni.aspx"/>
    <n v="1"/>
    <n v="2.2000000000000002"/>
    <n v="1"/>
    <n v="3.2"/>
    <n v="0"/>
    <m/>
    <n v="0"/>
    <n v="1"/>
    <n v="0"/>
    <n v="0"/>
    <n v="0"/>
    <n v="0"/>
    <m/>
    <n v="1"/>
    <n v="0"/>
    <n v="1"/>
    <n v="0"/>
    <n v="0"/>
    <n v="0"/>
    <n v="0"/>
    <n v="0"/>
    <n v="0"/>
    <n v="0"/>
    <s v="Grancasa"/>
    <m/>
    <m/>
    <m/>
    <m/>
    <m/>
    <m/>
    <m/>
    <m/>
    <m/>
    <m/>
    <m/>
    <m/>
    <m/>
    <m/>
    <m/>
    <m/>
    <m/>
    <m/>
    <m/>
    <m/>
    <m/>
    <m/>
    <m/>
    <m/>
    <m/>
    <m/>
    <m/>
    <m/>
    <m/>
    <m/>
    <m/>
    <m/>
    <m/>
    <m/>
    <m/>
    <m/>
    <m/>
    <m/>
    <m/>
    <m/>
    <m/>
    <m/>
    <m/>
    <m/>
    <m/>
    <m/>
    <m/>
  </r>
  <r>
    <x v="172"/>
    <x v="1"/>
    <x v="8"/>
    <n v="67"/>
    <m/>
    <m/>
    <n v="0"/>
    <n v="0"/>
    <n v="0"/>
    <n v="0"/>
    <n v="0"/>
    <m/>
    <n v="0"/>
    <n v="0"/>
    <n v="0"/>
    <n v="0"/>
    <n v="0"/>
    <n v="0"/>
    <m/>
    <n v="0"/>
    <n v="0"/>
    <n v="0"/>
    <n v="0"/>
    <n v="0"/>
    <n v="0"/>
    <n v="0"/>
    <n v="0"/>
    <n v="0"/>
    <n v="0"/>
    <m/>
    <n v="25000000"/>
    <m/>
    <m/>
    <m/>
    <m/>
    <m/>
    <m/>
    <m/>
    <m/>
    <m/>
    <m/>
    <m/>
    <m/>
    <m/>
    <m/>
    <m/>
    <m/>
    <m/>
    <m/>
    <m/>
    <m/>
    <m/>
    <m/>
    <m/>
    <m/>
    <m/>
    <m/>
    <m/>
    <m/>
    <m/>
    <m/>
    <m/>
    <m/>
    <m/>
    <m/>
    <m/>
    <m/>
    <m/>
    <m/>
    <m/>
    <m/>
    <m/>
    <m/>
    <m/>
    <m/>
    <m/>
    <m/>
  </r>
  <r>
    <x v="65"/>
    <x v="1"/>
    <x v="2"/>
    <n v="23"/>
    <m/>
    <s v="https://www.gucci.com/it/it/st/faq#shipping-and-delivery"/>
    <n v="1"/>
    <n v="3.7"/>
    <n v="1"/>
    <n v="4.7"/>
    <n v="0"/>
    <m/>
    <n v="1"/>
    <n v="1"/>
    <n v="0"/>
    <n v="0"/>
    <n v="0"/>
    <n v="0"/>
    <m/>
    <n v="1"/>
    <n v="0"/>
    <n v="1"/>
    <n v="0"/>
    <n v="0"/>
    <n v="0"/>
    <n v="0"/>
    <n v="0"/>
    <n v="0"/>
    <n v="0"/>
    <s v="Gucci "/>
    <m/>
    <m/>
    <m/>
    <m/>
    <m/>
    <m/>
    <m/>
    <m/>
    <m/>
    <m/>
    <m/>
    <m/>
    <m/>
    <m/>
    <m/>
    <m/>
    <m/>
    <m/>
    <m/>
    <m/>
    <m/>
    <m/>
    <m/>
    <m/>
    <m/>
    <m/>
    <m/>
    <m/>
    <m/>
    <m/>
    <m/>
    <m/>
    <m/>
    <m/>
    <m/>
    <m/>
    <m/>
    <m/>
    <m/>
    <m/>
    <m/>
    <m/>
    <m/>
    <m/>
    <m/>
    <m/>
    <m/>
  </r>
  <r>
    <x v="66"/>
    <x v="1"/>
    <x v="0"/>
    <n v="130"/>
    <m/>
    <s v="https://www2.hm.com/it_it/service-clients/shippinganddelivery.html"/>
    <n v="1"/>
    <n v="0"/>
    <n v="3.2"/>
    <n v="3.2"/>
    <n v="0"/>
    <m/>
    <n v="0"/>
    <n v="0"/>
    <n v="0"/>
    <n v="0"/>
    <n v="0"/>
    <n v="0"/>
    <n v="0"/>
    <n v="1"/>
    <n v="1"/>
    <n v="1"/>
    <n v="0"/>
    <n v="0"/>
    <n v="1"/>
    <n v="0"/>
    <n v="1"/>
    <n v="0"/>
    <n v="0"/>
    <s v="H&amp;M"/>
    <m/>
    <m/>
    <n v="0"/>
    <n v="0"/>
    <n v="0"/>
    <n v="1"/>
    <n v="0"/>
    <n v="1"/>
    <n v="7"/>
    <n v="8"/>
    <m/>
    <n v="1"/>
    <n v="0"/>
    <n v="1"/>
    <n v="0"/>
    <n v="0"/>
    <n v="0"/>
    <n v="0"/>
    <n v="0"/>
    <n v="0"/>
    <n v="1"/>
    <n v="0"/>
    <n v="9"/>
    <m/>
    <m/>
    <n v="9"/>
    <n v="5"/>
    <n v="0"/>
    <n v="0"/>
    <n v="1"/>
    <m/>
    <m/>
    <m/>
    <m/>
    <m/>
    <m/>
    <m/>
    <n v="3"/>
    <n v="3"/>
    <n v="3"/>
    <n v="4"/>
    <n v="5"/>
    <m/>
    <m/>
    <m/>
    <n v="8"/>
    <n v="9"/>
  </r>
  <r>
    <x v="67"/>
    <x v="1"/>
    <x v="2"/>
    <n v="17"/>
    <m/>
    <s v="http://italy.hermes.com/servizio-clienti/cgv-cgu"/>
    <n v="1"/>
    <n v="1"/>
    <n v="0.5"/>
    <n v="1.5"/>
    <n v="1"/>
    <m/>
    <n v="0"/>
    <n v="0"/>
    <n v="0"/>
    <n v="0"/>
    <n v="0"/>
    <n v="0"/>
    <m/>
    <n v="1"/>
    <n v="0"/>
    <n v="0"/>
    <n v="0"/>
    <n v="0"/>
    <n v="0"/>
    <n v="0"/>
    <n v="0"/>
    <n v="0"/>
    <n v="0"/>
    <s v="Hermès"/>
    <m/>
    <m/>
    <m/>
    <m/>
    <m/>
    <m/>
    <m/>
    <m/>
    <m/>
    <m/>
    <m/>
    <m/>
    <m/>
    <m/>
    <m/>
    <m/>
    <m/>
    <m/>
    <m/>
    <m/>
    <m/>
    <m/>
    <m/>
    <m/>
    <m/>
    <m/>
    <m/>
    <m/>
    <m/>
    <m/>
    <m/>
    <m/>
    <m/>
    <m/>
    <m/>
    <m/>
    <m/>
    <m/>
    <m/>
    <m/>
    <m/>
    <m/>
    <m/>
    <m/>
    <m/>
    <m/>
    <m/>
  </r>
  <r>
    <x v="68"/>
    <x v="1"/>
    <x v="2"/>
    <n v="58"/>
    <m/>
    <s v="http://www.hugoboss.com/it/customer-service/consegna/informazioni-generali/general-information-delivery.html"/>
    <n v="1"/>
    <n v="2.7"/>
    <n v="0"/>
    <n v="2.7"/>
    <n v="0"/>
    <m/>
    <n v="0"/>
    <n v="1"/>
    <n v="0"/>
    <n v="0"/>
    <n v="1"/>
    <n v="0"/>
    <m/>
    <n v="0"/>
    <n v="0"/>
    <n v="0"/>
    <n v="0"/>
    <n v="0"/>
    <n v="0"/>
    <n v="0"/>
    <n v="0"/>
    <n v="0"/>
    <n v="0"/>
    <s v="Hugo Boss"/>
    <m/>
    <m/>
    <m/>
    <m/>
    <m/>
    <m/>
    <m/>
    <m/>
    <m/>
    <m/>
    <m/>
    <m/>
    <m/>
    <m/>
    <m/>
    <m/>
    <m/>
    <m/>
    <m/>
    <m/>
    <m/>
    <m/>
    <m/>
    <m/>
    <m/>
    <m/>
    <m/>
    <m/>
    <m/>
    <m/>
    <m/>
    <m/>
    <m/>
    <m/>
    <m/>
    <m/>
    <m/>
    <m/>
    <m/>
    <m/>
    <m/>
    <m/>
    <m/>
    <m/>
    <m/>
    <m/>
    <m/>
  </r>
  <r>
    <x v="69"/>
    <x v="1"/>
    <x v="4"/>
    <n v="10"/>
    <m/>
    <s v="https://www.ibs.it/hlp/hlpspe.asp"/>
    <n v="1"/>
    <n v="1"/>
    <n v="2"/>
    <n v="3"/>
    <n v="1"/>
    <m/>
    <n v="0"/>
    <n v="0"/>
    <n v="0"/>
    <n v="0"/>
    <n v="0"/>
    <n v="0"/>
    <m/>
    <n v="1"/>
    <n v="1"/>
    <n v="0"/>
    <n v="0"/>
    <n v="0"/>
    <n v="0"/>
    <n v="1"/>
    <n v="1"/>
    <n v="0"/>
    <n v="0"/>
    <m/>
    <n v="100000000"/>
    <m/>
    <m/>
    <m/>
    <m/>
    <m/>
    <m/>
    <m/>
    <m/>
    <m/>
    <m/>
    <m/>
    <m/>
    <m/>
    <m/>
    <m/>
    <m/>
    <m/>
    <m/>
    <m/>
    <m/>
    <m/>
    <m/>
    <m/>
    <m/>
    <m/>
    <m/>
    <m/>
    <m/>
    <m/>
    <m/>
    <m/>
    <m/>
    <m/>
    <m/>
    <m/>
    <m/>
    <m/>
    <m/>
    <m/>
    <m/>
    <m/>
    <m/>
    <m/>
    <m/>
    <m/>
    <m/>
  </r>
  <r>
    <x v="70"/>
    <x v="1"/>
    <x v="2"/>
    <n v="4"/>
    <m/>
    <s v="https://www.gilmarlab.com/it/shipment"/>
    <n v="1"/>
    <n v="0"/>
    <n v="0"/>
    <n v="0"/>
    <n v="0"/>
    <m/>
    <n v="0"/>
    <n v="0"/>
    <n v="0"/>
    <n v="0"/>
    <n v="0"/>
    <n v="0"/>
    <m/>
    <n v="0"/>
    <n v="0"/>
    <n v="0"/>
    <n v="0"/>
    <n v="0"/>
    <n v="0"/>
    <n v="0"/>
    <n v="0"/>
    <n v="0"/>
    <n v="0"/>
    <s v="Iceberg"/>
    <m/>
    <m/>
    <m/>
    <m/>
    <m/>
    <m/>
    <m/>
    <m/>
    <m/>
    <m/>
    <m/>
    <m/>
    <m/>
    <m/>
    <m/>
    <m/>
    <m/>
    <m/>
    <m/>
    <m/>
    <m/>
    <m/>
    <m/>
    <m/>
    <m/>
    <m/>
    <m/>
    <m/>
    <m/>
    <m/>
    <m/>
    <m/>
    <m/>
    <m/>
    <m/>
    <m/>
    <m/>
    <m/>
    <m/>
    <m/>
    <m/>
    <m/>
    <m/>
    <m/>
    <m/>
    <m/>
    <m/>
  </r>
  <r>
    <x v="71"/>
    <x v="1"/>
    <x v="7"/>
    <n v="21"/>
    <m/>
    <s v="http://www.ikea.com/ms/it_IT/servizio-clienti/nostri-servizi/traArticoli sportivio-domicilio/index.html"/>
    <n v="1"/>
    <n v="4.2"/>
    <n v="4.8"/>
    <n v="9"/>
    <n v="1"/>
    <m/>
    <n v="0"/>
    <n v="1"/>
    <n v="0"/>
    <n v="1"/>
    <n v="0"/>
    <n v="0"/>
    <m/>
    <n v="1"/>
    <n v="0"/>
    <n v="1"/>
    <n v="1"/>
    <n v="0"/>
    <n v="1"/>
    <n v="1"/>
    <n v="0"/>
    <n v="0"/>
    <n v="0"/>
    <s v="Ikea "/>
    <n v="1680799000"/>
    <m/>
    <m/>
    <m/>
    <m/>
    <m/>
    <m/>
    <m/>
    <m/>
    <m/>
    <m/>
    <m/>
    <m/>
    <m/>
    <m/>
    <m/>
    <m/>
    <m/>
    <m/>
    <m/>
    <m/>
    <m/>
    <m/>
    <m/>
    <m/>
    <m/>
    <m/>
    <m/>
    <m/>
    <m/>
    <m/>
    <m/>
    <m/>
    <m/>
    <m/>
    <m/>
    <m/>
    <m/>
    <m/>
    <m/>
    <m/>
    <m/>
    <m/>
    <m/>
    <m/>
    <m/>
    <m/>
  </r>
  <r>
    <x v="72"/>
    <x v="1"/>
    <x v="3"/>
    <n v="54"/>
    <m/>
    <m/>
    <n v="0"/>
    <n v="0"/>
    <n v="0"/>
    <n v="0"/>
    <n v="0"/>
    <m/>
    <n v="0"/>
    <n v="0"/>
    <n v="0"/>
    <n v="0"/>
    <n v="0"/>
    <n v="0"/>
    <m/>
    <n v="0"/>
    <n v="0"/>
    <n v="0"/>
    <n v="0"/>
    <n v="0"/>
    <n v="0"/>
    <n v="0"/>
    <n v="0"/>
    <n v="0"/>
    <n v="0"/>
    <s v="Il Gigante"/>
    <n v="349037000"/>
    <m/>
    <m/>
    <m/>
    <m/>
    <m/>
    <m/>
    <m/>
    <m/>
    <m/>
    <m/>
    <m/>
    <m/>
    <m/>
    <m/>
    <m/>
    <m/>
    <m/>
    <m/>
    <m/>
    <m/>
    <m/>
    <m/>
    <m/>
    <m/>
    <m/>
    <m/>
    <m/>
    <m/>
    <m/>
    <m/>
    <m/>
    <m/>
    <m/>
    <m/>
    <m/>
    <m/>
    <m/>
    <m/>
    <m/>
    <m/>
    <m/>
    <m/>
    <m/>
    <m/>
    <m/>
    <m/>
  </r>
  <r>
    <x v="73"/>
    <x v="1"/>
    <x v="6"/>
    <n v="33"/>
    <m/>
    <s v="http://www.imaginarium.it/spese-spedizione.htm"/>
    <n v="1"/>
    <n v="2"/>
    <n v="1.7"/>
    <n v="3.7"/>
    <n v="1"/>
    <m/>
    <n v="0"/>
    <n v="0"/>
    <n v="0"/>
    <n v="1"/>
    <n v="0"/>
    <n v="0"/>
    <m/>
    <n v="1"/>
    <n v="1"/>
    <n v="1"/>
    <n v="0"/>
    <n v="0"/>
    <n v="0"/>
    <n v="0"/>
    <n v="1"/>
    <n v="0"/>
    <n v="0"/>
    <m/>
    <n v="9144000"/>
    <m/>
    <m/>
    <m/>
    <m/>
    <m/>
    <m/>
    <m/>
    <m/>
    <m/>
    <m/>
    <m/>
    <m/>
    <m/>
    <m/>
    <m/>
    <m/>
    <m/>
    <m/>
    <m/>
    <m/>
    <m/>
    <m/>
    <m/>
    <m/>
    <m/>
    <m/>
    <m/>
    <m/>
    <m/>
    <m/>
    <m/>
    <m/>
    <m/>
    <m/>
    <m/>
    <m/>
    <m/>
    <m/>
    <m/>
    <m/>
    <m/>
    <m/>
    <m/>
    <m/>
    <m/>
    <m/>
  </r>
  <r>
    <x v="74"/>
    <x v="1"/>
    <x v="1"/>
    <n v="160"/>
    <m/>
    <s v="http://www.cisalfaArticoli sportivi.it/consegna-domicilio"/>
    <n v="1"/>
    <n v="1"/>
    <n v="0"/>
    <n v="1"/>
    <n v="0"/>
    <m/>
    <n v="0"/>
    <n v="0"/>
    <n v="0"/>
    <n v="1"/>
    <n v="0"/>
    <n v="0"/>
    <m/>
    <n v="0"/>
    <n v="0"/>
    <n v="0"/>
    <n v="0"/>
    <n v="0"/>
    <n v="0"/>
    <n v="0"/>
    <n v="0"/>
    <n v="0"/>
    <n v="0"/>
    <s v="Dechatlon"/>
    <n v="187926000"/>
    <m/>
    <m/>
    <m/>
    <m/>
    <m/>
    <m/>
    <m/>
    <m/>
    <m/>
    <m/>
    <m/>
    <m/>
    <m/>
    <m/>
    <m/>
    <m/>
    <m/>
    <m/>
    <m/>
    <m/>
    <m/>
    <m/>
    <m/>
    <m/>
    <m/>
    <m/>
    <m/>
    <m/>
    <m/>
    <m/>
    <m/>
    <m/>
    <m/>
    <m/>
    <m/>
    <m/>
    <m/>
    <m/>
    <m/>
    <m/>
    <m/>
    <m/>
    <m/>
    <m/>
    <m/>
    <m/>
  </r>
  <r>
    <x v="75"/>
    <x v="1"/>
    <x v="0"/>
    <n v="395"/>
    <m/>
    <s v="https://it.intimissimi.com/custserv/custserv.jsp?pageName=Delivery"/>
    <n v="1"/>
    <n v="2.5"/>
    <n v="0"/>
    <n v="2.5"/>
    <n v="1"/>
    <m/>
    <n v="1"/>
    <n v="0"/>
    <n v="0"/>
    <n v="0"/>
    <n v="0"/>
    <n v="0"/>
    <n v="0"/>
    <n v="0"/>
    <n v="0"/>
    <n v="0"/>
    <n v="0"/>
    <n v="0"/>
    <n v="0"/>
    <n v="0"/>
    <n v="0"/>
    <n v="0"/>
    <n v="0"/>
    <s v="(Calzedonia)"/>
    <m/>
    <m/>
    <n v="1"/>
    <n v="1"/>
    <n v="0"/>
    <n v="0"/>
    <n v="1"/>
    <n v="0"/>
    <n v="2"/>
    <n v="3"/>
    <m/>
    <m/>
    <m/>
    <m/>
    <m/>
    <m/>
    <m/>
    <m/>
    <m/>
    <m/>
    <m/>
    <m/>
    <n v="3"/>
    <m/>
    <m/>
    <n v="3"/>
    <n v="2"/>
    <n v="0"/>
    <n v="0"/>
    <n v="0"/>
    <m/>
    <m/>
    <m/>
    <m/>
    <m/>
    <m/>
    <m/>
    <n v="1"/>
    <n v="2"/>
    <m/>
    <m/>
    <n v="3"/>
    <m/>
    <m/>
    <m/>
    <n v="3"/>
    <n v="3"/>
  </r>
  <r>
    <x v="76"/>
    <x v="1"/>
    <x v="3"/>
    <n v="4"/>
    <n v="22"/>
    <s v="http://www.iperdrive.it/virtualShop/landing.html#selectPDVmodal"/>
    <n v="1"/>
    <n v="3"/>
    <n v="3.3"/>
    <n v="6.3"/>
    <n v="1"/>
    <m/>
    <n v="0"/>
    <n v="0"/>
    <n v="0"/>
    <n v="1"/>
    <n v="0"/>
    <n v="1"/>
    <m/>
    <n v="1"/>
    <n v="0"/>
    <n v="1"/>
    <n v="0"/>
    <n v="0"/>
    <n v="1"/>
    <n v="1"/>
    <n v="0"/>
    <n v="0"/>
    <n v="0"/>
    <s v="Iper"/>
    <n v="1658826000"/>
    <m/>
    <m/>
    <m/>
    <m/>
    <m/>
    <m/>
    <m/>
    <m/>
    <m/>
    <m/>
    <m/>
    <m/>
    <m/>
    <m/>
    <m/>
    <m/>
    <m/>
    <m/>
    <m/>
    <m/>
    <m/>
    <m/>
    <m/>
    <m/>
    <m/>
    <m/>
    <m/>
    <m/>
    <m/>
    <m/>
    <m/>
    <m/>
    <m/>
    <m/>
    <m/>
    <m/>
    <m/>
    <m/>
    <m/>
    <m/>
    <m/>
    <m/>
    <m/>
    <m/>
    <m/>
    <m/>
  </r>
  <r>
    <x v="77"/>
    <x v="1"/>
    <x v="2"/>
    <n v="1"/>
    <m/>
    <s v="http://store.jilsander.com/cms/help/shipping/shippinginformation.asp?tskay=79D4D854"/>
    <n v="1"/>
    <n v="0"/>
    <n v="0"/>
    <n v="0"/>
    <n v="0"/>
    <m/>
    <n v="0"/>
    <n v="0"/>
    <n v="0"/>
    <n v="0"/>
    <n v="0"/>
    <n v="0"/>
    <m/>
    <n v="0"/>
    <n v="0"/>
    <n v="0"/>
    <n v="0"/>
    <n v="0"/>
    <n v="0"/>
    <n v="0"/>
    <n v="0"/>
    <n v="0"/>
    <n v="0"/>
    <s v="Jil Sander"/>
    <m/>
    <m/>
    <m/>
    <m/>
    <m/>
    <m/>
    <m/>
    <m/>
    <m/>
    <m/>
    <m/>
    <m/>
    <m/>
    <m/>
    <m/>
    <m/>
    <m/>
    <m/>
    <m/>
    <m/>
    <m/>
    <m/>
    <m/>
    <m/>
    <m/>
    <m/>
    <m/>
    <m/>
    <m/>
    <m/>
    <m/>
    <m/>
    <m/>
    <m/>
    <m/>
    <m/>
    <m/>
    <m/>
    <m/>
    <m/>
    <m/>
    <m/>
    <m/>
    <m/>
    <m/>
    <m/>
    <m/>
  </r>
  <r>
    <x v="78"/>
    <x v="1"/>
    <x v="1"/>
    <n v="192"/>
    <m/>
    <s v="http://www.kappastore.com/it/help?idsub=97&amp;lingua=it&amp;Tipohelp=A&amp;idtitle=3"/>
    <n v="1"/>
    <n v="1"/>
    <n v="0"/>
    <n v="1"/>
    <n v="0"/>
    <m/>
    <n v="0"/>
    <n v="0"/>
    <n v="0"/>
    <n v="0"/>
    <n v="0"/>
    <n v="1"/>
    <m/>
    <n v="0"/>
    <n v="0"/>
    <n v="0"/>
    <n v="0"/>
    <n v="0"/>
    <n v="0"/>
    <n v="0"/>
    <n v="0"/>
    <n v="0"/>
    <n v="0"/>
    <s v="Lotto"/>
    <n v="122301000"/>
    <m/>
    <m/>
    <m/>
    <m/>
    <m/>
    <m/>
    <m/>
    <m/>
    <m/>
    <m/>
    <m/>
    <m/>
    <m/>
    <m/>
    <m/>
    <m/>
    <m/>
    <m/>
    <m/>
    <m/>
    <m/>
    <m/>
    <m/>
    <m/>
    <m/>
    <m/>
    <m/>
    <m/>
    <m/>
    <m/>
    <m/>
    <m/>
    <m/>
    <m/>
    <m/>
    <m/>
    <m/>
    <m/>
    <m/>
    <m/>
    <m/>
    <m/>
    <m/>
    <m/>
    <m/>
    <m/>
  </r>
  <r>
    <x v="79"/>
    <x v="1"/>
    <x v="2"/>
    <n v="4"/>
    <m/>
    <s v="https://www.kenzo.com/en/delivery"/>
    <n v="1"/>
    <n v="0"/>
    <n v="0"/>
    <n v="0"/>
    <n v="0"/>
    <m/>
    <n v="0"/>
    <n v="0"/>
    <n v="0"/>
    <n v="0"/>
    <n v="0"/>
    <n v="0"/>
    <m/>
    <n v="0"/>
    <n v="0"/>
    <n v="0"/>
    <n v="0"/>
    <n v="0"/>
    <n v="0"/>
    <n v="0"/>
    <n v="0"/>
    <n v="0"/>
    <n v="0"/>
    <s v="Kenzo"/>
    <m/>
    <m/>
    <m/>
    <m/>
    <m/>
    <m/>
    <m/>
    <m/>
    <m/>
    <m/>
    <m/>
    <m/>
    <m/>
    <m/>
    <m/>
    <m/>
    <m/>
    <m/>
    <m/>
    <m/>
    <m/>
    <m/>
    <m/>
    <m/>
    <m/>
    <m/>
    <m/>
    <m/>
    <m/>
    <m/>
    <m/>
    <m/>
    <m/>
    <m/>
    <m/>
    <m/>
    <m/>
    <m/>
    <m/>
    <m/>
    <m/>
    <m/>
    <m/>
    <m/>
    <m/>
    <m/>
    <m/>
  </r>
  <r>
    <x v="80"/>
    <x v="1"/>
    <x v="0"/>
    <n v="26"/>
    <m/>
    <s v="http://www.kiabi.it/servizi.html"/>
    <n v="1"/>
    <n v="5.7"/>
    <n v="6.5"/>
    <n v="12.2"/>
    <n v="1"/>
    <m/>
    <n v="1"/>
    <n v="1"/>
    <n v="0"/>
    <n v="1"/>
    <n v="0"/>
    <n v="0"/>
    <n v="0"/>
    <n v="1"/>
    <n v="1"/>
    <n v="1"/>
    <n v="1"/>
    <n v="1"/>
    <n v="1"/>
    <n v="0"/>
    <n v="0"/>
    <n v="0"/>
    <n v="0"/>
    <s v="Kiabi"/>
    <m/>
    <m/>
    <m/>
    <m/>
    <m/>
    <m/>
    <m/>
    <m/>
    <m/>
    <m/>
    <m/>
    <m/>
    <m/>
    <m/>
    <m/>
    <m/>
    <m/>
    <m/>
    <m/>
    <m/>
    <m/>
    <m/>
    <m/>
    <m/>
    <m/>
    <m/>
    <m/>
    <m/>
    <m/>
    <m/>
    <m/>
    <m/>
    <m/>
    <m/>
    <m/>
    <m/>
    <m/>
    <m/>
    <m/>
    <m/>
    <m/>
    <m/>
    <m/>
    <m/>
    <m/>
    <m/>
    <m/>
  </r>
  <r>
    <x v="81"/>
    <x v="1"/>
    <x v="5"/>
    <n v="46"/>
    <m/>
    <s v="http://www.kiehls.it/services/condizioni-e-termini-di-spedizione.aspx"/>
    <n v="1"/>
    <n v="0"/>
    <n v="0"/>
    <n v="0"/>
    <n v="0"/>
    <m/>
    <n v="0"/>
    <n v="0"/>
    <n v="0"/>
    <n v="0"/>
    <n v="0"/>
    <n v="0"/>
    <m/>
    <n v="0"/>
    <n v="0"/>
    <n v="0"/>
    <n v="0"/>
    <n v="0"/>
    <n v="0"/>
    <n v="0"/>
    <n v="0"/>
    <n v="0"/>
    <n v="0"/>
    <s v="Kiehl's"/>
    <m/>
    <m/>
    <m/>
    <m/>
    <m/>
    <m/>
    <m/>
    <m/>
    <m/>
    <m/>
    <m/>
    <m/>
    <m/>
    <m/>
    <m/>
    <m/>
    <m/>
    <m/>
    <m/>
    <m/>
    <m/>
    <m/>
    <m/>
    <m/>
    <m/>
    <m/>
    <m/>
    <m/>
    <m/>
    <m/>
    <m/>
    <m/>
    <m/>
    <m/>
    <m/>
    <m/>
    <m/>
    <m/>
    <m/>
    <m/>
    <m/>
    <m/>
    <m/>
    <m/>
    <m/>
    <m/>
    <m/>
  </r>
  <r>
    <x v="82"/>
    <x v="1"/>
    <x v="5"/>
    <n v="165"/>
    <m/>
    <s v="http://www.kikocosmetics.com/it-it/acquisti-sicuri/informazioni-sulla-spedizione.html"/>
    <n v="1"/>
    <n v="1"/>
    <n v="2"/>
    <n v="3"/>
    <n v="0"/>
    <m/>
    <n v="0"/>
    <n v="0"/>
    <n v="0"/>
    <n v="1"/>
    <n v="0"/>
    <n v="0"/>
    <m/>
    <n v="1"/>
    <n v="0"/>
    <n v="1"/>
    <n v="0"/>
    <n v="0"/>
    <n v="0"/>
    <n v="1"/>
    <n v="1"/>
    <n v="0"/>
    <n v="0"/>
    <s v="Kiko"/>
    <n v="309106000"/>
    <m/>
    <n v="1"/>
    <n v="1"/>
    <n v="0"/>
    <n v="1"/>
    <n v="1"/>
    <n v="1"/>
    <n v="6"/>
    <n v="7"/>
    <n v="1"/>
    <m/>
    <n v="1"/>
    <n v="0"/>
    <n v="0"/>
    <n v="0"/>
    <n v="0"/>
    <n v="0"/>
    <n v="0"/>
    <n v="0"/>
    <n v="1"/>
    <n v="0"/>
    <n v="8"/>
    <m/>
    <m/>
    <n v="8"/>
    <n v="6"/>
    <n v="0"/>
    <n v="0"/>
    <n v="1"/>
    <m/>
    <m/>
    <m/>
    <m/>
    <m/>
    <m/>
    <m/>
    <n v="5"/>
    <n v="2"/>
    <n v="1"/>
    <m/>
    <n v="8"/>
    <m/>
    <n v="1"/>
    <n v="1"/>
    <n v="6"/>
    <n v="8"/>
  </r>
  <r>
    <x v="83"/>
    <x v="1"/>
    <x v="4"/>
    <n v="109"/>
    <m/>
    <s v="https://www.lafeltrinelli.it/fcom/it/home/pages/infoutili/assistenza/Spedizioni-e-consegne.html"/>
    <n v="1"/>
    <n v="0"/>
    <n v="0"/>
    <n v="0"/>
    <n v="1"/>
    <m/>
    <n v="0"/>
    <n v="1"/>
    <n v="1"/>
    <n v="1"/>
    <n v="0"/>
    <n v="0"/>
    <m/>
    <n v="1"/>
    <n v="0"/>
    <n v="1"/>
    <n v="1"/>
    <n v="0"/>
    <n v="1"/>
    <n v="0"/>
    <n v="1"/>
    <n v="0"/>
    <n v="0"/>
    <m/>
    <n v="434000000"/>
    <m/>
    <n v="1"/>
    <n v="1"/>
    <n v="0"/>
    <n v="0"/>
    <n v="2"/>
    <n v="3"/>
    <n v="7"/>
    <n v="11"/>
    <m/>
    <m/>
    <m/>
    <m/>
    <m/>
    <m/>
    <m/>
    <m/>
    <m/>
    <m/>
    <m/>
    <m/>
    <n v="11"/>
    <m/>
    <m/>
    <n v="11"/>
    <n v="6"/>
    <n v="0"/>
    <n v="0"/>
    <n v="2"/>
    <m/>
    <m/>
    <m/>
    <m/>
    <m/>
    <m/>
    <m/>
    <n v="6"/>
    <n v="1"/>
    <n v="4"/>
    <n v="2"/>
    <n v="9"/>
    <m/>
    <n v="5"/>
    <n v="3"/>
    <n v="3"/>
    <n v="11"/>
  </r>
  <r>
    <x v="84"/>
    <x v="1"/>
    <x v="5"/>
    <n v="156"/>
    <m/>
    <s v="Non si può acquistare dal sito"/>
    <n v="1"/>
    <n v="7"/>
    <n v="4.2"/>
    <n v="11.2"/>
    <n v="0"/>
    <m/>
    <n v="0"/>
    <n v="0"/>
    <n v="0"/>
    <n v="1"/>
    <n v="0"/>
    <n v="0"/>
    <m/>
    <n v="0"/>
    <n v="0"/>
    <n v="0"/>
    <n v="0"/>
    <n v="0"/>
    <n v="0"/>
    <n v="0"/>
    <n v="0"/>
    <n v="0"/>
    <n v="0"/>
    <m/>
    <m/>
    <m/>
    <m/>
    <m/>
    <m/>
    <m/>
    <m/>
    <m/>
    <m/>
    <m/>
    <m/>
    <m/>
    <m/>
    <m/>
    <m/>
    <m/>
    <m/>
    <m/>
    <m/>
    <m/>
    <m/>
    <m/>
    <m/>
    <m/>
    <m/>
    <m/>
    <m/>
    <m/>
    <m/>
    <m/>
    <m/>
    <m/>
    <m/>
    <m/>
    <m/>
    <m/>
    <m/>
    <m/>
    <m/>
    <m/>
    <m/>
    <m/>
    <m/>
    <m/>
    <m/>
    <m/>
    <m/>
  </r>
  <r>
    <x v="85"/>
    <x v="1"/>
    <x v="2"/>
    <n v="169"/>
    <m/>
    <s v="http://store.lanvin.com/system/selfservice.controller?CONFIGURATION=1434&amp;PARTITION_ID=1&amp;secureFlag=false&amp;TIMEZONE_OFFSET=&amp;CMD=VIEW_ARTICLE&amp;ARTICLE_ID=2082&amp;USERTYPE=1"/>
    <n v="1"/>
    <n v="1"/>
    <n v="0"/>
    <n v="1"/>
    <n v="0"/>
    <m/>
    <n v="0"/>
    <n v="0"/>
    <n v="0"/>
    <n v="0"/>
    <n v="0"/>
    <n v="0"/>
    <m/>
    <n v="0"/>
    <n v="0"/>
    <n v="0"/>
    <n v="0"/>
    <n v="0"/>
    <n v="0"/>
    <n v="0"/>
    <n v="0"/>
    <n v="0"/>
    <n v="0"/>
    <s v="Lanvin"/>
    <m/>
    <m/>
    <m/>
    <m/>
    <m/>
    <m/>
    <m/>
    <m/>
    <m/>
    <m/>
    <m/>
    <m/>
    <m/>
    <m/>
    <m/>
    <m/>
    <m/>
    <m/>
    <m/>
    <m/>
    <m/>
    <m/>
    <m/>
    <m/>
    <m/>
    <m/>
    <m/>
    <m/>
    <m/>
    <m/>
    <m/>
    <m/>
    <m/>
    <m/>
    <m/>
    <m/>
    <m/>
    <m/>
    <m/>
    <m/>
    <m/>
    <m/>
    <m/>
    <m/>
    <m/>
    <m/>
    <m/>
  </r>
  <r>
    <x v="173"/>
    <x v="1"/>
    <x v="5"/>
    <n v="3"/>
    <m/>
    <m/>
    <n v="0"/>
    <n v="0"/>
    <n v="0"/>
    <n v="0"/>
    <n v="0"/>
    <m/>
    <n v="0"/>
    <n v="0"/>
    <n v="0"/>
    <n v="0"/>
    <n v="0"/>
    <n v="0"/>
    <m/>
    <n v="0"/>
    <n v="0"/>
    <n v="0"/>
    <n v="0"/>
    <n v="0"/>
    <n v="0"/>
    <n v="0"/>
    <n v="0"/>
    <n v="0"/>
    <n v="0"/>
    <m/>
    <m/>
    <m/>
    <m/>
    <m/>
    <m/>
    <m/>
    <m/>
    <m/>
    <m/>
    <m/>
    <m/>
    <m/>
    <m/>
    <m/>
    <m/>
    <m/>
    <m/>
    <m/>
    <m/>
    <m/>
    <m/>
    <m/>
    <m/>
    <m/>
    <m/>
    <m/>
    <m/>
    <m/>
    <m/>
    <m/>
    <m/>
    <m/>
    <m/>
    <m/>
    <m/>
    <m/>
    <m/>
    <m/>
    <m/>
    <m/>
    <m/>
    <m/>
    <m/>
    <m/>
    <m/>
    <m/>
    <m/>
  </r>
  <r>
    <x v="86"/>
    <x v="1"/>
    <x v="6"/>
    <n v="47"/>
    <m/>
    <s v="https://www.leroymerlin.it/servizi/consegna-a-domicilio"/>
    <n v="1"/>
    <n v="5.7"/>
    <n v="0"/>
    <n v="5.7"/>
    <n v="1"/>
    <m/>
    <n v="1"/>
    <n v="1"/>
    <n v="0"/>
    <n v="1"/>
    <n v="0"/>
    <n v="0"/>
    <m/>
    <n v="0"/>
    <n v="0"/>
    <n v="0"/>
    <n v="0"/>
    <n v="0"/>
    <n v="0"/>
    <n v="0"/>
    <n v="0"/>
    <n v="0"/>
    <n v="0"/>
    <m/>
    <n v="1240731754"/>
    <m/>
    <n v="1"/>
    <n v="0"/>
    <n v="0"/>
    <n v="1"/>
    <n v="1"/>
    <n v="1"/>
    <n v="0"/>
    <n v="2"/>
    <m/>
    <n v="1"/>
    <n v="1"/>
    <n v="0"/>
    <n v="1"/>
    <n v="0"/>
    <n v="0"/>
    <n v="0"/>
    <n v="0"/>
    <n v="1"/>
    <n v="1"/>
    <n v="0"/>
    <n v="3"/>
    <m/>
    <m/>
    <n v="3"/>
    <n v="2"/>
    <n v="0"/>
    <n v="0"/>
    <n v="1"/>
    <m/>
    <m/>
    <m/>
    <m/>
    <m/>
    <m/>
    <m/>
    <m/>
    <m/>
    <n v="3"/>
    <n v="1"/>
    <n v="1"/>
    <n v="1"/>
    <m/>
    <m/>
    <n v="3"/>
    <n v="3"/>
  </r>
  <r>
    <x v="174"/>
    <x v="1"/>
    <x v="0"/>
    <n v="144"/>
    <m/>
    <s v="http://www.levi.com/IT/it_IT/customer-service/shipping/shippingpolicy"/>
    <n v="1"/>
    <n v="0"/>
    <n v="0"/>
    <n v="0"/>
    <n v="0"/>
    <m/>
    <n v="0"/>
    <n v="0"/>
    <n v="0"/>
    <n v="0"/>
    <n v="0"/>
    <n v="0"/>
    <m/>
    <n v="0"/>
    <n v="0"/>
    <n v="0"/>
    <n v="0"/>
    <n v="0"/>
    <n v="0"/>
    <n v="0"/>
    <n v="0"/>
    <n v="0"/>
    <n v="0"/>
    <s v="Levi's"/>
    <m/>
    <m/>
    <m/>
    <m/>
    <m/>
    <m/>
    <m/>
    <m/>
    <m/>
    <m/>
    <m/>
    <m/>
    <m/>
    <m/>
    <m/>
    <m/>
    <m/>
    <m/>
    <m/>
    <m/>
    <m/>
    <m/>
    <m/>
    <m/>
    <m/>
    <m/>
    <m/>
    <m/>
    <m/>
    <m/>
    <m/>
    <m/>
    <m/>
    <m/>
    <m/>
    <m/>
    <m/>
    <m/>
    <m/>
    <m/>
    <m/>
    <m/>
    <m/>
    <m/>
    <m/>
    <m/>
    <m/>
  </r>
  <r>
    <x v="87"/>
    <x v="1"/>
    <x v="3"/>
    <n v="600"/>
    <m/>
    <m/>
    <n v="0"/>
    <n v="0"/>
    <n v="1"/>
    <n v="1"/>
    <n v="0"/>
    <m/>
    <n v="0"/>
    <n v="0"/>
    <n v="0"/>
    <n v="0"/>
    <n v="0"/>
    <n v="0"/>
    <m/>
    <n v="1"/>
    <n v="0"/>
    <n v="1"/>
    <n v="0"/>
    <n v="0"/>
    <n v="0"/>
    <n v="0"/>
    <n v="0"/>
    <n v="0"/>
    <n v="0"/>
    <s v="Lidl"/>
    <n v="3041312000"/>
    <m/>
    <n v="1"/>
    <n v="1"/>
    <n v="0"/>
    <n v="0"/>
    <n v="1"/>
    <n v="0"/>
    <n v="1"/>
    <n v="4"/>
    <m/>
    <m/>
    <m/>
    <m/>
    <m/>
    <m/>
    <m/>
    <m/>
    <m/>
    <m/>
    <m/>
    <m/>
    <n v="4"/>
    <m/>
    <m/>
    <n v="4"/>
    <n v="3"/>
    <n v="0"/>
    <n v="0"/>
    <n v="1"/>
    <m/>
    <m/>
    <m/>
    <m/>
    <m/>
    <m/>
    <m/>
    <m/>
    <n v="4"/>
    <m/>
    <m/>
    <n v="4"/>
    <m/>
    <m/>
    <m/>
    <n v="4"/>
    <n v="4"/>
  </r>
  <r>
    <x v="175"/>
    <x v="1"/>
    <x v="5"/>
    <n v="40"/>
    <m/>
    <s v="https://shop.lillapois.com/content/3-condizioni-generali-di-vendita#punto_8"/>
    <n v="1"/>
    <n v="1"/>
    <n v="0"/>
    <n v="1"/>
    <n v="0"/>
    <m/>
    <n v="0"/>
    <n v="0"/>
    <n v="0"/>
    <n v="1"/>
    <n v="0"/>
    <n v="0"/>
    <m/>
    <n v="0"/>
    <n v="0"/>
    <n v="0"/>
    <n v="0"/>
    <n v="0"/>
    <n v="0"/>
    <n v="0"/>
    <n v="0"/>
    <n v="0"/>
    <n v="0"/>
    <m/>
    <m/>
    <m/>
    <m/>
    <m/>
    <m/>
    <m/>
    <m/>
    <m/>
    <m/>
    <m/>
    <m/>
    <m/>
    <m/>
    <m/>
    <m/>
    <m/>
    <m/>
    <m/>
    <m/>
    <m/>
    <m/>
    <m/>
    <m/>
    <m/>
    <m/>
    <m/>
    <m/>
    <m/>
    <m/>
    <m/>
    <m/>
    <m/>
    <m/>
    <m/>
    <m/>
    <m/>
    <m/>
    <m/>
    <m/>
    <m/>
    <m/>
    <m/>
    <m/>
    <m/>
    <m/>
    <m/>
    <m/>
  </r>
  <r>
    <x v="88"/>
    <x v="1"/>
    <x v="5"/>
    <n v="326"/>
    <m/>
    <m/>
    <n v="0"/>
    <n v="1"/>
    <n v="0"/>
    <n v="1"/>
    <n v="0"/>
    <m/>
    <n v="0"/>
    <n v="0"/>
    <n v="0"/>
    <n v="1"/>
    <n v="0"/>
    <n v="0"/>
    <m/>
    <n v="0"/>
    <n v="0"/>
    <n v="0"/>
    <n v="0"/>
    <n v="0"/>
    <n v="0"/>
    <n v="0"/>
    <n v="0"/>
    <n v="0"/>
    <n v="0"/>
    <m/>
    <m/>
    <m/>
    <m/>
    <m/>
    <m/>
    <m/>
    <m/>
    <m/>
    <m/>
    <m/>
    <m/>
    <m/>
    <m/>
    <m/>
    <m/>
    <m/>
    <m/>
    <m/>
    <m/>
    <m/>
    <m/>
    <m/>
    <m/>
    <m/>
    <m/>
    <m/>
    <m/>
    <m/>
    <m/>
    <m/>
    <m/>
    <m/>
    <m/>
    <m/>
    <m/>
    <m/>
    <m/>
    <m/>
    <m/>
    <m/>
    <m/>
    <m/>
    <m/>
    <m/>
    <m/>
    <m/>
    <m/>
  </r>
  <r>
    <x v="89"/>
    <x v="1"/>
    <x v="2"/>
    <n v="109"/>
    <m/>
    <s v="http://www.liujo.com/it/corporate/spedizioni/"/>
    <n v="1"/>
    <n v="0"/>
    <n v="0"/>
    <n v="0"/>
    <n v="0"/>
    <m/>
    <n v="0"/>
    <n v="0"/>
    <n v="0"/>
    <n v="0"/>
    <n v="0"/>
    <n v="0"/>
    <m/>
    <n v="0"/>
    <n v="0"/>
    <n v="0"/>
    <n v="0"/>
    <n v="0"/>
    <n v="0"/>
    <n v="0"/>
    <n v="0"/>
    <n v="0"/>
    <n v="0"/>
    <s v="Liu Jo"/>
    <m/>
    <m/>
    <m/>
    <m/>
    <m/>
    <m/>
    <m/>
    <m/>
    <m/>
    <m/>
    <m/>
    <m/>
    <m/>
    <m/>
    <m/>
    <m/>
    <m/>
    <m/>
    <m/>
    <m/>
    <m/>
    <m/>
    <m/>
    <m/>
    <m/>
    <m/>
    <m/>
    <m/>
    <m/>
    <m/>
    <m/>
    <m/>
    <m/>
    <m/>
    <m/>
    <m/>
    <m/>
    <m/>
    <m/>
    <m/>
    <m/>
    <m/>
    <m/>
    <m/>
    <m/>
    <m/>
    <m/>
  </r>
  <r>
    <x v="90"/>
    <x v="1"/>
    <x v="1"/>
    <n v="150"/>
    <m/>
    <s v="http://www.zherogravity.lottoArticoli sportivi.com/legal"/>
    <n v="1"/>
    <n v="0"/>
    <n v="0"/>
    <n v="0"/>
    <n v="0"/>
    <m/>
    <n v="0"/>
    <n v="0"/>
    <n v="0"/>
    <n v="0"/>
    <n v="0"/>
    <n v="0"/>
    <m/>
    <n v="0"/>
    <n v="0"/>
    <n v="0"/>
    <n v="0"/>
    <n v="0"/>
    <n v="0"/>
    <n v="0"/>
    <n v="0"/>
    <n v="0"/>
    <n v="0"/>
    <s v="New Balance"/>
    <n v="82805000"/>
    <m/>
    <m/>
    <m/>
    <m/>
    <m/>
    <m/>
    <m/>
    <m/>
    <m/>
    <m/>
    <m/>
    <m/>
    <m/>
    <m/>
    <m/>
    <m/>
    <m/>
    <m/>
    <m/>
    <m/>
    <m/>
    <m/>
    <m/>
    <m/>
    <m/>
    <m/>
    <m/>
    <m/>
    <m/>
    <m/>
    <m/>
    <m/>
    <m/>
    <m/>
    <m/>
    <m/>
    <m/>
    <m/>
    <m/>
    <m/>
    <m/>
    <m/>
    <m/>
    <m/>
    <m/>
    <m/>
  </r>
  <r>
    <x v="91"/>
    <x v="1"/>
    <x v="2"/>
    <n v="19"/>
    <m/>
    <s v="http://it.louisvuitton.com/ita-it/delivery-and-returns"/>
    <n v="1"/>
    <n v="3.8"/>
    <n v="1.5"/>
    <n v="5.3"/>
    <n v="1"/>
    <m/>
    <n v="0"/>
    <n v="0"/>
    <n v="1"/>
    <n v="0"/>
    <n v="0"/>
    <n v="0"/>
    <m/>
    <n v="1"/>
    <n v="1"/>
    <n v="1"/>
    <n v="0"/>
    <n v="0"/>
    <n v="0"/>
    <n v="0"/>
    <n v="0"/>
    <n v="0"/>
    <n v="0"/>
    <s v="Louis Vuitton"/>
    <m/>
    <m/>
    <m/>
    <m/>
    <m/>
    <m/>
    <m/>
    <m/>
    <m/>
    <m/>
    <m/>
    <m/>
    <m/>
    <m/>
    <m/>
    <m/>
    <m/>
    <m/>
    <m/>
    <m/>
    <m/>
    <m/>
    <m/>
    <m/>
    <m/>
    <m/>
    <m/>
    <m/>
    <m/>
    <m/>
    <m/>
    <m/>
    <m/>
    <m/>
    <m/>
    <m/>
    <m/>
    <m/>
    <m/>
    <m/>
    <m/>
    <m/>
    <m/>
    <m/>
    <m/>
    <m/>
    <m/>
  </r>
  <r>
    <x v="92"/>
    <x v="1"/>
    <x v="5"/>
    <n v="34"/>
    <m/>
    <s v="https://www.lush.it/shop/info/27/"/>
    <n v="1"/>
    <n v="1"/>
    <n v="0.5"/>
    <n v="1.5"/>
    <n v="1"/>
    <m/>
    <n v="0"/>
    <n v="0"/>
    <n v="0"/>
    <n v="0"/>
    <n v="0"/>
    <n v="0"/>
    <m/>
    <n v="1"/>
    <n v="0"/>
    <n v="0"/>
    <n v="0"/>
    <n v="0"/>
    <n v="0"/>
    <n v="0"/>
    <n v="0"/>
    <n v="0"/>
    <n v="0"/>
    <s v="Lush"/>
    <m/>
    <m/>
    <m/>
    <m/>
    <m/>
    <m/>
    <m/>
    <m/>
    <m/>
    <m/>
    <m/>
    <m/>
    <m/>
    <m/>
    <m/>
    <m/>
    <m/>
    <m/>
    <m/>
    <m/>
    <m/>
    <m/>
    <m/>
    <m/>
    <m/>
    <m/>
    <m/>
    <m/>
    <m/>
    <m/>
    <m/>
    <m/>
    <m/>
    <m/>
    <m/>
    <m/>
    <m/>
    <m/>
    <m/>
    <m/>
    <m/>
    <m/>
    <m/>
    <m/>
    <m/>
    <m/>
    <m/>
  </r>
  <r>
    <x v="93"/>
    <x v="1"/>
    <x v="5"/>
    <n v="34"/>
    <m/>
    <s v="http://www.maccosmetics.it/shipping"/>
    <n v="1"/>
    <n v="0.5"/>
    <n v="0.5"/>
    <n v="1"/>
    <n v="0"/>
    <m/>
    <n v="0"/>
    <n v="0"/>
    <n v="0"/>
    <n v="0"/>
    <n v="1"/>
    <n v="0"/>
    <m/>
    <n v="1"/>
    <n v="0"/>
    <n v="0"/>
    <n v="0"/>
    <n v="0"/>
    <n v="0"/>
    <n v="0"/>
    <n v="0"/>
    <n v="0"/>
    <n v="0"/>
    <s v="Mac"/>
    <m/>
    <m/>
    <m/>
    <m/>
    <m/>
    <m/>
    <m/>
    <m/>
    <m/>
    <m/>
    <m/>
    <m/>
    <m/>
    <m/>
    <m/>
    <m/>
    <m/>
    <m/>
    <m/>
    <m/>
    <m/>
    <m/>
    <m/>
    <m/>
    <m/>
    <m/>
    <m/>
    <m/>
    <m/>
    <m/>
    <m/>
    <m/>
    <m/>
    <m/>
    <m/>
    <m/>
    <m/>
    <m/>
    <m/>
    <m/>
    <m/>
    <m/>
    <m/>
    <m/>
    <m/>
    <m/>
    <m/>
  </r>
  <r>
    <x v="94"/>
    <x v="1"/>
    <x v="7"/>
    <n v="34"/>
    <m/>
    <s v="http://www.maisonsdumonde.com/IT/it/statique/livraison.htm"/>
    <n v="1"/>
    <n v="2.2000000000000002"/>
    <n v="0.5"/>
    <n v="2.7"/>
    <n v="0"/>
    <m/>
    <n v="0"/>
    <n v="1"/>
    <n v="0"/>
    <n v="0"/>
    <n v="0"/>
    <n v="0"/>
    <m/>
    <n v="1"/>
    <n v="0"/>
    <n v="0"/>
    <n v="0"/>
    <n v="0"/>
    <n v="0"/>
    <n v="0"/>
    <n v="0"/>
    <n v="0"/>
    <n v="0"/>
    <s v="Maison du Monde"/>
    <n v="99505000"/>
    <m/>
    <m/>
    <m/>
    <m/>
    <m/>
    <m/>
    <m/>
    <m/>
    <m/>
    <m/>
    <m/>
    <m/>
    <m/>
    <m/>
    <m/>
    <m/>
    <m/>
    <m/>
    <m/>
    <m/>
    <m/>
    <m/>
    <m/>
    <m/>
    <m/>
    <m/>
    <m/>
    <m/>
    <m/>
    <m/>
    <m/>
    <m/>
    <m/>
    <m/>
    <m/>
    <m/>
    <m/>
    <m/>
    <m/>
    <m/>
    <m/>
    <m/>
    <m/>
    <m/>
    <m/>
    <m/>
  </r>
  <r>
    <x v="95"/>
    <x v="1"/>
    <x v="2"/>
    <n v="4"/>
    <m/>
    <s v="http://eboutique.maisonmargiela.com/it"/>
    <n v="1"/>
    <n v="0"/>
    <n v="0"/>
    <n v="0"/>
    <n v="0"/>
    <m/>
    <n v="0"/>
    <n v="0"/>
    <n v="0"/>
    <n v="0"/>
    <n v="0"/>
    <n v="0"/>
    <m/>
    <n v="0"/>
    <n v="0"/>
    <n v="0"/>
    <n v="0"/>
    <n v="0"/>
    <n v="0"/>
    <n v="0"/>
    <n v="0"/>
    <n v="0"/>
    <n v="0"/>
    <s v="Maison Martin Margiela"/>
    <m/>
    <m/>
    <m/>
    <m/>
    <m/>
    <m/>
    <m/>
    <m/>
    <m/>
    <m/>
    <m/>
    <m/>
    <m/>
    <m/>
    <m/>
    <m/>
    <m/>
    <m/>
    <m/>
    <m/>
    <m/>
    <m/>
    <m/>
    <m/>
    <m/>
    <m/>
    <m/>
    <m/>
    <m/>
    <m/>
    <m/>
    <m/>
    <m/>
    <m/>
    <m/>
    <m/>
    <m/>
    <m/>
    <m/>
    <m/>
    <m/>
    <m/>
    <m/>
    <m/>
    <m/>
    <m/>
    <m/>
  </r>
  <r>
    <x v="96"/>
    <x v="1"/>
    <x v="0"/>
    <n v="60"/>
    <m/>
    <s v="http://shop.mango.com/IT/donna/help/2870.html"/>
    <n v="1"/>
    <n v="4.7"/>
    <n v="4.7"/>
    <n v="9.4"/>
    <n v="1"/>
    <m/>
    <n v="1"/>
    <n v="1"/>
    <n v="0"/>
    <n v="0"/>
    <n v="0"/>
    <n v="0"/>
    <n v="0"/>
    <n v="1"/>
    <n v="1"/>
    <n v="1"/>
    <n v="1"/>
    <n v="0"/>
    <n v="1"/>
    <n v="0"/>
    <n v="1"/>
    <n v="0"/>
    <n v="0"/>
    <s v="Mango"/>
    <m/>
    <m/>
    <m/>
    <m/>
    <m/>
    <m/>
    <m/>
    <m/>
    <m/>
    <m/>
    <m/>
    <m/>
    <m/>
    <m/>
    <m/>
    <m/>
    <m/>
    <m/>
    <m/>
    <m/>
    <m/>
    <m/>
    <m/>
    <m/>
    <m/>
    <m/>
    <m/>
    <m/>
    <m/>
    <m/>
    <m/>
    <m/>
    <m/>
    <m/>
    <m/>
    <m/>
    <m/>
    <m/>
    <m/>
    <m/>
    <m/>
    <m/>
    <m/>
    <m/>
    <m/>
    <m/>
    <m/>
  </r>
  <r>
    <x v="97"/>
    <x v="1"/>
    <x v="5"/>
    <n v="123"/>
    <m/>
    <s v="http://www.marionnaud.it/consegna_gratuita_sopra_25euro"/>
    <n v="1"/>
    <n v="2.5"/>
    <n v="0"/>
    <n v="2.5"/>
    <n v="0"/>
    <m/>
    <n v="1"/>
    <n v="0"/>
    <n v="0"/>
    <n v="1"/>
    <n v="0"/>
    <n v="0"/>
    <m/>
    <n v="0"/>
    <n v="0"/>
    <n v="0"/>
    <n v="0"/>
    <n v="0"/>
    <n v="0"/>
    <n v="0"/>
    <n v="0"/>
    <n v="0"/>
    <n v="0"/>
    <s v="Tutti"/>
    <m/>
    <m/>
    <m/>
    <m/>
    <m/>
    <m/>
    <m/>
    <m/>
    <m/>
    <m/>
    <m/>
    <m/>
    <m/>
    <m/>
    <m/>
    <m/>
    <m/>
    <m/>
    <m/>
    <m/>
    <m/>
    <m/>
    <m/>
    <m/>
    <m/>
    <m/>
    <m/>
    <m/>
    <m/>
    <m/>
    <m/>
    <m/>
    <m/>
    <m/>
    <m/>
    <m/>
    <m/>
    <m/>
    <m/>
    <m/>
    <m/>
    <m/>
    <m/>
    <m/>
    <m/>
    <m/>
    <m/>
  </r>
  <r>
    <x v="98"/>
    <x v="1"/>
    <x v="2"/>
    <n v="4"/>
    <m/>
    <s v="http://www.marni.com/system/selfservice.controller?CONFIGURATION=1462&amp;PARTITION_ID=1&amp;CMD=BROWSE_TOPIC&amp;LANGUAGE=it&amp;COUNTRY=it&amp;USERTYPE=1&amp;TOPIC_ID=1021"/>
    <n v="1"/>
    <n v="0"/>
    <n v="0"/>
    <n v="0"/>
    <n v="0"/>
    <m/>
    <n v="0"/>
    <n v="0"/>
    <n v="0"/>
    <n v="0"/>
    <n v="0"/>
    <n v="0"/>
    <m/>
    <n v="0"/>
    <n v="0"/>
    <n v="0"/>
    <n v="0"/>
    <n v="0"/>
    <n v="0"/>
    <n v="0"/>
    <n v="0"/>
    <n v="0"/>
    <n v="0"/>
    <s v="Marni"/>
    <m/>
    <m/>
    <m/>
    <m/>
    <m/>
    <m/>
    <m/>
    <m/>
    <m/>
    <m/>
    <m/>
    <m/>
    <m/>
    <m/>
    <m/>
    <m/>
    <m/>
    <m/>
    <m/>
    <m/>
    <m/>
    <m/>
    <m/>
    <m/>
    <m/>
    <m/>
    <m/>
    <m/>
    <m/>
    <m/>
    <m/>
    <m/>
    <m/>
    <m/>
    <m/>
    <m/>
    <m/>
    <m/>
    <m/>
    <m/>
    <m/>
    <m/>
    <m/>
    <m/>
    <m/>
    <m/>
    <m/>
  </r>
  <r>
    <x v="99"/>
    <x v="1"/>
    <x v="2"/>
    <n v="72"/>
    <m/>
    <s v="https://it.maxmara.com/"/>
    <n v="1"/>
    <n v="0"/>
    <n v="0"/>
    <n v="0"/>
    <n v="0"/>
    <m/>
    <n v="0"/>
    <n v="0"/>
    <n v="0"/>
    <n v="0"/>
    <n v="0"/>
    <n v="0"/>
    <m/>
    <n v="0"/>
    <n v="0"/>
    <n v="0"/>
    <n v="0"/>
    <n v="0"/>
    <n v="0"/>
    <n v="0"/>
    <n v="0"/>
    <n v="0"/>
    <n v="0"/>
    <s v="Max and Co; iBlues"/>
    <m/>
    <m/>
    <m/>
    <m/>
    <m/>
    <m/>
    <m/>
    <m/>
    <m/>
    <m/>
    <m/>
    <m/>
    <m/>
    <m/>
    <m/>
    <m/>
    <m/>
    <m/>
    <m/>
    <m/>
    <m/>
    <m/>
    <m/>
    <m/>
    <m/>
    <m/>
    <m/>
    <m/>
    <m/>
    <m/>
    <m/>
    <m/>
    <m/>
    <m/>
    <m/>
    <m/>
    <m/>
    <m/>
    <m/>
    <m/>
    <m/>
    <m/>
    <m/>
    <m/>
    <m/>
    <m/>
    <m/>
  </r>
  <r>
    <x v="176"/>
    <x v="1"/>
    <x v="0"/>
    <n v="72"/>
    <m/>
    <s v="http://it.maxandco.com/popup/shipping"/>
    <n v="1"/>
    <n v="0"/>
    <n v="0"/>
    <n v="0"/>
    <n v="0"/>
    <m/>
    <n v="0"/>
    <n v="0"/>
    <n v="0"/>
    <n v="0"/>
    <n v="0"/>
    <n v="0"/>
    <m/>
    <n v="0"/>
    <n v="0"/>
    <n v="0"/>
    <n v="0"/>
    <n v="0"/>
    <n v="0"/>
    <n v="0"/>
    <n v="0"/>
    <n v="0"/>
    <n v="0"/>
    <s v="Max&amp;Co"/>
    <m/>
    <m/>
    <m/>
    <m/>
    <m/>
    <m/>
    <m/>
    <m/>
    <m/>
    <m/>
    <m/>
    <m/>
    <m/>
    <m/>
    <m/>
    <m/>
    <m/>
    <m/>
    <m/>
    <m/>
    <m/>
    <m/>
    <m/>
    <m/>
    <m/>
    <m/>
    <m/>
    <m/>
    <m/>
    <m/>
    <m/>
    <m/>
    <m/>
    <m/>
    <m/>
    <m/>
    <m/>
    <m/>
    <m/>
    <m/>
    <m/>
    <m/>
    <m/>
    <m/>
    <m/>
    <m/>
    <m/>
  </r>
  <r>
    <x v="100"/>
    <x v="1"/>
    <x v="1"/>
    <n v="4"/>
    <m/>
    <s v="http://www.maxiArticoli sportivi.com/tempi-e-costi-di-spedizione"/>
    <n v="1"/>
    <n v="3.7"/>
    <n v="0"/>
    <n v="3.7"/>
    <n v="0"/>
    <m/>
    <n v="1"/>
    <n v="1"/>
    <n v="0"/>
    <n v="0"/>
    <n v="0"/>
    <n v="0"/>
    <m/>
    <n v="0"/>
    <n v="0"/>
    <n v="0"/>
    <n v="0"/>
    <n v="0"/>
    <n v="0"/>
    <n v="0"/>
    <n v="0"/>
    <n v="0"/>
    <n v="0"/>
    <s v="PlanetArticoli sportivi"/>
    <m/>
    <m/>
    <m/>
    <m/>
    <m/>
    <m/>
    <m/>
    <m/>
    <m/>
    <m/>
    <m/>
    <m/>
    <m/>
    <m/>
    <m/>
    <m/>
    <m/>
    <m/>
    <m/>
    <m/>
    <m/>
    <m/>
    <m/>
    <m/>
    <m/>
    <m/>
    <m/>
    <m/>
    <m/>
    <m/>
    <m/>
    <m/>
    <m/>
    <m/>
    <m/>
    <m/>
    <m/>
    <m/>
    <m/>
    <m/>
    <m/>
    <m/>
    <m/>
    <m/>
    <m/>
    <m/>
    <m/>
  </r>
  <r>
    <x v="177"/>
    <x v="1"/>
    <x v="8"/>
    <n v="555"/>
    <m/>
    <m/>
    <n v="0"/>
    <n v="0"/>
    <n v="1.2"/>
    <n v="1.2"/>
    <n v="0"/>
    <m/>
    <n v="0"/>
    <n v="0"/>
    <n v="0"/>
    <n v="0"/>
    <n v="0"/>
    <n v="0"/>
    <m/>
    <n v="1"/>
    <n v="0"/>
    <n v="1"/>
    <n v="0"/>
    <n v="0"/>
    <n v="0"/>
    <n v="0"/>
    <n v="1"/>
    <n v="0"/>
    <n v="0"/>
    <m/>
    <m/>
    <m/>
    <n v="1"/>
    <n v="1"/>
    <n v="0"/>
    <n v="1"/>
    <n v="0"/>
    <n v="1"/>
    <n v="4"/>
    <n v="6"/>
    <m/>
    <n v="1"/>
    <n v="1"/>
    <n v="0"/>
    <n v="0"/>
    <n v="0"/>
    <n v="0"/>
    <n v="0"/>
    <n v="0"/>
    <n v="1"/>
    <n v="1"/>
    <n v="0"/>
    <n v="6"/>
    <n v="1"/>
    <m/>
    <n v="7"/>
    <n v="5"/>
    <n v="0"/>
    <n v="0"/>
    <n v="3"/>
    <m/>
    <m/>
    <m/>
    <m/>
    <m/>
    <m/>
    <m/>
    <n v="5"/>
    <n v="1"/>
    <n v="1"/>
    <n v="1"/>
    <n v="6"/>
    <m/>
    <n v="2"/>
    <n v="5"/>
    <m/>
    <n v="7"/>
  </r>
  <r>
    <x v="101"/>
    <x v="1"/>
    <x v="3"/>
    <n v="180"/>
    <m/>
    <s v="https://www.mdwebstore.it/content/3-termini-e-condizioni-di-uso"/>
    <n v="1"/>
    <n v="0"/>
    <n v="1"/>
    <n v="1"/>
    <n v="0"/>
    <m/>
    <n v="0"/>
    <n v="0"/>
    <n v="0"/>
    <n v="0"/>
    <n v="0"/>
    <n v="0"/>
    <m/>
    <n v="1"/>
    <n v="0"/>
    <n v="1"/>
    <n v="0"/>
    <n v="0"/>
    <n v="0"/>
    <n v="0"/>
    <n v="0"/>
    <n v="0"/>
    <n v="0"/>
    <s v="Md/Ld Market"/>
    <n v="7041000"/>
    <m/>
    <m/>
    <m/>
    <m/>
    <m/>
    <m/>
    <m/>
    <m/>
    <m/>
    <m/>
    <m/>
    <m/>
    <m/>
    <m/>
    <m/>
    <m/>
    <m/>
    <m/>
    <m/>
    <m/>
    <m/>
    <m/>
    <m/>
    <m/>
    <m/>
    <m/>
    <m/>
    <m/>
    <m/>
    <m/>
    <m/>
    <m/>
    <m/>
    <m/>
    <m/>
    <m/>
    <m/>
    <m/>
    <m/>
    <m/>
    <m/>
    <m/>
    <m/>
    <m/>
    <m/>
    <m/>
  </r>
  <r>
    <x v="102"/>
    <x v="1"/>
    <x v="9"/>
    <n v="110"/>
    <m/>
    <s v="https://www.mediaworld.it/mw/informazioni/tempi-consegna"/>
    <n v="1"/>
    <n v="4.5"/>
    <n v="5.8"/>
    <n v="10.3"/>
    <n v="1"/>
    <m/>
    <n v="1"/>
    <n v="0"/>
    <n v="0"/>
    <n v="1"/>
    <n v="0"/>
    <n v="1"/>
    <m/>
    <n v="1"/>
    <n v="1"/>
    <n v="1"/>
    <n v="0"/>
    <n v="1"/>
    <n v="1"/>
    <n v="1"/>
    <n v="0"/>
    <n v="0"/>
    <n v="0"/>
    <m/>
    <n v="2294589000"/>
    <m/>
    <n v="4"/>
    <n v="2"/>
    <n v="0"/>
    <n v="7"/>
    <n v="5"/>
    <n v="1"/>
    <n v="9"/>
    <n v="5"/>
    <n v="2"/>
    <n v="13"/>
    <n v="15"/>
    <n v="1"/>
    <n v="1"/>
    <n v="0"/>
    <n v="1"/>
    <n v="3"/>
    <n v="0"/>
    <n v="3"/>
    <n v="13"/>
    <n v="0"/>
    <n v="18"/>
    <n v="1"/>
    <n v="1"/>
    <n v="19"/>
    <n v="13"/>
    <n v="1"/>
    <n v="3"/>
    <n v="5"/>
    <n v="0"/>
    <n v="0"/>
    <n v="0"/>
    <n v="0"/>
    <n v="3"/>
    <n v="0"/>
    <n v="0"/>
    <n v="12"/>
    <n v="1"/>
    <n v="7"/>
    <n v="1"/>
    <n v="18"/>
    <n v="1"/>
    <n v="2"/>
    <n v="9"/>
    <n v="8"/>
    <n v="20"/>
  </r>
  <r>
    <x v="103"/>
    <x v="1"/>
    <x v="7"/>
    <n v="86"/>
    <m/>
    <m/>
    <n v="0"/>
    <n v="0"/>
    <n v="1.2"/>
    <n v="1.2"/>
    <n v="0"/>
    <m/>
    <n v="0"/>
    <n v="0"/>
    <n v="0"/>
    <n v="0"/>
    <n v="0"/>
    <n v="0"/>
    <m/>
    <n v="1"/>
    <n v="0"/>
    <n v="1"/>
    <n v="0"/>
    <n v="0"/>
    <n v="0"/>
    <n v="0"/>
    <n v="1"/>
    <n v="0"/>
    <n v="0"/>
    <s v="Mercatone Uno"/>
    <n v="347000000"/>
    <m/>
    <m/>
    <m/>
    <m/>
    <m/>
    <m/>
    <m/>
    <m/>
    <m/>
    <m/>
    <m/>
    <m/>
    <m/>
    <m/>
    <m/>
    <m/>
    <m/>
    <m/>
    <m/>
    <m/>
    <m/>
    <m/>
    <m/>
    <m/>
    <m/>
    <m/>
    <m/>
    <m/>
    <m/>
    <m/>
    <m/>
    <m/>
    <m/>
    <m/>
    <m/>
    <m/>
    <m/>
    <m/>
    <m/>
    <m/>
    <m/>
    <m/>
    <m/>
    <m/>
    <m/>
    <m/>
  </r>
  <r>
    <x v="104"/>
    <x v="1"/>
    <x v="3"/>
    <n v="48"/>
    <m/>
    <s v="https://www.metro.it/servizi/ordine-e-consegna"/>
    <n v="1"/>
    <n v="3"/>
    <n v="1.2"/>
    <n v="4.2"/>
    <n v="1"/>
    <m/>
    <n v="0"/>
    <n v="0"/>
    <n v="0"/>
    <n v="1"/>
    <n v="0"/>
    <n v="1"/>
    <m/>
    <n v="1"/>
    <n v="0"/>
    <n v="1"/>
    <n v="0"/>
    <n v="0"/>
    <n v="0"/>
    <n v="0"/>
    <n v="1"/>
    <n v="0"/>
    <n v="0"/>
    <s v="Metro"/>
    <s v="1809090000 "/>
    <m/>
    <m/>
    <m/>
    <m/>
    <m/>
    <m/>
    <m/>
    <m/>
    <m/>
    <m/>
    <m/>
    <m/>
    <m/>
    <m/>
    <m/>
    <m/>
    <m/>
    <m/>
    <m/>
    <m/>
    <m/>
    <m/>
    <m/>
    <m/>
    <m/>
    <m/>
    <m/>
    <m/>
    <m/>
    <m/>
    <m/>
    <m/>
    <m/>
    <m/>
    <m/>
    <m/>
    <m/>
    <m/>
    <m/>
    <m/>
    <m/>
    <m/>
    <m/>
    <m/>
    <m/>
    <m/>
  </r>
  <r>
    <x v="105"/>
    <x v="1"/>
    <x v="2"/>
    <n v="18"/>
    <m/>
    <n v="0"/>
    <n v="0"/>
    <n v="2.2000000000000002"/>
    <n v="0"/>
    <n v="2.2000000000000002"/>
    <n v="0"/>
    <m/>
    <n v="0"/>
    <n v="1"/>
    <n v="0"/>
    <n v="0"/>
    <n v="0"/>
    <n v="0"/>
    <m/>
    <n v="0"/>
    <n v="0"/>
    <n v="0"/>
    <n v="0"/>
    <n v="0"/>
    <n v="0"/>
    <n v="0"/>
    <n v="0"/>
    <n v="0"/>
    <n v="0"/>
    <s v="Michael Kors"/>
    <m/>
    <m/>
    <m/>
    <m/>
    <m/>
    <m/>
    <m/>
    <m/>
    <m/>
    <m/>
    <m/>
    <m/>
    <m/>
    <m/>
    <m/>
    <m/>
    <m/>
    <m/>
    <m/>
    <m/>
    <m/>
    <m/>
    <m/>
    <m/>
    <m/>
    <m/>
    <m/>
    <m/>
    <m/>
    <m/>
    <m/>
    <m/>
    <m/>
    <m/>
    <m/>
    <m/>
    <m/>
    <m/>
    <m/>
    <m/>
    <m/>
    <m/>
    <m/>
    <m/>
    <m/>
    <m/>
    <m/>
  </r>
  <r>
    <x v="106"/>
    <x v="1"/>
    <x v="2"/>
    <n v="9"/>
    <m/>
    <s v="http://www.missoni.com/cms/help/shipping/shippinginformation.asp?tskay=45F595A8"/>
    <n v="1"/>
    <n v="0"/>
    <n v="0"/>
    <n v="0"/>
    <n v="0"/>
    <m/>
    <n v="0"/>
    <n v="0"/>
    <n v="0"/>
    <n v="0"/>
    <n v="0"/>
    <n v="0"/>
    <m/>
    <n v="0"/>
    <n v="0"/>
    <n v="0"/>
    <n v="0"/>
    <n v="0"/>
    <n v="0"/>
    <n v="0"/>
    <n v="0"/>
    <n v="0"/>
    <n v="0"/>
    <s v="Missoni"/>
    <m/>
    <m/>
    <m/>
    <m/>
    <m/>
    <m/>
    <m/>
    <m/>
    <m/>
    <m/>
    <m/>
    <m/>
    <m/>
    <m/>
    <m/>
    <m/>
    <m/>
    <m/>
    <m/>
    <m/>
    <m/>
    <m/>
    <m/>
    <m/>
    <m/>
    <m/>
    <m/>
    <m/>
    <m/>
    <m/>
    <m/>
    <m/>
    <m/>
    <m/>
    <m/>
    <m/>
    <m/>
    <m/>
    <m/>
    <m/>
    <m/>
    <m/>
    <m/>
    <m/>
    <m/>
    <m/>
    <m/>
  </r>
  <r>
    <x v="107"/>
    <x v="1"/>
    <x v="2"/>
    <n v="10"/>
    <m/>
    <s v="http://www.miumiu.com/content/dam/miumiu-ecommerce/pdf/EU/terms_it.pdf"/>
    <n v="1"/>
    <n v="2.2000000000000002"/>
    <n v="0.5"/>
    <n v="2.7"/>
    <n v="0"/>
    <m/>
    <n v="0"/>
    <n v="1"/>
    <n v="0"/>
    <n v="0"/>
    <n v="0"/>
    <n v="0"/>
    <m/>
    <n v="1"/>
    <n v="0"/>
    <n v="0"/>
    <n v="0"/>
    <n v="0"/>
    <n v="0"/>
    <n v="0"/>
    <n v="0"/>
    <n v="0"/>
    <n v="0"/>
    <s v="(Prada)"/>
    <m/>
    <m/>
    <m/>
    <m/>
    <m/>
    <m/>
    <m/>
    <m/>
    <m/>
    <m/>
    <m/>
    <m/>
    <m/>
    <m/>
    <m/>
    <m/>
    <m/>
    <m/>
    <m/>
    <m/>
    <m/>
    <m/>
    <m/>
    <m/>
    <m/>
    <m/>
    <m/>
    <m/>
    <m/>
    <m/>
    <m/>
    <m/>
    <m/>
    <m/>
    <m/>
    <m/>
    <m/>
    <m/>
    <m/>
    <m/>
    <m/>
    <m/>
    <m/>
    <m/>
    <m/>
    <m/>
    <m/>
  </r>
  <r>
    <x v="108"/>
    <x v="1"/>
    <x v="4"/>
    <n v="252"/>
    <m/>
    <s v="http://www.mondadoristore.it/Statici/Spedizioni-e-consegne-gratis/"/>
    <n v="1"/>
    <n v="7"/>
    <n v="1.8"/>
    <n v="8.8000000000000007"/>
    <n v="1"/>
    <m/>
    <n v="0"/>
    <n v="1"/>
    <n v="1"/>
    <n v="1"/>
    <n v="0"/>
    <n v="0"/>
    <m/>
    <n v="1"/>
    <n v="0"/>
    <n v="1"/>
    <n v="0"/>
    <n v="0"/>
    <n v="0"/>
    <n v="1"/>
    <n v="0"/>
    <n v="0"/>
    <n v="0"/>
    <m/>
    <n v="1177000000"/>
    <m/>
    <m/>
    <m/>
    <m/>
    <m/>
    <m/>
    <m/>
    <m/>
    <m/>
    <m/>
    <m/>
    <m/>
    <m/>
    <m/>
    <m/>
    <m/>
    <m/>
    <m/>
    <m/>
    <m/>
    <m/>
    <m/>
    <m/>
    <m/>
    <m/>
    <m/>
    <m/>
    <m/>
    <m/>
    <m/>
    <m/>
    <m/>
    <m/>
    <m/>
    <m/>
    <m/>
    <m/>
    <m/>
    <m/>
    <m/>
    <m/>
    <m/>
    <m/>
    <m/>
    <m/>
    <m/>
  </r>
  <r>
    <x v="109"/>
    <x v="1"/>
    <x v="7"/>
    <n v="31"/>
    <m/>
    <s v="http://www.mondoconv.it/Servizio-Clienti/Consegna-E-Montaggio/TraArticoli sportivio-E-Montaggio.aspx"/>
    <n v="1"/>
    <n v="3.2"/>
    <n v="0"/>
    <n v="3.2"/>
    <n v="1"/>
    <m/>
    <n v="0"/>
    <n v="1"/>
    <n v="0"/>
    <n v="0"/>
    <n v="0"/>
    <n v="0"/>
    <m/>
    <n v="0"/>
    <n v="0"/>
    <n v="0"/>
    <n v="0"/>
    <n v="0"/>
    <n v="0"/>
    <n v="0"/>
    <n v="0"/>
    <n v="0"/>
    <n v="0"/>
    <s v="Mondo Convenienza"/>
    <n v="7073000"/>
    <m/>
    <m/>
    <m/>
    <m/>
    <m/>
    <m/>
    <m/>
    <m/>
    <m/>
    <m/>
    <m/>
    <m/>
    <m/>
    <m/>
    <m/>
    <m/>
    <m/>
    <m/>
    <m/>
    <m/>
    <m/>
    <m/>
    <m/>
    <m/>
    <m/>
    <m/>
    <m/>
    <m/>
    <m/>
    <m/>
    <m/>
    <m/>
    <m/>
    <m/>
    <m/>
    <m/>
    <m/>
    <m/>
    <m/>
    <m/>
    <m/>
    <m/>
    <m/>
    <m/>
    <m/>
    <m/>
  </r>
  <r>
    <x v="110"/>
    <x v="1"/>
    <x v="2"/>
    <n v="8"/>
    <m/>
    <s v="https://www.moschino.com/system/selfservice.controller?CONFIGURATION=1729&amp;PARTITION_ID=1&amp;CMD=BROWSE_TOPIC&amp;LANGUAGE=it&amp;COUNTRY=it&amp;USERTYPE=1&amp;TOPIC_ID=1021"/>
    <n v="1"/>
    <n v="0"/>
    <n v="0"/>
    <n v="0"/>
    <n v="0"/>
    <m/>
    <n v="0"/>
    <n v="0"/>
    <n v="0"/>
    <n v="0"/>
    <n v="0"/>
    <n v="0"/>
    <m/>
    <n v="0"/>
    <n v="0"/>
    <n v="0"/>
    <n v="0"/>
    <n v="0"/>
    <n v="0"/>
    <n v="0"/>
    <n v="0"/>
    <n v="0"/>
    <n v="0"/>
    <s v="Moschino"/>
    <m/>
    <m/>
    <m/>
    <m/>
    <m/>
    <m/>
    <m/>
    <m/>
    <m/>
    <m/>
    <m/>
    <m/>
    <m/>
    <m/>
    <m/>
    <m/>
    <m/>
    <m/>
    <m/>
    <m/>
    <m/>
    <m/>
    <m/>
    <m/>
    <m/>
    <m/>
    <m/>
    <m/>
    <m/>
    <m/>
    <m/>
    <m/>
    <m/>
    <m/>
    <m/>
    <m/>
    <m/>
    <m/>
    <m/>
    <m/>
    <m/>
    <m/>
    <m/>
    <m/>
    <m/>
    <m/>
    <m/>
  </r>
  <r>
    <x v="178"/>
    <x v="1"/>
    <x v="0"/>
    <n v="30"/>
    <m/>
    <s v="http://www.motivi.com/it/assistenza-clienti.html"/>
    <n v="1"/>
    <n v="3.5"/>
    <n v="0"/>
    <n v="3.5"/>
    <n v="1"/>
    <m/>
    <n v="1"/>
    <n v="0"/>
    <n v="0"/>
    <n v="1"/>
    <n v="0"/>
    <n v="0"/>
    <m/>
    <n v="0"/>
    <n v="0"/>
    <n v="0"/>
    <n v="0"/>
    <n v="0"/>
    <n v="0"/>
    <n v="0"/>
    <n v="0"/>
    <n v="0"/>
    <n v="0"/>
    <s v="Motivi"/>
    <m/>
    <m/>
    <m/>
    <m/>
    <m/>
    <m/>
    <m/>
    <m/>
    <m/>
    <m/>
    <m/>
    <m/>
    <m/>
    <m/>
    <m/>
    <m/>
    <m/>
    <m/>
    <m/>
    <m/>
    <m/>
    <m/>
    <m/>
    <m/>
    <m/>
    <m/>
    <m/>
    <m/>
    <m/>
    <m/>
    <m/>
    <m/>
    <m/>
    <m/>
    <m/>
    <m/>
    <m/>
    <m/>
    <m/>
    <m/>
    <m/>
    <m/>
    <m/>
    <m/>
    <m/>
    <m/>
    <m/>
  </r>
  <r>
    <x v="179"/>
    <x v="1"/>
    <x v="0"/>
    <n v="191"/>
    <m/>
    <m/>
    <n v="0"/>
    <n v="0"/>
    <n v="1"/>
    <n v="1"/>
    <n v="0"/>
    <m/>
    <n v="0"/>
    <n v="0"/>
    <n v="0"/>
    <n v="0"/>
    <n v="0"/>
    <n v="0"/>
    <m/>
    <n v="1"/>
    <n v="0"/>
    <n v="1"/>
    <n v="0"/>
    <n v="0"/>
    <n v="0"/>
    <n v="0"/>
    <n v="0"/>
    <n v="0"/>
    <n v="0"/>
    <s v="Nara Camicie"/>
    <m/>
    <m/>
    <m/>
    <m/>
    <m/>
    <m/>
    <m/>
    <m/>
    <m/>
    <m/>
    <m/>
    <m/>
    <m/>
    <m/>
    <m/>
    <m/>
    <m/>
    <m/>
    <m/>
    <m/>
    <m/>
    <m/>
    <m/>
    <m/>
    <m/>
    <m/>
    <m/>
    <m/>
    <m/>
    <m/>
    <m/>
    <m/>
    <m/>
    <m/>
    <m/>
    <m/>
    <m/>
    <m/>
    <m/>
    <m/>
    <m/>
    <m/>
    <m/>
    <m/>
    <m/>
    <m/>
    <m/>
  </r>
  <r>
    <x v="111"/>
    <x v="1"/>
    <x v="3"/>
    <n v="122"/>
    <m/>
    <s v="http://shop.naturasi.it/spese-di-spedizione"/>
    <n v="1"/>
    <n v="2"/>
    <n v="3.8"/>
    <n v="5.8"/>
    <n v="1"/>
    <m/>
    <n v="0"/>
    <n v="0"/>
    <n v="0"/>
    <n v="1"/>
    <n v="0"/>
    <n v="0"/>
    <m/>
    <n v="1"/>
    <n v="1"/>
    <n v="1"/>
    <n v="0"/>
    <n v="0"/>
    <n v="1"/>
    <n v="1"/>
    <n v="0"/>
    <n v="0"/>
    <n v="0"/>
    <s v="Naturasì"/>
    <n v="230699000"/>
    <m/>
    <m/>
    <m/>
    <m/>
    <m/>
    <m/>
    <m/>
    <m/>
    <m/>
    <m/>
    <m/>
    <m/>
    <m/>
    <m/>
    <m/>
    <m/>
    <m/>
    <m/>
    <m/>
    <m/>
    <m/>
    <m/>
    <m/>
    <m/>
    <m/>
    <m/>
    <m/>
    <m/>
    <m/>
    <m/>
    <m/>
    <m/>
    <m/>
    <m/>
    <m/>
    <m/>
    <m/>
    <m/>
    <m/>
    <m/>
    <m/>
    <m/>
    <m/>
    <m/>
    <m/>
    <m/>
  </r>
  <r>
    <x v="180"/>
    <x v="1"/>
    <x v="8"/>
    <n v="45"/>
    <m/>
    <s v="https://www.nespresso.com/it/it/pages/spedizione-ordine-caffe"/>
    <n v="1"/>
    <n v="3.2"/>
    <n v="3.5"/>
    <n v="6.7"/>
    <n v="1"/>
    <m/>
    <n v="0"/>
    <n v="1"/>
    <n v="0"/>
    <n v="0"/>
    <n v="0"/>
    <n v="0"/>
    <m/>
    <n v="1"/>
    <n v="1"/>
    <n v="1"/>
    <n v="0"/>
    <n v="1"/>
    <n v="0"/>
    <n v="0"/>
    <n v="0"/>
    <n v="0"/>
    <n v="0"/>
    <m/>
    <n v="270000000"/>
    <m/>
    <m/>
    <m/>
    <m/>
    <m/>
    <m/>
    <m/>
    <m/>
    <m/>
    <m/>
    <m/>
    <m/>
    <m/>
    <m/>
    <m/>
    <m/>
    <m/>
    <m/>
    <m/>
    <m/>
    <m/>
    <m/>
    <m/>
    <m/>
    <m/>
    <m/>
    <m/>
    <m/>
    <m/>
    <m/>
    <m/>
    <m/>
    <m/>
    <m/>
    <m/>
    <m/>
    <m/>
    <m/>
    <m/>
    <m/>
    <m/>
    <m/>
    <m/>
    <m/>
    <m/>
    <m/>
  </r>
  <r>
    <x v="112"/>
    <x v="1"/>
    <x v="1"/>
    <n v="160"/>
    <m/>
    <s v="http://www.newbalance.it/it/customer-service-shipping.html"/>
    <n v="1"/>
    <n v="0"/>
    <n v="0"/>
    <n v="0"/>
    <n v="0"/>
    <m/>
    <n v="0"/>
    <n v="0"/>
    <n v="0"/>
    <n v="0"/>
    <n v="0"/>
    <n v="0"/>
    <m/>
    <n v="0"/>
    <n v="0"/>
    <n v="0"/>
    <n v="0"/>
    <n v="0"/>
    <n v="0"/>
    <n v="0"/>
    <n v="0"/>
    <n v="0"/>
    <n v="0"/>
    <s v="Puma"/>
    <m/>
    <m/>
    <m/>
    <m/>
    <m/>
    <m/>
    <m/>
    <m/>
    <m/>
    <m/>
    <m/>
    <m/>
    <m/>
    <m/>
    <m/>
    <m/>
    <m/>
    <m/>
    <m/>
    <m/>
    <m/>
    <m/>
    <m/>
    <m/>
    <m/>
    <m/>
    <m/>
    <m/>
    <m/>
    <m/>
    <m/>
    <m/>
    <m/>
    <m/>
    <m/>
    <m/>
    <m/>
    <m/>
    <m/>
    <m/>
    <m/>
    <m/>
    <m/>
    <m/>
    <m/>
    <m/>
    <m/>
  </r>
  <r>
    <x v="113"/>
    <x v="1"/>
    <x v="1"/>
    <n v="80"/>
    <m/>
    <s v="http://help-it-eu.nike.com/app/answers/detail/article/shipping-delivery/a_id/44787/p/3897"/>
    <n v="1"/>
    <n v="2"/>
    <n v="0.5"/>
    <n v="2.5"/>
    <n v="0"/>
    <m/>
    <n v="1"/>
    <n v="0"/>
    <n v="0"/>
    <n v="0"/>
    <n v="1"/>
    <s v="?"/>
    <m/>
    <n v="1"/>
    <n v="0"/>
    <n v="0"/>
    <n v="0"/>
    <n v="0"/>
    <n v="0"/>
    <n v="0"/>
    <n v="0"/>
    <n v="0"/>
    <n v="0"/>
    <s v="Adidas, Reebok, TaylorMade"/>
    <n v="52884000"/>
    <m/>
    <m/>
    <m/>
    <m/>
    <m/>
    <m/>
    <m/>
    <m/>
    <m/>
    <m/>
    <m/>
    <m/>
    <m/>
    <m/>
    <m/>
    <m/>
    <m/>
    <m/>
    <m/>
    <m/>
    <m/>
    <m/>
    <m/>
    <m/>
    <m/>
    <m/>
    <m/>
    <m/>
    <m/>
    <m/>
    <m/>
    <m/>
    <m/>
    <m/>
    <m/>
    <m/>
    <m/>
    <m/>
    <m/>
    <m/>
    <m/>
    <m/>
    <m/>
    <m/>
    <m/>
    <m/>
  </r>
  <r>
    <x v="114"/>
    <x v="1"/>
    <x v="5"/>
    <n v="3"/>
    <m/>
    <s v="http://www.mybeautik.com/spedizione/"/>
    <n v="1"/>
    <n v="0"/>
    <n v="0"/>
    <n v="0"/>
    <n v="0"/>
    <m/>
    <n v="0"/>
    <n v="0"/>
    <n v="0"/>
    <n v="0"/>
    <n v="0"/>
    <n v="0"/>
    <m/>
    <n v="0"/>
    <n v="0"/>
    <n v="0"/>
    <n v="0"/>
    <n v="0"/>
    <n v="0"/>
    <n v="0"/>
    <n v="0"/>
    <n v="0"/>
    <n v="0"/>
    <s v="Nyx"/>
    <m/>
    <m/>
    <m/>
    <m/>
    <m/>
    <m/>
    <m/>
    <m/>
    <m/>
    <m/>
    <m/>
    <m/>
    <m/>
    <m/>
    <m/>
    <m/>
    <m/>
    <m/>
    <m/>
    <m/>
    <m/>
    <m/>
    <m/>
    <m/>
    <m/>
    <m/>
    <m/>
    <m/>
    <m/>
    <m/>
    <m/>
    <m/>
    <m/>
    <m/>
    <m/>
    <m/>
    <m/>
    <m/>
    <m/>
    <m/>
    <m/>
    <m/>
    <m/>
    <m/>
    <m/>
    <m/>
    <m/>
  </r>
  <r>
    <x v="115"/>
    <x v="1"/>
    <x v="6"/>
    <n v="52"/>
    <m/>
    <m/>
    <n v="0"/>
    <n v="0"/>
    <n v="1"/>
    <n v="1"/>
    <n v="0"/>
    <m/>
    <n v="0"/>
    <n v="0"/>
    <n v="0"/>
    <n v="0"/>
    <n v="0"/>
    <n v="0"/>
    <m/>
    <n v="1"/>
    <n v="0"/>
    <n v="1"/>
    <n v="0"/>
    <n v="0"/>
    <n v="0"/>
    <n v="0"/>
    <n v="0"/>
    <n v="0"/>
    <n v="0"/>
    <m/>
    <n v="5159900"/>
    <m/>
    <m/>
    <m/>
    <m/>
    <m/>
    <m/>
    <m/>
    <m/>
    <m/>
    <m/>
    <m/>
    <m/>
    <m/>
    <m/>
    <m/>
    <m/>
    <m/>
    <m/>
    <m/>
    <m/>
    <m/>
    <m/>
    <m/>
    <m/>
    <m/>
    <m/>
    <m/>
    <m/>
    <m/>
    <m/>
    <m/>
    <m/>
    <m/>
    <m/>
    <m/>
    <m/>
    <m/>
    <m/>
    <m/>
    <m/>
    <m/>
    <m/>
    <m/>
    <m/>
    <m/>
    <m/>
  </r>
  <r>
    <x v="181"/>
    <x v="1"/>
    <x v="0"/>
    <n v="187"/>
    <m/>
    <s v="http://www.oltre.com/it/assistenza-clienti.html"/>
    <n v="1"/>
    <n v="3.5"/>
    <n v="0"/>
    <n v="3.5"/>
    <n v="1"/>
    <m/>
    <n v="1"/>
    <n v="0"/>
    <n v="0"/>
    <n v="1"/>
    <n v="0"/>
    <n v="0"/>
    <m/>
    <n v="0"/>
    <n v="0"/>
    <n v="0"/>
    <n v="0"/>
    <n v="0"/>
    <n v="0"/>
    <n v="0"/>
    <n v="0"/>
    <n v="0"/>
    <n v="0"/>
    <s v="Oltre"/>
    <m/>
    <m/>
    <m/>
    <m/>
    <m/>
    <m/>
    <m/>
    <m/>
    <m/>
    <m/>
    <m/>
    <m/>
    <m/>
    <m/>
    <m/>
    <m/>
    <m/>
    <m/>
    <m/>
    <m/>
    <m/>
    <m/>
    <m/>
    <m/>
    <m/>
    <m/>
    <m/>
    <m/>
    <m/>
    <m/>
    <m/>
    <m/>
    <m/>
    <m/>
    <m/>
    <m/>
    <m/>
    <m/>
    <m/>
    <m/>
    <m/>
    <m/>
    <m/>
    <m/>
    <m/>
    <m/>
    <m/>
  </r>
  <r>
    <x v="116"/>
    <x v="1"/>
    <x v="9"/>
    <n v="50"/>
    <m/>
    <s v="http://www.opengames.it/SPEDIZIONI"/>
    <n v="1"/>
    <n v="0"/>
    <n v="0"/>
    <n v="0"/>
    <n v="0"/>
    <m/>
    <n v="0"/>
    <n v="0"/>
    <n v="0"/>
    <n v="0"/>
    <n v="0"/>
    <n v="0"/>
    <m/>
    <n v="0"/>
    <n v="0"/>
    <n v="0"/>
    <n v="0"/>
    <n v="0"/>
    <n v="0"/>
    <n v="0"/>
    <n v="0"/>
    <n v="0"/>
    <n v="0"/>
    <m/>
    <m/>
    <m/>
    <m/>
    <m/>
    <m/>
    <m/>
    <m/>
    <m/>
    <m/>
    <m/>
    <m/>
    <m/>
    <m/>
    <m/>
    <m/>
    <m/>
    <m/>
    <m/>
    <m/>
    <m/>
    <m/>
    <m/>
    <m/>
    <m/>
    <m/>
    <m/>
    <m/>
    <m/>
    <m/>
    <m/>
    <m/>
    <m/>
    <m/>
    <m/>
    <m/>
    <m/>
    <m/>
    <m/>
    <m/>
    <m/>
    <m/>
    <m/>
    <m/>
    <m/>
    <m/>
    <m/>
    <m/>
  </r>
  <r>
    <x v="117"/>
    <x v="1"/>
    <x v="0"/>
    <n v="777"/>
    <m/>
    <s v="https://www.ovs.it/Spedizioni.html"/>
    <n v="1"/>
    <n v="4.7"/>
    <n v="5.5"/>
    <n v="10.199999999999999"/>
    <n v="1"/>
    <m/>
    <n v="0"/>
    <n v="1"/>
    <n v="0"/>
    <n v="1"/>
    <n v="1"/>
    <n v="0"/>
    <n v="1"/>
    <n v="1"/>
    <n v="1"/>
    <n v="1"/>
    <n v="1"/>
    <n v="0"/>
    <n v="1"/>
    <n v="1"/>
    <n v="1"/>
    <n v="0"/>
    <n v="0"/>
    <s v="(Gruppo COIN), Upim"/>
    <m/>
    <m/>
    <n v="2"/>
    <n v="2"/>
    <n v="0"/>
    <n v="5"/>
    <n v="1"/>
    <n v="0"/>
    <n v="7"/>
    <n v="11"/>
    <m/>
    <n v="2"/>
    <n v="2"/>
    <n v="0"/>
    <n v="0"/>
    <n v="0"/>
    <n v="0"/>
    <n v="1"/>
    <n v="0"/>
    <n v="1"/>
    <n v="0"/>
    <n v="1"/>
    <n v="13"/>
    <m/>
    <m/>
    <n v="12"/>
    <n v="5"/>
    <n v="0"/>
    <n v="2"/>
    <n v="3"/>
    <n v="0"/>
    <n v="0"/>
    <n v="0"/>
    <n v="0"/>
    <n v="1"/>
    <n v="0"/>
    <n v="1"/>
    <n v="3"/>
    <n v="3"/>
    <n v="7"/>
    <n v="4"/>
    <n v="9"/>
    <m/>
    <m/>
    <m/>
    <n v="11"/>
    <n v="13"/>
  </r>
  <r>
    <x v="182"/>
    <x v="1"/>
    <x v="0"/>
    <n v="30"/>
    <m/>
    <s v="http://www.oysho.com/it/"/>
    <n v="1"/>
    <n v="7.5"/>
    <n v="4.5"/>
    <n v="12"/>
    <n v="1"/>
    <m/>
    <n v="1"/>
    <n v="1"/>
    <n v="1"/>
    <n v="0"/>
    <n v="0"/>
    <n v="0"/>
    <m/>
    <n v="1"/>
    <n v="1"/>
    <n v="1"/>
    <n v="1"/>
    <n v="0"/>
    <n v="1"/>
    <n v="0"/>
    <n v="0"/>
    <n v="0"/>
    <n v="0"/>
    <s v="Oysho"/>
    <m/>
    <m/>
    <m/>
    <m/>
    <m/>
    <m/>
    <m/>
    <m/>
    <m/>
    <m/>
    <m/>
    <m/>
    <m/>
    <m/>
    <m/>
    <m/>
    <m/>
    <m/>
    <m/>
    <m/>
    <m/>
    <m/>
    <m/>
    <m/>
    <m/>
    <m/>
    <m/>
    <m/>
    <m/>
    <m/>
    <m/>
    <m/>
    <m/>
    <m/>
    <m/>
    <m/>
    <m/>
    <m/>
    <m/>
    <m/>
    <m/>
    <m/>
    <m/>
    <m/>
    <m/>
    <m/>
    <m/>
  </r>
  <r>
    <x v="118"/>
    <x v="1"/>
    <x v="3"/>
    <n v="164"/>
    <m/>
    <m/>
    <n v="0"/>
    <n v="1.5"/>
    <n v="2"/>
    <n v="3.5"/>
    <n v="0"/>
    <m/>
    <n v="0"/>
    <n v="0"/>
    <n v="0"/>
    <n v="1"/>
    <n v="1"/>
    <n v="0"/>
    <m/>
    <n v="1"/>
    <n v="0"/>
    <n v="1"/>
    <n v="0"/>
    <n v="0"/>
    <n v="0"/>
    <n v="1"/>
    <n v="1"/>
    <n v="0"/>
    <n v="0"/>
    <s v="Pam, Panorama, Pam Local"/>
    <n v="1737395000"/>
    <m/>
    <n v="0"/>
    <n v="0"/>
    <n v="0"/>
    <n v="0"/>
    <n v="0"/>
    <n v="0"/>
    <n v="7"/>
    <n v="7"/>
    <m/>
    <m/>
    <m/>
    <m/>
    <m/>
    <m/>
    <m/>
    <m/>
    <m/>
    <m/>
    <m/>
    <m/>
    <n v="7"/>
    <m/>
    <m/>
    <n v="7"/>
    <n v="4"/>
    <n v="0"/>
    <n v="0"/>
    <n v="0"/>
    <m/>
    <m/>
    <m/>
    <m/>
    <m/>
    <m/>
    <m/>
    <n v="4"/>
    <m/>
    <n v="3"/>
    <n v="1"/>
    <n v="2"/>
    <n v="4"/>
    <m/>
    <n v="1"/>
    <n v="6"/>
    <n v="7"/>
  </r>
  <r>
    <x v="183"/>
    <x v="1"/>
    <x v="10"/>
    <n v="33"/>
    <m/>
    <s v="https://estore-it.pandora.net/on/demandware.store/Sites-it-IT-Site/it_IT/CustomerSupport-Show?cParam=footer_delivery&amp;postion=bottom&amp;src=categorySearch&amp;srcName=Consegna"/>
    <n v="1"/>
    <n v="1"/>
    <n v="1.8"/>
    <n v="2.8"/>
    <n v="0"/>
    <m/>
    <n v="0"/>
    <n v="0"/>
    <n v="0"/>
    <n v="1"/>
    <n v="0"/>
    <n v="0"/>
    <m/>
    <n v="1"/>
    <n v="0"/>
    <n v="1"/>
    <n v="0"/>
    <n v="0"/>
    <n v="0"/>
    <n v="1"/>
    <n v="0"/>
    <n v="0"/>
    <n v="0"/>
    <s v="Pandora"/>
    <n v="2200000000"/>
    <m/>
    <m/>
    <m/>
    <m/>
    <m/>
    <m/>
    <m/>
    <m/>
    <m/>
    <m/>
    <m/>
    <m/>
    <m/>
    <m/>
    <m/>
    <m/>
    <m/>
    <m/>
    <m/>
    <m/>
    <m/>
    <m/>
    <m/>
    <m/>
    <m/>
    <m/>
    <m/>
    <m/>
    <m/>
    <m/>
    <m/>
    <m/>
    <m/>
    <m/>
    <m/>
    <m/>
    <m/>
    <m/>
    <m/>
    <m/>
    <m/>
    <m/>
    <m/>
    <m/>
    <m/>
    <m/>
  </r>
  <r>
    <x v="184"/>
    <x v="1"/>
    <x v="0"/>
    <n v="100"/>
    <m/>
    <s v="http://www.patriziapepe.com/it/it/customercare/shipments"/>
    <n v="1"/>
    <n v="2.2000000000000002"/>
    <n v="5"/>
    <n v="7.2"/>
    <n v="0"/>
    <m/>
    <n v="0"/>
    <n v="1"/>
    <n v="0"/>
    <n v="0"/>
    <n v="0"/>
    <n v="0"/>
    <m/>
    <n v="1"/>
    <n v="1"/>
    <n v="1"/>
    <n v="1"/>
    <n v="1"/>
    <n v="0"/>
    <n v="0"/>
    <n v="0"/>
    <n v="0"/>
    <n v="0"/>
    <s v="Patrizia Pepe"/>
    <m/>
    <m/>
    <m/>
    <m/>
    <m/>
    <m/>
    <m/>
    <m/>
    <m/>
    <m/>
    <m/>
    <m/>
    <m/>
    <m/>
    <m/>
    <m/>
    <m/>
    <m/>
    <m/>
    <m/>
    <m/>
    <m/>
    <m/>
    <m/>
    <m/>
    <m/>
    <m/>
    <m/>
    <m/>
    <m/>
    <m/>
    <m/>
    <m/>
    <m/>
    <m/>
    <m/>
    <m/>
    <m/>
    <m/>
    <m/>
    <m/>
    <m/>
    <m/>
    <m/>
    <m/>
    <m/>
    <m/>
  </r>
  <r>
    <x v="119"/>
    <x v="1"/>
    <x v="2"/>
    <n v="2"/>
    <m/>
    <s v="http://www.paulsmith.co.uk/uk-en/shop/information/delivery-information.html/"/>
    <n v="1"/>
    <n v="0"/>
    <n v="0"/>
    <n v="0"/>
    <n v="0"/>
    <m/>
    <n v="0"/>
    <n v="0"/>
    <n v="0"/>
    <n v="0"/>
    <n v="0"/>
    <n v="0"/>
    <m/>
    <n v="0"/>
    <n v="0"/>
    <n v="0"/>
    <n v="0"/>
    <n v="0"/>
    <n v="0"/>
    <n v="0"/>
    <n v="0"/>
    <n v="0"/>
    <n v="0"/>
    <s v="Paul Smith"/>
    <m/>
    <m/>
    <m/>
    <m/>
    <m/>
    <m/>
    <m/>
    <m/>
    <m/>
    <m/>
    <m/>
    <m/>
    <m/>
    <m/>
    <m/>
    <m/>
    <m/>
    <m/>
    <m/>
    <m/>
    <m/>
    <m/>
    <m/>
    <m/>
    <m/>
    <m/>
    <m/>
    <m/>
    <m/>
    <m/>
    <m/>
    <m/>
    <m/>
    <m/>
    <m/>
    <m/>
    <m/>
    <m/>
    <m/>
    <m/>
    <m/>
    <m/>
    <m/>
    <m/>
    <m/>
    <m/>
    <m/>
  </r>
  <r>
    <x v="120"/>
    <x v="1"/>
    <x v="3"/>
    <n v="300"/>
    <m/>
    <m/>
    <n v="0"/>
    <n v="1"/>
    <n v="0"/>
    <n v="1"/>
    <n v="0"/>
    <m/>
    <n v="0"/>
    <n v="0"/>
    <n v="0"/>
    <n v="1"/>
    <n v="0"/>
    <n v="0"/>
    <m/>
    <n v="0"/>
    <n v="0"/>
    <n v="0"/>
    <n v="0"/>
    <n v="0"/>
    <n v="0"/>
    <n v="0"/>
    <n v="0"/>
    <n v="0"/>
    <n v="0"/>
    <s v="Penny Market"/>
    <n v="916815000"/>
    <m/>
    <m/>
    <m/>
    <m/>
    <m/>
    <m/>
    <m/>
    <m/>
    <m/>
    <m/>
    <m/>
    <m/>
    <m/>
    <m/>
    <m/>
    <m/>
    <m/>
    <m/>
    <m/>
    <m/>
    <m/>
    <m/>
    <m/>
    <m/>
    <m/>
    <m/>
    <m/>
    <m/>
    <m/>
    <m/>
    <m/>
    <m/>
    <m/>
    <m/>
    <m/>
    <m/>
    <m/>
    <m/>
    <m/>
    <m/>
    <m/>
    <m/>
    <m/>
    <m/>
    <m/>
    <m/>
  </r>
  <r>
    <x v="121"/>
    <x v="1"/>
    <x v="2"/>
    <n v="3"/>
    <m/>
    <s v="http://www.plein.com/it/customercare/service/shipping/"/>
    <n v="1"/>
    <n v="0"/>
    <n v="0"/>
    <n v="0"/>
    <n v="0"/>
    <m/>
    <n v="0"/>
    <n v="0"/>
    <n v="0"/>
    <n v="0"/>
    <n v="0"/>
    <n v="0"/>
    <m/>
    <n v="0"/>
    <n v="0"/>
    <n v="0"/>
    <n v="0"/>
    <n v="0"/>
    <n v="0"/>
    <n v="0"/>
    <n v="0"/>
    <n v="0"/>
    <n v="0"/>
    <s v="Philipp Plein"/>
    <m/>
    <m/>
    <m/>
    <m/>
    <m/>
    <m/>
    <m/>
    <m/>
    <m/>
    <m/>
    <m/>
    <m/>
    <m/>
    <m/>
    <m/>
    <m/>
    <m/>
    <m/>
    <m/>
    <m/>
    <m/>
    <m/>
    <m/>
    <m/>
    <m/>
    <m/>
    <m/>
    <m/>
    <m/>
    <m/>
    <m/>
    <m/>
    <m/>
    <m/>
    <m/>
    <m/>
    <m/>
    <m/>
    <m/>
    <m/>
    <m/>
    <m/>
    <m/>
    <m/>
    <m/>
    <m/>
    <m/>
  </r>
  <r>
    <x v="185"/>
    <x v="1"/>
    <x v="0"/>
    <n v="120"/>
    <m/>
    <s v="https://www.piazzaitalia.it/metodi-di-spedizione"/>
    <n v="1"/>
    <n v="1"/>
    <n v="1"/>
    <n v="2"/>
    <n v="0"/>
    <m/>
    <n v="0"/>
    <n v="0"/>
    <n v="0"/>
    <n v="1"/>
    <n v="0"/>
    <n v="0"/>
    <m/>
    <n v="1"/>
    <n v="0"/>
    <n v="1"/>
    <n v="0"/>
    <n v="0"/>
    <n v="0"/>
    <n v="0"/>
    <n v="0"/>
    <n v="0"/>
    <n v="0"/>
    <s v="Piazza Italia"/>
    <m/>
    <m/>
    <n v="0"/>
    <n v="0"/>
    <n v="0"/>
    <n v="0"/>
    <n v="0"/>
    <n v="0"/>
    <n v="3"/>
    <n v="3"/>
    <m/>
    <m/>
    <m/>
    <m/>
    <m/>
    <m/>
    <m/>
    <m/>
    <m/>
    <m/>
    <m/>
    <m/>
    <n v="3"/>
    <m/>
    <m/>
    <n v="3"/>
    <n v="1"/>
    <n v="0"/>
    <n v="0"/>
    <n v="2"/>
    <m/>
    <m/>
    <m/>
    <m/>
    <m/>
    <m/>
    <m/>
    <m/>
    <n v="1"/>
    <n v="2"/>
    <m/>
    <n v="3"/>
    <m/>
    <m/>
    <m/>
    <n v="3"/>
    <n v="3"/>
  </r>
  <r>
    <x v="122"/>
    <x v="1"/>
    <x v="3"/>
    <n v="39"/>
    <m/>
    <m/>
    <n v="0"/>
    <n v="0"/>
    <n v="0"/>
    <n v="0"/>
    <n v="0"/>
    <m/>
    <n v="0"/>
    <n v="0"/>
    <n v="0"/>
    <n v="0"/>
    <n v="0"/>
    <n v="0"/>
    <m/>
    <n v="0"/>
    <n v="0"/>
    <n v="0"/>
    <n v="0"/>
    <n v="0"/>
    <n v="0"/>
    <n v="0"/>
    <n v="0"/>
    <n v="0"/>
    <n v="0"/>
    <s v="Picard"/>
    <n v="23642000"/>
    <m/>
    <m/>
    <m/>
    <m/>
    <m/>
    <m/>
    <m/>
    <m/>
    <m/>
    <m/>
    <m/>
    <m/>
    <m/>
    <m/>
    <m/>
    <m/>
    <m/>
    <m/>
    <m/>
    <m/>
    <m/>
    <m/>
    <m/>
    <m/>
    <m/>
    <m/>
    <m/>
    <m/>
    <m/>
    <m/>
    <m/>
    <m/>
    <m/>
    <m/>
    <m/>
    <m/>
    <m/>
    <m/>
    <m/>
    <m/>
    <m/>
    <m/>
    <m/>
    <m/>
    <m/>
    <m/>
  </r>
  <r>
    <x v="123"/>
    <x v="1"/>
    <x v="2"/>
    <n v="50"/>
    <m/>
    <s v="http://www.pinko.com/it-it/customercare/docs/shipments"/>
    <n v="1"/>
    <n v="2.2000000000000002"/>
    <n v="0"/>
    <n v="2.2000000000000002"/>
    <n v="0"/>
    <m/>
    <n v="0"/>
    <n v="1"/>
    <n v="0"/>
    <n v="0"/>
    <n v="0"/>
    <n v="0"/>
    <n v="1"/>
    <n v="0"/>
    <n v="0"/>
    <n v="0"/>
    <n v="0"/>
    <n v="0"/>
    <n v="0"/>
    <n v="0"/>
    <n v="0"/>
    <n v="0"/>
    <n v="0"/>
    <s v="Pinko"/>
    <m/>
    <m/>
    <m/>
    <m/>
    <m/>
    <m/>
    <m/>
    <m/>
    <m/>
    <m/>
    <m/>
    <m/>
    <m/>
    <m/>
    <m/>
    <m/>
    <m/>
    <m/>
    <m/>
    <m/>
    <m/>
    <m/>
    <m/>
    <m/>
    <m/>
    <m/>
    <m/>
    <m/>
    <m/>
    <m/>
    <m/>
    <m/>
    <m/>
    <m/>
    <m/>
    <m/>
    <m/>
    <m/>
    <m/>
    <m/>
    <m/>
    <m/>
    <m/>
    <m/>
    <m/>
    <m/>
    <m/>
  </r>
  <r>
    <x v="186"/>
    <x v="1"/>
    <x v="0"/>
    <n v="65"/>
    <m/>
    <m/>
    <n v="0"/>
    <n v="0"/>
    <n v="2"/>
    <n v="2"/>
    <n v="0"/>
    <m/>
    <n v="0"/>
    <n v="0"/>
    <n v="0"/>
    <n v="0"/>
    <n v="0"/>
    <n v="0"/>
    <m/>
    <n v="1"/>
    <n v="0"/>
    <n v="1"/>
    <n v="0"/>
    <n v="0"/>
    <n v="0"/>
    <n v="1"/>
    <n v="1"/>
    <n v="0"/>
    <n v="0"/>
    <m/>
    <m/>
    <m/>
    <m/>
    <m/>
    <m/>
    <m/>
    <m/>
    <m/>
    <m/>
    <m/>
    <m/>
    <m/>
    <m/>
    <m/>
    <m/>
    <m/>
    <m/>
    <m/>
    <m/>
    <m/>
    <m/>
    <m/>
    <m/>
    <m/>
    <m/>
    <m/>
    <m/>
    <m/>
    <m/>
    <m/>
    <m/>
    <m/>
    <m/>
    <m/>
    <m/>
    <m/>
    <m/>
    <m/>
    <m/>
    <m/>
    <m/>
    <m/>
    <m/>
    <m/>
    <m/>
    <m/>
    <m/>
  </r>
  <r>
    <x v="187"/>
    <x v="1"/>
    <x v="0"/>
    <n v="174"/>
    <m/>
    <m/>
    <n v="0"/>
    <n v="1"/>
    <n v="2"/>
    <n v="3"/>
    <n v="0"/>
    <m/>
    <n v="0"/>
    <n v="0"/>
    <n v="0"/>
    <n v="1"/>
    <n v="0"/>
    <n v="0"/>
    <m/>
    <n v="1"/>
    <n v="0"/>
    <n v="1"/>
    <n v="0"/>
    <n v="0"/>
    <n v="0"/>
    <n v="1"/>
    <n v="1"/>
    <n v="0"/>
    <n v="0"/>
    <s v="Pittarosso"/>
    <m/>
    <m/>
    <m/>
    <m/>
    <m/>
    <m/>
    <m/>
    <m/>
    <m/>
    <m/>
    <m/>
    <m/>
    <m/>
    <m/>
    <m/>
    <m/>
    <m/>
    <m/>
    <m/>
    <m/>
    <m/>
    <m/>
    <m/>
    <m/>
    <m/>
    <m/>
    <m/>
    <m/>
    <m/>
    <m/>
    <m/>
    <m/>
    <m/>
    <m/>
    <m/>
    <m/>
    <m/>
    <m/>
    <m/>
    <m/>
    <m/>
    <m/>
    <m/>
    <m/>
    <m/>
    <m/>
    <m/>
  </r>
  <r>
    <x v="124"/>
    <x v="1"/>
    <x v="7"/>
    <n v="157"/>
    <m/>
    <m/>
    <n v="0"/>
    <n v="0"/>
    <n v="0.5"/>
    <n v="0.5"/>
    <n v="0"/>
    <m/>
    <n v="0"/>
    <n v="0"/>
    <n v="0"/>
    <n v="0"/>
    <n v="0"/>
    <n v="0"/>
    <m/>
    <n v="1"/>
    <n v="0"/>
    <n v="0"/>
    <n v="0"/>
    <n v="0"/>
    <n v="0"/>
    <n v="0"/>
    <n v="0"/>
    <n v="0"/>
    <n v="0"/>
    <s v="Poltrone E Sofà"/>
    <s v="207219000 "/>
    <m/>
    <m/>
    <m/>
    <m/>
    <m/>
    <m/>
    <m/>
    <m/>
    <m/>
    <m/>
    <m/>
    <m/>
    <m/>
    <m/>
    <m/>
    <m/>
    <m/>
    <m/>
    <m/>
    <m/>
    <m/>
    <m/>
    <m/>
    <m/>
    <m/>
    <m/>
    <m/>
    <m/>
    <m/>
    <m/>
    <m/>
    <m/>
    <m/>
    <m/>
    <m/>
    <m/>
    <m/>
    <m/>
    <m/>
    <m/>
    <m/>
    <m/>
    <m/>
    <m/>
    <m/>
    <m/>
  </r>
  <r>
    <x v="125"/>
    <x v="1"/>
    <x v="2"/>
    <n v="23"/>
    <m/>
    <s v="https://secure.prada.com/buy-online/assets/documents/purchase_terms/eu/eu_it.pdf"/>
    <n v="1"/>
    <n v="0"/>
    <n v="0"/>
    <n v="0"/>
    <n v="0"/>
    <m/>
    <n v="0"/>
    <n v="0"/>
    <n v="0"/>
    <n v="0"/>
    <n v="0"/>
    <n v="0"/>
    <m/>
    <n v="0"/>
    <n v="0"/>
    <n v="0"/>
    <n v="0"/>
    <n v="0"/>
    <n v="0"/>
    <n v="0"/>
    <n v="0"/>
    <n v="0"/>
    <n v="0"/>
    <s v="Miu Miu"/>
    <m/>
    <m/>
    <m/>
    <m/>
    <m/>
    <m/>
    <m/>
    <m/>
    <m/>
    <m/>
    <m/>
    <m/>
    <m/>
    <m/>
    <m/>
    <m/>
    <m/>
    <m/>
    <m/>
    <m/>
    <m/>
    <m/>
    <m/>
    <m/>
    <m/>
    <m/>
    <m/>
    <m/>
    <m/>
    <m/>
    <m/>
    <m/>
    <m/>
    <m/>
    <m/>
    <m/>
    <m/>
    <m/>
    <m/>
    <m/>
    <m/>
    <m/>
    <m/>
    <m/>
    <m/>
    <m/>
    <m/>
  </r>
  <r>
    <x v="188"/>
    <x v="1"/>
    <x v="0"/>
    <n v="356"/>
    <m/>
    <m/>
    <n v="0"/>
    <n v="0"/>
    <n v="0"/>
    <n v="0"/>
    <n v="0"/>
    <m/>
    <n v="0"/>
    <n v="0"/>
    <n v="0"/>
    <n v="0"/>
    <n v="0"/>
    <n v="0"/>
    <m/>
    <n v="0"/>
    <n v="0"/>
    <n v="0"/>
    <n v="0"/>
    <n v="0"/>
    <n v="0"/>
    <n v="0"/>
    <n v="0"/>
    <n v="0"/>
    <n v="0"/>
    <s v="Primadonna"/>
    <m/>
    <m/>
    <m/>
    <m/>
    <m/>
    <m/>
    <m/>
    <m/>
    <m/>
    <m/>
    <m/>
    <m/>
    <m/>
    <m/>
    <m/>
    <m/>
    <m/>
    <m/>
    <m/>
    <m/>
    <m/>
    <m/>
    <m/>
    <m/>
    <m/>
    <m/>
    <m/>
    <m/>
    <m/>
    <m/>
    <m/>
    <m/>
    <m/>
    <m/>
    <m/>
    <m/>
    <m/>
    <m/>
    <m/>
    <m/>
    <m/>
    <m/>
    <m/>
    <m/>
    <m/>
    <m/>
    <m/>
  </r>
  <r>
    <x v="189"/>
    <x v="1"/>
    <x v="0"/>
    <n v="2"/>
    <m/>
    <m/>
    <n v="0"/>
    <n v="0"/>
    <n v="1"/>
    <n v="1"/>
    <n v="0"/>
    <m/>
    <n v="0"/>
    <n v="0"/>
    <n v="0"/>
    <n v="0"/>
    <n v="0"/>
    <n v="0"/>
    <m/>
    <n v="1"/>
    <n v="0"/>
    <n v="1"/>
    <n v="0"/>
    <n v="0"/>
    <n v="0"/>
    <n v="0"/>
    <n v="0"/>
    <n v="0"/>
    <n v="0"/>
    <s v="Primark"/>
    <m/>
    <m/>
    <m/>
    <m/>
    <m/>
    <m/>
    <m/>
    <m/>
    <m/>
    <m/>
    <m/>
    <m/>
    <m/>
    <m/>
    <m/>
    <m/>
    <m/>
    <m/>
    <m/>
    <m/>
    <m/>
    <m/>
    <m/>
    <m/>
    <m/>
    <m/>
    <m/>
    <m/>
    <m/>
    <m/>
    <m/>
    <m/>
    <m/>
    <m/>
    <m/>
    <m/>
    <m/>
    <m/>
    <m/>
    <m/>
    <m/>
    <m/>
    <m/>
    <m/>
    <m/>
    <m/>
    <m/>
  </r>
  <r>
    <x v="126"/>
    <x v="1"/>
    <x v="0"/>
    <n v="53"/>
    <m/>
    <s v="http://www.promod.it/guida-all-acquisto/condizioni-generali-di-vendita/categorie/05#7"/>
    <n v="1"/>
    <n v="8.5"/>
    <n v="5"/>
    <n v="13.5"/>
    <n v="1"/>
    <m/>
    <n v="1"/>
    <n v="1"/>
    <n v="1"/>
    <n v="1"/>
    <n v="0"/>
    <n v="0"/>
    <n v="0"/>
    <n v="1"/>
    <n v="1"/>
    <n v="1"/>
    <n v="1"/>
    <n v="1"/>
    <n v="0"/>
    <n v="0"/>
    <n v="0"/>
    <n v="0"/>
    <n v="0"/>
    <s v="Promod"/>
    <m/>
    <m/>
    <m/>
    <m/>
    <m/>
    <m/>
    <m/>
    <m/>
    <m/>
    <m/>
    <m/>
    <m/>
    <m/>
    <m/>
    <m/>
    <m/>
    <m/>
    <m/>
    <m/>
    <m/>
    <m/>
    <m/>
    <m/>
    <m/>
    <m/>
    <m/>
    <m/>
    <m/>
    <m/>
    <m/>
    <m/>
    <m/>
    <m/>
    <m/>
    <m/>
    <m/>
    <m/>
    <m/>
    <m/>
    <m/>
    <m/>
    <m/>
    <m/>
    <m/>
    <m/>
    <m/>
    <m/>
  </r>
  <r>
    <x v="127"/>
    <x v="1"/>
    <x v="0"/>
    <n v="84"/>
    <m/>
    <s v="http://www.pullandbear.com/it/it/guida-all'acquisto-c57002.html"/>
    <n v="1"/>
    <n v="4.7"/>
    <n v="3"/>
    <n v="7.7"/>
    <n v="1"/>
    <m/>
    <n v="1"/>
    <n v="1"/>
    <n v="0"/>
    <n v="0"/>
    <n v="0"/>
    <n v="0"/>
    <n v="1"/>
    <n v="1"/>
    <n v="1"/>
    <n v="1"/>
    <n v="1"/>
    <n v="0"/>
    <n v="0"/>
    <n v="0"/>
    <n v="0"/>
    <n v="0"/>
    <n v="0"/>
    <s v="(Inditex)"/>
    <m/>
    <m/>
    <m/>
    <m/>
    <m/>
    <m/>
    <m/>
    <m/>
    <m/>
    <m/>
    <m/>
    <m/>
    <m/>
    <m/>
    <m/>
    <m/>
    <m/>
    <m/>
    <m/>
    <m/>
    <m/>
    <m/>
    <m/>
    <m/>
    <m/>
    <m/>
    <m/>
    <m/>
    <m/>
    <m/>
    <m/>
    <m/>
    <m/>
    <m/>
    <m/>
    <m/>
    <m/>
    <m/>
    <m/>
    <m/>
    <m/>
    <m/>
    <m/>
    <m/>
    <m/>
    <m/>
    <m/>
  </r>
  <r>
    <x v="128"/>
    <x v="1"/>
    <x v="1"/>
    <n v="70"/>
    <m/>
    <s v="http://eu.puma.com/it/it/delivery/HELP_Delivery.html"/>
    <n v="1"/>
    <n v="1.5"/>
    <n v="0.5"/>
    <n v="2"/>
    <n v="0"/>
    <m/>
    <n v="1"/>
    <n v="0"/>
    <n v="0"/>
    <n v="0"/>
    <n v="0"/>
    <n v="0"/>
    <m/>
    <n v="1"/>
    <n v="0"/>
    <n v="0"/>
    <n v="0"/>
    <n v="0"/>
    <n v="0"/>
    <n v="0"/>
    <n v="0"/>
    <n v="0"/>
    <n v="0"/>
    <s v="Adidas, Reebok"/>
    <m/>
    <m/>
    <m/>
    <m/>
    <m/>
    <m/>
    <m/>
    <m/>
    <m/>
    <m/>
    <m/>
    <m/>
    <m/>
    <m/>
    <m/>
    <m/>
    <m/>
    <m/>
    <m/>
    <m/>
    <m/>
    <m/>
    <m/>
    <m/>
    <m/>
    <m/>
    <m/>
    <m/>
    <m/>
    <m/>
    <m/>
    <m/>
    <m/>
    <m/>
    <m/>
    <m/>
    <m/>
    <m/>
    <m/>
    <m/>
    <m/>
    <m/>
    <m/>
    <m/>
    <m/>
    <m/>
    <m/>
  </r>
  <r>
    <x v="129"/>
    <x v="1"/>
    <x v="2"/>
    <n v="38"/>
    <m/>
    <s v="http://www.ralphlauren.fr/helpdesk/index.jsp?display=ship&amp;subdisplay=shipMethods&amp;ab=footer_shiprates"/>
    <n v="1"/>
    <n v="0"/>
    <n v="0"/>
    <n v="0"/>
    <n v="0"/>
    <m/>
    <n v="0"/>
    <n v="0"/>
    <n v="0"/>
    <n v="0"/>
    <n v="0"/>
    <n v="0"/>
    <m/>
    <n v="0"/>
    <n v="0"/>
    <n v="0"/>
    <n v="0"/>
    <n v="0"/>
    <n v="0"/>
    <n v="0"/>
    <n v="0"/>
    <n v="0"/>
    <n v="0"/>
    <s v="Ralph Lauren"/>
    <m/>
    <m/>
    <m/>
    <m/>
    <m/>
    <m/>
    <m/>
    <m/>
    <m/>
    <m/>
    <m/>
    <m/>
    <m/>
    <m/>
    <m/>
    <m/>
    <m/>
    <m/>
    <m/>
    <m/>
    <m/>
    <m/>
    <m/>
    <m/>
    <m/>
    <m/>
    <m/>
    <m/>
    <m/>
    <m/>
    <m/>
    <m/>
    <m/>
    <m/>
    <m/>
    <m/>
    <m/>
    <m/>
    <m/>
    <m/>
    <m/>
    <m/>
    <m/>
    <m/>
    <m/>
    <m/>
    <m/>
  </r>
  <r>
    <x v="130"/>
    <x v="1"/>
    <x v="1"/>
    <n v="0"/>
    <m/>
    <s v="http://www.reebok.it/help/delivery.html"/>
    <n v="1"/>
    <n v="0.5"/>
    <n v="0.5"/>
    <n v="1"/>
    <n v="0"/>
    <m/>
    <n v="0"/>
    <n v="0"/>
    <n v="0"/>
    <n v="0"/>
    <n v="1"/>
    <n v="0"/>
    <m/>
    <n v="1"/>
    <n v="0"/>
    <n v="0"/>
    <n v="0"/>
    <n v="0"/>
    <n v="0"/>
    <n v="0"/>
    <n v="0"/>
    <n v="0"/>
    <n v="0"/>
    <m/>
    <m/>
    <m/>
    <m/>
    <m/>
    <m/>
    <m/>
    <m/>
    <m/>
    <m/>
    <m/>
    <m/>
    <m/>
    <m/>
    <m/>
    <m/>
    <m/>
    <m/>
    <m/>
    <m/>
    <m/>
    <m/>
    <m/>
    <m/>
    <m/>
    <m/>
    <m/>
    <m/>
    <m/>
    <m/>
    <m/>
    <m/>
    <m/>
    <m/>
    <m/>
    <m/>
    <m/>
    <m/>
    <m/>
    <m/>
    <m/>
    <m/>
    <m/>
    <m/>
    <m/>
    <m/>
    <m/>
    <m/>
  </r>
  <r>
    <x v="131"/>
    <x v="1"/>
    <x v="2"/>
    <n v="9"/>
    <m/>
    <s v="https://www.rickowens.eu/en/US/info/terms-of-use"/>
    <n v="1"/>
    <n v="0"/>
    <n v="0"/>
    <n v="0"/>
    <n v="0"/>
    <m/>
    <n v="0"/>
    <n v="0"/>
    <n v="0"/>
    <n v="0"/>
    <n v="0"/>
    <n v="0"/>
    <m/>
    <n v="0"/>
    <n v="0"/>
    <n v="0"/>
    <n v="0"/>
    <n v="0"/>
    <n v="0"/>
    <n v="0"/>
    <n v="0"/>
    <n v="0"/>
    <n v="0"/>
    <s v="Rick Owens"/>
    <m/>
    <m/>
    <m/>
    <m/>
    <m/>
    <m/>
    <m/>
    <m/>
    <m/>
    <m/>
    <m/>
    <m/>
    <m/>
    <m/>
    <m/>
    <m/>
    <m/>
    <m/>
    <m/>
    <m/>
    <m/>
    <m/>
    <m/>
    <m/>
    <m/>
    <m/>
    <m/>
    <m/>
    <m/>
    <m/>
    <m/>
    <m/>
    <m/>
    <m/>
    <m/>
    <m/>
    <m/>
    <m/>
    <m/>
    <m/>
    <m/>
    <m/>
    <m/>
    <m/>
    <m/>
    <m/>
    <m/>
  </r>
  <r>
    <x v="190"/>
    <x v="1"/>
    <x v="3"/>
    <n v="90"/>
    <m/>
    <m/>
    <n v="0"/>
    <n v="1"/>
    <n v="1"/>
    <n v="2"/>
    <n v="0"/>
    <m/>
    <n v="0"/>
    <n v="0"/>
    <n v="0"/>
    <n v="1"/>
    <n v="0"/>
    <n v="0"/>
    <m/>
    <n v="1"/>
    <n v="0"/>
    <n v="1"/>
    <n v="0"/>
    <n v="0"/>
    <n v="0"/>
    <n v="0"/>
    <n v="0"/>
    <n v="0"/>
    <n v="0"/>
    <s v="Risparmio casa"/>
    <m/>
    <m/>
    <m/>
    <m/>
    <m/>
    <m/>
    <m/>
    <m/>
    <m/>
    <m/>
    <m/>
    <m/>
    <m/>
    <m/>
    <m/>
    <m/>
    <m/>
    <m/>
    <m/>
    <m/>
    <m/>
    <m/>
    <m/>
    <m/>
    <m/>
    <m/>
    <m/>
    <m/>
    <m/>
    <m/>
    <m/>
    <m/>
    <m/>
    <m/>
    <m/>
    <m/>
    <m/>
    <m/>
    <m/>
    <m/>
    <m/>
    <m/>
    <m/>
    <m/>
    <m/>
    <m/>
    <m/>
  </r>
  <r>
    <x v="132"/>
    <x v="1"/>
    <x v="4"/>
    <n v="0"/>
    <m/>
    <s v="http://www.libreriarizzoli.it/servizio-clienti/faq-libri-e-scuola/.yKsEWcW_UsAAAFIaToHbvUl/ct"/>
    <n v="1"/>
    <n v="0"/>
    <n v="0"/>
    <n v="0"/>
    <n v="0"/>
    <m/>
    <n v="0"/>
    <n v="0"/>
    <n v="0"/>
    <n v="0"/>
    <n v="0"/>
    <n v="0"/>
    <m/>
    <n v="0"/>
    <n v="0"/>
    <n v="0"/>
    <n v="0"/>
    <n v="0"/>
    <n v="0"/>
    <n v="0"/>
    <n v="0"/>
    <n v="0"/>
    <n v="0"/>
    <m/>
    <m/>
    <s v="Partner Amazon"/>
    <m/>
    <m/>
    <m/>
    <m/>
    <m/>
    <m/>
    <m/>
    <m/>
    <m/>
    <m/>
    <m/>
    <m/>
    <m/>
    <m/>
    <m/>
    <m/>
    <m/>
    <m/>
    <m/>
    <m/>
    <m/>
    <m/>
    <m/>
    <m/>
    <m/>
    <m/>
    <m/>
    <m/>
    <m/>
    <m/>
    <m/>
    <m/>
    <m/>
    <m/>
    <m/>
    <m/>
    <m/>
    <m/>
    <m/>
    <m/>
    <m/>
    <m/>
    <m/>
    <m/>
    <m/>
  </r>
  <r>
    <x v="133"/>
    <x v="1"/>
    <x v="2"/>
    <n v="9"/>
    <m/>
    <s v="http://www.ferragamo.com/shop/it/ita/area-legale--4/condizioni-di-vendita/costi-di-spedizione"/>
    <n v="1"/>
    <n v="0"/>
    <n v="0"/>
    <n v="0"/>
    <n v="0"/>
    <m/>
    <n v="0"/>
    <n v="0"/>
    <n v="0"/>
    <n v="0"/>
    <n v="0"/>
    <n v="0"/>
    <m/>
    <n v="0"/>
    <n v="0"/>
    <n v="0"/>
    <n v="0"/>
    <n v="0"/>
    <n v="0"/>
    <n v="0"/>
    <n v="0"/>
    <n v="0"/>
    <n v="0"/>
    <s v="Salvatore Ferragamo"/>
    <m/>
    <m/>
    <m/>
    <m/>
    <m/>
    <m/>
    <m/>
    <m/>
    <m/>
    <m/>
    <m/>
    <m/>
    <m/>
    <m/>
    <m/>
    <m/>
    <m/>
    <m/>
    <m/>
    <m/>
    <m/>
    <m/>
    <m/>
    <m/>
    <m/>
    <m/>
    <m/>
    <m/>
    <m/>
    <m/>
    <m/>
    <m/>
    <m/>
    <m/>
    <m/>
    <m/>
    <m/>
    <m/>
    <m/>
    <m/>
    <m/>
    <m/>
    <m/>
    <m/>
    <m/>
    <m/>
    <m/>
  </r>
  <r>
    <x v="191"/>
    <x v="1"/>
    <x v="0"/>
    <n v="40"/>
    <m/>
    <m/>
    <n v="0"/>
    <n v="0"/>
    <n v="0"/>
    <n v="0"/>
    <n v="0"/>
    <m/>
    <n v="0"/>
    <n v="0"/>
    <n v="0"/>
    <n v="0"/>
    <n v="0"/>
    <n v="0"/>
    <m/>
    <n v="0"/>
    <n v="0"/>
    <n v="0"/>
    <n v="0"/>
    <n v="0"/>
    <n v="0"/>
    <n v="0"/>
    <n v="0"/>
    <n v="0"/>
    <n v="0"/>
    <m/>
    <m/>
    <m/>
    <m/>
    <m/>
    <m/>
    <m/>
    <m/>
    <m/>
    <m/>
    <m/>
    <m/>
    <m/>
    <m/>
    <m/>
    <m/>
    <m/>
    <m/>
    <m/>
    <m/>
    <m/>
    <m/>
    <m/>
    <m/>
    <m/>
    <m/>
    <m/>
    <m/>
    <m/>
    <m/>
    <m/>
    <m/>
    <m/>
    <m/>
    <m/>
    <m/>
    <m/>
    <m/>
    <m/>
    <m/>
    <m/>
    <m/>
    <m/>
    <m/>
    <m/>
    <m/>
    <m/>
    <m/>
  </r>
  <r>
    <x v="134"/>
    <x v="1"/>
    <x v="7"/>
    <n v="94"/>
    <m/>
    <m/>
    <n v="0"/>
    <n v="0"/>
    <n v="0"/>
    <n v="0"/>
    <n v="0"/>
    <m/>
    <n v="0"/>
    <n v="0"/>
    <n v="0"/>
    <n v="0"/>
    <n v="0"/>
    <n v="0"/>
    <m/>
    <n v="0"/>
    <n v="0"/>
    <n v="0"/>
    <n v="0"/>
    <n v="0"/>
    <n v="0"/>
    <n v="0"/>
    <n v="0"/>
    <n v="0"/>
    <n v="0"/>
    <s v="Scavolini"/>
    <n v="165504000"/>
    <m/>
    <m/>
    <m/>
    <m/>
    <m/>
    <m/>
    <m/>
    <m/>
    <m/>
    <m/>
    <m/>
    <m/>
    <m/>
    <m/>
    <m/>
    <m/>
    <m/>
    <m/>
    <m/>
    <m/>
    <m/>
    <m/>
    <m/>
    <m/>
    <m/>
    <m/>
    <m/>
    <m/>
    <m/>
    <m/>
    <m/>
    <m/>
    <m/>
    <m/>
    <m/>
    <m/>
    <m/>
    <m/>
    <m/>
    <m/>
    <m/>
    <m/>
    <m/>
    <m/>
    <m/>
    <m/>
  </r>
  <r>
    <x v="192"/>
    <x v="1"/>
    <x v="6"/>
    <n v="30"/>
    <m/>
    <s v="https://www.selfitalia.it/consegna-a-casa-o-in-negozio/"/>
    <n v="1"/>
    <n v="2.5"/>
    <n v="0"/>
    <n v="2.5"/>
    <n v="1"/>
    <m/>
    <n v="1"/>
    <n v="0"/>
    <n v="0"/>
    <n v="0"/>
    <n v="0"/>
    <n v="0"/>
    <m/>
    <n v="0"/>
    <n v="0"/>
    <n v="0"/>
    <n v="0"/>
    <n v="0"/>
    <n v="0"/>
    <n v="0"/>
    <n v="0"/>
    <n v="0"/>
    <n v="0"/>
    <m/>
    <m/>
    <m/>
    <m/>
    <m/>
    <m/>
    <m/>
    <m/>
    <m/>
    <m/>
    <m/>
    <m/>
    <m/>
    <m/>
    <m/>
    <m/>
    <m/>
    <m/>
    <m/>
    <m/>
    <m/>
    <m/>
    <m/>
    <m/>
    <m/>
    <m/>
    <m/>
    <m/>
    <m/>
    <m/>
    <m/>
    <m/>
    <m/>
    <m/>
    <m/>
    <m/>
    <m/>
    <m/>
    <m/>
    <m/>
    <m/>
    <m/>
    <m/>
    <m/>
    <m/>
    <m/>
    <m/>
    <m/>
  </r>
  <r>
    <x v="135"/>
    <x v="1"/>
    <x v="5"/>
    <n v="130"/>
    <m/>
    <s v="http://www.sephora.it/cgv/cgv.jsp#article51"/>
    <n v="1"/>
    <n v="4.7"/>
    <n v="5.5"/>
    <n v="10.199999999999999"/>
    <n v="0"/>
    <m/>
    <n v="1"/>
    <n v="1"/>
    <n v="0"/>
    <n v="1"/>
    <n v="0"/>
    <n v="0"/>
    <m/>
    <n v="1"/>
    <n v="1"/>
    <n v="1"/>
    <n v="1"/>
    <n v="0"/>
    <n v="1"/>
    <n v="1"/>
    <n v="1"/>
    <n v="0"/>
    <n v="0"/>
    <m/>
    <m/>
    <m/>
    <m/>
    <m/>
    <m/>
    <m/>
    <m/>
    <m/>
    <m/>
    <m/>
    <m/>
    <m/>
    <m/>
    <m/>
    <m/>
    <m/>
    <m/>
    <m/>
    <m/>
    <m/>
    <m/>
    <m/>
    <m/>
    <m/>
    <m/>
    <m/>
    <m/>
    <m/>
    <m/>
    <m/>
    <m/>
    <m/>
    <m/>
    <m/>
    <m/>
    <m/>
    <m/>
    <m/>
    <m/>
    <m/>
    <m/>
    <m/>
    <m/>
    <m/>
    <m/>
    <m/>
    <m/>
  </r>
  <r>
    <x v="193"/>
    <x v="1"/>
    <x v="3"/>
    <n v="10"/>
    <m/>
    <n v="1"/>
    <n v="1"/>
    <n v="0"/>
    <n v="0"/>
    <n v="0"/>
    <n v="0"/>
    <m/>
    <n v="0"/>
    <n v="0"/>
    <n v="0"/>
    <n v="0"/>
    <n v="0"/>
    <n v="0"/>
    <m/>
    <n v="0"/>
    <n v="0"/>
    <n v="0"/>
    <n v="0"/>
    <n v="0"/>
    <n v="0"/>
    <n v="0"/>
    <n v="0"/>
    <n v="0"/>
    <n v="0"/>
    <s v="Sidis"/>
    <n v="17333000"/>
    <m/>
    <m/>
    <m/>
    <m/>
    <m/>
    <m/>
    <m/>
    <m/>
    <m/>
    <m/>
    <m/>
    <m/>
    <m/>
    <m/>
    <m/>
    <m/>
    <m/>
    <m/>
    <m/>
    <m/>
    <m/>
    <m/>
    <m/>
    <m/>
    <m/>
    <m/>
    <m/>
    <m/>
    <m/>
    <m/>
    <m/>
    <m/>
    <m/>
    <m/>
    <m/>
    <m/>
    <m/>
    <m/>
    <m/>
    <m/>
    <m/>
    <m/>
    <m/>
    <m/>
    <m/>
    <m/>
  </r>
  <r>
    <x v="136"/>
    <x v="1"/>
    <x v="3"/>
    <n v="1741"/>
    <m/>
    <m/>
    <n v="0"/>
    <n v="0"/>
    <n v="0.5"/>
    <n v="0.5"/>
    <n v="0"/>
    <m/>
    <n v="0"/>
    <n v="0"/>
    <n v="0"/>
    <n v="0"/>
    <n v="0"/>
    <n v="0"/>
    <m/>
    <s v="?"/>
    <n v="0"/>
    <n v="1"/>
    <n v="0"/>
    <n v="0"/>
    <n v="0"/>
    <n v="0"/>
    <n v="0"/>
    <n v="0"/>
    <n v="0"/>
    <s v="Sigma"/>
    <n v="13633000"/>
    <m/>
    <m/>
    <m/>
    <m/>
    <m/>
    <m/>
    <m/>
    <m/>
    <m/>
    <m/>
    <m/>
    <m/>
    <m/>
    <m/>
    <m/>
    <m/>
    <m/>
    <m/>
    <m/>
    <m/>
    <m/>
    <m/>
    <m/>
    <m/>
    <m/>
    <m/>
    <m/>
    <m/>
    <m/>
    <m/>
    <m/>
    <m/>
    <m/>
    <m/>
    <m/>
    <m/>
    <m/>
    <m/>
    <m/>
    <m/>
    <m/>
    <m/>
    <m/>
    <m/>
    <m/>
    <m/>
  </r>
  <r>
    <x v="137"/>
    <x v="1"/>
    <x v="3"/>
    <n v="1500"/>
    <m/>
    <s v="http://www.spesasimply.it/sipuo.html"/>
    <n v="1"/>
    <n v="2"/>
    <n v="2"/>
    <n v="4"/>
    <n v="1"/>
    <m/>
    <n v="0"/>
    <n v="0"/>
    <n v="0"/>
    <n v="1"/>
    <n v="0"/>
    <n v="0"/>
    <m/>
    <n v="1"/>
    <n v="0"/>
    <n v="1"/>
    <n v="0"/>
    <n v="0"/>
    <n v="0"/>
    <n v="1"/>
    <n v="1"/>
    <n v="0"/>
    <n v="0"/>
    <s v="Simply, Ipersimply"/>
    <n v="2353554000"/>
    <m/>
    <m/>
    <m/>
    <m/>
    <m/>
    <m/>
    <m/>
    <m/>
    <m/>
    <m/>
    <m/>
    <m/>
    <m/>
    <m/>
    <m/>
    <m/>
    <m/>
    <m/>
    <m/>
    <m/>
    <m/>
    <m/>
    <m/>
    <m/>
    <m/>
    <m/>
    <m/>
    <m/>
    <m/>
    <m/>
    <m/>
    <m/>
    <m/>
    <m/>
    <m/>
    <m/>
    <m/>
    <m/>
    <m/>
    <m/>
    <m/>
    <m/>
    <m/>
    <m/>
    <m/>
    <m/>
  </r>
  <r>
    <x v="138"/>
    <x v="1"/>
    <x v="3"/>
    <n v="1558"/>
    <m/>
    <m/>
    <n v="0"/>
    <n v="1"/>
    <n v="1.3"/>
    <n v="2.2999999999999998"/>
    <n v="0"/>
    <m/>
    <n v="0"/>
    <n v="0"/>
    <n v="0"/>
    <n v="1"/>
    <n v="0"/>
    <n v="0"/>
    <m/>
    <n v="1"/>
    <n v="0"/>
    <n v="0"/>
    <n v="0"/>
    <n v="0"/>
    <n v="0"/>
    <n v="1"/>
    <n v="0"/>
    <n v="0"/>
    <n v="0"/>
    <s v="Sisa, IPERSISA, SISASUPERSTORE, SISA, ISSIMO, NEGOZIO ITALIA e QUICK"/>
    <n v="21592000"/>
    <m/>
    <m/>
    <m/>
    <m/>
    <m/>
    <m/>
    <m/>
    <m/>
    <m/>
    <m/>
    <m/>
    <m/>
    <m/>
    <m/>
    <m/>
    <m/>
    <m/>
    <m/>
    <m/>
    <m/>
    <m/>
    <m/>
    <m/>
    <m/>
    <m/>
    <m/>
    <m/>
    <m/>
    <m/>
    <m/>
    <m/>
    <m/>
    <m/>
    <m/>
    <m/>
    <m/>
    <m/>
    <m/>
    <m/>
    <m/>
    <m/>
    <m/>
    <m/>
    <m/>
    <m/>
    <m/>
  </r>
  <r>
    <x v="194"/>
    <x v="1"/>
    <x v="0"/>
    <n v="85"/>
    <m/>
    <s v="http://it.sisley.com/shop/it_it/time-of-delivery"/>
    <n v="1"/>
    <n v="0"/>
    <n v="0"/>
    <n v="0"/>
    <n v="0"/>
    <m/>
    <n v="0"/>
    <n v="0"/>
    <n v="0"/>
    <n v="0"/>
    <n v="0"/>
    <n v="0"/>
    <m/>
    <n v="0"/>
    <n v="0"/>
    <n v="0"/>
    <n v="0"/>
    <n v="0"/>
    <n v="0"/>
    <n v="0"/>
    <n v="0"/>
    <n v="0"/>
    <n v="0"/>
    <s v="UC of Benetton"/>
    <m/>
    <m/>
    <m/>
    <m/>
    <m/>
    <m/>
    <m/>
    <m/>
    <m/>
    <m/>
    <m/>
    <m/>
    <m/>
    <m/>
    <m/>
    <m/>
    <m/>
    <m/>
    <m/>
    <m/>
    <m/>
    <m/>
    <m/>
    <m/>
    <m/>
    <m/>
    <m/>
    <m/>
    <m/>
    <m/>
    <m/>
    <m/>
    <m/>
    <m/>
    <m/>
    <m/>
    <m/>
    <m/>
    <m/>
    <m/>
    <m/>
    <m/>
    <m/>
    <m/>
    <m/>
    <m/>
    <m/>
  </r>
  <r>
    <x v="195"/>
    <x v="1"/>
    <x v="0"/>
    <n v="65"/>
    <m/>
    <s v="http://sonnybono.com/it/shippingterms"/>
    <n v="1"/>
    <n v="2.5"/>
    <n v="0"/>
    <n v="2.5"/>
    <n v="1"/>
    <m/>
    <n v="1"/>
    <n v="0"/>
    <n v="0"/>
    <n v="0"/>
    <n v="0"/>
    <n v="0"/>
    <m/>
    <n v="0"/>
    <n v="0"/>
    <n v="0"/>
    <n v="0"/>
    <n v="0"/>
    <n v="0"/>
    <n v="0"/>
    <n v="0"/>
    <n v="0"/>
    <n v="0"/>
    <s v="SonnyBono"/>
    <m/>
    <m/>
    <m/>
    <m/>
    <m/>
    <m/>
    <m/>
    <m/>
    <m/>
    <m/>
    <m/>
    <m/>
    <m/>
    <m/>
    <m/>
    <m/>
    <m/>
    <m/>
    <m/>
    <m/>
    <m/>
    <m/>
    <m/>
    <m/>
    <m/>
    <m/>
    <m/>
    <m/>
    <m/>
    <m/>
    <m/>
    <m/>
    <m/>
    <m/>
    <m/>
    <m/>
    <m/>
    <m/>
    <m/>
    <m/>
    <m/>
    <m/>
    <m/>
    <m/>
    <m/>
    <m/>
    <m/>
  </r>
  <r>
    <x v="196"/>
    <x v="1"/>
    <x v="1"/>
    <n v="17"/>
    <m/>
    <s v="http://www.Articoli sportiviler.com/it/i/shipping;jsessionid=5B17F2ADB3CB43D113C5831F9BBC0E8E"/>
    <n v="1"/>
    <n v="1"/>
    <n v="2"/>
    <n v="3"/>
    <n v="0"/>
    <m/>
    <n v="0"/>
    <n v="0"/>
    <n v="0"/>
    <n v="1"/>
    <n v="0"/>
    <n v="0"/>
    <m/>
    <n v="1"/>
    <n v="1"/>
    <n v="0"/>
    <n v="0"/>
    <n v="0"/>
    <n v="0"/>
    <n v="1"/>
    <n v="1"/>
    <n v="0"/>
    <n v="0"/>
    <m/>
    <s v=" 79019766"/>
    <m/>
    <m/>
    <m/>
    <m/>
    <m/>
    <m/>
    <m/>
    <m/>
    <m/>
    <m/>
    <m/>
    <m/>
    <m/>
    <m/>
    <m/>
    <m/>
    <m/>
    <m/>
    <m/>
    <m/>
    <m/>
    <m/>
    <m/>
    <m/>
    <m/>
    <m/>
    <m/>
    <m/>
    <m/>
    <m/>
    <m/>
    <m/>
    <m/>
    <m/>
    <m/>
    <m/>
    <m/>
    <m/>
    <m/>
    <m/>
    <m/>
    <m/>
    <m/>
    <m/>
    <m/>
    <m/>
  </r>
  <r>
    <x v="197"/>
    <x v="1"/>
    <x v="0"/>
    <n v="145"/>
    <m/>
    <s v="http://www.stefanel.com/it_it/returns"/>
    <n v="1"/>
    <n v="2"/>
    <n v="0"/>
    <n v="2"/>
    <n v="1"/>
    <m/>
    <n v="0"/>
    <n v="0"/>
    <n v="0"/>
    <n v="1"/>
    <n v="0"/>
    <n v="0"/>
    <m/>
    <n v="0"/>
    <n v="0"/>
    <n v="0"/>
    <n v="0"/>
    <n v="0"/>
    <n v="0"/>
    <n v="0"/>
    <n v="0"/>
    <n v="0"/>
    <n v="0"/>
    <s v="Stefanel"/>
    <m/>
    <m/>
    <m/>
    <m/>
    <m/>
    <m/>
    <m/>
    <m/>
    <m/>
    <m/>
    <m/>
    <m/>
    <m/>
    <m/>
    <m/>
    <m/>
    <m/>
    <m/>
    <m/>
    <m/>
    <m/>
    <m/>
    <m/>
    <m/>
    <m/>
    <m/>
    <m/>
    <m/>
    <m/>
    <m/>
    <m/>
    <m/>
    <m/>
    <m/>
    <m/>
    <m/>
    <m/>
    <m/>
    <m/>
    <m/>
    <m/>
    <m/>
    <m/>
    <m/>
    <m/>
    <m/>
    <m/>
  </r>
  <r>
    <x v="139"/>
    <x v="1"/>
    <x v="2"/>
    <n v="2"/>
    <m/>
    <s v="http://www.stellamccartney.com/system/selfservice.controller?CONFIGURATION=1116&amp;PARTITION_ID=1&amp;secureFlag=false&amp;TIMEZONE_OFFSET=&amp;CMD=BROWSE_TOPIC&amp;TOPIC_ID=1021&amp;USERTYPE=1"/>
    <n v="1"/>
    <n v="5"/>
    <n v="0"/>
    <n v="5"/>
    <n v="0"/>
    <m/>
    <n v="0"/>
    <n v="1"/>
    <n v="1"/>
    <n v="0"/>
    <n v="0"/>
    <n v="0"/>
    <s v=" "/>
    <n v="0"/>
    <n v="0"/>
    <n v="0"/>
    <n v="0"/>
    <n v="0"/>
    <n v="0"/>
    <n v="0"/>
    <n v="0"/>
    <n v="0"/>
    <n v="0"/>
    <s v="Stella McCartney"/>
    <m/>
    <m/>
    <m/>
    <m/>
    <m/>
    <m/>
    <m/>
    <m/>
    <m/>
    <m/>
    <m/>
    <m/>
    <m/>
    <m/>
    <m/>
    <m/>
    <m/>
    <m/>
    <m/>
    <m/>
    <m/>
    <m/>
    <m/>
    <m/>
    <m/>
    <m/>
    <m/>
    <m/>
    <m/>
    <m/>
    <m/>
    <m/>
    <m/>
    <m/>
    <m/>
    <m/>
    <m/>
    <m/>
    <m/>
    <m/>
    <m/>
    <m/>
    <m/>
    <m/>
    <m/>
    <m/>
    <m/>
  </r>
  <r>
    <x v="140"/>
    <x v="1"/>
    <x v="0"/>
    <n v="52"/>
    <m/>
    <s v="http://www.stradivarius.com/it/shopping-guide.html"/>
    <n v="1"/>
    <n v="4.7"/>
    <n v="4.5"/>
    <n v="9.1999999999999993"/>
    <n v="1"/>
    <m/>
    <n v="1"/>
    <n v="1"/>
    <n v="0"/>
    <n v="0"/>
    <n v="0"/>
    <n v="0"/>
    <n v="0"/>
    <n v="1"/>
    <n v="1"/>
    <n v="1"/>
    <n v="1"/>
    <n v="0"/>
    <n v="1"/>
    <n v="0"/>
    <n v="0"/>
    <n v="0"/>
    <n v="0"/>
    <s v="(Inditex)"/>
    <m/>
    <m/>
    <m/>
    <m/>
    <m/>
    <m/>
    <m/>
    <m/>
    <m/>
    <m/>
    <m/>
    <m/>
    <m/>
    <m/>
    <m/>
    <m/>
    <m/>
    <m/>
    <m/>
    <m/>
    <m/>
    <m/>
    <m/>
    <m/>
    <m/>
    <m/>
    <m/>
    <m/>
    <m/>
    <m/>
    <m/>
    <m/>
    <m/>
    <m/>
    <m/>
    <m/>
    <m/>
    <m/>
    <m/>
    <m/>
    <m/>
    <m/>
    <m/>
    <m/>
    <m/>
    <m/>
    <m/>
  </r>
  <r>
    <x v="198"/>
    <x v="1"/>
    <x v="10"/>
    <n v="350"/>
    <m/>
    <s v="http://www.stroilioro.com/it/condizioni-di-vendita/#consegna"/>
    <n v="1"/>
    <n v="1"/>
    <n v="0"/>
    <n v="1"/>
    <n v="0"/>
    <m/>
    <n v="0"/>
    <n v="0"/>
    <n v="0"/>
    <n v="1"/>
    <n v="0"/>
    <n v="0"/>
    <m/>
    <n v="0"/>
    <n v="0"/>
    <n v="0"/>
    <n v="0"/>
    <n v="0"/>
    <n v="0"/>
    <n v="0"/>
    <n v="0"/>
    <n v="0"/>
    <n v="0"/>
    <s v="Stroilioro"/>
    <n v="215000000"/>
    <m/>
    <m/>
    <m/>
    <m/>
    <m/>
    <m/>
    <m/>
    <m/>
    <m/>
    <m/>
    <m/>
    <m/>
    <m/>
    <m/>
    <m/>
    <m/>
    <m/>
    <m/>
    <m/>
    <m/>
    <m/>
    <m/>
    <m/>
    <m/>
    <m/>
    <m/>
    <m/>
    <m/>
    <m/>
    <m/>
    <m/>
    <m/>
    <m/>
    <m/>
    <m/>
    <m/>
    <m/>
    <m/>
    <m/>
    <m/>
    <m/>
    <m/>
    <m/>
    <m/>
    <m/>
    <m/>
  </r>
  <r>
    <x v="141"/>
    <x v="1"/>
    <x v="3"/>
    <n v="40"/>
    <m/>
    <m/>
    <n v="0"/>
    <n v="1"/>
    <n v="0"/>
    <n v="1"/>
    <n v="0"/>
    <m/>
    <n v="0"/>
    <n v="0"/>
    <n v="0"/>
    <n v="1"/>
    <n v="0"/>
    <n v="0"/>
    <m/>
    <n v="0"/>
    <n v="0"/>
    <n v="0"/>
    <n v="0"/>
    <n v="0"/>
    <n v="0"/>
    <n v="0"/>
    <n v="0"/>
    <n v="0"/>
    <n v="0"/>
    <s v="Superdì/Iperdì"/>
    <n v="146053000"/>
    <m/>
    <m/>
    <m/>
    <m/>
    <m/>
    <m/>
    <m/>
    <m/>
    <m/>
    <m/>
    <m/>
    <m/>
    <m/>
    <m/>
    <m/>
    <m/>
    <m/>
    <m/>
    <m/>
    <m/>
    <m/>
    <m/>
    <m/>
    <m/>
    <m/>
    <m/>
    <m/>
    <m/>
    <m/>
    <m/>
    <m/>
    <m/>
    <m/>
    <m/>
    <m/>
    <m/>
    <m/>
    <m/>
    <m/>
    <m/>
    <m/>
    <m/>
    <m/>
    <m/>
    <m/>
    <m/>
  </r>
  <r>
    <x v="199"/>
    <x v="1"/>
    <x v="10"/>
    <n v="126"/>
    <m/>
    <s v="http://www.swarovski.com/Web_IT/it/termsconditions"/>
    <n v="1"/>
    <n v="0.5"/>
    <n v="0.5"/>
    <n v="1"/>
    <n v="0"/>
    <m/>
    <n v="0"/>
    <n v="0"/>
    <n v="0"/>
    <n v="0"/>
    <n v="1"/>
    <n v="0"/>
    <m/>
    <n v="1"/>
    <n v="0"/>
    <n v="0"/>
    <n v="0"/>
    <n v="0"/>
    <n v="0"/>
    <n v="0"/>
    <n v="0"/>
    <n v="0"/>
    <n v="0"/>
    <s v="Swarovski"/>
    <n v="200000000"/>
    <m/>
    <m/>
    <m/>
    <m/>
    <m/>
    <m/>
    <m/>
    <m/>
    <m/>
    <m/>
    <m/>
    <m/>
    <m/>
    <m/>
    <m/>
    <m/>
    <m/>
    <m/>
    <m/>
    <m/>
    <m/>
    <m/>
    <m/>
    <m/>
    <m/>
    <m/>
    <m/>
    <m/>
    <m/>
    <m/>
    <m/>
    <m/>
    <m/>
    <m/>
    <m/>
    <m/>
    <m/>
    <m/>
    <m/>
    <m/>
    <m/>
    <m/>
    <m/>
    <m/>
    <m/>
    <m/>
  </r>
  <r>
    <x v="200"/>
    <x v="1"/>
    <x v="0"/>
    <n v="65"/>
    <m/>
    <s v="http://www.tataitalia.com/spedizioni.aspx"/>
    <n v="1"/>
    <n v="1.5"/>
    <n v="0"/>
    <n v="1.5"/>
    <n v="0"/>
    <m/>
    <n v="1"/>
    <n v="0"/>
    <n v="0"/>
    <n v="0"/>
    <n v="0"/>
    <n v="0"/>
    <m/>
    <n v="0"/>
    <n v="0"/>
    <n v="0"/>
    <n v="0"/>
    <n v="0"/>
    <n v="0"/>
    <n v="0"/>
    <n v="0"/>
    <n v="0"/>
    <n v="0"/>
    <s v="Tata Italia"/>
    <m/>
    <m/>
    <m/>
    <m/>
    <m/>
    <m/>
    <m/>
    <m/>
    <m/>
    <m/>
    <m/>
    <m/>
    <m/>
    <m/>
    <m/>
    <m/>
    <m/>
    <m/>
    <m/>
    <m/>
    <m/>
    <m/>
    <m/>
    <m/>
    <m/>
    <m/>
    <m/>
    <m/>
    <m/>
    <m/>
    <m/>
    <m/>
    <m/>
    <m/>
    <m/>
    <m/>
    <m/>
    <m/>
    <m/>
    <m/>
    <m/>
    <m/>
    <m/>
    <m/>
    <m/>
    <m/>
    <m/>
  </r>
  <r>
    <x v="201"/>
    <x v="1"/>
    <x v="0"/>
    <n v="6"/>
    <m/>
    <s v="http://www.tendenzecalzature.it/content/1-consegna"/>
    <n v="1"/>
    <n v="0"/>
    <n v="0"/>
    <n v="0"/>
    <n v="0"/>
    <m/>
    <n v="0"/>
    <n v="0"/>
    <n v="0"/>
    <n v="0"/>
    <n v="0"/>
    <n v="0"/>
    <m/>
    <n v="0"/>
    <n v="0"/>
    <n v="0"/>
    <n v="0"/>
    <n v="0"/>
    <n v="0"/>
    <n v="0"/>
    <n v="0"/>
    <n v="0"/>
    <n v="0"/>
    <m/>
    <m/>
    <m/>
    <m/>
    <m/>
    <m/>
    <m/>
    <m/>
    <m/>
    <m/>
    <m/>
    <m/>
    <m/>
    <m/>
    <m/>
    <m/>
    <m/>
    <m/>
    <m/>
    <m/>
    <m/>
    <m/>
    <m/>
    <m/>
    <m/>
    <m/>
    <m/>
    <m/>
    <m/>
    <m/>
    <m/>
    <m/>
    <m/>
    <m/>
    <m/>
    <m/>
    <m/>
    <m/>
    <m/>
    <m/>
    <m/>
    <m/>
    <m/>
    <m/>
    <m/>
    <m/>
    <m/>
    <m/>
  </r>
  <r>
    <x v="142"/>
    <x v="1"/>
    <x v="0"/>
    <n v="170"/>
    <m/>
    <s v="http://www.terranovastyle.com/it_it/web/servizio-clienti/spedizioni-e-ritiro-in-negozio/"/>
    <n v="1"/>
    <n v="3.5"/>
    <n v="1.8"/>
    <n v="5.3"/>
    <n v="1"/>
    <m/>
    <n v="1"/>
    <n v="0"/>
    <n v="0"/>
    <n v="1"/>
    <n v="0"/>
    <n v="0"/>
    <n v="0"/>
    <n v="1"/>
    <n v="0"/>
    <n v="1"/>
    <n v="0"/>
    <n v="0"/>
    <n v="0"/>
    <n v="1"/>
    <n v="0"/>
    <n v="0"/>
    <n v="0"/>
    <s v="Teddy, Terranova, Calliope"/>
    <m/>
    <m/>
    <m/>
    <m/>
    <m/>
    <m/>
    <m/>
    <m/>
    <m/>
    <m/>
    <m/>
    <m/>
    <m/>
    <m/>
    <m/>
    <m/>
    <m/>
    <m/>
    <m/>
    <m/>
    <m/>
    <m/>
    <m/>
    <m/>
    <m/>
    <m/>
    <m/>
    <m/>
    <m/>
    <m/>
    <m/>
    <m/>
    <m/>
    <m/>
    <m/>
    <m/>
    <m/>
    <m/>
    <m/>
    <m/>
    <m/>
    <m/>
    <m/>
    <m/>
    <m/>
    <m/>
    <m/>
  </r>
  <r>
    <x v="202"/>
    <x v="1"/>
    <x v="0"/>
    <n v="54"/>
    <m/>
    <s v="http://it.tezenis.com/custserv/custserv.jsp?pageName=delivery"/>
    <n v="1"/>
    <n v="2.5"/>
    <n v="0"/>
    <n v="2.5"/>
    <n v="1"/>
    <m/>
    <n v="1"/>
    <n v="0"/>
    <n v="0"/>
    <n v="0"/>
    <n v="0"/>
    <n v="0"/>
    <m/>
    <n v="0"/>
    <n v="0"/>
    <n v="0"/>
    <n v="0"/>
    <n v="0"/>
    <n v="0"/>
    <n v="0"/>
    <n v="0"/>
    <n v="0"/>
    <n v="0"/>
    <s v="Tezenis"/>
    <m/>
    <m/>
    <n v="1"/>
    <n v="0"/>
    <n v="0"/>
    <n v="0"/>
    <n v="0"/>
    <n v="0"/>
    <n v="2"/>
    <n v="3"/>
    <m/>
    <m/>
    <m/>
    <m/>
    <m/>
    <m/>
    <m/>
    <m/>
    <m/>
    <m/>
    <m/>
    <m/>
    <n v="3"/>
    <m/>
    <m/>
    <n v="3"/>
    <n v="2"/>
    <n v="0"/>
    <n v="0"/>
    <n v="0"/>
    <m/>
    <m/>
    <m/>
    <m/>
    <m/>
    <m/>
    <m/>
    <n v="2"/>
    <n v="1"/>
    <m/>
    <m/>
    <n v="2"/>
    <n v="1"/>
    <n v="1"/>
    <n v="1"/>
    <n v="1"/>
    <n v="3"/>
  </r>
  <r>
    <x v="143"/>
    <x v="1"/>
    <x v="5"/>
    <n v="5"/>
    <m/>
    <s v="http://www.the-body-shop.it/it/termini-e-condizioni?"/>
    <n v="1"/>
    <n v="0"/>
    <n v="0"/>
    <n v="0"/>
    <n v="0"/>
    <m/>
    <n v="0"/>
    <n v="0"/>
    <n v="0"/>
    <n v="0"/>
    <n v="0"/>
    <n v="0"/>
    <m/>
    <n v="0"/>
    <n v="0"/>
    <n v="0"/>
    <n v="0"/>
    <n v="0"/>
    <n v="0"/>
    <n v="0"/>
    <n v="0"/>
    <n v="0"/>
    <n v="0"/>
    <s v="The Body Shop"/>
    <m/>
    <m/>
    <m/>
    <m/>
    <m/>
    <m/>
    <m/>
    <m/>
    <m/>
    <m/>
    <m/>
    <m/>
    <m/>
    <m/>
    <m/>
    <m/>
    <m/>
    <m/>
    <m/>
    <m/>
    <m/>
    <m/>
    <m/>
    <m/>
    <m/>
    <m/>
    <m/>
    <m/>
    <m/>
    <m/>
    <m/>
    <m/>
    <m/>
    <m/>
    <m/>
    <m/>
    <m/>
    <m/>
    <m/>
    <m/>
    <m/>
    <m/>
    <m/>
    <m/>
    <m/>
    <m/>
    <m/>
  </r>
  <r>
    <x v="144"/>
    <x v="1"/>
    <x v="1"/>
    <n v="16"/>
    <m/>
    <s v="http://www.thenorthface.it/tnf-it-it/delivery/"/>
    <n v="1"/>
    <n v="0"/>
    <n v="0"/>
    <n v="0"/>
    <n v="0"/>
    <m/>
    <n v="0"/>
    <n v="0"/>
    <n v="0"/>
    <n v="0"/>
    <n v="0"/>
    <n v="0"/>
    <m/>
    <n v="0"/>
    <n v="0"/>
    <n v="0"/>
    <n v="0"/>
    <n v="0"/>
    <n v="0"/>
    <n v="0"/>
    <n v="0"/>
    <n v="0"/>
    <n v="0"/>
    <s v="Hurley, Nike"/>
    <m/>
    <m/>
    <m/>
    <m/>
    <m/>
    <m/>
    <m/>
    <m/>
    <m/>
    <m/>
    <m/>
    <m/>
    <m/>
    <m/>
    <m/>
    <m/>
    <m/>
    <m/>
    <m/>
    <m/>
    <m/>
    <m/>
    <m/>
    <m/>
    <m/>
    <m/>
    <m/>
    <m/>
    <m/>
    <m/>
    <m/>
    <m/>
    <m/>
    <m/>
    <m/>
    <m/>
    <m/>
    <m/>
    <m/>
    <m/>
    <m/>
    <m/>
    <m/>
    <m/>
    <m/>
    <m/>
    <m/>
  </r>
  <r>
    <x v="203"/>
    <x v="1"/>
    <x v="4"/>
    <n v="36"/>
    <m/>
    <m/>
    <n v="0"/>
    <n v="9.5"/>
    <n v="7.3"/>
    <n v="16.8"/>
    <n v="1"/>
    <m/>
    <n v="1"/>
    <n v="1"/>
    <n v="1"/>
    <n v="1"/>
    <n v="0"/>
    <n v="1"/>
    <m/>
    <n v="1"/>
    <n v="1"/>
    <n v="1"/>
    <n v="1"/>
    <n v="1"/>
    <n v="0"/>
    <n v="1"/>
    <n v="0"/>
    <n v="0"/>
    <n v="1"/>
    <m/>
    <n v="130000000"/>
    <m/>
    <m/>
    <m/>
    <m/>
    <m/>
    <m/>
    <m/>
    <m/>
    <m/>
    <m/>
    <m/>
    <m/>
    <m/>
    <m/>
    <m/>
    <m/>
    <m/>
    <m/>
    <m/>
    <m/>
    <m/>
    <m/>
    <m/>
    <m/>
    <m/>
    <m/>
    <m/>
    <m/>
    <m/>
    <m/>
    <m/>
    <m/>
    <m/>
    <m/>
    <m/>
    <m/>
    <m/>
    <m/>
    <m/>
    <m/>
    <m/>
    <m/>
    <m/>
    <m/>
    <m/>
    <m/>
  </r>
  <r>
    <x v="204"/>
    <x v="1"/>
    <x v="6"/>
    <n v="60"/>
    <m/>
    <m/>
    <n v="0"/>
    <n v="2.2000000000000002"/>
    <n v="0"/>
    <n v="2.2000000000000002"/>
    <n v="0"/>
    <m/>
    <n v="0"/>
    <n v="1"/>
    <n v="0"/>
    <n v="0"/>
    <n v="0"/>
    <n v="0"/>
    <m/>
    <n v="0"/>
    <n v="0"/>
    <n v="0"/>
    <n v="0"/>
    <n v="0"/>
    <n v="0"/>
    <n v="0"/>
    <n v="0"/>
    <n v="0"/>
    <n v="0"/>
    <m/>
    <n v="345000000"/>
    <m/>
    <m/>
    <m/>
    <m/>
    <m/>
    <m/>
    <m/>
    <m/>
    <m/>
    <m/>
    <m/>
    <m/>
    <m/>
    <m/>
    <m/>
    <m/>
    <m/>
    <m/>
    <m/>
    <m/>
    <m/>
    <m/>
    <m/>
    <m/>
    <m/>
    <m/>
    <m/>
    <m/>
    <m/>
    <m/>
    <m/>
    <m/>
    <m/>
    <m/>
    <m/>
    <m/>
    <m/>
    <m/>
    <m/>
    <m/>
    <m/>
    <m/>
    <m/>
    <m/>
    <m/>
    <m/>
  </r>
  <r>
    <x v="205"/>
    <x v="1"/>
    <x v="3"/>
    <n v="400"/>
    <m/>
    <s v="http://www.tigota.it/acquisti-sicuri"/>
    <n v="1"/>
    <n v="2"/>
    <n v="0"/>
    <n v="2"/>
    <n v="1"/>
    <m/>
    <n v="0"/>
    <n v="0"/>
    <n v="0"/>
    <n v="1"/>
    <n v="0"/>
    <n v="0"/>
    <m/>
    <n v="0"/>
    <n v="0"/>
    <n v="0"/>
    <n v="0"/>
    <n v="0"/>
    <n v="0"/>
    <n v="0"/>
    <n v="0"/>
    <n v="0"/>
    <n v="0"/>
    <s v="Tigotà"/>
    <n v="374000000"/>
    <m/>
    <m/>
    <m/>
    <m/>
    <m/>
    <m/>
    <m/>
    <m/>
    <m/>
    <m/>
    <m/>
    <m/>
    <m/>
    <m/>
    <m/>
    <m/>
    <m/>
    <m/>
    <m/>
    <m/>
    <m/>
    <m/>
    <m/>
    <m/>
    <m/>
    <m/>
    <m/>
    <m/>
    <m/>
    <m/>
    <m/>
    <m/>
    <m/>
    <m/>
    <m/>
    <m/>
    <m/>
    <m/>
    <m/>
    <m/>
    <m/>
    <m/>
    <m/>
    <m/>
    <m/>
    <m/>
  </r>
  <r>
    <x v="145"/>
    <x v="1"/>
    <x v="3"/>
    <n v="58"/>
    <n v="22"/>
    <s v="https://www.tigros.it/p/ebsn/regolamento/"/>
    <n v="1"/>
    <n v="2"/>
    <n v="3"/>
    <n v="5"/>
    <n v="1"/>
    <m/>
    <n v="0"/>
    <n v="0"/>
    <n v="0"/>
    <n v="1"/>
    <n v="0"/>
    <n v="0"/>
    <m/>
    <n v="1"/>
    <n v="1"/>
    <n v="0"/>
    <n v="0"/>
    <n v="1"/>
    <n v="0"/>
    <n v="0"/>
    <n v="0"/>
    <n v="0"/>
    <n v="0"/>
    <s v="Tigros"/>
    <n v="404396000"/>
    <m/>
    <m/>
    <m/>
    <m/>
    <m/>
    <m/>
    <m/>
    <m/>
    <m/>
    <m/>
    <m/>
    <m/>
    <m/>
    <m/>
    <m/>
    <m/>
    <m/>
    <m/>
    <m/>
    <m/>
    <m/>
    <m/>
    <m/>
    <m/>
    <m/>
    <m/>
    <m/>
    <m/>
    <m/>
    <m/>
    <m/>
    <m/>
    <m/>
    <m/>
    <m/>
    <m/>
    <m/>
    <m/>
    <m/>
    <m/>
    <m/>
    <m/>
    <m/>
    <m/>
    <m/>
    <m/>
  </r>
  <r>
    <x v="206"/>
    <x v="1"/>
    <x v="0"/>
    <n v="21"/>
    <m/>
    <s v="https://www.timberland.it/servizio-clienti/spedizioni.html"/>
    <n v="1"/>
    <n v="2.5"/>
    <n v="0"/>
    <n v="2.5"/>
    <n v="1"/>
    <m/>
    <n v="1"/>
    <n v="0"/>
    <n v="0"/>
    <n v="0"/>
    <n v="0"/>
    <n v="0"/>
    <m/>
    <n v="0"/>
    <n v="0"/>
    <n v="0"/>
    <n v="0"/>
    <n v="0"/>
    <n v="0"/>
    <n v="0"/>
    <n v="0"/>
    <n v="0"/>
    <n v="0"/>
    <s v="Timberland"/>
    <m/>
    <m/>
    <n v="0"/>
    <n v="0"/>
    <n v="0"/>
    <n v="0"/>
    <n v="0"/>
    <n v="0"/>
    <n v="3"/>
    <n v="3"/>
    <m/>
    <m/>
    <m/>
    <m/>
    <m/>
    <m/>
    <m/>
    <m/>
    <m/>
    <m/>
    <m/>
    <m/>
    <n v="3"/>
    <m/>
    <m/>
    <n v="3"/>
    <n v="0"/>
    <n v="0"/>
    <n v="0"/>
    <n v="0"/>
    <m/>
    <m/>
    <m/>
    <m/>
    <m/>
    <m/>
    <m/>
    <n v="1"/>
    <n v="1"/>
    <n v="1"/>
    <m/>
    <n v="3"/>
    <m/>
    <n v="1"/>
    <m/>
    <n v="2"/>
    <n v="3"/>
  </r>
  <r>
    <x v="146"/>
    <x v="1"/>
    <x v="6"/>
    <n v="100"/>
    <m/>
    <s v="http://www.toyscenter.it/time-of-delivery/"/>
    <n v="1"/>
    <n v="2.5"/>
    <n v="3"/>
    <n v="5.5"/>
    <n v="1"/>
    <m/>
    <n v="1"/>
    <n v="0"/>
    <n v="0"/>
    <n v="0"/>
    <n v="0"/>
    <n v="0"/>
    <m/>
    <n v="1"/>
    <n v="1"/>
    <n v="1"/>
    <n v="0"/>
    <n v="0"/>
    <n v="1"/>
    <n v="0"/>
    <n v="0"/>
    <n v="0"/>
    <n v="0"/>
    <m/>
    <n v="228830000"/>
    <m/>
    <m/>
    <m/>
    <m/>
    <m/>
    <m/>
    <m/>
    <m/>
    <m/>
    <m/>
    <m/>
    <m/>
    <m/>
    <m/>
    <m/>
    <m/>
    <m/>
    <m/>
    <m/>
    <m/>
    <m/>
    <m/>
    <m/>
    <m/>
    <m/>
    <m/>
    <m/>
    <m/>
    <m/>
    <m/>
    <m/>
    <m/>
    <m/>
    <m/>
    <m/>
    <m/>
    <m/>
    <m/>
    <m/>
    <m/>
    <m/>
    <m/>
    <m/>
    <m/>
    <m/>
    <m/>
  </r>
  <r>
    <x v="147"/>
    <x v="1"/>
    <x v="9"/>
    <n v="200"/>
    <m/>
    <s v="https://www.trony.it/online/laws/Instituzionale_2"/>
    <n v="1"/>
    <n v="1"/>
    <n v="2"/>
    <n v="3"/>
    <n v="0"/>
    <m/>
    <n v="0"/>
    <n v="0"/>
    <n v="0"/>
    <n v="1"/>
    <n v="0"/>
    <n v="0"/>
    <m/>
    <n v="1"/>
    <n v="0"/>
    <n v="1"/>
    <n v="0"/>
    <n v="0"/>
    <n v="0"/>
    <n v="1"/>
    <n v="1"/>
    <n v="0"/>
    <n v="0"/>
    <m/>
    <n v="1100000000"/>
    <m/>
    <n v="0"/>
    <n v="0"/>
    <n v="0"/>
    <n v="0"/>
    <n v="0"/>
    <n v="0"/>
    <n v="5"/>
    <n v="2"/>
    <n v="1"/>
    <n v="2"/>
    <n v="2"/>
    <n v="1"/>
    <n v="0"/>
    <n v="0"/>
    <n v="0"/>
    <n v="0"/>
    <n v="0"/>
    <n v="1"/>
    <n v="2"/>
    <n v="0"/>
    <n v="5"/>
    <m/>
    <m/>
    <n v="5"/>
    <n v="3"/>
    <n v="0"/>
    <n v="0"/>
    <n v="1"/>
    <m/>
    <m/>
    <m/>
    <m/>
    <m/>
    <m/>
    <m/>
    <n v="2"/>
    <n v="2"/>
    <n v="1"/>
    <n v="1"/>
    <n v="4"/>
    <m/>
    <m/>
    <m/>
    <n v="5"/>
    <n v="5"/>
  </r>
  <r>
    <x v="148"/>
    <x v="1"/>
    <x v="0"/>
    <n v="395"/>
    <m/>
    <s v="http://it.benetton.com/shop/it_it/time-of-delivery"/>
    <n v="1"/>
    <n v="0"/>
    <n v="0"/>
    <n v="0"/>
    <n v="0"/>
    <m/>
    <n v="0"/>
    <n v="0"/>
    <n v="0"/>
    <n v="0"/>
    <n v="0"/>
    <n v="0"/>
    <n v="1"/>
    <n v="0"/>
    <n v="0"/>
    <n v="0"/>
    <n v="0"/>
    <n v="0"/>
    <n v="0"/>
    <n v="0"/>
    <n v="0"/>
    <n v="0"/>
    <n v="0"/>
    <s v="UC of Benetton, Sisley"/>
    <m/>
    <m/>
    <m/>
    <m/>
    <m/>
    <m/>
    <m/>
    <m/>
    <m/>
    <m/>
    <m/>
    <m/>
    <m/>
    <m/>
    <m/>
    <m/>
    <m/>
    <m/>
    <m/>
    <m/>
    <m/>
    <m/>
    <m/>
    <m/>
    <m/>
    <m/>
    <m/>
    <m/>
    <m/>
    <m/>
    <m/>
    <m/>
    <m/>
    <m/>
    <m/>
    <m/>
    <m/>
    <m/>
    <m/>
    <m/>
    <m/>
    <m/>
    <m/>
    <m/>
    <m/>
    <m/>
    <m/>
  </r>
  <r>
    <x v="207"/>
    <x v="1"/>
    <x v="4"/>
    <n v="50"/>
    <m/>
    <m/>
    <n v="0"/>
    <n v="8.5"/>
    <n v="5.8"/>
    <n v="14.3"/>
    <n v="1"/>
    <m/>
    <n v="1"/>
    <n v="1"/>
    <n v="1"/>
    <n v="1"/>
    <n v="0"/>
    <n v="0"/>
    <m/>
    <n v="1"/>
    <n v="1"/>
    <n v="1"/>
    <n v="1"/>
    <n v="1"/>
    <n v="0"/>
    <n v="1"/>
    <n v="0"/>
    <n v="0"/>
    <n v="0"/>
    <m/>
    <n v="160000000"/>
    <m/>
    <m/>
    <m/>
    <m/>
    <m/>
    <m/>
    <m/>
    <m/>
    <m/>
    <m/>
    <m/>
    <m/>
    <m/>
    <m/>
    <m/>
    <m/>
    <m/>
    <m/>
    <m/>
    <m/>
    <m/>
    <m/>
    <m/>
    <m/>
    <m/>
    <m/>
    <m/>
    <m/>
    <m/>
    <m/>
    <m/>
    <m/>
    <m/>
    <m/>
    <m/>
    <m/>
    <m/>
    <m/>
    <m/>
    <m/>
    <m/>
    <m/>
    <m/>
    <m/>
    <m/>
    <m/>
  </r>
  <r>
    <x v="149"/>
    <x v="1"/>
    <x v="3"/>
    <n v="170"/>
    <m/>
    <m/>
    <n v="0"/>
    <n v="0"/>
    <n v="0"/>
    <n v="0"/>
    <n v="0"/>
    <m/>
    <n v="0"/>
    <n v="0"/>
    <n v="0"/>
    <n v="0"/>
    <n v="0"/>
    <n v="0"/>
    <m/>
    <n v="0"/>
    <n v="0"/>
    <n v="0"/>
    <n v="0"/>
    <n v="0"/>
    <n v="0"/>
    <n v="0"/>
    <n v="0"/>
    <n v="0"/>
    <n v="0"/>
    <s v="Unes"/>
    <n v="733463000"/>
    <m/>
    <m/>
    <m/>
    <m/>
    <m/>
    <m/>
    <m/>
    <m/>
    <m/>
    <m/>
    <m/>
    <m/>
    <m/>
    <m/>
    <m/>
    <m/>
    <m/>
    <m/>
    <m/>
    <m/>
    <m/>
    <m/>
    <m/>
    <m/>
    <m/>
    <m/>
    <m/>
    <m/>
    <m/>
    <m/>
    <m/>
    <m/>
    <m/>
    <m/>
    <m/>
    <m/>
    <m/>
    <m/>
    <m/>
    <m/>
    <m/>
    <m/>
    <m/>
    <m/>
    <m/>
    <m/>
  </r>
  <r>
    <x v="150"/>
    <x v="1"/>
    <x v="9"/>
    <n v="449"/>
    <m/>
    <s v="http://www.unieuro.it/online/modalita-spedizione-consegna"/>
    <n v="1"/>
    <n v="8.5"/>
    <n v="6"/>
    <n v="14.5"/>
    <n v="1"/>
    <m/>
    <n v="1"/>
    <n v="1"/>
    <n v="1"/>
    <n v="1"/>
    <n v="0"/>
    <n v="0"/>
    <m/>
    <n v="1"/>
    <n v="1"/>
    <n v="1"/>
    <n v="0"/>
    <n v="1"/>
    <n v="1"/>
    <n v="1"/>
    <n v="1"/>
    <n v="0"/>
    <n v="0"/>
    <m/>
    <n v="1600000000"/>
    <m/>
    <n v="0"/>
    <n v="0"/>
    <n v="0"/>
    <n v="1"/>
    <n v="1"/>
    <n v="1"/>
    <n v="2"/>
    <n v="2"/>
    <n v="1"/>
    <n v="1"/>
    <n v="2"/>
    <n v="0"/>
    <n v="0"/>
    <n v="0"/>
    <n v="0"/>
    <n v="1"/>
    <n v="0"/>
    <n v="2"/>
    <n v="2"/>
    <n v="0"/>
    <n v="4"/>
    <m/>
    <m/>
    <n v="4"/>
    <n v="2"/>
    <n v="0"/>
    <n v="1"/>
    <n v="2"/>
    <n v="0"/>
    <n v="0"/>
    <n v="0"/>
    <n v="0"/>
    <n v="1"/>
    <n v="0"/>
    <n v="0"/>
    <n v="2"/>
    <n v="2"/>
    <m/>
    <m/>
    <n v="4"/>
    <m/>
    <m/>
    <n v="1"/>
    <n v="3"/>
    <n v="4"/>
  </r>
  <r>
    <x v="151"/>
    <x v="1"/>
    <x v="0"/>
    <n v="0"/>
    <m/>
    <s v="https://www.uniqlo.com/eu/en/company/faq/delivery.html"/>
    <n v="1"/>
    <n v="0"/>
    <n v="3.5"/>
    <n v="3.5"/>
    <n v="0"/>
    <m/>
    <n v="0"/>
    <n v="0"/>
    <n v="0"/>
    <n v="0"/>
    <n v="0"/>
    <n v="0"/>
    <n v="0"/>
    <n v="1"/>
    <n v="1"/>
    <n v="0"/>
    <n v="0"/>
    <n v="0"/>
    <n v="1"/>
    <n v="1"/>
    <n v="1"/>
    <n v="0"/>
    <n v="0"/>
    <s v="Uniqlo"/>
    <m/>
    <m/>
    <m/>
    <m/>
    <m/>
    <m/>
    <m/>
    <m/>
    <m/>
    <m/>
    <m/>
    <m/>
    <m/>
    <m/>
    <m/>
    <m/>
    <m/>
    <m/>
    <m/>
    <m/>
    <m/>
    <m/>
    <m/>
    <m/>
    <m/>
    <m/>
    <m/>
    <m/>
    <m/>
    <m/>
    <m/>
    <m/>
    <m/>
    <m/>
    <m/>
    <m/>
    <m/>
    <m/>
    <m/>
    <m/>
    <m/>
    <m/>
    <m/>
    <m/>
    <m/>
    <m/>
    <m/>
  </r>
  <r>
    <x v="208"/>
    <x v="1"/>
    <x v="6"/>
    <n v="250"/>
    <m/>
    <m/>
    <n v="0"/>
    <n v="1"/>
    <n v="0"/>
    <n v="1"/>
    <n v="0"/>
    <m/>
    <n v="0"/>
    <n v="0"/>
    <n v="0"/>
    <n v="1"/>
    <n v="0"/>
    <n v="0"/>
    <m/>
    <n v="0"/>
    <n v="0"/>
    <n v="0"/>
    <n v="0"/>
    <n v="0"/>
    <n v="0"/>
    <n v="0"/>
    <n v="0"/>
    <n v="0"/>
    <n v="0"/>
    <m/>
    <m/>
    <m/>
    <m/>
    <m/>
    <m/>
    <m/>
    <m/>
    <m/>
    <m/>
    <m/>
    <m/>
    <m/>
    <m/>
    <m/>
    <m/>
    <m/>
    <m/>
    <m/>
    <m/>
    <m/>
    <m/>
    <m/>
    <m/>
    <m/>
    <m/>
    <m/>
    <m/>
    <m/>
    <m/>
    <m/>
    <m/>
    <m/>
    <m/>
    <m/>
    <m/>
    <m/>
    <m/>
    <m/>
    <m/>
    <m/>
    <m/>
    <m/>
    <m/>
    <m/>
    <m/>
    <m/>
    <m/>
  </r>
  <r>
    <x v="209"/>
    <x v="1"/>
    <x v="0"/>
    <n v="9"/>
    <m/>
    <s v="http://www.vans.it/it-it/delivery/"/>
    <n v="1"/>
    <n v="0"/>
    <n v="0"/>
    <n v="0"/>
    <n v="0"/>
    <m/>
    <n v="0"/>
    <n v="0"/>
    <n v="0"/>
    <n v="0"/>
    <n v="0"/>
    <n v="0"/>
    <m/>
    <n v="0"/>
    <n v="0"/>
    <n v="0"/>
    <n v="0"/>
    <n v="0"/>
    <n v="0"/>
    <n v="0"/>
    <n v="0"/>
    <n v="0"/>
    <n v="0"/>
    <s v="Vans"/>
    <m/>
    <m/>
    <m/>
    <m/>
    <m/>
    <m/>
    <m/>
    <m/>
    <m/>
    <m/>
    <m/>
    <m/>
    <m/>
    <m/>
    <m/>
    <m/>
    <m/>
    <m/>
    <m/>
    <m/>
    <m/>
    <m/>
    <m/>
    <m/>
    <m/>
    <m/>
    <m/>
    <m/>
    <m/>
    <m/>
    <m/>
    <m/>
    <m/>
    <m/>
    <m/>
    <m/>
    <m/>
    <m/>
    <m/>
    <m/>
    <m/>
    <m/>
    <m/>
    <m/>
    <m/>
    <m/>
    <m/>
  </r>
  <r>
    <x v="152"/>
    <x v="1"/>
    <x v="7"/>
    <n v="12"/>
    <m/>
    <m/>
    <n v="0"/>
    <n v="0"/>
    <n v="0.5"/>
    <n v="0.5"/>
    <n v="0"/>
    <m/>
    <n v="0"/>
    <n v="0"/>
    <n v="0"/>
    <n v="0"/>
    <n v="0"/>
    <n v="0"/>
    <m/>
    <n v="1"/>
    <n v="0"/>
    <n v="0"/>
    <n v="0"/>
    <n v="0"/>
    <n v="0"/>
    <n v="0"/>
    <n v="0"/>
    <n v="0"/>
    <n v="0"/>
    <s v="Veneta Cucine"/>
    <n v="115483000"/>
    <m/>
    <m/>
    <m/>
    <m/>
    <m/>
    <m/>
    <m/>
    <m/>
    <m/>
    <m/>
    <m/>
    <m/>
    <m/>
    <m/>
    <m/>
    <m/>
    <m/>
    <m/>
    <m/>
    <m/>
    <m/>
    <m/>
    <m/>
    <m/>
    <m/>
    <m/>
    <m/>
    <m/>
    <m/>
    <m/>
    <m/>
    <m/>
    <m/>
    <m/>
    <m/>
    <m/>
    <m/>
    <m/>
    <m/>
    <m/>
    <m/>
    <m/>
    <m/>
    <m/>
    <m/>
    <m/>
  </r>
  <r>
    <x v="210"/>
    <x v="1"/>
    <x v="0"/>
    <n v="4"/>
    <m/>
    <s v="https://customerservice.victoriassecret.com/app/answers/detail/a_id/94/session/L3RpbWUvMTQ3NDQ2NzMwMC9zaWQvbjk1V21iX20%3D"/>
    <n v="1"/>
    <n v="0"/>
    <n v="0"/>
    <n v="0"/>
    <n v="0"/>
    <m/>
    <n v="0"/>
    <n v="0"/>
    <n v="0"/>
    <n v="0"/>
    <n v="0"/>
    <n v="0"/>
    <m/>
    <n v="0"/>
    <n v="0"/>
    <n v="0"/>
    <n v="0"/>
    <n v="0"/>
    <n v="0"/>
    <n v="0"/>
    <n v="0"/>
    <n v="0"/>
    <n v="0"/>
    <s v="Victoria's Secret"/>
    <m/>
    <m/>
    <m/>
    <m/>
    <m/>
    <m/>
    <m/>
    <m/>
    <m/>
    <m/>
    <m/>
    <m/>
    <m/>
    <m/>
    <m/>
    <m/>
    <m/>
    <m/>
    <m/>
    <m/>
    <m/>
    <m/>
    <m/>
    <m/>
    <m/>
    <m/>
    <m/>
    <m/>
    <m/>
    <m/>
    <m/>
    <m/>
    <m/>
    <m/>
    <m/>
    <m/>
    <m/>
    <m/>
    <m/>
    <m/>
    <m/>
    <m/>
    <m/>
    <m/>
    <m/>
    <m/>
    <m/>
  </r>
  <r>
    <x v="211"/>
    <x v="1"/>
    <x v="6"/>
    <n v="9"/>
    <m/>
    <m/>
    <n v="0"/>
    <n v="1"/>
    <n v="0"/>
    <n v="1"/>
    <n v="0"/>
    <m/>
    <n v="0"/>
    <n v="0"/>
    <n v="0"/>
    <n v="1"/>
    <n v="0"/>
    <n v="0"/>
    <m/>
    <n v="0"/>
    <n v="0"/>
    <n v="0"/>
    <n v="0"/>
    <n v="0"/>
    <n v="0"/>
    <n v="0"/>
    <n v="0"/>
    <n v="0"/>
    <n v="0"/>
    <m/>
    <n v="51981000"/>
    <m/>
    <m/>
    <m/>
    <m/>
    <m/>
    <m/>
    <m/>
    <m/>
    <m/>
    <m/>
    <m/>
    <m/>
    <m/>
    <m/>
    <m/>
    <m/>
    <m/>
    <m/>
    <m/>
    <m/>
    <m/>
    <m/>
    <m/>
    <m/>
    <m/>
    <m/>
    <m/>
    <m/>
    <m/>
    <m/>
    <m/>
    <m/>
    <m/>
    <m/>
    <m/>
    <m/>
    <m/>
    <m/>
    <m/>
    <m/>
    <m/>
    <m/>
    <m/>
    <m/>
    <m/>
    <m/>
  </r>
  <r>
    <x v="153"/>
    <x v="1"/>
    <x v="5"/>
    <n v="120"/>
    <m/>
    <s v="http://www.wyconcosmetics.com/it/p/spedizioni"/>
    <n v="1"/>
    <n v="0"/>
    <n v="0"/>
    <n v="0"/>
    <n v="0"/>
    <m/>
    <n v="0"/>
    <n v="0"/>
    <n v="0"/>
    <n v="0"/>
    <n v="0"/>
    <n v="0"/>
    <m/>
    <n v="0"/>
    <n v="0"/>
    <n v="0"/>
    <n v="0"/>
    <n v="0"/>
    <n v="0"/>
    <n v="0"/>
    <n v="0"/>
    <n v="0"/>
    <n v="0"/>
    <s v="WYCON"/>
    <m/>
    <m/>
    <m/>
    <m/>
    <m/>
    <m/>
    <m/>
    <m/>
    <m/>
    <m/>
    <m/>
    <m/>
    <m/>
    <m/>
    <m/>
    <m/>
    <m/>
    <m/>
    <m/>
    <m/>
    <m/>
    <m/>
    <m/>
    <m/>
    <m/>
    <m/>
    <m/>
    <m/>
    <m/>
    <m/>
    <m/>
    <m/>
    <m/>
    <m/>
    <m/>
    <m/>
    <m/>
    <m/>
    <m/>
    <m/>
    <m/>
    <m/>
    <m/>
    <m/>
    <m/>
    <m/>
    <m/>
  </r>
  <r>
    <x v="154"/>
    <x v="1"/>
    <x v="2"/>
    <n v="4"/>
    <m/>
    <s v="http://www.ysl.com/system/selfservice.controller?CONFIGURATION=1206&amp;PARTITION_ID=1&amp;secureFlag=false&amp;TIMEZONE_OFFSET=&amp;CMD=VIEW_ARTICLE&amp;ARTICLE_ID=2082"/>
    <n v="1"/>
    <n v="2.2000000000000002"/>
    <n v="0.5"/>
    <n v="2.7"/>
    <n v="0"/>
    <m/>
    <n v="0"/>
    <n v="1"/>
    <n v="0"/>
    <n v="0"/>
    <n v="0"/>
    <n v="0"/>
    <m/>
    <n v="1"/>
    <n v="0"/>
    <n v="0"/>
    <n v="0"/>
    <n v="0"/>
    <n v="0"/>
    <n v="0"/>
    <n v="0"/>
    <n v="0"/>
    <n v="0"/>
    <s v="YSL"/>
    <m/>
    <m/>
    <m/>
    <m/>
    <m/>
    <m/>
    <m/>
    <m/>
    <m/>
    <m/>
    <m/>
    <m/>
    <m/>
    <m/>
    <m/>
    <m/>
    <m/>
    <m/>
    <m/>
    <m/>
    <m/>
    <m/>
    <m/>
    <m/>
    <m/>
    <m/>
    <m/>
    <m/>
    <m/>
    <m/>
    <m/>
    <m/>
    <m/>
    <m/>
    <m/>
    <m/>
    <m/>
    <m/>
    <m/>
    <m/>
    <m/>
    <m/>
    <m/>
    <m/>
    <m/>
    <m/>
    <m/>
  </r>
  <r>
    <x v="155"/>
    <x v="1"/>
    <x v="0"/>
    <n v="90"/>
    <m/>
    <s v="http://www.zara.com/it/it/info/guida-all'acquisto-c196001.html"/>
    <n v="1"/>
    <n v="4.7"/>
    <n v="3"/>
    <n v="7.7"/>
    <n v="1"/>
    <m/>
    <n v="1"/>
    <n v="1"/>
    <n v="0"/>
    <n v="0"/>
    <n v="0"/>
    <n v="0"/>
    <n v="0"/>
    <n v="1"/>
    <n v="1"/>
    <n v="1"/>
    <n v="1"/>
    <n v="0"/>
    <n v="0"/>
    <n v="0"/>
    <n v="0"/>
    <n v="0"/>
    <n v="0"/>
    <s v="(Inditex)"/>
    <m/>
    <m/>
    <n v="0"/>
    <n v="0"/>
    <n v="0"/>
    <n v="0"/>
    <n v="0"/>
    <n v="1"/>
    <n v="3"/>
    <n v="2"/>
    <m/>
    <n v="2"/>
    <n v="1"/>
    <n v="1"/>
    <n v="0"/>
    <n v="0"/>
    <n v="0"/>
    <n v="0"/>
    <n v="1"/>
    <n v="0"/>
    <n v="1"/>
    <n v="0"/>
    <n v="4"/>
    <m/>
    <m/>
    <n v="4"/>
    <n v="3"/>
    <n v="0"/>
    <n v="0"/>
    <n v="0"/>
    <m/>
    <m/>
    <m/>
    <m/>
    <m/>
    <m/>
    <m/>
    <n v="1"/>
    <m/>
    <n v="3"/>
    <n v="1"/>
    <n v="3"/>
    <m/>
    <m/>
    <m/>
    <n v="4"/>
    <n v="4"/>
  </r>
  <r>
    <x v="0"/>
    <x v="2"/>
    <x v="0"/>
    <n v="4"/>
    <m/>
    <s v="http://www.stories.com/gb/Customer_Service/Delivery"/>
    <n v="1"/>
    <n v="0"/>
    <n v="0"/>
    <n v="0"/>
    <n v="0"/>
    <n v="0"/>
    <n v="0"/>
    <n v="0"/>
    <n v="0"/>
    <n v="0"/>
    <n v="0"/>
    <n v="0"/>
    <n v="0"/>
    <n v="0"/>
    <n v="0"/>
    <n v="0"/>
    <n v="0"/>
    <n v="0"/>
    <n v="0"/>
    <n v="0"/>
    <n v="0"/>
    <n v="0"/>
    <n v="0"/>
    <s v="(H&amp;M)"/>
    <m/>
    <m/>
    <m/>
    <m/>
    <m/>
    <m/>
    <m/>
    <m/>
    <m/>
    <m/>
    <m/>
    <m/>
    <m/>
    <m/>
    <m/>
    <m/>
    <m/>
    <m/>
    <m/>
    <m/>
    <m/>
    <m/>
    <m/>
    <m/>
    <m/>
    <m/>
    <m/>
    <m/>
    <m/>
    <m/>
    <m/>
    <m/>
    <m/>
    <m/>
    <m/>
    <m/>
    <m/>
    <m/>
    <m/>
    <m/>
    <m/>
    <m/>
    <m/>
    <m/>
    <m/>
    <m/>
    <m/>
  </r>
  <r>
    <x v="212"/>
    <x v="2"/>
    <x v="8"/>
    <n v="42"/>
    <m/>
    <m/>
    <n v="0"/>
    <n v="0"/>
    <n v="0"/>
    <n v="0"/>
    <n v="0"/>
    <m/>
    <n v="0"/>
    <n v="0"/>
    <n v="0"/>
    <n v="0"/>
    <n v="0"/>
    <n v="0"/>
    <m/>
    <n v="0"/>
    <n v="0"/>
    <n v="0"/>
    <n v="0"/>
    <n v="0"/>
    <n v="0"/>
    <n v="0"/>
    <n v="0"/>
    <n v="0"/>
    <n v="0"/>
    <m/>
    <m/>
    <m/>
    <m/>
    <m/>
    <m/>
    <m/>
    <m/>
    <m/>
    <m/>
    <m/>
    <m/>
    <m/>
    <m/>
    <m/>
    <m/>
    <m/>
    <m/>
    <m/>
    <m/>
    <m/>
    <m/>
    <m/>
    <m/>
    <m/>
    <m/>
    <m/>
    <m/>
    <m/>
    <m/>
    <m/>
    <m/>
    <m/>
    <m/>
    <m/>
    <m/>
    <m/>
    <m/>
    <m/>
    <m/>
    <m/>
    <m/>
    <m/>
    <m/>
    <m/>
    <m/>
    <m/>
    <m/>
  </r>
  <r>
    <x v="1"/>
    <x v="2"/>
    <x v="0"/>
    <n v="2"/>
    <m/>
    <s v="https://it-eu.abercrombie.com/webapp/wcs/stores/servlet/CustomerService?textKey=HELP_SALESTERMS&amp;catalogId=11556&amp;langId=-1&amp;pageName=sale-terms&amp;storeId=19159"/>
    <n v="1"/>
    <n v="2.7"/>
    <n v="1.5"/>
    <n v="4.2"/>
    <n v="0"/>
    <m/>
    <n v="0"/>
    <n v="1"/>
    <n v="0"/>
    <n v="0"/>
    <n v="1"/>
    <n v="0"/>
    <n v="0"/>
    <n v="1"/>
    <n v="1"/>
    <n v="1"/>
    <n v="0"/>
    <n v="0"/>
    <n v="0"/>
    <n v="0"/>
    <n v="0"/>
    <n v="0"/>
    <n v="0"/>
    <s v="Abercrombie Kids, Hollister"/>
    <m/>
    <m/>
    <m/>
    <m/>
    <m/>
    <m/>
    <m/>
    <m/>
    <m/>
    <m/>
    <m/>
    <m/>
    <m/>
    <m/>
    <m/>
    <m/>
    <m/>
    <m/>
    <m/>
    <m/>
    <m/>
    <m/>
    <m/>
    <m/>
    <m/>
    <m/>
    <m/>
    <m/>
    <m/>
    <m/>
    <m/>
    <m/>
    <m/>
    <m/>
    <m/>
    <m/>
    <m/>
    <m/>
    <m/>
    <m/>
    <m/>
    <m/>
    <m/>
    <m/>
    <m/>
    <m/>
    <m/>
  </r>
  <r>
    <x v="156"/>
    <x v="2"/>
    <x v="5"/>
    <n v="700"/>
    <m/>
    <m/>
    <n v="0"/>
    <n v="0"/>
    <n v="1"/>
    <n v="1"/>
    <n v="0"/>
    <m/>
    <n v="0"/>
    <n v="0"/>
    <n v="0"/>
    <n v="0"/>
    <n v="0"/>
    <n v="0"/>
    <m/>
    <n v="1"/>
    <n v="0"/>
    <n v="1"/>
    <n v="0"/>
    <n v="0"/>
    <n v="0"/>
    <n v="0"/>
    <n v="0"/>
    <n v="0"/>
    <n v="0"/>
    <m/>
    <n v="66600000"/>
    <m/>
    <n v="0"/>
    <n v="0"/>
    <n v="0"/>
    <n v="0"/>
    <n v="0"/>
    <n v="0"/>
    <n v="4"/>
    <n v="4"/>
    <m/>
    <m/>
    <m/>
    <m/>
    <m/>
    <m/>
    <m/>
    <m/>
    <m/>
    <m/>
    <m/>
    <m/>
    <n v="4"/>
    <m/>
    <m/>
    <n v="4"/>
    <n v="0"/>
    <n v="0"/>
    <n v="0"/>
    <n v="4"/>
    <m/>
    <m/>
    <m/>
    <m/>
    <m/>
    <m/>
    <m/>
    <m/>
    <n v="1"/>
    <n v="3"/>
    <n v="1"/>
    <n v="3"/>
    <m/>
    <m/>
    <m/>
    <n v="4"/>
    <n v="4"/>
  </r>
  <r>
    <x v="2"/>
    <x v="2"/>
    <x v="1"/>
    <n v="46"/>
    <m/>
    <s v="http://www.adidas.it/help/delivery.html"/>
    <n v="1"/>
    <n v="0.5"/>
    <n v="2.5"/>
    <n v="3"/>
    <n v="0"/>
    <m/>
    <n v="0"/>
    <n v="0"/>
    <n v="0"/>
    <n v="0"/>
    <n v="1"/>
    <n v="0"/>
    <m/>
    <n v="1"/>
    <n v="0"/>
    <n v="0"/>
    <n v="0"/>
    <n v="1"/>
    <n v="0"/>
    <n v="0"/>
    <n v="0"/>
    <n v="0"/>
    <n v="0"/>
    <m/>
    <s v="300.542.000 "/>
    <m/>
    <n v="1"/>
    <n v="1"/>
    <n v="0"/>
    <n v="1"/>
    <n v="1"/>
    <n v="0"/>
    <n v="2"/>
    <n v="3"/>
    <m/>
    <m/>
    <m/>
    <m/>
    <m/>
    <m/>
    <m/>
    <m/>
    <m/>
    <m/>
    <m/>
    <m/>
    <n v="3"/>
    <m/>
    <m/>
    <n v="3"/>
    <n v="3"/>
    <n v="0"/>
    <n v="0"/>
    <n v="1"/>
    <m/>
    <m/>
    <m/>
    <m/>
    <m/>
    <m/>
    <m/>
    <n v="2"/>
    <m/>
    <n v="1"/>
    <m/>
    <n v="3"/>
    <m/>
    <n v="1"/>
    <n v="1"/>
    <n v="1"/>
    <n v="3"/>
  </r>
  <r>
    <x v="3"/>
    <x v="2"/>
    <x v="0"/>
    <n v="85"/>
    <m/>
    <s v="http://www.alcott.eu/p/spedizioni_info.htm"/>
    <n v="1"/>
    <n v="0"/>
    <n v="0"/>
    <n v="0"/>
    <n v="0"/>
    <m/>
    <n v="0"/>
    <n v="0"/>
    <n v="0"/>
    <n v="0"/>
    <n v="0"/>
    <n v="0"/>
    <n v="0"/>
    <n v="0"/>
    <n v="0"/>
    <n v="0"/>
    <n v="0"/>
    <n v="0"/>
    <n v="0"/>
    <n v="0"/>
    <n v="0"/>
    <n v="0"/>
    <n v="0"/>
    <s v="Alcott"/>
    <m/>
    <m/>
    <n v="0"/>
    <n v="0"/>
    <n v="0"/>
    <n v="0"/>
    <n v="0"/>
    <n v="0"/>
    <n v="4"/>
    <n v="4"/>
    <m/>
    <m/>
    <m/>
    <m/>
    <m/>
    <m/>
    <m/>
    <m/>
    <m/>
    <m/>
    <m/>
    <m/>
    <n v="4"/>
    <m/>
    <m/>
    <n v="4"/>
    <n v="2"/>
    <n v="0"/>
    <n v="0"/>
    <n v="3"/>
    <m/>
    <m/>
    <m/>
    <m/>
    <m/>
    <m/>
    <m/>
    <m/>
    <n v="3"/>
    <n v="1"/>
    <m/>
    <n v="3"/>
    <n v="1"/>
    <m/>
    <m/>
    <n v="4"/>
    <n v="4"/>
  </r>
  <r>
    <x v="4"/>
    <x v="2"/>
    <x v="2"/>
    <n v="1"/>
    <m/>
    <s v="http://www.alexandermcqueen.com/system/selfservice.controller?CONFIGURATION=1150&amp;PARTITION_ID=1&amp;secureFlag=false&amp;TIMEZONE_OFFSET=&amp;CMD=VIEW_ARTICLE&amp;ARTICLE_ID=2082"/>
    <n v="1"/>
    <n v="5"/>
    <n v="0"/>
    <n v="5"/>
    <n v="0"/>
    <m/>
    <n v="0"/>
    <n v="1"/>
    <n v="1"/>
    <n v="0"/>
    <n v="0"/>
    <n v="0"/>
    <m/>
    <n v="0"/>
    <n v="0"/>
    <n v="0"/>
    <n v="0"/>
    <n v="0"/>
    <n v="0"/>
    <n v="0"/>
    <n v="0"/>
    <n v="0"/>
    <n v="0"/>
    <s v="Alexander McQueen"/>
    <m/>
    <m/>
    <m/>
    <m/>
    <m/>
    <m/>
    <m/>
    <m/>
    <m/>
    <m/>
    <m/>
    <m/>
    <m/>
    <m/>
    <m/>
    <m/>
    <m/>
    <m/>
    <m/>
    <m/>
    <m/>
    <m/>
    <m/>
    <m/>
    <m/>
    <m/>
    <m/>
    <m/>
    <m/>
    <m/>
    <m/>
    <m/>
    <m/>
    <m/>
    <m/>
    <m/>
    <m/>
    <m/>
    <m/>
    <m/>
    <m/>
    <m/>
    <m/>
    <m/>
    <m/>
    <m/>
    <m/>
  </r>
  <r>
    <x v="5"/>
    <x v="2"/>
    <x v="3"/>
    <n v="4"/>
    <m/>
    <m/>
    <n v="0"/>
    <n v="1"/>
    <n v="0"/>
    <n v="1"/>
    <n v="0"/>
    <m/>
    <n v="0"/>
    <n v="0"/>
    <n v="0"/>
    <n v="1"/>
    <n v="0"/>
    <n v="0"/>
    <m/>
    <n v="0"/>
    <n v="0"/>
    <n v="0"/>
    <n v="0"/>
    <n v="0"/>
    <n v="0"/>
    <n v="0"/>
    <n v="0"/>
    <n v="0"/>
    <n v="0"/>
    <s v="Almaverde Bio"/>
    <s v="1.445.000 "/>
    <m/>
    <m/>
    <m/>
    <m/>
    <m/>
    <m/>
    <m/>
    <m/>
    <m/>
    <m/>
    <m/>
    <m/>
    <m/>
    <m/>
    <m/>
    <m/>
    <m/>
    <m/>
    <m/>
    <m/>
    <m/>
    <m/>
    <m/>
    <m/>
    <m/>
    <m/>
    <m/>
    <m/>
    <m/>
    <m/>
    <m/>
    <m/>
    <m/>
    <m/>
    <m/>
    <m/>
    <m/>
    <m/>
    <m/>
    <m/>
    <m/>
    <m/>
    <m/>
    <m/>
    <m/>
    <m/>
  </r>
  <r>
    <x v="213"/>
    <x v="2"/>
    <x v="8"/>
    <n v="60"/>
    <m/>
    <m/>
    <n v="0"/>
    <n v="0"/>
    <n v="1.8"/>
    <n v="1.8"/>
    <n v="0"/>
    <m/>
    <n v="0"/>
    <n v="0"/>
    <n v="0"/>
    <n v="0"/>
    <n v="0"/>
    <n v="0"/>
    <m/>
    <n v="1"/>
    <n v="0"/>
    <n v="1"/>
    <n v="0"/>
    <n v="0"/>
    <n v="0"/>
    <n v="1"/>
    <n v="0"/>
    <n v="0"/>
    <n v="0"/>
    <m/>
    <m/>
    <m/>
    <m/>
    <m/>
    <m/>
    <m/>
    <m/>
    <m/>
    <m/>
    <m/>
    <m/>
    <m/>
    <m/>
    <m/>
    <m/>
    <m/>
    <m/>
    <m/>
    <m/>
    <m/>
    <m/>
    <m/>
    <m/>
    <m/>
    <m/>
    <m/>
    <m/>
    <m/>
    <m/>
    <m/>
    <m/>
    <m/>
    <m/>
    <m/>
    <m/>
    <m/>
    <m/>
    <m/>
    <m/>
    <m/>
    <m/>
    <m/>
    <m/>
    <m/>
    <m/>
    <m/>
    <m/>
  </r>
  <r>
    <x v="157"/>
    <x v="2"/>
    <x v="0"/>
    <n v="2"/>
    <m/>
    <s v="http://store.americanapparel.eu/it/help/shipping-options.jsp"/>
    <n v="1"/>
    <n v="1"/>
    <n v="0"/>
    <n v="1"/>
    <n v="0"/>
    <m/>
    <n v="0"/>
    <n v="0"/>
    <n v="0"/>
    <n v="1"/>
    <n v="0"/>
    <n v="0"/>
    <m/>
    <n v="0"/>
    <n v="0"/>
    <n v="0"/>
    <n v="0"/>
    <n v="0"/>
    <n v="0"/>
    <n v="0"/>
    <n v="0"/>
    <n v="0"/>
    <n v="0"/>
    <s v="American Apparel"/>
    <m/>
    <m/>
    <m/>
    <m/>
    <m/>
    <m/>
    <m/>
    <m/>
    <m/>
    <m/>
    <m/>
    <m/>
    <m/>
    <m/>
    <m/>
    <m/>
    <m/>
    <m/>
    <m/>
    <m/>
    <m/>
    <m/>
    <m/>
    <m/>
    <m/>
    <m/>
    <m/>
    <m/>
    <m/>
    <m/>
    <m/>
    <m/>
    <m/>
    <m/>
    <m/>
    <m/>
    <m/>
    <m/>
    <m/>
    <m/>
    <m/>
    <m/>
    <m/>
    <m/>
    <m/>
    <m/>
    <m/>
  </r>
  <r>
    <x v="214"/>
    <x v="2"/>
    <x v="11"/>
    <n v="550"/>
    <m/>
    <m/>
    <n v="0"/>
    <n v="0"/>
    <n v="0"/>
    <n v="0"/>
    <n v="0"/>
    <m/>
    <n v="0"/>
    <n v="0"/>
    <n v="0"/>
    <n v="0"/>
    <n v="0"/>
    <n v="0"/>
    <m/>
    <n v="0"/>
    <n v="0"/>
    <n v="0"/>
    <n v="0"/>
    <n v="0"/>
    <n v="0"/>
    <n v="0"/>
    <n v="0"/>
    <n v="0"/>
    <n v="0"/>
    <m/>
    <n v="1000000000"/>
    <m/>
    <m/>
    <m/>
    <m/>
    <m/>
    <m/>
    <m/>
    <m/>
    <m/>
    <m/>
    <m/>
    <m/>
    <m/>
    <m/>
    <m/>
    <m/>
    <m/>
    <m/>
    <m/>
    <m/>
    <m/>
    <m/>
    <m/>
    <m/>
    <m/>
    <m/>
    <m/>
    <m/>
    <m/>
    <m/>
    <m/>
    <m/>
    <m/>
    <m/>
    <m/>
    <m/>
    <m/>
    <m/>
    <m/>
    <m/>
    <m/>
    <m/>
    <m/>
    <m/>
    <m/>
    <m/>
  </r>
  <r>
    <x v="215"/>
    <x v="2"/>
    <x v="8"/>
    <n v="12"/>
    <m/>
    <m/>
    <n v="0"/>
    <n v="0"/>
    <n v="0"/>
    <n v="0"/>
    <n v="0"/>
    <m/>
    <n v="0"/>
    <n v="0"/>
    <n v="0"/>
    <n v="0"/>
    <n v="0"/>
    <n v="0"/>
    <m/>
    <n v="0"/>
    <n v="0"/>
    <n v="0"/>
    <n v="0"/>
    <n v="0"/>
    <n v="0"/>
    <n v="0"/>
    <n v="0"/>
    <n v="0"/>
    <n v="0"/>
    <m/>
    <m/>
    <m/>
    <m/>
    <m/>
    <m/>
    <m/>
    <m/>
    <m/>
    <m/>
    <m/>
    <m/>
    <m/>
    <m/>
    <m/>
    <m/>
    <m/>
    <m/>
    <m/>
    <m/>
    <m/>
    <m/>
    <m/>
    <m/>
    <m/>
    <m/>
    <m/>
    <m/>
    <m/>
    <m/>
    <m/>
    <m/>
    <m/>
    <m/>
    <m/>
    <m/>
    <m/>
    <m/>
    <m/>
    <m/>
    <m/>
    <m/>
    <m/>
    <m/>
    <m/>
    <m/>
    <m/>
    <m/>
  </r>
  <r>
    <x v="158"/>
    <x v="2"/>
    <x v="9"/>
    <n v="16"/>
    <m/>
    <s v="http://www.apple.com/it/shop/help/shipping_delivery"/>
    <n v="1"/>
    <n v="4.7"/>
    <n v="0.5"/>
    <n v="5.2"/>
    <n v="1"/>
    <m/>
    <n v="1"/>
    <n v="1"/>
    <n v="0"/>
    <n v="0"/>
    <n v="0"/>
    <n v="0"/>
    <m/>
    <n v="1"/>
    <n v="0"/>
    <n v="0"/>
    <n v="0"/>
    <n v="0"/>
    <n v="0"/>
    <n v="0"/>
    <n v="0"/>
    <n v="0"/>
    <n v="0"/>
    <m/>
    <n v="233000000000"/>
    <m/>
    <m/>
    <m/>
    <m/>
    <m/>
    <m/>
    <m/>
    <m/>
    <m/>
    <m/>
    <m/>
    <m/>
    <m/>
    <m/>
    <m/>
    <m/>
    <m/>
    <m/>
    <m/>
    <m/>
    <m/>
    <m/>
    <m/>
    <m/>
    <m/>
    <m/>
    <m/>
    <m/>
    <m/>
    <m/>
    <m/>
    <m/>
    <m/>
    <m/>
    <m/>
    <m/>
    <m/>
    <m/>
    <m/>
    <m/>
    <m/>
    <m/>
    <m/>
    <m/>
    <m/>
    <m/>
  </r>
  <r>
    <x v="159"/>
    <x v="2"/>
    <x v="6"/>
    <n v="155"/>
    <m/>
    <s v="http://www.arcaplanet.it/aiuto#tempi"/>
    <n v="1"/>
    <n v="1"/>
    <n v="0"/>
    <n v="1"/>
    <n v="0"/>
    <m/>
    <n v="0"/>
    <n v="0"/>
    <n v="0"/>
    <n v="1"/>
    <n v="0"/>
    <n v="0"/>
    <m/>
    <n v="0"/>
    <n v="0"/>
    <n v="0"/>
    <n v="0"/>
    <n v="0"/>
    <n v="0"/>
    <n v="0"/>
    <n v="0"/>
    <n v="0"/>
    <n v="0"/>
    <m/>
    <n v="210000000"/>
    <m/>
    <m/>
    <m/>
    <m/>
    <m/>
    <m/>
    <m/>
    <m/>
    <m/>
    <m/>
    <m/>
    <m/>
    <m/>
    <m/>
    <m/>
    <m/>
    <m/>
    <m/>
    <m/>
    <m/>
    <m/>
    <m/>
    <m/>
    <m/>
    <m/>
    <m/>
    <m/>
    <m/>
    <m/>
    <m/>
    <m/>
    <m/>
    <m/>
    <m/>
    <m/>
    <m/>
    <m/>
    <m/>
    <m/>
    <m/>
    <m/>
    <m/>
    <m/>
    <m/>
    <m/>
    <m/>
  </r>
  <r>
    <x v="6"/>
    <x v="2"/>
    <x v="2"/>
    <n v="92"/>
    <m/>
    <s v="http://www.armani.com/cms/help/shipping/shippinginformation.asp?tskay=E2C347A7"/>
    <n v="1"/>
    <n v="0"/>
    <n v="0.5"/>
    <n v="0.5"/>
    <n v="0"/>
    <m/>
    <n v="0"/>
    <n v="0"/>
    <n v="0"/>
    <n v="0"/>
    <n v="0"/>
    <n v="0"/>
    <m/>
    <n v="1"/>
    <n v="0"/>
    <n v="0"/>
    <n v="0"/>
    <n v="0"/>
    <n v="0"/>
    <n v="0"/>
    <n v="0"/>
    <n v="0"/>
    <n v="0"/>
    <s v="Armani"/>
    <m/>
    <m/>
    <m/>
    <m/>
    <m/>
    <m/>
    <m/>
    <m/>
    <m/>
    <m/>
    <m/>
    <m/>
    <m/>
    <m/>
    <m/>
    <m/>
    <m/>
    <m/>
    <m/>
    <m/>
    <m/>
    <m/>
    <m/>
    <m/>
    <m/>
    <m/>
    <m/>
    <m/>
    <m/>
    <m/>
    <m/>
    <m/>
    <m/>
    <m/>
    <m/>
    <m/>
    <m/>
    <m/>
    <m/>
    <m/>
    <m/>
    <m/>
    <m/>
    <m/>
    <m/>
    <m/>
    <m/>
  </r>
  <r>
    <x v="7"/>
    <x v="2"/>
    <x v="3"/>
    <n v="57"/>
    <m/>
    <m/>
    <n v="0"/>
    <n v="1"/>
    <n v="5.8"/>
    <n v="6.8"/>
    <n v="0"/>
    <m/>
    <n v="0"/>
    <n v="0"/>
    <n v="0"/>
    <n v="1"/>
    <n v="0"/>
    <n v="0"/>
    <m/>
    <n v="1"/>
    <n v="0"/>
    <n v="1"/>
    <n v="0"/>
    <n v="0"/>
    <n v="1"/>
    <n v="1"/>
    <n v="0"/>
    <n v="1"/>
    <n v="1"/>
    <s v="Auchan"/>
    <n v="2693252000"/>
    <m/>
    <n v="1"/>
    <n v="0"/>
    <n v="0"/>
    <n v="1"/>
    <n v="0"/>
    <n v="0"/>
    <n v="7"/>
    <n v="9"/>
    <m/>
    <m/>
    <m/>
    <m/>
    <m/>
    <m/>
    <m/>
    <m/>
    <m/>
    <m/>
    <m/>
    <m/>
    <n v="9"/>
    <m/>
    <m/>
    <n v="9"/>
    <n v="9"/>
    <n v="0"/>
    <n v="1"/>
    <n v="2"/>
    <n v="0"/>
    <n v="0"/>
    <n v="0"/>
    <n v="0"/>
    <n v="1"/>
    <n v="0"/>
    <n v="0"/>
    <n v="7"/>
    <n v="1"/>
    <n v="1"/>
    <n v="1"/>
    <n v="7"/>
    <n v="1"/>
    <n v="2"/>
    <n v="1"/>
    <n v="5"/>
    <n v="9"/>
  </r>
  <r>
    <x v="216"/>
    <x v="2"/>
    <x v="11"/>
    <n v="261"/>
    <m/>
    <m/>
    <n v="0"/>
    <n v="0"/>
    <n v="0"/>
    <n v="0"/>
    <n v="0"/>
    <m/>
    <n v="0"/>
    <n v="0"/>
    <n v="0"/>
    <n v="0"/>
    <n v="0"/>
    <n v="0"/>
    <m/>
    <n v="0"/>
    <n v="0"/>
    <n v="0"/>
    <n v="0"/>
    <n v="0"/>
    <n v="0"/>
    <n v="0"/>
    <n v="0"/>
    <n v="0"/>
    <n v="0"/>
    <s v="(Starkey)"/>
    <n v="150000"/>
    <m/>
    <m/>
    <m/>
    <m/>
    <m/>
    <m/>
    <m/>
    <m/>
    <m/>
    <m/>
    <m/>
    <m/>
    <m/>
    <m/>
    <m/>
    <m/>
    <m/>
    <m/>
    <m/>
    <m/>
    <m/>
    <m/>
    <m/>
    <m/>
    <m/>
    <m/>
    <m/>
    <m/>
    <m/>
    <m/>
    <m/>
    <m/>
    <m/>
    <m/>
    <m/>
    <m/>
    <m/>
    <m/>
    <m/>
    <m/>
    <m/>
    <m/>
    <m/>
    <m/>
    <m/>
    <m/>
  </r>
  <r>
    <x v="217"/>
    <x v="2"/>
    <x v="11"/>
    <n v="130"/>
    <m/>
    <m/>
    <n v="0"/>
    <n v="0"/>
    <n v="0"/>
    <n v="0"/>
    <n v="0"/>
    <m/>
    <n v="0"/>
    <n v="0"/>
    <n v="0"/>
    <n v="0"/>
    <n v="0"/>
    <n v="0"/>
    <m/>
    <n v="0"/>
    <n v="0"/>
    <n v="0"/>
    <n v="0"/>
    <n v="0"/>
    <n v="0"/>
    <n v="0"/>
    <n v="0"/>
    <n v="0"/>
    <m/>
    <s v="AudioNova"/>
    <n v="17055268"/>
    <m/>
    <m/>
    <m/>
    <m/>
    <m/>
    <m/>
    <m/>
    <m/>
    <m/>
    <m/>
    <m/>
    <m/>
    <m/>
    <m/>
    <m/>
    <m/>
    <m/>
    <m/>
    <m/>
    <m/>
    <m/>
    <m/>
    <m/>
    <m/>
    <m/>
    <m/>
    <m/>
    <m/>
    <m/>
    <m/>
    <m/>
    <m/>
    <m/>
    <m/>
    <m/>
    <m/>
    <m/>
    <m/>
    <m/>
    <m/>
    <m/>
    <m/>
    <m/>
    <m/>
    <m/>
    <m/>
  </r>
  <r>
    <x v="8"/>
    <x v="2"/>
    <x v="1"/>
    <n v="0"/>
    <m/>
    <s v="http://www.australian-store.it/spedizioni.php"/>
    <n v="1"/>
    <n v="0"/>
    <n v="0"/>
    <n v="0"/>
    <n v="0"/>
    <m/>
    <n v="0"/>
    <n v="0"/>
    <n v="0"/>
    <n v="0"/>
    <n v="0"/>
    <n v="0"/>
    <m/>
    <n v="0"/>
    <n v="0"/>
    <n v="0"/>
    <n v="0"/>
    <n v="0"/>
    <n v="0"/>
    <n v="0"/>
    <n v="0"/>
    <n v="0"/>
    <n v="0"/>
    <s v="Jack Purcell, Cons, All Star, Converse"/>
    <n v="5242000"/>
    <m/>
    <m/>
    <m/>
    <m/>
    <m/>
    <m/>
    <m/>
    <m/>
    <m/>
    <m/>
    <m/>
    <m/>
    <m/>
    <m/>
    <m/>
    <m/>
    <m/>
    <m/>
    <m/>
    <m/>
    <m/>
    <m/>
    <m/>
    <m/>
    <m/>
    <m/>
    <m/>
    <m/>
    <m/>
    <m/>
    <m/>
    <m/>
    <m/>
    <m/>
    <m/>
    <m/>
    <m/>
    <m/>
    <m/>
    <m/>
    <m/>
    <m/>
    <m/>
    <m/>
    <m/>
    <m/>
  </r>
  <r>
    <x v="218"/>
    <x v="2"/>
    <x v="8"/>
    <n v="452"/>
    <m/>
    <m/>
    <n v="0"/>
    <n v="1"/>
    <n v="3.5"/>
    <n v="4.5"/>
    <n v="0"/>
    <m/>
    <n v="0"/>
    <n v="0"/>
    <n v="0"/>
    <n v="1"/>
    <n v="0"/>
    <n v="0"/>
    <m/>
    <n v="1"/>
    <n v="0"/>
    <n v="1"/>
    <n v="0"/>
    <n v="0"/>
    <n v="0"/>
    <n v="1"/>
    <n v="1"/>
    <n v="0"/>
    <n v="1"/>
    <m/>
    <m/>
    <m/>
    <m/>
    <m/>
    <m/>
    <m/>
    <m/>
    <m/>
    <m/>
    <m/>
    <m/>
    <m/>
    <m/>
    <m/>
    <m/>
    <m/>
    <m/>
    <m/>
    <m/>
    <m/>
    <m/>
    <m/>
    <m/>
    <m/>
    <m/>
    <m/>
    <m/>
    <m/>
    <m/>
    <m/>
    <m/>
    <m/>
    <m/>
    <m/>
    <m/>
    <m/>
    <m/>
    <m/>
    <m/>
    <m/>
    <m/>
    <m/>
    <m/>
    <m/>
    <m/>
    <m/>
    <m/>
  </r>
  <r>
    <x v="160"/>
    <x v="2"/>
    <x v="0"/>
    <n v="90"/>
    <m/>
    <s v="http://www.aw-lab.com/spedizioni/"/>
    <n v="1"/>
    <n v="4.7"/>
    <n v="0"/>
    <n v="4.7"/>
    <n v="1"/>
    <m/>
    <n v="1"/>
    <n v="1"/>
    <n v="0"/>
    <n v="0"/>
    <n v="0"/>
    <n v="0"/>
    <m/>
    <n v="0"/>
    <n v="0"/>
    <n v="0"/>
    <n v="0"/>
    <n v="0"/>
    <n v="0"/>
    <n v="0"/>
    <n v="0"/>
    <n v="0"/>
    <n v="0"/>
    <m/>
    <m/>
    <m/>
    <m/>
    <m/>
    <m/>
    <m/>
    <m/>
    <m/>
    <m/>
    <m/>
    <m/>
    <m/>
    <m/>
    <m/>
    <m/>
    <m/>
    <m/>
    <m/>
    <m/>
    <m/>
    <m/>
    <m/>
    <m/>
    <m/>
    <m/>
    <m/>
    <m/>
    <m/>
    <m/>
    <m/>
    <m/>
    <m/>
    <m/>
    <m/>
    <m/>
    <m/>
    <m/>
    <m/>
    <m/>
    <m/>
    <m/>
    <m/>
    <m/>
    <m/>
    <m/>
    <m/>
    <m/>
  </r>
  <r>
    <x v="219"/>
    <x v="2"/>
    <x v="8"/>
    <n v="2"/>
    <m/>
    <m/>
    <n v="0"/>
    <n v="2.8"/>
    <n v="0"/>
    <n v="2.8"/>
    <n v="0"/>
    <m/>
    <n v="0"/>
    <n v="0"/>
    <n v="1"/>
    <n v="0"/>
    <n v="0"/>
    <n v="0"/>
    <m/>
    <n v="0"/>
    <n v="0"/>
    <n v="0"/>
    <n v="0"/>
    <n v="0"/>
    <n v="0"/>
    <n v="0"/>
    <n v="0"/>
    <n v="0"/>
    <n v="0"/>
    <m/>
    <m/>
    <m/>
    <m/>
    <m/>
    <m/>
    <m/>
    <m/>
    <m/>
    <m/>
    <m/>
    <m/>
    <m/>
    <m/>
    <m/>
    <m/>
    <m/>
    <m/>
    <m/>
    <m/>
    <m/>
    <m/>
    <m/>
    <m/>
    <m/>
    <m/>
    <m/>
    <m/>
    <m/>
    <m/>
    <m/>
    <m/>
    <m/>
    <m/>
    <m/>
    <m/>
    <m/>
    <m/>
    <m/>
    <m/>
    <m/>
    <m/>
    <m/>
    <m/>
    <m/>
    <m/>
    <m/>
    <m/>
  </r>
  <r>
    <x v="220"/>
    <x v="2"/>
    <x v="11"/>
    <n v="9"/>
    <m/>
    <n v="1"/>
    <n v="1"/>
    <n v="0"/>
    <n v="0"/>
    <n v="0"/>
    <n v="0"/>
    <m/>
    <n v="0"/>
    <n v="0"/>
    <n v="0"/>
    <n v="0"/>
    <n v="0"/>
    <n v="0"/>
    <m/>
    <n v="0"/>
    <n v="0"/>
    <n v="0"/>
    <n v="0"/>
    <n v="0"/>
    <n v="0"/>
    <n v="0"/>
    <n v="0"/>
    <n v="0"/>
    <n v="0"/>
    <m/>
    <m/>
    <m/>
    <m/>
    <m/>
    <m/>
    <m/>
    <m/>
    <m/>
    <m/>
    <m/>
    <m/>
    <m/>
    <m/>
    <m/>
    <m/>
    <m/>
    <m/>
    <m/>
    <m/>
    <m/>
    <m/>
    <m/>
    <m/>
    <m/>
    <m/>
    <m/>
    <m/>
    <m/>
    <m/>
    <m/>
    <m/>
    <m/>
    <m/>
    <m/>
    <m/>
    <m/>
    <m/>
    <m/>
    <m/>
    <m/>
    <m/>
    <m/>
    <m/>
    <m/>
    <m/>
    <m/>
    <m/>
  </r>
  <r>
    <x v="9"/>
    <x v="2"/>
    <x v="2"/>
    <n v="7"/>
    <m/>
    <s v="http://www.balenciaga.com/system/selfservice.controller?CONFIGURATION=1178&amp;PARTITION_ID=1&amp;secureFlag=false&amp;TIMEZONE_OFFSET=&amp;CMD=VIEW_ARTICLE&amp;ARTICLE_ID=2082"/>
    <n v="1"/>
    <n v="5"/>
    <n v="0"/>
    <n v="5"/>
    <n v="0"/>
    <m/>
    <n v="0"/>
    <n v="1"/>
    <n v="1"/>
    <n v="0"/>
    <n v="0"/>
    <n v="0"/>
    <m/>
    <n v="0"/>
    <n v="0"/>
    <n v="0"/>
    <n v="0"/>
    <n v="0"/>
    <n v="0"/>
    <n v="0"/>
    <n v="0"/>
    <n v="0"/>
    <n v="0"/>
    <s v="Balenciaga"/>
    <m/>
    <m/>
    <m/>
    <m/>
    <m/>
    <m/>
    <m/>
    <m/>
    <m/>
    <m/>
    <m/>
    <m/>
    <m/>
    <m/>
    <m/>
    <m/>
    <m/>
    <m/>
    <m/>
    <m/>
    <m/>
    <m/>
    <m/>
    <m/>
    <m/>
    <m/>
    <m/>
    <m/>
    <m/>
    <m/>
    <m/>
    <m/>
    <m/>
    <m/>
    <m/>
    <m/>
    <m/>
    <m/>
    <m/>
    <m/>
    <m/>
    <m/>
    <m/>
    <m/>
    <m/>
    <m/>
    <m/>
  </r>
  <r>
    <x v="10"/>
    <x v="2"/>
    <x v="2"/>
    <n v="3"/>
    <m/>
    <s v="http://www.bally.it/it_it/client-services/terms-and-conditions-of-sale.html"/>
    <n v="1"/>
    <n v="3.7"/>
    <n v="0"/>
    <n v="3.7"/>
    <n v="0"/>
    <m/>
    <n v="1"/>
    <n v="1"/>
    <n v="0"/>
    <n v="0"/>
    <n v="0"/>
    <n v="0"/>
    <m/>
    <n v="0"/>
    <n v="0"/>
    <n v="0"/>
    <n v="0"/>
    <n v="0"/>
    <n v="0"/>
    <n v="0"/>
    <n v="0"/>
    <n v="0"/>
    <n v="0"/>
    <s v="Bally"/>
    <m/>
    <m/>
    <m/>
    <m/>
    <m/>
    <m/>
    <m/>
    <m/>
    <m/>
    <m/>
    <m/>
    <m/>
    <m/>
    <m/>
    <m/>
    <m/>
    <m/>
    <m/>
    <m/>
    <m/>
    <m/>
    <m/>
    <m/>
    <m/>
    <m/>
    <m/>
    <m/>
    <m/>
    <m/>
    <m/>
    <m/>
    <m/>
    <m/>
    <m/>
    <m/>
    <m/>
    <m/>
    <m/>
    <m/>
    <m/>
    <m/>
    <m/>
    <m/>
    <m/>
    <m/>
    <m/>
    <m/>
  </r>
  <r>
    <x v="11"/>
    <x v="2"/>
    <x v="2"/>
    <n v="0"/>
    <m/>
    <s v="http://www.balmain.com/en_kr/customercare/"/>
    <n v="1"/>
    <n v="0"/>
    <n v="0"/>
    <n v="0"/>
    <n v="0"/>
    <m/>
    <n v="0"/>
    <n v="0"/>
    <n v="0"/>
    <n v="0"/>
    <n v="0"/>
    <n v="0"/>
    <m/>
    <n v="0"/>
    <n v="0"/>
    <n v="0"/>
    <n v="0"/>
    <n v="0"/>
    <n v="0"/>
    <n v="0"/>
    <n v="0"/>
    <n v="0"/>
    <n v="0"/>
    <s v="Balmain"/>
    <m/>
    <m/>
    <m/>
    <m/>
    <m/>
    <m/>
    <m/>
    <m/>
    <m/>
    <m/>
    <m/>
    <m/>
    <m/>
    <m/>
    <m/>
    <m/>
    <m/>
    <m/>
    <m/>
    <m/>
    <m/>
    <m/>
    <m/>
    <m/>
    <m/>
    <m/>
    <m/>
    <m/>
    <m/>
    <m/>
    <m/>
    <m/>
    <m/>
    <m/>
    <m/>
    <m/>
    <m/>
    <m/>
    <m/>
    <m/>
    <m/>
    <m/>
    <m/>
    <m/>
    <m/>
    <m/>
    <m/>
  </r>
  <r>
    <x v="221"/>
    <x v="2"/>
    <x v="0"/>
    <n v="239"/>
    <m/>
    <s v="https://www.bata.it/bata-home-delivery/costi-di-spedizione.html"/>
    <n v="1"/>
    <n v="4.2"/>
    <n v="0"/>
    <n v="4.2"/>
    <n v="1"/>
    <m/>
    <n v="0"/>
    <n v="1"/>
    <n v="0"/>
    <n v="1"/>
    <n v="0"/>
    <n v="0"/>
    <m/>
    <n v="0"/>
    <n v="0"/>
    <n v="0"/>
    <n v="0"/>
    <n v="0"/>
    <n v="0"/>
    <n v="0"/>
    <n v="0"/>
    <n v="0"/>
    <n v="0"/>
    <m/>
    <m/>
    <m/>
    <m/>
    <m/>
    <m/>
    <m/>
    <m/>
    <m/>
    <m/>
    <m/>
    <m/>
    <m/>
    <m/>
    <m/>
    <m/>
    <m/>
    <m/>
    <m/>
    <m/>
    <m/>
    <m/>
    <m/>
    <m/>
    <m/>
    <m/>
    <m/>
    <m/>
    <m/>
    <m/>
    <m/>
    <m/>
    <m/>
    <m/>
    <m/>
    <m/>
    <m/>
    <m/>
    <m/>
    <m/>
    <m/>
    <m/>
    <m/>
    <m/>
    <m/>
    <m/>
    <m/>
    <m/>
  </r>
  <r>
    <x v="12"/>
    <x v="2"/>
    <x v="3"/>
    <n v="64"/>
    <m/>
    <m/>
    <n v="0"/>
    <n v="1"/>
    <n v="1.8"/>
    <n v="2.8"/>
    <n v="0"/>
    <m/>
    <n v="0"/>
    <n v="0"/>
    <n v="0"/>
    <n v="1"/>
    <n v="0"/>
    <n v="0"/>
    <m/>
    <n v="1"/>
    <n v="0"/>
    <n v="1"/>
    <n v="0"/>
    <n v="0"/>
    <n v="0"/>
    <n v="1"/>
    <n v="0"/>
    <n v="0"/>
    <n v="0"/>
    <s v="Bennet"/>
    <n v="1637191000"/>
    <m/>
    <n v="0"/>
    <n v="0"/>
    <n v="0"/>
    <n v="0"/>
    <n v="1"/>
    <n v="0"/>
    <n v="3"/>
    <n v="4"/>
    <m/>
    <m/>
    <m/>
    <m/>
    <m/>
    <m/>
    <m/>
    <m/>
    <m/>
    <m/>
    <m/>
    <m/>
    <n v="4"/>
    <m/>
    <m/>
    <n v="4"/>
    <n v="3"/>
    <n v="0"/>
    <n v="0"/>
    <n v="4"/>
    <m/>
    <m/>
    <m/>
    <m/>
    <m/>
    <m/>
    <m/>
    <m/>
    <n v="4"/>
    <m/>
    <m/>
    <n v="4"/>
    <m/>
    <m/>
    <m/>
    <n v="4"/>
    <n v="4"/>
  </r>
  <r>
    <x v="13"/>
    <x v="2"/>
    <x v="0"/>
    <n v="45"/>
    <m/>
    <s v="http://www.bershka.com/it/shopping-guide.html"/>
    <n v="1"/>
    <n v="4.7"/>
    <n v="3"/>
    <n v="7.7"/>
    <n v="1"/>
    <m/>
    <n v="1"/>
    <n v="1"/>
    <n v="0"/>
    <n v="0"/>
    <n v="0"/>
    <n v="0"/>
    <n v="0"/>
    <n v="1"/>
    <n v="1"/>
    <n v="1"/>
    <n v="1"/>
    <n v="0"/>
    <n v="0"/>
    <n v="0"/>
    <n v="0"/>
    <n v="0"/>
    <n v="0"/>
    <s v="(Inditex)"/>
    <m/>
    <m/>
    <m/>
    <m/>
    <m/>
    <m/>
    <m/>
    <m/>
    <m/>
    <m/>
    <m/>
    <m/>
    <m/>
    <m/>
    <m/>
    <m/>
    <m/>
    <m/>
    <m/>
    <m/>
    <m/>
    <m/>
    <m/>
    <m/>
    <m/>
    <m/>
    <m/>
    <m/>
    <m/>
    <m/>
    <m/>
    <m/>
    <m/>
    <m/>
    <m/>
    <m/>
    <m/>
    <m/>
    <m/>
    <m/>
    <m/>
    <m/>
    <m/>
    <m/>
    <m/>
    <m/>
    <m/>
  </r>
  <r>
    <x v="161"/>
    <x v="2"/>
    <x v="9"/>
    <n v="8"/>
    <m/>
    <s v="http://www.bialettishop.it/spedizione/"/>
    <n v="1"/>
    <n v="0"/>
    <n v="0"/>
    <n v="0"/>
    <n v="0"/>
    <m/>
    <n v="0"/>
    <n v="0"/>
    <n v="0"/>
    <n v="0"/>
    <n v="0"/>
    <n v="0"/>
    <m/>
    <n v="0"/>
    <n v="0"/>
    <n v="0"/>
    <n v="0"/>
    <n v="0"/>
    <n v="0"/>
    <n v="0"/>
    <n v="0"/>
    <n v="0"/>
    <n v="0"/>
    <m/>
    <n v="172350000"/>
    <m/>
    <n v="0"/>
    <n v="0"/>
    <n v="0"/>
    <n v="0"/>
    <n v="0"/>
    <n v="0"/>
    <n v="3"/>
    <n v="3"/>
    <m/>
    <m/>
    <m/>
    <m/>
    <m/>
    <m/>
    <m/>
    <m/>
    <m/>
    <m/>
    <m/>
    <m/>
    <n v="3"/>
    <m/>
    <m/>
    <n v="3"/>
    <n v="1"/>
    <n v="0"/>
    <n v="0"/>
    <n v="0"/>
    <m/>
    <m/>
    <m/>
    <m/>
    <m/>
    <m/>
    <m/>
    <m/>
    <n v="1"/>
    <n v="2"/>
    <m/>
    <n v="3"/>
    <m/>
    <m/>
    <n v="1"/>
    <n v="2"/>
    <n v="3"/>
  </r>
  <r>
    <x v="162"/>
    <x v="2"/>
    <x v="6"/>
    <n v="75"/>
    <m/>
    <s v="http://shop.bimbostore.com/it/page/condizioni-di-utilizzo"/>
    <n v="1"/>
    <n v="1"/>
    <n v="0"/>
    <n v="1"/>
    <n v="0"/>
    <m/>
    <n v="0"/>
    <n v="0"/>
    <n v="0"/>
    <n v="1"/>
    <n v="0"/>
    <n v="0"/>
    <m/>
    <n v="0"/>
    <n v="0"/>
    <n v="0"/>
    <n v="0"/>
    <n v="0"/>
    <n v="0"/>
    <n v="0"/>
    <n v="0"/>
    <n v="0"/>
    <n v="0"/>
    <m/>
    <n v="800000000"/>
    <m/>
    <m/>
    <m/>
    <m/>
    <m/>
    <m/>
    <m/>
    <m/>
    <m/>
    <m/>
    <m/>
    <m/>
    <m/>
    <m/>
    <m/>
    <m/>
    <m/>
    <m/>
    <m/>
    <m/>
    <m/>
    <m/>
    <m/>
    <m/>
    <m/>
    <m/>
    <m/>
    <m/>
    <m/>
    <m/>
    <m/>
    <m/>
    <m/>
    <m/>
    <m/>
    <m/>
    <m/>
    <m/>
    <m/>
    <m/>
    <m/>
    <m/>
    <m/>
    <m/>
    <m/>
    <m/>
  </r>
  <r>
    <x v="14"/>
    <x v="2"/>
    <x v="3"/>
    <n v="8"/>
    <m/>
    <m/>
    <n v="0"/>
    <n v="1.5"/>
    <n v="0"/>
    <n v="1.5"/>
    <n v="0"/>
    <m/>
    <n v="0"/>
    <n v="0"/>
    <n v="0"/>
    <n v="1"/>
    <n v="1"/>
    <n v="0"/>
    <m/>
    <n v="0"/>
    <n v="0"/>
    <n v="0"/>
    <n v="0"/>
    <n v="0"/>
    <n v="0"/>
    <n v="0"/>
    <n v="0"/>
    <n v="0"/>
    <n v="0"/>
    <s v="Bio c' Bon"/>
    <s v="NP"/>
    <m/>
    <m/>
    <m/>
    <m/>
    <m/>
    <m/>
    <m/>
    <m/>
    <m/>
    <m/>
    <m/>
    <m/>
    <m/>
    <m/>
    <m/>
    <m/>
    <m/>
    <m/>
    <m/>
    <m/>
    <m/>
    <m/>
    <m/>
    <m/>
    <m/>
    <m/>
    <m/>
    <m/>
    <m/>
    <m/>
    <m/>
    <m/>
    <m/>
    <m/>
    <m/>
    <m/>
    <m/>
    <m/>
    <m/>
    <m/>
    <m/>
    <m/>
    <m/>
    <m/>
    <m/>
    <m/>
  </r>
  <r>
    <x v="15"/>
    <x v="2"/>
    <x v="4"/>
    <n v="0"/>
    <m/>
    <m/>
    <n v="0"/>
    <n v="0"/>
    <n v="0"/>
    <n v="0"/>
    <n v="0"/>
    <m/>
    <n v="0"/>
    <n v="0"/>
    <n v="0"/>
    <n v="0"/>
    <n v="0"/>
    <n v="0"/>
    <m/>
    <n v="0"/>
    <n v="0"/>
    <n v="0"/>
    <n v="0"/>
    <n v="0"/>
    <n v="0"/>
    <n v="0"/>
    <n v="0"/>
    <n v="0"/>
    <n v="0"/>
    <m/>
    <n v="100000000"/>
    <s v="Utilizza Amazon, Rizzoli, IBS e Feltrinelli come servizio di e-commerce"/>
    <m/>
    <m/>
    <m/>
    <m/>
    <m/>
    <m/>
    <m/>
    <m/>
    <m/>
    <m/>
    <m/>
    <m/>
    <m/>
    <m/>
    <m/>
    <m/>
    <m/>
    <m/>
    <m/>
    <m/>
    <m/>
    <m/>
    <m/>
    <m/>
    <m/>
    <m/>
    <m/>
    <m/>
    <m/>
    <m/>
    <m/>
    <m/>
    <m/>
    <m/>
    <m/>
    <m/>
    <m/>
    <m/>
    <m/>
    <m/>
    <m/>
    <m/>
    <m/>
    <m/>
    <m/>
  </r>
  <r>
    <x v="16"/>
    <x v="2"/>
    <x v="2"/>
    <n v="9"/>
    <m/>
    <s v="http://www.bottegaveneta.com/system/selfservice.controller?CONFIGURATION=1252&amp;PARTITION_ID=1&amp;secureFlag=false&amp;TIMEZONE_OFFSET=?&amp;CMD=VIEW_ARTICLE&amp;USERTYPE=1&amp;ARTICLE_ID=2082"/>
    <n v="1"/>
    <n v="0"/>
    <n v="0"/>
    <n v="0"/>
    <n v="0"/>
    <m/>
    <n v="0"/>
    <n v="0"/>
    <n v="0"/>
    <n v="0"/>
    <n v="0"/>
    <n v="0"/>
    <m/>
    <n v="0"/>
    <n v="0"/>
    <n v="0"/>
    <n v="0"/>
    <n v="0"/>
    <n v="0"/>
    <n v="0"/>
    <n v="0"/>
    <n v="0"/>
    <n v="0"/>
    <s v="Bottega Veneta"/>
    <m/>
    <m/>
    <m/>
    <m/>
    <m/>
    <m/>
    <m/>
    <m/>
    <m/>
    <m/>
    <m/>
    <m/>
    <m/>
    <m/>
    <m/>
    <m/>
    <m/>
    <m/>
    <m/>
    <m/>
    <m/>
    <m/>
    <m/>
    <m/>
    <m/>
    <m/>
    <m/>
    <m/>
    <m/>
    <m/>
    <m/>
    <m/>
    <m/>
    <m/>
    <m/>
    <m/>
    <m/>
    <m/>
    <m/>
    <m/>
    <m/>
    <m/>
    <m/>
    <m/>
    <m/>
    <m/>
    <m/>
  </r>
  <r>
    <x v="17"/>
    <x v="2"/>
    <x v="5"/>
    <n v="417"/>
    <m/>
    <s v="http://www.bottegaverde.it/index.jsp?action=switchTo&amp;par=condizioni_vendita"/>
    <n v="1"/>
    <n v="0"/>
    <n v="1.2"/>
    <n v="1.2"/>
    <n v="0"/>
    <m/>
    <n v="0"/>
    <n v="0"/>
    <n v="0"/>
    <n v="0"/>
    <n v="0"/>
    <n v="0"/>
    <m/>
    <n v="1"/>
    <n v="0"/>
    <n v="1"/>
    <n v="0"/>
    <n v="0"/>
    <n v="0"/>
    <n v="0"/>
    <n v="1"/>
    <n v="0"/>
    <n v="0"/>
    <s v="Bottega Verde"/>
    <n v="108100000"/>
    <m/>
    <n v="0"/>
    <n v="0"/>
    <n v="0"/>
    <n v="1"/>
    <n v="0"/>
    <n v="0"/>
    <n v="5"/>
    <n v="6"/>
    <m/>
    <m/>
    <m/>
    <m/>
    <m/>
    <m/>
    <m/>
    <m/>
    <m/>
    <m/>
    <m/>
    <m/>
    <n v="6"/>
    <m/>
    <m/>
    <n v="5"/>
    <n v="1"/>
    <n v="0"/>
    <n v="0"/>
    <n v="6"/>
    <m/>
    <m/>
    <m/>
    <m/>
    <m/>
    <m/>
    <m/>
    <n v="5"/>
    <n v="1"/>
    <m/>
    <m/>
    <n v="5"/>
    <m/>
    <m/>
    <m/>
    <n v="5"/>
    <n v="6"/>
  </r>
  <r>
    <x v="18"/>
    <x v="2"/>
    <x v="6"/>
    <n v="69"/>
    <m/>
    <m/>
    <n v="0"/>
    <n v="1"/>
    <n v="1"/>
    <n v="2"/>
    <n v="0"/>
    <m/>
    <n v="0"/>
    <n v="0"/>
    <n v="0"/>
    <n v="1"/>
    <n v="0"/>
    <n v="0"/>
    <m/>
    <n v="1"/>
    <n v="0"/>
    <n v="1"/>
    <n v="0"/>
    <n v="0"/>
    <n v="0"/>
    <n v="0"/>
    <n v="0"/>
    <n v="0"/>
    <n v="0"/>
    <m/>
    <n v="308000000"/>
    <m/>
    <m/>
    <m/>
    <m/>
    <m/>
    <m/>
    <m/>
    <m/>
    <m/>
    <m/>
    <m/>
    <m/>
    <m/>
    <m/>
    <m/>
    <m/>
    <m/>
    <m/>
    <m/>
    <m/>
    <m/>
    <m/>
    <m/>
    <m/>
    <m/>
    <m/>
    <m/>
    <m/>
    <m/>
    <m/>
    <m/>
    <m/>
    <m/>
    <m/>
    <m/>
    <m/>
    <m/>
    <m/>
    <m/>
    <m/>
    <m/>
    <m/>
    <m/>
    <m/>
    <m/>
    <m/>
  </r>
  <r>
    <x v="19"/>
    <x v="2"/>
    <x v="6"/>
    <n v="90"/>
    <m/>
    <m/>
    <n v="0"/>
    <n v="1"/>
    <n v="1.8"/>
    <n v="2.8"/>
    <n v="0"/>
    <m/>
    <n v="0"/>
    <n v="0"/>
    <n v="0"/>
    <n v="1"/>
    <n v="0"/>
    <n v="0"/>
    <m/>
    <n v="1"/>
    <n v="0"/>
    <n v="1"/>
    <n v="0"/>
    <n v="0"/>
    <n v="0"/>
    <n v="1"/>
    <n v="0"/>
    <n v="0"/>
    <n v="0"/>
    <m/>
    <s v="5.476.000 "/>
    <m/>
    <m/>
    <m/>
    <m/>
    <m/>
    <m/>
    <m/>
    <m/>
    <m/>
    <m/>
    <m/>
    <m/>
    <m/>
    <m/>
    <m/>
    <m/>
    <m/>
    <m/>
    <m/>
    <m/>
    <m/>
    <m/>
    <m/>
    <m/>
    <m/>
    <m/>
    <m/>
    <m/>
    <m/>
    <m/>
    <m/>
    <m/>
    <m/>
    <m/>
    <m/>
    <m/>
    <m/>
    <m/>
    <m/>
    <m/>
    <m/>
    <m/>
    <m/>
    <m/>
    <m/>
    <m/>
  </r>
  <r>
    <x v="222"/>
    <x v="2"/>
    <x v="6"/>
    <n v="1"/>
    <m/>
    <s v="http://www.bricobravo.com/termini-e-condizioni#spedizione-consegna"/>
    <n v="1"/>
    <n v="1"/>
    <n v="0"/>
    <n v="1"/>
    <n v="1"/>
    <m/>
    <n v="0"/>
    <n v="0"/>
    <n v="0"/>
    <n v="0"/>
    <n v="0"/>
    <n v="0"/>
    <m/>
    <n v="0"/>
    <n v="0"/>
    <n v="0"/>
    <n v="0"/>
    <n v="0"/>
    <n v="0"/>
    <n v="0"/>
    <n v="0"/>
    <n v="0"/>
    <n v="0"/>
    <m/>
    <m/>
    <m/>
    <m/>
    <m/>
    <m/>
    <m/>
    <m/>
    <m/>
    <m/>
    <m/>
    <m/>
    <m/>
    <m/>
    <m/>
    <m/>
    <m/>
    <m/>
    <m/>
    <m/>
    <m/>
    <m/>
    <m/>
    <m/>
    <m/>
    <m/>
    <m/>
    <m/>
    <m/>
    <m/>
    <m/>
    <m/>
    <m/>
    <m/>
    <m/>
    <m/>
    <m/>
    <m/>
    <m/>
    <m/>
    <m/>
    <m/>
    <m/>
    <m/>
    <m/>
    <m/>
    <m/>
    <m/>
  </r>
  <r>
    <x v="163"/>
    <x v="2"/>
    <x v="6"/>
    <n v="117"/>
    <m/>
    <s v="http://www.bricoio.it/it-IT-it/Contenuti/Spedizioni.aspx"/>
    <n v="1"/>
    <n v="2.8"/>
    <n v="0"/>
    <n v="2.8"/>
    <n v="0"/>
    <m/>
    <n v="0"/>
    <n v="0"/>
    <n v="1"/>
    <n v="0"/>
    <n v="0"/>
    <n v="0"/>
    <m/>
    <n v="0"/>
    <n v="0"/>
    <n v="0"/>
    <n v="0"/>
    <n v="0"/>
    <n v="0"/>
    <n v="0"/>
    <n v="0"/>
    <n v="0"/>
    <n v="0"/>
    <m/>
    <n v="270000000"/>
    <m/>
    <m/>
    <m/>
    <m/>
    <m/>
    <m/>
    <m/>
    <m/>
    <m/>
    <m/>
    <m/>
    <m/>
    <m/>
    <m/>
    <m/>
    <m/>
    <m/>
    <m/>
    <m/>
    <m/>
    <m/>
    <m/>
    <m/>
    <m/>
    <m/>
    <m/>
    <m/>
    <m/>
    <m/>
    <m/>
    <m/>
    <m/>
    <m/>
    <m/>
    <m/>
    <m/>
    <m/>
    <m/>
    <m/>
    <m/>
    <m/>
    <m/>
    <m/>
    <m/>
    <m/>
    <m/>
  </r>
  <r>
    <x v="164"/>
    <x v="2"/>
    <x v="6"/>
    <n v="16"/>
    <m/>
    <s v="http://www.bricoman.it/faq-spedizioni-e-consegne/"/>
    <n v="1"/>
    <n v="3.7"/>
    <n v="0"/>
    <n v="3.7"/>
    <n v="0"/>
    <m/>
    <n v="1"/>
    <n v="1"/>
    <n v="0"/>
    <n v="0"/>
    <n v="0"/>
    <n v="0"/>
    <m/>
    <n v="0"/>
    <n v="0"/>
    <n v="0"/>
    <n v="0"/>
    <n v="0"/>
    <n v="0"/>
    <n v="0"/>
    <n v="0"/>
    <n v="0"/>
    <n v="0"/>
    <m/>
    <n v="390000000"/>
    <m/>
    <m/>
    <m/>
    <m/>
    <m/>
    <m/>
    <m/>
    <m/>
    <m/>
    <m/>
    <m/>
    <m/>
    <m/>
    <m/>
    <m/>
    <m/>
    <m/>
    <m/>
    <m/>
    <m/>
    <m/>
    <m/>
    <m/>
    <m/>
    <m/>
    <m/>
    <m/>
    <m/>
    <m/>
    <m/>
    <m/>
    <m/>
    <m/>
    <m/>
    <m/>
    <m/>
    <m/>
    <m/>
    <m/>
    <m/>
    <m/>
    <m/>
    <m/>
    <m/>
    <m/>
    <m/>
  </r>
  <r>
    <x v="20"/>
    <x v="2"/>
    <x v="2"/>
    <n v="3"/>
    <m/>
    <s v="http://www.brioni.com/it?gclid=CLmP3P7SwMwCFZEy0wodrgkLTA&amp;tp=62580"/>
    <n v="1"/>
    <n v="5.3"/>
    <n v="0"/>
    <n v="5.3"/>
    <n v="1"/>
    <m/>
    <n v="1"/>
    <n v="0"/>
    <n v="1"/>
    <n v="0"/>
    <n v="0"/>
    <n v="0"/>
    <m/>
    <n v="0"/>
    <n v="0"/>
    <n v="0"/>
    <n v="0"/>
    <n v="0"/>
    <n v="0"/>
    <n v="0"/>
    <n v="0"/>
    <n v="0"/>
    <n v="0"/>
    <s v="Brioni"/>
    <m/>
    <m/>
    <m/>
    <m/>
    <m/>
    <m/>
    <m/>
    <m/>
    <m/>
    <m/>
    <m/>
    <m/>
    <m/>
    <m/>
    <m/>
    <m/>
    <m/>
    <m/>
    <m/>
    <m/>
    <m/>
    <m/>
    <m/>
    <m/>
    <m/>
    <m/>
    <m/>
    <m/>
    <m/>
    <m/>
    <m/>
    <m/>
    <m/>
    <m/>
    <m/>
    <m/>
    <m/>
    <m/>
    <m/>
    <m/>
    <m/>
    <m/>
    <m/>
    <m/>
    <m/>
    <m/>
    <m/>
  </r>
  <r>
    <x v="21"/>
    <x v="2"/>
    <x v="2"/>
    <n v="8"/>
    <m/>
    <s v="https://it.burberry.com/servizio-clienti/spedizioni/"/>
    <n v="1"/>
    <n v="4.7"/>
    <n v="0"/>
    <n v="4.7"/>
    <n v="1"/>
    <m/>
    <n v="1"/>
    <n v="1"/>
    <n v="0"/>
    <n v="0"/>
    <n v="0"/>
    <n v="0"/>
    <m/>
    <n v="0"/>
    <n v="0"/>
    <n v="0"/>
    <n v="0"/>
    <n v="0"/>
    <n v="0"/>
    <n v="0"/>
    <n v="0"/>
    <n v="0"/>
    <n v="0"/>
    <s v="Burberry"/>
    <m/>
    <m/>
    <m/>
    <m/>
    <m/>
    <m/>
    <m/>
    <m/>
    <m/>
    <m/>
    <m/>
    <m/>
    <m/>
    <m/>
    <m/>
    <m/>
    <m/>
    <m/>
    <m/>
    <m/>
    <m/>
    <m/>
    <m/>
    <m/>
    <m/>
    <m/>
    <m/>
    <m/>
    <m/>
    <m/>
    <m/>
    <m/>
    <m/>
    <m/>
    <m/>
    <m/>
    <m/>
    <m/>
    <m/>
    <m/>
    <m/>
    <m/>
    <m/>
    <m/>
    <m/>
    <m/>
    <m/>
  </r>
  <r>
    <x v="223"/>
    <x v="2"/>
    <x v="8"/>
    <n v="149"/>
    <m/>
    <m/>
    <n v="0"/>
    <n v="0"/>
    <n v="1.2"/>
    <n v="1.2"/>
    <n v="0"/>
    <m/>
    <n v="0"/>
    <n v="0"/>
    <n v="0"/>
    <n v="0"/>
    <n v="0"/>
    <n v="0"/>
    <m/>
    <n v="1"/>
    <n v="0"/>
    <n v="1"/>
    <n v="0"/>
    <n v="0"/>
    <n v="0"/>
    <n v="0"/>
    <n v="1"/>
    <n v="0"/>
    <n v="0"/>
    <m/>
    <m/>
    <m/>
    <m/>
    <m/>
    <m/>
    <m/>
    <m/>
    <m/>
    <m/>
    <m/>
    <m/>
    <m/>
    <m/>
    <m/>
    <m/>
    <m/>
    <m/>
    <m/>
    <m/>
    <m/>
    <m/>
    <m/>
    <m/>
    <m/>
    <m/>
    <m/>
    <m/>
    <m/>
    <m/>
    <m/>
    <m/>
    <m/>
    <m/>
    <m/>
    <m/>
    <m/>
    <m/>
    <m/>
    <m/>
    <m/>
    <m/>
    <m/>
    <m/>
    <m/>
    <m/>
    <m/>
    <m/>
  </r>
  <r>
    <x v="224"/>
    <x v="2"/>
    <x v="8"/>
    <n v="6"/>
    <m/>
    <m/>
    <n v="0"/>
    <n v="0"/>
    <n v="0"/>
    <n v="0"/>
    <n v="0"/>
    <m/>
    <n v="0"/>
    <n v="0"/>
    <n v="0"/>
    <n v="0"/>
    <n v="0"/>
    <n v="0"/>
    <m/>
    <n v="0"/>
    <n v="0"/>
    <n v="0"/>
    <n v="0"/>
    <n v="0"/>
    <n v="0"/>
    <n v="0"/>
    <n v="0"/>
    <n v="0"/>
    <n v="0"/>
    <m/>
    <m/>
    <m/>
    <m/>
    <m/>
    <m/>
    <m/>
    <m/>
    <m/>
    <m/>
    <m/>
    <m/>
    <m/>
    <m/>
    <m/>
    <m/>
    <m/>
    <m/>
    <m/>
    <m/>
    <m/>
    <m/>
    <m/>
    <m/>
    <m/>
    <m/>
    <m/>
    <m/>
    <m/>
    <m/>
    <m/>
    <m/>
    <m/>
    <m/>
    <m/>
    <m/>
    <m/>
    <m/>
    <m/>
    <m/>
    <m/>
    <m/>
    <m/>
    <m/>
    <m/>
    <m/>
    <m/>
    <m/>
  </r>
  <r>
    <x v="22"/>
    <x v="2"/>
    <x v="7"/>
    <n v="5"/>
    <m/>
    <s v="http://www.calligaris.it/trasporto-e-tempi-di-consegna"/>
    <n v="1"/>
    <n v="3.8"/>
    <n v="0"/>
    <n v="3.8"/>
    <n v="1"/>
    <m/>
    <n v="0"/>
    <n v="0"/>
    <n v="1"/>
    <n v="0"/>
    <n v="0"/>
    <n v="0"/>
    <m/>
    <n v="0"/>
    <n v="0"/>
    <n v="0"/>
    <n v="0"/>
    <n v="0"/>
    <n v="0"/>
    <n v="0"/>
    <n v="0"/>
    <n v="0"/>
    <n v="0"/>
    <s v="Calligaris"/>
    <n v="107683000"/>
    <m/>
    <m/>
    <m/>
    <m/>
    <m/>
    <m/>
    <m/>
    <m/>
    <m/>
    <m/>
    <m/>
    <m/>
    <m/>
    <m/>
    <m/>
    <m/>
    <m/>
    <m/>
    <m/>
    <m/>
    <m/>
    <m/>
    <m/>
    <m/>
    <m/>
    <m/>
    <m/>
    <m/>
    <m/>
    <m/>
    <m/>
    <m/>
    <m/>
    <m/>
    <m/>
    <m/>
    <m/>
    <m/>
    <m/>
    <m/>
    <m/>
    <m/>
    <m/>
    <m/>
    <m/>
    <m/>
  </r>
  <r>
    <x v="23"/>
    <x v="2"/>
    <x v="0"/>
    <n v="39"/>
    <m/>
    <m/>
    <n v="0"/>
    <n v="1"/>
    <n v="0"/>
    <n v="1"/>
    <n v="0"/>
    <m/>
    <n v="0"/>
    <n v="0"/>
    <n v="0"/>
    <n v="1"/>
    <n v="0"/>
    <n v="0"/>
    <n v="0"/>
    <n v="0"/>
    <n v="0"/>
    <n v="0"/>
    <n v="0"/>
    <n v="0"/>
    <n v="0"/>
    <n v="0"/>
    <n v="0"/>
    <n v="0"/>
    <n v="0"/>
    <s v="Teddy, Terranova, Calliope"/>
    <m/>
    <m/>
    <m/>
    <m/>
    <m/>
    <m/>
    <m/>
    <m/>
    <m/>
    <m/>
    <m/>
    <m/>
    <m/>
    <m/>
    <m/>
    <m/>
    <m/>
    <m/>
    <m/>
    <m/>
    <m/>
    <m/>
    <m/>
    <m/>
    <m/>
    <m/>
    <m/>
    <m/>
    <m/>
    <m/>
    <m/>
    <m/>
    <m/>
    <m/>
    <m/>
    <m/>
    <m/>
    <m/>
    <m/>
    <m/>
    <m/>
    <m/>
    <m/>
    <m/>
    <m/>
    <m/>
    <m/>
  </r>
  <r>
    <x v="165"/>
    <x v="2"/>
    <x v="0"/>
    <n v="630"/>
    <m/>
    <m/>
    <n v="0"/>
    <n v="0"/>
    <n v="0"/>
    <n v="0"/>
    <n v="0"/>
    <m/>
    <n v="0"/>
    <n v="0"/>
    <n v="0"/>
    <n v="0"/>
    <n v="0"/>
    <n v="0"/>
    <m/>
    <n v="0"/>
    <n v="0"/>
    <n v="0"/>
    <n v="0"/>
    <n v="0"/>
    <n v="0"/>
    <n v="0"/>
    <n v="0"/>
    <n v="0"/>
    <n v="0"/>
    <s v="Calzedonia"/>
    <m/>
    <m/>
    <n v="0"/>
    <n v="0"/>
    <n v="0"/>
    <n v="0"/>
    <n v="0"/>
    <n v="0"/>
    <n v="4"/>
    <n v="3"/>
    <n v="1"/>
    <m/>
    <n v="1"/>
    <n v="0"/>
    <n v="0"/>
    <n v="0"/>
    <n v="0"/>
    <n v="0"/>
    <n v="0"/>
    <n v="1"/>
    <n v="0"/>
    <n v="0"/>
    <n v="4"/>
    <m/>
    <m/>
    <n v="4"/>
    <n v="4"/>
    <n v="0"/>
    <n v="1"/>
    <n v="2"/>
    <n v="0"/>
    <n v="0"/>
    <n v="0"/>
    <n v="0"/>
    <n v="1"/>
    <n v="0"/>
    <n v="0"/>
    <m/>
    <n v="3"/>
    <n v="1"/>
    <n v="1"/>
    <n v="2"/>
    <n v="1"/>
    <m/>
    <m/>
    <n v="4"/>
    <n v="4"/>
  </r>
  <r>
    <x v="166"/>
    <x v="2"/>
    <x v="0"/>
    <n v="69"/>
    <m/>
    <m/>
    <n v="0"/>
    <n v="1"/>
    <n v="0"/>
    <n v="1"/>
    <n v="0"/>
    <m/>
    <n v="0"/>
    <n v="0"/>
    <n v="0"/>
    <n v="1"/>
    <n v="0"/>
    <n v="0"/>
    <m/>
    <n v="0"/>
    <n v="0"/>
    <n v="0"/>
    <n v="0"/>
    <n v="0"/>
    <n v="0"/>
    <n v="0"/>
    <n v="0"/>
    <n v="0"/>
    <n v="0"/>
    <s v="Camaieu"/>
    <m/>
    <m/>
    <m/>
    <m/>
    <m/>
    <m/>
    <m/>
    <m/>
    <m/>
    <m/>
    <m/>
    <m/>
    <m/>
    <m/>
    <m/>
    <m/>
    <m/>
    <m/>
    <m/>
    <m/>
    <m/>
    <m/>
    <m/>
    <m/>
    <m/>
    <m/>
    <m/>
    <m/>
    <m/>
    <m/>
    <m/>
    <m/>
    <m/>
    <m/>
    <m/>
    <m/>
    <m/>
    <m/>
    <m/>
    <m/>
    <m/>
    <m/>
    <m/>
    <m/>
    <m/>
    <m/>
    <m/>
  </r>
  <r>
    <x v="225"/>
    <x v="2"/>
    <x v="11"/>
    <n v="38"/>
    <m/>
    <m/>
    <n v="0"/>
    <n v="1"/>
    <n v="0"/>
    <n v="1"/>
    <n v="0"/>
    <m/>
    <n v="0"/>
    <n v="0"/>
    <n v="0"/>
    <n v="1"/>
    <n v="0"/>
    <n v="0"/>
    <m/>
    <n v="0"/>
    <n v="0"/>
    <n v="0"/>
    <n v="0"/>
    <n v="0"/>
    <n v="0"/>
    <n v="0"/>
    <n v="0"/>
    <n v="0"/>
    <n v="0"/>
    <m/>
    <n v="50000000"/>
    <m/>
    <m/>
    <m/>
    <m/>
    <m/>
    <m/>
    <m/>
    <m/>
    <m/>
    <m/>
    <m/>
    <m/>
    <m/>
    <m/>
    <m/>
    <m/>
    <m/>
    <m/>
    <m/>
    <m/>
    <m/>
    <m/>
    <m/>
    <m/>
    <m/>
    <m/>
    <m/>
    <m/>
    <m/>
    <m/>
    <m/>
    <m/>
    <m/>
    <m/>
    <m/>
    <m/>
    <m/>
    <m/>
    <m/>
    <m/>
    <m/>
    <m/>
    <m/>
    <m/>
    <m/>
    <m/>
  </r>
  <r>
    <x v="24"/>
    <x v="2"/>
    <x v="3"/>
    <n v="709"/>
    <n v="190"/>
    <s v="https://myshop.carrefour.it/"/>
    <n v="1"/>
    <n v="2"/>
    <n v="3.7"/>
    <n v="5.7"/>
    <n v="1"/>
    <m/>
    <n v="0"/>
    <n v="0"/>
    <n v="0"/>
    <n v="1"/>
    <n v="0"/>
    <n v="0"/>
    <m/>
    <n v="1"/>
    <n v="0"/>
    <n v="1"/>
    <n v="0"/>
    <n v="0"/>
    <n v="1"/>
    <n v="0"/>
    <n v="1"/>
    <n v="1"/>
    <n v="0"/>
    <s v="Carrefour, Carrefour market, Carrefour express"/>
    <n v="112000000"/>
    <m/>
    <n v="0"/>
    <n v="0"/>
    <n v="0"/>
    <n v="3"/>
    <n v="2"/>
    <n v="0"/>
    <n v="6"/>
    <n v="9"/>
    <m/>
    <n v="1"/>
    <n v="1"/>
    <n v="0"/>
    <n v="0"/>
    <n v="0"/>
    <n v="0"/>
    <n v="0"/>
    <n v="0"/>
    <n v="0"/>
    <n v="0"/>
    <n v="1"/>
    <n v="10"/>
    <m/>
    <m/>
    <n v="10"/>
    <n v="5"/>
    <n v="0"/>
    <n v="1"/>
    <n v="10"/>
    <n v="0"/>
    <n v="0"/>
    <n v="0"/>
    <n v="0"/>
    <n v="1"/>
    <n v="0"/>
    <n v="0"/>
    <n v="3"/>
    <n v="5"/>
    <n v="2"/>
    <n v="2"/>
    <n v="5"/>
    <n v="2"/>
    <m/>
    <n v="4"/>
    <n v="5"/>
    <n v="10"/>
  </r>
  <r>
    <x v="25"/>
    <x v="2"/>
    <x v="0"/>
    <n v="60"/>
    <m/>
    <s v="http://www.celio.com/services/questions-frequentes#reservation"/>
    <n v="1"/>
    <n v="1"/>
    <n v="0"/>
    <n v="1"/>
    <n v="1"/>
    <m/>
    <n v="0"/>
    <n v="0"/>
    <n v="0"/>
    <n v="0"/>
    <n v="0"/>
    <n v="0"/>
    <n v="0"/>
    <n v="0"/>
    <n v="0"/>
    <n v="0"/>
    <n v="0"/>
    <n v="0"/>
    <n v="0"/>
    <n v="0"/>
    <n v="0"/>
    <n v="0"/>
    <n v="0"/>
    <s v="Celio"/>
    <m/>
    <m/>
    <m/>
    <m/>
    <m/>
    <m/>
    <m/>
    <m/>
    <m/>
    <m/>
    <m/>
    <m/>
    <m/>
    <m/>
    <m/>
    <m/>
    <m/>
    <m/>
    <m/>
    <m/>
    <m/>
    <m/>
    <m/>
    <m/>
    <m/>
    <m/>
    <m/>
    <m/>
    <m/>
    <m/>
    <m/>
    <m/>
    <m/>
    <m/>
    <m/>
    <m/>
    <m/>
    <m/>
    <m/>
    <m/>
    <m/>
    <m/>
    <m/>
    <m/>
    <m/>
    <m/>
    <m/>
  </r>
  <r>
    <x v="226"/>
    <x v="2"/>
    <x v="1"/>
    <n v="55"/>
    <m/>
    <m/>
    <n v="0"/>
    <n v="0"/>
    <n v="0"/>
    <n v="0"/>
    <n v="0"/>
    <m/>
    <n v="0"/>
    <n v="0"/>
    <n v="0"/>
    <n v="0"/>
    <n v="0"/>
    <n v="0"/>
    <m/>
    <n v="0"/>
    <n v="0"/>
    <n v="0"/>
    <n v="0"/>
    <n v="0"/>
    <n v="0"/>
    <n v="0"/>
    <n v="0"/>
    <n v="0"/>
    <n v="0"/>
    <m/>
    <m/>
    <m/>
    <m/>
    <m/>
    <m/>
    <m/>
    <m/>
    <m/>
    <m/>
    <m/>
    <m/>
    <m/>
    <m/>
    <m/>
    <m/>
    <m/>
    <m/>
    <m/>
    <m/>
    <m/>
    <m/>
    <m/>
    <m/>
    <m/>
    <m/>
    <m/>
    <m/>
    <m/>
    <m/>
    <m/>
    <m/>
    <m/>
    <m/>
    <m/>
    <m/>
    <m/>
    <m/>
    <m/>
    <m/>
    <m/>
    <m/>
    <m/>
    <m/>
    <m/>
    <m/>
    <m/>
    <m/>
  </r>
  <r>
    <x v="26"/>
    <x v="2"/>
    <x v="2"/>
    <n v="6"/>
    <m/>
    <m/>
    <n v="0"/>
    <n v="0"/>
    <n v="1"/>
    <n v="1"/>
    <n v="0"/>
    <m/>
    <n v="0"/>
    <n v="0"/>
    <n v="0"/>
    <n v="0"/>
    <n v="0"/>
    <n v="0"/>
    <m/>
    <n v="1"/>
    <n v="0"/>
    <n v="1"/>
    <n v="0"/>
    <n v="0"/>
    <n v="0"/>
    <n v="0"/>
    <n v="0"/>
    <n v="0"/>
    <n v="0"/>
    <s v="Chanel"/>
    <m/>
    <m/>
    <m/>
    <m/>
    <m/>
    <m/>
    <m/>
    <m/>
    <m/>
    <m/>
    <m/>
    <m/>
    <m/>
    <m/>
    <m/>
    <m/>
    <m/>
    <m/>
    <m/>
    <m/>
    <m/>
    <m/>
    <m/>
    <m/>
    <m/>
    <m/>
    <m/>
    <m/>
    <m/>
    <m/>
    <m/>
    <m/>
    <m/>
    <m/>
    <m/>
    <m/>
    <m/>
    <m/>
    <m/>
    <m/>
    <m/>
    <m/>
    <m/>
    <m/>
    <m/>
    <m/>
    <m/>
  </r>
  <r>
    <x v="27"/>
    <x v="2"/>
    <x v="7"/>
    <n v="120"/>
    <m/>
    <m/>
    <n v="0"/>
    <n v="0"/>
    <n v="0"/>
    <n v="0"/>
    <n v="0"/>
    <m/>
    <n v="0"/>
    <n v="0"/>
    <n v="0"/>
    <n v="0"/>
    <n v="0"/>
    <n v="0"/>
    <m/>
    <n v="0"/>
    <n v="0"/>
    <n v="0"/>
    <n v="0"/>
    <n v="0"/>
    <n v="0"/>
    <n v="0"/>
    <n v="0"/>
    <n v="0"/>
    <n v="0"/>
    <s v="Chateau D'Ax"/>
    <s v="182.411.000 "/>
    <m/>
    <m/>
    <m/>
    <m/>
    <m/>
    <m/>
    <m/>
    <m/>
    <m/>
    <m/>
    <m/>
    <m/>
    <m/>
    <m/>
    <m/>
    <m/>
    <m/>
    <m/>
    <m/>
    <m/>
    <m/>
    <m/>
    <m/>
    <m/>
    <m/>
    <m/>
    <m/>
    <m/>
    <m/>
    <m/>
    <m/>
    <m/>
    <m/>
    <m/>
    <m/>
    <m/>
    <m/>
    <m/>
    <m/>
    <m/>
    <m/>
    <m/>
    <m/>
    <m/>
    <m/>
    <m/>
  </r>
  <r>
    <x v="28"/>
    <x v="2"/>
    <x v="2"/>
    <n v="8"/>
    <m/>
    <s v="http://www.dior.com/couture/ecommerce/media/pdf/Christian_Dior_Couture_CGV_IT_25072014.pdf"/>
    <n v="1"/>
    <n v="0"/>
    <n v="0.5"/>
    <n v="0.5"/>
    <n v="0"/>
    <m/>
    <n v="0"/>
    <n v="0"/>
    <n v="0"/>
    <n v="0"/>
    <n v="0"/>
    <n v="0"/>
    <m/>
    <n v="1"/>
    <n v="0"/>
    <n v="0"/>
    <n v="0"/>
    <n v="0"/>
    <n v="0"/>
    <n v="0"/>
    <n v="0"/>
    <n v="0"/>
    <n v="0"/>
    <s v="Christian Dior"/>
    <m/>
    <m/>
    <m/>
    <m/>
    <m/>
    <m/>
    <m/>
    <m/>
    <m/>
    <m/>
    <m/>
    <m/>
    <m/>
    <m/>
    <m/>
    <m/>
    <m/>
    <m/>
    <m/>
    <m/>
    <m/>
    <m/>
    <m/>
    <m/>
    <m/>
    <m/>
    <m/>
    <m/>
    <m/>
    <m/>
    <m/>
    <m/>
    <m/>
    <m/>
    <m/>
    <m/>
    <m/>
    <m/>
    <m/>
    <m/>
    <m/>
    <m/>
    <m/>
    <m/>
    <m/>
    <m/>
    <m/>
  </r>
  <r>
    <x v="29"/>
    <x v="2"/>
    <x v="6"/>
    <n v="60"/>
    <m/>
    <s v="http://www.cittadelsole.it/it/customer-care"/>
    <n v="1"/>
    <n v="0"/>
    <n v="1"/>
    <n v="1"/>
    <n v="0"/>
    <m/>
    <n v="0"/>
    <n v="0"/>
    <n v="0"/>
    <n v="0"/>
    <n v="0"/>
    <n v="0"/>
    <m/>
    <n v="1"/>
    <n v="0"/>
    <n v="1"/>
    <n v="0"/>
    <n v="0"/>
    <n v="0"/>
    <n v="0"/>
    <n v="0"/>
    <n v="0"/>
    <n v="0"/>
    <m/>
    <n v="7209000"/>
    <m/>
    <m/>
    <m/>
    <m/>
    <m/>
    <m/>
    <m/>
    <m/>
    <m/>
    <m/>
    <m/>
    <m/>
    <m/>
    <m/>
    <m/>
    <m/>
    <m/>
    <m/>
    <m/>
    <m/>
    <m/>
    <m/>
    <m/>
    <m/>
    <m/>
    <m/>
    <m/>
    <m/>
    <m/>
    <m/>
    <m/>
    <m/>
    <m/>
    <m/>
    <m/>
    <m/>
    <m/>
    <m/>
    <m/>
    <m/>
    <m/>
    <m/>
    <m/>
    <m/>
    <m/>
    <m/>
  </r>
  <r>
    <x v="227"/>
    <x v="2"/>
    <x v="0"/>
    <n v="50"/>
    <m/>
    <s v="http://www.claytonitalia.com/it/corporate/spedizioni/"/>
    <n v="1"/>
    <n v="0"/>
    <n v="0"/>
    <n v="0"/>
    <n v="0"/>
    <m/>
    <n v="0"/>
    <n v="0"/>
    <n v="0"/>
    <n v="0"/>
    <n v="0"/>
    <n v="0"/>
    <m/>
    <n v="0"/>
    <n v="0"/>
    <n v="0"/>
    <n v="0"/>
    <n v="0"/>
    <n v="0"/>
    <n v="0"/>
    <n v="0"/>
    <n v="0"/>
    <n v="0"/>
    <m/>
    <m/>
    <m/>
    <m/>
    <m/>
    <m/>
    <m/>
    <m/>
    <m/>
    <m/>
    <m/>
    <m/>
    <m/>
    <m/>
    <m/>
    <m/>
    <m/>
    <m/>
    <m/>
    <m/>
    <m/>
    <m/>
    <m/>
    <m/>
    <m/>
    <m/>
    <m/>
    <m/>
    <m/>
    <m/>
    <m/>
    <m/>
    <m/>
    <m/>
    <m/>
    <m/>
    <m/>
    <m/>
    <m/>
    <m/>
    <m/>
    <m/>
    <m/>
    <m/>
    <m/>
    <m/>
    <m/>
    <m/>
  </r>
  <r>
    <x v="167"/>
    <x v="2"/>
    <x v="0"/>
    <n v="80"/>
    <m/>
    <m/>
    <n v="0"/>
    <n v="1"/>
    <n v="3.5"/>
    <n v="4.5"/>
    <n v="0"/>
    <m/>
    <n v="0"/>
    <n v="0"/>
    <n v="0"/>
    <n v="1"/>
    <n v="0"/>
    <n v="0"/>
    <m/>
    <n v="1"/>
    <n v="0"/>
    <n v="1"/>
    <n v="1"/>
    <n v="0"/>
    <n v="0"/>
    <n v="1"/>
    <n v="1"/>
    <n v="0"/>
    <n v="0"/>
    <s v="Coin"/>
    <m/>
    <m/>
    <n v="0"/>
    <n v="0"/>
    <n v="0"/>
    <n v="1"/>
    <n v="0"/>
    <n v="1"/>
    <n v="2"/>
    <n v="3"/>
    <m/>
    <m/>
    <m/>
    <m/>
    <m/>
    <m/>
    <m/>
    <m/>
    <m/>
    <m/>
    <m/>
    <m/>
    <n v="3"/>
    <m/>
    <m/>
    <n v="3"/>
    <n v="3"/>
    <n v="1"/>
    <n v="1"/>
    <n v="3"/>
    <n v="0"/>
    <n v="0"/>
    <n v="0"/>
    <n v="0"/>
    <n v="0"/>
    <n v="0"/>
    <n v="1"/>
    <n v="2"/>
    <n v="1"/>
    <m/>
    <n v="2"/>
    <n v="1"/>
    <m/>
    <m/>
    <m/>
    <n v="3"/>
    <n v="3"/>
  </r>
  <r>
    <x v="30"/>
    <x v="2"/>
    <x v="3"/>
    <n v="3015"/>
    <m/>
    <s v="Supermercato 24"/>
    <n v="1"/>
    <n v="2"/>
    <n v="1.8"/>
    <n v="3.8"/>
    <n v="0"/>
    <m/>
    <n v="0"/>
    <n v="0"/>
    <n v="0"/>
    <n v="1"/>
    <n v="0"/>
    <n v="1"/>
    <m/>
    <n v="1"/>
    <n v="0"/>
    <n v="1"/>
    <n v="0"/>
    <n v="0"/>
    <n v="0"/>
    <n v="1"/>
    <n v="0"/>
    <n v="0"/>
    <n v="0"/>
    <s v="Conad"/>
    <n v="11500000000"/>
    <m/>
    <n v="1"/>
    <n v="1"/>
    <n v="0"/>
    <n v="1"/>
    <n v="2"/>
    <n v="1"/>
    <n v="11"/>
    <n v="11"/>
    <n v="1"/>
    <n v="3"/>
    <n v="1"/>
    <n v="3"/>
    <n v="0"/>
    <n v="0"/>
    <n v="0"/>
    <n v="0"/>
    <n v="0"/>
    <n v="1"/>
    <n v="0"/>
    <n v="2"/>
    <n v="15"/>
    <m/>
    <m/>
    <n v="13"/>
    <n v="5"/>
    <n v="1"/>
    <n v="1"/>
    <n v="15"/>
    <n v="0"/>
    <n v="0"/>
    <n v="0"/>
    <n v="0"/>
    <n v="1"/>
    <n v="0"/>
    <n v="0"/>
    <n v="5"/>
    <n v="7"/>
    <n v="3"/>
    <n v="2"/>
    <n v="10"/>
    <n v="1"/>
    <m/>
    <n v="1"/>
    <n v="12"/>
    <n v="15"/>
  </r>
  <r>
    <x v="168"/>
    <x v="2"/>
    <x v="0"/>
    <n v="171"/>
    <m/>
    <m/>
    <n v="0"/>
    <n v="1"/>
    <n v="0"/>
    <n v="1"/>
    <n v="0"/>
    <m/>
    <n v="0"/>
    <n v="0"/>
    <n v="0"/>
    <n v="1"/>
    <n v="0"/>
    <n v="0"/>
    <m/>
    <n v="0"/>
    <n v="0"/>
    <n v="0"/>
    <n v="0"/>
    <n v="0"/>
    <n v="0"/>
    <n v="0"/>
    <n v="0"/>
    <n v="0"/>
    <n v="0"/>
    <s v="Conbipel"/>
    <m/>
    <m/>
    <m/>
    <m/>
    <m/>
    <m/>
    <m/>
    <m/>
    <m/>
    <m/>
    <m/>
    <m/>
    <m/>
    <m/>
    <m/>
    <m/>
    <m/>
    <m/>
    <m/>
    <m/>
    <m/>
    <m/>
    <m/>
    <m/>
    <m/>
    <m/>
    <m/>
    <m/>
    <m/>
    <m/>
    <m/>
    <m/>
    <m/>
    <m/>
    <m/>
    <m/>
    <m/>
    <m/>
    <m/>
    <m/>
    <m/>
    <m/>
    <m/>
    <m/>
    <m/>
    <m/>
    <m/>
  </r>
  <r>
    <x v="31"/>
    <x v="2"/>
    <x v="1"/>
    <n v="0"/>
    <m/>
    <s v="http://www.converse.com/it/it/spedizione-e-consegna/shipping-delivery.html"/>
    <n v="1"/>
    <n v="0"/>
    <n v="0"/>
    <n v="0"/>
    <n v="0"/>
    <m/>
    <n v="0"/>
    <n v="0"/>
    <n v="0"/>
    <n v="0"/>
    <n v="0"/>
    <n v="0"/>
    <m/>
    <n v="0"/>
    <n v="0"/>
    <n v="0"/>
    <n v="0"/>
    <n v="0"/>
    <n v="0"/>
    <n v="0"/>
    <n v="0"/>
    <n v="0"/>
    <n v="0"/>
    <s v="Diadora"/>
    <s v="94.027.000 "/>
    <m/>
    <m/>
    <m/>
    <m/>
    <m/>
    <m/>
    <m/>
    <m/>
    <m/>
    <m/>
    <m/>
    <m/>
    <m/>
    <m/>
    <m/>
    <m/>
    <m/>
    <m/>
    <m/>
    <m/>
    <m/>
    <m/>
    <m/>
    <m/>
    <m/>
    <m/>
    <m/>
    <m/>
    <m/>
    <m/>
    <m/>
    <m/>
    <m/>
    <m/>
    <m/>
    <m/>
    <m/>
    <m/>
    <m/>
    <m/>
    <m/>
    <m/>
    <m/>
    <m/>
    <m/>
    <m/>
  </r>
  <r>
    <x v="32"/>
    <x v="2"/>
    <x v="3"/>
    <n v="700"/>
    <n v="333"/>
    <s v="http://www.cooponline.it/modalita-di-spedizione"/>
    <n v="1"/>
    <n v="3.5"/>
    <n v="1.2"/>
    <n v="4.7"/>
    <n v="1"/>
    <m/>
    <n v="1"/>
    <n v="0"/>
    <n v="0"/>
    <n v="1"/>
    <n v="0"/>
    <n v="0"/>
    <m/>
    <n v="1"/>
    <n v="0"/>
    <n v="1"/>
    <n v="0"/>
    <n v="0"/>
    <n v="0"/>
    <n v="0"/>
    <n v="1"/>
    <n v="0"/>
    <n v="0"/>
    <s v="Coop"/>
    <n v="13100000000"/>
    <m/>
    <n v="0"/>
    <n v="0"/>
    <n v="0"/>
    <n v="1"/>
    <n v="1"/>
    <n v="2"/>
    <n v="4"/>
    <n v="5"/>
    <m/>
    <n v="3"/>
    <n v="2"/>
    <n v="2"/>
    <n v="0"/>
    <n v="0"/>
    <n v="1"/>
    <n v="0"/>
    <n v="1"/>
    <n v="0"/>
    <n v="1"/>
    <n v="1"/>
    <n v="8"/>
    <m/>
    <m/>
    <n v="6"/>
    <n v="3"/>
    <n v="1"/>
    <n v="0"/>
    <n v="7"/>
    <m/>
    <m/>
    <m/>
    <m/>
    <m/>
    <m/>
    <m/>
    <n v="4"/>
    <n v="3"/>
    <n v="1"/>
    <n v="1"/>
    <n v="5"/>
    <n v="2"/>
    <n v="3"/>
    <n v="1"/>
    <n v="3"/>
    <n v="8"/>
  </r>
  <r>
    <x v="33"/>
    <x v="2"/>
    <x v="0"/>
    <n v="7"/>
    <m/>
    <s v="http://www.cosstores.com/Content/CmsContent/PDF/TC_COS_IT_230514.pdf"/>
    <n v="1"/>
    <n v="0"/>
    <n v="0"/>
    <n v="0"/>
    <n v="0"/>
    <m/>
    <n v="0"/>
    <n v="0"/>
    <n v="0"/>
    <n v="0"/>
    <n v="0"/>
    <n v="0"/>
    <n v="0"/>
    <n v="0"/>
    <n v="0"/>
    <n v="0"/>
    <n v="0"/>
    <n v="0"/>
    <n v="0"/>
    <n v="0"/>
    <n v="0"/>
    <n v="0"/>
    <n v="0"/>
    <s v="(H&amp;M)"/>
    <m/>
    <m/>
    <m/>
    <m/>
    <m/>
    <m/>
    <m/>
    <m/>
    <m/>
    <m/>
    <m/>
    <m/>
    <m/>
    <m/>
    <m/>
    <m/>
    <m/>
    <m/>
    <m/>
    <m/>
    <m/>
    <m/>
    <m/>
    <m/>
    <m/>
    <m/>
    <m/>
    <m/>
    <m/>
    <m/>
    <m/>
    <m/>
    <m/>
    <m/>
    <m/>
    <m/>
    <m/>
    <m/>
    <m/>
    <m/>
    <m/>
    <m/>
    <m/>
    <m/>
    <m/>
    <m/>
    <m/>
  </r>
  <r>
    <x v="34"/>
    <x v="2"/>
    <x v="2"/>
    <n v="2"/>
    <m/>
    <s v="https://www.costumenational.com/on/demandware.store/Sites-costume-Site/it_IT/CustomerService-Show?cid=shippinginfo"/>
    <n v="1"/>
    <n v="0"/>
    <n v="0"/>
    <n v="0"/>
    <n v="0"/>
    <m/>
    <n v="0"/>
    <n v="0"/>
    <n v="0"/>
    <n v="0"/>
    <n v="0"/>
    <n v="0"/>
    <m/>
    <n v="0"/>
    <n v="0"/>
    <n v="0"/>
    <n v="0"/>
    <n v="0"/>
    <n v="0"/>
    <n v="0"/>
    <n v="0"/>
    <n v="0"/>
    <n v="0"/>
    <s v="Costume National"/>
    <m/>
    <m/>
    <m/>
    <m/>
    <m/>
    <m/>
    <m/>
    <m/>
    <m/>
    <m/>
    <m/>
    <m/>
    <m/>
    <m/>
    <m/>
    <m/>
    <m/>
    <m/>
    <m/>
    <m/>
    <m/>
    <m/>
    <m/>
    <m/>
    <m/>
    <m/>
    <m/>
    <m/>
    <m/>
    <m/>
    <m/>
    <m/>
    <m/>
    <m/>
    <m/>
    <m/>
    <m/>
    <m/>
    <m/>
    <m/>
    <m/>
    <m/>
    <m/>
    <m/>
    <m/>
    <m/>
    <m/>
  </r>
  <r>
    <x v="169"/>
    <x v="2"/>
    <x v="0"/>
    <n v="100"/>
    <m/>
    <m/>
    <n v="0"/>
    <n v="0"/>
    <n v="0"/>
    <n v="0"/>
    <n v="0"/>
    <m/>
    <n v="0"/>
    <n v="0"/>
    <n v="0"/>
    <n v="0"/>
    <n v="0"/>
    <n v="0"/>
    <m/>
    <n v="0"/>
    <n v="0"/>
    <n v="0"/>
    <n v="0"/>
    <n v="0"/>
    <n v="0"/>
    <n v="0"/>
    <n v="0"/>
    <n v="0"/>
    <n v="0"/>
    <s v="Cotton &amp; Silk"/>
    <m/>
    <m/>
    <m/>
    <m/>
    <m/>
    <m/>
    <m/>
    <m/>
    <m/>
    <m/>
    <m/>
    <m/>
    <m/>
    <m/>
    <m/>
    <m/>
    <m/>
    <m/>
    <m/>
    <m/>
    <m/>
    <m/>
    <m/>
    <m/>
    <m/>
    <m/>
    <m/>
    <m/>
    <m/>
    <m/>
    <m/>
    <m/>
    <m/>
    <m/>
    <m/>
    <m/>
    <m/>
    <m/>
    <m/>
    <m/>
    <m/>
    <m/>
    <m/>
    <m/>
    <m/>
    <m/>
    <m/>
  </r>
  <r>
    <x v="35"/>
    <x v="2"/>
    <x v="3"/>
    <n v="6480"/>
    <m/>
    <m/>
    <n v="0"/>
    <n v="1"/>
    <n v="1.8"/>
    <n v="2.8"/>
    <n v="0"/>
    <m/>
    <n v="0"/>
    <n v="0"/>
    <n v="0"/>
    <n v="1"/>
    <n v="0"/>
    <n v="0"/>
    <m/>
    <n v="1"/>
    <n v="0"/>
    <n v="1"/>
    <n v="0"/>
    <n v="0"/>
    <n v="0"/>
    <n v="1"/>
    <n v="0"/>
    <n v="0"/>
    <n v="0"/>
    <s v="Crai"/>
    <n v="1803254000"/>
    <m/>
    <n v="0"/>
    <n v="0"/>
    <n v="0"/>
    <n v="0"/>
    <n v="0"/>
    <n v="0"/>
    <n v="4"/>
    <n v="4"/>
    <m/>
    <m/>
    <m/>
    <m/>
    <m/>
    <m/>
    <m/>
    <m/>
    <m/>
    <m/>
    <m/>
    <m/>
    <n v="4"/>
    <m/>
    <m/>
    <n v="4"/>
    <n v="2"/>
    <n v="0"/>
    <n v="0"/>
    <n v="4"/>
    <m/>
    <m/>
    <m/>
    <m/>
    <m/>
    <m/>
    <m/>
    <n v="2"/>
    <n v="2"/>
    <m/>
    <m/>
    <n v="4"/>
    <m/>
    <m/>
    <m/>
    <n v="4"/>
    <n v="4"/>
  </r>
  <r>
    <x v="36"/>
    <x v="2"/>
    <x v="3"/>
    <n v="280"/>
    <m/>
    <m/>
    <n v="0"/>
    <n v="0"/>
    <n v="2.5"/>
    <n v="2.5"/>
    <n v="0"/>
    <m/>
    <n v="0"/>
    <n v="0"/>
    <n v="0"/>
    <n v="0"/>
    <n v="0"/>
    <n v="0"/>
    <m/>
    <n v="1"/>
    <n v="0"/>
    <n v="1"/>
    <n v="0"/>
    <n v="0"/>
    <n v="1"/>
    <n v="0"/>
    <n v="0"/>
    <n v="0"/>
    <n v="0"/>
    <s v="D Più"/>
    <n v="912000"/>
    <m/>
    <m/>
    <m/>
    <m/>
    <m/>
    <m/>
    <m/>
    <m/>
    <m/>
    <m/>
    <m/>
    <m/>
    <m/>
    <m/>
    <m/>
    <m/>
    <m/>
    <m/>
    <m/>
    <m/>
    <m/>
    <m/>
    <m/>
    <m/>
    <m/>
    <m/>
    <m/>
    <m/>
    <m/>
    <m/>
    <m/>
    <m/>
    <m/>
    <m/>
    <m/>
    <m/>
    <m/>
    <m/>
    <m/>
    <m/>
    <m/>
    <m/>
    <m/>
    <m/>
    <m/>
    <m/>
  </r>
  <r>
    <x v="37"/>
    <x v="2"/>
    <x v="1"/>
    <n v="104"/>
    <m/>
    <s v="http://www.decathlon.it/clicca-e-ritira.html"/>
    <n v="1"/>
    <n v="8.5"/>
    <n v="5.5"/>
    <n v="14"/>
    <n v="1"/>
    <m/>
    <n v="1"/>
    <n v="1"/>
    <n v="1"/>
    <n v="1"/>
    <n v="0"/>
    <n v="0"/>
    <m/>
    <n v="1"/>
    <n v="1"/>
    <n v="1"/>
    <n v="1"/>
    <n v="0"/>
    <n v="1"/>
    <n v="1"/>
    <n v="1"/>
    <n v="0"/>
    <n v="0"/>
    <s v="Maxisport"/>
    <n v="212027000"/>
    <m/>
    <n v="0"/>
    <n v="1"/>
    <n v="0"/>
    <n v="1"/>
    <n v="4"/>
    <n v="1"/>
    <n v="2"/>
    <n v="2"/>
    <n v="1"/>
    <n v="5"/>
    <n v="5"/>
    <n v="2"/>
    <n v="1"/>
    <n v="0"/>
    <n v="0"/>
    <n v="0"/>
    <n v="0"/>
    <n v="0"/>
    <n v="2"/>
    <n v="5"/>
    <n v="8"/>
    <m/>
    <m/>
    <n v="7"/>
    <n v="4"/>
    <n v="1"/>
    <n v="1"/>
    <n v="7"/>
    <n v="0"/>
    <n v="0"/>
    <n v="0"/>
    <n v="0"/>
    <n v="1"/>
    <n v="0"/>
    <n v="0"/>
    <n v="5"/>
    <n v="1"/>
    <n v="2"/>
    <n v="1"/>
    <n v="6"/>
    <n v="1"/>
    <n v="3"/>
    <n v="2"/>
    <n v="3"/>
    <n v="8"/>
  </r>
  <r>
    <x v="170"/>
    <x v="2"/>
    <x v="0"/>
    <n v="63"/>
    <m/>
    <s v="http://www.deichmann.com/IT/it/shop/content/faq.html"/>
    <n v="1"/>
    <n v="3.7"/>
    <n v="3"/>
    <n v="6.7"/>
    <n v="0"/>
    <m/>
    <n v="1"/>
    <n v="1"/>
    <n v="0"/>
    <n v="0"/>
    <n v="0"/>
    <n v="0"/>
    <m/>
    <n v="1"/>
    <n v="1"/>
    <n v="1"/>
    <n v="0"/>
    <n v="0"/>
    <n v="1"/>
    <n v="0"/>
    <n v="0"/>
    <n v="0"/>
    <n v="0"/>
    <s v="Deichmann"/>
    <m/>
    <m/>
    <m/>
    <m/>
    <m/>
    <m/>
    <m/>
    <m/>
    <m/>
    <m/>
    <m/>
    <m/>
    <m/>
    <m/>
    <m/>
    <m/>
    <m/>
    <m/>
    <m/>
    <m/>
    <m/>
    <m/>
    <m/>
    <m/>
    <m/>
    <m/>
    <m/>
    <m/>
    <m/>
    <m/>
    <m/>
    <m/>
    <m/>
    <m/>
    <m/>
    <m/>
    <m/>
    <m/>
    <m/>
    <m/>
    <m/>
    <m/>
    <m/>
    <m/>
    <m/>
    <m/>
    <m/>
  </r>
  <r>
    <x v="228"/>
    <x v="2"/>
    <x v="11"/>
    <n v="109"/>
    <m/>
    <m/>
    <n v="0"/>
    <n v="0"/>
    <n v="0"/>
    <n v="0"/>
    <n v="0"/>
    <m/>
    <n v="0"/>
    <n v="0"/>
    <n v="0"/>
    <n v="0"/>
    <n v="0"/>
    <n v="0"/>
    <m/>
    <n v="0"/>
    <n v="0"/>
    <n v="0"/>
    <n v="0"/>
    <n v="0"/>
    <n v="0"/>
    <n v="0"/>
    <n v="0"/>
    <n v="0"/>
    <n v="0"/>
    <s v="Dental Pro, Giovanni Bona, dentadent"/>
    <n v="115000000"/>
    <m/>
    <m/>
    <m/>
    <m/>
    <m/>
    <m/>
    <m/>
    <m/>
    <m/>
    <m/>
    <m/>
    <m/>
    <m/>
    <m/>
    <m/>
    <m/>
    <m/>
    <m/>
    <m/>
    <m/>
    <m/>
    <m/>
    <m/>
    <m/>
    <m/>
    <m/>
    <m/>
    <m/>
    <m/>
    <m/>
    <m/>
    <m/>
    <m/>
    <m/>
    <m/>
    <m/>
    <m/>
    <m/>
    <m/>
    <m/>
    <m/>
    <m/>
    <m/>
    <m/>
    <m/>
    <m/>
  </r>
  <r>
    <x v="38"/>
    <x v="2"/>
    <x v="3"/>
    <n v="563"/>
    <m/>
    <m/>
    <n v="0"/>
    <n v="0.5"/>
    <n v="1.8"/>
    <n v="2.2999999999999998"/>
    <n v="0"/>
    <m/>
    <n v="0"/>
    <n v="0"/>
    <n v="0"/>
    <n v="0"/>
    <n v="1"/>
    <n v="0"/>
    <m/>
    <n v="1"/>
    <n v="0"/>
    <n v="1"/>
    <n v="0"/>
    <n v="0"/>
    <n v="0"/>
    <n v="1"/>
    <n v="0"/>
    <n v="0"/>
    <n v="0"/>
    <s v="Despar"/>
    <s v=" 79.320.000"/>
    <m/>
    <n v="0"/>
    <n v="0"/>
    <n v="0"/>
    <n v="0"/>
    <n v="0"/>
    <n v="0"/>
    <n v="3"/>
    <n v="3"/>
    <m/>
    <m/>
    <m/>
    <m/>
    <m/>
    <m/>
    <m/>
    <m/>
    <m/>
    <m/>
    <m/>
    <m/>
    <n v="3"/>
    <m/>
    <m/>
    <n v="3"/>
    <n v="1"/>
    <n v="0"/>
    <n v="0"/>
    <n v="3"/>
    <m/>
    <m/>
    <m/>
    <m/>
    <m/>
    <m/>
    <m/>
    <n v="1"/>
    <m/>
    <n v="2"/>
    <n v="1"/>
    <n v="2"/>
    <m/>
    <m/>
    <m/>
    <n v="3"/>
    <n v="3"/>
  </r>
  <r>
    <x v="39"/>
    <x v="2"/>
    <x v="1"/>
    <n v="13"/>
    <m/>
    <s v="http://www.df-sportspecialist.it/Carrello.html"/>
    <n v="1"/>
    <n v="3.2"/>
    <n v="0"/>
    <n v="3.2"/>
    <n v="0"/>
    <m/>
    <n v="0"/>
    <n v="1"/>
    <n v="0"/>
    <n v="1"/>
    <n v="0"/>
    <n v="0"/>
    <m/>
    <n v="0"/>
    <n v="0"/>
    <n v="0"/>
    <n v="0"/>
    <n v="0"/>
    <n v="0"/>
    <n v="0"/>
    <n v="0"/>
    <n v="0"/>
    <n v="0"/>
    <m/>
    <n v="64711000"/>
    <m/>
    <m/>
    <m/>
    <m/>
    <m/>
    <m/>
    <m/>
    <m/>
    <m/>
    <m/>
    <m/>
    <m/>
    <m/>
    <m/>
    <m/>
    <m/>
    <m/>
    <m/>
    <m/>
    <m/>
    <m/>
    <m/>
    <m/>
    <m/>
    <m/>
    <m/>
    <m/>
    <m/>
    <m/>
    <m/>
    <m/>
    <m/>
    <m/>
    <m/>
    <m/>
    <m/>
    <m/>
    <m/>
    <m/>
    <m/>
    <m/>
    <m/>
    <m/>
    <m/>
    <m/>
    <m/>
  </r>
  <r>
    <x v="40"/>
    <x v="2"/>
    <x v="1"/>
    <n v="0"/>
    <m/>
    <s v="http://www.diadora.com/it/info-shop#help-5"/>
    <n v="1"/>
    <n v="0"/>
    <n v="0"/>
    <n v="0"/>
    <n v="0"/>
    <m/>
    <n v="0"/>
    <n v="0"/>
    <n v="0"/>
    <n v="0"/>
    <n v="0"/>
    <n v="0"/>
    <m/>
    <n v="0"/>
    <n v="0"/>
    <n v="0"/>
    <n v="0"/>
    <n v="0"/>
    <n v="0"/>
    <n v="0"/>
    <n v="0"/>
    <n v="0"/>
    <n v="0"/>
    <s v="Jesus Jeans, Superga, Robe di Kappa, Kappa, K-Way, Besson, Sabelt, Briko, The Gigastore"/>
    <n v="122301000"/>
    <m/>
    <m/>
    <m/>
    <m/>
    <m/>
    <m/>
    <m/>
    <m/>
    <m/>
    <m/>
    <m/>
    <m/>
    <m/>
    <m/>
    <m/>
    <m/>
    <m/>
    <m/>
    <m/>
    <m/>
    <m/>
    <m/>
    <m/>
    <m/>
    <m/>
    <m/>
    <m/>
    <m/>
    <m/>
    <m/>
    <m/>
    <m/>
    <m/>
    <m/>
    <m/>
    <m/>
    <m/>
    <m/>
    <m/>
    <m/>
    <m/>
    <m/>
    <m/>
    <m/>
    <m/>
    <m/>
  </r>
  <r>
    <x v="229"/>
    <x v="2"/>
    <x v="0"/>
    <n v="21"/>
    <m/>
    <s v="http://it.diffusionetessile.com/shipping"/>
    <n v="1"/>
    <n v="1.5"/>
    <n v="0"/>
    <n v="1.5"/>
    <n v="0"/>
    <m/>
    <n v="1"/>
    <n v="0"/>
    <n v="0"/>
    <n v="0"/>
    <n v="0"/>
    <n v="0"/>
    <m/>
    <n v="0"/>
    <n v="0"/>
    <n v="0"/>
    <n v="0"/>
    <n v="0"/>
    <n v="0"/>
    <n v="0"/>
    <n v="0"/>
    <n v="0"/>
    <n v="0"/>
    <m/>
    <m/>
    <m/>
    <m/>
    <m/>
    <m/>
    <m/>
    <m/>
    <m/>
    <m/>
    <m/>
    <m/>
    <m/>
    <m/>
    <m/>
    <m/>
    <m/>
    <m/>
    <m/>
    <m/>
    <m/>
    <m/>
    <m/>
    <m/>
    <m/>
    <m/>
    <m/>
    <m/>
    <m/>
    <m/>
    <m/>
    <m/>
    <m/>
    <m/>
    <m/>
    <m/>
    <m/>
    <m/>
    <m/>
    <m/>
    <m/>
    <m/>
    <m/>
    <m/>
    <m/>
    <m/>
    <m/>
    <m/>
  </r>
  <r>
    <x v="41"/>
    <x v="2"/>
    <x v="3"/>
    <n v="560"/>
    <m/>
    <m/>
    <n v="0"/>
    <n v="1"/>
    <n v="0"/>
    <n v="1"/>
    <n v="0"/>
    <m/>
    <n v="0"/>
    <n v="0"/>
    <n v="0"/>
    <n v="1"/>
    <n v="0"/>
    <n v="0"/>
    <m/>
    <n v="0"/>
    <n v="0"/>
    <n v="0"/>
    <n v="0"/>
    <n v="0"/>
    <n v="0"/>
    <n v="0"/>
    <n v="0"/>
    <n v="0"/>
    <n v="0"/>
    <s v="Dimeglio"/>
    <n v="34667000"/>
    <m/>
    <m/>
    <m/>
    <m/>
    <m/>
    <m/>
    <m/>
    <m/>
    <m/>
    <m/>
    <m/>
    <m/>
    <m/>
    <m/>
    <m/>
    <m/>
    <m/>
    <m/>
    <m/>
    <m/>
    <m/>
    <m/>
    <m/>
    <m/>
    <m/>
    <m/>
    <m/>
    <m/>
    <m/>
    <m/>
    <m/>
    <m/>
    <m/>
    <m/>
    <m/>
    <m/>
    <m/>
    <m/>
    <m/>
    <m/>
    <m/>
    <m/>
    <m/>
    <m/>
    <m/>
    <m/>
  </r>
  <r>
    <x v="42"/>
    <x v="2"/>
    <x v="6"/>
    <n v="10"/>
    <m/>
    <s v="http://www.disneystore.it/servizioclienti?cid=deliveries"/>
    <n v="1"/>
    <n v="2.8"/>
    <n v="0.5"/>
    <n v="3.3"/>
    <n v="0"/>
    <m/>
    <n v="0"/>
    <n v="0"/>
    <n v="1"/>
    <n v="0"/>
    <n v="0"/>
    <n v="0"/>
    <m/>
    <n v="1"/>
    <n v="0"/>
    <n v="0"/>
    <n v="0"/>
    <n v="0"/>
    <n v="0"/>
    <n v="0"/>
    <n v="0"/>
    <n v="0"/>
    <n v="0"/>
    <m/>
    <s v="61.534.000 "/>
    <m/>
    <m/>
    <m/>
    <m/>
    <m/>
    <m/>
    <m/>
    <m/>
    <m/>
    <m/>
    <m/>
    <m/>
    <m/>
    <m/>
    <m/>
    <m/>
    <m/>
    <m/>
    <m/>
    <m/>
    <m/>
    <m/>
    <m/>
    <m/>
    <m/>
    <m/>
    <m/>
    <m/>
    <m/>
    <m/>
    <m/>
    <m/>
    <m/>
    <m/>
    <m/>
    <m/>
    <m/>
    <m/>
    <m/>
    <m/>
    <m/>
    <m/>
    <m/>
    <m/>
    <m/>
    <m/>
  </r>
  <r>
    <x v="43"/>
    <x v="2"/>
    <x v="7"/>
    <n v="100"/>
    <m/>
    <m/>
    <n v="0"/>
    <n v="0"/>
    <n v="0"/>
    <n v="0"/>
    <n v="0"/>
    <m/>
    <n v="0"/>
    <n v="0"/>
    <n v="0"/>
    <n v="0"/>
    <n v="0"/>
    <n v="0"/>
    <m/>
    <n v="0"/>
    <n v="0"/>
    <n v="0"/>
    <n v="0"/>
    <n v="0"/>
    <n v="0"/>
    <n v="0"/>
    <n v="0"/>
    <n v="0"/>
    <n v="0"/>
    <s v="Divani &amp; Divani"/>
    <n v="440784000"/>
    <m/>
    <m/>
    <m/>
    <m/>
    <m/>
    <m/>
    <m/>
    <m/>
    <m/>
    <m/>
    <m/>
    <m/>
    <m/>
    <m/>
    <m/>
    <m/>
    <m/>
    <m/>
    <m/>
    <m/>
    <m/>
    <m/>
    <m/>
    <m/>
    <m/>
    <m/>
    <m/>
    <m/>
    <m/>
    <m/>
    <m/>
    <m/>
    <m/>
    <m/>
    <m/>
    <m/>
    <m/>
    <m/>
    <m/>
    <m/>
    <m/>
    <m/>
    <m/>
    <m/>
    <m/>
    <m/>
  </r>
  <r>
    <x v="230"/>
    <x v="2"/>
    <x v="3"/>
    <n v="12"/>
    <m/>
    <m/>
    <n v="0"/>
    <n v="1"/>
    <n v="2"/>
    <n v="3"/>
    <n v="0"/>
    <m/>
    <n v="0"/>
    <n v="0"/>
    <n v="0"/>
    <n v="1"/>
    <n v="0"/>
    <n v="0"/>
    <m/>
    <n v="1"/>
    <n v="0"/>
    <n v="1"/>
    <n v="0"/>
    <n v="0"/>
    <n v="0"/>
    <n v="1"/>
    <n v="1"/>
    <n v="0"/>
    <n v="0"/>
    <m/>
    <m/>
    <m/>
    <m/>
    <m/>
    <m/>
    <m/>
    <m/>
    <m/>
    <m/>
    <m/>
    <m/>
    <m/>
    <m/>
    <m/>
    <m/>
    <m/>
    <m/>
    <m/>
    <m/>
    <m/>
    <m/>
    <m/>
    <m/>
    <m/>
    <m/>
    <m/>
    <m/>
    <m/>
    <m/>
    <m/>
    <m/>
    <m/>
    <m/>
    <m/>
    <m/>
    <m/>
    <m/>
    <m/>
    <m/>
    <m/>
    <m/>
    <m/>
    <m/>
    <m/>
    <m/>
    <m/>
    <m/>
  </r>
  <r>
    <x v="231"/>
    <x v="2"/>
    <x v="11"/>
    <n v="11"/>
    <m/>
    <m/>
    <n v="0"/>
    <n v="0"/>
    <n v="0"/>
    <n v="0"/>
    <n v="0"/>
    <m/>
    <n v="0"/>
    <n v="0"/>
    <n v="0"/>
    <n v="0"/>
    <n v="0"/>
    <n v="0"/>
    <m/>
    <n v="0"/>
    <n v="0"/>
    <n v="0"/>
    <n v="0"/>
    <n v="0"/>
    <n v="0"/>
    <n v="0"/>
    <n v="0"/>
    <n v="0"/>
    <n v="0"/>
    <m/>
    <m/>
    <m/>
    <m/>
    <m/>
    <m/>
    <m/>
    <m/>
    <m/>
    <m/>
    <m/>
    <m/>
    <m/>
    <m/>
    <m/>
    <m/>
    <m/>
    <m/>
    <m/>
    <m/>
    <m/>
    <m/>
    <m/>
    <m/>
    <m/>
    <m/>
    <m/>
    <m/>
    <m/>
    <m/>
    <m/>
    <m/>
    <m/>
    <m/>
    <m/>
    <m/>
    <m/>
    <m/>
    <m/>
    <m/>
    <m/>
    <m/>
    <m/>
    <m/>
    <m/>
    <m/>
    <m/>
    <m/>
  </r>
  <r>
    <x v="44"/>
    <x v="2"/>
    <x v="2"/>
    <n v="24"/>
    <m/>
    <s v="http://store.dolcegabbana.com/cms/help/shipping/shippinginformation.asp?tskay=E8379224"/>
    <n v="1"/>
    <n v="0"/>
    <n v="0"/>
    <n v="0"/>
    <n v="0"/>
    <m/>
    <n v="0"/>
    <n v="0"/>
    <n v="0"/>
    <n v="0"/>
    <n v="0"/>
    <n v="0"/>
    <m/>
    <n v="0"/>
    <n v="0"/>
    <n v="0"/>
    <n v="0"/>
    <n v="0"/>
    <n v="0"/>
    <n v="0"/>
    <n v="0"/>
    <n v="0"/>
    <n v="0"/>
    <s v="Dolce &amp; Gabbana"/>
    <m/>
    <m/>
    <m/>
    <m/>
    <m/>
    <m/>
    <m/>
    <m/>
    <m/>
    <m/>
    <m/>
    <m/>
    <m/>
    <m/>
    <m/>
    <m/>
    <m/>
    <m/>
    <m/>
    <m/>
    <m/>
    <m/>
    <m/>
    <m/>
    <m/>
    <m/>
    <m/>
    <m/>
    <m/>
    <m/>
    <m/>
    <m/>
    <m/>
    <m/>
    <m/>
    <m/>
    <m/>
    <m/>
    <m/>
    <m/>
    <m/>
    <m/>
    <m/>
    <m/>
    <m/>
    <m/>
    <m/>
  </r>
  <r>
    <x v="45"/>
    <x v="2"/>
    <x v="5"/>
    <n v="130"/>
    <m/>
    <s v="https://data.douglas.it/hybr/popup/hilfe/hilfe_faq.htm#Spedizione"/>
    <n v="1"/>
    <n v="8.5"/>
    <n v="3.2"/>
    <n v="11.7"/>
    <n v="1"/>
    <m/>
    <n v="1"/>
    <n v="1"/>
    <n v="1"/>
    <n v="1"/>
    <n v="0"/>
    <n v="0"/>
    <m/>
    <n v="1"/>
    <n v="1"/>
    <n v="1"/>
    <n v="0"/>
    <n v="0"/>
    <n v="1"/>
    <n v="0"/>
    <n v="1"/>
    <n v="0"/>
    <n v="0"/>
    <s v="Tutti"/>
    <n v="166300000"/>
    <m/>
    <n v="0"/>
    <n v="0"/>
    <n v="0"/>
    <n v="0"/>
    <n v="0"/>
    <n v="1"/>
    <n v="2"/>
    <n v="2"/>
    <m/>
    <n v="1"/>
    <n v="1"/>
    <n v="0"/>
    <n v="0"/>
    <n v="0"/>
    <n v="1"/>
    <n v="0"/>
    <n v="0"/>
    <n v="0"/>
    <n v="0"/>
    <n v="0"/>
    <n v="3"/>
    <m/>
    <m/>
    <n v="2"/>
    <n v="1"/>
    <n v="0"/>
    <n v="0"/>
    <n v="3"/>
    <m/>
    <m/>
    <m/>
    <m/>
    <m/>
    <m/>
    <m/>
    <n v="2"/>
    <n v="1"/>
    <m/>
    <m/>
    <n v="3"/>
    <m/>
    <m/>
    <m/>
    <n v="3"/>
    <n v="3"/>
  </r>
  <r>
    <x v="46"/>
    <x v="2"/>
    <x v="8"/>
    <n v="12"/>
    <m/>
    <s v="http://www.eataly.net/it_it/spedizione/"/>
    <n v="1"/>
    <n v="0"/>
    <n v="1.5"/>
    <n v="1.5"/>
    <n v="0"/>
    <m/>
    <n v="0"/>
    <n v="0"/>
    <n v="0"/>
    <n v="0"/>
    <n v="0"/>
    <n v="0"/>
    <m/>
    <n v="1"/>
    <n v="1"/>
    <n v="1"/>
    <n v="0"/>
    <n v="0"/>
    <n v="0"/>
    <n v="0"/>
    <n v="0"/>
    <n v="0"/>
    <n v="0"/>
    <m/>
    <n v="400000000"/>
    <m/>
    <n v="1"/>
    <n v="1"/>
    <n v="0"/>
    <n v="0"/>
    <n v="0"/>
    <n v="0"/>
    <n v="1"/>
    <n v="3"/>
    <m/>
    <m/>
    <m/>
    <m/>
    <m/>
    <m/>
    <m/>
    <m/>
    <m/>
    <m/>
    <m/>
    <m/>
    <n v="3"/>
    <m/>
    <m/>
    <n v="3"/>
    <n v="2"/>
    <n v="0"/>
    <n v="0"/>
    <n v="1"/>
    <m/>
    <m/>
    <m/>
    <m/>
    <m/>
    <m/>
    <m/>
    <n v="2"/>
    <m/>
    <n v="1"/>
    <m/>
    <n v="3"/>
    <m/>
    <n v="1"/>
    <n v="1"/>
    <n v="1"/>
    <n v="3"/>
  </r>
  <r>
    <x v="47"/>
    <x v="2"/>
    <x v="4"/>
    <n v="121"/>
    <m/>
    <m/>
    <n v="0"/>
    <n v="0"/>
    <n v="0"/>
    <n v="0"/>
    <n v="0"/>
    <m/>
    <n v="0"/>
    <n v="0"/>
    <n v="0"/>
    <n v="0"/>
    <n v="0"/>
    <n v="0"/>
    <m/>
    <n v="0"/>
    <n v="0"/>
    <n v="0"/>
    <n v="0"/>
    <n v="0"/>
    <n v="0"/>
    <n v="0"/>
    <n v="0"/>
    <n v="0"/>
    <n v="0"/>
    <m/>
    <s v="vedi Mondadori"/>
    <s v="Utilizza Mondadori come servizio di e-commerce"/>
    <m/>
    <m/>
    <m/>
    <m/>
    <m/>
    <m/>
    <m/>
    <m/>
    <m/>
    <m/>
    <m/>
    <m/>
    <m/>
    <m/>
    <m/>
    <m/>
    <m/>
    <m/>
    <m/>
    <m/>
    <m/>
    <m/>
    <m/>
    <m/>
    <m/>
    <m/>
    <m/>
    <m/>
    <m/>
    <m/>
    <m/>
    <m/>
    <m/>
    <m/>
    <m/>
    <m/>
    <m/>
    <m/>
    <m/>
    <m/>
    <m/>
    <m/>
    <m/>
    <m/>
    <m/>
  </r>
  <r>
    <x v="48"/>
    <x v="2"/>
    <x v="2"/>
    <n v="15"/>
    <m/>
    <s v="http://store.zegna.com/localize.asp?tskay=6DF9DB3A&amp;page=help/shipping&amp;"/>
    <n v="1"/>
    <n v="5.3"/>
    <n v="0"/>
    <n v="5.3"/>
    <n v="1"/>
    <m/>
    <n v="1"/>
    <n v="0"/>
    <n v="1"/>
    <n v="0"/>
    <n v="0"/>
    <n v="0"/>
    <m/>
    <n v="0"/>
    <n v="0"/>
    <n v="0"/>
    <n v="0"/>
    <n v="0"/>
    <n v="0"/>
    <n v="0"/>
    <n v="0"/>
    <n v="0"/>
    <n v="0"/>
    <s v="Ermenegildo Zegna"/>
    <m/>
    <m/>
    <m/>
    <m/>
    <m/>
    <m/>
    <m/>
    <m/>
    <m/>
    <m/>
    <m/>
    <m/>
    <m/>
    <m/>
    <m/>
    <m/>
    <m/>
    <m/>
    <m/>
    <m/>
    <m/>
    <m/>
    <m/>
    <m/>
    <m/>
    <m/>
    <m/>
    <m/>
    <m/>
    <m/>
    <m/>
    <m/>
    <m/>
    <m/>
    <m/>
    <m/>
    <m/>
    <m/>
    <m/>
    <m/>
    <m/>
    <m/>
    <m/>
    <m/>
    <m/>
    <m/>
    <m/>
  </r>
  <r>
    <x v="49"/>
    <x v="2"/>
    <x v="3"/>
    <n v="151"/>
    <n v="76"/>
    <s v="http://www.esselunga.it/cms/servizi/consegna-domicilio.html"/>
    <n v="1"/>
    <n v="2"/>
    <n v="2"/>
    <n v="4"/>
    <n v="0"/>
    <m/>
    <n v="0"/>
    <n v="0"/>
    <n v="0"/>
    <n v="1"/>
    <n v="0"/>
    <n v="1"/>
    <m/>
    <n v="1"/>
    <n v="0"/>
    <n v="1"/>
    <n v="0"/>
    <n v="0"/>
    <n v="0"/>
    <n v="1"/>
    <n v="1"/>
    <n v="0"/>
    <n v="0"/>
    <s v="Esselunga"/>
    <n v="7964633000"/>
    <m/>
    <n v="0"/>
    <n v="0"/>
    <n v="0"/>
    <n v="3"/>
    <n v="0"/>
    <n v="0"/>
    <n v="4"/>
    <n v="4"/>
    <n v="1"/>
    <n v="2"/>
    <n v="2"/>
    <n v="2"/>
    <n v="0"/>
    <n v="0"/>
    <n v="0"/>
    <n v="0"/>
    <n v="0"/>
    <n v="1"/>
    <n v="0"/>
    <n v="2"/>
    <n v="6"/>
    <n v="1"/>
    <m/>
    <n v="6"/>
    <n v="6"/>
    <n v="2"/>
    <n v="0"/>
    <n v="6"/>
    <m/>
    <m/>
    <m/>
    <m/>
    <m/>
    <m/>
    <m/>
    <n v="3"/>
    <n v="2"/>
    <n v="2"/>
    <n v="1"/>
    <n v="5"/>
    <m/>
    <m/>
    <n v="1"/>
    <n v="6"/>
    <n v="7"/>
  </r>
  <r>
    <x v="50"/>
    <x v="2"/>
    <x v="5"/>
    <n v="37"/>
    <m/>
    <s v="https://www.esserbellaprofumerie.it/ecommerce/nav/auth/esserbella/home.html#!/negozio/"/>
    <n v="1"/>
    <n v="3.5"/>
    <n v="1.7"/>
    <n v="5.2"/>
    <n v="0"/>
    <m/>
    <n v="1"/>
    <n v="0"/>
    <n v="0"/>
    <n v="1"/>
    <n v="0"/>
    <n v="1"/>
    <m/>
    <n v="1"/>
    <n v="1"/>
    <n v="1"/>
    <n v="0"/>
    <n v="0"/>
    <n v="0"/>
    <n v="0"/>
    <n v="1"/>
    <n v="0"/>
    <n v="0"/>
    <s v="Tutti"/>
    <n v="36300000"/>
    <m/>
    <m/>
    <m/>
    <m/>
    <m/>
    <m/>
    <m/>
    <m/>
    <m/>
    <m/>
    <m/>
    <m/>
    <m/>
    <m/>
    <m/>
    <m/>
    <m/>
    <m/>
    <m/>
    <m/>
    <m/>
    <m/>
    <m/>
    <m/>
    <m/>
    <m/>
    <m/>
    <m/>
    <m/>
    <m/>
    <m/>
    <m/>
    <m/>
    <m/>
    <m/>
    <m/>
    <m/>
    <m/>
    <m/>
    <m/>
    <m/>
    <m/>
    <m/>
    <m/>
    <m/>
    <m/>
  </r>
  <r>
    <x v="51"/>
    <x v="2"/>
    <x v="5"/>
    <n v="252"/>
    <m/>
    <s v="Fa e-Commerce rimandando ad altri 8 siti"/>
    <n v="1"/>
    <n v="1"/>
    <n v="0"/>
    <n v="1"/>
    <n v="0"/>
    <m/>
    <n v="0"/>
    <n v="0"/>
    <n v="0"/>
    <n v="1"/>
    <n v="0"/>
    <n v="0"/>
    <m/>
    <n v="0"/>
    <n v="0"/>
    <n v="0"/>
    <n v="0"/>
    <n v="0"/>
    <n v="0"/>
    <n v="0"/>
    <n v="0"/>
    <n v="0"/>
    <n v="0"/>
    <m/>
    <n v="125000000"/>
    <m/>
    <m/>
    <m/>
    <m/>
    <m/>
    <m/>
    <m/>
    <m/>
    <m/>
    <m/>
    <m/>
    <m/>
    <m/>
    <m/>
    <m/>
    <m/>
    <m/>
    <m/>
    <m/>
    <m/>
    <m/>
    <m/>
    <m/>
    <m/>
    <m/>
    <m/>
    <m/>
    <m/>
    <m/>
    <m/>
    <m/>
    <m/>
    <m/>
    <m/>
    <m/>
    <m/>
    <m/>
    <m/>
    <m/>
    <m/>
    <m/>
    <m/>
    <m/>
    <m/>
    <m/>
    <m/>
  </r>
  <r>
    <x v="52"/>
    <x v="2"/>
    <x v="2"/>
    <n v="12"/>
    <m/>
    <s v="http://www.etro.com/it_it/customer-care#tab6"/>
    <n v="1"/>
    <n v="0"/>
    <n v="0"/>
    <n v="0"/>
    <n v="0"/>
    <m/>
    <n v="0"/>
    <n v="0"/>
    <n v="0"/>
    <n v="0"/>
    <n v="0"/>
    <n v="0"/>
    <m/>
    <n v="0"/>
    <n v="0"/>
    <n v="0"/>
    <n v="0"/>
    <n v="0"/>
    <n v="0"/>
    <n v="0"/>
    <n v="0"/>
    <n v="0"/>
    <n v="0"/>
    <s v="Etro"/>
    <m/>
    <m/>
    <m/>
    <m/>
    <m/>
    <m/>
    <m/>
    <m/>
    <m/>
    <m/>
    <m/>
    <m/>
    <m/>
    <m/>
    <m/>
    <m/>
    <m/>
    <m/>
    <m/>
    <m/>
    <m/>
    <m/>
    <m/>
    <m/>
    <m/>
    <m/>
    <m/>
    <m/>
    <m/>
    <m/>
    <m/>
    <m/>
    <m/>
    <m/>
    <m/>
    <m/>
    <m/>
    <m/>
    <m/>
    <m/>
    <m/>
    <m/>
    <m/>
    <m/>
    <m/>
    <m/>
    <m/>
  </r>
  <r>
    <x v="53"/>
    <x v="2"/>
    <x v="3"/>
    <n v="1000"/>
    <m/>
    <m/>
    <n v="0"/>
    <n v="0"/>
    <n v="1"/>
    <n v="1"/>
    <n v="0"/>
    <m/>
    <n v="0"/>
    <n v="0"/>
    <n v="0"/>
    <n v="0"/>
    <n v="0"/>
    <n v="0"/>
    <m/>
    <n v="1"/>
    <n v="0"/>
    <n v="1"/>
    <n v="0"/>
    <n v="0"/>
    <n v="0"/>
    <n v="0"/>
    <n v="0"/>
    <n v="0"/>
    <n v="0"/>
    <s v="Euro Spin"/>
    <n v="4200000000"/>
    <m/>
    <n v="0"/>
    <n v="0"/>
    <n v="0"/>
    <n v="0"/>
    <n v="0"/>
    <n v="0"/>
    <n v="3"/>
    <n v="3"/>
    <m/>
    <m/>
    <m/>
    <m/>
    <m/>
    <m/>
    <m/>
    <m/>
    <m/>
    <m/>
    <m/>
    <m/>
    <n v="3"/>
    <m/>
    <m/>
    <n v="3"/>
    <n v="0"/>
    <n v="0"/>
    <n v="0"/>
    <n v="3"/>
    <m/>
    <m/>
    <m/>
    <m/>
    <m/>
    <m/>
    <m/>
    <m/>
    <n v="1"/>
    <n v="2"/>
    <n v="1"/>
    <n v="2"/>
    <m/>
    <m/>
    <n v="1"/>
    <n v="2"/>
    <n v="3"/>
  </r>
  <r>
    <x v="54"/>
    <x v="2"/>
    <x v="9"/>
    <n v="438"/>
    <m/>
    <s v="http://www.euronics.it/area-clienti/consegna/"/>
    <n v="1"/>
    <n v="7"/>
    <n v="5"/>
    <n v="12"/>
    <n v="1"/>
    <m/>
    <n v="0"/>
    <n v="1"/>
    <n v="1"/>
    <n v="1"/>
    <n v="0"/>
    <n v="0"/>
    <m/>
    <n v="1"/>
    <n v="1"/>
    <n v="1"/>
    <n v="1"/>
    <n v="1"/>
    <n v="0"/>
    <n v="0"/>
    <n v="0"/>
    <n v="0"/>
    <n v="0"/>
    <m/>
    <n v="230611000"/>
    <m/>
    <n v="0"/>
    <n v="1"/>
    <n v="0"/>
    <n v="0"/>
    <n v="0"/>
    <n v="1"/>
    <n v="4"/>
    <n v="4"/>
    <m/>
    <n v="2"/>
    <n v="0"/>
    <n v="2"/>
    <n v="0"/>
    <n v="0"/>
    <n v="0"/>
    <n v="0"/>
    <n v="0"/>
    <n v="0"/>
    <n v="0"/>
    <n v="2"/>
    <n v="6"/>
    <m/>
    <m/>
    <n v="5"/>
    <n v="4"/>
    <n v="1"/>
    <n v="0"/>
    <n v="4"/>
    <m/>
    <m/>
    <m/>
    <m/>
    <m/>
    <m/>
    <m/>
    <n v="2"/>
    <n v="3"/>
    <n v="1"/>
    <m/>
    <n v="5"/>
    <n v="1"/>
    <m/>
    <m/>
    <n v="6"/>
    <n v="6"/>
  </r>
  <r>
    <x v="55"/>
    <x v="2"/>
    <x v="9"/>
    <n v="300"/>
    <m/>
    <s v="http://www.expertonline.it/it-IT-it/Contenuti/Spedizioni.aspx"/>
    <n v="1"/>
    <n v="1"/>
    <n v="1"/>
    <n v="2"/>
    <n v="0"/>
    <m/>
    <n v="0"/>
    <n v="0"/>
    <n v="0"/>
    <n v="1"/>
    <n v="0"/>
    <n v="0"/>
    <m/>
    <n v="1"/>
    <n v="0"/>
    <n v="1"/>
    <n v="0"/>
    <n v="0"/>
    <n v="0"/>
    <n v="0"/>
    <n v="0"/>
    <n v="0"/>
    <n v="0"/>
    <m/>
    <n v="65350000"/>
    <m/>
    <m/>
    <m/>
    <m/>
    <m/>
    <m/>
    <m/>
    <m/>
    <m/>
    <m/>
    <m/>
    <m/>
    <m/>
    <m/>
    <m/>
    <m/>
    <m/>
    <m/>
    <m/>
    <m/>
    <m/>
    <m/>
    <m/>
    <m/>
    <m/>
    <m/>
    <m/>
    <m/>
    <m/>
    <m/>
    <m/>
    <m/>
    <m/>
    <m/>
    <m/>
    <m/>
    <m/>
    <m/>
    <m/>
    <m/>
    <m/>
    <m/>
    <m/>
    <m/>
    <m/>
    <m/>
  </r>
  <r>
    <x v="56"/>
    <x v="2"/>
    <x v="3"/>
    <n v="226"/>
    <m/>
    <m/>
    <n v="0"/>
    <n v="1"/>
    <n v="0"/>
    <n v="1"/>
    <n v="0"/>
    <m/>
    <n v="0"/>
    <n v="0"/>
    <n v="0"/>
    <n v="1"/>
    <n v="0"/>
    <n v="0"/>
    <m/>
    <n v="0"/>
    <n v="0"/>
    <n v="0"/>
    <n v="0"/>
    <n v="0"/>
    <n v="0"/>
    <n v="0"/>
    <n v="0"/>
    <n v="0"/>
    <n v="0"/>
    <s v="Famila"/>
    <n v="63030000"/>
    <m/>
    <n v="0"/>
    <n v="0"/>
    <n v="0"/>
    <n v="0"/>
    <n v="1"/>
    <n v="0"/>
    <n v="3"/>
    <n v="4"/>
    <m/>
    <m/>
    <m/>
    <m/>
    <m/>
    <m/>
    <m/>
    <m/>
    <m/>
    <m/>
    <m/>
    <m/>
    <n v="4"/>
    <m/>
    <m/>
    <n v="4"/>
    <n v="2"/>
    <n v="0"/>
    <n v="0"/>
    <n v="4"/>
    <m/>
    <m/>
    <m/>
    <m/>
    <m/>
    <m/>
    <m/>
    <n v="3"/>
    <n v="1"/>
    <m/>
    <m/>
    <n v="2"/>
    <n v="2"/>
    <m/>
    <m/>
    <n v="4"/>
    <n v="4"/>
  </r>
  <r>
    <x v="57"/>
    <x v="2"/>
    <x v="7"/>
    <n v="22"/>
    <m/>
    <m/>
    <n v="0"/>
    <n v="0"/>
    <n v="0"/>
    <n v="0"/>
    <n v="0"/>
    <m/>
    <n v="0"/>
    <n v="0"/>
    <n v="0"/>
    <n v="0"/>
    <n v="0"/>
    <n v="0"/>
    <m/>
    <n v="0"/>
    <n v="0"/>
    <n v="0"/>
    <n v="0"/>
    <n v="0"/>
    <n v="0"/>
    <n v="0"/>
    <n v="0"/>
    <n v="0"/>
    <n v="0"/>
    <s v="Febal Casa"/>
    <n v="170000000"/>
    <m/>
    <m/>
    <m/>
    <m/>
    <m/>
    <m/>
    <m/>
    <m/>
    <m/>
    <m/>
    <m/>
    <m/>
    <m/>
    <m/>
    <m/>
    <m/>
    <m/>
    <m/>
    <m/>
    <m/>
    <m/>
    <m/>
    <m/>
    <m/>
    <m/>
    <m/>
    <m/>
    <m/>
    <m/>
    <m/>
    <m/>
    <m/>
    <m/>
    <m/>
    <m/>
    <m/>
    <m/>
    <m/>
    <m/>
    <m/>
    <m/>
    <m/>
    <m/>
    <m/>
    <m/>
    <m/>
  </r>
  <r>
    <x v="58"/>
    <x v="2"/>
    <x v="2"/>
    <n v="10"/>
    <m/>
    <s v="http://www.fendi.com/it/customer-care/segui-ordine"/>
    <n v="1"/>
    <n v="3.2"/>
    <n v="0"/>
    <n v="3.2"/>
    <n v="1"/>
    <m/>
    <n v="0"/>
    <n v="1"/>
    <n v="0"/>
    <n v="0"/>
    <n v="0"/>
    <n v="0"/>
    <m/>
    <n v="0"/>
    <n v="0"/>
    <n v="0"/>
    <n v="0"/>
    <n v="0"/>
    <n v="0"/>
    <n v="0"/>
    <n v="0"/>
    <n v="0"/>
    <n v="0"/>
    <s v="Fendi"/>
    <m/>
    <m/>
    <m/>
    <m/>
    <m/>
    <m/>
    <m/>
    <m/>
    <m/>
    <m/>
    <m/>
    <m/>
    <m/>
    <m/>
    <m/>
    <m/>
    <m/>
    <m/>
    <m/>
    <m/>
    <m/>
    <m/>
    <m/>
    <m/>
    <m/>
    <m/>
    <m/>
    <m/>
    <m/>
    <m/>
    <m/>
    <m/>
    <m/>
    <m/>
    <m/>
    <m/>
    <m/>
    <m/>
    <m/>
    <m/>
    <m/>
    <m/>
    <m/>
    <m/>
    <m/>
    <m/>
    <m/>
  </r>
  <r>
    <x v="59"/>
    <x v="2"/>
    <x v="0"/>
    <n v="140"/>
    <m/>
    <s v="https://www.footlocker.eu/it/content/cc_shipping_and_delivery"/>
    <n v="1"/>
    <n v="1.5"/>
    <n v="0"/>
    <n v="1.5"/>
    <n v="0"/>
    <m/>
    <n v="1"/>
    <n v="0"/>
    <n v="0"/>
    <n v="0"/>
    <n v="0"/>
    <n v="0"/>
    <m/>
    <n v="0"/>
    <n v="0"/>
    <n v="0"/>
    <n v="0"/>
    <n v="0"/>
    <n v="0"/>
    <n v="0"/>
    <n v="0"/>
    <n v="0"/>
    <n v="0"/>
    <m/>
    <m/>
    <m/>
    <n v="0"/>
    <n v="0"/>
    <n v="0"/>
    <n v="1"/>
    <n v="0"/>
    <n v="0"/>
    <n v="3"/>
    <n v="3"/>
    <m/>
    <n v="1"/>
    <n v="1"/>
    <n v="0"/>
    <n v="0"/>
    <n v="0"/>
    <n v="0"/>
    <n v="0"/>
    <n v="1"/>
    <n v="0"/>
    <n v="0"/>
    <n v="0"/>
    <n v="3"/>
    <n v="1"/>
    <m/>
    <n v="4"/>
    <n v="3"/>
    <n v="0"/>
    <n v="0"/>
    <n v="2"/>
    <m/>
    <m/>
    <m/>
    <m/>
    <m/>
    <m/>
    <m/>
    <n v="1"/>
    <m/>
    <n v="3"/>
    <n v="1"/>
    <n v="3"/>
    <m/>
    <m/>
    <m/>
    <n v="4"/>
    <n v="4"/>
  </r>
  <r>
    <x v="232"/>
    <x v="2"/>
    <x v="8"/>
    <n v="80"/>
    <m/>
    <m/>
    <n v="0"/>
    <n v="0"/>
    <n v="1"/>
    <n v="1"/>
    <n v="0"/>
    <m/>
    <n v="0"/>
    <n v="0"/>
    <n v="0"/>
    <n v="0"/>
    <n v="0"/>
    <n v="0"/>
    <m/>
    <n v="1"/>
    <n v="0"/>
    <n v="1"/>
    <n v="0"/>
    <n v="0"/>
    <n v="0"/>
    <n v="0"/>
    <n v="0"/>
    <n v="0"/>
    <n v="0"/>
    <m/>
    <m/>
    <m/>
    <m/>
    <m/>
    <m/>
    <m/>
    <m/>
    <m/>
    <m/>
    <m/>
    <m/>
    <m/>
    <m/>
    <m/>
    <m/>
    <m/>
    <m/>
    <m/>
    <m/>
    <m/>
    <m/>
    <m/>
    <m/>
    <m/>
    <m/>
    <m/>
    <m/>
    <m/>
    <m/>
    <m/>
    <m/>
    <m/>
    <m/>
    <m/>
    <m/>
    <m/>
    <m/>
    <m/>
    <m/>
    <m/>
    <m/>
    <m/>
    <m/>
    <m/>
    <m/>
    <m/>
    <m/>
  </r>
  <r>
    <x v="60"/>
    <x v="2"/>
    <x v="9"/>
    <n v="420"/>
    <m/>
    <s v="https://www.gamestop.it/storehome"/>
    <n v="1"/>
    <n v="8.5"/>
    <n v="0"/>
    <n v="8.5"/>
    <n v="1"/>
    <m/>
    <n v="1"/>
    <n v="1"/>
    <n v="1"/>
    <n v="1"/>
    <n v="0"/>
    <n v="0"/>
    <m/>
    <n v="0"/>
    <n v="0"/>
    <n v="0"/>
    <n v="0"/>
    <n v="0"/>
    <n v="0"/>
    <n v="0"/>
    <n v="0"/>
    <n v="0"/>
    <n v="0"/>
    <m/>
    <n v="330128000"/>
    <m/>
    <n v="0"/>
    <n v="0"/>
    <n v="0"/>
    <n v="0"/>
    <n v="0"/>
    <n v="1"/>
    <n v="3"/>
    <n v="3"/>
    <n v="1"/>
    <m/>
    <n v="1"/>
    <n v="0"/>
    <n v="0"/>
    <n v="0"/>
    <n v="0"/>
    <n v="0"/>
    <n v="0"/>
    <n v="0"/>
    <n v="0"/>
    <n v="1"/>
    <n v="4"/>
    <m/>
    <m/>
    <n v="3"/>
    <n v="2"/>
    <n v="0"/>
    <n v="0"/>
    <n v="4"/>
    <m/>
    <m/>
    <m/>
    <m/>
    <m/>
    <m/>
    <m/>
    <n v="2"/>
    <n v="1"/>
    <n v="1"/>
    <n v="2"/>
    <n v="2"/>
    <m/>
    <m/>
    <m/>
    <n v="3"/>
    <n v="4"/>
  </r>
  <r>
    <x v="61"/>
    <x v="2"/>
    <x v="0"/>
    <n v="10"/>
    <m/>
    <s v="http://www.gap.eu/customerService/info.do?cid=2324&amp;mlink=5058,4991843,7&amp;clink=4991843"/>
    <n v="1"/>
    <n v="0"/>
    <n v="1.2"/>
    <n v="1.2"/>
    <n v="0"/>
    <m/>
    <n v="0"/>
    <n v="0"/>
    <n v="0"/>
    <n v="0"/>
    <n v="0"/>
    <n v="0"/>
    <n v="0"/>
    <n v="1"/>
    <n v="0"/>
    <n v="1"/>
    <n v="0"/>
    <n v="0"/>
    <n v="0"/>
    <n v="0"/>
    <n v="1"/>
    <n v="0"/>
    <n v="0"/>
    <s v="Gap"/>
    <m/>
    <m/>
    <m/>
    <m/>
    <m/>
    <m/>
    <m/>
    <m/>
    <m/>
    <m/>
    <m/>
    <m/>
    <m/>
    <m/>
    <m/>
    <m/>
    <m/>
    <m/>
    <m/>
    <m/>
    <m/>
    <m/>
    <m/>
    <m/>
    <m/>
    <m/>
    <m/>
    <m/>
    <m/>
    <m/>
    <m/>
    <m/>
    <m/>
    <m/>
    <m/>
    <m/>
    <m/>
    <m/>
    <m/>
    <m/>
    <m/>
    <m/>
    <m/>
    <m/>
    <m/>
    <m/>
    <m/>
  </r>
  <r>
    <x v="62"/>
    <x v="2"/>
    <x v="4"/>
    <n v="0"/>
    <m/>
    <m/>
    <n v="0"/>
    <n v="0"/>
    <n v="0"/>
    <n v="0"/>
    <n v="0"/>
    <m/>
    <n v="0"/>
    <n v="0"/>
    <n v="0"/>
    <n v="0"/>
    <n v="0"/>
    <n v="0"/>
    <m/>
    <n v="0"/>
    <n v="0"/>
    <n v="0"/>
    <n v="0"/>
    <n v="0"/>
    <n v="0"/>
    <n v="0"/>
    <n v="0"/>
    <n v="0"/>
    <n v="0"/>
    <m/>
    <m/>
    <s v="Utilizza IBS come servizio di e-commerce"/>
    <m/>
    <m/>
    <m/>
    <m/>
    <m/>
    <m/>
    <m/>
    <m/>
    <m/>
    <m/>
    <m/>
    <m/>
    <m/>
    <m/>
    <m/>
    <m/>
    <m/>
    <m/>
    <m/>
    <m/>
    <m/>
    <m/>
    <m/>
    <m/>
    <m/>
    <m/>
    <m/>
    <m/>
    <m/>
    <m/>
    <m/>
    <m/>
    <m/>
    <m/>
    <m/>
    <m/>
    <m/>
    <m/>
    <m/>
    <m/>
    <m/>
    <m/>
    <m/>
    <m/>
    <m/>
  </r>
  <r>
    <x v="171"/>
    <x v="2"/>
    <x v="0"/>
    <n v="357"/>
    <m/>
    <s v="http://www.geox.com/it/customer-care?cid=shippinginfo"/>
    <n v="1"/>
    <n v="1"/>
    <n v="0"/>
    <n v="1"/>
    <n v="0"/>
    <m/>
    <n v="0"/>
    <n v="0"/>
    <n v="0"/>
    <n v="1"/>
    <n v="0"/>
    <n v="0"/>
    <m/>
    <n v="0"/>
    <n v="0"/>
    <n v="0"/>
    <n v="0"/>
    <n v="0"/>
    <n v="0"/>
    <n v="0"/>
    <n v="0"/>
    <n v="0"/>
    <n v="0"/>
    <s v="Geox"/>
    <m/>
    <m/>
    <m/>
    <m/>
    <m/>
    <m/>
    <m/>
    <m/>
    <m/>
    <m/>
    <m/>
    <m/>
    <m/>
    <m/>
    <m/>
    <m/>
    <m/>
    <m/>
    <m/>
    <m/>
    <m/>
    <m/>
    <m/>
    <m/>
    <m/>
    <m/>
    <m/>
    <m/>
    <m/>
    <m/>
    <m/>
    <m/>
    <m/>
    <m/>
    <m/>
    <m/>
    <m/>
    <m/>
    <m/>
    <m/>
    <m/>
    <m/>
    <m/>
    <m/>
    <m/>
    <m/>
    <m/>
  </r>
  <r>
    <x v="63"/>
    <x v="2"/>
    <x v="4"/>
    <n v="185"/>
    <m/>
    <s v="http://www.giuntialpunto.it/content/aiuto#noaccamazon"/>
    <n v="1"/>
    <n v="0"/>
    <n v="1.5"/>
    <n v="1.5"/>
    <n v="0"/>
    <m/>
    <n v="0"/>
    <n v="0"/>
    <n v="0"/>
    <n v="0"/>
    <n v="0"/>
    <n v="0"/>
    <m/>
    <n v="1"/>
    <n v="0"/>
    <n v="0"/>
    <n v="0"/>
    <n v="0"/>
    <n v="0"/>
    <n v="1"/>
    <n v="1"/>
    <n v="0"/>
    <n v="0"/>
    <m/>
    <n v="200000000"/>
    <s v="Utilizza Amazon come servizio di e-commerce"/>
    <m/>
    <m/>
    <m/>
    <m/>
    <m/>
    <m/>
    <m/>
    <m/>
    <m/>
    <m/>
    <m/>
    <m/>
    <m/>
    <m/>
    <m/>
    <m/>
    <m/>
    <m/>
    <m/>
    <m/>
    <m/>
    <m/>
    <m/>
    <m/>
    <m/>
    <m/>
    <m/>
    <m/>
    <m/>
    <m/>
    <m/>
    <m/>
    <m/>
    <m/>
    <m/>
    <m/>
    <m/>
    <m/>
    <m/>
    <m/>
    <m/>
    <m/>
    <m/>
    <m/>
    <m/>
  </r>
  <r>
    <x v="64"/>
    <x v="2"/>
    <x v="7"/>
    <n v="21"/>
    <m/>
    <s v="http://www.grancasa.it/it-IT-it/Contenuti/Spedizioni.aspx"/>
    <n v="1"/>
    <n v="2.2000000000000002"/>
    <n v="1"/>
    <n v="3.2"/>
    <n v="0"/>
    <m/>
    <n v="0"/>
    <n v="1"/>
    <n v="0"/>
    <n v="0"/>
    <n v="0"/>
    <n v="0"/>
    <m/>
    <n v="1"/>
    <n v="0"/>
    <n v="1"/>
    <n v="0"/>
    <n v="0"/>
    <n v="0"/>
    <n v="0"/>
    <n v="0"/>
    <n v="0"/>
    <n v="0"/>
    <s v="Grancasa"/>
    <m/>
    <m/>
    <m/>
    <m/>
    <m/>
    <m/>
    <m/>
    <m/>
    <m/>
    <m/>
    <m/>
    <m/>
    <m/>
    <m/>
    <m/>
    <m/>
    <m/>
    <m/>
    <m/>
    <m/>
    <m/>
    <m/>
    <m/>
    <m/>
    <m/>
    <m/>
    <m/>
    <m/>
    <m/>
    <m/>
    <m/>
    <m/>
    <m/>
    <m/>
    <m/>
    <m/>
    <m/>
    <m/>
    <m/>
    <m/>
    <m/>
    <m/>
    <m/>
    <m/>
    <m/>
    <m/>
    <m/>
  </r>
  <r>
    <x v="233"/>
    <x v="2"/>
    <x v="11"/>
    <n v="400"/>
    <m/>
    <m/>
    <n v="0"/>
    <n v="1"/>
    <n v="0"/>
    <n v="1"/>
    <n v="0"/>
    <m/>
    <n v="0"/>
    <n v="0"/>
    <n v="0"/>
    <n v="1"/>
    <n v="0"/>
    <n v="0"/>
    <m/>
    <n v="0"/>
    <n v="0"/>
    <n v="0"/>
    <n v="0"/>
    <n v="0"/>
    <n v="0"/>
    <n v="0"/>
    <n v="0"/>
    <n v="0"/>
    <n v="0"/>
    <s v="Avanzi, Optissimo, GrandVision by Avanzi, GrandVision by Optissimo, Solaris"/>
    <n v="3200000000"/>
    <m/>
    <m/>
    <m/>
    <m/>
    <m/>
    <m/>
    <m/>
    <m/>
    <m/>
    <m/>
    <m/>
    <m/>
    <m/>
    <m/>
    <m/>
    <m/>
    <m/>
    <m/>
    <m/>
    <m/>
    <m/>
    <m/>
    <m/>
    <m/>
    <m/>
    <m/>
    <m/>
    <m/>
    <m/>
    <m/>
    <m/>
    <m/>
    <m/>
    <m/>
    <m/>
    <m/>
    <m/>
    <m/>
    <m/>
    <m/>
    <m/>
    <m/>
    <m/>
    <m/>
    <m/>
    <m/>
  </r>
  <r>
    <x v="172"/>
    <x v="2"/>
    <x v="8"/>
    <n v="67"/>
    <m/>
    <m/>
    <n v="0"/>
    <n v="0"/>
    <n v="0"/>
    <n v="0"/>
    <n v="0"/>
    <m/>
    <n v="0"/>
    <n v="0"/>
    <n v="0"/>
    <n v="0"/>
    <n v="0"/>
    <n v="0"/>
    <m/>
    <n v="0"/>
    <n v="0"/>
    <n v="0"/>
    <n v="0"/>
    <n v="0"/>
    <n v="0"/>
    <n v="0"/>
    <n v="0"/>
    <n v="0"/>
    <n v="0"/>
    <m/>
    <n v="25000000"/>
    <m/>
    <m/>
    <m/>
    <m/>
    <m/>
    <m/>
    <m/>
    <m/>
    <m/>
    <m/>
    <m/>
    <m/>
    <m/>
    <m/>
    <m/>
    <m/>
    <m/>
    <m/>
    <m/>
    <m/>
    <m/>
    <m/>
    <m/>
    <m/>
    <m/>
    <m/>
    <m/>
    <m/>
    <m/>
    <m/>
    <m/>
    <m/>
    <m/>
    <m/>
    <m/>
    <m/>
    <m/>
    <m/>
    <m/>
    <m/>
    <m/>
    <m/>
    <m/>
    <m/>
    <m/>
    <m/>
  </r>
  <r>
    <x v="65"/>
    <x v="2"/>
    <x v="2"/>
    <n v="23"/>
    <m/>
    <s v="https://www.gucci.com/it/it/st/faq#shipping-and-delivery"/>
    <n v="1"/>
    <n v="3.7"/>
    <n v="1"/>
    <n v="4.7"/>
    <n v="0"/>
    <m/>
    <n v="1"/>
    <n v="1"/>
    <n v="0"/>
    <n v="0"/>
    <n v="0"/>
    <n v="0"/>
    <m/>
    <n v="1"/>
    <n v="0"/>
    <n v="1"/>
    <n v="0"/>
    <n v="0"/>
    <n v="0"/>
    <n v="0"/>
    <n v="0"/>
    <n v="0"/>
    <n v="0"/>
    <s v="Gucci "/>
    <m/>
    <m/>
    <m/>
    <m/>
    <m/>
    <m/>
    <m/>
    <m/>
    <m/>
    <m/>
    <m/>
    <m/>
    <m/>
    <m/>
    <m/>
    <m/>
    <m/>
    <m/>
    <m/>
    <m/>
    <m/>
    <m/>
    <m/>
    <m/>
    <m/>
    <m/>
    <m/>
    <m/>
    <m/>
    <m/>
    <m/>
    <m/>
    <m/>
    <m/>
    <m/>
    <m/>
    <m/>
    <m/>
    <m/>
    <m/>
    <m/>
    <m/>
    <m/>
    <m/>
    <m/>
    <m/>
    <m/>
  </r>
  <r>
    <x v="66"/>
    <x v="2"/>
    <x v="0"/>
    <n v="130"/>
    <m/>
    <s v="https://www2.hm.com/it_it/service-clients/shippinganddelivery.html"/>
    <n v="1"/>
    <n v="0"/>
    <n v="3.2"/>
    <n v="3.2"/>
    <n v="0"/>
    <m/>
    <n v="0"/>
    <n v="0"/>
    <n v="0"/>
    <n v="0"/>
    <n v="0"/>
    <n v="0"/>
    <n v="0"/>
    <n v="1"/>
    <n v="1"/>
    <n v="1"/>
    <n v="0"/>
    <n v="0"/>
    <n v="1"/>
    <n v="0"/>
    <n v="1"/>
    <n v="0"/>
    <n v="0"/>
    <s v="H&amp;M"/>
    <m/>
    <m/>
    <n v="1"/>
    <n v="0"/>
    <n v="0"/>
    <n v="0"/>
    <n v="0"/>
    <n v="0"/>
    <n v="2"/>
    <n v="3"/>
    <m/>
    <m/>
    <m/>
    <m/>
    <m/>
    <m/>
    <m/>
    <m/>
    <m/>
    <m/>
    <m/>
    <m/>
    <n v="3"/>
    <m/>
    <m/>
    <n v="3"/>
    <n v="2"/>
    <n v="0"/>
    <n v="0"/>
    <n v="3"/>
    <m/>
    <m/>
    <m/>
    <m/>
    <m/>
    <m/>
    <m/>
    <m/>
    <n v="2"/>
    <n v="1"/>
    <m/>
    <n v="3"/>
    <m/>
    <m/>
    <m/>
    <n v="3"/>
    <n v="3"/>
  </r>
  <r>
    <x v="234"/>
    <x v="2"/>
    <x v="0"/>
    <n v="30"/>
    <m/>
    <s v="http://shop.harmontblaine.it/it_it/servizio-clienti/#3"/>
    <n v="1"/>
    <n v="0"/>
    <n v="0"/>
    <n v="0"/>
    <n v="0"/>
    <m/>
    <n v="0"/>
    <n v="0"/>
    <n v="0"/>
    <n v="0"/>
    <n v="0"/>
    <n v="0"/>
    <m/>
    <n v="0"/>
    <n v="0"/>
    <n v="0"/>
    <n v="0"/>
    <n v="0"/>
    <n v="0"/>
    <n v="0"/>
    <n v="0"/>
    <n v="0"/>
    <n v="0"/>
    <m/>
    <m/>
    <m/>
    <m/>
    <m/>
    <m/>
    <m/>
    <m/>
    <m/>
    <m/>
    <m/>
    <m/>
    <m/>
    <m/>
    <m/>
    <m/>
    <m/>
    <m/>
    <m/>
    <m/>
    <m/>
    <m/>
    <m/>
    <m/>
    <m/>
    <m/>
    <m/>
    <m/>
    <m/>
    <m/>
    <m/>
    <m/>
    <m/>
    <m/>
    <m/>
    <m/>
    <m/>
    <m/>
    <m/>
    <m/>
    <m/>
    <m/>
    <m/>
    <m/>
    <m/>
    <m/>
    <m/>
    <m/>
  </r>
  <r>
    <x v="67"/>
    <x v="2"/>
    <x v="2"/>
    <n v="17"/>
    <m/>
    <s v="http://italy.hermes.com/servizio-clienti/cgv-cgu"/>
    <n v="1"/>
    <n v="1"/>
    <n v="0.5"/>
    <n v="1.5"/>
    <n v="1"/>
    <m/>
    <n v="0"/>
    <n v="0"/>
    <n v="0"/>
    <n v="0"/>
    <n v="0"/>
    <n v="0"/>
    <m/>
    <n v="1"/>
    <n v="0"/>
    <n v="0"/>
    <n v="0"/>
    <n v="0"/>
    <n v="0"/>
    <n v="0"/>
    <n v="0"/>
    <n v="0"/>
    <n v="0"/>
    <s v="Hermès"/>
    <m/>
    <m/>
    <m/>
    <m/>
    <m/>
    <m/>
    <m/>
    <m/>
    <m/>
    <m/>
    <m/>
    <m/>
    <m/>
    <m/>
    <m/>
    <m/>
    <m/>
    <m/>
    <m/>
    <m/>
    <m/>
    <m/>
    <m/>
    <m/>
    <m/>
    <m/>
    <m/>
    <m/>
    <m/>
    <m/>
    <m/>
    <m/>
    <m/>
    <m/>
    <m/>
    <m/>
    <m/>
    <m/>
    <m/>
    <m/>
    <m/>
    <m/>
    <m/>
    <m/>
    <m/>
    <m/>
    <m/>
  </r>
  <r>
    <x v="68"/>
    <x v="2"/>
    <x v="2"/>
    <n v="58"/>
    <m/>
    <s v="http://www.hugoboss.com/it/customer-service/consegna/informazioni-generali/general-information-delivery.html"/>
    <n v="1"/>
    <n v="2.7"/>
    <n v="0"/>
    <n v="2.7"/>
    <n v="0"/>
    <m/>
    <n v="0"/>
    <n v="1"/>
    <n v="0"/>
    <n v="0"/>
    <n v="1"/>
    <n v="0"/>
    <m/>
    <n v="0"/>
    <n v="0"/>
    <n v="0"/>
    <n v="0"/>
    <n v="0"/>
    <n v="0"/>
    <n v="0"/>
    <n v="0"/>
    <n v="0"/>
    <n v="0"/>
    <s v="Hugo Boss"/>
    <m/>
    <m/>
    <m/>
    <m/>
    <m/>
    <m/>
    <m/>
    <m/>
    <m/>
    <m/>
    <m/>
    <m/>
    <m/>
    <m/>
    <m/>
    <m/>
    <m/>
    <m/>
    <m/>
    <m/>
    <m/>
    <m/>
    <m/>
    <m/>
    <m/>
    <m/>
    <m/>
    <m/>
    <m/>
    <m/>
    <m/>
    <m/>
    <m/>
    <m/>
    <m/>
    <m/>
    <m/>
    <m/>
    <m/>
    <m/>
    <m/>
    <m/>
    <m/>
    <m/>
    <m/>
    <m/>
    <m/>
  </r>
  <r>
    <x v="69"/>
    <x v="2"/>
    <x v="4"/>
    <n v="10"/>
    <m/>
    <s v="https://www.ibs.it/hlp/hlpspe.asp"/>
    <n v="1"/>
    <n v="1"/>
    <n v="2"/>
    <n v="3"/>
    <n v="1"/>
    <m/>
    <n v="0"/>
    <n v="0"/>
    <n v="0"/>
    <n v="0"/>
    <n v="0"/>
    <n v="0"/>
    <m/>
    <n v="1"/>
    <n v="1"/>
    <n v="0"/>
    <n v="0"/>
    <n v="0"/>
    <n v="0"/>
    <n v="1"/>
    <n v="1"/>
    <n v="0"/>
    <n v="0"/>
    <m/>
    <n v="100000000"/>
    <m/>
    <m/>
    <m/>
    <m/>
    <m/>
    <m/>
    <m/>
    <m/>
    <m/>
    <m/>
    <m/>
    <m/>
    <m/>
    <m/>
    <m/>
    <m/>
    <m/>
    <m/>
    <m/>
    <m/>
    <m/>
    <m/>
    <m/>
    <m/>
    <m/>
    <m/>
    <m/>
    <m/>
    <m/>
    <m/>
    <m/>
    <m/>
    <m/>
    <m/>
    <m/>
    <m/>
    <m/>
    <m/>
    <m/>
    <m/>
    <m/>
    <m/>
    <m/>
    <m/>
    <m/>
    <m/>
  </r>
  <r>
    <x v="70"/>
    <x v="2"/>
    <x v="2"/>
    <n v="4"/>
    <m/>
    <s v="https://www.gilmarlab.com/it/shipment"/>
    <n v="1"/>
    <n v="0"/>
    <n v="0"/>
    <n v="0"/>
    <n v="0"/>
    <m/>
    <n v="0"/>
    <n v="0"/>
    <n v="0"/>
    <n v="0"/>
    <n v="0"/>
    <n v="0"/>
    <m/>
    <n v="0"/>
    <n v="0"/>
    <n v="0"/>
    <n v="0"/>
    <n v="0"/>
    <n v="0"/>
    <n v="0"/>
    <n v="0"/>
    <n v="0"/>
    <n v="0"/>
    <s v="Iceberg"/>
    <m/>
    <m/>
    <m/>
    <m/>
    <m/>
    <m/>
    <m/>
    <m/>
    <m/>
    <m/>
    <m/>
    <m/>
    <m/>
    <m/>
    <m/>
    <m/>
    <m/>
    <m/>
    <m/>
    <m/>
    <m/>
    <m/>
    <m/>
    <m/>
    <m/>
    <m/>
    <m/>
    <m/>
    <m/>
    <m/>
    <m/>
    <m/>
    <m/>
    <m/>
    <m/>
    <m/>
    <m/>
    <m/>
    <m/>
    <m/>
    <m/>
    <m/>
    <m/>
    <m/>
    <m/>
    <m/>
    <m/>
  </r>
  <r>
    <x v="71"/>
    <x v="2"/>
    <x v="7"/>
    <n v="21"/>
    <m/>
    <s v="http://www.ikea.com/ms/it_IT/servizio-clienti/nostri-servizi/trasporto-domicilio/index.html"/>
    <n v="1"/>
    <n v="4.2"/>
    <n v="4.8"/>
    <n v="9"/>
    <n v="1"/>
    <m/>
    <n v="0"/>
    <n v="1"/>
    <n v="0"/>
    <n v="1"/>
    <n v="0"/>
    <n v="0"/>
    <m/>
    <n v="1"/>
    <n v="0"/>
    <n v="1"/>
    <n v="1"/>
    <n v="0"/>
    <n v="1"/>
    <n v="1"/>
    <n v="0"/>
    <n v="0"/>
    <n v="0"/>
    <s v="Ikea "/>
    <n v="1680799000"/>
    <m/>
    <m/>
    <m/>
    <m/>
    <m/>
    <m/>
    <m/>
    <m/>
    <m/>
    <m/>
    <m/>
    <m/>
    <m/>
    <m/>
    <m/>
    <m/>
    <m/>
    <m/>
    <m/>
    <m/>
    <m/>
    <m/>
    <m/>
    <m/>
    <m/>
    <m/>
    <m/>
    <m/>
    <m/>
    <m/>
    <m/>
    <m/>
    <m/>
    <m/>
    <m/>
    <m/>
    <m/>
    <m/>
    <m/>
    <m/>
    <m/>
    <m/>
    <m/>
    <m/>
    <m/>
    <m/>
  </r>
  <r>
    <x v="72"/>
    <x v="2"/>
    <x v="3"/>
    <n v="54"/>
    <m/>
    <s v="Supermercato 24"/>
    <n v="1"/>
    <n v="0"/>
    <n v="0"/>
    <n v="0"/>
    <n v="0"/>
    <m/>
    <n v="0"/>
    <n v="0"/>
    <n v="0"/>
    <n v="0"/>
    <n v="0"/>
    <n v="0"/>
    <m/>
    <n v="0"/>
    <n v="0"/>
    <n v="0"/>
    <n v="0"/>
    <n v="0"/>
    <n v="0"/>
    <n v="0"/>
    <n v="0"/>
    <n v="0"/>
    <n v="0"/>
    <s v="Il Gigante"/>
    <n v="349037000"/>
    <m/>
    <m/>
    <m/>
    <m/>
    <m/>
    <m/>
    <m/>
    <m/>
    <m/>
    <m/>
    <m/>
    <m/>
    <m/>
    <m/>
    <m/>
    <m/>
    <m/>
    <m/>
    <m/>
    <m/>
    <m/>
    <m/>
    <m/>
    <m/>
    <m/>
    <m/>
    <m/>
    <m/>
    <m/>
    <m/>
    <m/>
    <m/>
    <m/>
    <m/>
    <m/>
    <m/>
    <m/>
    <m/>
    <m/>
    <m/>
    <m/>
    <m/>
    <m/>
    <m/>
    <m/>
    <m/>
  </r>
  <r>
    <x v="73"/>
    <x v="2"/>
    <x v="6"/>
    <n v="33"/>
    <m/>
    <s v="http://www.imaginarium.it/spese-spedizione.htm"/>
    <n v="1"/>
    <n v="2"/>
    <n v="1.7"/>
    <n v="3.7"/>
    <n v="1"/>
    <m/>
    <n v="0"/>
    <n v="0"/>
    <n v="0"/>
    <n v="1"/>
    <n v="0"/>
    <n v="0"/>
    <m/>
    <n v="1"/>
    <n v="1"/>
    <n v="1"/>
    <n v="0"/>
    <n v="0"/>
    <n v="0"/>
    <n v="0"/>
    <n v="1"/>
    <n v="0"/>
    <n v="0"/>
    <m/>
    <n v="9144000"/>
    <m/>
    <m/>
    <m/>
    <m/>
    <m/>
    <m/>
    <m/>
    <m/>
    <m/>
    <m/>
    <m/>
    <m/>
    <m/>
    <m/>
    <m/>
    <m/>
    <m/>
    <m/>
    <m/>
    <m/>
    <m/>
    <m/>
    <m/>
    <m/>
    <m/>
    <m/>
    <m/>
    <m/>
    <m/>
    <m/>
    <m/>
    <m/>
    <m/>
    <m/>
    <m/>
    <m/>
    <m/>
    <m/>
    <m/>
    <m/>
    <m/>
    <m/>
    <m/>
    <m/>
    <m/>
    <m/>
  </r>
  <r>
    <x v="74"/>
    <x v="2"/>
    <x v="1"/>
    <n v="160"/>
    <m/>
    <s v="http://www.cisalfasport.it/consegna-domicilio"/>
    <n v="1"/>
    <n v="1"/>
    <n v="0"/>
    <n v="1"/>
    <n v="0"/>
    <m/>
    <n v="0"/>
    <n v="0"/>
    <n v="0"/>
    <n v="1"/>
    <n v="0"/>
    <n v="0"/>
    <m/>
    <n v="0"/>
    <n v="0"/>
    <n v="0"/>
    <n v="0"/>
    <n v="0"/>
    <n v="0"/>
    <n v="0"/>
    <n v="0"/>
    <n v="0"/>
    <n v="0"/>
    <s v="Dechatlon"/>
    <n v="187926000"/>
    <m/>
    <m/>
    <m/>
    <m/>
    <m/>
    <m/>
    <m/>
    <m/>
    <m/>
    <m/>
    <m/>
    <m/>
    <m/>
    <m/>
    <m/>
    <m/>
    <m/>
    <m/>
    <m/>
    <m/>
    <m/>
    <m/>
    <m/>
    <m/>
    <m/>
    <m/>
    <m/>
    <m/>
    <m/>
    <m/>
    <m/>
    <m/>
    <m/>
    <m/>
    <m/>
    <m/>
    <m/>
    <m/>
    <m/>
    <m/>
    <m/>
    <m/>
    <m/>
    <m/>
    <m/>
    <m/>
  </r>
  <r>
    <x v="75"/>
    <x v="2"/>
    <x v="0"/>
    <n v="395"/>
    <m/>
    <s v="https://it.intimissimi.com/custserv/custserv.jsp?pageName=Delivery"/>
    <n v="1"/>
    <n v="2.5"/>
    <n v="0"/>
    <n v="2.5"/>
    <n v="1"/>
    <m/>
    <n v="1"/>
    <n v="0"/>
    <n v="0"/>
    <n v="0"/>
    <n v="0"/>
    <n v="0"/>
    <n v="0"/>
    <n v="0"/>
    <n v="0"/>
    <n v="0"/>
    <n v="0"/>
    <n v="0"/>
    <n v="0"/>
    <n v="0"/>
    <n v="0"/>
    <n v="0"/>
    <n v="0"/>
    <s v="(Calzedonia)"/>
    <m/>
    <m/>
    <n v="1"/>
    <n v="1"/>
    <n v="0"/>
    <n v="0"/>
    <n v="1"/>
    <n v="0"/>
    <n v="2"/>
    <n v="3"/>
    <m/>
    <m/>
    <m/>
    <m/>
    <m/>
    <m/>
    <m/>
    <m/>
    <m/>
    <m/>
    <m/>
    <m/>
    <n v="3"/>
    <m/>
    <m/>
    <n v="3"/>
    <n v="2"/>
    <n v="0"/>
    <n v="0"/>
    <n v="0"/>
    <m/>
    <m/>
    <m/>
    <m/>
    <m/>
    <m/>
    <m/>
    <n v="1"/>
    <n v="2"/>
    <m/>
    <m/>
    <n v="3"/>
    <m/>
    <m/>
    <m/>
    <n v="3"/>
    <n v="3"/>
  </r>
  <r>
    <x v="76"/>
    <x v="2"/>
    <x v="3"/>
    <n v="26"/>
    <n v="4"/>
    <s v="http://www.iperdrive.it/virtualShop/landing.html#selectPDVmodal"/>
    <n v="1"/>
    <n v="3"/>
    <n v="3.3"/>
    <n v="6.3"/>
    <n v="1"/>
    <m/>
    <n v="0"/>
    <n v="0"/>
    <n v="0"/>
    <n v="1"/>
    <n v="0"/>
    <n v="1"/>
    <m/>
    <n v="1"/>
    <n v="0"/>
    <n v="1"/>
    <n v="0"/>
    <n v="0"/>
    <n v="1"/>
    <n v="1"/>
    <n v="0"/>
    <n v="0"/>
    <n v="0"/>
    <s v="Iper"/>
    <n v="1658826000"/>
    <m/>
    <n v="0"/>
    <n v="0"/>
    <n v="0"/>
    <n v="0"/>
    <n v="0"/>
    <n v="0"/>
    <n v="3"/>
    <n v="3"/>
    <m/>
    <m/>
    <m/>
    <m/>
    <m/>
    <m/>
    <m/>
    <m/>
    <m/>
    <m/>
    <m/>
    <m/>
    <n v="3"/>
    <m/>
    <m/>
    <n v="2"/>
    <n v="1"/>
    <n v="0"/>
    <n v="1"/>
    <n v="2"/>
    <n v="0"/>
    <n v="0"/>
    <n v="0"/>
    <n v="1"/>
    <n v="0"/>
    <n v="0"/>
    <n v="0"/>
    <n v="2"/>
    <n v="1"/>
    <m/>
    <n v="1"/>
    <n v="2"/>
    <m/>
    <m/>
    <n v="3"/>
    <m/>
    <n v="3"/>
  </r>
  <r>
    <x v="235"/>
    <x v="2"/>
    <x v="6"/>
    <n v="61"/>
    <m/>
    <s v="http://www.iperceramica.it/it/ita/tempi-e-costi-di-consegna"/>
    <n v="1"/>
    <n v="1.5"/>
    <n v="0"/>
    <n v="1.5"/>
    <n v="0"/>
    <m/>
    <n v="1"/>
    <n v="0"/>
    <n v="0"/>
    <n v="0"/>
    <n v="0"/>
    <n v="0"/>
    <m/>
    <n v="0"/>
    <n v="0"/>
    <n v="0"/>
    <n v="0"/>
    <n v="0"/>
    <n v="0"/>
    <n v="0"/>
    <n v="0"/>
    <n v="0"/>
    <n v="0"/>
    <m/>
    <m/>
    <m/>
    <m/>
    <m/>
    <m/>
    <m/>
    <m/>
    <m/>
    <m/>
    <m/>
    <m/>
    <m/>
    <m/>
    <m/>
    <m/>
    <m/>
    <m/>
    <m/>
    <m/>
    <m/>
    <m/>
    <m/>
    <m/>
    <m/>
    <m/>
    <m/>
    <m/>
    <m/>
    <m/>
    <m/>
    <m/>
    <m/>
    <m/>
    <m/>
    <m/>
    <m/>
    <m/>
    <m/>
    <m/>
    <m/>
    <m/>
    <m/>
    <m/>
    <m/>
    <m/>
    <m/>
    <m/>
  </r>
  <r>
    <x v="77"/>
    <x v="2"/>
    <x v="2"/>
    <n v="1"/>
    <m/>
    <s v="http://store.jilsander.com/cms/help/shipping/shippinginformation.asp?tskay=79D4D854"/>
    <n v="1"/>
    <n v="0"/>
    <n v="0"/>
    <n v="0"/>
    <n v="0"/>
    <m/>
    <n v="0"/>
    <n v="0"/>
    <n v="0"/>
    <n v="0"/>
    <n v="0"/>
    <n v="0"/>
    <m/>
    <n v="0"/>
    <n v="0"/>
    <n v="0"/>
    <n v="0"/>
    <n v="0"/>
    <n v="0"/>
    <n v="0"/>
    <n v="0"/>
    <n v="0"/>
    <n v="0"/>
    <s v="Jil Sander"/>
    <m/>
    <m/>
    <m/>
    <m/>
    <m/>
    <m/>
    <m/>
    <m/>
    <m/>
    <m/>
    <m/>
    <m/>
    <m/>
    <m/>
    <m/>
    <m/>
    <m/>
    <m/>
    <m/>
    <m/>
    <m/>
    <m/>
    <m/>
    <m/>
    <m/>
    <m/>
    <m/>
    <m/>
    <m/>
    <m/>
    <m/>
    <m/>
    <m/>
    <m/>
    <m/>
    <m/>
    <m/>
    <m/>
    <m/>
    <m/>
    <m/>
    <m/>
    <m/>
    <m/>
    <m/>
    <m/>
    <m/>
  </r>
  <r>
    <x v="78"/>
    <x v="2"/>
    <x v="1"/>
    <n v="102"/>
    <m/>
    <s v="http://www.kappastore.com/it/help?idsub=97&amp;lingua=it&amp;Tipohelp=A&amp;idtitle=3"/>
    <n v="1"/>
    <n v="1"/>
    <n v="0"/>
    <n v="1"/>
    <n v="0"/>
    <m/>
    <n v="0"/>
    <n v="0"/>
    <n v="0"/>
    <n v="0"/>
    <n v="0"/>
    <n v="1"/>
    <m/>
    <n v="0"/>
    <n v="0"/>
    <n v="0"/>
    <n v="0"/>
    <n v="0"/>
    <n v="0"/>
    <n v="0"/>
    <n v="0"/>
    <n v="0"/>
    <n v="0"/>
    <s v="Lotto"/>
    <n v="122301000"/>
    <m/>
    <m/>
    <m/>
    <m/>
    <m/>
    <m/>
    <m/>
    <m/>
    <m/>
    <m/>
    <m/>
    <m/>
    <m/>
    <m/>
    <m/>
    <m/>
    <m/>
    <m/>
    <m/>
    <m/>
    <m/>
    <m/>
    <m/>
    <m/>
    <m/>
    <m/>
    <m/>
    <m/>
    <m/>
    <m/>
    <m/>
    <m/>
    <m/>
    <m/>
    <m/>
    <m/>
    <m/>
    <m/>
    <m/>
    <m/>
    <m/>
    <m/>
    <m/>
    <m/>
    <m/>
    <m/>
  </r>
  <r>
    <x v="236"/>
    <x v="2"/>
    <x v="7"/>
    <n v="246"/>
    <m/>
    <s v="http://www.kasanova.it/faq-spedizioni/"/>
    <n v="1"/>
    <n v="0"/>
    <n v="0"/>
    <n v="0"/>
    <n v="0"/>
    <m/>
    <n v="0"/>
    <n v="0"/>
    <n v="0"/>
    <n v="0"/>
    <n v="0"/>
    <n v="0"/>
    <m/>
    <n v="0"/>
    <n v="0"/>
    <n v="0"/>
    <n v="0"/>
    <n v="0"/>
    <n v="0"/>
    <n v="0"/>
    <n v="0"/>
    <n v="0"/>
    <n v="0"/>
    <m/>
    <m/>
    <m/>
    <m/>
    <m/>
    <m/>
    <m/>
    <m/>
    <m/>
    <m/>
    <m/>
    <m/>
    <m/>
    <m/>
    <m/>
    <m/>
    <m/>
    <m/>
    <m/>
    <m/>
    <m/>
    <m/>
    <m/>
    <m/>
    <m/>
    <m/>
    <m/>
    <m/>
    <m/>
    <m/>
    <m/>
    <m/>
    <m/>
    <m/>
    <m/>
    <m/>
    <m/>
    <m/>
    <m/>
    <m/>
    <m/>
    <m/>
    <m/>
    <m/>
    <m/>
    <m/>
    <m/>
    <m/>
  </r>
  <r>
    <x v="79"/>
    <x v="2"/>
    <x v="2"/>
    <n v="4"/>
    <m/>
    <s v="https://www.kenzo.com/en/delivery"/>
    <n v="1"/>
    <n v="0"/>
    <n v="0"/>
    <n v="0"/>
    <n v="0"/>
    <m/>
    <n v="0"/>
    <n v="0"/>
    <n v="0"/>
    <n v="0"/>
    <n v="0"/>
    <n v="0"/>
    <m/>
    <n v="0"/>
    <n v="0"/>
    <n v="0"/>
    <n v="0"/>
    <n v="0"/>
    <n v="0"/>
    <n v="0"/>
    <n v="0"/>
    <n v="0"/>
    <n v="0"/>
    <s v="Kenzo"/>
    <m/>
    <m/>
    <m/>
    <m/>
    <m/>
    <m/>
    <m/>
    <m/>
    <m/>
    <m/>
    <m/>
    <m/>
    <m/>
    <m/>
    <m/>
    <m/>
    <m/>
    <m/>
    <m/>
    <m/>
    <m/>
    <m/>
    <m/>
    <m/>
    <m/>
    <m/>
    <m/>
    <m/>
    <m/>
    <m/>
    <m/>
    <m/>
    <m/>
    <m/>
    <m/>
    <m/>
    <m/>
    <m/>
    <m/>
    <m/>
    <m/>
    <m/>
    <m/>
    <m/>
    <m/>
    <m/>
    <m/>
  </r>
  <r>
    <x v="80"/>
    <x v="2"/>
    <x v="0"/>
    <n v="26"/>
    <m/>
    <s v="http://www.kiabi.it/servizi.html"/>
    <n v="1"/>
    <n v="5.7"/>
    <n v="6.5"/>
    <n v="12.2"/>
    <n v="1"/>
    <m/>
    <n v="1"/>
    <n v="1"/>
    <n v="0"/>
    <n v="1"/>
    <n v="0"/>
    <n v="0"/>
    <n v="0"/>
    <n v="1"/>
    <n v="1"/>
    <n v="1"/>
    <n v="1"/>
    <n v="1"/>
    <n v="1"/>
    <n v="0"/>
    <n v="0"/>
    <n v="0"/>
    <n v="0"/>
    <s v="Kiabi"/>
    <m/>
    <m/>
    <m/>
    <m/>
    <m/>
    <m/>
    <m/>
    <m/>
    <m/>
    <m/>
    <m/>
    <m/>
    <m/>
    <m/>
    <m/>
    <m/>
    <m/>
    <m/>
    <m/>
    <m/>
    <m/>
    <m/>
    <m/>
    <m/>
    <m/>
    <m/>
    <m/>
    <m/>
    <m/>
    <m/>
    <m/>
    <m/>
    <m/>
    <m/>
    <m/>
    <m/>
    <m/>
    <m/>
    <m/>
    <m/>
    <m/>
    <m/>
    <m/>
    <m/>
    <m/>
    <m/>
    <m/>
  </r>
  <r>
    <x v="81"/>
    <x v="2"/>
    <x v="5"/>
    <n v="46"/>
    <m/>
    <s v="http://www.kiehls.it/services/condizioni-e-termini-di-spedizione.aspx"/>
    <n v="1"/>
    <n v="0"/>
    <n v="0"/>
    <n v="0"/>
    <n v="0"/>
    <m/>
    <n v="0"/>
    <n v="0"/>
    <n v="0"/>
    <n v="0"/>
    <n v="0"/>
    <n v="0"/>
    <m/>
    <n v="0"/>
    <n v="0"/>
    <n v="0"/>
    <n v="0"/>
    <n v="0"/>
    <n v="0"/>
    <n v="0"/>
    <n v="0"/>
    <n v="0"/>
    <n v="0"/>
    <s v="Kiehl's"/>
    <m/>
    <m/>
    <m/>
    <m/>
    <m/>
    <m/>
    <m/>
    <m/>
    <m/>
    <m/>
    <m/>
    <m/>
    <m/>
    <m/>
    <m/>
    <m/>
    <m/>
    <m/>
    <m/>
    <m/>
    <m/>
    <m/>
    <m/>
    <m/>
    <m/>
    <m/>
    <m/>
    <m/>
    <m/>
    <m/>
    <m/>
    <m/>
    <m/>
    <m/>
    <m/>
    <m/>
    <m/>
    <m/>
    <m/>
    <m/>
    <m/>
    <m/>
    <m/>
    <m/>
    <m/>
    <m/>
    <m/>
  </r>
  <r>
    <x v="82"/>
    <x v="2"/>
    <x v="5"/>
    <n v="541"/>
    <n v="61"/>
    <s v="http://www.kikocosmetics.com/it-it/acquisti-sicuri/informazioni-sulla-spedizione.html"/>
    <n v="1"/>
    <n v="1"/>
    <n v="2"/>
    <n v="3"/>
    <n v="0"/>
    <m/>
    <n v="0"/>
    <n v="0"/>
    <n v="0"/>
    <n v="1"/>
    <n v="0"/>
    <n v="0"/>
    <m/>
    <n v="1"/>
    <n v="0"/>
    <n v="1"/>
    <n v="0"/>
    <n v="0"/>
    <n v="0"/>
    <n v="1"/>
    <n v="1"/>
    <n v="0"/>
    <n v="0"/>
    <s v="Kiko"/>
    <n v="309106000"/>
    <m/>
    <n v="0"/>
    <n v="0"/>
    <n v="0"/>
    <n v="1"/>
    <n v="0"/>
    <n v="0"/>
    <n v="2"/>
    <n v="3"/>
    <m/>
    <m/>
    <m/>
    <m/>
    <m/>
    <m/>
    <m/>
    <m/>
    <m/>
    <m/>
    <m/>
    <m/>
    <n v="3"/>
    <m/>
    <m/>
    <n v="2"/>
    <n v="3"/>
    <n v="0"/>
    <n v="0"/>
    <n v="3"/>
    <m/>
    <m/>
    <m/>
    <m/>
    <m/>
    <m/>
    <m/>
    <n v="1"/>
    <n v="1"/>
    <n v="1"/>
    <m/>
    <n v="2"/>
    <n v="1"/>
    <m/>
    <m/>
    <n v="2"/>
    <n v="3"/>
  </r>
  <r>
    <x v="83"/>
    <x v="2"/>
    <x v="4"/>
    <n v="41"/>
    <m/>
    <s v="https://www.lafeltrinelli.it/fcom/it/home/pages/infoutili/assistenza/Spedizioni-e-consegne.html"/>
    <n v="1"/>
    <n v="7"/>
    <n v="4.2"/>
    <n v="11.2"/>
    <n v="1"/>
    <m/>
    <n v="0"/>
    <n v="1"/>
    <n v="1"/>
    <n v="1"/>
    <n v="0"/>
    <n v="0"/>
    <m/>
    <n v="1"/>
    <n v="0"/>
    <n v="1"/>
    <n v="1"/>
    <n v="0"/>
    <n v="1"/>
    <n v="0"/>
    <n v="1"/>
    <n v="0"/>
    <n v="0"/>
    <m/>
    <n v="434000000"/>
    <m/>
    <n v="0"/>
    <n v="0"/>
    <n v="0"/>
    <n v="1"/>
    <n v="1"/>
    <n v="0"/>
    <n v="3"/>
    <n v="4"/>
    <n v="1"/>
    <m/>
    <n v="1"/>
    <n v="0"/>
    <n v="0"/>
    <n v="0"/>
    <n v="0"/>
    <n v="0"/>
    <n v="0"/>
    <n v="0"/>
    <n v="0"/>
    <n v="1"/>
    <n v="5"/>
    <m/>
    <m/>
    <n v="5"/>
    <n v="2"/>
    <n v="0"/>
    <n v="0"/>
    <n v="5"/>
    <m/>
    <m/>
    <m/>
    <m/>
    <m/>
    <m/>
    <m/>
    <n v="1"/>
    <n v="1"/>
    <n v="3"/>
    <m/>
    <n v="4"/>
    <n v="1"/>
    <n v="2"/>
    <n v="1"/>
    <n v="2"/>
    <n v="5"/>
  </r>
  <r>
    <x v="84"/>
    <x v="2"/>
    <x v="5"/>
    <n v="169"/>
    <m/>
    <s v="Non si può acquistare dal sito"/>
    <n v="1"/>
    <n v="1"/>
    <n v="0"/>
    <n v="1"/>
    <n v="0"/>
    <m/>
    <n v="0"/>
    <n v="0"/>
    <n v="0"/>
    <n v="1"/>
    <n v="0"/>
    <n v="0"/>
    <m/>
    <n v="0"/>
    <n v="0"/>
    <n v="0"/>
    <n v="0"/>
    <n v="0"/>
    <n v="0"/>
    <n v="0"/>
    <n v="0"/>
    <n v="0"/>
    <n v="0"/>
    <m/>
    <n v="356000000"/>
    <m/>
    <n v="0"/>
    <n v="0"/>
    <n v="0"/>
    <n v="0"/>
    <n v="0"/>
    <n v="0"/>
    <n v="4"/>
    <n v="4"/>
    <m/>
    <m/>
    <m/>
    <m/>
    <m/>
    <m/>
    <m/>
    <m/>
    <m/>
    <m/>
    <m/>
    <m/>
    <n v="4"/>
    <m/>
    <m/>
    <n v="3"/>
    <n v="2"/>
    <n v="0"/>
    <n v="0"/>
    <n v="4"/>
    <m/>
    <m/>
    <m/>
    <m/>
    <m/>
    <m/>
    <m/>
    <n v="1"/>
    <n v="2"/>
    <n v="1"/>
    <n v="2"/>
    <n v="2"/>
    <m/>
    <m/>
    <m/>
    <n v="4"/>
    <n v="4"/>
  </r>
  <r>
    <x v="85"/>
    <x v="2"/>
    <x v="2"/>
    <n v="3"/>
    <m/>
    <s v="http://store.lanvin.com/system/selfservice.controller?CONFIGURATION=1434&amp;PARTITION_ID=1&amp;secureFlag=false&amp;TIMEZONE_OFFSET=&amp;CMD=VIEW_ARTICLE&amp;ARTICLE_ID=2082&amp;USERTYPE=1"/>
    <n v="1"/>
    <n v="0"/>
    <n v="0"/>
    <n v="0"/>
    <n v="0"/>
    <m/>
    <n v="0"/>
    <n v="0"/>
    <n v="0"/>
    <n v="0"/>
    <n v="0"/>
    <n v="0"/>
    <m/>
    <n v="0"/>
    <n v="0"/>
    <n v="0"/>
    <n v="0"/>
    <n v="0"/>
    <n v="0"/>
    <n v="0"/>
    <n v="0"/>
    <n v="0"/>
    <n v="0"/>
    <s v="Lanvin"/>
    <m/>
    <m/>
    <m/>
    <m/>
    <m/>
    <m/>
    <m/>
    <m/>
    <m/>
    <m/>
    <m/>
    <m/>
    <m/>
    <m/>
    <m/>
    <m/>
    <m/>
    <m/>
    <m/>
    <m/>
    <m/>
    <m/>
    <m/>
    <m/>
    <m/>
    <m/>
    <m/>
    <m/>
    <m/>
    <m/>
    <m/>
    <m/>
    <m/>
    <m/>
    <m/>
    <m/>
    <m/>
    <m/>
    <m/>
    <m/>
    <m/>
    <m/>
    <m/>
    <m/>
    <m/>
    <m/>
    <m/>
  </r>
  <r>
    <x v="173"/>
    <x v="2"/>
    <x v="5"/>
    <n v="109"/>
    <m/>
    <m/>
    <n v="0"/>
    <n v="0"/>
    <n v="0"/>
    <n v="0"/>
    <n v="0"/>
    <m/>
    <n v="0"/>
    <n v="0"/>
    <n v="0"/>
    <n v="0"/>
    <n v="0"/>
    <n v="0"/>
    <m/>
    <n v="0"/>
    <n v="0"/>
    <n v="0"/>
    <n v="0"/>
    <n v="0"/>
    <n v="0"/>
    <n v="0"/>
    <n v="0"/>
    <n v="0"/>
    <n v="0"/>
    <m/>
    <n v="89000000"/>
    <m/>
    <m/>
    <m/>
    <m/>
    <m/>
    <m/>
    <m/>
    <m/>
    <m/>
    <m/>
    <m/>
    <m/>
    <m/>
    <m/>
    <m/>
    <m/>
    <m/>
    <m/>
    <m/>
    <m/>
    <m/>
    <m/>
    <m/>
    <m/>
    <m/>
    <m/>
    <m/>
    <m/>
    <m/>
    <m/>
    <m/>
    <m/>
    <m/>
    <m/>
    <m/>
    <m/>
    <m/>
    <m/>
    <m/>
    <m/>
    <m/>
    <m/>
    <m/>
    <m/>
    <m/>
    <m/>
  </r>
  <r>
    <x v="86"/>
    <x v="2"/>
    <x v="6"/>
    <n v="47"/>
    <m/>
    <s v="https://www.leroymerlin.it/servizi/consegna-a-domicilio"/>
    <n v="1"/>
    <n v="5.7"/>
    <n v="0"/>
    <n v="5.7"/>
    <n v="1"/>
    <m/>
    <n v="1"/>
    <n v="1"/>
    <n v="0"/>
    <n v="1"/>
    <n v="0"/>
    <n v="0"/>
    <m/>
    <n v="0"/>
    <n v="0"/>
    <n v="0"/>
    <n v="0"/>
    <n v="0"/>
    <n v="0"/>
    <n v="0"/>
    <n v="0"/>
    <n v="0"/>
    <n v="0"/>
    <m/>
    <n v="1240731754"/>
    <m/>
    <n v="1"/>
    <n v="0"/>
    <n v="0"/>
    <n v="1"/>
    <n v="1"/>
    <n v="1"/>
    <n v="2"/>
    <n v="4"/>
    <m/>
    <n v="1"/>
    <n v="1"/>
    <n v="0"/>
    <n v="1"/>
    <n v="0"/>
    <n v="0"/>
    <n v="0"/>
    <n v="0"/>
    <n v="1"/>
    <n v="1"/>
    <n v="0"/>
    <n v="5"/>
    <m/>
    <m/>
    <n v="5"/>
    <n v="4"/>
    <n v="0"/>
    <n v="0"/>
    <n v="3"/>
    <m/>
    <m/>
    <m/>
    <m/>
    <m/>
    <m/>
    <m/>
    <m/>
    <n v="1"/>
    <n v="4"/>
    <n v="1"/>
    <n v="3"/>
    <n v="1"/>
    <n v="1"/>
    <m/>
    <n v="4"/>
    <n v="5"/>
  </r>
  <r>
    <x v="174"/>
    <x v="2"/>
    <x v="0"/>
    <n v="134"/>
    <m/>
    <s v="http://www.levi.com/IT/it_IT/customer-service/shipping/shippingpolicy"/>
    <n v="1"/>
    <n v="0"/>
    <n v="0"/>
    <n v="0"/>
    <n v="0"/>
    <m/>
    <n v="0"/>
    <n v="0"/>
    <n v="0"/>
    <n v="0"/>
    <n v="0"/>
    <n v="0"/>
    <m/>
    <n v="0"/>
    <n v="0"/>
    <n v="0"/>
    <n v="0"/>
    <n v="0"/>
    <n v="0"/>
    <n v="0"/>
    <n v="0"/>
    <n v="0"/>
    <n v="0"/>
    <s v="Levi's"/>
    <m/>
    <m/>
    <m/>
    <m/>
    <m/>
    <m/>
    <m/>
    <m/>
    <m/>
    <m/>
    <m/>
    <m/>
    <m/>
    <m/>
    <m/>
    <m/>
    <m/>
    <m/>
    <m/>
    <m/>
    <m/>
    <m/>
    <m/>
    <m/>
    <m/>
    <m/>
    <m/>
    <m/>
    <m/>
    <m/>
    <m/>
    <m/>
    <m/>
    <m/>
    <m/>
    <m/>
    <m/>
    <m/>
    <m/>
    <m/>
    <m/>
    <m/>
    <m/>
    <m/>
    <m/>
    <m/>
    <m/>
  </r>
  <r>
    <x v="87"/>
    <x v="2"/>
    <x v="3"/>
    <n v="600"/>
    <m/>
    <m/>
    <n v="0"/>
    <n v="0"/>
    <n v="1"/>
    <n v="1"/>
    <n v="0"/>
    <m/>
    <n v="0"/>
    <n v="0"/>
    <n v="0"/>
    <n v="0"/>
    <n v="0"/>
    <n v="0"/>
    <m/>
    <n v="1"/>
    <n v="0"/>
    <n v="1"/>
    <n v="0"/>
    <n v="0"/>
    <n v="0"/>
    <n v="0"/>
    <n v="0"/>
    <n v="0"/>
    <n v="0"/>
    <s v="Lidl"/>
    <n v="3041312000"/>
    <m/>
    <n v="1"/>
    <n v="1"/>
    <n v="0"/>
    <n v="1"/>
    <n v="0"/>
    <n v="0"/>
    <n v="6"/>
    <n v="6"/>
    <m/>
    <n v="1"/>
    <n v="1"/>
    <n v="0"/>
    <n v="0"/>
    <n v="0"/>
    <n v="0"/>
    <n v="1"/>
    <n v="0"/>
    <n v="0"/>
    <n v="0"/>
    <n v="0"/>
    <n v="7"/>
    <m/>
    <m/>
    <n v="7"/>
    <n v="4"/>
    <n v="0"/>
    <n v="0"/>
    <n v="7"/>
    <m/>
    <m/>
    <m/>
    <m/>
    <m/>
    <m/>
    <m/>
    <n v="1"/>
    <n v="5"/>
    <n v="1"/>
    <n v="1"/>
    <n v="6"/>
    <m/>
    <m/>
    <m/>
    <n v="7"/>
    <n v="7"/>
  </r>
  <r>
    <x v="175"/>
    <x v="2"/>
    <x v="5"/>
    <n v="40"/>
    <m/>
    <s v="https://shop.lillapois.com/content/3-condizioni-generali-di-vendita#punto_8"/>
    <n v="1"/>
    <n v="1"/>
    <n v="0"/>
    <n v="1"/>
    <n v="0"/>
    <m/>
    <n v="0"/>
    <n v="0"/>
    <n v="0"/>
    <n v="1"/>
    <n v="0"/>
    <n v="0"/>
    <m/>
    <n v="0"/>
    <n v="0"/>
    <n v="0"/>
    <n v="0"/>
    <n v="0"/>
    <n v="0"/>
    <n v="0"/>
    <n v="0"/>
    <n v="0"/>
    <n v="0"/>
    <m/>
    <m/>
    <m/>
    <n v="2"/>
    <n v="0"/>
    <n v="0"/>
    <n v="0"/>
    <n v="1"/>
    <n v="0"/>
    <n v="1"/>
    <n v="3"/>
    <m/>
    <m/>
    <m/>
    <m/>
    <m/>
    <m/>
    <m/>
    <m/>
    <m/>
    <m/>
    <m/>
    <m/>
    <n v="3"/>
    <m/>
    <m/>
    <n v="3"/>
    <n v="3"/>
    <n v="0"/>
    <n v="0"/>
    <n v="3"/>
    <m/>
    <m/>
    <m/>
    <m/>
    <m/>
    <m/>
    <m/>
    <n v="2"/>
    <n v="1"/>
    <m/>
    <m/>
    <n v="2"/>
    <m/>
    <m/>
    <m/>
    <n v="1"/>
    <n v="3"/>
  </r>
  <r>
    <x v="88"/>
    <x v="2"/>
    <x v="5"/>
    <n v="380"/>
    <m/>
    <m/>
    <n v="0"/>
    <n v="1"/>
    <n v="0"/>
    <n v="1"/>
    <n v="0"/>
    <m/>
    <n v="0"/>
    <n v="0"/>
    <n v="0"/>
    <n v="1"/>
    <n v="0"/>
    <n v="0"/>
    <m/>
    <n v="0"/>
    <n v="0"/>
    <n v="0"/>
    <n v="0"/>
    <n v="0"/>
    <n v="0"/>
    <n v="0"/>
    <n v="0"/>
    <n v="0"/>
    <n v="0"/>
    <m/>
    <n v="356000000"/>
    <m/>
    <n v="1"/>
    <n v="1"/>
    <n v="0"/>
    <n v="1"/>
    <n v="1"/>
    <n v="0"/>
    <n v="2"/>
    <n v="3"/>
    <m/>
    <m/>
    <m/>
    <m/>
    <m/>
    <m/>
    <m/>
    <m/>
    <m/>
    <m/>
    <m/>
    <m/>
    <n v="3"/>
    <m/>
    <m/>
    <n v="2"/>
    <n v="2"/>
    <n v="0"/>
    <n v="1"/>
    <n v="0"/>
    <n v="0"/>
    <n v="0"/>
    <n v="0"/>
    <n v="0"/>
    <n v="1"/>
    <n v="0"/>
    <n v="0"/>
    <n v="3"/>
    <m/>
    <m/>
    <m/>
    <n v="3"/>
    <m/>
    <m/>
    <n v="1"/>
    <n v="2"/>
    <n v="3"/>
  </r>
  <r>
    <x v="89"/>
    <x v="2"/>
    <x v="2"/>
    <n v="109"/>
    <m/>
    <s v="http://www.liujo.com/it/corporate/spedizioni/"/>
    <n v="1"/>
    <n v="0"/>
    <n v="0"/>
    <n v="0"/>
    <n v="0"/>
    <m/>
    <n v="0"/>
    <n v="0"/>
    <n v="0"/>
    <n v="0"/>
    <n v="0"/>
    <n v="0"/>
    <m/>
    <n v="0"/>
    <n v="0"/>
    <n v="0"/>
    <n v="0"/>
    <n v="0"/>
    <n v="0"/>
    <n v="0"/>
    <n v="0"/>
    <n v="0"/>
    <n v="0"/>
    <s v="Liu Jo"/>
    <m/>
    <m/>
    <m/>
    <m/>
    <m/>
    <m/>
    <m/>
    <m/>
    <m/>
    <m/>
    <m/>
    <m/>
    <m/>
    <m/>
    <m/>
    <m/>
    <m/>
    <m/>
    <m/>
    <m/>
    <m/>
    <m/>
    <m/>
    <m/>
    <m/>
    <m/>
    <m/>
    <m/>
    <m/>
    <m/>
    <m/>
    <m/>
    <m/>
    <m/>
    <m/>
    <m/>
    <m/>
    <m/>
    <m/>
    <m/>
    <m/>
    <m/>
    <m/>
    <m/>
    <m/>
    <m/>
    <m/>
  </r>
  <r>
    <x v="90"/>
    <x v="2"/>
    <x v="1"/>
    <n v="8"/>
    <m/>
    <s v="http://www.zherogravity.lottosport.com/legal"/>
    <n v="1"/>
    <n v="0"/>
    <n v="0"/>
    <n v="0"/>
    <n v="0"/>
    <m/>
    <n v="0"/>
    <n v="0"/>
    <n v="0"/>
    <n v="0"/>
    <n v="0"/>
    <n v="0"/>
    <m/>
    <n v="0"/>
    <n v="0"/>
    <n v="0"/>
    <n v="0"/>
    <n v="0"/>
    <n v="0"/>
    <n v="0"/>
    <n v="0"/>
    <n v="0"/>
    <n v="0"/>
    <s v="New Balance"/>
    <n v="82805000"/>
    <m/>
    <m/>
    <m/>
    <m/>
    <m/>
    <m/>
    <m/>
    <m/>
    <m/>
    <m/>
    <m/>
    <m/>
    <m/>
    <m/>
    <m/>
    <m/>
    <m/>
    <m/>
    <m/>
    <m/>
    <m/>
    <m/>
    <m/>
    <m/>
    <m/>
    <m/>
    <m/>
    <m/>
    <m/>
    <m/>
    <m/>
    <m/>
    <m/>
    <m/>
    <m/>
    <m/>
    <m/>
    <m/>
    <m/>
    <m/>
    <m/>
    <m/>
    <m/>
    <m/>
    <m/>
    <m/>
  </r>
  <r>
    <x v="91"/>
    <x v="2"/>
    <x v="2"/>
    <n v="19"/>
    <m/>
    <s v="http://it.louisvuitton.com/ita-it/delivery-and-returns"/>
    <n v="1"/>
    <n v="3.8"/>
    <n v="1.5"/>
    <n v="5.3"/>
    <n v="1"/>
    <m/>
    <n v="0"/>
    <n v="0"/>
    <n v="1"/>
    <n v="0"/>
    <n v="0"/>
    <n v="0"/>
    <m/>
    <n v="1"/>
    <n v="1"/>
    <n v="1"/>
    <n v="0"/>
    <n v="0"/>
    <n v="0"/>
    <n v="0"/>
    <n v="0"/>
    <n v="0"/>
    <n v="0"/>
    <s v="Louis Vuitton"/>
    <m/>
    <m/>
    <m/>
    <m/>
    <m/>
    <m/>
    <m/>
    <m/>
    <m/>
    <m/>
    <m/>
    <m/>
    <m/>
    <m/>
    <m/>
    <m/>
    <m/>
    <m/>
    <m/>
    <m/>
    <m/>
    <m/>
    <m/>
    <m/>
    <m/>
    <m/>
    <m/>
    <m/>
    <m/>
    <m/>
    <m/>
    <m/>
    <m/>
    <m/>
    <m/>
    <m/>
    <m/>
    <m/>
    <m/>
    <m/>
    <m/>
    <m/>
    <m/>
    <m/>
    <m/>
    <m/>
    <m/>
  </r>
  <r>
    <x v="92"/>
    <x v="2"/>
    <x v="5"/>
    <n v="34"/>
    <m/>
    <s v="https://www.lush.it/shop/info/27/"/>
    <n v="1"/>
    <n v="1"/>
    <n v="0.5"/>
    <n v="1.5"/>
    <n v="1"/>
    <m/>
    <n v="0"/>
    <n v="0"/>
    <n v="0"/>
    <n v="0"/>
    <n v="0"/>
    <n v="0"/>
    <m/>
    <n v="1"/>
    <n v="0"/>
    <n v="0"/>
    <n v="0"/>
    <n v="0"/>
    <n v="0"/>
    <n v="0"/>
    <n v="0"/>
    <n v="0"/>
    <n v="0"/>
    <s v="Lush"/>
    <m/>
    <m/>
    <m/>
    <m/>
    <m/>
    <m/>
    <m/>
    <m/>
    <m/>
    <m/>
    <m/>
    <m/>
    <m/>
    <m/>
    <m/>
    <m/>
    <m/>
    <m/>
    <m/>
    <m/>
    <m/>
    <m/>
    <m/>
    <m/>
    <m/>
    <m/>
    <m/>
    <m/>
    <m/>
    <m/>
    <m/>
    <m/>
    <m/>
    <m/>
    <m/>
    <m/>
    <m/>
    <m/>
    <m/>
    <m/>
    <m/>
    <m/>
    <m/>
    <m/>
    <m/>
    <m/>
    <m/>
  </r>
  <r>
    <x v="93"/>
    <x v="2"/>
    <x v="5"/>
    <n v="34"/>
    <m/>
    <s v="http://www.maccosmetics.it/shipping"/>
    <n v="1"/>
    <n v="0.5"/>
    <n v="0.5"/>
    <n v="1"/>
    <n v="0"/>
    <m/>
    <n v="0"/>
    <n v="0"/>
    <n v="0"/>
    <n v="0"/>
    <n v="1"/>
    <n v="0"/>
    <m/>
    <n v="1"/>
    <n v="0"/>
    <n v="0"/>
    <n v="0"/>
    <n v="0"/>
    <n v="0"/>
    <n v="0"/>
    <n v="0"/>
    <n v="0"/>
    <n v="0"/>
    <s v="Mac"/>
    <m/>
    <m/>
    <m/>
    <m/>
    <m/>
    <m/>
    <m/>
    <m/>
    <m/>
    <m/>
    <m/>
    <m/>
    <m/>
    <m/>
    <m/>
    <m/>
    <m/>
    <m/>
    <m/>
    <m/>
    <m/>
    <m/>
    <m/>
    <m/>
    <m/>
    <m/>
    <m/>
    <m/>
    <m/>
    <m/>
    <m/>
    <m/>
    <m/>
    <m/>
    <m/>
    <m/>
    <m/>
    <m/>
    <m/>
    <m/>
    <m/>
    <m/>
    <m/>
    <m/>
    <m/>
    <m/>
    <m/>
  </r>
  <r>
    <x v="237"/>
    <x v="2"/>
    <x v="11"/>
    <n v="170"/>
    <m/>
    <m/>
    <n v="0"/>
    <n v="0"/>
    <n v="1"/>
    <n v="0"/>
    <n v="0"/>
    <m/>
    <n v="0"/>
    <n v="0"/>
    <n v="0"/>
    <n v="0"/>
    <n v="0"/>
    <n v="0"/>
    <m/>
    <n v="1"/>
    <n v="0"/>
    <n v="1"/>
    <n v="0"/>
    <n v="0"/>
    <n v="0"/>
    <n v="0"/>
    <n v="0"/>
    <n v="0"/>
    <n v="0"/>
    <s v="Maico"/>
    <m/>
    <m/>
    <m/>
    <m/>
    <m/>
    <m/>
    <m/>
    <m/>
    <m/>
    <m/>
    <m/>
    <m/>
    <m/>
    <m/>
    <m/>
    <m/>
    <m/>
    <m/>
    <m/>
    <m/>
    <m/>
    <m/>
    <m/>
    <m/>
    <m/>
    <m/>
    <m/>
    <m/>
    <m/>
    <m/>
    <m/>
    <m/>
    <m/>
    <m/>
    <m/>
    <m/>
    <m/>
    <m/>
    <m/>
    <m/>
    <m/>
    <m/>
    <m/>
    <m/>
    <m/>
    <m/>
    <m/>
  </r>
  <r>
    <x v="94"/>
    <x v="2"/>
    <x v="7"/>
    <n v="34"/>
    <m/>
    <s v="http://www.maisonsdumonde.com/IT/it/statique/livraison.htm"/>
    <n v="1"/>
    <n v="2.2000000000000002"/>
    <n v="0.5"/>
    <n v="2.7"/>
    <n v="0"/>
    <m/>
    <n v="0"/>
    <n v="1"/>
    <n v="0"/>
    <n v="0"/>
    <n v="0"/>
    <n v="0"/>
    <m/>
    <n v="1"/>
    <n v="0"/>
    <n v="0"/>
    <n v="0"/>
    <n v="0"/>
    <n v="0"/>
    <n v="0"/>
    <n v="0"/>
    <n v="0"/>
    <n v="0"/>
    <s v="Maison du Monde"/>
    <n v="99505000"/>
    <m/>
    <m/>
    <m/>
    <m/>
    <m/>
    <m/>
    <m/>
    <m/>
    <m/>
    <m/>
    <m/>
    <m/>
    <m/>
    <m/>
    <m/>
    <m/>
    <m/>
    <m/>
    <m/>
    <m/>
    <m/>
    <m/>
    <m/>
    <m/>
    <m/>
    <m/>
    <m/>
    <m/>
    <m/>
    <m/>
    <m/>
    <m/>
    <m/>
    <m/>
    <m/>
    <m/>
    <m/>
    <m/>
    <m/>
    <m/>
    <m/>
    <m/>
    <m/>
    <m/>
    <m/>
    <m/>
  </r>
  <r>
    <x v="95"/>
    <x v="2"/>
    <x v="2"/>
    <n v="4"/>
    <m/>
    <s v="http://eboutique.maisonmargiela.com/it"/>
    <n v="1"/>
    <n v="0"/>
    <n v="0"/>
    <n v="0"/>
    <n v="0"/>
    <m/>
    <n v="0"/>
    <n v="0"/>
    <n v="0"/>
    <n v="0"/>
    <n v="0"/>
    <n v="0"/>
    <m/>
    <n v="0"/>
    <n v="0"/>
    <n v="0"/>
    <n v="0"/>
    <n v="0"/>
    <n v="0"/>
    <n v="0"/>
    <n v="0"/>
    <n v="0"/>
    <n v="0"/>
    <s v="Maison Martin Margiela"/>
    <m/>
    <m/>
    <m/>
    <m/>
    <m/>
    <m/>
    <m/>
    <m/>
    <m/>
    <m/>
    <m/>
    <m/>
    <m/>
    <m/>
    <m/>
    <m/>
    <m/>
    <m/>
    <m/>
    <m/>
    <m/>
    <m/>
    <m/>
    <m/>
    <m/>
    <m/>
    <m/>
    <m/>
    <m/>
    <m/>
    <m/>
    <m/>
    <m/>
    <m/>
    <m/>
    <m/>
    <m/>
    <m/>
    <m/>
    <m/>
    <m/>
    <m/>
    <m/>
    <m/>
    <m/>
    <m/>
    <m/>
  </r>
  <r>
    <x v="96"/>
    <x v="2"/>
    <x v="0"/>
    <n v="60"/>
    <m/>
    <s v="http://shop.mango.com/IT/donna/help/2870.html"/>
    <n v="1"/>
    <n v="4.7"/>
    <n v="4.7"/>
    <n v="9.4"/>
    <n v="1"/>
    <m/>
    <n v="1"/>
    <n v="1"/>
    <n v="0"/>
    <n v="0"/>
    <n v="0"/>
    <n v="0"/>
    <n v="0"/>
    <n v="1"/>
    <n v="1"/>
    <n v="1"/>
    <n v="1"/>
    <n v="0"/>
    <n v="1"/>
    <n v="0"/>
    <n v="1"/>
    <n v="0"/>
    <n v="0"/>
    <s v="Mango"/>
    <m/>
    <m/>
    <m/>
    <m/>
    <m/>
    <m/>
    <m/>
    <m/>
    <m/>
    <m/>
    <m/>
    <m/>
    <m/>
    <m/>
    <m/>
    <m/>
    <m/>
    <m/>
    <m/>
    <m/>
    <m/>
    <m/>
    <m/>
    <m/>
    <m/>
    <m/>
    <m/>
    <m/>
    <m/>
    <m/>
    <m/>
    <m/>
    <m/>
    <m/>
    <m/>
    <m/>
    <m/>
    <m/>
    <m/>
    <m/>
    <m/>
    <m/>
    <m/>
    <m/>
    <m/>
    <m/>
    <m/>
  </r>
  <r>
    <x v="238"/>
    <x v="2"/>
    <x v="2"/>
    <n v="94"/>
    <m/>
    <s v="http://it.marinarinaldi.com/popup/shipping"/>
    <n v="1"/>
    <n v="0"/>
    <n v="0"/>
    <n v="0"/>
    <n v="0"/>
    <m/>
    <n v="0"/>
    <n v="0"/>
    <n v="0"/>
    <n v="0"/>
    <n v="0"/>
    <n v="0"/>
    <m/>
    <n v="0"/>
    <n v="0"/>
    <n v="0"/>
    <n v="0"/>
    <n v="0"/>
    <n v="0"/>
    <n v="0"/>
    <n v="0"/>
    <n v="0"/>
    <n v="0"/>
    <m/>
    <m/>
    <m/>
    <m/>
    <m/>
    <m/>
    <m/>
    <m/>
    <m/>
    <m/>
    <m/>
    <m/>
    <m/>
    <m/>
    <m/>
    <m/>
    <m/>
    <m/>
    <m/>
    <m/>
    <m/>
    <m/>
    <m/>
    <m/>
    <m/>
    <m/>
    <m/>
    <m/>
    <m/>
    <m/>
    <m/>
    <m/>
    <m/>
    <m/>
    <m/>
    <m/>
    <m/>
    <m/>
    <m/>
    <m/>
    <m/>
    <m/>
    <m/>
    <m/>
    <m/>
    <m/>
    <m/>
    <m/>
  </r>
  <r>
    <x v="97"/>
    <x v="2"/>
    <x v="5"/>
    <n v="123"/>
    <m/>
    <s v="http://www.marionnaud.it/consegna_gratuita_sopra_25euro"/>
    <n v="1"/>
    <n v="2.5"/>
    <n v="0"/>
    <n v="2.5"/>
    <n v="0"/>
    <m/>
    <n v="1"/>
    <n v="0"/>
    <n v="0"/>
    <n v="1"/>
    <n v="0"/>
    <n v="0"/>
    <m/>
    <n v="0"/>
    <n v="0"/>
    <n v="0"/>
    <n v="0"/>
    <n v="0"/>
    <n v="0"/>
    <n v="0"/>
    <n v="0"/>
    <n v="0"/>
    <n v="0"/>
    <s v="Tutti"/>
    <n v="64899000"/>
    <m/>
    <m/>
    <m/>
    <m/>
    <m/>
    <m/>
    <m/>
    <m/>
    <m/>
    <m/>
    <m/>
    <m/>
    <m/>
    <m/>
    <m/>
    <m/>
    <m/>
    <m/>
    <m/>
    <m/>
    <m/>
    <m/>
    <m/>
    <m/>
    <m/>
    <m/>
    <m/>
    <m/>
    <m/>
    <m/>
    <m/>
    <m/>
    <m/>
    <m/>
    <m/>
    <m/>
    <m/>
    <m/>
    <m/>
    <m/>
    <m/>
    <m/>
    <m/>
    <m/>
    <m/>
    <m/>
  </r>
  <r>
    <x v="98"/>
    <x v="2"/>
    <x v="2"/>
    <n v="4"/>
    <m/>
    <s v="http://www.marni.com/system/selfservice.controller?CONFIGURATION=1462&amp;PARTITION_ID=1&amp;CMD=BROWSE_TOPIC&amp;LANGUAGE=it&amp;COUNTRY=it&amp;USERTYPE=1&amp;TOPIC_ID=1021"/>
    <n v="1"/>
    <n v="0"/>
    <n v="0"/>
    <n v="0"/>
    <n v="0"/>
    <m/>
    <n v="0"/>
    <n v="0"/>
    <n v="0"/>
    <n v="0"/>
    <n v="0"/>
    <n v="0"/>
    <m/>
    <n v="0"/>
    <n v="0"/>
    <n v="0"/>
    <n v="0"/>
    <n v="0"/>
    <n v="0"/>
    <n v="0"/>
    <n v="0"/>
    <n v="0"/>
    <n v="0"/>
    <s v="Marni"/>
    <m/>
    <m/>
    <m/>
    <m/>
    <m/>
    <m/>
    <m/>
    <m/>
    <m/>
    <m/>
    <m/>
    <m/>
    <m/>
    <m/>
    <m/>
    <m/>
    <m/>
    <m/>
    <m/>
    <m/>
    <m/>
    <m/>
    <m/>
    <m/>
    <m/>
    <m/>
    <m/>
    <m/>
    <m/>
    <m/>
    <m/>
    <m/>
    <m/>
    <m/>
    <m/>
    <m/>
    <m/>
    <m/>
    <m/>
    <m/>
    <m/>
    <m/>
    <m/>
    <m/>
    <m/>
    <m/>
    <m/>
  </r>
  <r>
    <x v="99"/>
    <x v="2"/>
    <x v="2"/>
    <n v="234"/>
    <m/>
    <s v="https://it.maxmara.com/"/>
    <n v="1"/>
    <n v="0"/>
    <n v="0"/>
    <n v="0"/>
    <n v="0"/>
    <m/>
    <n v="0"/>
    <n v="0"/>
    <n v="0"/>
    <n v="0"/>
    <n v="0"/>
    <n v="0"/>
    <m/>
    <n v="0"/>
    <n v="0"/>
    <n v="0"/>
    <n v="0"/>
    <n v="0"/>
    <n v="0"/>
    <n v="0"/>
    <n v="0"/>
    <n v="0"/>
    <n v="0"/>
    <s v="Max and Co; iBlues"/>
    <m/>
    <m/>
    <m/>
    <m/>
    <m/>
    <m/>
    <m/>
    <m/>
    <m/>
    <m/>
    <m/>
    <m/>
    <m/>
    <m/>
    <m/>
    <m/>
    <m/>
    <m/>
    <m/>
    <m/>
    <m/>
    <m/>
    <m/>
    <m/>
    <m/>
    <m/>
    <m/>
    <m/>
    <m/>
    <m/>
    <m/>
    <m/>
    <m/>
    <m/>
    <m/>
    <m/>
    <m/>
    <m/>
    <m/>
    <m/>
    <m/>
    <m/>
    <m/>
    <m/>
    <m/>
    <m/>
    <m/>
  </r>
  <r>
    <x v="176"/>
    <x v="2"/>
    <x v="0"/>
    <n v="245"/>
    <m/>
    <s v="http://it.maxandco.com/popup/shipping"/>
    <n v="1"/>
    <n v="0"/>
    <n v="0"/>
    <n v="0"/>
    <n v="0"/>
    <m/>
    <n v="0"/>
    <n v="0"/>
    <n v="0"/>
    <n v="0"/>
    <n v="0"/>
    <n v="0"/>
    <m/>
    <n v="0"/>
    <n v="0"/>
    <n v="0"/>
    <n v="0"/>
    <n v="0"/>
    <n v="0"/>
    <n v="0"/>
    <n v="0"/>
    <n v="0"/>
    <n v="0"/>
    <s v="Max&amp;Co"/>
    <m/>
    <m/>
    <m/>
    <m/>
    <m/>
    <m/>
    <m/>
    <m/>
    <m/>
    <m/>
    <m/>
    <m/>
    <m/>
    <m/>
    <m/>
    <m/>
    <m/>
    <m/>
    <m/>
    <m/>
    <m/>
    <m/>
    <m/>
    <m/>
    <m/>
    <m/>
    <m/>
    <m/>
    <m/>
    <m/>
    <m/>
    <m/>
    <m/>
    <m/>
    <m/>
    <m/>
    <m/>
    <m/>
    <m/>
    <m/>
    <m/>
    <m/>
    <m/>
    <m/>
    <m/>
    <m/>
    <m/>
  </r>
  <r>
    <x v="100"/>
    <x v="2"/>
    <x v="1"/>
    <n v="4"/>
    <m/>
    <s v="http://www.maxisport.com/tempi-e-costi-di-spedizione"/>
    <n v="1"/>
    <n v="3.7"/>
    <n v="0"/>
    <n v="3.7"/>
    <n v="0"/>
    <m/>
    <n v="1"/>
    <n v="1"/>
    <n v="0"/>
    <n v="0"/>
    <n v="0"/>
    <n v="0"/>
    <m/>
    <n v="0"/>
    <n v="0"/>
    <n v="0"/>
    <n v="0"/>
    <n v="0"/>
    <n v="0"/>
    <n v="0"/>
    <n v="0"/>
    <n v="0"/>
    <n v="0"/>
    <s v="Planetsport"/>
    <m/>
    <m/>
    <m/>
    <m/>
    <m/>
    <m/>
    <m/>
    <m/>
    <m/>
    <m/>
    <m/>
    <m/>
    <m/>
    <m/>
    <m/>
    <m/>
    <m/>
    <m/>
    <m/>
    <m/>
    <m/>
    <m/>
    <m/>
    <m/>
    <m/>
    <m/>
    <m/>
    <m/>
    <m/>
    <m/>
    <m/>
    <m/>
    <m/>
    <m/>
    <m/>
    <m/>
    <m/>
    <m/>
    <m/>
    <m/>
    <m/>
    <m/>
    <m/>
    <m/>
    <m/>
    <m/>
    <m/>
  </r>
  <r>
    <x v="177"/>
    <x v="2"/>
    <x v="8"/>
    <n v="555"/>
    <m/>
    <m/>
    <n v="0"/>
    <n v="0"/>
    <n v="1.2"/>
    <n v="1.2"/>
    <n v="0"/>
    <m/>
    <n v="0"/>
    <n v="0"/>
    <n v="0"/>
    <n v="0"/>
    <n v="0"/>
    <n v="0"/>
    <m/>
    <n v="1"/>
    <n v="0"/>
    <n v="1"/>
    <n v="0"/>
    <n v="0"/>
    <n v="0"/>
    <n v="0"/>
    <n v="1"/>
    <n v="0"/>
    <n v="0"/>
    <m/>
    <m/>
    <m/>
    <n v="1"/>
    <n v="1"/>
    <n v="0"/>
    <n v="3"/>
    <n v="2"/>
    <n v="1"/>
    <n v="2"/>
    <n v="5"/>
    <n v="1"/>
    <m/>
    <n v="1"/>
    <n v="0"/>
    <n v="0"/>
    <n v="0"/>
    <n v="0"/>
    <n v="0"/>
    <n v="0"/>
    <n v="1"/>
    <n v="0"/>
    <n v="0"/>
    <n v="6"/>
    <m/>
    <m/>
    <n v="6"/>
    <n v="2"/>
    <n v="1"/>
    <n v="1"/>
    <n v="5"/>
    <n v="0"/>
    <n v="0"/>
    <n v="0"/>
    <n v="0"/>
    <n v="0"/>
    <n v="0"/>
    <n v="1"/>
    <n v="4"/>
    <n v="1"/>
    <n v="1"/>
    <n v="1"/>
    <n v="5"/>
    <m/>
    <m/>
    <n v="6"/>
    <m/>
    <n v="6"/>
  </r>
  <r>
    <x v="101"/>
    <x v="2"/>
    <x v="3"/>
    <n v="725"/>
    <m/>
    <s v="https://www.mdwebstore.it/content/3-termini-e-condizioni-di-uso"/>
    <n v="1"/>
    <n v="0"/>
    <n v="1"/>
    <n v="1"/>
    <n v="0"/>
    <m/>
    <n v="0"/>
    <n v="0"/>
    <n v="0"/>
    <n v="0"/>
    <n v="0"/>
    <n v="0"/>
    <m/>
    <n v="1"/>
    <n v="0"/>
    <n v="1"/>
    <n v="0"/>
    <n v="0"/>
    <n v="0"/>
    <n v="0"/>
    <n v="0"/>
    <n v="0"/>
    <n v="0"/>
    <s v="Md/Ld Market"/>
    <n v="7041000"/>
    <m/>
    <n v="1"/>
    <n v="0"/>
    <n v="0"/>
    <n v="1"/>
    <n v="0"/>
    <n v="0"/>
    <n v="5"/>
    <n v="5"/>
    <m/>
    <n v="1"/>
    <n v="0"/>
    <n v="1"/>
    <n v="0"/>
    <n v="0"/>
    <n v="0"/>
    <n v="0"/>
    <n v="0"/>
    <n v="0"/>
    <n v="0"/>
    <n v="1"/>
    <n v="6"/>
    <m/>
    <m/>
    <n v="6"/>
    <n v="1"/>
    <n v="0"/>
    <n v="0"/>
    <n v="6"/>
    <m/>
    <m/>
    <m/>
    <m/>
    <m/>
    <m/>
    <m/>
    <n v="1"/>
    <n v="5"/>
    <m/>
    <n v="4"/>
    <n v="2"/>
    <m/>
    <m/>
    <m/>
    <n v="6"/>
    <n v="6"/>
  </r>
  <r>
    <x v="102"/>
    <x v="2"/>
    <x v="9"/>
    <n v="110"/>
    <m/>
    <s v="https://www.mediaworld.it/mw/informazioni/tempi-consegna"/>
    <n v="1"/>
    <n v="4.5"/>
    <n v="5.8"/>
    <n v="10.3"/>
    <n v="1"/>
    <m/>
    <n v="1"/>
    <n v="0"/>
    <n v="0"/>
    <n v="1"/>
    <n v="0"/>
    <n v="1"/>
    <m/>
    <n v="1"/>
    <n v="1"/>
    <n v="1"/>
    <n v="0"/>
    <n v="1"/>
    <n v="1"/>
    <n v="1"/>
    <n v="0"/>
    <n v="0"/>
    <n v="0"/>
    <m/>
    <n v="2294589000"/>
    <m/>
    <n v="4"/>
    <n v="2"/>
    <n v="0"/>
    <n v="7"/>
    <n v="5"/>
    <n v="1"/>
    <n v="11"/>
    <n v="6"/>
    <n v="2"/>
    <n v="14"/>
    <n v="16"/>
    <n v="1"/>
    <n v="1"/>
    <n v="0"/>
    <n v="1"/>
    <n v="3"/>
    <n v="0"/>
    <n v="3"/>
    <n v="13"/>
    <n v="1"/>
    <n v="20"/>
    <n v="1"/>
    <n v="1"/>
    <n v="21"/>
    <n v="15"/>
    <n v="1"/>
    <n v="3"/>
    <n v="7"/>
    <n v="0"/>
    <n v="0"/>
    <n v="0"/>
    <n v="0"/>
    <n v="3"/>
    <n v="0"/>
    <n v="0"/>
    <n v="14"/>
    <n v="1"/>
    <n v="7"/>
    <n v="2"/>
    <n v="19"/>
    <n v="1"/>
    <n v="2"/>
    <n v="11"/>
    <n v="8"/>
    <n v="22"/>
  </r>
  <r>
    <x v="103"/>
    <x v="2"/>
    <x v="7"/>
    <n v="86"/>
    <m/>
    <m/>
    <n v="0"/>
    <n v="0"/>
    <n v="1.2"/>
    <n v="1.2"/>
    <n v="0"/>
    <m/>
    <n v="0"/>
    <n v="0"/>
    <n v="0"/>
    <n v="0"/>
    <n v="0"/>
    <n v="0"/>
    <m/>
    <n v="1"/>
    <n v="0"/>
    <n v="1"/>
    <n v="0"/>
    <n v="0"/>
    <n v="0"/>
    <n v="0"/>
    <n v="1"/>
    <n v="0"/>
    <n v="0"/>
    <s v="Mercatone Uno"/>
    <m/>
    <m/>
    <n v="0"/>
    <n v="0"/>
    <n v="0"/>
    <n v="0"/>
    <n v="0"/>
    <n v="0"/>
    <n v="3"/>
    <n v="1"/>
    <m/>
    <n v="2"/>
    <n v="1"/>
    <n v="2"/>
    <n v="0"/>
    <n v="0"/>
    <n v="1"/>
    <n v="0"/>
    <n v="0"/>
    <n v="0"/>
    <n v="0"/>
    <n v="1"/>
    <n v="3"/>
    <m/>
    <m/>
    <n v="3"/>
    <n v="2"/>
    <n v="0"/>
    <n v="0"/>
    <n v="3"/>
    <m/>
    <m/>
    <m/>
    <m/>
    <m/>
    <m/>
    <m/>
    <n v="1"/>
    <m/>
    <n v="2"/>
    <m/>
    <n v="3"/>
    <m/>
    <m/>
    <n v="1"/>
    <n v="2"/>
    <n v="3"/>
  </r>
  <r>
    <x v="104"/>
    <x v="2"/>
    <x v="3"/>
    <n v="48"/>
    <m/>
    <s v="https://www.metro.it/servizi/ordine-e-consegna"/>
    <n v="1"/>
    <n v="3"/>
    <n v="1.2"/>
    <n v="4.2"/>
    <n v="1"/>
    <m/>
    <n v="0"/>
    <n v="0"/>
    <n v="0"/>
    <n v="1"/>
    <n v="0"/>
    <n v="1"/>
    <m/>
    <n v="1"/>
    <n v="0"/>
    <n v="1"/>
    <n v="0"/>
    <n v="0"/>
    <n v="0"/>
    <n v="0"/>
    <n v="1"/>
    <n v="0"/>
    <n v="0"/>
    <s v="Metro"/>
    <s v="1.809.090.000 "/>
    <m/>
    <m/>
    <m/>
    <m/>
    <m/>
    <m/>
    <m/>
    <m/>
    <m/>
    <m/>
    <m/>
    <m/>
    <m/>
    <m/>
    <m/>
    <m/>
    <m/>
    <m/>
    <m/>
    <m/>
    <m/>
    <m/>
    <m/>
    <m/>
    <m/>
    <m/>
    <m/>
    <m/>
    <m/>
    <m/>
    <m/>
    <m/>
    <m/>
    <m/>
    <m/>
    <m/>
    <m/>
    <m/>
    <m/>
    <m/>
    <m/>
    <m/>
    <m/>
    <m/>
    <m/>
    <m/>
  </r>
  <r>
    <x v="105"/>
    <x v="2"/>
    <x v="2"/>
    <n v="18"/>
    <m/>
    <m/>
    <n v="0"/>
    <n v="2.2000000000000002"/>
    <n v="0"/>
    <n v="2.2000000000000002"/>
    <n v="0"/>
    <m/>
    <n v="0"/>
    <n v="1"/>
    <n v="0"/>
    <n v="0"/>
    <n v="0"/>
    <n v="0"/>
    <m/>
    <n v="0"/>
    <n v="0"/>
    <n v="0"/>
    <n v="0"/>
    <n v="0"/>
    <n v="0"/>
    <n v="0"/>
    <n v="0"/>
    <n v="0"/>
    <n v="0"/>
    <s v="Michael Kors"/>
    <m/>
    <m/>
    <m/>
    <m/>
    <m/>
    <m/>
    <m/>
    <m/>
    <m/>
    <m/>
    <m/>
    <m/>
    <m/>
    <m/>
    <m/>
    <m/>
    <m/>
    <m/>
    <m/>
    <m/>
    <m/>
    <m/>
    <m/>
    <m/>
    <m/>
    <m/>
    <m/>
    <m/>
    <m/>
    <m/>
    <m/>
    <m/>
    <m/>
    <m/>
    <m/>
    <m/>
    <m/>
    <m/>
    <m/>
    <m/>
    <m/>
    <m/>
    <m/>
    <m/>
    <m/>
    <m/>
    <m/>
  </r>
  <r>
    <x v="106"/>
    <x v="2"/>
    <x v="2"/>
    <n v="9"/>
    <m/>
    <s v="http://www.missoni.com/cms/help/shipping/shippinginformation.asp?tskay=45F595A8"/>
    <n v="1"/>
    <n v="0"/>
    <n v="0"/>
    <n v="0"/>
    <n v="0"/>
    <m/>
    <n v="0"/>
    <n v="0"/>
    <n v="0"/>
    <n v="0"/>
    <n v="0"/>
    <n v="0"/>
    <m/>
    <n v="0"/>
    <n v="0"/>
    <n v="0"/>
    <n v="0"/>
    <n v="0"/>
    <n v="0"/>
    <n v="0"/>
    <n v="0"/>
    <n v="0"/>
    <n v="0"/>
    <s v="Missoni"/>
    <m/>
    <m/>
    <m/>
    <m/>
    <m/>
    <m/>
    <m/>
    <m/>
    <m/>
    <m/>
    <m/>
    <m/>
    <m/>
    <m/>
    <m/>
    <m/>
    <m/>
    <m/>
    <m/>
    <m/>
    <m/>
    <m/>
    <m/>
    <m/>
    <m/>
    <m/>
    <m/>
    <m/>
    <m/>
    <m/>
    <m/>
    <m/>
    <m/>
    <m/>
    <m/>
    <m/>
    <m/>
    <m/>
    <m/>
    <m/>
    <m/>
    <m/>
    <m/>
    <m/>
    <m/>
    <m/>
    <m/>
  </r>
  <r>
    <x v="107"/>
    <x v="2"/>
    <x v="2"/>
    <n v="10"/>
    <m/>
    <s v="http://www.miumiu.com/content/dam/miumiu-ecommerce/pdf/EU/terms_it.pdf"/>
    <n v="1"/>
    <n v="2.2000000000000002"/>
    <n v="0.5"/>
    <n v="2.7"/>
    <n v="0"/>
    <m/>
    <n v="0"/>
    <n v="1"/>
    <n v="0"/>
    <n v="0"/>
    <n v="0"/>
    <n v="0"/>
    <m/>
    <n v="1"/>
    <n v="0"/>
    <n v="0"/>
    <n v="0"/>
    <n v="0"/>
    <n v="0"/>
    <n v="0"/>
    <n v="0"/>
    <n v="0"/>
    <n v="0"/>
    <s v="(Prada)"/>
    <m/>
    <m/>
    <m/>
    <m/>
    <m/>
    <m/>
    <m/>
    <m/>
    <m/>
    <m/>
    <m/>
    <m/>
    <m/>
    <m/>
    <m/>
    <m/>
    <m/>
    <m/>
    <m/>
    <m/>
    <m/>
    <m/>
    <m/>
    <m/>
    <m/>
    <m/>
    <m/>
    <m/>
    <m/>
    <m/>
    <m/>
    <m/>
    <m/>
    <m/>
    <m/>
    <m/>
    <m/>
    <m/>
    <m/>
    <m/>
    <m/>
    <m/>
    <m/>
    <m/>
    <m/>
    <m/>
    <m/>
  </r>
  <r>
    <x v="108"/>
    <x v="2"/>
    <x v="4"/>
    <n v="42"/>
    <m/>
    <s v="http://www.mondadoristore.it/Statici/Spedizioni-e-consegne-gratis/"/>
    <n v="1"/>
    <n v="7"/>
    <n v="1.8"/>
    <n v="8.8000000000000007"/>
    <n v="1"/>
    <m/>
    <n v="0"/>
    <n v="1"/>
    <n v="1"/>
    <n v="1"/>
    <n v="0"/>
    <n v="0"/>
    <m/>
    <n v="1"/>
    <n v="0"/>
    <n v="1"/>
    <n v="0"/>
    <n v="0"/>
    <n v="0"/>
    <n v="1"/>
    <n v="0"/>
    <n v="0"/>
    <n v="0"/>
    <m/>
    <n v="1177000000"/>
    <m/>
    <n v="0"/>
    <n v="1"/>
    <n v="0"/>
    <n v="0"/>
    <n v="1"/>
    <n v="0"/>
    <n v="3"/>
    <n v="4"/>
    <n v="1"/>
    <m/>
    <n v="0"/>
    <n v="1"/>
    <n v="0"/>
    <n v="0"/>
    <n v="0"/>
    <n v="0"/>
    <n v="0"/>
    <n v="0"/>
    <n v="0"/>
    <n v="1"/>
    <n v="5"/>
    <m/>
    <m/>
    <n v="5"/>
    <n v="5"/>
    <n v="0"/>
    <n v="0"/>
    <n v="5"/>
    <m/>
    <m/>
    <m/>
    <m/>
    <m/>
    <m/>
    <m/>
    <n v="1"/>
    <n v="3"/>
    <n v="1"/>
    <n v="1"/>
    <n v="4"/>
    <m/>
    <n v="1"/>
    <n v="1"/>
    <n v="3"/>
    <n v="5"/>
  </r>
  <r>
    <x v="109"/>
    <x v="2"/>
    <x v="7"/>
    <n v="35"/>
    <m/>
    <s v="https://www.mondoconv.it/consegna-montaggio/trasporto-e-montaggio/"/>
    <n v="1"/>
    <n v="3.2"/>
    <n v="0"/>
    <n v="3.2"/>
    <n v="1"/>
    <m/>
    <n v="0"/>
    <n v="1"/>
    <n v="0"/>
    <n v="0"/>
    <n v="0"/>
    <n v="0"/>
    <m/>
    <n v="0"/>
    <n v="0"/>
    <n v="0"/>
    <n v="0"/>
    <n v="0"/>
    <n v="0"/>
    <n v="0"/>
    <n v="0"/>
    <n v="0"/>
    <n v="0"/>
    <s v="Mondo Convenienza"/>
    <n v="7073000"/>
    <m/>
    <m/>
    <m/>
    <m/>
    <m/>
    <m/>
    <m/>
    <m/>
    <m/>
    <m/>
    <m/>
    <m/>
    <m/>
    <m/>
    <m/>
    <m/>
    <m/>
    <m/>
    <m/>
    <m/>
    <m/>
    <m/>
    <m/>
    <m/>
    <m/>
    <m/>
    <m/>
    <m/>
    <m/>
    <m/>
    <m/>
    <m/>
    <m/>
    <m/>
    <m/>
    <m/>
    <m/>
    <m/>
    <m/>
    <m/>
    <m/>
    <m/>
    <m/>
    <m/>
    <m/>
    <m/>
  </r>
  <r>
    <x v="110"/>
    <x v="2"/>
    <x v="2"/>
    <n v="8"/>
    <m/>
    <s v="https://www.moschino.com/system/selfservice.controller?CONFIGURATION=1729&amp;PARTITION_ID=1&amp;CMD=BROWSE_TOPIC&amp;LANGUAGE=it&amp;COUNTRY=it&amp;USERTYPE=1&amp;TOPIC_ID=1021"/>
    <n v="1"/>
    <n v="0"/>
    <n v="0"/>
    <n v="0"/>
    <n v="0"/>
    <m/>
    <n v="0"/>
    <n v="0"/>
    <n v="0"/>
    <n v="0"/>
    <n v="0"/>
    <n v="0"/>
    <m/>
    <n v="0"/>
    <n v="0"/>
    <n v="0"/>
    <n v="0"/>
    <n v="0"/>
    <n v="0"/>
    <n v="0"/>
    <n v="0"/>
    <n v="0"/>
    <n v="0"/>
    <s v="Moschino"/>
    <m/>
    <m/>
    <m/>
    <m/>
    <m/>
    <m/>
    <m/>
    <m/>
    <m/>
    <m/>
    <m/>
    <m/>
    <m/>
    <m/>
    <m/>
    <m/>
    <m/>
    <m/>
    <m/>
    <m/>
    <m/>
    <m/>
    <m/>
    <m/>
    <m/>
    <m/>
    <m/>
    <m/>
    <m/>
    <m/>
    <m/>
    <m/>
    <m/>
    <m/>
    <m/>
    <m/>
    <m/>
    <m/>
    <m/>
    <m/>
    <m/>
    <m/>
    <m/>
    <m/>
    <m/>
    <m/>
    <m/>
  </r>
  <r>
    <x v="178"/>
    <x v="2"/>
    <x v="0"/>
    <n v="284"/>
    <m/>
    <s v="http://www.motivi.com/it/assistenza-clienti.html"/>
    <n v="1"/>
    <n v="3.5"/>
    <n v="0"/>
    <n v="3.5"/>
    <n v="1"/>
    <m/>
    <n v="1"/>
    <n v="0"/>
    <n v="0"/>
    <n v="1"/>
    <n v="0"/>
    <n v="0"/>
    <m/>
    <n v="0"/>
    <n v="0"/>
    <n v="0"/>
    <n v="0"/>
    <n v="0"/>
    <n v="0"/>
    <n v="0"/>
    <n v="0"/>
    <n v="0"/>
    <n v="0"/>
    <s v="Motivi"/>
    <m/>
    <m/>
    <m/>
    <m/>
    <m/>
    <m/>
    <m/>
    <m/>
    <m/>
    <m/>
    <m/>
    <m/>
    <m/>
    <m/>
    <m/>
    <m/>
    <m/>
    <m/>
    <m/>
    <m/>
    <m/>
    <m/>
    <m/>
    <m/>
    <m/>
    <m/>
    <m/>
    <m/>
    <m/>
    <m/>
    <m/>
    <m/>
    <m/>
    <m/>
    <m/>
    <m/>
    <m/>
    <m/>
    <m/>
    <m/>
    <m/>
    <m/>
    <m/>
    <m/>
    <m/>
    <m/>
    <m/>
  </r>
  <r>
    <x v="179"/>
    <x v="2"/>
    <x v="0"/>
    <n v="191"/>
    <m/>
    <m/>
    <n v="0"/>
    <n v="0"/>
    <n v="1"/>
    <n v="1"/>
    <n v="0"/>
    <m/>
    <n v="0"/>
    <n v="0"/>
    <n v="0"/>
    <n v="0"/>
    <n v="0"/>
    <n v="0"/>
    <m/>
    <n v="1"/>
    <n v="0"/>
    <n v="1"/>
    <n v="0"/>
    <n v="0"/>
    <n v="0"/>
    <n v="0"/>
    <n v="0"/>
    <n v="0"/>
    <n v="0"/>
    <s v="Nara Camicie"/>
    <m/>
    <m/>
    <m/>
    <m/>
    <m/>
    <m/>
    <m/>
    <m/>
    <m/>
    <m/>
    <m/>
    <m/>
    <m/>
    <m/>
    <m/>
    <m/>
    <m/>
    <m/>
    <m/>
    <m/>
    <m/>
    <m/>
    <m/>
    <m/>
    <m/>
    <m/>
    <m/>
    <m/>
    <m/>
    <m/>
    <m/>
    <m/>
    <m/>
    <m/>
    <m/>
    <m/>
    <m/>
    <m/>
    <m/>
    <m/>
    <m/>
    <m/>
    <m/>
    <m/>
    <m/>
    <m/>
    <m/>
  </r>
  <r>
    <x v="111"/>
    <x v="2"/>
    <x v="3"/>
    <n v="122"/>
    <m/>
    <s v="http://shop.naturasi.it/spese-di-spedizione"/>
    <n v="1"/>
    <n v="2"/>
    <n v="3.8"/>
    <n v="5.8"/>
    <n v="1"/>
    <m/>
    <n v="0"/>
    <n v="0"/>
    <n v="0"/>
    <n v="1"/>
    <n v="0"/>
    <n v="0"/>
    <m/>
    <n v="1"/>
    <n v="1"/>
    <n v="1"/>
    <n v="0"/>
    <n v="0"/>
    <n v="1"/>
    <n v="1"/>
    <n v="0"/>
    <n v="0"/>
    <n v="0"/>
    <s v="Naturasì"/>
    <n v="230699000"/>
    <m/>
    <n v="1"/>
    <n v="0"/>
    <n v="0"/>
    <n v="1"/>
    <n v="1"/>
    <n v="0"/>
    <n v="0"/>
    <n v="3"/>
    <m/>
    <m/>
    <m/>
    <m/>
    <m/>
    <m/>
    <m/>
    <m/>
    <m/>
    <m/>
    <m/>
    <m/>
    <n v="3"/>
    <m/>
    <m/>
    <n v="3"/>
    <n v="2"/>
    <n v="0"/>
    <n v="1"/>
    <n v="1"/>
    <n v="0"/>
    <n v="0"/>
    <n v="0"/>
    <n v="0"/>
    <n v="1"/>
    <n v="0"/>
    <n v="0"/>
    <n v="2"/>
    <m/>
    <n v="1"/>
    <n v="1"/>
    <n v="2"/>
    <m/>
    <m/>
    <m/>
    <n v="3"/>
    <n v="3"/>
  </r>
  <r>
    <x v="239"/>
    <x v="2"/>
    <x v="11"/>
    <n v="106"/>
    <m/>
    <s v="http://shop.nau.it/it/content/10-spedizioni"/>
    <n v="1"/>
    <n v="0"/>
    <n v="0"/>
    <n v="0"/>
    <n v="0"/>
    <m/>
    <n v="0"/>
    <n v="0"/>
    <n v="0"/>
    <n v="0"/>
    <n v="0"/>
    <n v="0"/>
    <m/>
    <n v="0"/>
    <n v="0"/>
    <n v="0"/>
    <n v="0"/>
    <n v="0"/>
    <n v="0"/>
    <n v="0"/>
    <n v="0"/>
    <n v="0"/>
    <n v="0"/>
    <s v="NAU!"/>
    <n v="30000000"/>
    <m/>
    <m/>
    <m/>
    <m/>
    <m/>
    <m/>
    <m/>
    <m/>
    <m/>
    <m/>
    <m/>
    <m/>
    <m/>
    <m/>
    <m/>
    <m/>
    <m/>
    <m/>
    <m/>
    <m/>
    <m/>
    <m/>
    <m/>
    <m/>
    <m/>
    <m/>
    <m/>
    <m/>
    <m/>
    <m/>
    <m/>
    <m/>
    <m/>
    <m/>
    <m/>
    <m/>
    <m/>
    <m/>
    <m/>
    <m/>
    <m/>
    <m/>
    <m/>
    <m/>
    <m/>
    <m/>
  </r>
  <r>
    <x v="180"/>
    <x v="2"/>
    <x v="8"/>
    <n v="45"/>
    <m/>
    <s v="https://www.nespresso.com/it/it/pages/spedizione-ordine-caffe"/>
    <n v="1"/>
    <n v="3.2"/>
    <n v="3.5"/>
    <n v="6.7"/>
    <n v="1"/>
    <m/>
    <n v="0"/>
    <n v="1"/>
    <n v="0"/>
    <n v="0"/>
    <n v="0"/>
    <n v="0"/>
    <m/>
    <n v="1"/>
    <n v="1"/>
    <n v="1"/>
    <n v="0"/>
    <n v="1"/>
    <n v="0"/>
    <n v="0"/>
    <n v="0"/>
    <n v="0"/>
    <n v="0"/>
    <m/>
    <n v="270000000"/>
    <m/>
    <m/>
    <m/>
    <m/>
    <m/>
    <m/>
    <m/>
    <m/>
    <m/>
    <m/>
    <m/>
    <m/>
    <m/>
    <m/>
    <m/>
    <m/>
    <m/>
    <m/>
    <m/>
    <m/>
    <m/>
    <m/>
    <m/>
    <m/>
    <m/>
    <m/>
    <m/>
    <m/>
    <m/>
    <m/>
    <m/>
    <m/>
    <m/>
    <m/>
    <m/>
    <m/>
    <m/>
    <m/>
    <m/>
    <m/>
    <m/>
    <m/>
    <m/>
    <m/>
    <m/>
    <m/>
  </r>
  <r>
    <x v="112"/>
    <x v="2"/>
    <x v="1"/>
    <n v="3"/>
    <m/>
    <s v="http://www.newbalance.it/it/customer-service-shipping.html"/>
    <n v="1"/>
    <n v="0"/>
    <n v="0"/>
    <n v="0"/>
    <n v="0"/>
    <m/>
    <n v="0"/>
    <n v="0"/>
    <n v="0"/>
    <n v="0"/>
    <n v="0"/>
    <n v="0"/>
    <m/>
    <n v="0"/>
    <n v="0"/>
    <n v="0"/>
    <n v="0"/>
    <n v="0"/>
    <n v="0"/>
    <n v="0"/>
    <n v="0"/>
    <n v="0"/>
    <n v="0"/>
    <s v="Puma"/>
    <s v="america"/>
    <m/>
    <m/>
    <m/>
    <m/>
    <m/>
    <m/>
    <m/>
    <m/>
    <m/>
    <m/>
    <m/>
    <m/>
    <m/>
    <m/>
    <m/>
    <m/>
    <m/>
    <m/>
    <m/>
    <m/>
    <m/>
    <m/>
    <m/>
    <m/>
    <m/>
    <m/>
    <m/>
    <m/>
    <m/>
    <m/>
    <m/>
    <m/>
    <m/>
    <m/>
    <m/>
    <m/>
    <m/>
    <m/>
    <m/>
    <m/>
    <m/>
    <m/>
    <m/>
    <m/>
    <m/>
    <m/>
  </r>
  <r>
    <x v="113"/>
    <x v="2"/>
    <x v="1"/>
    <n v="46"/>
    <m/>
    <s v="http://help-it-eu.nike.com/app/answers/detail/article/shipping-delivery/a_id/44787/p/3897"/>
    <n v="1"/>
    <n v="2"/>
    <n v="0.5"/>
    <n v="2.5"/>
    <n v="0"/>
    <m/>
    <n v="1"/>
    <n v="0"/>
    <n v="0"/>
    <n v="0"/>
    <n v="1"/>
    <s v="?"/>
    <m/>
    <n v="1"/>
    <n v="0"/>
    <n v="0"/>
    <n v="0"/>
    <n v="0"/>
    <n v="0"/>
    <n v="0"/>
    <n v="0"/>
    <n v="0"/>
    <n v="0"/>
    <s v="Adidas, Reebok, TaylorMade"/>
    <n v="52884000"/>
    <m/>
    <m/>
    <m/>
    <m/>
    <m/>
    <m/>
    <m/>
    <m/>
    <m/>
    <m/>
    <m/>
    <m/>
    <m/>
    <m/>
    <m/>
    <m/>
    <m/>
    <m/>
    <m/>
    <m/>
    <m/>
    <m/>
    <m/>
    <m/>
    <m/>
    <m/>
    <m/>
    <m/>
    <m/>
    <m/>
    <m/>
    <m/>
    <m/>
    <m/>
    <m/>
    <m/>
    <m/>
    <m/>
    <m/>
    <m/>
    <m/>
    <m/>
    <m/>
    <m/>
    <m/>
    <m/>
  </r>
  <r>
    <x v="240"/>
    <x v="2"/>
    <x v="0"/>
    <n v="34"/>
    <m/>
    <s v="https://www.nuvolari.biz/spedizioni/"/>
    <n v="1"/>
    <n v="1"/>
    <n v="0"/>
    <n v="1"/>
    <n v="0"/>
    <m/>
    <n v="0"/>
    <n v="0"/>
    <n v="0"/>
    <n v="1"/>
    <n v="0"/>
    <n v="0"/>
    <m/>
    <n v="0"/>
    <n v="0"/>
    <n v="0"/>
    <n v="0"/>
    <n v="0"/>
    <n v="0"/>
    <n v="0"/>
    <n v="0"/>
    <n v="0"/>
    <n v="0"/>
    <m/>
    <m/>
    <m/>
    <m/>
    <m/>
    <m/>
    <m/>
    <m/>
    <m/>
    <m/>
    <m/>
    <m/>
    <m/>
    <m/>
    <m/>
    <m/>
    <m/>
    <m/>
    <m/>
    <m/>
    <m/>
    <m/>
    <m/>
    <m/>
    <m/>
    <m/>
    <m/>
    <m/>
    <m/>
    <m/>
    <m/>
    <m/>
    <m/>
    <m/>
    <m/>
    <m/>
    <m/>
    <m/>
    <m/>
    <m/>
    <m/>
    <m/>
    <m/>
    <m/>
    <m/>
    <m/>
    <m/>
    <m/>
  </r>
  <r>
    <x v="114"/>
    <x v="2"/>
    <x v="5"/>
    <n v="3"/>
    <m/>
    <s v="http://www.mybeautik.com/spedizione/"/>
    <n v="1"/>
    <n v="0"/>
    <n v="0"/>
    <n v="0"/>
    <n v="0"/>
    <m/>
    <n v="0"/>
    <n v="0"/>
    <n v="0"/>
    <n v="0"/>
    <n v="0"/>
    <n v="0"/>
    <m/>
    <n v="0"/>
    <n v="0"/>
    <n v="0"/>
    <n v="0"/>
    <n v="0"/>
    <n v="0"/>
    <n v="0"/>
    <n v="0"/>
    <n v="0"/>
    <n v="0"/>
    <s v="Nyx"/>
    <m/>
    <m/>
    <m/>
    <m/>
    <m/>
    <m/>
    <m/>
    <m/>
    <m/>
    <m/>
    <m/>
    <m/>
    <m/>
    <m/>
    <m/>
    <m/>
    <m/>
    <m/>
    <m/>
    <m/>
    <m/>
    <m/>
    <m/>
    <m/>
    <m/>
    <m/>
    <m/>
    <m/>
    <m/>
    <m/>
    <m/>
    <m/>
    <m/>
    <m/>
    <m/>
    <m/>
    <m/>
    <m/>
    <m/>
    <m/>
    <m/>
    <m/>
    <m/>
    <m/>
    <m/>
    <m/>
    <m/>
  </r>
  <r>
    <x v="115"/>
    <x v="2"/>
    <x v="6"/>
    <n v="52"/>
    <m/>
    <m/>
    <n v="0"/>
    <n v="0"/>
    <n v="1"/>
    <n v="1"/>
    <n v="0"/>
    <m/>
    <n v="0"/>
    <n v="0"/>
    <n v="0"/>
    <n v="0"/>
    <n v="0"/>
    <n v="0"/>
    <m/>
    <n v="1"/>
    <n v="0"/>
    <n v="1"/>
    <n v="0"/>
    <n v="0"/>
    <n v="0"/>
    <n v="0"/>
    <n v="0"/>
    <n v="0"/>
    <n v="0"/>
    <m/>
    <n v="5159900"/>
    <m/>
    <n v="0"/>
    <n v="0"/>
    <n v="0"/>
    <n v="0"/>
    <n v="0"/>
    <n v="0"/>
    <n v="3"/>
    <n v="1"/>
    <m/>
    <n v="2"/>
    <n v="2"/>
    <n v="1"/>
    <n v="0"/>
    <n v="0"/>
    <n v="0"/>
    <n v="0"/>
    <n v="0"/>
    <n v="0"/>
    <n v="0"/>
    <n v="2"/>
    <n v="2"/>
    <m/>
    <n v="1"/>
    <n v="3"/>
    <n v="1"/>
    <n v="0"/>
    <n v="0"/>
    <n v="3"/>
    <m/>
    <m/>
    <m/>
    <m/>
    <m/>
    <m/>
    <m/>
    <m/>
    <n v="2"/>
    <n v="1"/>
    <m/>
    <n v="3"/>
    <m/>
    <m/>
    <m/>
    <n v="3"/>
    <n v="3"/>
  </r>
  <r>
    <x v="241"/>
    <x v="2"/>
    <x v="11"/>
    <n v="37"/>
    <m/>
    <m/>
    <n v="0"/>
    <n v="0"/>
    <n v="0"/>
    <n v="0"/>
    <n v="0"/>
    <m/>
    <n v="0"/>
    <n v="0"/>
    <n v="0"/>
    <n v="0"/>
    <n v="0"/>
    <n v="0"/>
    <m/>
    <n v="0"/>
    <n v="0"/>
    <n v="0"/>
    <n v="0"/>
    <n v="0"/>
    <n v="0"/>
    <n v="0"/>
    <n v="0"/>
    <n v="0"/>
    <n v="0"/>
    <m/>
    <n v="30000000"/>
    <m/>
    <m/>
    <m/>
    <m/>
    <m/>
    <m/>
    <m/>
    <m/>
    <m/>
    <m/>
    <m/>
    <m/>
    <m/>
    <m/>
    <m/>
    <m/>
    <m/>
    <m/>
    <m/>
    <m/>
    <m/>
    <m/>
    <m/>
    <m/>
    <m/>
    <m/>
    <m/>
    <m/>
    <m/>
    <m/>
    <m/>
    <m/>
    <m/>
    <m/>
    <m/>
    <m/>
    <m/>
    <m/>
    <m/>
    <m/>
    <m/>
    <m/>
    <m/>
    <m/>
    <m/>
    <m/>
  </r>
  <r>
    <x v="242"/>
    <x v="2"/>
    <x v="8"/>
    <n v="160"/>
    <m/>
    <m/>
    <n v="0"/>
    <n v="1"/>
    <n v="1.8"/>
    <n v="2.8"/>
    <n v="0"/>
    <m/>
    <n v="0"/>
    <n v="0"/>
    <n v="0"/>
    <n v="1"/>
    <n v="0"/>
    <n v="0"/>
    <m/>
    <n v="1"/>
    <n v="0"/>
    <n v="1"/>
    <n v="0"/>
    <n v="0"/>
    <n v="0"/>
    <n v="1"/>
    <n v="0"/>
    <n v="0"/>
    <n v="0"/>
    <m/>
    <m/>
    <m/>
    <n v="0"/>
    <n v="0"/>
    <n v="0"/>
    <n v="3"/>
    <n v="1"/>
    <n v="0"/>
    <n v="1"/>
    <n v="3"/>
    <n v="1"/>
    <m/>
    <n v="1"/>
    <n v="0"/>
    <n v="0"/>
    <n v="0"/>
    <n v="0"/>
    <n v="0"/>
    <n v="0"/>
    <n v="1"/>
    <n v="0"/>
    <n v="0"/>
    <n v="4"/>
    <m/>
    <m/>
    <n v="3"/>
    <n v="3"/>
    <n v="1"/>
    <n v="2"/>
    <n v="2"/>
    <n v="0"/>
    <n v="0"/>
    <n v="0"/>
    <n v="1"/>
    <n v="1"/>
    <n v="0"/>
    <n v="0"/>
    <n v="3"/>
    <m/>
    <n v="1"/>
    <m/>
    <n v="4"/>
    <m/>
    <n v="2"/>
    <n v="2"/>
    <m/>
    <n v="4"/>
  </r>
  <r>
    <x v="181"/>
    <x v="2"/>
    <x v="0"/>
    <n v="185"/>
    <m/>
    <s v="http://www.oltre.com/it/assistenza-clienti.html"/>
    <n v="1"/>
    <n v="3.5"/>
    <n v="0"/>
    <n v="3.5"/>
    <n v="1"/>
    <m/>
    <n v="1"/>
    <n v="0"/>
    <n v="0"/>
    <n v="1"/>
    <n v="0"/>
    <n v="0"/>
    <m/>
    <n v="0"/>
    <n v="0"/>
    <n v="0"/>
    <n v="0"/>
    <n v="0"/>
    <n v="0"/>
    <n v="0"/>
    <n v="0"/>
    <n v="0"/>
    <n v="0"/>
    <s v="Oltre"/>
    <m/>
    <m/>
    <m/>
    <m/>
    <m/>
    <m/>
    <m/>
    <m/>
    <m/>
    <m/>
    <m/>
    <m/>
    <m/>
    <m/>
    <m/>
    <m/>
    <m/>
    <m/>
    <m/>
    <m/>
    <m/>
    <m/>
    <m/>
    <m/>
    <m/>
    <m/>
    <m/>
    <m/>
    <m/>
    <m/>
    <m/>
    <m/>
    <m/>
    <m/>
    <m/>
    <m/>
    <m/>
    <m/>
    <m/>
    <m/>
    <m/>
    <m/>
    <m/>
    <m/>
    <m/>
    <m/>
    <m/>
  </r>
  <r>
    <x v="116"/>
    <x v="2"/>
    <x v="9"/>
    <n v="50"/>
    <m/>
    <s v="http://www.opengames.it/SPEDIZIONI"/>
    <n v="1"/>
    <n v="0"/>
    <n v="0"/>
    <n v="0"/>
    <n v="0"/>
    <m/>
    <n v="0"/>
    <n v="0"/>
    <n v="0"/>
    <n v="0"/>
    <n v="0"/>
    <n v="0"/>
    <m/>
    <n v="0"/>
    <n v="0"/>
    <n v="0"/>
    <n v="0"/>
    <n v="0"/>
    <n v="0"/>
    <n v="0"/>
    <n v="0"/>
    <n v="0"/>
    <n v="0"/>
    <m/>
    <m/>
    <m/>
    <m/>
    <m/>
    <m/>
    <m/>
    <m/>
    <m/>
    <m/>
    <m/>
    <m/>
    <m/>
    <m/>
    <m/>
    <m/>
    <m/>
    <m/>
    <m/>
    <m/>
    <m/>
    <m/>
    <m/>
    <m/>
    <m/>
    <m/>
    <m/>
    <m/>
    <m/>
    <m/>
    <m/>
    <m/>
    <m/>
    <m/>
    <m/>
    <m/>
    <m/>
    <m/>
    <m/>
    <m/>
    <m/>
    <m/>
    <m/>
    <m/>
    <m/>
    <m/>
    <m/>
    <m/>
  </r>
  <r>
    <x v="243"/>
    <x v="2"/>
    <x v="0"/>
    <n v="571"/>
    <m/>
    <m/>
    <n v="0"/>
    <n v="1"/>
    <n v="3.5"/>
    <n v="4.5"/>
    <n v="0"/>
    <m/>
    <n v="0"/>
    <n v="0"/>
    <n v="0"/>
    <n v="1"/>
    <n v="0"/>
    <n v="0"/>
    <m/>
    <n v="1"/>
    <n v="0"/>
    <n v="1"/>
    <n v="0"/>
    <n v="0"/>
    <n v="1"/>
    <n v="1"/>
    <n v="1"/>
    <n v="0"/>
    <n v="0"/>
    <m/>
    <m/>
    <m/>
    <m/>
    <m/>
    <m/>
    <m/>
    <m/>
    <m/>
    <m/>
    <m/>
    <m/>
    <m/>
    <m/>
    <m/>
    <m/>
    <m/>
    <m/>
    <m/>
    <m/>
    <m/>
    <m/>
    <m/>
    <m/>
    <m/>
    <m/>
    <m/>
    <m/>
    <m/>
    <m/>
    <m/>
    <m/>
    <m/>
    <m/>
    <m/>
    <m/>
    <m/>
    <m/>
    <m/>
    <m/>
    <m/>
    <m/>
    <m/>
    <m/>
    <m/>
    <m/>
    <m/>
    <m/>
  </r>
  <r>
    <x v="117"/>
    <x v="2"/>
    <x v="0"/>
    <n v="777"/>
    <m/>
    <s v="https://www.ovs.it/Spedizioni.html"/>
    <n v="1"/>
    <n v="4.7"/>
    <n v="5.5"/>
    <n v="10.199999999999999"/>
    <n v="1"/>
    <m/>
    <n v="0"/>
    <n v="1"/>
    <n v="0"/>
    <n v="1"/>
    <n v="1"/>
    <n v="0"/>
    <n v="1"/>
    <n v="1"/>
    <n v="1"/>
    <n v="1"/>
    <n v="1"/>
    <n v="0"/>
    <n v="1"/>
    <n v="1"/>
    <n v="1"/>
    <n v="0"/>
    <n v="0"/>
    <s v="(Gruppo COIN), Upim"/>
    <m/>
    <m/>
    <n v="0"/>
    <n v="0"/>
    <n v="0"/>
    <n v="0"/>
    <n v="0"/>
    <n v="1"/>
    <n v="6"/>
    <n v="6"/>
    <m/>
    <n v="1"/>
    <n v="1"/>
    <n v="0"/>
    <n v="0"/>
    <n v="0"/>
    <n v="0"/>
    <n v="0"/>
    <n v="0"/>
    <n v="0"/>
    <n v="0"/>
    <n v="0"/>
    <n v="7"/>
    <m/>
    <m/>
    <n v="7"/>
    <n v="3"/>
    <n v="0"/>
    <n v="0"/>
    <n v="7"/>
    <m/>
    <m/>
    <m/>
    <m/>
    <m/>
    <m/>
    <m/>
    <n v="2"/>
    <n v="3"/>
    <n v="2"/>
    <n v="1"/>
    <n v="6"/>
    <m/>
    <n v="1"/>
    <m/>
    <n v="5"/>
    <n v="7"/>
  </r>
  <r>
    <x v="182"/>
    <x v="2"/>
    <x v="0"/>
    <n v="10"/>
    <m/>
    <s v="http://www.oysho.com/it/"/>
    <n v="1"/>
    <n v="7.5"/>
    <n v="4.5"/>
    <n v="12"/>
    <n v="1"/>
    <m/>
    <n v="1"/>
    <n v="1"/>
    <n v="1"/>
    <n v="0"/>
    <n v="0"/>
    <n v="0"/>
    <m/>
    <n v="1"/>
    <n v="1"/>
    <n v="1"/>
    <n v="1"/>
    <n v="0"/>
    <n v="1"/>
    <n v="0"/>
    <n v="0"/>
    <n v="0"/>
    <n v="0"/>
    <s v="Oysho"/>
    <m/>
    <m/>
    <m/>
    <m/>
    <m/>
    <m/>
    <m/>
    <m/>
    <m/>
    <m/>
    <m/>
    <m/>
    <m/>
    <m/>
    <m/>
    <m/>
    <m/>
    <m/>
    <m/>
    <m/>
    <m/>
    <m/>
    <m/>
    <m/>
    <m/>
    <m/>
    <m/>
    <m/>
    <m/>
    <m/>
    <m/>
    <m/>
    <m/>
    <m/>
    <m/>
    <m/>
    <m/>
    <m/>
    <m/>
    <m/>
    <m/>
    <m/>
    <m/>
    <m/>
    <m/>
    <m/>
    <m/>
  </r>
  <r>
    <x v="118"/>
    <x v="2"/>
    <x v="3"/>
    <n v="164"/>
    <m/>
    <s v="Supermercato 24"/>
    <n v="1"/>
    <n v="1.5"/>
    <n v="2"/>
    <n v="3.5"/>
    <n v="0"/>
    <m/>
    <n v="0"/>
    <n v="0"/>
    <n v="0"/>
    <n v="1"/>
    <n v="1"/>
    <n v="0"/>
    <m/>
    <n v="1"/>
    <n v="0"/>
    <n v="1"/>
    <n v="0"/>
    <n v="0"/>
    <n v="0"/>
    <n v="1"/>
    <n v="1"/>
    <n v="0"/>
    <n v="0"/>
    <s v="Pam, Panorama, Pam Local"/>
    <n v="1737395000"/>
    <m/>
    <n v="0"/>
    <n v="0"/>
    <n v="0"/>
    <n v="0"/>
    <n v="1"/>
    <n v="0"/>
    <n v="2"/>
    <n v="2"/>
    <m/>
    <n v="1"/>
    <n v="0"/>
    <n v="1"/>
    <n v="0"/>
    <n v="0"/>
    <n v="1"/>
    <n v="0"/>
    <n v="0"/>
    <n v="0"/>
    <n v="0"/>
    <n v="0"/>
    <n v="3"/>
    <m/>
    <m/>
    <n v="3"/>
    <n v="2"/>
    <n v="0"/>
    <n v="0"/>
    <n v="3"/>
    <m/>
    <m/>
    <m/>
    <m/>
    <m/>
    <m/>
    <m/>
    <n v="2"/>
    <n v="1"/>
    <m/>
    <m/>
    <n v="2"/>
    <n v="1"/>
    <n v="1"/>
    <m/>
    <n v="2"/>
    <n v="3"/>
  </r>
  <r>
    <x v="183"/>
    <x v="2"/>
    <x v="10"/>
    <n v="45"/>
    <m/>
    <s v="https://estore-it.pandora.net/on/demandware.store/Sites-it-IT-Site/it_IT/CustomerSupport-Show?cParam=footer_delivery&amp;postion=bottom&amp;src=categorySearch&amp;srcName=Consegna"/>
    <n v="1"/>
    <n v="1"/>
    <n v="1.8"/>
    <n v="2.8"/>
    <n v="0"/>
    <m/>
    <n v="0"/>
    <n v="0"/>
    <n v="0"/>
    <n v="1"/>
    <n v="0"/>
    <n v="0"/>
    <m/>
    <n v="1"/>
    <n v="0"/>
    <n v="1"/>
    <n v="0"/>
    <n v="0"/>
    <n v="0"/>
    <n v="1"/>
    <n v="0"/>
    <n v="0"/>
    <n v="0"/>
    <s v="Pandora"/>
    <n v="2200000000"/>
    <m/>
    <m/>
    <m/>
    <m/>
    <m/>
    <m/>
    <m/>
    <m/>
    <m/>
    <m/>
    <m/>
    <m/>
    <m/>
    <m/>
    <m/>
    <m/>
    <m/>
    <m/>
    <m/>
    <m/>
    <m/>
    <m/>
    <m/>
    <m/>
    <m/>
    <m/>
    <m/>
    <m/>
    <m/>
    <m/>
    <m/>
    <m/>
    <m/>
    <m/>
    <m/>
    <m/>
    <m/>
    <m/>
    <m/>
    <m/>
    <m/>
    <m/>
    <m/>
    <m/>
    <m/>
    <m/>
  </r>
  <r>
    <x v="184"/>
    <x v="2"/>
    <x v="0"/>
    <n v="100"/>
    <m/>
    <s v="http://www.patriziapepe.com/it/it/customercare/shipments"/>
    <n v="1"/>
    <n v="2.2000000000000002"/>
    <n v="5"/>
    <n v="7.2"/>
    <n v="0"/>
    <m/>
    <n v="0"/>
    <n v="1"/>
    <n v="0"/>
    <n v="0"/>
    <n v="0"/>
    <n v="0"/>
    <m/>
    <n v="1"/>
    <n v="1"/>
    <n v="1"/>
    <n v="1"/>
    <n v="1"/>
    <n v="0"/>
    <n v="0"/>
    <n v="0"/>
    <n v="0"/>
    <n v="0"/>
    <s v="Patrizia Pepe"/>
    <m/>
    <m/>
    <m/>
    <m/>
    <m/>
    <m/>
    <m/>
    <m/>
    <m/>
    <m/>
    <m/>
    <m/>
    <m/>
    <m/>
    <m/>
    <m/>
    <m/>
    <m/>
    <m/>
    <m/>
    <m/>
    <m/>
    <m/>
    <m/>
    <m/>
    <m/>
    <m/>
    <m/>
    <m/>
    <m/>
    <m/>
    <m/>
    <m/>
    <m/>
    <m/>
    <m/>
    <m/>
    <m/>
    <m/>
    <m/>
    <m/>
    <m/>
    <m/>
    <m/>
    <m/>
    <m/>
    <m/>
  </r>
  <r>
    <x v="119"/>
    <x v="2"/>
    <x v="2"/>
    <n v="2"/>
    <m/>
    <s v="http://www.paulsmith.co.uk/uk-en/shop/information/delivery-information.html/"/>
    <n v="1"/>
    <n v="0"/>
    <n v="0"/>
    <n v="0"/>
    <n v="0"/>
    <m/>
    <n v="0"/>
    <n v="0"/>
    <n v="0"/>
    <n v="0"/>
    <n v="0"/>
    <n v="0"/>
    <m/>
    <n v="0"/>
    <n v="0"/>
    <n v="0"/>
    <n v="0"/>
    <n v="0"/>
    <n v="0"/>
    <n v="0"/>
    <n v="0"/>
    <n v="0"/>
    <n v="0"/>
    <s v="Paul Smith"/>
    <m/>
    <m/>
    <m/>
    <m/>
    <m/>
    <m/>
    <m/>
    <m/>
    <m/>
    <m/>
    <m/>
    <m/>
    <m/>
    <m/>
    <m/>
    <m/>
    <m/>
    <m/>
    <m/>
    <m/>
    <m/>
    <m/>
    <m/>
    <m/>
    <m/>
    <m/>
    <m/>
    <m/>
    <m/>
    <m/>
    <m/>
    <m/>
    <m/>
    <m/>
    <m/>
    <m/>
    <m/>
    <m/>
    <m/>
    <m/>
    <m/>
    <m/>
    <m/>
    <m/>
    <m/>
    <m/>
    <m/>
  </r>
  <r>
    <x v="120"/>
    <x v="2"/>
    <x v="3"/>
    <n v="300"/>
    <m/>
    <m/>
    <n v="0"/>
    <n v="1"/>
    <n v="0"/>
    <n v="1"/>
    <n v="0"/>
    <m/>
    <n v="0"/>
    <n v="0"/>
    <n v="0"/>
    <n v="1"/>
    <n v="0"/>
    <n v="0"/>
    <m/>
    <n v="0"/>
    <n v="0"/>
    <n v="0"/>
    <n v="0"/>
    <n v="0"/>
    <n v="0"/>
    <n v="0"/>
    <n v="0"/>
    <n v="0"/>
    <n v="0"/>
    <s v="Penny Market"/>
    <n v="916815000"/>
    <m/>
    <n v="2"/>
    <n v="1"/>
    <n v="0"/>
    <n v="0"/>
    <n v="1"/>
    <n v="0"/>
    <n v="2"/>
    <n v="3"/>
    <m/>
    <n v="1"/>
    <n v="0"/>
    <n v="1"/>
    <n v="0"/>
    <n v="0"/>
    <n v="1"/>
    <n v="0"/>
    <n v="0"/>
    <n v="0"/>
    <n v="0"/>
    <n v="0"/>
    <n v="4"/>
    <m/>
    <m/>
    <n v="3"/>
    <n v="4"/>
    <n v="0"/>
    <n v="0"/>
    <n v="2"/>
    <m/>
    <m/>
    <m/>
    <m/>
    <m/>
    <m/>
    <m/>
    <n v="1"/>
    <n v="3"/>
    <m/>
    <n v="1"/>
    <n v="3"/>
    <m/>
    <m/>
    <m/>
    <n v="3"/>
    <n v="4"/>
  </r>
  <r>
    <x v="121"/>
    <x v="2"/>
    <x v="2"/>
    <n v="3"/>
    <m/>
    <s v="http://www.plein.com/it/customercare/service/shipping/"/>
    <n v="1"/>
    <n v="0"/>
    <n v="0"/>
    <n v="0"/>
    <n v="0"/>
    <m/>
    <n v="0"/>
    <n v="0"/>
    <n v="0"/>
    <n v="0"/>
    <n v="0"/>
    <n v="0"/>
    <m/>
    <n v="0"/>
    <n v="0"/>
    <n v="0"/>
    <n v="0"/>
    <n v="0"/>
    <n v="0"/>
    <n v="0"/>
    <n v="0"/>
    <n v="0"/>
    <n v="0"/>
    <s v="Philipp Plein"/>
    <m/>
    <m/>
    <m/>
    <m/>
    <m/>
    <m/>
    <m/>
    <m/>
    <m/>
    <m/>
    <m/>
    <m/>
    <m/>
    <m/>
    <m/>
    <m/>
    <m/>
    <m/>
    <m/>
    <m/>
    <m/>
    <m/>
    <m/>
    <m/>
    <m/>
    <m/>
    <m/>
    <m/>
    <m/>
    <m/>
    <m/>
    <m/>
    <m/>
    <m/>
    <m/>
    <m/>
    <m/>
    <m/>
    <m/>
    <m/>
    <m/>
    <m/>
    <m/>
    <m/>
    <m/>
    <m/>
    <m/>
  </r>
  <r>
    <x v="185"/>
    <x v="2"/>
    <x v="0"/>
    <n v="120"/>
    <m/>
    <s v="https://www.piazzaitalia.it/metodi-di-spedizione"/>
    <n v="1"/>
    <n v="1"/>
    <n v="1"/>
    <n v="2"/>
    <n v="0"/>
    <m/>
    <n v="0"/>
    <n v="0"/>
    <n v="0"/>
    <n v="1"/>
    <n v="0"/>
    <n v="0"/>
    <m/>
    <n v="1"/>
    <n v="0"/>
    <n v="1"/>
    <n v="0"/>
    <n v="0"/>
    <n v="0"/>
    <n v="0"/>
    <n v="0"/>
    <n v="0"/>
    <n v="0"/>
    <s v="Piazza Italia"/>
    <m/>
    <m/>
    <n v="0"/>
    <n v="0"/>
    <n v="0"/>
    <n v="0"/>
    <n v="0"/>
    <n v="0"/>
    <n v="3"/>
    <n v="3"/>
    <m/>
    <m/>
    <m/>
    <m/>
    <m/>
    <m/>
    <m/>
    <m/>
    <m/>
    <m/>
    <m/>
    <m/>
    <n v="3"/>
    <m/>
    <m/>
    <n v="3"/>
    <n v="2"/>
    <n v="0"/>
    <n v="0"/>
    <n v="3"/>
    <m/>
    <m/>
    <m/>
    <m/>
    <m/>
    <m/>
    <m/>
    <n v="1"/>
    <n v="1"/>
    <n v="1"/>
    <m/>
    <n v="3"/>
    <m/>
    <m/>
    <m/>
    <n v="3"/>
    <n v="3"/>
  </r>
  <r>
    <x v="122"/>
    <x v="2"/>
    <x v="3"/>
    <n v="39"/>
    <m/>
    <m/>
    <n v="0"/>
    <n v="0"/>
    <n v="0"/>
    <n v="0"/>
    <n v="0"/>
    <m/>
    <n v="0"/>
    <n v="0"/>
    <n v="0"/>
    <n v="0"/>
    <n v="0"/>
    <n v="0"/>
    <m/>
    <n v="0"/>
    <n v="0"/>
    <n v="0"/>
    <n v="0"/>
    <n v="0"/>
    <n v="0"/>
    <n v="0"/>
    <n v="0"/>
    <n v="0"/>
    <n v="0"/>
    <s v="Picard"/>
    <n v="23642000"/>
    <m/>
    <m/>
    <m/>
    <m/>
    <m/>
    <m/>
    <m/>
    <m/>
    <m/>
    <m/>
    <m/>
    <m/>
    <m/>
    <m/>
    <m/>
    <m/>
    <m/>
    <m/>
    <m/>
    <m/>
    <m/>
    <m/>
    <m/>
    <m/>
    <m/>
    <m/>
    <m/>
    <m/>
    <m/>
    <m/>
    <m/>
    <m/>
    <m/>
    <m/>
    <m/>
    <m/>
    <m/>
    <m/>
    <m/>
    <m/>
    <m/>
    <m/>
    <m/>
    <m/>
    <m/>
    <m/>
  </r>
  <r>
    <x v="123"/>
    <x v="2"/>
    <x v="2"/>
    <n v="50"/>
    <m/>
    <s v="http://www.pinko.com/it-it/customercare/docs/shipments"/>
    <n v="1"/>
    <n v="2.2000000000000002"/>
    <n v="0"/>
    <n v="2.2000000000000002"/>
    <n v="0"/>
    <m/>
    <n v="0"/>
    <n v="1"/>
    <n v="0"/>
    <n v="0"/>
    <n v="0"/>
    <n v="0"/>
    <n v="1"/>
    <n v="0"/>
    <n v="0"/>
    <n v="0"/>
    <n v="0"/>
    <n v="0"/>
    <n v="0"/>
    <n v="0"/>
    <n v="0"/>
    <n v="0"/>
    <n v="0"/>
    <s v="Pinko"/>
    <m/>
    <m/>
    <m/>
    <m/>
    <m/>
    <m/>
    <m/>
    <m/>
    <m/>
    <m/>
    <m/>
    <m/>
    <m/>
    <m/>
    <m/>
    <m/>
    <m/>
    <m/>
    <m/>
    <m/>
    <m/>
    <m/>
    <m/>
    <m/>
    <m/>
    <m/>
    <m/>
    <m/>
    <m/>
    <m/>
    <m/>
    <m/>
    <m/>
    <m/>
    <m/>
    <m/>
    <m/>
    <m/>
    <m/>
    <m/>
    <m/>
    <m/>
    <m/>
    <m/>
    <m/>
    <m/>
    <m/>
  </r>
  <r>
    <x v="186"/>
    <x v="2"/>
    <x v="0"/>
    <n v="65"/>
    <m/>
    <m/>
    <n v="0"/>
    <n v="0"/>
    <n v="2"/>
    <n v="2"/>
    <n v="0"/>
    <m/>
    <n v="0"/>
    <n v="0"/>
    <n v="0"/>
    <n v="0"/>
    <n v="0"/>
    <n v="0"/>
    <m/>
    <n v="1"/>
    <n v="0"/>
    <n v="1"/>
    <n v="0"/>
    <n v="0"/>
    <n v="0"/>
    <n v="1"/>
    <n v="1"/>
    <n v="0"/>
    <n v="0"/>
    <m/>
    <m/>
    <m/>
    <n v="0"/>
    <n v="1"/>
    <n v="0"/>
    <n v="0"/>
    <n v="0"/>
    <n v="0"/>
    <n v="3"/>
    <n v="4"/>
    <m/>
    <m/>
    <m/>
    <m/>
    <m/>
    <m/>
    <m/>
    <m/>
    <m/>
    <m/>
    <m/>
    <m/>
    <n v="4"/>
    <m/>
    <m/>
    <n v="4"/>
    <n v="3"/>
    <n v="0"/>
    <n v="0"/>
    <n v="3"/>
    <m/>
    <m/>
    <m/>
    <m/>
    <m/>
    <m/>
    <m/>
    <n v="2"/>
    <n v="2"/>
    <m/>
    <n v="1"/>
    <n v="3"/>
    <m/>
    <m/>
    <m/>
    <n v="3"/>
    <n v="4"/>
  </r>
  <r>
    <x v="187"/>
    <x v="2"/>
    <x v="0"/>
    <n v="182"/>
    <m/>
    <m/>
    <n v="0"/>
    <n v="1"/>
    <n v="2"/>
    <n v="3"/>
    <n v="0"/>
    <m/>
    <n v="0"/>
    <n v="0"/>
    <n v="0"/>
    <n v="1"/>
    <n v="0"/>
    <n v="0"/>
    <m/>
    <n v="1"/>
    <n v="0"/>
    <n v="1"/>
    <n v="0"/>
    <n v="0"/>
    <n v="0"/>
    <n v="1"/>
    <n v="1"/>
    <n v="0"/>
    <n v="0"/>
    <s v="Pittarosso"/>
    <m/>
    <m/>
    <n v="0"/>
    <n v="0"/>
    <n v="0"/>
    <n v="0"/>
    <n v="0"/>
    <n v="0"/>
    <n v="3"/>
    <n v="3"/>
    <m/>
    <m/>
    <m/>
    <m/>
    <m/>
    <m/>
    <m/>
    <m/>
    <m/>
    <m/>
    <m/>
    <m/>
    <n v="3"/>
    <m/>
    <m/>
    <n v="2"/>
    <n v="2"/>
    <n v="0"/>
    <n v="0"/>
    <n v="2"/>
    <m/>
    <m/>
    <m/>
    <m/>
    <m/>
    <m/>
    <m/>
    <n v="2"/>
    <n v="1"/>
    <m/>
    <m/>
    <n v="3"/>
    <m/>
    <m/>
    <m/>
    <n v="2"/>
    <n v="3"/>
  </r>
  <r>
    <x v="124"/>
    <x v="2"/>
    <x v="7"/>
    <n v="157"/>
    <m/>
    <m/>
    <n v="0"/>
    <n v="0"/>
    <n v="0.5"/>
    <n v="0.5"/>
    <n v="0"/>
    <m/>
    <n v="0"/>
    <n v="0"/>
    <n v="0"/>
    <n v="0"/>
    <n v="0"/>
    <n v="0"/>
    <m/>
    <n v="1"/>
    <n v="0"/>
    <n v="0"/>
    <n v="0"/>
    <n v="0"/>
    <n v="0"/>
    <n v="0"/>
    <n v="0"/>
    <n v="0"/>
    <n v="0"/>
    <s v="Poltrone E Sofà"/>
    <s v="207.219.000 "/>
    <m/>
    <m/>
    <m/>
    <m/>
    <m/>
    <m/>
    <m/>
    <m/>
    <m/>
    <m/>
    <m/>
    <m/>
    <m/>
    <m/>
    <m/>
    <m/>
    <m/>
    <m/>
    <m/>
    <m/>
    <m/>
    <m/>
    <m/>
    <m/>
    <m/>
    <m/>
    <m/>
    <m/>
    <m/>
    <m/>
    <m/>
    <m/>
    <m/>
    <m/>
    <m/>
    <m/>
    <m/>
    <m/>
    <m/>
    <m/>
    <m/>
    <m/>
    <m/>
    <m/>
    <m/>
    <m/>
  </r>
  <r>
    <x v="125"/>
    <x v="2"/>
    <x v="2"/>
    <n v="23"/>
    <m/>
    <s v="https://secure.prada.com/buy-online/assets/documents/purchase_terms/eu/eu_it.pdf"/>
    <n v="1"/>
    <n v="0"/>
    <n v="0"/>
    <n v="0"/>
    <n v="0"/>
    <m/>
    <n v="0"/>
    <n v="0"/>
    <n v="0"/>
    <n v="0"/>
    <n v="0"/>
    <n v="0"/>
    <m/>
    <n v="0"/>
    <n v="0"/>
    <n v="0"/>
    <n v="0"/>
    <n v="0"/>
    <n v="0"/>
    <n v="0"/>
    <n v="0"/>
    <n v="0"/>
    <n v="0"/>
    <s v="Miu Miu"/>
    <m/>
    <m/>
    <m/>
    <m/>
    <m/>
    <m/>
    <m/>
    <m/>
    <m/>
    <m/>
    <m/>
    <m/>
    <m/>
    <m/>
    <m/>
    <m/>
    <m/>
    <m/>
    <m/>
    <m/>
    <m/>
    <m/>
    <m/>
    <m/>
    <m/>
    <m/>
    <m/>
    <m/>
    <m/>
    <m/>
    <m/>
    <m/>
    <m/>
    <m/>
    <m/>
    <m/>
    <m/>
    <m/>
    <m/>
    <m/>
    <m/>
    <m/>
    <m/>
    <m/>
    <m/>
    <m/>
    <m/>
  </r>
  <r>
    <x v="188"/>
    <x v="2"/>
    <x v="0"/>
    <n v="356"/>
    <m/>
    <m/>
    <n v="0"/>
    <n v="0"/>
    <n v="0"/>
    <n v="0"/>
    <n v="0"/>
    <m/>
    <n v="0"/>
    <n v="0"/>
    <n v="0"/>
    <n v="0"/>
    <n v="0"/>
    <n v="0"/>
    <m/>
    <n v="0"/>
    <n v="0"/>
    <n v="0"/>
    <n v="0"/>
    <n v="0"/>
    <n v="0"/>
    <n v="0"/>
    <n v="0"/>
    <n v="0"/>
    <n v="0"/>
    <s v="Primadonna"/>
    <m/>
    <m/>
    <m/>
    <m/>
    <m/>
    <m/>
    <m/>
    <m/>
    <m/>
    <m/>
    <m/>
    <m/>
    <m/>
    <m/>
    <m/>
    <m/>
    <m/>
    <m/>
    <m/>
    <m/>
    <m/>
    <m/>
    <m/>
    <m/>
    <m/>
    <m/>
    <m/>
    <m/>
    <m/>
    <m/>
    <m/>
    <m/>
    <m/>
    <m/>
    <m/>
    <m/>
    <m/>
    <m/>
    <m/>
    <m/>
    <m/>
    <m/>
    <m/>
    <m/>
    <m/>
    <m/>
    <m/>
  </r>
  <r>
    <x v="189"/>
    <x v="2"/>
    <x v="0"/>
    <n v="2"/>
    <m/>
    <m/>
    <n v="0"/>
    <n v="0"/>
    <n v="1"/>
    <n v="1"/>
    <n v="0"/>
    <m/>
    <n v="0"/>
    <n v="0"/>
    <n v="0"/>
    <n v="0"/>
    <n v="0"/>
    <n v="0"/>
    <m/>
    <n v="1"/>
    <n v="0"/>
    <n v="1"/>
    <n v="0"/>
    <n v="0"/>
    <n v="0"/>
    <n v="0"/>
    <n v="0"/>
    <n v="0"/>
    <n v="0"/>
    <s v="Primark"/>
    <m/>
    <m/>
    <m/>
    <m/>
    <m/>
    <m/>
    <m/>
    <m/>
    <m/>
    <m/>
    <m/>
    <m/>
    <m/>
    <m/>
    <m/>
    <m/>
    <m/>
    <m/>
    <m/>
    <m/>
    <m/>
    <m/>
    <m/>
    <m/>
    <m/>
    <m/>
    <m/>
    <m/>
    <m/>
    <m/>
    <m/>
    <m/>
    <m/>
    <m/>
    <m/>
    <m/>
    <m/>
    <m/>
    <m/>
    <m/>
    <m/>
    <m/>
    <m/>
    <m/>
    <m/>
    <m/>
    <m/>
  </r>
  <r>
    <x v="126"/>
    <x v="2"/>
    <x v="0"/>
    <n v="53"/>
    <m/>
    <s v="http://www.promod.it/guida-all-acquisto/condizioni-generali-di-vendita/categorie/05#7"/>
    <n v="1"/>
    <n v="8.5"/>
    <n v="5"/>
    <n v="13.5"/>
    <n v="1"/>
    <m/>
    <n v="1"/>
    <n v="1"/>
    <n v="1"/>
    <n v="1"/>
    <n v="0"/>
    <n v="0"/>
    <n v="0"/>
    <n v="1"/>
    <n v="1"/>
    <n v="1"/>
    <n v="1"/>
    <n v="1"/>
    <n v="0"/>
    <n v="0"/>
    <n v="0"/>
    <n v="0"/>
    <n v="0"/>
    <s v="Promod"/>
    <m/>
    <m/>
    <m/>
    <m/>
    <m/>
    <m/>
    <m/>
    <m/>
    <m/>
    <m/>
    <m/>
    <m/>
    <m/>
    <m/>
    <m/>
    <m/>
    <m/>
    <m/>
    <m/>
    <m/>
    <m/>
    <m/>
    <m/>
    <m/>
    <m/>
    <m/>
    <m/>
    <m/>
    <m/>
    <m/>
    <m/>
    <m/>
    <m/>
    <m/>
    <m/>
    <m/>
    <m/>
    <m/>
    <m/>
    <m/>
    <m/>
    <m/>
    <m/>
    <m/>
    <m/>
    <m/>
    <m/>
  </r>
  <r>
    <x v="127"/>
    <x v="2"/>
    <x v="0"/>
    <n v="84"/>
    <m/>
    <s v="http://www.pullandbear.com/it/it/guida-all'acquisto-c57002.html"/>
    <n v="1"/>
    <n v="4.7"/>
    <n v="3"/>
    <n v="7.7"/>
    <n v="1"/>
    <m/>
    <n v="1"/>
    <n v="1"/>
    <n v="0"/>
    <n v="0"/>
    <n v="0"/>
    <n v="0"/>
    <n v="1"/>
    <n v="1"/>
    <n v="1"/>
    <n v="1"/>
    <n v="1"/>
    <n v="0"/>
    <n v="0"/>
    <n v="0"/>
    <n v="0"/>
    <n v="0"/>
    <n v="0"/>
    <s v="(Inditex)"/>
    <m/>
    <m/>
    <m/>
    <m/>
    <m/>
    <m/>
    <m/>
    <m/>
    <m/>
    <m/>
    <m/>
    <m/>
    <m/>
    <m/>
    <m/>
    <m/>
    <m/>
    <m/>
    <m/>
    <m/>
    <m/>
    <m/>
    <m/>
    <m/>
    <m/>
    <m/>
    <m/>
    <m/>
    <m/>
    <m/>
    <m/>
    <m/>
    <m/>
    <m/>
    <m/>
    <m/>
    <m/>
    <m/>
    <m/>
    <m/>
    <m/>
    <m/>
    <m/>
    <m/>
    <m/>
    <m/>
    <m/>
  </r>
  <r>
    <x v="128"/>
    <x v="2"/>
    <x v="1"/>
    <n v="15"/>
    <m/>
    <s v="http://eu.puma.com/it/it/delivery/HELP_Delivery.html"/>
    <n v="1"/>
    <n v="1.5"/>
    <n v="0.5"/>
    <n v="2"/>
    <n v="0"/>
    <m/>
    <n v="1"/>
    <n v="0"/>
    <n v="0"/>
    <n v="0"/>
    <n v="0"/>
    <n v="0"/>
    <m/>
    <n v="1"/>
    <n v="0"/>
    <n v="0"/>
    <n v="0"/>
    <n v="0"/>
    <n v="0"/>
    <n v="0"/>
    <n v="0"/>
    <n v="0"/>
    <n v="0"/>
    <s v="Adidas, Reebok"/>
    <m/>
    <m/>
    <m/>
    <m/>
    <m/>
    <m/>
    <m/>
    <m/>
    <m/>
    <m/>
    <m/>
    <m/>
    <m/>
    <m/>
    <m/>
    <m/>
    <m/>
    <m/>
    <m/>
    <m/>
    <m/>
    <m/>
    <m/>
    <m/>
    <m/>
    <m/>
    <m/>
    <m/>
    <m/>
    <m/>
    <m/>
    <m/>
    <m/>
    <m/>
    <m/>
    <m/>
    <m/>
    <m/>
    <m/>
    <m/>
    <m/>
    <m/>
    <m/>
    <m/>
    <m/>
    <m/>
    <m/>
  </r>
  <r>
    <x v="129"/>
    <x v="2"/>
    <x v="2"/>
    <n v="38"/>
    <m/>
    <s v="http://www.ralphlauren.fr/helpdesk/index.jsp?display=ship&amp;subdisplay=shipMethods&amp;ab=footer_shiprates"/>
    <n v="1"/>
    <n v="0"/>
    <n v="0"/>
    <n v="0"/>
    <n v="0"/>
    <m/>
    <n v="0"/>
    <n v="0"/>
    <n v="0"/>
    <n v="0"/>
    <n v="0"/>
    <n v="0"/>
    <m/>
    <n v="0"/>
    <n v="0"/>
    <n v="0"/>
    <n v="0"/>
    <n v="0"/>
    <n v="0"/>
    <n v="0"/>
    <n v="0"/>
    <n v="0"/>
    <n v="0"/>
    <s v="Ralph Lauren"/>
    <m/>
    <m/>
    <m/>
    <m/>
    <m/>
    <m/>
    <m/>
    <m/>
    <m/>
    <m/>
    <m/>
    <m/>
    <m/>
    <m/>
    <m/>
    <m/>
    <m/>
    <m/>
    <m/>
    <m/>
    <m/>
    <m/>
    <m/>
    <m/>
    <m/>
    <m/>
    <m/>
    <m/>
    <m/>
    <m/>
    <m/>
    <m/>
    <m/>
    <m/>
    <m/>
    <m/>
    <m/>
    <m/>
    <m/>
    <m/>
    <m/>
    <m/>
    <m/>
    <m/>
    <m/>
    <m/>
    <m/>
  </r>
  <r>
    <x v="130"/>
    <x v="2"/>
    <x v="1"/>
    <n v="0"/>
    <m/>
    <s v="http://www.reebok.it/help/delivery.html"/>
    <n v="1"/>
    <n v="0.5"/>
    <n v="0.5"/>
    <n v="1"/>
    <n v="0"/>
    <m/>
    <n v="0"/>
    <n v="0"/>
    <n v="0"/>
    <n v="0"/>
    <n v="1"/>
    <n v="0"/>
    <m/>
    <n v="1"/>
    <n v="0"/>
    <n v="0"/>
    <n v="0"/>
    <n v="0"/>
    <n v="0"/>
    <n v="0"/>
    <n v="0"/>
    <n v="0"/>
    <n v="0"/>
    <m/>
    <m/>
    <m/>
    <m/>
    <m/>
    <m/>
    <m/>
    <m/>
    <m/>
    <m/>
    <m/>
    <m/>
    <m/>
    <m/>
    <m/>
    <m/>
    <m/>
    <m/>
    <m/>
    <m/>
    <m/>
    <m/>
    <m/>
    <m/>
    <m/>
    <m/>
    <m/>
    <m/>
    <m/>
    <m/>
    <m/>
    <m/>
    <m/>
    <m/>
    <m/>
    <m/>
    <m/>
    <m/>
    <m/>
    <m/>
    <m/>
    <m/>
    <m/>
    <m/>
    <m/>
    <m/>
    <m/>
    <m/>
  </r>
  <r>
    <x v="131"/>
    <x v="2"/>
    <x v="2"/>
    <n v="9"/>
    <m/>
    <s v="https://www.rickowens.eu/en/US/info/terms-of-use"/>
    <n v="1"/>
    <n v="0"/>
    <n v="0"/>
    <n v="0"/>
    <n v="0"/>
    <m/>
    <n v="0"/>
    <n v="0"/>
    <n v="0"/>
    <n v="0"/>
    <n v="0"/>
    <n v="0"/>
    <m/>
    <n v="0"/>
    <n v="0"/>
    <n v="0"/>
    <n v="0"/>
    <n v="0"/>
    <n v="0"/>
    <n v="0"/>
    <n v="0"/>
    <n v="0"/>
    <n v="0"/>
    <s v="Rick Owens"/>
    <m/>
    <m/>
    <m/>
    <m/>
    <m/>
    <m/>
    <m/>
    <m/>
    <m/>
    <m/>
    <m/>
    <m/>
    <m/>
    <m/>
    <m/>
    <m/>
    <m/>
    <m/>
    <m/>
    <m/>
    <m/>
    <m/>
    <m/>
    <m/>
    <m/>
    <m/>
    <m/>
    <m/>
    <m/>
    <m/>
    <m/>
    <m/>
    <m/>
    <m/>
    <m/>
    <m/>
    <m/>
    <m/>
    <m/>
    <m/>
    <m/>
    <m/>
    <m/>
    <m/>
    <m/>
    <m/>
    <m/>
  </r>
  <r>
    <x v="190"/>
    <x v="2"/>
    <x v="3"/>
    <n v="90"/>
    <m/>
    <m/>
    <n v="0"/>
    <n v="1"/>
    <n v="1"/>
    <n v="2"/>
    <n v="0"/>
    <m/>
    <n v="0"/>
    <n v="0"/>
    <n v="0"/>
    <n v="1"/>
    <n v="0"/>
    <n v="0"/>
    <m/>
    <n v="1"/>
    <n v="0"/>
    <n v="1"/>
    <n v="0"/>
    <n v="0"/>
    <n v="0"/>
    <n v="0"/>
    <n v="0"/>
    <n v="0"/>
    <n v="0"/>
    <s v="Risparmio casa"/>
    <m/>
    <m/>
    <m/>
    <m/>
    <m/>
    <m/>
    <m/>
    <m/>
    <m/>
    <m/>
    <m/>
    <m/>
    <m/>
    <m/>
    <m/>
    <m/>
    <m/>
    <m/>
    <m/>
    <m/>
    <m/>
    <m/>
    <m/>
    <m/>
    <m/>
    <m/>
    <m/>
    <m/>
    <m/>
    <m/>
    <m/>
    <m/>
    <m/>
    <m/>
    <m/>
    <m/>
    <m/>
    <m/>
    <m/>
    <m/>
    <m/>
    <m/>
    <m/>
    <m/>
    <m/>
    <m/>
    <m/>
  </r>
  <r>
    <x v="132"/>
    <x v="2"/>
    <x v="4"/>
    <n v="0"/>
    <m/>
    <s v="http://www.libreriarizzoli.it/servizio-clienti/faq-libri-e-scuola/.yKsEWcW_UsAAAFIaToHbvUl/ct"/>
    <n v="1"/>
    <n v="0"/>
    <n v="0"/>
    <n v="0"/>
    <n v="0"/>
    <m/>
    <n v="0"/>
    <n v="0"/>
    <n v="0"/>
    <n v="0"/>
    <n v="0"/>
    <n v="0"/>
    <m/>
    <n v="0"/>
    <n v="0"/>
    <n v="0"/>
    <n v="0"/>
    <n v="0"/>
    <n v="0"/>
    <n v="0"/>
    <n v="0"/>
    <n v="0"/>
    <n v="0"/>
    <m/>
    <s v="RCS: 1032,2 mld"/>
    <s v="Partner Amazon"/>
    <m/>
    <m/>
    <m/>
    <m/>
    <m/>
    <m/>
    <m/>
    <m/>
    <m/>
    <m/>
    <m/>
    <m/>
    <m/>
    <m/>
    <m/>
    <m/>
    <m/>
    <m/>
    <m/>
    <m/>
    <m/>
    <m/>
    <m/>
    <m/>
    <m/>
    <m/>
    <m/>
    <m/>
    <m/>
    <m/>
    <m/>
    <m/>
    <m/>
    <m/>
    <m/>
    <m/>
    <m/>
    <m/>
    <m/>
    <m/>
    <m/>
    <m/>
    <m/>
    <m/>
    <m/>
  </r>
  <r>
    <x v="244"/>
    <x v="2"/>
    <x v="8"/>
    <n v="100"/>
    <m/>
    <m/>
    <n v="0"/>
    <n v="3.8"/>
    <n v="1.8"/>
    <n v="5.6"/>
    <n v="0"/>
    <m/>
    <n v="0"/>
    <n v="0"/>
    <n v="1"/>
    <n v="1"/>
    <n v="0"/>
    <n v="0"/>
    <m/>
    <n v="1"/>
    <n v="0"/>
    <n v="1"/>
    <n v="0"/>
    <n v="0"/>
    <n v="0"/>
    <n v="1"/>
    <n v="0"/>
    <n v="0"/>
    <n v="0"/>
    <m/>
    <m/>
    <m/>
    <m/>
    <m/>
    <m/>
    <m/>
    <m/>
    <m/>
    <m/>
    <m/>
    <m/>
    <m/>
    <m/>
    <m/>
    <m/>
    <m/>
    <m/>
    <m/>
    <m/>
    <m/>
    <m/>
    <m/>
    <m/>
    <m/>
    <m/>
    <m/>
    <m/>
    <m/>
    <m/>
    <m/>
    <m/>
    <m/>
    <m/>
    <m/>
    <m/>
    <m/>
    <m/>
    <m/>
    <m/>
    <m/>
    <m/>
    <m/>
    <m/>
    <m/>
    <m/>
    <m/>
    <m/>
  </r>
  <r>
    <x v="245"/>
    <x v="2"/>
    <x v="8"/>
    <n v="63"/>
    <m/>
    <m/>
    <n v="0"/>
    <n v="0"/>
    <n v="1.8"/>
    <n v="1.8"/>
    <n v="0"/>
    <m/>
    <n v="0"/>
    <n v="0"/>
    <n v="0"/>
    <n v="0"/>
    <n v="0"/>
    <n v="0"/>
    <m/>
    <n v="1"/>
    <n v="0"/>
    <n v="1"/>
    <n v="0"/>
    <n v="0"/>
    <n v="0"/>
    <n v="1"/>
    <n v="0"/>
    <n v="0"/>
    <n v="0"/>
    <m/>
    <m/>
    <m/>
    <m/>
    <m/>
    <m/>
    <m/>
    <m/>
    <m/>
    <m/>
    <m/>
    <m/>
    <m/>
    <m/>
    <m/>
    <m/>
    <m/>
    <m/>
    <m/>
    <m/>
    <m/>
    <m/>
    <m/>
    <m/>
    <m/>
    <m/>
    <m/>
    <m/>
    <m/>
    <m/>
    <m/>
    <m/>
    <m/>
    <m/>
    <m/>
    <m/>
    <m/>
    <m/>
    <m/>
    <m/>
    <m/>
    <m/>
    <m/>
    <m/>
    <m/>
    <m/>
    <m/>
    <m/>
  </r>
  <r>
    <x v="246"/>
    <x v="2"/>
    <x v="11"/>
    <n v="306"/>
    <m/>
    <s v="http://www.salmoiraghievigano.it/content/faq-acquisti-online/#spedizioni"/>
    <n v="1"/>
    <n v="1"/>
    <n v="2"/>
    <n v="3"/>
    <n v="0"/>
    <m/>
    <n v="0"/>
    <n v="0"/>
    <n v="0"/>
    <n v="1"/>
    <n v="0"/>
    <n v="0"/>
    <m/>
    <n v="1"/>
    <n v="0"/>
    <n v="1"/>
    <n v="0"/>
    <n v="0"/>
    <n v="0"/>
    <n v="1"/>
    <n v="1"/>
    <n v="0"/>
    <n v="0"/>
    <m/>
    <n v="210000000"/>
    <m/>
    <m/>
    <m/>
    <m/>
    <m/>
    <m/>
    <m/>
    <m/>
    <m/>
    <m/>
    <m/>
    <m/>
    <m/>
    <m/>
    <m/>
    <m/>
    <m/>
    <m/>
    <m/>
    <m/>
    <m/>
    <m/>
    <m/>
    <m/>
    <m/>
    <m/>
    <m/>
    <m/>
    <m/>
    <m/>
    <m/>
    <m/>
    <m/>
    <m/>
    <m/>
    <m/>
    <m/>
    <m/>
    <m/>
    <m/>
    <m/>
    <m/>
    <m/>
    <m/>
    <m/>
    <m/>
  </r>
  <r>
    <x v="247"/>
    <x v="2"/>
    <x v="11"/>
    <n v="41"/>
    <m/>
    <m/>
    <n v="1"/>
    <n v="0"/>
    <n v="0"/>
    <n v="0"/>
    <n v="0"/>
    <m/>
    <n v="0"/>
    <n v="0"/>
    <n v="0"/>
    <n v="0"/>
    <n v="0"/>
    <n v="0"/>
    <m/>
    <n v="0"/>
    <n v="0"/>
    <n v="0"/>
    <n v="0"/>
    <n v="0"/>
    <n v="0"/>
    <n v="0"/>
    <n v="0"/>
    <n v="0"/>
    <n v="0"/>
    <m/>
    <m/>
    <m/>
    <m/>
    <m/>
    <m/>
    <m/>
    <m/>
    <m/>
    <m/>
    <m/>
    <m/>
    <m/>
    <m/>
    <m/>
    <m/>
    <m/>
    <m/>
    <m/>
    <m/>
    <m/>
    <m/>
    <m/>
    <m/>
    <m/>
    <m/>
    <m/>
    <m/>
    <m/>
    <m/>
    <m/>
    <m/>
    <m/>
    <m/>
    <m/>
    <m/>
    <m/>
    <m/>
    <m/>
    <m/>
    <m/>
    <m/>
    <m/>
    <m/>
    <m/>
    <m/>
    <m/>
    <m/>
  </r>
  <r>
    <x v="133"/>
    <x v="2"/>
    <x v="2"/>
    <n v="9"/>
    <m/>
    <s v="http://www.ferragamo.com/shop/it/ita/area-legale--4/condizioni-di-vendita/costi-di-spedizione"/>
    <n v="1"/>
    <n v="0"/>
    <n v="0"/>
    <n v="0"/>
    <n v="0"/>
    <m/>
    <n v="0"/>
    <n v="0"/>
    <n v="0"/>
    <n v="0"/>
    <n v="0"/>
    <n v="0"/>
    <m/>
    <n v="0"/>
    <n v="0"/>
    <n v="0"/>
    <n v="0"/>
    <n v="0"/>
    <n v="0"/>
    <n v="0"/>
    <n v="0"/>
    <n v="0"/>
    <n v="0"/>
    <s v="Salvatore Ferragamo"/>
    <m/>
    <m/>
    <m/>
    <m/>
    <m/>
    <m/>
    <m/>
    <m/>
    <m/>
    <m/>
    <m/>
    <m/>
    <m/>
    <m/>
    <m/>
    <m/>
    <m/>
    <m/>
    <m/>
    <m/>
    <m/>
    <m/>
    <m/>
    <m/>
    <m/>
    <m/>
    <m/>
    <m/>
    <m/>
    <m/>
    <m/>
    <m/>
    <m/>
    <m/>
    <m/>
    <m/>
    <m/>
    <m/>
    <m/>
    <m/>
    <m/>
    <m/>
    <m/>
    <m/>
    <m/>
    <m/>
    <m/>
  </r>
  <r>
    <x v="191"/>
    <x v="2"/>
    <x v="0"/>
    <n v="40"/>
    <m/>
    <m/>
    <n v="0"/>
    <n v="0"/>
    <n v="0"/>
    <n v="0"/>
    <n v="0"/>
    <m/>
    <n v="0"/>
    <n v="0"/>
    <n v="0"/>
    <n v="0"/>
    <n v="0"/>
    <n v="0"/>
    <m/>
    <n v="0"/>
    <n v="0"/>
    <n v="0"/>
    <n v="0"/>
    <n v="0"/>
    <n v="0"/>
    <n v="0"/>
    <n v="0"/>
    <n v="0"/>
    <n v="0"/>
    <m/>
    <m/>
    <m/>
    <m/>
    <m/>
    <m/>
    <m/>
    <m/>
    <m/>
    <m/>
    <m/>
    <m/>
    <m/>
    <m/>
    <m/>
    <m/>
    <m/>
    <m/>
    <m/>
    <m/>
    <m/>
    <m/>
    <m/>
    <m/>
    <m/>
    <m/>
    <m/>
    <m/>
    <m/>
    <m/>
    <m/>
    <m/>
    <m/>
    <m/>
    <m/>
    <m/>
    <m/>
    <m/>
    <m/>
    <m/>
    <m/>
    <m/>
    <m/>
    <m/>
    <m/>
    <m/>
    <m/>
    <m/>
  </r>
  <r>
    <x v="134"/>
    <x v="2"/>
    <x v="7"/>
    <n v="94"/>
    <m/>
    <m/>
    <n v="0"/>
    <n v="0"/>
    <n v="0"/>
    <n v="0"/>
    <n v="0"/>
    <m/>
    <n v="0"/>
    <n v="0"/>
    <n v="0"/>
    <n v="0"/>
    <n v="0"/>
    <n v="0"/>
    <m/>
    <n v="0"/>
    <n v="0"/>
    <n v="0"/>
    <n v="0"/>
    <n v="0"/>
    <n v="0"/>
    <n v="0"/>
    <n v="0"/>
    <n v="0"/>
    <n v="0"/>
    <s v="Scavolini"/>
    <n v="165504000"/>
    <m/>
    <m/>
    <m/>
    <m/>
    <m/>
    <m/>
    <m/>
    <m/>
    <m/>
    <m/>
    <m/>
    <m/>
    <m/>
    <m/>
    <m/>
    <m/>
    <m/>
    <m/>
    <m/>
    <m/>
    <m/>
    <m/>
    <m/>
    <m/>
    <m/>
    <m/>
    <m/>
    <m/>
    <m/>
    <m/>
    <m/>
    <m/>
    <m/>
    <m/>
    <m/>
    <m/>
    <m/>
    <m/>
    <m/>
    <m/>
    <m/>
    <m/>
    <m/>
    <m/>
    <m/>
    <m/>
  </r>
  <r>
    <x v="192"/>
    <x v="2"/>
    <x v="6"/>
    <n v="30"/>
    <m/>
    <s v="https://www.selfitalia.it/consegna-a-casa-o-in-negozio/"/>
    <n v="1"/>
    <n v="2.5"/>
    <n v="0"/>
    <n v="2.5"/>
    <n v="1"/>
    <m/>
    <n v="1"/>
    <n v="0"/>
    <n v="0"/>
    <n v="0"/>
    <n v="0"/>
    <n v="0"/>
    <m/>
    <n v="0"/>
    <n v="0"/>
    <n v="0"/>
    <n v="0"/>
    <n v="0"/>
    <n v="0"/>
    <n v="0"/>
    <n v="0"/>
    <n v="0"/>
    <n v="0"/>
    <m/>
    <m/>
    <m/>
    <m/>
    <m/>
    <m/>
    <m/>
    <m/>
    <m/>
    <m/>
    <m/>
    <m/>
    <m/>
    <m/>
    <m/>
    <m/>
    <m/>
    <m/>
    <m/>
    <m/>
    <m/>
    <m/>
    <m/>
    <m/>
    <m/>
    <m/>
    <m/>
    <m/>
    <m/>
    <m/>
    <m/>
    <m/>
    <m/>
    <m/>
    <m/>
    <m/>
    <m/>
    <m/>
    <m/>
    <m/>
    <m/>
    <m/>
    <m/>
    <m/>
    <m/>
    <m/>
    <m/>
    <m/>
  </r>
  <r>
    <x v="135"/>
    <x v="2"/>
    <x v="5"/>
    <n v="130"/>
    <m/>
    <s v="http://www.sephora.it/cgv/cgv.jsp#article51"/>
    <n v="1"/>
    <n v="4.7"/>
    <n v="5.5"/>
    <n v="10.199999999999999"/>
    <n v="0"/>
    <m/>
    <n v="1"/>
    <n v="1"/>
    <n v="0"/>
    <n v="1"/>
    <n v="0"/>
    <n v="0"/>
    <m/>
    <n v="1"/>
    <n v="1"/>
    <n v="1"/>
    <n v="1"/>
    <n v="0"/>
    <n v="1"/>
    <n v="1"/>
    <n v="1"/>
    <n v="0"/>
    <n v="0"/>
    <m/>
    <m/>
    <m/>
    <n v="0"/>
    <n v="0"/>
    <n v="0"/>
    <n v="0"/>
    <n v="0"/>
    <n v="2"/>
    <n v="1"/>
    <n v="3"/>
    <m/>
    <m/>
    <m/>
    <m/>
    <m/>
    <m/>
    <m/>
    <m/>
    <m/>
    <m/>
    <m/>
    <m/>
    <n v="3"/>
    <m/>
    <m/>
    <n v="2"/>
    <n v="3"/>
    <n v="0"/>
    <n v="0"/>
    <n v="3"/>
    <m/>
    <m/>
    <m/>
    <m/>
    <m/>
    <m/>
    <m/>
    <n v="3"/>
    <m/>
    <m/>
    <m/>
    <n v="3"/>
    <m/>
    <m/>
    <n v="1"/>
    <n v="1"/>
    <n v="3"/>
  </r>
  <r>
    <x v="193"/>
    <x v="2"/>
    <x v="3"/>
    <n v="10"/>
    <m/>
    <m/>
    <n v="0"/>
    <n v="0"/>
    <n v="0"/>
    <n v="0"/>
    <n v="0"/>
    <m/>
    <n v="0"/>
    <n v="0"/>
    <n v="0"/>
    <n v="0"/>
    <n v="0"/>
    <n v="0"/>
    <m/>
    <n v="0"/>
    <n v="0"/>
    <n v="0"/>
    <n v="0"/>
    <n v="0"/>
    <n v="0"/>
    <n v="0"/>
    <n v="0"/>
    <n v="0"/>
    <n v="0"/>
    <s v="Sidis"/>
    <n v="52000000"/>
    <m/>
    <m/>
    <m/>
    <m/>
    <m/>
    <m/>
    <m/>
    <m/>
    <m/>
    <m/>
    <m/>
    <m/>
    <m/>
    <m/>
    <m/>
    <m/>
    <m/>
    <m/>
    <m/>
    <m/>
    <m/>
    <m/>
    <m/>
    <m/>
    <m/>
    <m/>
    <m/>
    <m/>
    <m/>
    <m/>
    <m/>
    <m/>
    <m/>
    <m/>
    <m/>
    <m/>
    <m/>
    <m/>
    <m/>
    <m/>
    <m/>
    <m/>
    <m/>
    <m/>
    <m/>
    <m/>
  </r>
  <r>
    <x v="136"/>
    <x v="2"/>
    <x v="3"/>
    <n v="1741"/>
    <m/>
    <m/>
    <n v="0"/>
    <n v="0"/>
    <n v="0.5"/>
    <n v="0.5"/>
    <n v="0"/>
    <m/>
    <n v="0"/>
    <n v="0"/>
    <n v="0"/>
    <n v="0"/>
    <n v="0"/>
    <n v="0"/>
    <m/>
    <s v="?"/>
    <n v="0"/>
    <n v="1"/>
    <n v="0"/>
    <n v="0"/>
    <n v="0"/>
    <n v="0"/>
    <n v="0"/>
    <n v="0"/>
    <n v="0"/>
    <s v="Sigma"/>
    <n v="13633000"/>
    <m/>
    <n v="0"/>
    <n v="0"/>
    <n v="0"/>
    <n v="0"/>
    <n v="0"/>
    <n v="1"/>
    <n v="2"/>
    <n v="1"/>
    <n v="2"/>
    <m/>
    <n v="0"/>
    <n v="2"/>
    <n v="0"/>
    <n v="0"/>
    <n v="0"/>
    <n v="0"/>
    <n v="0"/>
    <n v="0"/>
    <n v="1"/>
    <n v="1"/>
    <n v="3"/>
    <m/>
    <m/>
    <n v="3"/>
    <n v="0"/>
    <n v="0"/>
    <n v="0"/>
    <n v="3"/>
    <m/>
    <m/>
    <m/>
    <m/>
    <m/>
    <m/>
    <m/>
    <m/>
    <n v="3"/>
    <m/>
    <n v="1"/>
    <n v="2"/>
    <m/>
    <m/>
    <m/>
    <n v="3"/>
    <n v="3"/>
  </r>
  <r>
    <x v="137"/>
    <x v="2"/>
    <x v="3"/>
    <n v="1500"/>
    <m/>
    <s v="http://www.spesasimply.it/sipuo.html"/>
    <n v="1"/>
    <n v="2"/>
    <n v="2"/>
    <n v="4"/>
    <n v="1"/>
    <m/>
    <n v="0"/>
    <n v="0"/>
    <n v="0"/>
    <n v="1"/>
    <n v="0"/>
    <n v="0"/>
    <m/>
    <n v="1"/>
    <n v="0"/>
    <n v="1"/>
    <n v="0"/>
    <n v="0"/>
    <n v="0"/>
    <n v="1"/>
    <n v="1"/>
    <n v="0"/>
    <n v="0"/>
    <s v="Simply, Ipersimply"/>
    <n v="2353554000"/>
    <m/>
    <n v="0"/>
    <n v="0"/>
    <n v="0"/>
    <n v="0"/>
    <n v="0"/>
    <n v="0"/>
    <n v="8"/>
    <n v="8"/>
    <m/>
    <m/>
    <m/>
    <m/>
    <m/>
    <m/>
    <m/>
    <m/>
    <m/>
    <m/>
    <m/>
    <m/>
    <n v="8"/>
    <m/>
    <m/>
    <n v="7"/>
    <n v="4"/>
    <n v="0"/>
    <n v="0"/>
    <n v="7"/>
    <m/>
    <m/>
    <m/>
    <m/>
    <m/>
    <m/>
    <m/>
    <n v="2"/>
    <n v="5"/>
    <n v="1"/>
    <n v="3"/>
    <n v="5"/>
    <m/>
    <m/>
    <m/>
    <n v="8"/>
    <n v="8"/>
  </r>
  <r>
    <x v="138"/>
    <x v="2"/>
    <x v="3"/>
    <n v="1558"/>
    <m/>
    <m/>
    <n v="0"/>
    <n v="1"/>
    <n v="1.3"/>
    <n v="2.2999999999999998"/>
    <n v="0"/>
    <m/>
    <n v="0"/>
    <n v="0"/>
    <n v="0"/>
    <n v="1"/>
    <n v="0"/>
    <n v="0"/>
    <m/>
    <n v="1"/>
    <n v="0"/>
    <n v="0"/>
    <n v="0"/>
    <n v="0"/>
    <n v="0"/>
    <n v="1"/>
    <n v="0"/>
    <n v="0"/>
    <n v="0"/>
    <s v="Sisa, IPERSISA, SISASUPERSTORE, SISA, ISSIMO, NEGOZIO ITALIA e QUICK"/>
    <n v="21592000"/>
    <m/>
    <m/>
    <m/>
    <m/>
    <m/>
    <m/>
    <m/>
    <m/>
    <m/>
    <m/>
    <m/>
    <m/>
    <m/>
    <m/>
    <m/>
    <m/>
    <m/>
    <m/>
    <m/>
    <m/>
    <m/>
    <m/>
    <m/>
    <m/>
    <m/>
    <m/>
    <m/>
    <m/>
    <m/>
    <m/>
    <m/>
    <m/>
    <m/>
    <m/>
    <m/>
    <m/>
    <m/>
    <m/>
    <m/>
    <m/>
    <m/>
    <m/>
    <m/>
    <m/>
    <m/>
    <m/>
  </r>
  <r>
    <x v="194"/>
    <x v="2"/>
    <x v="0"/>
    <n v="190"/>
    <m/>
    <s v="http://it.sisley.com/shop/it_it/time-of-delivery"/>
    <n v="1"/>
    <n v="0"/>
    <n v="0"/>
    <n v="0"/>
    <n v="0"/>
    <m/>
    <n v="0"/>
    <n v="0"/>
    <n v="0"/>
    <n v="0"/>
    <n v="0"/>
    <n v="0"/>
    <m/>
    <n v="0"/>
    <n v="0"/>
    <n v="0"/>
    <n v="0"/>
    <n v="0"/>
    <n v="0"/>
    <n v="0"/>
    <n v="0"/>
    <n v="0"/>
    <n v="0"/>
    <s v="United Colors of Benetton"/>
    <m/>
    <m/>
    <m/>
    <m/>
    <m/>
    <m/>
    <m/>
    <m/>
    <m/>
    <m/>
    <m/>
    <m/>
    <m/>
    <m/>
    <m/>
    <m/>
    <m/>
    <m/>
    <m/>
    <m/>
    <m/>
    <m/>
    <m/>
    <m/>
    <m/>
    <m/>
    <m/>
    <m/>
    <m/>
    <m/>
    <m/>
    <m/>
    <m/>
    <m/>
    <m/>
    <m/>
    <m/>
    <m/>
    <m/>
    <m/>
    <m/>
    <m/>
    <m/>
    <m/>
    <m/>
    <m/>
    <m/>
  </r>
  <r>
    <x v="195"/>
    <x v="2"/>
    <x v="0"/>
    <n v="65"/>
    <m/>
    <s v="http://sonnybono.com/it/shippingterms"/>
    <n v="1"/>
    <n v="2.5"/>
    <n v="0"/>
    <n v="2.5"/>
    <n v="1"/>
    <m/>
    <n v="1"/>
    <n v="0"/>
    <n v="0"/>
    <n v="0"/>
    <n v="0"/>
    <n v="0"/>
    <m/>
    <n v="0"/>
    <n v="0"/>
    <n v="0"/>
    <n v="0"/>
    <n v="0"/>
    <n v="0"/>
    <n v="0"/>
    <n v="0"/>
    <n v="0"/>
    <n v="0"/>
    <s v="SonnyBono"/>
    <m/>
    <m/>
    <m/>
    <m/>
    <m/>
    <m/>
    <m/>
    <m/>
    <m/>
    <m/>
    <m/>
    <m/>
    <m/>
    <m/>
    <m/>
    <m/>
    <m/>
    <m/>
    <m/>
    <m/>
    <m/>
    <m/>
    <m/>
    <m/>
    <m/>
    <m/>
    <m/>
    <m/>
    <m/>
    <m/>
    <m/>
    <m/>
    <m/>
    <m/>
    <m/>
    <m/>
    <m/>
    <m/>
    <m/>
    <m/>
    <m/>
    <m/>
    <m/>
    <m/>
    <m/>
    <m/>
    <m/>
  </r>
  <r>
    <x v="196"/>
    <x v="2"/>
    <x v="1"/>
    <n v="17"/>
    <m/>
    <s v="http://www.sportler.com/it/i/shipping;jsessionid=5B17F2ADB3CB43D113C5831F9BBC0E8E"/>
    <n v="1"/>
    <n v="1"/>
    <n v="2"/>
    <n v="3"/>
    <n v="0"/>
    <m/>
    <n v="0"/>
    <n v="0"/>
    <n v="0"/>
    <n v="1"/>
    <n v="0"/>
    <n v="0"/>
    <m/>
    <n v="1"/>
    <n v="1"/>
    <n v="0"/>
    <n v="0"/>
    <n v="0"/>
    <n v="0"/>
    <n v="1"/>
    <n v="1"/>
    <n v="0"/>
    <n v="0"/>
    <m/>
    <s v=" 79.019.766"/>
    <m/>
    <m/>
    <m/>
    <m/>
    <m/>
    <m/>
    <m/>
    <m/>
    <m/>
    <m/>
    <m/>
    <m/>
    <m/>
    <m/>
    <m/>
    <m/>
    <m/>
    <m/>
    <m/>
    <m/>
    <m/>
    <m/>
    <m/>
    <m/>
    <m/>
    <m/>
    <m/>
    <m/>
    <m/>
    <m/>
    <m/>
    <m/>
    <m/>
    <m/>
    <m/>
    <m/>
    <m/>
    <m/>
    <m/>
    <m/>
    <m/>
    <m/>
    <m/>
    <m/>
    <m/>
    <m/>
  </r>
  <r>
    <x v="197"/>
    <x v="2"/>
    <x v="0"/>
    <n v="143"/>
    <m/>
    <s v="http://www.stefanel.com/it_it/returns"/>
    <n v="1"/>
    <n v="2"/>
    <n v="0"/>
    <n v="2"/>
    <n v="1"/>
    <m/>
    <n v="0"/>
    <n v="0"/>
    <n v="0"/>
    <n v="1"/>
    <n v="0"/>
    <n v="0"/>
    <m/>
    <n v="0"/>
    <n v="0"/>
    <n v="0"/>
    <n v="0"/>
    <n v="0"/>
    <n v="0"/>
    <n v="0"/>
    <n v="0"/>
    <n v="0"/>
    <n v="0"/>
    <s v="Stefanel"/>
    <m/>
    <m/>
    <m/>
    <m/>
    <m/>
    <m/>
    <m/>
    <m/>
    <m/>
    <m/>
    <m/>
    <m/>
    <m/>
    <m/>
    <m/>
    <m/>
    <m/>
    <m/>
    <m/>
    <m/>
    <m/>
    <m/>
    <m/>
    <m/>
    <m/>
    <m/>
    <m/>
    <m/>
    <m/>
    <m/>
    <m/>
    <m/>
    <m/>
    <m/>
    <m/>
    <m/>
    <m/>
    <m/>
    <m/>
    <m/>
    <m/>
    <m/>
    <m/>
    <m/>
    <m/>
    <m/>
    <m/>
  </r>
  <r>
    <x v="139"/>
    <x v="2"/>
    <x v="2"/>
    <n v="2"/>
    <m/>
    <s v="http://www.stellamccartney.com/system/selfservice.controller?CONFIGURATION=1116&amp;PARTITION_ID=1&amp;secureFlag=false&amp;TIMEZONE_OFFSET=&amp;CMD=BROWSE_TOPIC&amp;TOPIC_ID=1021&amp;USERTYPE=1"/>
    <n v="1"/>
    <n v="5"/>
    <n v="0"/>
    <n v="5"/>
    <n v="0"/>
    <m/>
    <n v="0"/>
    <n v="1"/>
    <n v="1"/>
    <n v="0"/>
    <n v="0"/>
    <n v="0"/>
    <s v=" "/>
    <n v="0"/>
    <n v="0"/>
    <n v="0"/>
    <n v="0"/>
    <n v="0"/>
    <n v="0"/>
    <n v="0"/>
    <n v="0"/>
    <n v="0"/>
    <n v="0"/>
    <s v="Stella McCartney"/>
    <m/>
    <m/>
    <m/>
    <m/>
    <m/>
    <m/>
    <m/>
    <m/>
    <m/>
    <m/>
    <m/>
    <m/>
    <m/>
    <m/>
    <m/>
    <m/>
    <m/>
    <m/>
    <m/>
    <m/>
    <m/>
    <m/>
    <m/>
    <m/>
    <m/>
    <m/>
    <m/>
    <m/>
    <m/>
    <m/>
    <m/>
    <m/>
    <m/>
    <m/>
    <m/>
    <m/>
    <m/>
    <m/>
    <m/>
    <m/>
    <m/>
    <m/>
    <m/>
    <m/>
    <m/>
    <m/>
    <m/>
  </r>
  <r>
    <x v="140"/>
    <x v="2"/>
    <x v="0"/>
    <n v="52"/>
    <m/>
    <s v="http://www.stradivarius.com/it/shopping-guide.html"/>
    <n v="1"/>
    <n v="4.7"/>
    <n v="4.5"/>
    <n v="9.1999999999999993"/>
    <n v="1"/>
    <m/>
    <n v="1"/>
    <n v="1"/>
    <n v="0"/>
    <n v="0"/>
    <n v="0"/>
    <n v="0"/>
    <n v="0"/>
    <n v="1"/>
    <n v="1"/>
    <n v="1"/>
    <n v="1"/>
    <n v="0"/>
    <n v="1"/>
    <n v="0"/>
    <n v="0"/>
    <n v="0"/>
    <n v="0"/>
    <s v="(Inditex)"/>
    <m/>
    <m/>
    <n v="0"/>
    <n v="0"/>
    <n v="0"/>
    <n v="0"/>
    <n v="1"/>
    <n v="0"/>
    <n v="3"/>
    <n v="4"/>
    <m/>
    <m/>
    <m/>
    <m/>
    <m/>
    <m/>
    <m/>
    <m/>
    <m/>
    <m/>
    <m/>
    <m/>
    <n v="4"/>
    <m/>
    <m/>
    <n v="4"/>
    <n v="3"/>
    <n v="0"/>
    <n v="0"/>
    <n v="3"/>
    <m/>
    <m/>
    <m/>
    <m/>
    <m/>
    <m/>
    <m/>
    <n v="1"/>
    <n v="3"/>
    <m/>
    <m/>
    <n v="4"/>
    <m/>
    <m/>
    <n v="1"/>
    <n v="3"/>
    <n v="4"/>
  </r>
  <r>
    <x v="198"/>
    <x v="2"/>
    <x v="10"/>
    <n v="350"/>
    <m/>
    <s v="http://www.stroilioro.com/it/condizioni-di-vendita/#consegna"/>
    <n v="1"/>
    <n v="1"/>
    <n v="0"/>
    <n v="1"/>
    <n v="0"/>
    <m/>
    <n v="0"/>
    <n v="0"/>
    <n v="0"/>
    <n v="1"/>
    <n v="0"/>
    <n v="0"/>
    <m/>
    <n v="0"/>
    <n v="0"/>
    <n v="0"/>
    <n v="0"/>
    <n v="0"/>
    <n v="0"/>
    <n v="0"/>
    <n v="0"/>
    <n v="0"/>
    <n v="0"/>
    <s v="Stroilioro"/>
    <n v="215000000"/>
    <m/>
    <n v="1"/>
    <n v="1"/>
    <n v="0"/>
    <n v="1"/>
    <n v="0"/>
    <n v="0"/>
    <n v="2"/>
    <n v="3"/>
    <m/>
    <m/>
    <m/>
    <m/>
    <m/>
    <m/>
    <m/>
    <m/>
    <m/>
    <m/>
    <m/>
    <m/>
    <n v="3"/>
    <m/>
    <m/>
    <n v="3"/>
    <n v="3"/>
    <n v="0"/>
    <n v="0"/>
    <n v="3"/>
    <m/>
    <m/>
    <m/>
    <m/>
    <m/>
    <m/>
    <m/>
    <n v="1"/>
    <n v="2"/>
    <m/>
    <m/>
    <n v="3"/>
    <m/>
    <m/>
    <m/>
    <n v="3"/>
    <n v="3"/>
  </r>
  <r>
    <x v="141"/>
    <x v="2"/>
    <x v="3"/>
    <n v="40"/>
    <m/>
    <m/>
    <n v="0"/>
    <n v="1"/>
    <n v="0"/>
    <n v="1"/>
    <n v="0"/>
    <m/>
    <n v="0"/>
    <n v="0"/>
    <n v="0"/>
    <n v="1"/>
    <n v="0"/>
    <n v="0"/>
    <m/>
    <n v="0"/>
    <n v="0"/>
    <n v="0"/>
    <n v="0"/>
    <n v="0"/>
    <n v="0"/>
    <n v="0"/>
    <n v="0"/>
    <n v="0"/>
    <n v="0"/>
    <s v="Superdì/Iperdì"/>
    <n v="146053000"/>
    <m/>
    <m/>
    <m/>
    <m/>
    <m/>
    <m/>
    <m/>
    <m/>
    <m/>
    <m/>
    <m/>
    <m/>
    <m/>
    <m/>
    <m/>
    <m/>
    <m/>
    <m/>
    <m/>
    <m/>
    <m/>
    <m/>
    <m/>
    <m/>
    <m/>
    <m/>
    <m/>
    <m/>
    <m/>
    <m/>
    <m/>
    <m/>
    <m/>
    <m/>
    <m/>
    <m/>
    <m/>
    <m/>
    <m/>
    <m/>
    <m/>
    <m/>
    <m/>
    <m/>
    <m/>
    <m/>
  </r>
  <r>
    <x v="248"/>
    <x v="2"/>
    <x v="3"/>
    <n v="21"/>
    <m/>
    <m/>
    <n v="0"/>
    <n v="0"/>
    <n v="0"/>
    <n v="0"/>
    <n v="0"/>
    <m/>
    <n v="0"/>
    <n v="0"/>
    <n v="0"/>
    <n v="0"/>
    <n v="0"/>
    <n v="0"/>
    <m/>
    <n v="0"/>
    <n v="0"/>
    <n v="0"/>
    <n v="0"/>
    <n v="0"/>
    <n v="0"/>
    <n v="0"/>
    <n v="0"/>
    <n v="0"/>
    <n v="0"/>
    <m/>
    <m/>
    <m/>
    <m/>
    <m/>
    <m/>
    <m/>
    <m/>
    <m/>
    <m/>
    <m/>
    <m/>
    <m/>
    <m/>
    <m/>
    <m/>
    <m/>
    <m/>
    <m/>
    <m/>
    <m/>
    <m/>
    <m/>
    <m/>
    <m/>
    <m/>
    <m/>
    <m/>
    <m/>
    <m/>
    <m/>
    <m/>
    <m/>
    <m/>
    <m/>
    <m/>
    <m/>
    <m/>
    <m/>
    <m/>
    <m/>
    <m/>
    <m/>
    <m/>
    <m/>
    <m/>
    <m/>
    <m/>
  </r>
  <r>
    <x v="199"/>
    <x v="2"/>
    <x v="10"/>
    <n v="260"/>
    <m/>
    <s v="http://www.swarovski.com/Web_IT/it/termsconditions"/>
    <n v="1"/>
    <n v="0.5"/>
    <n v="0.5"/>
    <n v="1"/>
    <n v="0"/>
    <m/>
    <n v="0"/>
    <n v="0"/>
    <n v="0"/>
    <n v="0"/>
    <n v="1"/>
    <n v="0"/>
    <m/>
    <n v="1"/>
    <n v="0"/>
    <n v="0"/>
    <n v="0"/>
    <n v="0"/>
    <n v="0"/>
    <n v="0"/>
    <n v="0"/>
    <n v="0"/>
    <n v="0"/>
    <s v="Swarovski"/>
    <n v="200000000"/>
    <m/>
    <n v="0"/>
    <n v="0"/>
    <n v="0"/>
    <n v="0"/>
    <n v="0"/>
    <n v="0"/>
    <n v="3"/>
    <n v="3"/>
    <m/>
    <m/>
    <m/>
    <m/>
    <m/>
    <m/>
    <m/>
    <m/>
    <m/>
    <m/>
    <m/>
    <m/>
    <n v="3"/>
    <m/>
    <m/>
    <n v="3"/>
    <n v="2"/>
    <n v="0"/>
    <n v="0"/>
    <n v="1"/>
    <m/>
    <m/>
    <m/>
    <m/>
    <m/>
    <m/>
    <m/>
    <n v="1"/>
    <n v="2"/>
    <m/>
    <m/>
    <n v="3"/>
    <m/>
    <m/>
    <n v="1"/>
    <n v="2"/>
    <n v="3"/>
  </r>
  <r>
    <x v="200"/>
    <x v="2"/>
    <x v="0"/>
    <n v="65"/>
    <m/>
    <s v="http://www.tataitalia.com/spedizioni.aspx"/>
    <n v="1"/>
    <n v="1.5"/>
    <n v="0"/>
    <n v="1.5"/>
    <n v="0"/>
    <m/>
    <n v="1"/>
    <n v="0"/>
    <n v="0"/>
    <n v="0"/>
    <n v="0"/>
    <n v="0"/>
    <m/>
    <n v="0"/>
    <n v="0"/>
    <n v="0"/>
    <n v="0"/>
    <n v="0"/>
    <n v="0"/>
    <n v="0"/>
    <n v="0"/>
    <n v="0"/>
    <n v="0"/>
    <s v="Tata Italia"/>
    <m/>
    <m/>
    <n v="0"/>
    <n v="1"/>
    <n v="0"/>
    <n v="0"/>
    <n v="1"/>
    <n v="0"/>
    <n v="2"/>
    <n v="3"/>
    <m/>
    <m/>
    <m/>
    <m/>
    <m/>
    <m/>
    <m/>
    <m/>
    <m/>
    <m/>
    <m/>
    <m/>
    <n v="3"/>
    <m/>
    <m/>
    <n v="3"/>
    <n v="1"/>
    <n v="0"/>
    <n v="0"/>
    <n v="2"/>
    <m/>
    <m/>
    <m/>
    <m/>
    <m/>
    <m/>
    <m/>
    <m/>
    <n v="1"/>
    <n v="2"/>
    <n v="1"/>
    <n v="2"/>
    <m/>
    <m/>
    <m/>
    <n v="3"/>
    <n v="3"/>
  </r>
  <r>
    <x v="201"/>
    <x v="2"/>
    <x v="0"/>
    <n v="6"/>
    <m/>
    <s v="http://www.tendenzecalzature.it/content/1-consegna"/>
    <n v="1"/>
    <n v="0"/>
    <n v="0"/>
    <n v="0"/>
    <n v="0"/>
    <m/>
    <n v="0"/>
    <n v="0"/>
    <n v="0"/>
    <n v="0"/>
    <n v="0"/>
    <n v="0"/>
    <m/>
    <n v="0"/>
    <n v="0"/>
    <n v="0"/>
    <n v="0"/>
    <n v="0"/>
    <n v="0"/>
    <n v="0"/>
    <n v="0"/>
    <n v="0"/>
    <n v="0"/>
    <m/>
    <m/>
    <m/>
    <m/>
    <m/>
    <m/>
    <m/>
    <m/>
    <m/>
    <m/>
    <m/>
    <m/>
    <m/>
    <m/>
    <m/>
    <m/>
    <m/>
    <m/>
    <m/>
    <m/>
    <m/>
    <m/>
    <m/>
    <m/>
    <m/>
    <m/>
    <m/>
    <m/>
    <m/>
    <m/>
    <m/>
    <m/>
    <m/>
    <m/>
    <m/>
    <m/>
    <m/>
    <m/>
    <m/>
    <m/>
    <m/>
    <m/>
    <m/>
    <m/>
    <m/>
    <m/>
    <m/>
    <m/>
  </r>
  <r>
    <x v="142"/>
    <x v="2"/>
    <x v="0"/>
    <n v="170"/>
    <m/>
    <s v="http://www.terranovastyle.com/it_it/web/servizio-clienti/spedizioni-e-ritiro-in-negozio/"/>
    <n v="1"/>
    <n v="3.5"/>
    <n v="1.8"/>
    <n v="5.3"/>
    <n v="1"/>
    <m/>
    <n v="1"/>
    <n v="0"/>
    <n v="0"/>
    <n v="1"/>
    <n v="0"/>
    <n v="0"/>
    <n v="0"/>
    <n v="1"/>
    <n v="0"/>
    <n v="1"/>
    <n v="0"/>
    <n v="0"/>
    <n v="0"/>
    <n v="1"/>
    <n v="0"/>
    <n v="0"/>
    <n v="0"/>
    <s v="Teddy, Terranova, Calliope"/>
    <m/>
    <m/>
    <m/>
    <m/>
    <m/>
    <m/>
    <m/>
    <m/>
    <m/>
    <m/>
    <m/>
    <m/>
    <m/>
    <m/>
    <m/>
    <m/>
    <m/>
    <m/>
    <m/>
    <m/>
    <m/>
    <m/>
    <m/>
    <m/>
    <m/>
    <m/>
    <m/>
    <m/>
    <m/>
    <m/>
    <m/>
    <m/>
    <m/>
    <m/>
    <m/>
    <m/>
    <m/>
    <m/>
    <m/>
    <m/>
    <m/>
    <m/>
    <m/>
    <m/>
    <m/>
    <m/>
    <m/>
  </r>
  <r>
    <x v="202"/>
    <x v="2"/>
    <x v="0"/>
    <n v="309"/>
    <m/>
    <s v="http://it.tezenis.com/custserv/custserv.jsp?pageName=delivery"/>
    <n v="1"/>
    <n v="2.5"/>
    <n v="0"/>
    <n v="2.5"/>
    <n v="1"/>
    <m/>
    <n v="1"/>
    <n v="0"/>
    <n v="0"/>
    <n v="0"/>
    <n v="0"/>
    <n v="0"/>
    <m/>
    <n v="0"/>
    <n v="0"/>
    <n v="0"/>
    <n v="0"/>
    <n v="0"/>
    <n v="0"/>
    <n v="0"/>
    <n v="0"/>
    <n v="0"/>
    <n v="0"/>
    <s v="Tezenis"/>
    <m/>
    <m/>
    <n v="1"/>
    <n v="0"/>
    <n v="0"/>
    <n v="0"/>
    <n v="0"/>
    <n v="0"/>
    <n v="3"/>
    <n v="4"/>
    <m/>
    <m/>
    <m/>
    <m/>
    <m/>
    <m/>
    <m/>
    <m/>
    <m/>
    <m/>
    <m/>
    <m/>
    <n v="4"/>
    <m/>
    <m/>
    <n v="4"/>
    <n v="3"/>
    <n v="0"/>
    <n v="0"/>
    <n v="1"/>
    <m/>
    <m/>
    <m/>
    <m/>
    <m/>
    <m/>
    <m/>
    <n v="2"/>
    <n v="1"/>
    <n v="1"/>
    <n v="1"/>
    <n v="2"/>
    <n v="1"/>
    <n v="1"/>
    <n v="1"/>
    <n v="2"/>
    <n v="4"/>
  </r>
  <r>
    <x v="143"/>
    <x v="2"/>
    <x v="5"/>
    <n v="5"/>
    <m/>
    <s v="http://www.the-body-shop.it/it/termini-e-condizioni?"/>
    <n v="1"/>
    <n v="0"/>
    <n v="0"/>
    <n v="0"/>
    <n v="0"/>
    <m/>
    <n v="0"/>
    <n v="0"/>
    <n v="0"/>
    <n v="0"/>
    <n v="0"/>
    <n v="0"/>
    <m/>
    <n v="0"/>
    <n v="0"/>
    <n v="0"/>
    <n v="0"/>
    <n v="0"/>
    <n v="0"/>
    <n v="0"/>
    <n v="0"/>
    <n v="0"/>
    <n v="0"/>
    <s v="The Body Shop"/>
    <m/>
    <m/>
    <m/>
    <m/>
    <m/>
    <m/>
    <m/>
    <m/>
    <m/>
    <m/>
    <m/>
    <m/>
    <m/>
    <m/>
    <m/>
    <m/>
    <m/>
    <m/>
    <m/>
    <m/>
    <m/>
    <m/>
    <m/>
    <m/>
    <m/>
    <m/>
    <m/>
    <m/>
    <m/>
    <m/>
    <m/>
    <m/>
    <m/>
    <m/>
    <m/>
    <m/>
    <m/>
    <m/>
    <m/>
    <m/>
    <m/>
    <m/>
    <m/>
    <m/>
    <m/>
    <m/>
    <m/>
  </r>
  <r>
    <x v="144"/>
    <x v="2"/>
    <x v="1"/>
    <n v="16"/>
    <m/>
    <s v="http://www.thenorthface.it/tnf-it-it/delivery/"/>
    <n v="1"/>
    <n v="0"/>
    <n v="0"/>
    <n v="0"/>
    <n v="0"/>
    <m/>
    <n v="0"/>
    <n v="0"/>
    <n v="0"/>
    <n v="0"/>
    <n v="0"/>
    <n v="0"/>
    <m/>
    <n v="0"/>
    <n v="0"/>
    <n v="0"/>
    <n v="0"/>
    <n v="0"/>
    <n v="0"/>
    <n v="0"/>
    <n v="0"/>
    <n v="0"/>
    <n v="0"/>
    <s v="Hurley, Nike"/>
    <m/>
    <m/>
    <m/>
    <m/>
    <m/>
    <m/>
    <m/>
    <m/>
    <m/>
    <m/>
    <m/>
    <m/>
    <m/>
    <m/>
    <m/>
    <m/>
    <m/>
    <m/>
    <m/>
    <m/>
    <m/>
    <m/>
    <m/>
    <m/>
    <m/>
    <m/>
    <m/>
    <m/>
    <m/>
    <m/>
    <m/>
    <m/>
    <m/>
    <m/>
    <m/>
    <m/>
    <m/>
    <m/>
    <m/>
    <m/>
    <m/>
    <m/>
    <m/>
    <m/>
    <m/>
    <m/>
    <m/>
  </r>
  <r>
    <x v="203"/>
    <x v="2"/>
    <x v="4"/>
    <n v="36"/>
    <m/>
    <m/>
    <n v="1"/>
    <n v="9.5"/>
    <n v="7.3"/>
    <n v="16.8"/>
    <n v="1"/>
    <m/>
    <n v="1"/>
    <n v="1"/>
    <n v="1"/>
    <n v="1"/>
    <n v="0"/>
    <n v="1"/>
    <m/>
    <n v="1"/>
    <n v="1"/>
    <n v="1"/>
    <n v="1"/>
    <n v="1"/>
    <n v="0"/>
    <n v="1"/>
    <n v="0"/>
    <n v="0"/>
    <n v="1"/>
    <m/>
    <n v="130000000"/>
    <m/>
    <m/>
    <m/>
    <m/>
    <m/>
    <m/>
    <m/>
    <m/>
    <m/>
    <m/>
    <m/>
    <m/>
    <m/>
    <m/>
    <m/>
    <m/>
    <m/>
    <m/>
    <m/>
    <m/>
    <m/>
    <m/>
    <m/>
    <m/>
    <m/>
    <m/>
    <m/>
    <m/>
    <m/>
    <m/>
    <m/>
    <m/>
    <m/>
    <m/>
    <m/>
    <m/>
    <m/>
    <m/>
    <m/>
    <m/>
    <m/>
    <m/>
    <m/>
    <m/>
    <m/>
    <m/>
  </r>
  <r>
    <x v="204"/>
    <x v="2"/>
    <x v="6"/>
    <n v="60"/>
    <m/>
    <m/>
    <n v="0"/>
    <n v="2.2000000000000002"/>
    <n v="0"/>
    <n v="2.2000000000000002"/>
    <n v="0"/>
    <m/>
    <n v="0"/>
    <n v="1"/>
    <n v="0"/>
    <n v="0"/>
    <n v="0"/>
    <n v="0"/>
    <m/>
    <n v="0"/>
    <n v="0"/>
    <n v="0"/>
    <n v="0"/>
    <n v="0"/>
    <n v="0"/>
    <n v="0"/>
    <n v="0"/>
    <n v="0"/>
    <n v="0"/>
    <m/>
    <n v="345000000"/>
    <m/>
    <m/>
    <m/>
    <m/>
    <m/>
    <m/>
    <m/>
    <m/>
    <m/>
    <m/>
    <m/>
    <m/>
    <m/>
    <m/>
    <m/>
    <m/>
    <m/>
    <m/>
    <m/>
    <m/>
    <m/>
    <m/>
    <m/>
    <m/>
    <m/>
    <m/>
    <m/>
    <m/>
    <m/>
    <m/>
    <m/>
    <m/>
    <m/>
    <m/>
    <m/>
    <m/>
    <m/>
    <m/>
    <m/>
    <m/>
    <m/>
    <m/>
    <m/>
    <m/>
    <m/>
    <m/>
  </r>
  <r>
    <x v="205"/>
    <x v="2"/>
    <x v="3"/>
    <n v="400"/>
    <m/>
    <s v="http://www.tigota.it/acquisti-sicuri"/>
    <n v="1"/>
    <n v="2"/>
    <n v="0"/>
    <n v="2"/>
    <n v="1"/>
    <m/>
    <n v="0"/>
    <n v="0"/>
    <n v="0"/>
    <n v="1"/>
    <n v="0"/>
    <n v="0"/>
    <m/>
    <n v="0"/>
    <n v="0"/>
    <n v="0"/>
    <n v="0"/>
    <n v="0"/>
    <n v="0"/>
    <n v="0"/>
    <n v="0"/>
    <n v="0"/>
    <n v="0"/>
    <s v="Tigotà"/>
    <n v="374000000"/>
    <m/>
    <n v="2"/>
    <n v="1"/>
    <n v="0"/>
    <n v="1"/>
    <n v="1"/>
    <n v="0"/>
    <n v="1"/>
    <n v="3"/>
    <m/>
    <m/>
    <m/>
    <m/>
    <m/>
    <m/>
    <m/>
    <m/>
    <m/>
    <m/>
    <m/>
    <m/>
    <n v="2"/>
    <n v="1"/>
    <m/>
    <n v="3"/>
    <n v="2"/>
    <n v="0"/>
    <n v="0"/>
    <n v="3"/>
    <m/>
    <m/>
    <m/>
    <m/>
    <m/>
    <m/>
    <m/>
    <n v="2"/>
    <n v="1"/>
    <m/>
    <n v="1"/>
    <n v="2"/>
    <m/>
    <m/>
    <m/>
    <n v="3"/>
    <n v="3"/>
  </r>
  <r>
    <x v="145"/>
    <x v="2"/>
    <x v="3"/>
    <n v="58"/>
    <n v="22"/>
    <s v="https://www.tigros.it/p/ebsn/regolamento/"/>
    <n v="1"/>
    <n v="2"/>
    <n v="3"/>
    <n v="5"/>
    <n v="1"/>
    <m/>
    <n v="0"/>
    <n v="0"/>
    <n v="0"/>
    <n v="1"/>
    <n v="0"/>
    <n v="0"/>
    <m/>
    <n v="1"/>
    <n v="1"/>
    <n v="0"/>
    <n v="0"/>
    <n v="1"/>
    <n v="0"/>
    <n v="0"/>
    <n v="0"/>
    <n v="0"/>
    <n v="0"/>
    <s v="Tigros"/>
    <n v="404396000"/>
    <m/>
    <m/>
    <m/>
    <m/>
    <m/>
    <m/>
    <m/>
    <m/>
    <m/>
    <m/>
    <m/>
    <m/>
    <m/>
    <m/>
    <m/>
    <m/>
    <m/>
    <m/>
    <m/>
    <m/>
    <m/>
    <m/>
    <m/>
    <m/>
    <m/>
    <m/>
    <m/>
    <m/>
    <m/>
    <m/>
    <m/>
    <m/>
    <m/>
    <m/>
    <m/>
    <m/>
    <m/>
    <m/>
    <m/>
    <m/>
    <m/>
    <m/>
    <m/>
    <m/>
    <m/>
    <m/>
  </r>
  <r>
    <x v="206"/>
    <x v="2"/>
    <x v="0"/>
    <n v="55"/>
    <m/>
    <s v="https://www.timberland.it/servizio-clienti/spedizioni.html"/>
    <n v="1"/>
    <n v="2.5"/>
    <n v="0"/>
    <n v="2.5"/>
    <n v="1"/>
    <m/>
    <n v="1"/>
    <n v="0"/>
    <n v="0"/>
    <n v="0"/>
    <n v="0"/>
    <n v="0"/>
    <m/>
    <n v="0"/>
    <n v="0"/>
    <n v="0"/>
    <n v="0"/>
    <n v="0"/>
    <n v="0"/>
    <n v="0"/>
    <n v="0"/>
    <n v="0"/>
    <n v="0"/>
    <s v="Timberland"/>
    <m/>
    <m/>
    <n v="0"/>
    <n v="0"/>
    <n v="0"/>
    <n v="0"/>
    <n v="0"/>
    <n v="0"/>
    <n v="3"/>
    <n v="3"/>
    <m/>
    <m/>
    <m/>
    <m/>
    <m/>
    <m/>
    <m/>
    <m/>
    <m/>
    <m/>
    <m/>
    <m/>
    <n v="3"/>
    <m/>
    <m/>
    <n v="3"/>
    <n v="0"/>
    <n v="0"/>
    <n v="0"/>
    <n v="0"/>
    <m/>
    <m/>
    <m/>
    <m/>
    <m/>
    <m/>
    <m/>
    <n v="1"/>
    <n v="1"/>
    <n v="1"/>
    <m/>
    <n v="3"/>
    <m/>
    <n v="1"/>
    <m/>
    <n v="2"/>
    <n v="3"/>
  </r>
  <r>
    <x v="146"/>
    <x v="2"/>
    <x v="6"/>
    <n v="130"/>
    <m/>
    <s v="http://www.toyscenter.it/time-of-delivery/"/>
    <n v="1"/>
    <n v="2.5"/>
    <n v="3"/>
    <n v="5.5"/>
    <n v="1"/>
    <m/>
    <n v="1"/>
    <n v="0"/>
    <n v="0"/>
    <n v="0"/>
    <n v="0"/>
    <n v="0"/>
    <m/>
    <n v="1"/>
    <n v="1"/>
    <n v="1"/>
    <n v="0"/>
    <n v="0"/>
    <n v="1"/>
    <n v="0"/>
    <n v="0"/>
    <n v="0"/>
    <n v="0"/>
    <m/>
    <n v="228830000"/>
    <m/>
    <n v="1"/>
    <n v="0"/>
    <n v="0"/>
    <n v="0"/>
    <n v="2"/>
    <n v="0"/>
    <n v="2"/>
    <n v="3"/>
    <m/>
    <n v="1"/>
    <n v="1"/>
    <n v="0"/>
    <n v="0"/>
    <n v="0"/>
    <n v="0"/>
    <n v="0"/>
    <n v="0"/>
    <n v="0"/>
    <n v="0"/>
    <n v="1"/>
    <n v="4"/>
    <m/>
    <m/>
    <n v="4"/>
    <n v="3"/>
    <n v="0"/>
    <n v="0"/>
    <n v="4"/>
    <m/>
    <m/>
    <m/>
    <m/>
    <m/>
    <m/>
    <m/>
    <m/>
    <n v="2"/>
    <n v="2"/>
    <n v="1"/>
    <n v="3"/>
    <m/>
    <m/>
    <m/>
    <n v="4"/>
    <n v="4"/>
  </r>
  <r>
    <x v="147"/>
    <x v="2"/>
    <x v="9"/>
    <n v="200"/>
    <m/>
    <s v="https://www.trony.it/online/laws/Instituzionale_2"/>
    <n v="1"/>
    <n v="1"/>
    <n v="2"/>
    <n v="3"/>
    <n v="0"/>
    <m/>
    <n v="0"/>
    <n v="0"/>
    <n v="0"/>
    <n v="1"/>
    <n v="0"/>
    <n v="0"/>
    <m/>
    <n v="1"/>
    <n v="0"/>
    <n v="1"/>
    <n v="0"/>
    <n v="0"/>
    <n v="0"/>
    <n v="1"/>
    <n v="1"/>
    <n v="0"/>
    <n v="0"/>
    <m/>
    <n v="1100000000"/>
    <m/>
    <n v="0"/>
    <n v="0"/>
    <n v="0"/>
    <n v="1"/>
    <n v="2"/>
    <n v="1"/>
    <n v="4"/>
    <n v="6"/>
    <n v="1"/>
    <m/>
    <n v="1"/>
    <n v="0"/>
    <n v="1"/>
    <n v="0"/>
    <n v="0"/>
    <n v="1"/>
    <n v="0"/>
    <n v="0"/>
    <n v="0"/>
    <n v="1"/>
    <n v="6"/>
    <n v="1"/>
    <m/>
    <n v="6"/>
    <n v="4"/>
    <n v="0"/>
    <n v="0"/>
    <n v="6"/>
    <m/>
    <m/>
    <m/>
    <m/>
    <m/>
    <m/>
    <m/>
    <n v="4"/>
    <n v="1"/>
    <n v="2"/>
    <n v="2"/>
    <n v="2"/>
    <n v="3"/>
    <n v="1"/>
    <n v="2"/>
    <n v="4"/>
    <n v="7"/>
  </r>
  <r>
    <x v="249"/>
    <x v="2"/>
    <x v="3"/>
    <n v="245"/>
    <m/>
    <m/>
    <n v="0"/>
    <n v="1"/>
    <n v="1.2"/>
    <n v="2.2000000000000002"/>
    <n v="0"/>
    <m/>
    <n v="0"/>
    <n v="0"/>
    <n v="0"/>
    <n v="1"/>
    <n v="0"/>
    <n v="0"/>
    <m/>
    <n v="1"/>
    <n v="0"/>
    <n v="1"/>
    <n v="0"/>
    <n v="0"/>
    <n v="0"/>
    <n v="0"/>
    <n v="1"/>
    <n v="0"/>
    <n v="0"/>
    <m/>
    <m/>
    <m/>
    <m/>
    <m/>
    <m/>
    <m/>
    <m/>
    <m/>
    <m/>
    <m/>
    <m/>
    <m/>
    <m/>
    <m/>
    <m/>
    <m/>
    <m/>
    <m/>
    <m/>
    <m/>
    <m/>
    <m/>
    <m/>
    <m/>
    <m/>
    <m/>
    <m/>
    <m/>
    <m/>
    <m/>
    <m/>
    <m/>
    <m/>
    <m/>
    <m/>
    <m/>
    <m/>
    <m/>
    <m/>
    <m/>
    <m/>
    <m/>
    <m/>
    <m/>
    <m/>
    <m/>
    <m/>
  </r>
  <r>
    <x v="148"/>
    <x v="2"/>
    <x v="0"/>
    <n v="1098"/>
    <m/>
    <s v="http://it.benetton.com/shop/it_it/time-of-delivery"/>
    <n v="1"/>
    <n v="0"/>
    <n v="0"/>
    <n v="0"/>
    <n v="0"/>
    <m/>
    <n v="0"/>
    <n v="0"/>
    <n v="0"/>
    <n v="0"/>
    <n v="0"/>
    <n v="0"/>
    <n v="1"/>
    <n v="0"/>
    <n v="0"/>
    <n v="0"/>
    <n v="0"/>
    <n v="0"/>
    <n v="0"/>
    <n v="0"/>
    <n v="0"/>
    <n v="0"/>
    <n v="0"/>
    <s v="United Colors of Benetton, Sisley"/>
    <m/>
    <m/>
    <n v="0"/>
    <n v="0"/>
    <n v="0"/>
    <n v="0"/>
    <n v="0"/>
    <n v="0"/>
    <n v="3"/>
    <n v="3"/>
    <m/>
    <m/>
    <m/>
    <m/>
    <m/>
    <m/>
    <m/>
    <m/>
    <m/>
    <m/>
    <m/>
    <m/>
    <n v="3"/>
    <m/>
    <m/>
    <n v="3"/>
    <n v="2"/>
    <n v="0"/>
    <n v="0"/>
    <n v="2"/>
    <m/>
    <m/>
    <m/>
    <m/>
    <m/>
    <m/>
    <m/>
    <n v="2"/>
    <m/>
    <n v="1"/>
    <m/>
    <n v="2"/>
    <n v="1"/>
    <m/>
    <m/>
    <n v="3"/>
    <n v="3"/>
  </r>
  <r>
    <x v="207"/>
    <x v="2"/>
    <x v="4"/>
    <n v="50"/>
    <m/>
    <m/>
    <n v="1"/>
    <n v="8.5"/>
    <n v="5.8"/>
    <n v="14.3"/>
    <n v="1"/>
    <m/>
    <n v="1"/>
    <n v="1"/>
    <n v="1"/>
    <n v="1"/>
    <n v="0"/>
    <n v="0"/>
    <m/>
    <n v="1"/>
    <n v="1"/>
    <n v="1"/>
    <n v="1"/>
    <n v="1"/>
    <n v="0"/>
    <n v="1"/>
    <n v="0"/>
    <n v="0"/>
    <n v="0"/>
    <m/>
    <n v="160000000"/>
    <m/>
    <m/>
    <m/>
    <m/>
    <m/>
    <m/>
    <m/>
    <m/>
    <m/>
    <m/>
    <m/>
    <m/>
    <m/>
    <m/>
    <m/>
    <m/>
    <m/>
    <m/>
    <m/>
    <m/>
    <m/>
    <m/>
    <m/>
    <m/>
    <m/>
    <m/>
    <m/>
    <m/>
    <m/>
    <m/>
    <m/>
    <m/>
    <m/>
    <m/>
    <m/>
    <m/>
    <m/>
    <m/>
    <m/>
    <m/>
    <m/>
    <m/>
    <m/>
    <m/>
    <m/>
    <m/>
  </r>
  <r>
    <x v="149"/>
    <x v="2"/>
    <x v="3"/>
    <n v="170"/>
    <m/>
    <s v="Amazon"/>
    <n v="1"/>
    <n v="0"/>
    <n v="0"/>
    <n v="0"/>
    <n v="0"/>
    <m/>
    <n v="0"/>
    <n v="0"/>
    <n v="0"/>
    <n v="0"/>
    <n v="0"/>
    <n v="0"/>
    <m/>
    <n v="0"/>
    <n v="0"/>
    <n v="0"/>
    <n v="0"/>
    <n v="0"/>
    <n v="0"/>
    <n v="0"/>
    <n v="0"/>
    <n v="0"/>
    <n v="0"/>
    <s v="Unes"/>
    <n v="733463000"/>
    <m/>
    <m/>
    <m/>
    <m/>
    <m/>
    <m/>
    <m/>
    <m/>
    <m/>
    <m/>
    <m/>
    <m/>
    <m/>
    <m/>
    <m/>
    <m/>
    <m/>
    <m/>
    <m/>
    <m/>
    <m/>
    <m/>
    <m/>
    <m/>
    <m/>
    <m/>
    <m/>
    <m/>
    <m/>
    <m/>
    <m/>
    <m/>
    <m/>
    <m/>
    <m/>
    <m/>
    <m/>
    <m/>
    <m/>
    <m/>
    <m/>
    <m/>
    <m/>
    <m/>
    <m/>
    <m/>
  </r>
  <r>
    <x v="150"/>
    <x v="2"/>
    <x v="9"/>
    <n v="449"/>
    <m/>
    <s v="http://www.unieuro.it/online/modalita-spedizione-consegna"/>
    <n v="1"/>
    <n v="8.5"/>
    <n v="6"/>
    <n v="14.5"/>
    <n v="1"/>
    <m/>
    <n v="1"/>
    <n v="1"/>
    <n v="1"/>
    <n v="1"/>
    <n v="0"/>
    <n v="0"/>
    <m/>
    <n v="1"/>
    <n v="1"/>
    <n v="1"/>
    <n v="0"/>
    <n v="1"/>
    <n v="1"/>
    <n v="1"/>
    <n v="1"/>
    <n v="0"/>
    <n v="0"/>
    <m/>
    <n v="1600000000"/>
    <m/>
    <n v="1"/>
    <n v="1"/>
    <n v="0"/>
    <n v="2"/>
    <n v="2"/>
    <n v="0"/>
    <n v="2"/>
    <n v="3"/>
    <m/>
    <n v="1"/>
    <n v="1"/>
    <n v="0"/>
    <n v="0"/>
    <n v="0"/>
    <n v="0"/>
    <n v="0"/>
    <n v="0"/>
    <n v="0"/>
    <n v="1"/>
    <n v="1"/>
    <n v="4"/>
    <m/>
    <m/>
    <n v="4"/>
    <n v="3"/>
    <n v="0"/>
    <n v="0"/>
    <n v="4"/>
    <m/>
    <m/>
    <m/>
    <m/>
    <m/>
    <m/>
    <m/>
    <n v="4"/>
    <m/>
    <m/>
    <n v="1"/>
    <n v="3"/>
    <m/>
    <m/>
    <m/>
    <n v="4"/>
    <n v="4"/>
  </r>
  <r>
    <x v="151"/>
    <x v="2"/>
    <x v="0"/>
    <n v="0"/>
    <m/>
    <s v="https://www.uniqlo.com/eu/en/company/faq/delivery.html"/>
    <n v="1"/>
    <n v="0"/>
    <n v="3.5"/>
    <n v="3.5"/>
    <n v="0"/>
    <m/>
    <n v="0"/>
    <n v="0"/>
    <n v="0"/>
    <n v="0"/>
    <n v="0"/>
    <n v="0"/>
    <n v="0"/>
    <n v="1"/>
    <n v="1"/>
    <n v="0"/>
    <n v="0"/>
    <n v="0"/>
    <n v="1"/>
    <n v="1"/>
    <n v="1"/>
    <n v="0"/>
    <n v="0"/>
    <s v="Uniqlo"/>
    <m/>
    <m/>
    <m/>
    <m/>
    <m/>
    <m/>
    <m/>
    <m/>
    <m/>
    <m/>
    <m/>
    <m/>
    <m/>
    <m/>
    <m/>
    <m/>
    <m/>
    <m/>
    <m/>
    <m/>
    <m/>
    <m/>
    <m/>
    <m/>
    <m/>
    <m/>
    <m/>
    <m/>
    <m/>
    <m/>
    <m/>
    <m/>
    <m/>
    <m/>
    <m/>
    <m/>
    <m/>
    <m/>
    <m/>
    <m/>
    <m/>
    <m/>
    <m/>
    <m/>
    <m/>
    <m/>
    <m/>
  </r>
  <r>
    <x v="208"/>
    <x v="2"/>
    <x v="6"/>
    <n v="250"/>
    <m/>
    <m/>
    <n v="0"/>
    <n v="1"/>
    <n v="0"/>
    <n v="1"/>
    <n v="0"/>
    <m/>
    <n v="0"/>
    <n v="0"/>
    <n v="0"/>
    <n v="1"/>
    <n v="0"/>
    <n v="0"/>
    <m/>
    <n v="0"/>
    <n v="0"/>
    <n v="0"/>
    <n v="0"/>
    <n v="0"/>
    <n v="0"/>
    <n v="0"/>
    <n v="0"/>
    <n v="0"/>
    <n v="0"/>
    <m/>
    <m/>
    <m/>
    <m/>
    <m/>
    <m/>
    <m/>
    <m/>
    <m/>
    <m/>
    <m/>
    <m/>
    <m/>
    <m/>
    <m/>
    <m/>
    <m/>
    <m/>
    <m/>
    <m/>
    <m/>
    <m/>
    <m/>
    <m/>
    <m/>
    <m/>
    <m/>
    <m/>
    <m/>
    <m/>
    <m/>
    <m/>
    <m/>
    <m/>
    <m/>
    <m/>
    <m/>
    <m/>
    <m/>
    <m/>
    <m/>
    <m/>
    <m/>
    <m/>
    <m/>
    <m/>
    <m/>
    <m/>
  </r>
  <r>
    <x v="209"/>
    <x v="2"/>
    <x v="0"/>
    <n v="7"/>
    <m/>
    <s v="http://www.vans.it/it-it/delivery/"/>
    <n v="1"/>
    <n v="0"/>
    <n v="0"/>
    <n v="0"/>
    <n v="0"/>
    <m/>
    <n v="0"/>
    <n v="0"/>
    <n v="0"/>
    <n v="0"/>
    <n v="0"/>
    <n v="0"/>
    <m/>
    <n v="0"/>
    <n v="0"/>
    <n v="0"/>
    <n v="0"/>
    <n v="0"/>
    <n v="0"/>
    <n v="0"/>
    <n v="0"/>
    <n v="0"/>
    <n v="0"/>
    <s v="Vans"/>
    <m/>
    <m/>
    <m/>
    <m/>
    <m/>
    <m/>
    <m/>
    <m/>
    <m/>
    <m/>
    <m/>
    <m/>
    <m/>
    <m/>
    <m/>
    <m/>
    <m/>
    <m/>
    <m/>
    <m/>
    <m/>
    <m/>
    <m/>
    <m/>
    <m/>
    <m/>
    <m/>
    <m/>
    <m/>
    <m/>
    <m/>
    <m/>
    <m/>
    <m/>
    <m/>
    <m/>
    <m/>
    <m/>
    <m/>
    <m/>
    <m/>
    <m/>
    <m/>
    <m/>
    <m/>
    <m/>
    <m/>
  </r>
  <r>
    <x v="152"/>
    <x v="2"/>
    <x v="7"/>
    <n v="4"/>
    <m/>
    <m/>
    <n v="0"/>
    <n v="0"/>
    <n v="0.5"/>
    <n v="0.5"/>
    <n v="0"/>
    <m/>
    <n v="0"/>
    <n v="0"/>
    <n v="0"/>
    <n v="0"/>
    <n v="0"/>
    <n v="0"/>
    <m/>
    <n v="1"/>
    <n v="0"/>
    <n v="0"/>
    <n v="0"/>
    <n v="0"/>
    <n v="0"/>
    <n v="0"/>
    <n v="0"/>
    <n v="0"/>
    <n v="0"/>
    <s v="Veneta Cucine"/>
    <n v="115483000"/>
    <m/>
    <m/>
    <m/>
    <m/>
    <m/>
    <m/>
    <m/>
    <m/>
    <m/>
    <m/>
    <m/>
    <m/>
    <m/>
    <m/>
    <m/>
    <m/>
    <m/>
    <m/>
    <m/>
    <m/>
    <m/>
    <m/>
    <m/>
    <m/>
    <m/>
    <m/>
    <m/>
    <m/>
    <m/>
    <m/>
    <m/>
    <m/>
    <m/>
    <m/>
    <m/>
    <m/>
    <m/>
    <m/>
    <m/>
    <m/>
    <m/>
    <m/>
    <m/>
    <m/>
    <m/>
    <m/>
  </r>
  <r>
    <x v="210"/>
    <x v="2"/>
    <x v="0"/>
    <n v="9"/>
    <m/>
    <s v="https://customerservice.victoriassecret.com/app/answers/detail/a_id/94/session/L3RpbWUvMTQ3NDQ2NzMwMC9zaWQvbjk1V21iX20%3D"/>
    <n v="1"/>
    <n v="0"/>
    <n v="0"/>
    <n v="0"/>
    <n v="0"/>
    <m/>
    <n v="0"/>
    <n v="0"/>
    <n v="0"/>
    <n v="0"/>
    <n v="0"/>
    <n v="0"/>
    <m/>
    <n v="0"/>
    <n v="0"/>
    <n v="0"/>
    <n v="0"/>
    <n v="0"/>
    <n v="0"/>
    <n v="0"/>
    <n v="0"/>
    <n v="0"/>
    <n v="0"/>
    <s v="Victoria's Secret"/>
    <m/>
    <m/>
    <m/>
    <m/>
    <m/>
    <m/>
    <m/>
    <m/>
    <m/>
    <m/>
    <m/>
    <m/>
    <m/>
    <m/>
    <m/>
    <m/>
    <m/>
    <m/>
    <m/>
    <m/>
    <m/>
    <m/>
    <m/>
    <m/>
    <m/>
    <m/>
    <m/>
    <m/>
    <m/>
    <m/>
    <m/>
    <m/>
    <m/>
    <m/>
    <m/>
    <m/>
    <m/>
    <m/>
    <m/>
    <m/>
    <m/>
    <m/>
    <m/>
    <m/>
    <m/>
    <m/>
    <m/>
  </r>
  <r>
    <x v="211"/>
    <x v="2"/>
    <x v="6"/>
    <n v="9"/>
    <m/>
    <m/>
    <n v="0"/>
    <n v="1"/>
    <n v="0"/>
    <n v="1"/>
    <n v="0"/>
    <m/>
    <n v="0"/>
    <n v="0"/>
    <n v="0"/>
    <n v="1"/>
    <n v="0"/>
    <n v="0"/>
    <m/>
    <n v="0"/>
    <n v="0"/>
    <n v="0"/>
    <n v="0"/>
    <n v="0"/>
    <n v="0"/>
    <n v="0"/>
    <n v="0"/>
    <n v="0"/>
    <n v="0"/>
    <m/>
    <n v="51981000"/>
    <m/>
    <m/>
    <m/>
    <m/>
    <m/>
    <m/>
    <m/>
    <m/>
    <m/>
    <m/>
    <m/>
    <m/>
    <m/>
    <m/>
    <m/>
    <m/>
    <m/>
    <m/>
    <m/>
    <m/>
    <m/>
    <m/>
    <m/>
    <m/>
    <m/>
    <m/>
    <m/>
    <m/>
    <m/>
    <m/>
    <m/>
    <m/>
    <m/>
    <m/>
    <m/>
    <m/>
    <m/>
    <m/>
    <m/>
    <m/>
    <m/>
    <m/>
    <m/>
    <m/>
    <m/>
    <m/>
  </r>
  <r>
    <x v="250"/>
    <x v="2"/>
    <x v="11"/>
    <n v="260"/>
    <m/>
    <m/>
    <n v="0"/>
    <n v="0"/>
    <n v="0"/>
    <n v="0"/>
    <n v="0"/>
    <m/>
    <n v="0"/>
    <n v="0"/>
    <n v="0"/>
    <n v="0"/>
    <n v="0"/>
    <n v="0"/>
    <m/>
    <n v="0"/>
    <n v="0"/>
    <n v="0"/>
    <n v="0"/>
    <n v="0"/>
    <n v="0"/>
    <n v="0"/>
    <n v="0"/>
    <n v="0"/>
    <n v="0"/>
    <s v="(Vision Group)"/>
    <n v="320000000"/>
    <m/>
    <m/>
    <m/>
    <m/>
    <m/>
    <m/>
    <m/>
    <m/>
    <m/>
    <m/>
    <m/>
    <m/>
    <m/>
    <m/>
    <m/>
    <m/>
    <m/>
    <m/>
    <m/>
    <m/>
    <m/>
    <m/>
    <m/>
    <m/>
    <m/>
    <m/>
    <m/>
    <m/>
    <m/>
    <m/>
    <m/>
    <m/>
    <m/>
    <m/>
    <m/>
    <m/>
    <m/>
    <m/>
    <m/>
    <m/>
    <m/>
    <m/>
    <m/>
    <m/>
    <m/>
    <m/>
  </r>
  <r>
    <x v="251"/>
    <x v="2"/>
    <x v="11"/>
    <n v="110"/>
    <m/>
    <m/>
    <n v="0"/>
    <n v="0"/>
    <n v="0"/>
    <n v="0"/>
    <n v="0"/>
    <m/>
    <n v="0"/>
    <n v="0"/>
    <n v="0"/>
    <n v="0"/>
    <n v="0"/>
    <n v="0"/>
    <m/>
    <n v="0"/>
    <n v="0"/>
    <n v="0"/>
    <n v="0"/>
    <n v="0"/>
    <n v="0"/>
    <n v="0"/>
    <n v="0"/>
    <n v="0"/>
    <n v="0"/>
    <m/>
    <n v="500000000"/>
    <m/>
    <m/>
    <m/>
    <m/>
    <m/>
    <m/>
    <m/>
    <m/>
    <m/>
    <m/>
    <m/>
    <m/>
    <m/>
    <m/>
    <m/>
    <m/>
    <m/>
    <m/>
    <m/>
    <m/>
    <m/>
    <m/>
    <m/>
    <m/>
    <m/>
    <m/>
    <m/>
    <m/>
    <m/>
    <m/>
    <m/>
    <m/>
    <m/>
    <m/>
    <m/>
    <m/>
    <m/>
    <m/>
    <m/>
    <m/>
    <m/>
    <m/>
    <m/>
    <m/>
    <m/>
    <m/>
  </r>
  <r>
    <x v="153"/>
    <x v="2"/>
    <x v="5"/>
    <n v="120"/>
    <m/>
    <s v="http://www.wyconcosmetics.com/it/p/spedizioni"/>
    <n v="1"/>
    <n v="0"/>
    <n v="0"/>
    <n v="0"/>
    <n v="0"/>
    <m/>
    <n v="0"/>
    <n v="0"/>
    <n v="0"/>
    <n v="0"/>
    <n v="0"/>
    <n v="0"/>
    <m/>
    <n v="0"/>
    <n v="0"/>
    <n v="0"/>
    <n v="0"/>
    <n v="0"/>
    <n v="0"/>
    <n v="0"/>
    <n v="0"/>
    <n v="0"/>
    <n v="0"/>
    <s v="WYCON"/>
    <m/>
    <m/>
    <m/>
    <m/>
    <m/>
    <m/>
    <m/>
    <m/>
    <m/>
    <m/>
    <m/>
    <m/>
    <m/>
    <m/>
    <m/>
    <m/>
    <m/>
    <m/>
    <m/>
    <m/>
    <m/>
    <m/>
    <m/>
    <m/>
    <m/>
    <m/>
    <m/>
    <m/>
    <m/>
    <m/>
    <m/>
    <m/>
    <m/>
    <m/>
    <m/>
    <m/>
    <m/>
    <m/>
    <m/>
    <m/>
    <m/>
    <m/>
    <m/>
    <m/>
    <m/>
    <m/>
    <m/>
  </r>
  <r>
    <x v="154"/>
    <x v="2"/>
    <x v="2"/>
    <n v="4"/>
    <m/>
    <s v="http://www.ysl.com/system/selfservice.controller?CONFIGURATION=1206&amp;PARTITION_ID=1&amp;secureFlag=false&amp;TIMEZONE_OFFSET=&amp;CMD=VIEW_ARTICLE&amp;ARTICLE_ID=2082"/>
    <n v="1"/>
    <n v="2.2000000000000002"/>
    <n v="0.5"/>
    <n v="2.7"/>
    <n v="0"/>
    <m/>
    <n v="0"/>
    <n v="1"/>
    <n v="0"/>
    <n v="0"/>
    <n v="0"/>
    <n v="0"/>
    <m/>
    <n v="1"/>
    <n v="0"/>
    <n v="0"/>
    <n v="0"/>
    <n v="0"/>
    <n v="0"/>
    <n v="0"/>
    <n v="0"/>
    <n v="0"/>
    <n v="0"/>
    <s v="YSL"/>
    <m/>
    <m/>
    <m/>
    <m/>
    <m/>
    <m/>
    <m/>
    <m/>
    <m/>
    <m/>
    <m/>
    <m/>
    <m/>
    <m/>
    <m/>
    <m/>
    <m/>
    <m/>
    <m/>
    <m/>
    <m/>
    <m/>
    <m/>
    <m/>
    <m/>
    <m/>
    <m/>
    <m/>
    <m/>
    <m/>
    <m/>
    <m/>
    <m/>
    <m/>
    <m/>
    <m/>
    <m/>
    <m/>
    <m/>
    <m/>
    <m/>
    <m/>
    <m/>
    <m/>
    <m/>
    <m/>
    <m/>
  </r>
  <r>
    <x v="155"/>
    <x v="2"/>
    <x v="0"/>
    <n v="90"/>
    <m/>
    <s v="http://www.zara.com/it/it/info/guida-all'acquisto-c196001.html"/>
    <n v="1"/>
    <n v="4.7"/>
    <n v="3"/>
    <n v="7.7"/>
    <n v="1"/>
    <m/>
    <n v="1"/>
    <n v="1"/>
    <n v="0"/>
    <n v="0"/>
    <n v="0"/>
    <n v="0"/>
    <n v="0"/>
    <n v="1"/>
    <n v="1"/>
    <n v="1"/>
    <n v="1"/>
    <n v="0"/>
    <n v="0"/>
    <n v="0"/>
    <n v="0"/>
    <n v="0"/>
    <n v="0"/>
    <s v="(Inditex)"/>
    <m/>
    <m/>
    <n v="0"/>
    <n v="0"/>
    <n v="0"/>
    <n v="0"/>
    <n v="0"/>
    <n v="0"/>
    <n v="6"/>
    <n v="5"/>
    <m/>
    <n v="1"/>
    <n v="1"/>
    <n v="0"/>
    <n v="0"/>
    <n v="0"/>
    <n v="1"/>
    <n v="0"/>
    <n v="0"/>
    <n v="0"/>
    <n v="0"/>
    <n v="0"/>
    <n v="6"/>
    <m/>
    <m/>
    <n v="6"/>
    <n v="6"/>
    <n v="0"/>
    <n v="1"/>
    <n v="6"/>
    <n v="0"/>
    <n v="0"/>
    <n v="0"/>
    <n v="0"/>
    <n v="0"/>
    <n v="0"/>
    <n v="1"/>
    <n v="4"/>
    <n v="1"/>
    <n v="1"/>
    <n v="1"/>
    <n v="5"/>
    <m/>
    <m/>
    <m/>
    <n v="6"/>
    <n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la_pivot2" cacheId="8" applyNumberFormats="0" applyBorderFormats="0" applyFontFormats="0" applyPatternFormats="0" applyAlignmentFormats="0" applyWidthHeightFormats="1" dataCaption="Valori" updatedVersion="4" minRefreshableVersion="3" useAutoFormatting="1" itemPrintTitles="1" createdVersion="4" indent="0" outline="1" outlineData="1" multipleFieldFilters="0">
  <location ref="A1:A5" firstHeaderRow="1" firstDataRow="1" firstDataCol="1"/>
  <pivotFields count="169">
    <pivotField showAll="0" sortType="ascending"/>
    <pivotField axis="axisRow" showAll="0" sortType="descending">
      <items count="4">
        <item x="2"/>
        <item x="1"/>
        <item x="0"/>
        <item t="default"/>
      </items>
    </pivotField>
    <pivotField showAll="0" sortType="ascending"/>
    <pivotField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
  </rowFields>
  <rowItems count="4">
    <i>
      <x/>
    </i>
    <i>
      <x v="1"/>
    </i>
    <i>
      <x v="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ella_pivot1" cacheId="8" applyNumberFormats="0" applyBorderFormats="0" applyFontFormats="0" applyPatternFormats="0" applyAlignmentFormats="0" applyWidthHeightFormats="1" dataCaption="Valori" updatedVersion="4" minRefreshableVersion="3" useAutoFormatting="1" colGrandTotals="0" itemPrintTitles="1" createdVersion="4" indent="0" outline="1" outlineData="1" multipleFieldFilters="0">
  <location ref="E1:H15" firstHeaderRow="1" firstDataRow="2" firstDataCol="1"/>
  <pivotFields count="169">
    <pivotField dataField="1" showAll="0" sortType="ascending"/>
    <pivotField axis="axisCol" showAll="0" sortType="ascending">
      <items count="4">
        <item x="0"/>
        <item x="1"/>
        <item x="2"/>
        <item t="default"/>
      </items>
    </pivotField>
    <pivotField axis="axisRow" showAll="0" sortType="ascending">
      <items count="25">
        <item x="0"/>
        <item x="2"/>
        <item m="1" x="21"/>
        <item m="1" x="20"/>
        <item m="1" x="13"/>
        <item x="7"/>
        <item x="1"/>
        <item m="1" x="16"/>
        <item x="5"/>
        <item m="1" x="17"/>
        <item x="9"/>
        <item m="1" x="23"/>
        <item x="8"/>
        <item m="1" x="18"/>
        <item x="10"/>
        <item x="11"/>
        <item m="1" x="19"/>
        <item x="6"/>
        <item m="1" x="15"/>
        <item m="1" x="14"/>
        <item x="4"/>
        <item m="1" x="12"/>
        <item m="1" x="22"/>
        <item x="3"/>
        <item t="default"/>
      </items>
    </pivotField>
    <pivotField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3">
    <i>
      <x/>
    </i>
    <i>
      <x v="1"/>
    </i>
    <i>
      <x v="5"/>
    </i>
    <i>
      <x v="6"/>
    </i>
    <i>
      <x v="8"/>
    </i>
    <i>
      <x v="10"/>
    </i>
    <i>
      <x v="12"/>
    </i>
    <i>
      <x v="14"/>
    </i>
    <i>
      <x v="15"/>
    </i>
    <i>
      <x v="17"/>
    </i>
    <i>
      <x v="20"/>
    </i>
    <i>
      <x v="23"/>
    </i>
    <i t="grand">
      <x/>
    </i>
  </rowItems>
  <colFields count="1">
    <field x="1"/>
  </colFields>
  <colItems count="3">
    <i>
      <x/>
    </i>
    <i>
      <x v="1"/>
    </i>
    <i>
      <x v="2"/>
    </i>
  </colItems>
  <dataFields count="1">
    <dataField name="Conteggio di Bran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ella_pivot5" cacheId="8" applyNumberFormats="0" applyBorderFormats="0" applyFontFormats="0" applyPatternFormats="0" applyAlignmentFormats="0" applyWidthHeightFormats="1" dataCaption="Valori" updatedVersion="4" minRefreshableVersion="3" useAutoFormatting="1" rowGrandTotals="0" colGrandTotals="0" itemPrintTitles="1" createdVersion="4" indent="0" outline="1" outlineData="1" multipleFieldFilters="0">
  <location ref="E1:I254" firstHeaderRow="1" firstDataRow="2" firstDataCol="2"/>
  <pivotFields count="169">
    <pivotField axis="axisRow" showAll="0" insertBlankRow="1" sortType="ascending">
      <items count="259">
        <item n="Brand_1" x="0"/>
        <item n="Brand_2" x="212"/>
        <item n="Brand_3" x="1"/>
        <item n="Brand_4" x="156"/>
        <item n="Brand_5" x="2"/>
        <item n="Brand_6" x="3"/>
        <item n="Brand_7" x="4"/>
        <item n="Brand_8" x="5"/>
        <item n="Brand_9" x="213"/>
        <item n="Brand_10" x="157"/>
        <item n="Brand_11" x="214"/>
        <item n="Brand_12" x="215"/>
        <item x="158"/>
        <item n="Brand_14" x="159"/>
        <item n="Brand_15" x="6"/>
        <item m="1" x="255"/>
        <item n="Brand_16" x="7"/>
        <item n="Brand_17" x="216"/>
        <item n="Brand_18" x="217"/>
        <item n="Brand_19" x="8"/>
        <item n="Brand_20" x="218"/>
        <item n="Brand_21" x="160"/>
        <item n="Brand_22" x="219"/>
        <item n="Brand_23" x="220"/>
        <item n="Brand_24" x="9"/>
        <item n="Brand_25" x="10"/>
        <item n="Brand_26" x="11"/>
        <item n="Brand_27" x="221"/>
        <item n="Brand_28" x="12"/>
        <item n="Brand_29" x="13"/>
        <item n="Brand_30" x="161"/>
        <item n="Brand_31" x="162"/>
        <item n="Brand_32" x="14"/>
        <item n="Brand_33" x="15"/>
        <item n="Brand_34" x="16"/>
        <item n="Brand_35" x="17"/>
        <item n="Brand_36" x="18"/>
        <item n="Brand_37" x="19"/>
        <item n="Brand_38" x="222"/>
        <item n="Brand_39" x="163"/>
        <item n="Brand_40" x="164"/>
        <item n="Brand_41" x="20"/>
        <item n="Brand_42" x="21"/>
        <item n="Brand_43" x="223"/>
        <item n="Brand_44" x="224"/>
        <item n="Brand_45" x="22"/>
        <item n="Brand_46" x="23"/>
        <item n="Brand_47" x="165"/>
        <item n="Brand_48" x="166"/>
        <item n="Brand_49" x="225"/>
        <item n="Brand_50" x="24"/>
        <item n="Brand_51" x="25"/>
        <item n="Brand_52" x="226"/>
        <item n="Brand_53" x="26"/>
        <item n="Brand_54" x="27"/>
        <item n="Brand_55" x="28"/>
        <item n="Brand_56" x="29"/>
        <item x="227"/>
        <item x="167"/>
        <item n="Brand_59" x="30"/>
        <item n="Brand_60" x="168"/>
        <item n="Brand_61" x="31"/>
        <item n="Brand_62" x="32"/>
        <item x="33"/>
        <item n="Brand_64" x="34"/>
        <item n="Brand_65" x="169"/>
        <item n="Brand_66" x="35"/>
        <item n="Brand_67" x="36"/>
        <item n="Brand_68" x="37"/>
        <item n="Brand_69" x="170"/>
        <item n="Brand_70" x="228"/>
        <item n="Brand_71" x="38"/>
        <item m="1" x="254"/>
        <item n="Brand_72" x="39"/>
        <item n="Brand_73" x="40"/>
        <item n="Brand_74" x="229"/>
        <item n="Brand_75" x="41"/>
        <item n="Brand_76" x="42"/>
        <item n="Brand_77" x="43"/>
        <item n="Brand_78" x="230"/>
        <item n="Brand_79" x="231"/>
        <item n="Brand_80" x="44"/>
        <item n="Brand_81" x="45"/>
        <item n="Brand_82" x="46"/>
        <item n="Brand_83" x="47"/>
        <item n="Brand_84" x="48"/>
        <item n="Brand_85" x="49"/>
        <item n="EsserBella (Brand_85)" x="50"/>
        <item n="Brand_87" x="51"/>
        <item n="Brand_88" x="52"/>
        <item n="Brand_89" x="53"/>
        <item n="Brand_90" x="54"/>
        <item n="Brand_91" x="55"/>
        <item n="Brand_92" x="56"/>
        <item n="Brand_93" x="57"/>
        <item n="Brand_94" x="58"/>
        <item n="Brand_95" x="59"/>
        <item n="Brand_96" x="232"/>
        <item n="Brand_97" x="60"/>
        <item n="Brand_98" x="61"/>
        <item n="Brand_99" x="62"/>
        <item n="Brand_100" x="171"/>
        <item n="Brand_101" x="63"/>
        <item n="Brand_102" x="64"/>
        <item n="Brand_103" x="233"/>
        <item n="Brand_104" x="172"/>
        <item n="Brand_105" x="65"/>
        <item n="Brand_106" x="66"/>
        <item n="Brand_107" x="234"/>
        <item n="Brand_108" x="67"/>
        <item n="Brand_109" x="68"/>
        <item n="Brand_110" x="69"/>
        <item n="Brand_111" x="70"/>
        <item n="Brand_112" x="71"/>
        <item n="Brand_113" x="72"/>
        <item n="Brand_114" x="73"/>
        <item m="1" x="256"/>
        <item n="Brand_115" x="74"/>
        <item n="Brand_116" x="75"/>
        <item x="76"/>
        <item n="Brand_118" x="235"/>
        <item n="Brand_119" x="77"/>
        <item n="Brand_120" x="78"/>
        <item n="Brand_121" x="236"/>
        <item n="Brand_122" x="79"/>
        <item n="Brand_123" x="80"/>
        <item n="Brand_124" x="81"/>
        <item n="Brand_125" x="82"/>
        <item n="Brand_126" x="83"/>
        <item n="Brand_127" x="84"/>
        <item n="Brand_128" x="85"/>
        <item n="Brand_129" x="173"/>
        <item n="Brand_130" x="86"/>
        <item n="Brand_131" x="174"/>
        <item n="Brand_132" x="87"/>
        <item n="Brand_133" x="175"/>
        <item n="Brand_134" x="88"/>
        <item n="Brand_135" x="89"/>
        <item n="Brand_136" x="90"/>
        <item n="Brand_137" x="91"/>
        <item n="Brand_138" x="92"/>
        <item n="Brand_139" x="93"/>
        <item n="Brand_140" x="237"/>
        <item n="Brand_141" x="94"/>
        <item n="Brand_142" x="95"/>
        <item n="Brand_143" x="96"/>
        <item n="Brand_144" x="238"/>
        <item n="Brand_145" x="97"/>
        <item n="Brand_146" x="98"/>
        <item n="Brand_147" x="99"/>
        <item n="Brand_148" x="176"/>
        <item m="1" x="252"/>
        <item n="Brand_149" x="100"/>
        <item n="Brand_150" x="177"/>
        <item n="Brand_151" x="101"/>
        <item n="Brand_152" x="102"/>
        <item n="Brand_153" x="103"/>
        <item n="MBrand_88" x="104"/>
        <item n="Brand_155" x="105"/>
        <item n="Brand_156" x="106"/>
        <item n="Brand_157" x="107"/>
        <item n="Brand_158" x="108"/>
        <item n="Brand_159" x="109"/>
        <item n="Brand_160" x="110"/>
        <item n="Brand_161" x="178"/>
        <item n="Brand_162" x="179"/>
        <item n="Brand_163" x="111"/>
        <item n="Brand_164" x="239"/>
        <item n="Brand_165" x="180"/>
        <item n="Brand_166" x="112"/>
        <item n="Brand_167" x="113"/>
        <item n="Brand_168" x="240"/>
        <item n="Brand_169" x="114"/>
        <item n="Brand_170" x="115"/>
        <item n="Brand_171" x="241"/>
        <item n="Brand_172" x="242"/>
        <item n="Brand_173" x="181"/>
        <item n="Brand_174" x="116"/>
        <item n="Brand_175" x="243"/>
        <item n="Brand_176" x="117"/>
        <item n="Brand_177" x="182"/>
        <item n="Brand_178" x="118"/>
        <item n="Brand_179" x="183"/>
        <item n="Brand_180" x="184"/>
        <item n="Brand_181" x="119"/>
        <item n="Brand_182" x="120"/>
        <item n="Brand_183" x="121"/>
        <item n="Brand_184" x="185"/>
        <item n="Brand_185" x="122"/>
        <item n="Brand_186" x="123"/>
        <item n="Brand_187" x="186"/>
        <item n="Brand_188" x="187"/>
        <item n="Brand_189" x="124"/>
        <item n="Brand_190" x="125"/>
        <item n="Brand_191" x="188"/>
        <item n="Brand_192" x="189"/>
        <item n="Brand_193" x="126"/>
        <item m="1" x="257"/>
        <item n="Brand_194" x="127"/>
        <item n="Brand_195" x="128"/>
        <item n="Brand_196" x="129"/>
        <item n="Brand_197" x="130"/>
        <item n="Brand_198" x="131"/>
        <item n="Brand_199" x="190"/>
        <item n="Brand_200" x="132"/>
        <item n="Brand_201" x="244"/>
        <item n="Brand_202" x="245"/>
        <item n="Brand_203" x="246"/>
        <item n="Brand_204" x="247"/>
        <item n="Brand_205" x="133"/>
        <item n="Brand_206" x="191"/>
        <item n="Brand_207" x="134"/>
        <item x="192"/>
        <item n="Brand_209" x="135"/>
        <item n="Brand_210" x="193"/>
        <item x="136"/>
        <item n="Brand_212" x="137"/>
        <item n="Brand_213" x="138"/>
        <item n="Brand_214" x="194"/>
        <item n="Brand_215" x="195"/>
        <item n="Brand_216" x="196"/>
        <item n="Brand_217" x="197"/>
        <item n="Brand_218" x="139"/>
        <item n="Brand_219" x="140"/>
        <item n="Brand_220" x="198"/>
        <item n="Brand_221" x="141"/>
        <item n="Brand_222" x="248"/>
        <item n="Brand_223" x="199"/>
        <item n="Brand_224" x="200"/>
        <item n="Brand_225" x="201"/>
        <item n="Brand_226" x="142"/>
        <item n="Brand_227" x="202"/>
        <item n="Brand_228" x="143"/>
        <item n="Brand_229" x="144"/>
        <item n="Brand_230" x="203"/>
        <item n="Brand_231" x="204"/>
        <item n="Brand_232" x="205"/>
        <item n="Brand_233" x="145"/>
        <item n="Brand_234" x="206"/>
        <item n="Brand_235" x="146"/>
        <item n="Brand_236" x="147"/>
        <item n="Brand_237" x="249"/>
        <item n="Brand_238" x="148"/>
        <item n="Brand_239" x="207"/>
        <item n="Brand_240" x="149"/>
        <item n="Brand_241" x="150"/>
        <item n="Brand_242" x="151"/>
        <item m="1" x="253"/>
        <item n="Brand_243" x="208"/>
        <item n="Brand_244" x="209"/>
        <item n="Brand_245" x="152"/>
        <item n="Brand_246" x="210"/>
        <item n="Brand_247" x="211"/>
        <item n="Brand_248" x="250"/>
        <item n="Brand_249" x="251"/>
        <item n="Brand_250" x="153"/>
        <item n="Brand_251" x="154"/>
        <item n="Brand_252" x="155"/>
        <item t="default"/>
      </items>
    </pivotField>
    <pivotField axis="axisCol" dataField="1" numFmtId="17" outline="0" showAll="0" sortType="ascending">
      <items count="4">
        <item x="0"/>
        <item x="1"/>
        <item x="2"/>
        <item t="default"/>
      </items>
      <extLst>
        <ext xmlns:x14="http://schemas.microsoft.com/office/spreadsheetml/2009/9/main" uri="{2946ED86-A175-432a-8AC1-64E0C546D7DE}">
          <x14:pivotField fillDownLabels="1"/>
        </ext>
      </extLst>
    </pivotField>
    <pivotField axis="axisRow" outline="0" showAll="0" sortType="ascending" defaultSubtotal="0">
      <items count="24">
        <item x="0"/>
        <item x="2"/>
        <item m="1" x="21"/>
        <item m="1" x="20"/>
        <item m="1" x="13"/>
        <item x="7"/>
        <item x="1"/>
        <item m="1" x="16"/>
        <item x="5"/>
        <item m="1" x="17"/>
        <item x="9"/>
        <item m="1" x="23"/>
        <item x="8"/>
        <item m="1" x="18"/>
        <item x="10"/>
        <item x="11"/>
        <item m="1" x="19"/>
        <item x="6"/>
        <item m="1" x="15"/>
        <item m="1" x="14"/>
        <item x="4"/>
        <item m="1" x="12"/>
        <item m="1" x="22"/>
        <item x="3"/>
      </items>
      <extLst>
        <ext xmlns:x14="http://schemas.microsoft.com/office/spreadsheetml/2009/9/main" uri="{2946ED86-A175-432a-8AC1-64E0C546D7DE}">
          <x14:pivotField fillDownLabels="1"/>
        </ext>
      </extLst>
    </pivotField>
    <pivotField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2"/>
    <field x="0"/>
  </rowFields>
  <rowItems count="252">
    <i>
      <x/>
      <x/>
    </i>
    <i r="1">
      <x v="2"/>
    </i>
    <i r="1">
      <x v="5"/>
    </i>
    <i r="1">
      <x v="9"/>
    </i>
    <i r="1">
      <x v="21"/>
    </i>
    <i r="1">
      <x v="27"/>
    </i>
    <i r="1">
      <x v="29"/>
    </i>
    <i r="1">
      <x v="46"/>
    </i>
    <i r="1">
      <x v="47"/>
    </i>
    <i r="1">
      <x v="48"/>
    </i>
    <i r="1">
      <x v="51"/>
    </i>
    <i r="1">
      <x v="57"/>
    </i>
    <i r="1">
      <x v="58"/>
    </i>
    <i r="1">
      <x v="60"/>
    </i>
    <i r="1">
      <x v="63"/>
    </i>
    <i r="1">
      <x v="65"/>
    </i>
    <i r="1">
      <x v="69"/>
    </i>
    <i r="1">
      <x v="75"/>
    </i>
    <i r="1">
      <x v="96"/>
    </i>
    <i r="1">
      <x v="99"/>
    </i>
    <i r="1">
      <x v="101"/>
    </i>
    <i r="1">
      <x v="107"/>
    </i>
    <i r="1">
      <x v="108"/>
    </i>
    <i r="1">
      <x v="118"/>
    </i>
    <i r="1">
      <x v="125"/>
    </i>
    <i r="1">
      <x v="133"/>
    </i>
    <i r="1">
      <x v="145"/>
    </i>
    <i r="1">
      <x v="150"/>
    </i>
    <i r="1">
      <x v="164"/>
    </i>
    <i r="1">
      <x v="165"/>
    </i>
    <i r="1">
      <x v="171"/>
    </i>
    <i r="1">
      <x v="176"/>
    </i>
    <i r="1">
      <x v="178"/>
    </i>
    <i r="1">
      <x v="179"/>
    </i>
    <i r="1">
      <x v="180"/>
    </i>
    <i r="1">
      <x v="183"/>
    </i>
    <i r="1">
      <x v="187"/>
    </i>
    <i r="1">
      <x v="190"/>
    </i>
    <i r="1">
      <x v="191"/>
    </i>
    <i r="1">
      <x v="194"/>
    </i>
    <i r="1">
      <x v="195"/>
    </i>
    <i r="1">
      <x v="196"/>
    </i>
    <i r="1">
      <x v="198"/>
    </i>
    <i r="1">
      <x v="210"/>
    </i>
    <i r="1">
      <x v="218"/>
    </i>
    <i r="1">
      <x v="219"/>
    </i>
    <i r="1">
      <x v="221"/>
    </i>
    <i r="1">
      <x v="223"/>
    </i>
    <i r="1">
      <x v="228"/>
    </i>
    <i r="1">
      <x v="229"/>
    </i>
    <i r="1">
      <x v="230"/>
    </i>
    <i r="1">
      <x v="231"/>
    </i>
    <i r="1">
      <x v="238"/>
    </i>
    <i r="1">
      <x v="242"/>
    </i>
    <i r="1">
      <x v="246"/>
    </i>
    <i r="1">
      <x v="249"/>
    </i>
    <i r="1">
      <x v="251"/>
    </i>
    <i r="1">
      <x v="257"/>
    </i>
    <i>
      <x v="1"/>
      <x v="6"/>
    </i>
    <i r="1">
      <x v="14"/>
    </i>
    <i r="1">
      <x v="24"/>
    </i>
    <i r="1">
      <x v="25"/>
    </i>
    <i r="1">
      <x v="26"/>
    </i>
    <i r="1">
      <x v="34"/>
    </i>
    <i r="1">
      <x v="41"/>
    </i>
    <i r="1">
      <x v="42"/>
    </i>
    <i r="1">
      <x v="53"/>
    </i>
    <i r="1">
      <x v="55"/>
    </i>
    <i r="1">
      <x v="64"/>
    </i>
    <i r="1">
      <x v="81"/>
    </i>
    <i r="1">
      <x v="85"/>
    </i>
    <i r="1">
      <x v="89"/>
    </i>
    <i r="1">
      <x v="95"/>
    </i>
    <i r="1">
      <x v="106"/>
    </i>
    <i r="1">
      <x v="109"/>
    </i>
    <i r="1">
      <x v="110"/>
    </i>
    <i r="1">
      <x v="112"/>
    </i>
    <i r="1">
      <x v="121"/>
    </i>
    <i r="1">
      <x v="124"/>
    </i>
    <i r="1">
      <x v="130"/>
    </i>
    <i r="1">
      <x v="137"/>
    </i>
    <i r="1">
      <x v="139"/>
    </i>
    <i r="1">
      <x v="144"/>
    </i>
    <i r="1">
      <x v="146"/>
    </i>
    <i r="1">
      <x v="148"/>
    </i>
    <i r="1">
      <x v="149"/>
    </i>
    <i r="1">
      <x v="158"/>
    </i>
    <i r="1">
      <x v="159"/>
    </i>
    <i r="1">
      <x v="160"/>
    </i>
    <i r="1">
      <x v="163"/>
    </i>
    <i r="1">
      <x v="184"/>
    </i>
    <i r="1">
      <x v="186"/>
    </i>
    <i r="1">
      <x v="189"/>
    </i>
    <i r="1">
      <x v="193"/>
    </i>
    <i r="1">
      <x v="200"/>
    </i>
    <i r="1">
      <x v="202"/>
    </i>
    <i r="1">
      <x v="209"/>
    </i>
    <i r="1">
      <x v="222"/>
    </i>
    <i r="1">
      <x v="256"/>
    </i>
    <i>
      <x v="5"/>
      <x v="45"/>
    </i>
    <i r="1">
      <x v="54"/>
    </i>
    <i r="1">
      <x v="78"/>
    </i>
    <i r="1">
      <x v="94"/>
    </i>
    <i r="1">
      <x v="103"/>
    </i>
    <i r="1">
      <x v="113"/>
    </i>
    <i r="1">
      <x v="123"/>
    </i>
    <i r="1">
      <x v="143"/>
    </i>
    <i r="1">
      <x v="156"/>
    </i>
    <i r="1">
      <x v="162"/>
    </i>
    <i r="1">
      <x v="192"/>
    </i>
    <i r="1">
      <x v="211"/>
    </i>
    <i r="1">
      <x v="250"/>
    </i>
    <i>
      <x v="6"/>
      <x v="4"/>
    </i>
    <i r="1">
      <x v="19"/>
    </i>
    <i r="1">
      <x v="52"/>
    </i>
    <i r="1">
      <x v="61"/>
    </i>
    <i r="1">
      <x v="68"/>
    </i>
    <i r="1">
      <x v="73"/>
    </i>
    <i r="1">
      <x v="74"/>
    </i>
    <i r="1">
      <x v="117"/>
    </i>
    <i r="1">
      <x v="122"/>
    </i>
    <i r="1">
      <x v="138"/>
    </i>
    <i r="1">
      <x v="152"/>
    </i>
    <i r="1">
      <x v="169"/>
    </i>
    <i r="1">
      <x v="170"/>
    </i>
    <i r="1">
      <x v="199"/>
    </i>
    <i r="1">
      <x v="201"/>
    </i>
    <i r="1">
      <x v="220"/>
    </i>
    <i r="1">
      <x v="233"/>
    </i>
    <i>
      <x v="8"/>
      <x v="3"/>
    </i>
    <i r="1">
      <x v="35"/>
    </i>
    <i r="1">
      <x v="82"/>
    </i>
    <i r="1">
      <x v="87"/>
    </i>
    <i r="1">
      <x v="88"/>
    </i>
    <i r="1">
      <x v="126"/>
    </i>
    <i r="1">
      <x v="127"/>
    </i>
    <i r="1">
      <x v="129"/>
    </i>
    <i r="1">
      <x v="131"/>
    </i>
    <i r="1">
      <x v="135"/>
    </i>
    <i r="1">
      <x v="136"/>
    </i>
    <i r="1">
      <x v="140"/>
    </i>
    <i r="1">
      <x v="141"/>
    </i>
    <i r="1">
      <x v="147"/>
    </i>
    <i r="1">
      <x v="172"/>
    </i>
    <i r="1">
      <x v="213"/>
    </i>
    <i r="1">
      <x v="232"/>
    </i>
    <i r="1">
      <x v="255"/>
    </i>
    <i>
      <x v="10"/>
      <x v="12"/>
    </i>
    <i r="1">
      <x v="30"/>
    </i>
    <i r="1">
      <x v="91"/>
    </i>
    <i r="1">
      <x v="92"/>
    </i>
    <i r="1">
      <x v="98"/>
    </i>
    <i r="1">
      <x v="155"/>
    </i>
    <i r="1">
      <x v="177"/>
    </i>
    <i r="1">
      <x v="240"/>
    </i>
    <i r="1">
      <x v="245"/>
    </i>
    <i>
      <x v="12"/>
      <x v="1"/>
    </i>
    <i r="1">
      <x v="8"/>
    </i>
    <i r="1">
      <x v="11"/>
    </i>
    <i r="1">
      <x v="20"/>
    </i>
    <i r="1">
      <x v="22"/>
    </i>
    <i r="1">
      <x v="43"/>
    </i>
    <i r="1">
      <x v="44"/>
    </i>
    <i r="1">
      <x v="83"/>
    </i>
    <i r="1">
      <x v="97"/>
    </i>
    <i r="1">
      <x v="105"/>
    </i>
    <i r="1">
      <x v="153"/>
    </i>
    <i r="1">
      <x v="168"/>
    </i>
    <i r="1">
      <x v="175"/>
    </i>
    <i r="1">
      <x v="205"/>
    </i>
    <i r="1">
      <x v="206"/>
    </i>
    <i>
      <x v="14"/>
      <x v="182"/>
    </i>
    <i r="1">
      <x v="224"/>
    </i>
    <i r="1">
      <x v="227"/>
    </i>
    <i>
      <x v="15"/>
      <x v="10"/>
    </i>
    <i r="1">
      <x v="17"/>
    </i>
    <i r="1">
      <x v="18"/>
    </i>
    <i r="1">
      <x v="23"/>
    </i>
    <i r="1">
      <x v="49"/>
    </i>
    <i r="1">
      <x v="70"/>
    </i>
    <i r="1">
      <x v="80"/>
    </i>
    <i r="1">
      <x v="104"/>
    </i>
    <i r="1">
      <x v="142"/>
    </i>
    <i r="1">
      <x v="167"/>
    </i>
    <i r="1">
      <x v="174"/>
    </i>
    <i r="1">
      <x v="207"/>
    </i>
    <i r="1">
      <x v="208"/>
    </i>
    <i r="1">
      <x v="253"/>
    </i>
    <i r="1">
      <x v="254"/>
    </i>
    <i>
      <x v="17"/>
      <x v="13"/>
    </i>
    <i r="1">
      <x v="31"/>
    </i>
    <i r="1">
      <x v="36"/>
    </i>
    <i r="1">
      <x v="37"/>
    </i>
    <i r="1">
      <x v="38"/>
    </i>
    <i r="1">
      <x v="39"/>
    </i>
    <i r="1">
      <x v="40"/>
    </i>
    <i r="1">
      <x v="56"/>
    </i>
    <i r="1">
      <x v="77"/>
    </i>
    <i r="1">
      <x v="115"/>
    </i>
    <i r="1">
      <x v="120"/>
    </i>
    <i r="1">
      <x v="132"/>
    </i>
    <i r="1">
      <x v="173"/>
    </i>
    <i r="1">
      <x v="212"/>
    </i>
    <i r="1">
      <x v="235"/>
    </i>
    <i r="1">
      <x v="239"/>
    </i>
    <i r="1">
      <x v="248"/>
    </i>
    <i r="1">
      <x v="252"/>
    </i>
    <i>
      <x v="20"/>
      <x v="33"/>
    </i>
    <i r="1">
      <x v="84"/>
    </i>
    <i r="1">
      <x v="100"/>
    </i>
    <i r="1">
      <x v="102"/>
    </i>
    <i r="1">
      <x v="111"/>
    </i>
    <i r="1">
      <x v="128"/>
    </i>
    <i r="1">
      <x v="161"/>
    </i>
    <i r="1">
      <x v="204"/>
    </i>
    <i r="1">
      <x v="234"/>
    </i>
    <i r="1">
      <x v="243"/>
    </i>
    <i>
      <x v="23"/>
      <x v="7"/>
    </i>
    <i r="1">
      <x v="16"/>
    </i>
    <i r="1">
      <x v="28"/>
    </i>
    <i r="1">
      <x v="32"/>
    </i>
    <i r="1">
      <x v="50"/>
    </i>
    <i r="1">
      <x v="59"/>
    </i>
    <i r="1">
      <x v="62"/>
    </i>
    <i r="1">
      <x v="66"/>
    </i>
    <i r="1">
      <x v="67"/>
    </i>
    <i r="1">
      <x v="71"/>
    </i>
    <i r="1">
      <x v="76"/>
    </i>
    <i r="1">
      <x v="79"/>
    </i>
    <i r="1">
      <x v="86"/>
    </i>
    <i r="1">
      <x v="90"/>
    </i>
    <i r="1">
      <x v="93"/>
    </i>
    <i r="1">
      <x v="114"/>
    </i>
    <i r="1">
      <x v="119"/>
    </i>
    <i r="1">
      <x v="134"/>
    </i>
    <i r="1">
      <x v="154"/>
    </i>
    <i r="1">
      <x v="157"/>
    </i>
    <i r="1">
      <x v="166"/>
    </i>
    <i r="1">
      <x v="181"/>
    </i>
    <i r="1">
      <x v="185"/>
    </i>
    <i r="1">
      <x v="188"/>
    </i>
    <i r="1">
      <x v="203"/>
    </i>
    <i r="1">
      <x v="214"/>
    </i>
    <i r="1">
      <x v="215"/>
    </i>
    <i r="1">
      <x v="216"/>
    </i>
    <i r="1">
      <x v="217"/>
    </i>
    <i r="1">
      <x v="225"/>
    </i>
    <i r="1">
      <x v="226"/>
    </i>
    <i r="1">
      <x v="236"/>
    </i>
    <i r="1">
      <x v="237"/>
    </i>
    <i r="1">
      <x v="241"/>
    </i>
    <i r="1">
      <x v="244"/>
    </i>
  </rowItems>
  <colFields count="1">
    <field x="1"/>
  </colFields>
  <colItems count="3">
    <i>
      <x/>
    </i>
    <i>
      <x v="1"/>
    </i>
    <i>
      <x v="2"/>
    </i>
  </colItems>
  <dataFields count="1">
    <dataField name="Conteggio di Data"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ella_pivot3" cacheId="8" applyNumberFormats="0" applyBorderFormats="0" applyFontFormats="0" applyPatternFormats="0" applyAlignmentFormats="0" applyWidthHeightFormats="1" dataCaption="Valori" updatedVersion="4" minRefreshableVersion="3" useAutoFormatting="1" rowGrandTotals="0" colGrandTotals="0" itemPrintTitles="1" createdVersion="4" indent="0" outline="1" outlineData="1" multipleFieldFilters="0">
  <location ref="A1:D254" firstHeaderRow="1" firstDataRow="2" firstDataCol="1"/>
  <pivotFields count="169">
    <pivotField axis="axisRow" showAll="0" insertBlankRow="1" sortType="ascending">
      <items count="259">
        <item n="Brand_1" x="0"/>
        <item n="Brand_2" x="212"/>
        <item n="Brand_3" x="1"/>
        <item n="Brand_4" x="156"/>
        <item n="Brand_5" x="2"/>
        <item n="Brand_6" x="3"/>
        <item n="Brand_7" x="4"/>
        <item n="Brand_8" x="5"/>
        <item n="Brand_9" x="213"/>
        <item n="Brand_10" x="157"/>
        <item n="Brand_11" x="214"/>
        <item n="Brand_12" x="215"/>
        <item x="158"/>
        <item n="Brand_14" x="159"/>
        <item n="Brand_15" x="6"/>
        <item m="1" x="255"/>
        <item n="Brand_16" x="7"/>
        <item n="Brand_17" x="216"/>
        <item n="Brand_18" x="217"/>
        <item n="Brand_19" x="8"/>
        <item n="Brand_20" x="218"/>
        <item n="Brand_21" x="160"/>
        <item n="Brand_22" x="219"/>
        <item n="Brand_23" x="220"/>
        <item n="Brand_24" x="9"/>
        <item n="Brand_25" x="10"/>
        <item n="Brand_26" x="11"/>
        <item n="Brand_27" x="221"/>
        <item n="Brand_28" x="12"/>
        <item n="Brand_29" x="13"/>
        <item n="Brand_30" x="161"/>
        <item n="Brand_31" x="162"/>
        <item n="Brand_32" x="14"/>
        <item n="Brand_33" x="15"/>
        <item n="Brand_34" x="16"/>
        <item n="Brand_35" x="17"/>
        <item n="Brand_36" x="18"/>
        <item n="Brand_37" x="19"/>
        <item n="Brand_38" x="222"/>
        <item n="Brand_39" x="163"/>
        <item n="Brand_40" x="164"/>
        <item n="Brand_41" x="20"/>
        <item n="Brand_42" x="21"/>
        <item n="Brand_43" x="223"/>
        <item n="Brand_44" x="224"/>
        <item n="Brand_45" x="22"/>
        <item n="Brand_46" x="23"/>
        <item n="Brand_47" x="165"/>
        <item n="Brand_48" x="166"/>
        <item n="Brand_49" x="225"/>
        <item n="Brand_50" x="24"/>
        <item n="Brand_51" x="25"/>
        <item n="Brand_52" x="226"/>
        <item n="Brand_53" x="26"/>
        <item n="Brand_54" x="27"/>
        <item n="Brand_55" x="28"/>
        <item n="Brand_56" x="29"/>
        <item x="227"/>
        <item x="167"/>
        <item n="Brand_59" x="30"/>
        <item n="Brand_60" x="168"/>
        <item n="Brand_61" x="31"/>
        <item n="Brand_62" x="32"/>
        <item x="33"/>
        <item n="Brand_64" x="34"/>
        <item n="Brand_65" x="169"/>
        <item n="Brand_66" x="35"/>
        <item n="Brand_67" x="36"/>
        <item n="Brand_68" x="37"/>
        <item n="Brand_69" x="170"/>
        <item n="Brand_70" x="228"/>
        <item n="Brand_71" x="38"/>
        <item m="1" x="254"/>
        <item n="Brand_72" x="39"/>
        <item n="Brand_73" x="40"/>
        <item n="Brand_74" x="229"/>
        <item n="Brand_75" x="41"/>
        <item n="Brand_76" x="42"/>
        <item n="Brand_77" x="43"/>
        <item n="Brand_78" x="230"/>
        <item n="Brand_79" x="231"/>
        <item n="Brand_80" x="44"/>
        <item n="Brand_81" x="45"/>
        <item n="Brand_82" x="46"/>
        <item n="Brand_83" x="47"/>
        <item n="Brand_84" x="48"/>
        <item n="Brand_85" x="49"/>
        <item n="EsserBella (Brand_85)" x="50"/>
        <item n="Brand_87" x="51"/>
        <item n="Brand_88" x="52"/>
        <item n="Brand_89" x="53"/>
        <item n="Brand_90" x="54"/>
        <item n="Brand_91" x="55"/>
        <item n="Brand_92" x="56"/>
        <item n="Brand_93" x="57"/>
        <item n="Brand_94" x="58"/>
        <item n="Brand_95" x="59"/>
        <item n="Brand_96" x="232"/>
        <item n="Brand_97" x="60"/>
        <item n="Brand_98" x="61"/>
        <item n="Brand_99" x="62"/>
        <item n="Brand_100" x="171"/>
        <item n="Brand_101" x="63"/>
        <item n="Brand_102" x="64"/>
        <item n="Brand_103" x="233"/>
        <item n="Brand_104" x="172"/>
        <item n="Brand_105" x="65"/>
        <item n="Brand_106" x="66"/>
        <item n="Brand_107" x="234"/>
        <item n="Brand_108" x="67"/>
        <item n="Brand_109" x="68"/>
        <item n="Brand_110" x="69"/>
        <item n="Brand_111" x="70"/>
        <item n="Brand_112" x="71"/>
        <item n="Brand_113" x="72"/>
        <item n="Brand_114" x="73"/>
        <item m="1" x="256"/>
        <item n="Brand_115" x="74"/>
        <item n="Brand_116" x="75"/>
        <item x="76"/>
        <item n="Brand_118" x="235"/>
        <item n="Brand_119" x="77"/>
        <item n="Brand_120" x="78"/>
        <item n="Brand_121" x="236"/>
        <item n="Brand_122" x="79"/>
        <item n="Brand_123" x="80"/>
        <item n="Brand_124" x="81"/>
        <item n="Brand_125" x="82"/>
        <item n="Brand_126" x="83"/>
        <item n="Brand_127" x="84"/>
        <item n="Brand_128" x="85"/>
        <item n="Brand_129" x="173"/>
        <item n="Brand_130" x="86"/>
        <item n="Brand_131" x="174"/>
        <item n="Brand_132" x="87"/>
        <item n="Brand_133" x="175"/>
        <item n="Brand_134" x="88"/>
        <item n="Brand_135" x="89"/>
        <item n="Brand_136" x="90"/>
        <item n="Brand_137" x="91"/>
        <item n="Brand_138" x="92"/>
        <item n="Brand_139" x="93"/>
        <item n="Brand_140" x="237"/>
        <item n="Brand_141" x="94"/>
        <item n="Brand_142" x="95"/>
        <item n="Brand_143" x="96"/>
        <item n="Brand_144" x="238"/>
        <item n="Brand_145" x="97"/>
        <item n="Brand_146" x="98"/>
        <item n="Brand_147" x="99"/>
        <item n="Brand_148" x="176"/>
        <item m="1" x="252"/>
        <item n="Brand_149" x="100"/>
        <item n="Brand_150" x="177"/>
        <item n="Brand_151" x="101"/>
        <item n="Brand_152" x="102"/>
        <item n="Brand_153" x="103"/>
        <item n="MBrand_88" x="104"/>
        <item n="Brand_155" x="105"/>
        <item n="Brand_156" x="106"/>
        <item n="Brand_157" x="107"/>
        <item n="Brand_158" x="108"/>
        <item n="Brand_159" x="109"/>
        <item n="Brand_160" x="110"/>
        <item n="Brand_161" x="178"/>
        <item n="Brand_162" x="179"/>
        <item n="Brand_163" x="111"/>
        <item n="Brand_164" x="239"/>
        <item n="Brand_165" x="180"/>
        <item n="Brand_166" x="112"/>
        <item n="Brand_167" x="113"/>
        <item n="Brand_168" x="240"/>
        <item n="Brand_169" x="114"/>
        <item n="Brand_170" x="115"/>
        <item n="Brand_171" x="241"/>
        <item n="Brand_172" x="242"/>
        <item n="Brand_173" x="181"/>
        <item n="Brand_174" x="116"/>
        <item n="Brand_175" x="243"/>
        <item n="Brand_176" x="117"/>
        <item n="Brand_177" x="182"/>
        <item n="Brand_178" x="118"/>
        <item n="Brand_179" x="183"/>
        <item n="Brand_180" x="184"/>
        <item n="Brand_181" x="119"/>
        <item n="Brand_182" x="120"/>
        <item n="Brand_183" x="121"/>
        <item n="Brand_184" x="185"/>
        <item n="Brand_185" x="122"/>
        <item n="Brand_186" x="123"/>
        <item n="Brand_187" x="186"/>
        <item n="Brand_188" x="187"/>
        <item n="Brand_189" x="124"/>
        <item n="Brand_190" x="125"/>
        <item n="Brand_191" x="188"/>
        <item n="Brand_192" x="189"/>
        <item n="Brand_193" x="126"/>
        <item m="1" x="257"/>
        <item n="Brand_194" x="127"/>
        <item n="Brand_195" x="128"/>
        <item n="Brand_196" x="129"/>
        <item n="Brand_197" x="130"/>
        <item n="Brand_198" x="131"/>
        <item n="Brand_199" x="190"/>
        <item n="Brand_200" x="132"/>
        <item n="Brand_201" x="244"/>
        <item n="Brand_202" x="245"/>
        <item n="Brand_203" x="246"/>
        <item n="Brand_204" x="247"/>
        <item n="Brand_205" x="133"/>
        <item n="Brand_206" x="191"/>
        <item n="Brand_207" x="134"/>
        <item x="192"/>
        <item n="Brand_209" x="135"/>
        <item n="Brand_210" x="193"/>
        <item x="136"/>
        <item n="Brand_212" x="137"/>
        <item n="Brand_213" x="138"/>
        <item n="Brand_214" x="194"/>
        <item n="Brand_215" x="195"/>
        <item n="Brand_216" x="196"/>
        <item n="Brand_217" x="197"/>
        <item n="Brand_218" x="139"/>
        <item n="Brand_219" x="140"/>
        <item n="Brand_220" x="198"/>
        <item n="Brand_221" x="141"/>
        <item n="Brand_222" x="248"/>
        <item n="Brand_223" x="199"/>
        <item n="Brand_224" x="200"/>
        <item n="Brand_225" x="201"/>
        <item n="Brand_226" x="142"/>
        <item n="Brand_227" x="202"/>
        <item n="Brand_228" x="143"/>
        <item n="Brand_229" x="144"/>
        <item n="Brand_230" x="203"/>
        <item n="Brand_231" x="204"/>
        <item n="Brand_232" x="205"/>
        <item n="Brand_233" x="145"/>
        <item n="Brand_234" x="206"/>
        <item n="Brand_235" x="146"/>
        <item n="Brand_236" x="147"/>
        <item n="Brand_237" x="249"/>
        <item n="Brand_238" x="148"/>
        <item n="Brand_239" x="207"/>
        <item n="Brand_240" x="149"/>
        <item n="Brand_241" x="150"/>
        <item n="Brand_242" x="151"/>
        <item m="1" x="253"/>
        <item n="Brand_243" x="208"/>
        <item n="Brand_244" x="209"/>
        <item n="Brand_245" x="152"/>
        <item n="Brand_246" x="210"/>
        <item n="Brand_247" x="211"/>
        <item n="Brand_248" x="250"/>
        <item n="Brand_249" x="251"/>
        <item n="Brand_250" x="153"/>
        <item n="Brand_251" x="154"/>
        <item n="Brand_252" x="155"/>
        <item t="default"/>
      </items>
    </pivotField>
    <pivotField axis="axisCol" dataField="1" numFmtId="17" outline="0" showAll="0" sortType="ascending">
      <items count="4">
        <item x="0"/>
        <item x="1"/>
        <item x="2"/>
        <item t="default"/>
      </items>
      <extLst>
        <ext xmlns:x14="http://schemas.microsoft.com/office/spreadsheetml/2009/9/main" uri="{2946ED86-A175-432a-8AC1-64E0C546D7DE}">
          <x14:pivotField fillDownLabels="1"/>
        </ext>
      </extLst>
    </pivotField>
    <pivotField outline="0" showAll="0" defaultSubtotal="0">
      <extLst>
        <ext xmlns:x14="http://schemas.microsoft.com/office/spreadsheetml/2009/9/main" uri="{2946ED86-A175-432a-8AC1-64E0C546D7DE}">
          <x14:pivotField fillDownLabels="1"/>
        </ext>
      </extLst>
    </pivotField>
    <pivotField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52">
    <i>
      <x/>
    </i>
    <i>
      <x v="1"/>
    </i>
    <i>
      <x v="2"/>
    </i>
    <i>
      <x v="3"/>
    </i>
    <i>
      <x v="4"/>
    </i>
    <i>
      <x v="5"/>
    </i>
    <i>
      <x v="6"/>
    </i>
    <i>
      <x v="7"/>
    </i>
    <i>
      <x v="8"/>
    </i>
    <i>
      <x v="9"/>
    </i>
    <i>
      <x v="10"/>
    </i>
    <i>
      <x v="11"/>
    </i>
    <i>
      <x v="12"/>
    </i>
    <i>
      <x v="13"/>
    </i>
    <i>
      <x v="14"/>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8"/>
    </i>
    <i>
      <x v="249"/>
    </i>
    <i>
      <x v="250"/>
    </i>
    <i>
      <x v="251"/>
    </i>
    <i>
      <x v="252"/>
    </i>
    <i>
      <x v="253"/>
    </i>
    <i>
      <x v="254"/>
    </i>
    <i>
      <x v="255"/>
    </i>
    <i>
      <x v="256"/>
    </i>
    <i>
      <x v="257"/>
    </i>
  </rowItems>
  <colFields count="1">
    <field x="1"/>
  </colFields>
  <colItems count="3">
    <i>
      <x/>
    </i>
    <i>
      <x v="1"/>
    </i>
    <i>
      <x v="2"/>
    </i>
  </colItems>
  <dataFields count="1">
    <dataField name="Conteggio di Data"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ella_pivot1" cacheId="8" applyNumberFormats="0" applyBorderFormats="0" applyFontFormats="0" applyPatternFormats="0" applyAlignmentFormats="0" applyWidthHeightFormats="1" dataCaption="Valori" updatedVersion="4" minRefreshableVersion="3" useAutoFormatting="1" rowGrandTotals="0" colGrandTotals="0" itemPrintTitles="1" createdVersion="4" indent="0" outline="1" outlineData="1" multipleFieldFilters="0">
  <location ref="A1:E254" firstHeaderRow="1" firstDataRow="2" firstDataCol="2"/>
  <pivotFields count="169">
    <pivotField axis="axisRow" compact="0" outline="0" subtotalTop="0" showAll="0" sortType="ascending" defaultSubtotal="0">
      <items count="258">
        <item n="Brand_1" x="0"/>
        <item n="Brand_2" x="212"/>
        <item n="Brand_3" x="1"/>
        <item n="Brand_4" x="156"/>
        <item n="Brand_5" x="2"/>
        <item n="Brand_6" x="3"/>
        <item n="Brand_7" x="4"/>
        <item n="Brand_8" x="5"/>
        <item n="Brand_9" x="213"/>
        <item n="Brand_10" x="157"/>
        <item n="Brand_11" x="214"/>
        <item n="Brand_12" x="215"/>
        <item x="158"/>
        <item n="Brand_14" x="159"/>
        <item n="Brand_15" x="6"/>
        <item m="1" x="255"/>
        <item n="Brand_16" x="7"/>
        <item n="Brand_17" x="216"/>
        <item n="Brand_18" x="217"/>
        <item n="Brand_19" x="8"/>
        <item n="Brand_20" x="218"/>
        <item n="Brand_21" x="160"/>
        <item n="Brand_22" x="219"/>
        <item n="Brand_23" x="220"/>
        <item n="Brand_24" x="9"/>
        <item n="Brand_25" x="10"/>
        <item n="Brand_26" x="11"/>
        <item n="Brand_27" x="221"/>
        <item n="Brand_28" x="12"/>
        <item n="Brand_29" x="13"/>
        <item n="Brand_30" x="161"/>
        <item n="Brand_31" x="162"/>
        <item n="Brand_32" x="14"/>
        <item n="Brand_33" x="15"/>
        <item n="Brand_34" x="16"/>
        <item n="Brand_35" x="17"/>
        <item n="Brand_36" x="18"/>
        <item n="Brand_37" x="19"/>
        <item n="Brand_38" x="222"/>
        <item n="Brand_39" x="163"/>
        <item n="Brand_40" x="164"/>
        <item n="Brand_41" x="20"/>
        <item n="Brand_42" x="21"/>
        <item n="Brand_43" x="223"/>
        <item n="Brand_44" x="224"/>
        <item n="Brand_45" x="22"/>
        <item n="Brand_46" x="23"/>
        <item n="Brand_47" x="165"/>
        <item n="Brand_48" x="166"/>
        <item n="Brand_49" x="225"/>
        <item n="Brand_50" x="24"/>
        <item n="Brand_51" x="25"/>
        <item n="Brand_52" x="226"/>
        <item n="Brand_53" x="26"/>
        <item n="Brand_54" x="27"/>
        <item n="Brand_55" x="28"/>
        <item n="Brand_56" x="29"/>
        <item x="227"/>
        <item x="167"/>
        <item n="Brand_59" x="30"/>
        <item n="Brand_60" x="168"/>
        <item n="Brand_61" x="31"/>
        <item n="Brand_62" x="32"/>
        <item x="33"/>
        <item n="Brand_64" x="34"/>
        <item n="Brand_65" x="169"/>
        <item n="Brand_66" x="35"/>
        <item n="Brand_67" x="36"/>
        <item n="Brand_68" x="37"/>
        <item n="Brand_69" x="170"/>
        <item n="Brand_70" x="228"/>
        <item n="Brand_71" x="38"/>
        <item m="1" x="254"/>
        <item n="Brand_72" x="39"/>
        <item n="Brand_73" x="40"/>
        <item n="Brand_74" x="229"/>
        <item n="Brand_75" x="41"/>
        <item n="Brand_76" x="42"/>
        <item n="Brand_77" x="43"/>
        <item n="Brand_78" x="230"/>
        <item n="Brand_79" x="231"/>
        <item n="Brand_80" x="44"/>
        <item n="Brand_81" x="45"/>
        <item n="Brand_82" x="46"/>
        <item n="Brand_83" x="47"/>
        <item n="Brand_84" x="48"/>
        <item n="Brand_85" x="49"/>
        <item n="EsserBella (Brand_85)" x="50"/>
        <item n="Brand_87" x="51"/>
        <item n="Brand_88" x="52"/>
        <item n="Brand_89" x="53"/>
        <item n="Brand_90" x="54"/>
        <item n="Brand_91" x="55"/>
        <item n="Brand_92" x="56"/>
        <item n="Brand_93" x="57"/>
        <item n="Brand_94" x="58"/>
        <item n="Brand_95" x="59"/>
        <item n="Brand_96" x="232"/>
        <item n="Brand_97" x="60"/>
        <item n="Brand_98" x="61"/>
        <item n="Brand_99" x="62"/>
        <item n="Brand_100" x="171"/>
        <item n="Brand_101" x="63"/>
        <item n="Brand_102" x="64"/>
        <item n="Brand_103" x="233"/>
        <item n="Brand_104" x="172"/>
        <item n="Brand_105" x="65"/>
        <item n="Brand_106" x="66"/>
        <item n="Brand_107" x="234"/>
        <item n="Brand_108" x="67"/>
        <item n="Brand_109" x="68"/>
        <item n="Brand_110" x="69"/>
        <item n="Brand_111" x="70"/>
        <item n="Brand_112" x="71"/>
        <item n="Brand_113" x="72"/>
        <item n="Brand_114" x="73"/>
        <item m="1" x="256"/>
        <item n="Brand_115" x="74"/>
        <item n="Brand_116" x="75"/>
        <item x="76"/>
        <item n="Brand_118" x="235"/>
        <item n="Brand_119" x="77"/>
        <item n="Brand_120" x="78"/>
        <item n="Brand_121" x="236"/>
        <item n="Brand_122" x="79"/>
        <item n="Brand_123" x="80"/>
        <item n="Brand_124" x="81"/>
        <item n="Brand_125" x="82"/>
        <item n="Brand_126" x="83"/>
        <item n="Brand_127" x="84"/>
        <item n="Brand_128" x="85"/>
        <item n="Brand_129" x="173"/>
        <item n="Brand_130" x="86"/>
        <item n="Brand_131" x="174"/>
        <item n="Brand_132" x="87"/>
        <item n="Brand_133" x="175"/>
        <item n="Brand_134" x="88"/>
        <item n="Brand_135" x="89"/>
        <item n="Brand_136" x="90"/>
        <item n="Brand_137" x="91"/>
        <item n="Brand_138" x="92"/>
        <item n="Brand_139" x="93"/>
        <item n="Brand_140" x="237"/>
        <item n="Brand_141" x="94"/>
        <item n="Brand_142" x="95"/>
        <item n="Brand_143" x="96"/>
        <item n="Brand_144" x="238"/>
        <item n="Brand_145" x="97"/>
        <item n="Brand_146" x="98"/>
        <item n="Brand_147" x="99"/>
        <item n="Brand_148" x="176"/>
        <item m="1" x="252"/>
        <item n="Brand_149" x="100"/>
        <item n="Brand_150" x="177"/>
        <item n="Brand_151" x="101"/>
        <item n="Brand_152" x="102"/>
        <item n="Brand_153" x="103"/>
        <item n="MBrand_88" x="104"/>
        <item n="Brand_155" x="105"/>
        <item n="Brand_156" x="106"/>
        <item n="Brand_157" x="107"/>
        <item n="Brand_158" x="108"/>
        <item n="Brand_159" x="109"/>
        <item n="Brand_160" x="110"/>
        <item n="Brand_161" x="178"/>
        <item n="Brand_162" x="179"/>
        <item n="Brand_163" x="111"/>
        <item n="Brand_164" x="239"/>
        <item n="Brand_165" x="180"/>
        <item n="Brand_166" x="112"/>
        <item n="Brand_167" x="113"/>
        <item n="Brand_168" x="240"/>
        <item n="Brand_169" x="114"/>
        <item n="Brand_170" x="115"/>
        <item n="Brand_171" x="241"/>
        <item n="Brand_172" x="242"/>
        <item n="Brand_173" x="181"/>
        <item n="Brand_174" x="116"/>
        <item n="Brand_175" x="243"/>
        <item n="Brand_176" x="117"/>
        <item n="Brand_177" x="182"/>
        <item n="Brand_178" x="118"/>
        <item n="Brand_179" x="183"/>
        <item n="Brand_180" x="184"/>
        <item n="Brand_181" x="119"/>
        <item n="Brand_182" x="120"/>
        <item n="Brand_183" x="121"/>
        <item n="Brand_184" x="185"/>
        <item n="Brand_185" x="122"/>
        <item n="Brand_186" x="123"/>
        <item n="Brand_187" x="186"/>
        <item n="Brand_188" x="187"/>
        <item n="Brand_189" x="124"/>
        <item n="Brand_190" x="125"/>
        <item n="Brand_191" x="188"/>
        <item n="Brand_192" x="189"/>
        <item n="Brand_193" x="126"/>
        <item m="1" x="257"/>
        <item n="Brand_194" x="127"/>
        <item n="Brand_195" x="128"/>
        <item n="Brand_196" x="129"/>
        <item n="Brand_197" x="130"/>
        <item n="Brand_198" x="131"/>
        <item n="Brand_199" x="190"/>
        <item n="Brand_200" x="132"/>
        <item n="Brand_201" x="244"/>
        <item n="Brand_202" x="245"/>
        <item n="Brand_203" x="246"/>
        <item n="Brand_204" x="247"/>
        <item n="Brand_205" x="133"/>
        <item n="Brand_206" x="191"/>
        <item n="Brand_207" x="134"/>
        <item x="192"/>
        <item n="Brand_209" x="135"/>
        <item n="Brand_210" x="193"/>
        <item x="136"/>
        <item n="Brand_212" x="137"/>
        <item n="Brand_213" x="138"/>
        <item n="Brand_214" x="194"/>
        <item n="Brand_215" x="195"/>
        <item n="Brand_216" x="196"/>
        <item n="Brand_217" x="197"/>
        <item n="Brand_218" x="139"/>
        <item n="Brand_219" x="140"/>
        <item n="Brand_220" x="198"/>
        <item n="Brand_221" x="141"/>
        <item n="Brand_222" x="248"/>
        <item n="Brand_223" x="199"/>
        <item n="Brand_224" x="200"/>
        <item n="Brand_225" x="201"/>
        <item n="Brand_226" x="142"/>
        <item n="Brand_227" x="202"/>
        <item n="Brand_228" x="143"/>
        <item n="Brand_229" x="144"/>
        <item n="Brand_230" x="203"/>
        <item n="Brand_231" x="204"/>
        <item n="Brand_232" x="205"/>
        <item n="Brand_233" x="145"/>
        <item n="Brand_234" x="206"/>
        <item n="Brand_235" x="146"/>
        <item n="Brand_236" x="147"/>
        <item n="Brand_237" x="249"/>
        <item n="Brand_238" x="148"/>
        <item n="Brand_239" x="207"/>
        <item n="Brand_240" x="149"/>
        <item n="Brand_241" x="150"/>
        <item n="Brand_242" x="151"/>
        <item m="1" x="253"/>
        <item n="Brand_243" x="208"/>
        <item n="Brand_244" x="209"/>
        <item n="Brand_245" x="152"/>
        <item n="Brand_246" x="210"/>
        <item n="Brand_247" x="211"/>
        <item n="Brand_248" x="250"/>
        <item n="Brand_249" x="251"/>
        <item n="Brand_250" x="153"/>
        <item n="Brand_251" x="154"/>
        <item n="Brand_252" x="155"/>
      </items>
      <extLst>
        <ext xmlns:x14="http://schemas.microsoft.com/office/spreadsheetml/2009/9/main" uri="{2946ED86-A175-432a-8AC1-64E0C546D7DE}">
          <x14:pivotField fillDownLabels="1"/>
        </ext>
      </extLst>
    </pivotField>
    <pivotField axis="axisCol" numFmtId="17" showAll="0" sortType="ascending">
      <items count="4">
        <item x="0"/>
        <item x="1"/>
        <item x="2"/>
        <item t="default"/>
      </items>
    </pivotField>
    <pivotField axis="axisRow" outline="0" showAll="0" sortType="ascending" defaultSubtotal="0">
      <items count="24">
        <item x="0"/>
        <item x="2"/>
        <item m="1" x="21"/>
        <item m="1" x="20"/>
        <item m="1" x="13"/>
        <item x="7"/>
        <item x="1"/>
        <item m="1" x="16"/>
        <item x="5"/>
        <item m="1" x="17"/>
        <item x="9"/>
        <item m="1" x="23"/>
        <item x="8"/>
        <item m="1" x="18"/>
        <item x="10"/>
        <item x="11"/>
        <item m="1" x="19"/>
        <item x="6"/>
        <item m="1" x="15"/>
        <item m="1" x="14"/>
        <item x="4"/>
        <item m="1" x="12"/>
        <item m="1" x="22"/>
        <item x="3"/>
      </items>
      <extLst>
        <ext xmlns:x14="http://schemas.microsoft.com/office/spreadsheetml/2009/9/main" uri="{2946ED86-A175-432a-8AC1-64E0C546D7DE}">
          <x14:pivotField fillDownLabels="1"/>
        </ext>
      </extLst>
    </pivotField>
    <pivotField dataField="1"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2"/>
  </rowFields>
  <rowItems count="252">
    <i>
      <x/>
      <x/>
    </i>
    <i>
      <x v="1"/>
      <x v="12"/>
    </i>
    <i>
      <x v="2"/>
      <x/>
    </i>
    <i>
      <x v="3"/>
      <x v="8"/>
    </i>
    <i>
      <x v="4"/>
      <x v="6"/>
    </i>
    <i>
      <x v="5"/>
      <x/>
    </i>
    <i>
      <x v="6"/>
      <x v="1"/>
    </i>
    <i>
      <x v="7"/>
      <x v="23"/>
    </i>
    <i>
      <x v="8"/>
      <x v="12"/>
    </i>
    <i>
      <x v="9"/>
      <x/>
    </i>
    <i>
      <x v="10"/>
      <x v="15"/>
    </i>
    <i>
      <x v="11"/>
      <x v="12"/>
    </i>
    <i>
      <x v="12"/>
      <x v="10"/>
    </i>
    <i>
      <x v="13"/>
      <x v="17"/>
    </i>
    <i>
      <x v="14"/>
      <x v="1"/>
    </i>
    <i>
      <x v="16"/>
      <x v="23"/>
    </i>
    <i>
      <x v="17"/>
      <x v="15"/>
    </i>
    <i>
      <x v="18"/>
      <x v="15"/>
    </i>
    <i>
      <x v="19"/>
      <x v="6"/>
    </i>
    <i>
      <x v="20"/>
      <x v="12"/>
    </i>
    <i>
      <x v="21"/>
      <x/>
    </i>
    <i>
      <x v="22"/>
      <x v="12"/>
    </i>
    <i>
      <x v="23"/>
      <x v="15"/>
    </i>
    <i>
      <x v="24"/>
      <x v="1"/>
    </i>
    <i>
      <x v="25"/>
      <x v="1"/>
    </i>
    <i>
      <x v="26"/>
      <x v="1"/>
    </i>
    <i>
      <x v="27"/>
      <x/>
    </i>
    <i>
      <x v="28"/>
      <x v="23"/>
    </i>
    <i>
      <x v="29"/>
      <x/>
    </i>
    <i>
      <x v="30"/>
      <x v="10"/>
    </i>
    <i>
      <x v="31"/>
      <x v="17"/>
    </i>
    <i>
      <x v="32"/>
      <x v="23"/>
    </i>
    <i>
      <x v="33"/>
      <x v="20"/>
    </i>
    <i>
      <x v="34"/>
      <x v="1"/>
    </i>
    <i>
      <x v="35"/>
      <x v="8"/>
    </i>
    <i>
      <x v="36"/>
      <x v="17"/>
    </i>
    <i>
      <x v="37"/>
      <x v="17"/>
    </i>
    <i>
      <x v="38"/>
      <x v="17"/>
    </i>
    <i>
      <x v="39"/>
      <x v="17"/>
    </i>
    <i>
      <x v="40"/>
      <x v="17"/>
    </i>
    <i>
      <x v="41"/>
      <x v="1"/>
    </i>
    <i>
      <x v="42"/>
      <x v="1"/>
    </i>
    <i>
      <x v="43"/>
      <x v="12"/>
    </i>
    <i>
      <x v="44"/>
      <x v="12"/>
    </i>
    <i>
      <x v="45"/>
      <x v="5"/>
    </i>
    <i>
      <x v="46"/>
      <x/>
    </i>
    <i>
      <x v="47"/>
      <x/>
    </i>
    <i>
      <x v="48"/>
      <x/>
    </i>
    <i>
      <x v="49"/>
      <x v="15"/>
    </i>
    <i>
      <x v="50"/>
      <x v="23"/>
    </i>
    <i>
      <x v="51"/>
      <x/>
    </i>
    <i>
      <x v="52"/>
      <x v="6"/>
    </i>
    <i>
      <x v="53"/>
      <x v="1"/>
    </i>
    <i>
      <x v="54"/>
      <x v="5"/>
    </i>
    <i>
      <x v="55"/>
      <x v="1"/>
    </i>
    <i>
      <x v="56"/>
      <x v="17"/>
    </i>
    <i>
      <x v="57"/>
      <x/>
    </i>
    <i>
      <x v="58"/>
      <x/>
    </i>
    <i>
      <x v="59"/>
      <x v="23"/>
    </i>
    <i>
      <x v="60"/>
      <x/>
    </i>
    <i>
      <x v="61"/>
      <x v="6"/>
    </i>
    <i>
      <x v="62"/>
      <x v="23"/>
    </i>
    <i>
      <x v="63"/>
      <x/>
    </i>
    <i>
      <x v="64"/>
      <x v="1"/>
    </i>
    <i>
      <x v="65"/>
      <x/>
    </i>
    <i>
      <x v="66"/>
      <x v="23"/>
    </i>
    <i>
      <x v="67"/>
      <x v="23"/>
    </i>
    <i>
      <x v="68"/>
      <x v="6"/>
    </i>
    <i>
      <x v="69"/>
      <x/>
    </i>
    <i>
      <x v="70"/>
      <x v="15"/>
    </i>
    <i>
      <x v="71"/>
      <x v="23"/>
    </i>
    <i>
      <x v="73"/>
      <x v="6"/>
    </i>
    <i>
      <x v="74"/>
      <x v="6"/>
    </i>
    <i>
      <x v="75"/>
      <x/>
    </i>
    <i>
      <x v="76"/>
      <x v="23"/>
    </i>
    <i>
      <x v="77"/>
      <x v="17"/>
    </i>
    <i>
      <x v="78"/>
      <x v="5"/>
    </i>
    <i>
      <x v="79"/>
      <x v="23"/>
    </i>
    <i>
      <x v="80"/>
      <x v="15"/>
    </i>
    <i>
      <x v="81"/>
      <x v="1"/>
    </i>
    <i>
      <x v="82"/>
      <x v="8"/>
    </i>
    <i>
      <x v="83"/>
      <x v="12"/>
    </i>
    <i>
      <x v="84"/>
      <x v="20"/>
    </i>
    <i>
      <x v="85"/>
      <x v="1"/>
    </i>
    <i>
      <x v="86"/>
      <x v="23"/>
    </i>
    <i>
      <x v="87"/>
      <x v="8"/>
    </i>
    <i>
      <x v="88"/>
      <x v="8"/>
    </i>
    <i>
      <x v="89"/>
      <x v="1"/>
    </i>
    <i>
      <x v="90"/>
      <x v="23"/>
    </i>
    <i>
      <x v="91"/>
      <x v="10"/>
    </i>
    <i>
      <x v="92"/>
      <x v="10"/>
    </i>
    <i>
      <x v="93"/>
      <x v="23"/>
    </i>
    <i>
      <x v="94"/>
      <x v="5"/>
    </i>
    <i>
      <x v="95"/>
      <x v="1"/>
    </i>
    <i>
      <x v="96"/>
      <x/>
    </i>
    <i>
      <x v="97"/>
      <x v="12"/>
    </i>
    <i>
      <x v="98"/>
      <x v="10"/>
    </i>
    <i>
      <x v="99"/>
      <x/>
    </i>
    <i>
      <x v="100"/>
      <x v="20"/>
    </i>
    <i>
      <x v="101"/>
      <x/>
    </i>
    <i>
      <x v="102"/>
      <x v="20"/>
    </i>
    <i>
      <x v="103"/>
      <x v="5"/>
    </i>
    <i>
      <x v="104"/>
      <x v="15"/>
    </i>
    <i>
      <x v="105"/>
      <x v="12"/>
    </i>
    <i>
      <x v="106"/>
      <x v="1"/>
    </i>
    <i>
      <x v="107"/>
      <x/>
    </i>
    <i>
      <x v="108"/>
      <x/>
    </i>
    <i>
      <x v="109"/>
      <x v="1"/>
    </i>
    <i>
      <x v="110"/>
      <x v="1"/>
    </i>
    <i>
      <x v="111"/>
      <x v="20"/>
    </i>
    <i>
      <x v="112"/>
      <x v="1"/>
    </i>
    <i>
      <x v="113"/>
      <x v="5"/>
    </i>
    <i>
      <x v="114"/>
      <x v="23"/>
    </i>
    <i>
      <x v="115"/>
      <x v="17"/>
    </i>
    <i>
      <x v="117"/>
      <x v="6"/>
    </i>
    <i>
      <x v="118"/>
      <x/>
    </i>
    <i>
      <x v="119"/>
      <x v="23"/>
    </i>
    <i>
      <x v="120"/>
      <x v="17"/>
    </i>
    <i>
      <x v="121"/>
      <x v="1"/>
    </i>
    <i>
      <x v="122"/>
      <x v="6"/>
    </i>
    <i>
      <x v="123"/>
      <x v="5"/>
    </i>
    <i>
      <x v="124"/>
      <x v="1"/>
    </i>
    <i>
      <x v="125"/>
      <x/>
    </i>
    <i>
      <x v="126"/>
      <x v="8"/>
    </i>
    <i>
      <x v="127"/>
      <x v="8"/>
    </i>
    <i>
      <x v="128"/>
      <x v="20"/>
    </i>
    <i>
      <x v="129"/>
      <x v="8"/>
    </i>
    <i>
      <x v="130"/>
      <x v="1"/>
    </i>
    <i>
      <x v="131"/>
      <x v="8"/>
    </i>
    <i>
      <x v="132"/>
      <x v="17"/>
    </i>
    <i>
      <x v="133"/>
      <x/>
    </i>
    <i>
      <x v="134"/>
      <x v="23"/>
    </i>
    <i>
      <x v="135"/>
      <x v="8"/>
    </i>
    <i>
      <x v="136"/>
      <x v="8"/>
    </i>
    <i>
      <x v="137"/>
      <x v="1"/>
    </i>
    <i>
      <x v="138"/>
      <x v="6"/>
    </i>
    <i>
      <x v="139"/>
      <x v="1"/>
    </i>
    <i>
      <x v="140"/>
      <x v="8"/>
    </i>
    <i>
      <x v="141"/>
      <x v="8"/>
    </i>
    <i>
      <x v="142"/>
      <x v="15"/>
    </i>
    <i>
      <x v="143"/>
      <x v="5"/>
    </i>
    <i>
      <x v="144"/>
      <x v="1"/>
    </i>
    <i>
      <x v="145"/>
      <x/>
    </i>
    <i>
      <x v="146"/>
      <x v="1"/>
    </i>
    <i>
      <x v="147"/>
      <x v="8"/>
    </i>
    <i>
      <x v="148"/>
      <x v="1"/>
    </i>
    <i>
      <x v="149"/>
      <x v="1"/>
    </i>
    <i>
      <x v="150"/>
      <x/>
    </i>
    <i>
      <x v="152"/>
      <x v="6"/>
    </i>
    <i>
      <x v="153"/>
      <x v="12"/>
    </i>
    <i>
      <x v="154"/>
      <x v="23"/>
    </i>
    <i>
      <x v="155"/>
      <x v="10"/>
    </i>
    <i>
      <x v="156"/>
      <x v="5"/>
    </i>
    <i>
      <x v="157"/>
      <x v="23"/>
    </i>
    <i>
      <x v="158"/>
      <x v="1"/>
    </i>
    <i>
      <x v="159"/>
      <x v="1"/>
    </i>
    <i>
      <x v="160"/>
      <x v="1"/>
    </i>
    <i>
      <x v="161"/>
      <x v="20"/>
    </i>
    <i>
      <x v="162"/>
      <x v="5"/>
    </i>
    <i>
      <x v="163"/>
      <x v="1"/>
    </i>
    <i>
      <x v="164"/>
      <x/>
    </i>
    <i>
      <x v="165"/>
      <x/>
    </i>
    <i>
      <x v="166"/>
      <x v="23"/>
    </i>
    <i>
      <x v="167"/>
      <x v="15"/>
    </i>
    <i>
      <x v="168"/>
      <x v="12"/>
    </i>
    <i>
      <x v="169"/>
      <x v="6"/>
    </i>
    <i>
      <x v="170"/>
      <x v="6"/>
    </i>
    <i>
      <x v="171"/>
      <x/>
    </i>
    <i>
      <x v="172"/>
      <x v="8"/>
    </i>
    <i>
      <x v="173"/>
      <x v="17"/>
    </i>
    <i>
      <x v="174"/>
      <x v="15"/>
    </i>
    <i>
      <x v="175"/>
      <x v="12"/>
    </i>
    <i>
      <x v="176"/>
      <x/>
    </i>
    <i>
      <x v="177"/>
      <x v="10"/>
    </i>
    <i>
      <x v="178"/>
      <x/>
    </i>
    <i>
      <x v="179"/>
      <x/>
    </i>
    <i>
      <x v="180"/>
      <x/>
    </i>
    <i>
      <x v="181"/>
      <x v="23"/>
    </i>
    <i>
      <x v="182"/>
      <x v="14"/>
    </i>
    <i>
      <x v="183"/>
      <x/>
    </i>
    <i>
      <x v="184"/>
      <x v="1"/>
    </i>
    <i>
      <x v="185"/>
      <x v="23"/>
    </i>
    <i>
      <x v="186"/>
      <x v="1"/>
    </i>
    <i>
      <x v="187"/>
      <x/>
    </i>
    <i>
      <x v="188"/>
      <x v="23"/>
    </i>
    <i>
      <x v="189"/>
      <x v="1"/>
    </i>
    <i>
      <x v="190"/>
      <x/>
    </i>
    <i>
      <x v="191"/>
      <x/>
    </i>
    <i>
      <x v="192"/>
      <x v="5"/>
    </i>
    <i>
      <x v="193"/>
      <x v="1"/>
    </i>
    <i>
      <x v="194"/>
      <x/>
    </i>
    <i>
      <x v="195"/>
      <x/>
    </i>
    <i>
      <x v="196"/>
      <x/>
    </i>
    <i>
      <x v="198"/>
      <x/>
    </i>
    <i>
      <x v="199"/>
      <x v="6"/>
    </i>
    <i>
      <x v="200"/>
      <x v="1"/>
    </i>
    <i>
      <x v="201"/>
      <x v="6"/>
    </i>
    <i>
      <x v="202"/>
      <x v="1"/>
    </i>
    <i>
      <x v="203"/>
      <x v="23"/>
    </i>
    <i>
      <x v="204"/>
      <x v="20"/>
    </i>
    <i>
      <x v="205"/>
      <x v="12"/>
    </i>
    <i>
      <x v="206"/>
      <x v="12"/>
    </i>
    <i>
      <x v="207"/>
      <x v="15"/>
    </i>
    <i>
      <x v="208"/>
      <x v="15"/>
    </i>
    <i>
      <x v="209"/>
      <x v="1"/>
    </i>
    <i>
      <x v="210"/>
      <x/>
    </i>
    <i>
      <x v="211"/>
      <x v="5"/>
    </i>
    <i>
      <x v="212"/>
      <x v="17"/>
    </i>
    <i>
      <x v="213"/>
      <x v="8"/>
    </i>
    <i>
      <x v="214"/>
      <x v="23"/>
    </i>
    <i>
      <x v="215"/>
      <x v="23"/>
    </i>
    <i>
      <x v="216"/>
      <x v="23"/>
    </i>
    <i>
      <x v="217"/>
      <x v="23"/>
    </i>
    <i>
      <x v="218"/>
      <x/>
    </i>
    <i>
      <x v="219"/>
      <x/>
    </i>
    <i>
      <x v="220"/>
      <x v="6"/>
    </i>
    <i>
      <x v="221"/>
      <x/>
    </i>
    <i>
      <x v="222"/>
      <x v="1"/>
    </i>
    <i>
      <x v="223"/>
      <x/>
    </i>
    <i>
      <x v="224"/>
      <x v="14"/>
    </i>
    <i>
      <x v="225"/>
      <x v="23"/>
    </i>
    <i>
      <x v="226"/>
      <x v="23"/>
    </i>
    <i>
      <x v="227"/>
      <x v="14"/>
    </i>
    <i>
      <x v="228"/>
      <x/>
    </i>
    <i>
      <x v="229"/>
      <x/>
    </i>
    <i>
      <x v="230"/>
      <x/>
    </i>
    <i>
      <x v="231"/>
      <x/>
    </i>
    <i>
      <x v="232"/>
      <x v="8"/>
    </i>
    <i>
      <x v="233"/>
      <x v="6"/>
    </i>
    <i>
      <x v="234"/>
      <x v="20"/>
    </i>
    <i>
      <x v="235"/>
      <x v="17"/>
    </i>
    <i>
      <x v="236"/>
      <x v="23"/>
    </i>
    <i>
      <x v="237"/>
      <x v="23"/>
    </i>
    <i>
      <x v="238"/>
      <x/>
    </i>
    <i>
      <x v="239"/>
      <x v="17"/>
    </i>
    <i>
      <x v="240"/>
      <x v="10"/>
    </i>
    <i>
      <x v="241"/>
      <x v="23"/>
    </i>
    <i>
      <x v="242"/>
      <x/>
    </i>
    <i>
      <x v="243"/>
      <x v="20"/>
    </i>
    <i>
      <x v="244"/>
      <x v="23"/>
    </i>
    <i>
      <x v="245"/>
      <x v="10"/>
    </i>
    <i>
      <x v="246"/>
      <x/>
    </i>
    <i>
      <x v="248"/>
      <x v="17"/>
    </i>
    <i>
      <x v="249"/>
      <x/>
    </i>
    <i>
      <x v="250"/>
      <x v="5"/>
    </i>
    <i>
      <x v="251"/>
      <x/>
    </i>
    <i>
      <x v="252"/>
      <x v="17"/>
    </i>
    <i>
      <x v="253"/>
      <x v="15"/>
    </i>
    <i>
      <x v="254"/>
      <x v="15"/>
    </i>
    <i>
      <x v="255"/>
      <x v="8"/>
    </i>
    <i>
      <x v="256"/>
      <x v="1"/>
    </i>
    <i>
      <x v="257"/>
      <x/>
    </i>
  </rowItems>
  <colFields count="1">
    <field x="1"/>
  </colFields>
  <colItems count="3">
    <i>
      <x/>
    </i>
    <i>
      <x v="1"/>
    </i>
    <i>
      <x v="2"/>
    </i>
  </colItems>
  <dataFields count="1">
    <dataField name="Max di N. Punti Vendita" fld="3" subtotal="max" baseField="0" baseItem="15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ella_pivot1" cacheId="8" applyNumberFormats="0" applyBorderFormats="0" applyFontFormats="0" applyPatternFormats="0" applyAlignmentFormats="0" applyWidthHeightFormats="1" dataCaption="Valori" updatedVersion="4" minRefreshableVersion="3" useAutoFormatting="1" rowGrandTotals="0" colGrandTotals="0" itemPrintTitles="1" createdVersion="4" indent="0" outline="1" outlineData="1" multipleFieldFilters="0">
  <location ref="A1:K255" firstHeaderRow="1" firstDataRow="3" firstDataCol="2"/>
  <pivotFields count="169">
    <pivotField axis="axisRow" compact="0" outline="0" subtotalTop="0" showAll="0" sortType="ascending" defaultSubtotal="0">
      <items count="258">
        <item n="Brand_1" x="0"/>
        <item n="Brand_2" x="212"/>
        <item n="Brand_3" x="1"/>
        <item n="Brand_4" x="156"/>
        <item n="Brand_5" x="2"/>
        <item n="Brand_6" x="3"/>
        <item n="Brand_7" x="4"/>
        <item n="Brand_8" x="5"/>
        <item n="Brand_9" x="213"/>
        <item n="Brand_10" x="157"/>
        <item n="Brand_11" x="214"/>
        <item n="Brand_12" x="215"/>
        <item x="158"/>
        <item n="Brand_14" x="159"/>
        <item n="Brand_15" x="6"/>
        <item m="1" x="255"/>
        <item n="Brand_16" x="7"/>
        <item n="Brand_17" x="216"/>
        <item n="Brand_18" x="217"/>
        <item n="Brand_19" x="8"/>
        <item n="Brand_20" x="218"/>
        <item n="Brand_21" x="160"/>
        <item n="Brand_22" x="219"/>
        <item n="Brand_23" x="220"/>
        <item n="Brand_24" x="9"/>
        <item n="Brand_25" x="10"/>
        <item n="Brand_26" x="11"/>
        <item n="Brand_27" x="221"/>
        <item n="Brand_28" x="12"/>
        <item n="Brand_29" x="13"/>
        <item n="Brand_30" x="161"/>
        <item n="Brand_31" x="162"/>
        <item n="Brand_32" x="14"/>
        <item n="Brand_33" x="15"/>
        <item n="Brand_34" x="16"/>
        <item n="Brand_35" x="17"/>
        <item n="Brand_36" x="18"/>
        <item n="Brand_37" x="19"/>
        <item n="Brand_38" x="222"/>
        <item n="Brand_39" x="163"/>
        <item n="Brand_40" x="164"/>
        <item n="Brand_41" x="20"/>
        <item n="Brand_42" x="21"/>
        <item n="Brand_43" x="223"/>
        <item n="Brand_44" x="224"/>
        <item n="Brand_45" x="22"/>
        <item n="Brand_46" x="23"/>
        <item n="Brand_47" x="165"/>
        <item n="Brand_48" x="166"/>
        <item n="Brand_49" x="225"/>
        <item n="Brand_50" x="24"/>
        <item n="Brand_51" x="25"/>
        <item n="Brand_52" x="226"/>
        <item n="Brand_53" x="26"/>
        <item n="Brand_54" x="27"/>
        <item n="Brand_55" x="28"/>
        <item n="Brand_56" x="29"/>
        <item x="227"/>
        <item x="167"/>
        <item n="Brand_59" x="30"/>
        <item n="Brand_60" x="168"/>
        <item n="Brand_61" x="31"/>
        <item n="Brand_62" x="32"/>
        <item x="33"/>
        <item n="Brand_64" x="34"/>
        <item n="Brand_65" x="169"/>
        <item n="Brand_66" x="35"/>
        <item n="Brand_67" x="36"/>
        <item n="Brand_68" x="37"/>
        <item n="Brand_69" x="170"/>
        <item n="Brand_70" x="228"/>
        <item n="Brand_71" x="38"/>
        <item m="1" x="254"/>
        <item n="Brand_72" x="39"/>
        <item n="Brand_73" x="40"/>
        <item n="Brand_74" x="229"/>
        <item n="Brand_75" x="41"/>
        <item n="Brand_76" x="42"/>
        <item n="Brand_77" x="43"/>
        <item n="Brand_78" x="230"/>
        <item n="Brand_79" x="231"/>
        <item n="Brand_80" x="44"/>
        <item n="Brand_81" x="45"/>
        <item n="Brand_82" x="46"/>
        <item n="Brand_83" x="47"/>
        <item n="Brand_84" x="48"/>
        <item n="Brand_85" x="49"/>
        <item n="EsserBella (Brand_85)" x="50"/>
        <item n="Brand_87" x="51"/>
        <item n="Brand_88" x="52"/>
        <item n="Brand_89" x="53"/>
        <item n="Brand_90" x="54"/>
        <item n="Brand_91" x="55"/>
        <item n="Brand_92" x="56"/>
        <item n="Brand_93" x="57"/>
        <item n="Brand_94" x="58"/>
        <item n="Brand_95" x="59"/>
        <item n="Brand_96" x="232"/>
        <item n="Brand_97" x="60"/>
        <item n="Brand_98" x="61"/>
        <item n="Brand_99" x="62"/>
        <item n="Brand_100" x="171"/>
        <item n="Brand_101" x="63"/>
        <item n="Brand_102" x="64"/>
        <item n="Brand_103" x="233"/>
        <item n="Brand_104" x="172"/>
        <item n="Brand_105" x="65"/>
        <item n="Brand_106" x="66"/>
        <item n="Brand_107" x="234"/>
        <item n="Brand_108" x="67"/>
        <item n="Brand_109" x="68"/>
        <item n="Brand_110" x="69"/>
        <item n="Brand_111" x="70"/>
        <item n="Brand_112" x="71"/>
        <item n="Brand_113" x="72"/>
        <item n="Brand_114" x="73"/>
        <item m="1" x="256"/>
        <item n="Brand_115" x="74"/>
        <item n="Brand_116" x="75"/>
        <item x="76"/>
        <item n="Brand_118" x="235"/>
        <item n="Brand_119" x="77"/>
        <item n="Brand_120" x="78"/>
        <item n="Brand_121" x="236"/>
        <item n="Brand_122" x="79"/>
        <item n="Brand_123" x="80"/>
        <item n="Brand_124" x="81"/>
        <item n="Brand_125" x="82"/>
        <item n="Brand_126" x="83"/>
        <item n="Brand_127" x="84"/>
        <item n="Brand_128" x="85"/>
        <item n="Brand_129" x="173"/>
        <item n="Brand_130" x="86"/>
        <item n="Brand_131" x="174"/>
        <item n="Brand_132" x="87"/>
        <item n="Brand_133" x="175"/>
        <item n="Brand_134" x="88"/>
        <item n="Brand_135" x="89"/>
        <item n="Brand_136" x="90"/>
        <item n="Brand_137" x="91"/>
        <item n="Brand_138" x="92"/>
        <item n="Brand_139" x="93"/>
        <item n="Brand_140" x="237"/>
        <item n="Brand_141" x="94"/>
        <item n="Brand_142" x="95"/>
        <item n="Brand_143" x="96"/>
        <item n="Brand_144" x="238"/>
        <item n="Brand_145" x="97"/>
        <item n="Brand_146" x="98"/>
        <item n="Brand_147" x="99"/>
        <item n="Brand_148" x="176"/>
        <item m="1" x="252"/>
        <item n="Brand_149" x="100"/>
        <item n="Brand_150" x="177"/>
        <item n="Brand_151" x="101"/>
        <item n="Brand_152" x="102"/>
        <item n="Brand_153" x="103"/>
        <item n="MBrand_88" x="104"/>
        <item n="Brand_155" x="105"/>
        <item n="Brand_156" x="106"/>
        <item n="Brand_157" x="107"/>
        <item n="Brand_158" x="108"/>
        <item n="Brand_159" x="109"/>
        <item n="Brand_160" x="110"/>
        <item n="Brand_161" x="178"/>
        <item n="Brand_162" x="179"/>
        <item n="Brand_163" x="111"/>
        <item n="Brand_164" x="239"/>
        <item n="Brand_165" x="180"/>
        <item n="Brand_166" x="112"/>
        <item n="Brand_167" x="113"/>
        <item n="Brand_168" x="240"/>
        <item n="Brand_169" x="114"/>
        <item n="Brand_170" x="115"/>
        <item n="Brand_171" x="241"/>
        <item n="Brand_172" x="242"/>
        <item n="Brand_173" x="181"/>
        <item n="Brand_174" x="116"/>
        <item n="Brand_175" x="243"/>
        <item n="Brand_176" x="117"/>
        <item n="Brand_177" x="182"/>
        <item n="Brand_178" x="118"/>
        <item n="Brand_179" x="183"/>
        <item n="Brand_180" x="184"/>
        <item n="Brand_181" x="119"/>
        <item n="Brand_182" x="120"/>
        <item n="Brand_183" x="121"/>
        <item n="Brand_184" x="185"/>
        <item n="Brand_185" x="122"/>
        <item n="Brand_186" x="123"/>
        <item n="Brand_187" x="186"/>
        <item n="Brand_188" x="187"/>
        <item n="Brand_189" x="124"/>
        <item n="Brand_190" x="125"/>
        <item n="Brand_191" x="188"/>
        <item n="Brand_192" x="189"/>
        <item n="Brand_193" x="126"/>
        <item m="1" x="257"/>
        <item n="Brand_194" x="127"/>
        <item n="Brand_195" x="128"/>
        <item n="Brand_196" x="129"/>
        <item n="Brand_197" x="130"/>
        <item n="Brand_198" x="131"/>
        <item n="Brand_199" x="190"/>
        <item n="Brand_200" x="132"/>
        <item n="Brand_201" x="244"/>
        <item n="Brand_202" x="245"/>
        <item n="Brand_203" x="246"/>
        <item n="Brand_204" x="247"/>
        <item n="Brand_205" x="133"/>
        <item n="Brand_206" x="191"/>
        <item n="Brand_207" x="134"/>
        <item x="192"/>
        <item n="Brand_209" x="135"/>
        <item n="Brand_210" x="193"/>
        <item x="136"/>
        <item n="Brand_212" x="137"/>
        <item n="Brand_213" x="138"/>
        <item n="Brand_214" x="194"/>
        <item n="Brand_215" x="195"/>
        <item n="Brand_216" x="196"/>
        <item n="Brand_217" x="197"/>
        <item n="Brand_218" x="139"/>
        <item n="Brand_219" x="140"/>
        <item n="Brand_220" x="198"/>
        <item n="Brand_221" x="141"/>
        <item n="Brand_222" x="248"/>
        <item n="Brand_223" x="199"/>
        <item n="Brand_224" x="200"/>
        <item n="Brand_225" x="201"/>
        <item n="Brand_226" x="142"/>
        <item n="Brand_227" x="202"/>
        <item n="Brand_228" x="143"/>
        <item n="Brand_229" x="144"/>
        <item n="Brand_230" x="203"/>
        <item n="Brand_231" x="204"/>
        <item n="Brand_232" x="205"/>
        <item n="Brand_233" x="145"/>
        <item n="Brand_234" x="206"/>
        <item n="Brand_235" x="146"/>
        <item n="Brand_236" x="147"/>
        <item n="Brand_237" x="249"/>
        <item n="Brand_238" x="148"/>
        <item n="Brand_239" x="207"/>
        <item n="Brand_240" x="149"/>
        <item n="Brand_241" x="150"/>
        <item n="Brand_242" x="151"/>
        <item m="1" x="253"/>
        <item n="Brand_243" x="208"/>
        <item n="Brand_244" x="209"/>
        <item n="Brand_245" x="152"/>
        <item n="Brand_246" x="210"/>
        <item n="Brand_247" x="211"/>
        <item n="Brand_248" x="250"/>
        <item n="Brand_249" x="251"/>
        <item n="Brand_250" x="153"/>
        <item n="Brand_251" x="154"/>
        <item n="Brand_252" x="155"/>
      </items>
      <extLst>
        <ext xmlns:x14="http://schemas.microsoft.com/office/spreadsheetml/2009/9/main" uri="{2946ED86-A175-432a-8AC1-64E0C546D7DE}">
          <x14:pivotField fillDownLabels="1"/>
        </ext>
      </extLst>
    </pivotField>
    <pivotField axis="axisCol" numFmtId="17" showAll="0" sortType="ascending">
      <items count="4">
        <item x="0"/>
        <item x="1"/>
        <item x="2"/>
        <item t="default"/>
      </items>
    </pivotField>
    <pivotField axis="axisRow" outline="0" showAll="0" sortType="ascending" defaultSubtotal="0">
      <items count="24">
        <item x="0"/>
        <item x="2"/>
        <item m="1" x="21"/>
        <item m="1" x="20"/>
        <item m="1" x="13"/>
        <item x="7"/>
        <item x="1"/>
        <item m="1" x="16"/>
        <item x="5"/>
        <item m="1" x="17"/>
        <item x="9"/>
        <item m="1" x="23"/>
        <item x="8"/>
        <item m="1" x="18"/>
        <item x="10"/>
        <item x="11"/>
        <item m="1" x="19"/>
        <item x="6"/>
        <item m="1" x="15"/>
        <item m="1" x="14"/>
        <item x="4"/>
        <item m="1" x="12"/>
        <item m="1" x="22"/>
        <item x="3"/>
      </items>
      <extLst>
        <ext xmlns:x14="http://schemas.microsoft.com/office/spreadsheetml/2009/9/main" uri="{2946ED86-A175-432a-8AC1-64E0C546D7DE}">
          <x14:pivotField fillDownLabels="1"/>
        </ext>
      </extLst>
    </pivotField>
    <pivotField showAll="0"/>
    <pivotField showAll="0" defaultSubtotal="0"/>
    <pivotField showAll="0"/>
    <pivotField showAll="0" defaultSubtotal="0"/>
    <pivotField dataField="1" showAll="0" defaultSubtotal="0"/>
    <pivotField dataField="1" showAll="0" defaultSubtotal="0"/>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2"/>
  </rowFields>
  <rowItems count="252">
    <i>
      <x/>
      <x/>
    </i>
    <i>
      <x v="1"/>
      <x v="12"/>
    </i>
    <i>
      <x v="2"/>
      <x/>
    </i>
    <i>
      <x v="3"/>
      <x v="8"/>
    </i>
    <i>
      <x v="4"/>
      <x v="6"/>
    </i>
    <i>
      <x v="5"/>
      <x/>
    </i>
    <i>
      <x v="6"/>
      <x v="1"/>
    </i>
    <i>
      <x v="7"/>
      <x v="23"/>
    </i>
    <i>
      <x v="8"/>
      <x v="12"/>
    </i>
    <i>
      <x v="9"/>
      <x/>
    </i>
    <i>
      <x v="10"/>
      <x v="15"/>
    </i>
    <i>
      <x v="11"/>
      <x v="12"/>
    </i>
    <i>
      <x v="12"/>
      <x v="10"/>
    </i>
    <i>
      <x v="13"/>
      <x v="17"/>
    </i>
    <i>
      <x v="14"/>
      <x v="1"/>
    </i>
    <i>
      <x v="16"/>
      <x v="23"/>
    </i>
    <i>
      <x v="17"/>
      <x v="15"/>
    </i>
    <i>
      <x v="18"/>
      <x v="15"/>
    </i>
    <i>
      <x v="19"/>
      <x v="6"/>
    </i>
    <i>
      <x v="20"/>
      <x v="12"/>
    </i>
    <i>
      <x v="21"/>
      <x/>
    </i>
    <i>
      <x v="22"/>
      <x v="12"/>
    </i>
    <i>
      <x v="23"/>
      <x v="15"/>
    </i>
    <i>
      <x v="24"/>
      <x v="1"/>
    </i>
    <i>
      <x v="25"/>
      <x v="1"/>
    </i>
    <i>
      <x v="26"/>
      <x v="1"/>
    </i>
    <i>
      <x v="27"/>
      <x/>
    </i>
    <i>
      <x v="28"/>
      <x v="23"/>
    </i>
    <i>
      <x v="29"/>
      <x/>
    </i>
    <i>
      <x v="30"/>
      <x v="10"/>
    </i>
    <i>
      <x v="31"/>
      <x v="17"/>
    </i>
    <i>
      <x v="32"/>
      <x v="23"/>
    </i>
    <i>
      <x v="33"/>
      <x v="20"/>
    </i>
    <i>
      <x v="34"/>
      <x v="1"/>
    </i>
    <i>
      <x v="35"/>
      <x v="8"/>
    </i>
    <i>
      <x v="36"/>
      <x v="17"/>
    </i>
    <i>
      <x v="37"/>
      <x v="17"/>
    </i>
    <i>
      <x v="38"/>
      <x v="17"/>
    </i>
    <i>
      <x v="39"/>
      <x v="17"/>
    </i>
    <i>
      <x v="40"/>
      <x v="17"/>
    </i>
    <i>
      <x v="41"/>
      <x v="1"/>
    </i>
    <i>
      <x v="42"/>
      <x v="1"/>
    </i>
    <i>
      <x v="43"/>
      <x v="12"/>
    </i>
    <i>
      <x v="44"/>
      <x v="12"/>
    </i>
    <i>
      <x v="45"/>
      <x v="5"/>
    </i>
    <i>
      <x v="46"/>
      <x/>
    </i>
    <i>
      <x v="47"/>
      <x/>
    </i>
    <i>
      <x v="48"/>
      <x/>
    </i>
    <i>
      <x v="49"/>
      <x v="15"/>
    </i>
    <i>
      <x v="50"/>
      <x v="23"/>
    </i>
    <i>
      <x v="51"/>
      <x/>
    </i>
    <i>
      <x v="52"/>
      <x v="6"/>
    </i>
    <i>
      <x v="53"/>
      <x v="1"/>
    </i>
    <i>
      <x v="54"/>
      <x v="5"/>
    </i>
    <i>
      <x v="55"/>
      <x v="1"/>
    </i>
    <i>
      <x v="56"/>
      <x v="17"/>
    </i>
    <i>
      <x v="57"/>
      <x/>
    </i>
    <i>
      <x v="58"/>
      <x/>
    </i>
    <i>
      <x v="59"/>
      <x v="23"/>
    </i>
    <i>
      <x v="60"/>
      <x/>
    </i>
    <i>
      <x v="61"/>
      <x v="6"/>
    </i>
    <i>
      <x v="62"/>
      <x v="23"/>
    </i>
    <i>
      <x v="63"/>
      <x/>
    </i>
    <i>
      <x v="64"/>
      <x v="1"/>
    </i>
    <i>
      <x v="65"/>
      <x/>
    </i>
    <i>
      <x v="66"/>
      <x v="23"/>
    </i>
    <i>
      <x v="67"/>
      <x v="23"/>
    </i>
    <i>
      <x v="68"/>
      <x v="6"/>
    </i>
    <i>
      <x v="69"/>
      <x/>
    </i>
    <i>
      <x v="70"/>
      <x v="15"/>
    </i>
    <i>
      <x v="71"/>
      <x v="23"/>
    </i>
    <i>
      <x v="73"/>
      <x v="6"/>
    </i>
    <i>
      <x v="74"/>
      <x v="6"/>
    </i>
    <i>
      <x v="75"/>
      <x/>
    </i>
    <i>
      <x v="76"/>
      <x v="23"/>
    </i>
    <i>
      <x v="77"/>
      <x v="17"/>
    </i>
    <i>
      <x v="78"/>
      <x v="5"/>
    </i>
    <i>
      <x v="79"/>
      <x v="23"/>
    </i>
    <i>
      <x v="80"/>
      <x v="15"/>
    </i>
    <i>
      <x v="81"/>
      <x v="1"/>
    </i>
    <i>
      <x v="82"/>
      <x v="8"/>
    </i>
    <i>
      <x v="83"/>
      <x v="12"/>
    </i>
    <i>
      <x v="84"/>
      <x v="20"/>
    </i>
    <i>
      <x v="85"/>
      <x v="1"/>
    </i>
    <i>
      <x v="86"/>
      <x v="23"/>
    </i>
    <i>
      <x v="87"/>
      <x v="8"/>
    </i>
    <i>
      <x v="88"/>
      <x v="8"/>
    </i>
    <i>
      <x v="89"/>
      <x v="1"/>
    </i>
    <i>
      <x v="90"/>
      <x v="23"/>
    </i>
    <i>
      <x v="91"/>
      <x v="10"/>
    </i>
    <i>
      <x v="92"/>
      <x v="10"/>
    </i>
    <i>
      <x v="93"/>
      <x v="23"/>
    </i>
    <i>
      <x v="94"/>
      <x v="5"/>
    </i>
    <i>
      <x v="95"/>
      <x v="1"/>
    </i>
    <i>
      <x v="96"/>
      <x/>
    </i>
    <i>
      <x v="97"/>
      <x v="12"/>
    </i>
    <i>
      <x v="98"/>
      <x v="10"/>
    </i>
    <i>
      <x v="99"/>
      <x/>
    </i>
    <i>
      <x v="100"/>
      <x v="20"/>
    </i>
    <i>
      <x v="101"/>
      <x/>
    </i>
    <i>
      <x v="102"/>
      <x v="20"/>
    </i>
    <i>
      <x v="103"/>
      <x v="5"/>
    </i>
    <i>
      <x v="104"/>
      <x v="15"/>
    </i>
    <i>
      <x v="105"/>
      <x v="12"/>
    </i>
    <i>
      <x v="106"/>
      <x v="1"/>
    </i>
    <i>
      <x v="107"/>
      <x/>
    </i>
    <i>
      <x v="108"/>
      <x/>
    </i>
    <i>
      <x v="109"/>
      <x v="1"/>
    </i>
    <i>
      <x v="110"/>
      <x v="1"/>
    </i>
    <i>
      <x v="111"/>
      <x v="20"/>
    </i>
    <i>
      <x v="112"/>
      <x v="1"/>
    </i>
    <i>
      <x v="113"/>
      <x v="5"/>
    </i>
    <i>
      <x v="114"/>
      <x v="23"/>
    </i>
    <i>
      <x v="115"/>
      <x v="17"/>
    </i>
    <i>
      <x v="117"/>
      <x v="6"/>
    </i>
    <i>
      <x v="118"/>
      <x/>
    </i>
    <i>
      <x v="119"/>
      <x v="23"/>
    </i>
    <i>
      <x v="120"/>
      <x v="17"/>
    </i>
    <i>
      <x v="121"/>
      <x v="1"/>
    </i>
    <i>
      <x v="122"/>
      <x v="6"/>
    </i>
    <i>
      <x v="123"/>
      <x v="5"/>
    </i>
    <i>
      <x v="124"/>
      <x v="1"/>
    </i>
    <i>
      <x v="125"/>
      <x/>
    </i>
    <i>
      <x v="126"/>
      <x v="8"/>
    </i>
    <i>
      <x v="127"/>
      <x v="8"/>
    </i>
    <i>
      <x v="128"/>
      <x v="20"/>
    </i>
    <i>
      <x v="129"/>
      <x v="8"/>
    </i>
    <i>
      <x v="130"/>
      <x v="1"/>
    </i>
    <i>
      <x v="131"/>
      <x v="8"/>
    </i>
    <i>
      <x v="132"/>
      <x v="17"/>
    </i>
    <i>
      <x v="133"/>
      <x/>
    </i>
    <i>
      <x v="134"/>
      <x v="23"/>
    </i>
    <i>
      <x v="135"/>
      <x v="8"/>
    </i>
    <i>
      <x v="136"/>
      <x v="8"/>
    </i>
    <i>
      <x v="137"/>
      <x v="1"/>
    </i>
    <i>
      <x v="138"/>
      <x v="6"/>
    </i>
    <i>
      <x v="139"/>
      <x v="1"/>
    </i>
    <i>
      <x v="140"/>
      <x v="8"/>
    </i>
    <i>
      <x v="141"/>
      <x v="8"/>
    </i>
    <i>
      <x v="142"/>
      <x v="15"/>
    </i>
    <i>
      <x v="143"/>
      <x v="5"/>
    </i>
    <i>
      <x v="144"/>
      <x v="1"/>
    </i>
    <i>
      <x v="145"/>
      <x/>
    </i>
    <i>
      <x v="146"/>
      <x v="1"/>
    </i>
    <i>
      <x v="147"/>
      <x v="8"/>
    </i>
    <i>
      <x v="148"/>
      <x v="1"/>
    </i>
    <i>
      <x v="149"/>
      <x v="1"/>
    </i>
    <i>
      <x v="150"/>
      <x/>
    </i>
    <i>
      <x v="152"/>
      <x v="6"/>
    </i>
    <i>
      <x v="153"/>
      <x v="12"/>
    </i>
    <i>
      <x v="154"/>
      <x v="23"/>
    </i>
    <i>
      <x v="155"/>
      <x v="10"/>
    </i>
    <i>
      <x v="156"/>
      <x v="5"/>
    </i>
    <i>
      <x v="157"/>
      <x v="23"/>
    </i>
    <i>
      <x v="158"/>
      <x v="1"/>
    </i>
    <i>
      <x v="159"/>
      <x v="1"/>
    </i>
    <i>
      <x v="160"/>
      <x v="1"/>
    </i>
    <i>
      <x v="161"/>
      <x v="20"/>
    </i>
    <i>
      <x v="162"/>
      <x v="5"/>
    </i>
    <i>
      <x v="163"/>
      <x v="1"/>
    </i>
    <i>
      <x v="164"/>
      <x/>
    </i>
    <i>
      <x v="165"/>
      <x/>
    </i>
    <i>
      <x v="166"/>
      <x v="23"/>
    </i>
    <i>
      <x v="167"/>
      <x v="15"/>
    </i>
    <i>
      <x v="168"/>
      <x v="12"/>
    </i>
    <i>
      <x v="169"/>
      <x v="6"/>
    </i>
    <i>
      <x v="170"/>
      <x v="6"/>
    </i>
    <i>
      <x v="171"/>
      <x/>
    </i>
    <i>
      <x v="172"/>
      <x v="8"/>
    </i>
    <i>
      <x v="173"/>
      <x v="17"/>
    </i>
    <i>
      <x v="174"/>
      <x v="15"/>
    </i>
    <i>
      <x v="175"/>
      <x v="12"/>
    </i>
    <i>
      <x v="176"/>
      <x/>
    </i>
    <i>
      <x v="177"/>
      <x v="10"/>
    </i>
    <i>
      <x v="178"/>
      <x/>
    </i>
    <i>
      <x v="179"/>
      <x/>
    </i>
    <i>
      <x v="180"/>
      <x/>
    </i>
    <i>
      <x v="181"/>
      <x v="23"/>
    </i>
    <i>
      <x v="182"/>
      <x v="14"/>
    </i>
    <i>
      <x v="183"/>
      <x/>
    </i>
    <i>
      <x v="184"/>
      <x v="1"/>
    </i>
    <i>
      <x v="185"/>
      <x v="23"/>
    </i>
    <i>
      <x v="186"/>
      <x v="1"/>
    </i>
    <i>
      <x v="187"/>
      <x/>
    </i>
    <i>
      <x v="188"/>
      <x v="23"/>
    </i>
    <i>
      <x v="189"/>
      <x v="1"/>
    </i>
    <i>
      <x v="190"/>
      <x/>
    </i>
    <i>
      <x v="191"/>
      <x/>
    </i>
    <i>
      <x v="192"/>
      <x v="5"/>
    </i>
    <i>
      <x v="193"/>
      <x v="1"/>
    </i>
    <i>
      <x v="194"/>
      <x/>
    </i>
    <i>
      <x v="195"/>
      <x/>
    </i>
    <i>
      <x v="196"/>
      <x/>
    </i>
    <i>
      <x v="198"/>
      <x/>
    </i>
    <i>
      <x v="199"/>
      <x v="6"/>
    </i>
    <i>
      <x v="200"/>
      <x v="1"/>
    </i>
    <i>
      <x v="201"/>
      <x v="6"/>
    </i>
    <i>
      <x v="202"/>
      <x v="1"/>
    </i>
    <i>
      <x v="203"/>
      <x v="23"/>
    </i>
    <i>
      <x v="204"/>
      <x v="20"/>
    </i>
    <i>
      <x v="205"/>
      <x v="12"/>
    </i>
    <i>
      <x v="206"/>
      <x v="12"/>
    </i>
    <i>
      <x v="207"/>
      <x v="15"/>
    </i>
    <i>
      <x v="208"/>
      <x v="15"/>
    </i>
    <i>
      <x v="209"/>
      <x v="1"/>
    </i>
    <i>
      <x v="210"/>
      <x/>
    </i>
    <i>
      <x v="211"/>
      <x v="5"/>
    </i>
    <i>
      <x v="212"/>
      <x v="17"/>
    </i>
    <i>
      <x v="213"/>
      <x v="8"/>
    </i>
    <i>
      <x v="214"/>
      <x v="23"/>
    </i>
    <i>
      <x v="215"/>
      <x v="23"/>
    </i>
    <i>
      <x v="216"/>
      <x v="23"/>
    </i>
    <i>
      <x v="217"/>
      <x v="23"/>
    </i>
    <i>
      <x v="218"/>
      <x/>
    </i>
    <i>
      <x v="219"/>
      <x/>
    </i>
    <i>
      <x v="220"/>
      <x v="6"/>
    </i>
    <i>
      <x v="221"/>
      <x/>
    </i>
    <i>
      <x v="222"/>
      <x v="1"/>
    </i>
    <i>
      <x v="223"/>
      <x/>
    </i>
    <i>
      <x v="224"/>
      <x v="14"/>
    </i>
    <i>
      <x v="225"/>
      <x v="23"/>
    </i>
    <i>
      <x v="226"/>
      <x v="23"/>
    </i>
    <i>
      <x v="227"/>
      <x v="14"/>
    </i>
    <i>
      <x v="228"/>
      <x/>
    </i>
    <i>
      <x v="229"/>
      <x/>
    </i>
    <i>
      <x v="230"/>
      <x/>
    </i>
    <i>
      <x v="231"/>
      <x/>
    </i>
    <i>
      <x v="232"/>
      <x v="8"/>
    </i>
    <i>
      <x v="233"/>
      <x v="6"/>
    </i>
    <i>
      <x v="234"/>
      <x v="20"/>
    </i>
    <i>
      <x v="235"/>
      <x v="17"/>
    </i>
    <i>
      <x v="236"/>
      <x v="23"/>
    </i>
    <i>
      <x v="237"/>
      <x v="23"/>
    </i>
    <i>
      <x v="238"/>
      <x/>
    </i>
    <i>
      <x v="239"/>
      <x v="17"/>
    </i>
    <i>
      <x v="240"/>
      <x v="10"/>
    </i>
    <i>
      <x v="241"/>
      <x v="23"/>
    </i>
    <i>
      <x v="242"/>
      <x/>
    </i>
    <i>
      <x v="243"/>
      <x v="20"/>
    </i>
    <i>
      <x v="244"/>
      <x v="23"/>
    </i>
    <i>
      <x v="245"/>
      <x v="10"/>
    </i>
    <i>
      <x v="246"/>
      <x/>
    </i>
    <i>
      <x v="248"/>
      <x v="17"/>
    </i>
    <i>
      <x v="249"/>
      <x/>
    </i>
    <i>
      <x v="250"/>
      <x v="5"/>
    </i>
    <i>
      <x v="251"/>
      <x/>
    </i>
    <i>
      <x v="252"/>
      <x v="17"/>
    </i>
    <i>
      <x v="253"/>
      <x v="15"/>
    </i>
    <i>
      <x v="254"/>
      <x v="15"/>
    </i>
    <i>
      <x v="255"/>
      <x v="8"/>
    </i>
    <i>
      <x v="256"/>
      <x v="1"/>
    </i>
    <i>
      <x v="257"/>
      <x/>
    </i>
  </rowItems>
  <colFields count="2">
    <field x="1"/>
    <field x="-2"/>
  </colFields>
  <colItems count="9">
    <i>
      <x/>
      <x/>
    </i>
    <i r="1" i="1">
      <x v="1"/>
    </i>
    <i r="1" i="2">
      <x v="2"/>
    </i>
    <i>
      <x v="1"/>
      <x/>
    </i>
    <i r="1" i="1">
      <x v="1"/>
    </i>
    <i r="1" i="2">
      <x v="2"/>
    </i>
    <i>
      <x v="2"/>
      <x/>
    </i>
    <i r="1" i="1">
      <x v="1"/>
    </i>
    <i r="1" i="2">
      <x v="2"/>
    </i>
  </colItems>
  <dataFields count="3">
    <dataField name="Somma di NR_Score_Hybrid" fld="7" baseField="0" baseItem="0"/>
    <dataField name="Somma di NR_Score_App" fld="8" baseField="0" baseItem="0"/>
    <dataField name="Somma di NR_Score"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ella_pivot3" cacheId="8" applyNumberFormats="0" applyBorderFormats="0" applyFontFormats="0" applyPatternFormats="0" applyAlignmentFormats="0" applyWidthHeightFormats="1" dataCaption="Valori" updatedVersion="4" minRefreshableVersion="3" useAutoFormatting="1" itemPrintTitles="1" createdVersion="4" indent="0" outline="1" outlineData="1" multipleFieldFilters="0">
  <location ref="A1:JI256" firstHeaderRow="1" firstDataRow="3" firstDataCol="1"/>
  <pivotFields count="169">
    <pivotField axis="axisRow" showAll="0" sortType="ascending">
      <items count="259">
        <item n="Brand_1" x="0"/>
        <item n="Brand_2" x="212"/>
        <item n="Brand_3" x="1"/>
        <item n="Brand_4" x="156"/>
        <item n="Brand_5" x="2"/>
        <item n="Brand_6" x="3"/>
        <item n="Brand_7" x="4"/>
        <item n="Brand_8" x="5"/>
        <item n="Brand_9" x="213"/>
        <item n="Brand_10" x="157"/>
        <item n="Brand_11" x="214"/>
        <item n="Brand_12" x="215"/>
        <item x="158"/>
        <item n="Brand_14" x="159"/>
        <item n="Brand_15" x="6"/>
        <item m="1" x="255"/>
        <item n="Brand_16" x="7"/>
        <item n="Brand_17" x="216"/>
        <item n="Brand_18" x="217"/>
        <item n="Brand_19" x="8"/>
        <item n="Brand_20" x="218"/>
        <item n="Brand_21" x="160"/>
        <item n="Brand_22" x="219"/>
        <item n="Brand_23" x="220"/>
        <item n="Brand_24" x="9"/>
        <item n="Brand_25" x="10"/>
        <item n="Brand_26" x="11"/>
        <item n="Brand_27" x="221"/>
        <item n="Brand_28" x="12"/>
        <item n="Brand_29" x="13"/>
        <item n="Brand_30" x="161"/>
        <item n="Brand_31" x="162"/>
        <item n="Brand_32" x="14"/>
        <item n="Brand_33" x="15"/>
        <item n="Brand_34" x="16"/>
        <item n="Brand_35" x="17"/>
        <item n="Brand_36" x="18"/>
        <item n="Brand_37" x="19"/>
        <item n="Brand_38" x="222"/>
        <item n="Brand_39" x="163"/>
        <item n="Brand_40" x="164"/>
        <item n="Brand_41" x="20"/>
        <item n="Brand_42" x="21"/>
        <item n="Brand_43" x="223"/>
        <item n="Brand_44" x="224"/>
        <item n="Brand_45" x="22"/>
        <item n="Brand_46" x="23"/>
        <item n="Brand_47" x="165"/>
        <item n="Brand_48" x="166"/>
        <item n="Brand_49" x="225"/>
        <item n="Brand_50" x="24"/>
        <item n="Brand_51" x="25"/>
        <item n="Brand_52" x="226"/>
        <item n="Brand_53" x="26"/>
        <item n="Brand_54" x="27"/>
        <item n="Brand_55" x="28"/>
        <item n="Brand_56" x="29"/>
        <item x="227"/>
        <item x="167"/>
        <item n="Brand_59" x="30"/>
        <item n="Brand_60" x="168"/>
        <item n="Brand_61" x="31"/>
        <item n="Brand_62" x="32"/>
        <item x="33"/>
        <item n="Brand_64" x="34"/>
        <item n="Brand_65" x="169"/>
        <item n="Brand_66" x="35"/>
        <item n="Brand_67" x="36"/>
        <item n="Brand_68" x="37"/>
        <item n="Brand_69" x="170"/>
        <item n="Brand_70" x="228"/>
        <item n="Brand_71" x="38"/>
        <item m="1" x="254"/>
        <item n="Brand_72" x="39"/>
        <item n="Brand_73" x="40"/>
        <item n="Brand_74" x="229"/>
        <item n="Brand_75" x="41"/>
        <item n="Brand_76" x="42"/>
        <item n="Brand_77" x="43"/>
        <item n="Brand_78" x="230"/>
        <item n="Brand_79" x="231"/>
        <item n="Brand_80" x="44"/>
        <item n="Brand_81" x="45"/>
        <item n="Brand_82" x="46"/>
        <item n="Brand_83" x="47"/>
        <item n="Brand_84" x="48"/>
        <item n="Brand_85" x="49"/>
        <item n="EsserBella (Brand_85)" x="50"/>
        <item n="Brand_87" x="51"/>
        <item n="Brand_88" x="52"/>
        <item n="Brand_89" x="53"/>
        <item n="Brand_90" x="54"/>
        <item n="Brand_91" x="55"/>
        <item n="Brand_92" x="56"/>
        <item n="Brand_93" x="57"/>
        <item n="Brand_94" x="58"/>
        <item n="Brand_95" x="59"/>
        <item n="Brand_96" x="232"/>
        <item n="Brand_97" x="60"/>
        <item n="Brand_98" x="61"/>
        <item n="Brand_99" x="62"/>
        <item n="Brand_100" x="171"/>
        <item n="Brand_101" x="63"/>
        <item n="Brand_102" x="64"/>
        <item n="Brand_103" x="233"/>
        <item n="Brand_104" x="172"/>
        <item n="Brand_105" x="65"/>
        <item n="Brand_106" x="66"/>
        <item n="Brand_107" x="234"/>
        <item n="Brand_108" x="67"/>
        <item n="Brand_109" x="68"/>
        <item n="Brand_110" x="69"/>
        <item n="Brand_111" x="70"/>
        <item n="Brand_112" x="71"/>
        <item n="Brand_113" x="72"/>
        <item n="Brand_114" x="73"/>
        <item m="1" x="256"/>
        <item n="Brand_115" x="74"/>
        <item n="Brand_116" x="75"/>
        <item x="76"/>
        <item n="Brand_118" x="235"/>
        <item n="Brand_119" x="77"/>
        <item n="Brand_120" x="78"/>
        <item n="Brand_121" x="236"/>
        <item n="Brand_122" x="79"/>
        <item n="Brand_123" x="80"/>
        <item n="Brand_124" x="81"/>
        <item n="Brand_125" x="82"/>
        <item n="Brand_126" x="83"/>
        <item n="Brand_127" x="84"/>
        <item n="Brand_128" x="85"/>
        <item n="Brand_129" x="173"/>
        <item n="Brand_130" x="86"/>
        <item n="Brand_131" x="174"/>
        <item n="Brand_132" x="87"/>
        <item n="Brand_133" x="175"/>
        <item n="Brand_134" x="88"/>
        <item n="Brand_135" x="89"/>
        <item n="Brand_136" x="90"/>
        <item n="Brand_137" x="91"/>
        <item n="Brand_138" x="92"/>
        <item n="Brand_139" x="93"/>
        <item n="Brand_140" x="237"/>
        <item n="Brand_141" x="94"/>
        <item n="Brand_142" x="95"/>
        <item n="Brand_143" x="96"/>
        <item n="Brand_144" x="238"/>
        <item n="Brand_145" x="97"/>
        <item n="Brand_146" x="98"/>
        <item n="Brand_147" x="99"/>
        <item n="Brand_148" x="176"/>
        <item m="1" x="252"/>
        <item n="Brand_149" x="100"/>
        <item n="Brand_150" x="177"/>
        <item n="Brand_151" x="101"/>
        <item n="Brand_152" x="102"/>
        <item n="Brand_153" x="103"/>
        <item n="MBrand_88" x="104"/>
        <item n="Brand_155" x="105"/>
        <item n="Brand_156" x="106"/>
        <item n="Brand_157" x="107"/>
        <item n="Brand_158" x="108"/>
        <item n="Brand_159" x="109"/>
        <item n="Brand_160" x="110"/>
        <item n="Brand_161" x="178"/>
        <item n="Brand_162" x="179"/>
        <item n="Brand_163" x="111"/>
        <item n="Brand_164" x="239"/>
        <item n="Brand_165" x="180"/>
        <item n="Brand_166" x="112"/>
        <item n="Brand_167" x="113"/>
        <item n="Brand_168" x="240"/>
        <item n="Brand_169" x="114"/>
        <item n="Brand_170" x="115"/>
        <item n="Brand_171" x="241"/>
        <item n="Brand_172" x="242"/>
        <item n="Brand_173" x="181"/>
        <item n="Brand_174" x="116"/>
        <item n="Brand_175" x="243"/>
        <item n="Brand_176" x="117"/>
        <item n="Brand_177" x="182"/>
        <item n="Brand_178" x="118"/>
        <item n="Brand_179" x="183"/>
        <item n="Brand_180" x="184"/>
        <item n="Brand_181" x="119"/>
        <item n="Brand_182" x="120"/>
        <item n="Brand_183" x="121"/>
        <item n="Brand_184" x="185"/>
        <item n="Brand_185" x="122"/>
        <item n="Brand_186" x="123"/>
        <item n="Brand_187" x="186"/>
        <item n="Brand_188" x="187"/>
        <item n="Brand_189" x="124"/>
        <item n="Brand_190" x="125"/>
        <item n="Brand_191" x="188"/>
        <item n="Brand_192" x="189"/>
        <item n="Brand_193" x="126"/>
        <item m="1" x="257"/>
        <item n="Brand_194" x="127"/>
        <item n="Brand_195" x="128"/>
        <item n="Brand_196" x="129"/>
        <item n="Brand_197" x="130"/>
        <item n="Brand_198" x="131"/>
        <item n="Brand_199" x="190"/>
        <item n="Brand_200" x="132"/>
        <item n="Brand_201" x="244"/>
        <item n="Brand_202" x="245"/>
        <item n="Brand_203" x="246"/>
        <item n="Brand_204" x="247"/>
        <item n="Brand_205" x="133"/>
        <item n="Brand_206" x="191"/>
        <item n="Brand_207" x="134"/>
        <item x="192"/>
        <item n="Brand_209" x="135"/>
        <item n="Brand_210" x="193"/>
        <item x="136"/>
        <item n="Brand_212" x="137"/>
        <item n="Brand_213" x="138"/>
        <item n="Brand_214" x="194"/>
        <item n="Brand_215" x="195"/>
        <item n="Brand_216" x="196"/>
        <item n="Brand_217" x="197"/>
        <item n="Brand_218" x="139"/>
        <item n="Brand_219" x="140"/>
        <item n="Brand_220" x="198"/>
        <item n="Brand_221" x="141"/>
        <item n="Brand_222" x="248"/>
        <item n="Brand_223" x="199"/>
        <item n="Brand_224" x="200"/>
        <item n="Brand_225" x="201"/>
        <item n="Brand_226" x="142"/>
        <item n="Brand_227" x="202"/>
        <item n="Brand_228" x="143"/>
        <item n="Brand_229" x="144"/>
        <item n="Brand_230" x="203"/>
        <item n="Brand_231" x="204"/>
        <item n="Brand_232" x="205"/>
        <item n="Brand_233" x="145"/>
        <item n="Brand_234" x="206"/>
        <item n="Brand_235" x="146"/>
        <item n="Brand_236" x="147"/>
        <item n="Brand_237" x="249"/>
        <item n="Brand_238" x="148"/>
        <item n="Brand_239" x="207"/>
        <item n="Brand_240" x="149"/>
        <item n="Brand_241" x="150"/>
        <item n="Brand_242" x="151"/>
        <item m="1" x="253"/>
        <item n="Brand_243" x="208"/>
        <item n="Brand_244" x="209"/>
        <item n="Brand_245" x="152"/>
        <item n="Brand_246" x="210"/>
        <item n="Brand_247" x="211"/>
        <item n="Brand_248" x="250"/>
        <item n="Brand_249" x="251"/>
        <item n="Brand_250" x="153"/>
        <item n="Brand_251" x="154"/>
        <item n="Brand_252" x="155"/>
        <item t="default"/>
      </items>
    </pivotField>
    <pivotField axis="axisCol" numFmtId="17" showAll="0" sortType="ascending" maxSubtotal="1">
      <items count="4">
        <item x="0"/>
        <item x="1"/>
        <item x="2"/>
        <item t="max"/>
      </items>
    </pivotField>
    <pivotField showAll="0"/>
    <pivotField dataField="1" showAll="0"/>
    <pivotField showAll="0" defaultSubtotal="0"/>
    <pivotField dataField="1" showAll="0"/>
    <pivotField dataField="1" showAll="0" defaultSubtotal="0"/>
    <pivotField showAll="0" defaultSubtotal="0"/>
    <pivotField showAll="0" defaultSubtotal="0"/>
    <pivotField dataField="1" showAll="0" defaultSubtotal="0"/>
    <pivotField dataField="1"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53">
    <i>
      <x/>
    </i>
    <i>
      <x v="1"/>
    </i>
    <i>
      <x v="2"/>
    </i>
    <i>
      <x v="3"/>
    </i>
    <i>
      <x v="4"/>
    </i>
    <i>
      <x v="5"/>
    </i>
    <i>
      <x v="6"/>
    </i>
    <i>
      <x v="7"/>
    </i>
    <i>
      <x v="8"/>
    </i>
    <i>
      <x v="9"/>
    </i>
    <i>
      <x v="10"/>
    </i>
    <i>
      <x v="11"/>
    </i>
    <i>
      <x v="12"/>
    </i>
    <i>
      <x v="13"/>
    </i>
    <i>
      <x v="14"/>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8"/>
    </i>
    <i>
      <x v="249"/>
    </i>
    <i>
      <x v="250"/>
    </i>
    <i>
      <x v="251"/>
    </i>
    <i>
      <x v="252"/>
    </i>
    <i>
      <x v="253"/>
    </i>
    <i>
      <x v="254"/>
    </i>
    <i>
      <x v="255"/>
    </i>
    <i>
      <x v="256"/>
    </i>
    <i>
      <x v="257"/>
    </i>
    <i t="grand">
      <x/>
    </i>
  </rowItems>
  <colFields count="2">
    <field x="1"/>
    <field x="-2"/>
  </colFields>
  <colItems count="268">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r="1" i="59">
      <x v="59"/>
    </i>
    <i r="1" i="60">
      <x v="60"/>
    </i>
    <i r="1" i="61">
      <x v="61"/>
    </i>
    <i r="1" i="62">
      <x v="62"/>
    </i>
    <i r="1" i="63">
      <x v="63"/>
    </i>
    <i r="1" i="64">
      <x v="64"/>
    </i>
    <i r="1" i="65">
      <x v="65"/>
    </i>
    <i r="1" i="66">
      <x v="66"/>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r="1" i="59">
      <x v="59"/>
    </i>
    <i r="1" i="60">
      <x v="60"/>
    </i>
    <i r="1" i="61">
      <x v="61"/>
    </i>
    <i r="1" i="62">
      <x v="62"/>
    </i>
    <i r="1" i="63">
      <x v="63"/>
    </i>
    <i r="1" i="64">
      <x v="64"/>
    </i>
    <i r="1" i="65">
      <x v="65"/>
    </i>
    <i r="1" i="66">
      <x v="66"/>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r="1" i="59">
      <x v="59"/>
    </i>
    <i r="1" i="60">
      <x v="60"/>
    </i>
    <i r="1" i="61">
      <x v="61"/>
    </i>
    <i r="1" i="62">
      <x v="62"/>
    </i>
    <i r="1" i="63">
      <x v="63"/>
    </i>
    <i r="1" i="64">
      <x v="64"/>
    </i>
    <i r="1" i="65">
      <x v="65"/>
    </i>
    <i r="1" i="66">
      <x v="66"/>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i t="grand" i="39">
      <x/>
    </i>
    <i t="grand" i="40">
      <x/>
    </i>
    <i t="grand" i="41">
      <x/>
    </i>
    <i t="grand" i="42">
      <x/>
    </i>
    <i t="grand" i="43">
      <x/>
    </i>
    <i t="grand" i="44">
      <x/>
    </i>
    <i t="grand" i="45">
      <x/>
    </i>
    <i t="grand" i="46">
      <x/>
    </i>
    <i t="grand" i="47">
      <x/>
    </i>
    <i t="grand" i="48">
      <x/>
    </i>
    <i t="grand" i="49">
      <x/>
    </i>
    <i t="grand" i="50">
      <x/>
    </i>
    <i t="grand" i="51">
      <x/>
    </i>
    <i t="grand" i="52">
      <x/>
    </i>
    <i t="grand" i="53">
      <x/>
    </i>
    <i t="grand" i="54">
      <x/>
    </i>
    <i t="grand" i="55">
      <x/>
    </i>
    <i t="grand" i="56">
      <x/>
    </i>
    <i t="grand" i="57">
      <x/>
    </i>
    <i t="grand" i="58">
      <x/>
    </i>
    <i t="grand" i="59">
      <x/>
    </i>
    <i t="grand" i="60">
      <x/>
    </i>
    <i t="grand" i="61">
      <x/>
    </i>
    <i t="grand" i="62">
      <x/>
    </i>
    <i t="grand" i="63">
      <x/>
    </i>
    <i t="grand" i="64">
      <x/>
    </i>
    <i t="grand" i="65">
      <x/>
    </i>
    <i t="grand" i="66">
      <x/>
    </i>
  </colItems>
  <dataFields count="67">
    <dataField name="Conteggio di URL sistema di spedizione" fld="5" subtotal="count" baseField="0" baseItem="0"/>
    <dataField name="Somma di eCommerce" fld="6" baseField="0" baseItem="0"/>
    <dataField name="Somma di N. Punti Vendita" fld="3" baseField="0" baseItem="0"/>
    <dataField name="Somma di NR_Score" fld="9" baseField="0" baseItem="0"/>
    <dataField name="Somma di Consegna in store" fld="10" baseField="0" baseItem="0"/>
    <dataField name="Somma di Reso in store" fld="12" baseField="0" baseItem="0"/>
    <dataField name="Somma di Disponibilità in store" fld="13" baseField="0" baseItem="0"/>
    <dataField name="Somma di Prenotazione online - Prova e acquisto in store" fld="14" baseField="0" baseItem="0"/>
    <dataField name="Somma di Carta Fedeltà mixed on/off" fld="15" baseField="0" baseItem="0"/>
    <dataField name="Somma di Community online" fld="16" baseField="0" baseItem="0"/>
    <dataField name="Somma di Sistema di pagamento branded" fld="17" baseField="0" baseItem="15"/>
    <dataField name="Somma di QR code in store" fld="18" baseField="0" baseItem="15"/>
    <dataField name="Somma di App" fld="19" baseField="0" baseItem="0"/>
    <dataField name="Somma di App-Ecommerce" fld="20" baseField="0" baseItem="0"/>
    <dataField name="Somma di App-Localizzazione" fld="21" baseField="0" baseItem="0"/>
    <dataField name="Somma di App-Disponibilità in negozio" fld="22" baseField="0" baseItem="0"/>
    <dataField name="Somma di App-Prenota&amp;ritira" fld="23" baseField="0" baseItem="0"/>
    <dataField name="Somma di App-Scan QRCode e codici a barre" fld="24" baseField="0" baseItem="0"/>
    <dataField name="Somma di App-Card: punti, community" fld="25" baseField="0" baseItem="0"/>
    <dataField name="Somma di App-vantaggi esclusivi" fld="26" baseField="0" baseItem="0"/>
    <dataField name="Somma di App-Spesa con App in store" fld="27" baseField="0" baseItem="0"/>
    <dataField name="Somma di App-Pagamento" fld="28" baseField="0" baseItem="0"/>
    <dataField name="Somma di Like su Facebook" fld="32" baseField="0" baseItem="0"/>
    <dataField name="Somma di Like su Social non Facebook" fld="33" baseField="0" baseItem="0"/>
    <dataField name="Somma di Attivazione NFC" fld="34" baseField="0" baseItem="0"/>
    <dataField name="Somma di Download App" fld="35" baseField="0" baseItem="0"/>
    <dataField name="Somma di Registrazione Sito Web" fld="36" baseField="0" baseItem="0"/>
    <dataField name="Somma di Altri inviti" fld="37" baseField="0" baseItem="0"/>
    <dataField name="Somma di Nessun invito" fld="38" baseField="0" baseItem="0"/>
    <dataField name="Somma di Nessun codice in negozio" fld="39" baseField="0" baseItem="0"/>
    <dataField name="Somma di Codici in un punto del negozio" fld="40" baseField="0" baseItem="0"/>
    <dataField name="Somma di Codici in diversi punti del negozio" fld="41" baseField="0" baseItem="0"/>
    <dataField name="Somma di QR Code" fld="42" baseField="0" baseItem="0"/>
    <dataField name="Somma di Codici a barre" fld="43" baseField="0" baseItem="0"/>
    <dataField name="Somma di Codici di lettere e numeri" fld="44" baseField="0" baseItem="0"/>
    <dataField name="Somma di Altri codici" fld="45" baseField="0" baseItem="0"/>
    <dataField name="Somma di Non capisco a cosa servono i codici" fld="46" baseField="0" baseItem="0"/>
    <dataField name="Somma di Codice per download App" fld="47" baseField="0" baseItem="0"/>
    <dataField name="Somma di codice per pagare alla cassa" fld="48" baseField="0" baseItem="0"/>
    <dataField name="Somma di Codice per accesso a contenuti" fld="49" baseField="0" baseItem="0"/>
    <dataField name="Somma di Codici per schede prodotto" fld="50" baseField="0" baseItem="0"/>
    <dataField name="Somma di Codici per altre azioni" fld="51" baseField="0" baseItem="0"/>
    <dataField name="Somma di Non c'è NFC" fld="52" baseField="0" baseItem="0"/>
    <dataField name="Somma di NFC in un punto del negozio" fld="53" baseField="0" baseItem="0"/>
    <dataField name="Somma di NFC in più punti del negozio" fld="54" baseField="0" baseItem="0"/>
    <dataField name="Somma di Carta di credito tradizionale" fld="55" baseField="0" baseItem="0"/>
    <dataField name="Somma di Carta di credto contactless" fld="56" baseField="0" baseItem="0"/>
    <dataField name="Somma di App dell'insegna" fld="57" baseField="0" baseItem="0"/>
    <dataField name="Somma di App di terze parti" fld="58" baseField="0" baseItem="0"/>
    <dataField name="Somma di Altre modalità di pagamento" fld="59" baseField="0" baseItem="0"/>
    <dataField name="Somma di Apple Pay" fld="60" baseField="0" baseItem="0"/>
    <dataField name="Somma di Android Pay" fld="61" baseField="0" baseItem="0"/>
    <dataField name="Somma di Samsung Pay" fld="62" baseField="0" baseItem="0"/>
    <dataField name="Somma di Satispay" fld="63" baseField="0" baseItem="0"/>
    <dataField name="Somma di PayPal" fld="64" baseField="0" baseItem="0"/>
    <dataField name="Somma di Jiffy" fld="65" baseField="0" baseItem="0"/>
    <dataField name="Somma di Altre App" fld="66" baseField="0" baseItem="0"/>
    <dataField name="Somma di E' possibile pagare con un buono digitale alla cassa" fld="67" baseField="0" baseItem="0"/>
    <dataField name="Somma di Non è possibile pagare con un buono digitale alla cassa" fld="68" baseField="0" baseItem="0"/>
    <dataField name="Somma di Non ho capito se è possibile pagare con un buono digitale alla cassa" fld="69" baseField="0" baseItem="0"/>
    <dataField name="Somma di Campo rete mobile parziale" fld="70" baseField="0" baseItem="0"/>
    <dataField name="Somma di Campo rete mobile totale" fld="71" baseField="0" baseItem="0"/>
    <dataField name="Somma di Campo inesistente" fld="72" baseField="0" baseItem="0"/>
    <dataField name="Somma di Free Wifi" fld="73" baseField="0" baseItem="0"/>
    <dataField name="Somma di Wifi con registrazione" fld="74" baseField="0" baseItem="0"/>
    <dataField name="Somma di No Wifi" fld="75" baseField="0" baseItem="0"/>
    <dataField name="Somma di Opline Goers" fld="7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ella_pivot1" cacheId="8" applyNumberFormats="0" applyBorderFormats="0" applyFontFormats="0" applyPatternFormats="0" applyAlignmentFormats="0" applyWidthHeightFormats="1" dataCaption="Valori" updatedVersion="4" minRefreshableVersion="3" useAutoFormatting="1" colGrandTotals="0" itemPrintTitles="1" createdVersion="4" indent="0" outline="1" outlineData="1" multipleFieldFilters="0">
  <location ref="A1:KA256" firstHeaderRow="1" firstDataRow="3" firstDataCol="2"/>
  <pivotFields count="169">
    <pivotField axis="axisRow" compact="0" outline="0" subtotalTop="0" showAll="0" sortType="ascending" defaultSubtotal="0">
      <items count="258">
        <item n="Brand_1" x="0"/>
        <item n="Brand_2" x="212"/>
        <item n="Brand_3" x="1"/>
        <item n="Brand_4" x="156"/>
        <item n="Brand_5" x="2"/>
        <item n="Brand_6" x="3"/>
        <item n="Brand_7" x="4"/>
        <item n="Brand_8" x="5"/>
        <item n="Brand_9" x="213"/>
        <item n="Brand_10" x="157"/>
        <item n="Brand_11" x="214"/>
        <item n="Brand_12" x="215"/>
        <item x="158"/>
        <item n="Brand_14" x="159"/>
        <item n="Brand_15" x="6"/>
        <item m="1" x="255"/>
        <item n="Brand_16" x="7"/>
        <item n="Brand_17" x="216"/>
        <item n="Brand_18" x="217"/>
        <item n="Brand_19" x="8"/>
        <item n="Brand_20" x="218"/>
        <item n="Brand_21" x="160"/>
        <item n="Brand_22" x="219"/>
        <item n="Brand_23" x="220"/>
        <item n="Brand_24" x="9"/>
        <item n="Brand_25" x="10"/>
        <item n="Brand_26" x="11"/>
        <item n="Brand_27" x="221"/>
        <item n="Brand_28" x="12"/>
        <item n="Brand_29" x="13"/>
        <item n="Brand_30" x="161"/>
        <item n="Brand_31" x="162"/>
        <item n="Brand_32" x="14"/>
        <item n="Brand_33" x="15"/>
        <item n="Brand_34" x="16"/>
        <item n="Brand_35" x="17"/>
        <item n="Brand_36" x="18"/>
        <item n="Brand_37" x="19"/>
        <item n="Brand_38" x="222"/>
        <item n="Brand_39" x="163"/>
        <item n="Brand_40" x="164"/>
        <item n="Brand_41" x="20"/>
        <item n="Brand_42" x="21"/>
        <item n="Brand_43" x="223"/>
        <item n="Brand_44" x="224"/>
        <item n="Brand_45" x="22"/>
        <item n="Brand_46" x="23"/>
        <item n="Brand_47" x="165"/>
        <item n="Brand_48" x="166"/>
        <item n="Brand_49" x="225"/>
        <item n="Brand_50" x="24"/>
        <item n="Brand_51" x="25"/>
        <item n="Brand_52" x="226"/>
        <item n="Brand_53" x="26"/>
        <item n="Brand_54" x="27"/>
        <item n="Brand_55" x="28"/>
        <item n="Brand_56" x="29"/>
        <item x="227"/>
        <item x="167"/>
        <item n="Brand_59" x="30"/>
        <item n="Brand_60" x="168"/>
        <item n="Brand_61" x="31"/>
        <item n="Brand_62" x="32"/>
        <item x="33"/>
        <item n="Brand_64" x="34"/>
        <item n="Brand_65" x="169"/>
        <item n="Brand_66" x="35"/>
        <item n="Brand_67" x="36"/>
        <item n="Brand_68" x="37"/>
        <item n="Brand_69" x="170"/>
        <item n="Brand_70" x="228"/>
        <item n="Brand_71" x="38"/>
        <item m="1" x="254"/>
        <item n="Brand_72" x="39"/>
        <item n="Brand_73" x="40"/>
        <item n="Brand_74" x="229"/>
        <item n="Brand_75" x="41"/>
        <item n="Brand_76" x="42"/>
        <item n="Brand_77" x="43"/>
        <item n="Brand_78" x="230"/>
        <item n="Brand_79" x="231"/>
        <item n="Brand_80" x="44"/>
        <item n="Brand_81" x="45"/>
        <item n="Brand_82" x="46"/>
        <item n="Brand_83" x="47"/>
        <item n="Brand_84" x="48"/>
        <item n="Brand_85" x="49"/>
        <item n="EsserBella (Brand_85)" x="50"/>
        <item n="Brand_87" x="51"/>
        <item n="Brand_88" x="52"/>
        <item n="Brand_89" x="53"/>
        <item n="Brand_90" x="54"/>
        <item n="Brand_91" x="55"/>
        <item n="Brand_92" x="56"/>
        <item n="Brand_93" x="57"/>
        <item n="Brand_94" x="58"/>
        <item n="Brand_95" x="59"/>
        <item n="Brand_96" x="232"/>
        <item n="Brand_97" x="60"/>
        <item n="Brand_98" x="61"/>
        <item n="Brand_99" x="62"/>
        <item n="Brand_100" x="171"/>
        <item n="Brand_101" x="63"/>
        <item n="Brand_102" x="64"/>
        <item n="Brand_103" x="233"/>
        <item n="Brand_104" x="172"/>
        <item n="Brand_105" x="65"/>
        <item n="Brand_106" x="66"/>
        <item n="Brand_107" x="234"/>
        <item n="Brand_108" x="67"/>
        <item n="Brand_109" x="68"/>
        <item n="Brand_110" x="69"/>
        <item n="Brand_111" x="70"/>
        <item n="Brand_112" x="71"/>
        <item n="Brand_113" x="72"/>
        <item n="Brand_114" x="73"/>
        <item m="1" x="256"/>
        <item n="Brand_115" x="74"/>
        <item n="Brand_116" x="75"/>
        <item x="76"/>
        <item n="Brand_118" x="235"/>
        <item n="Brand_119" x="77"/>
        <item n="Brand_120" x="78"/>
        <item n="Brand_121" x="236"/>
        <item n="Brand_122" x="79"/>
        <item n="Brand_123" x="80"/>
        <item n="Brand_124" x="81"/>
        <item n="Brand_125" x="82"/>
        <item n="Brand_126" x="83"/>
        <item n="Brand_127" x="84"/>
        <item n="Brand_128" x="85"/>
        <item n="Brand_129" x="173"/>
        <item n="Brand_130" x="86"/>
        <item n="Brand_131" x="174"/>
        <item n="Brand_132" x="87"/>
        <item n="Brand_133" x="175"/>
        <item n="Brand_134" x="88"/>
        <item n="Brand_135" x="89"/>
        <item n="Brand_136" x="90"/>
        <item n="Brand_137" x="91"/>
        <item n="Brand_138" x="92"/>
        <item n="Brand_139" x="93"/>
        <item n="Brand_140" x="237"/>
        <item n="Brand_141" x="94"/>
        <item n="Brand_142" x="95"/>
        <item n="Brand_143" x="96"/>
        <item n="Brand_144" x="238"/>
        <item n="Brand_145" x="97"/>
        <item n="Brand_146" x="98"/>
        <item n="Brand_147" x="99"/>
        <item n="Brand_148" x="176"/>
        <item m="1" x="252"/>
        <item n="Brand_149" x="100"/>
        <item n="Brand_150" x="177"/>
        <item n="Brand_151" x="101"/>
        <item n="Brand_152" x="102"/>
        <item n="Brand_153" x="103"/>
        <item n="MBrand_88" x="104"/>
        <item n="Brand_155" x="105"/>
        <item n="Brand_156" x="106"/>
        <item n="Brand_157" x="107"/>
        <item n="Brand_158" x="108"/>
        <item n="Brand_159" x="109"/>
        <item n="Brand_160" x="110"/>
        <item n="Brand_161" x="178"/>
        <item n="Brand_162" x="179"/>
        <item n="Brand_163" x="111"/>
        <item n="Brand_164" x="239"/>
        <item n="Brand_165" x="180"/>
        <item n="Brand_166" x="112"/>
        <item n="Brand_167" x="113"/>
        <item n="Brand_168" x="240"/>
        <item n="Brand_169" x="114"/>
        <item n="Brand_170" x="115"/>
        <item n="Brand_171" x="241"/>
        <item n="Brand_172" x="242"/>
        <item n="Brand_173" x="181"/>
        <item n="Brand_174" x="116"/>
        <item n="Brand_175" x="243"/>
        <item n="Brand_176" x="117"/>
        <item n="Brand_177" x="182"/>
        <item n="Brand_178" x="118"/>
        <item n="Brand_179" x="183"/>
        <item n="Brand_180" x="184"/>
        <item n="Brand_181" x="119"/>
        <item n="Brand_182" x="120"/>
        <item n="Brand_183" x="121"/>
        <item n="Brand_184" x="185"/>
        <item n="Brand_185" x="122"/>
        <item n="Brand_186" x="123"/>
        <item n="Brand_187" x="186"/>
        <item n="Brand_188" x="187"/>
        <item n="Brand_189" x="124"/>
        <item n="Brand_190" x="125"/>
        <item n="Brand_191" x="188"/>
        <item n="Brand_192" x="189"/>
        <item n="Brand_193" x="126"/>
        <item m="1" x="257"/>
        <item n="Brand_194" x="127"/>
        <item n="Brand_195" x="128"/>
        <item n="Brand_196" x="129"/>
        <item n="Brand_197" x="130"/>
        <item n="Brand_198" x="131"/>
        <item n="Brand_199" x="190"/>
        <item n="Brand_200" x="132"/>
        <item n="Brand_201" x="244"/>
        <item n="Brand_202" x="245"/>
        <item n="Brand_203" x="246"/>
        <item n="Brand_204" x="247"/>
        <item n="Brand_205" x="133"/>
        <item n="Brand_206" x="191"/>
        <item n="Brand_207" x="134"/>
        <item x="192"/>
        <item n="Brand_209" x="135"/>
        <item n="Brand_210" x="193"/>
        <item x="136"/>
        <item n="Brand_212" x="137"/>
        <item n="Brand_213" x="138"/>
        <item n="Brand_214" x="194"/>
        <item n="Brand_215" x="195"/>
        <item n="Brand_216" x="196"/>
        <item n="Brand_217" x="197"/>
        <item n="Brand_218" x="139"/>
        <item n="Brand_219" x="140"/>
        <item n="Brand_220" x="198"/>
        <item n="Brand_221" x="141"/>
        <item n="Brand_222" x="248"/>
        <item n="Brand_223" x="199"/>
        <item n="Brand_224" x="200"/>
        <item n="Brand_225" x="201"/>
        <item n="Brand_226" x="142"/>
        <item n="Brand_227" x="202"/>
        <item n="Brand_228" x="143"/>
        <item n="Brand_229" x="144"/>
        <item n="Brand_230" x="203"/>
        <item n="Brand_231" x="204"/>
        <item n="Brand_232" x="205"/>
        <item n="Brand_233" x="145"/>
        <item n="Brand_234" x="206"/>
        <item n="Brand_235" x="146"/>
        <item n="Brand_236" x="147"/>
        <item n="Brand_237" x="249"/>
        <item n="Brand_238" x="148"/>
        <item n="Brand_239" x="207"/>
        <item n="Brand_240" x="149"/>
        <item n="Brand_241" x="150"/>
        <item n="Brand_242" x="151"/>
        <item m="1" x="253"/>
        <item n="Brand_243" x="208"/>
        <item n="Brand_244" x="209"/>
        <item n="Brand_245" x="152"/>
        <item n="Brand_246" x="210"/>
        <item n="Brand_247" x="211"/>
        <item n="Brand_248" x="250"/>
        <item n="Brand_249" x="251"/>
        <item n="Brand_250" x="153"/>
        <item n="Brand_251" x="154"/>
        <item n="Brand_252" x="155"/>
      </items>
    </pivotField>
    <pivotField axis="axisCol" numFmtId="17" showAll="0" sortType="ascending">
      <items count="4">
        <item x="0"/>
        <item x="1"/>
        <item x="2"/>
        <item t="default"/>
      </items>
    </pivotField>
    <pivotField axis="axisRow" showAll="0">
      <items count="25">
        <item x="0"/>
        <item x="2"/>
        <item m="1" x="21"/>
        <item m="1" x="20"/>
        <item m="1" x="13"/>
        <item x="7"/>
        <item x="1"/>
        <item m="1" x="16"/>
        <item x="5"/>
        <item m="1" x="17"/>
        <item x="9"/>
        <item m="1" x="23"/>
        <item x="8"/>
        <item m="1" x="18"/>
        <item x="10"/>
        <item m="1" x="19"/>
        <item x="6"/>
        <item m="1" x="15"/>
        <item m="1" x="14"/>
        <item x="4"/>
        <item m="1" x="12"/>
        <item m="1" x="22"/>
        <item x="3"/>
        <item x="1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dataField="1"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s>
  <rowFields count="2">
    <field x="0"/>
    <field x="2"/>
  </rowFields>
  <rowItems count="253">
    <i>
      <x/>
      <x/>
    </i>
    <i>
      <x v="1"/>
      <x v="12"/>
    </i>
    <i>
      <x v="2"/>
      <x/>
    </i>
    <i>
      <x v="3"/>
      <x v="8"/>
    </i>
    <i>
      <x v="4"/>
      <x v="6"/>
    </i>
    <i>
      <x v="5"/>
      <x/>
    </i>
    <i>
      <x v="6"/>
      <x v="1"/>
    </i>
    <i>
      <x v="7"/>
      <x v="22"/>
    </i>
    <i>
      <x v="8"/>
      <x v="12"/>
    </i>
    <i>
      <x v="9"/>
      <x/>
    </i>
    <i>
      <x v="10"/>
      <x v="23"/>
    </i>
    <i>
      <x v="11"/>
      <x v="12"/>
    </i>
    <i>
      <x v="12"/>
      <x v="10"/>
    </i>
    <i>
      <x v="13"/>
      <x v="16"/>
    </i>
    <i>
      <x v="14"/>
      <x v="1"/>
    </i>
    <i>
      <x v="16"/>
      <x v="22"/>
    </i>
    <i>
      <x v="17"/>
      <x v="23"/>
    </i>
    <i>
      <x v="18"/>
      <x v="23"/>
    </i>
    <i>
      <x v="19"/>
      <x v="6"/>
    </i>
    <i>
      <x v="20"/>
      <x v="12"/>
    </i>
    <i>
      <x v="21"/>
      <x/>
    </i>
    <i>
      <x v="22"/>
      <x v="12"/>
    </i>
    <i>
      <x v="23"/>
      <x v="23"/>
    </i>
    <i>
      <x v="24"/>
      <x v="1"/>
    </i>
    <i>
      <x v="25"/>
      <x v="1"/>
    </i>
    <i>
      <x v="26"/>
      <x v="1"/>
    </i>
    <i>
      <x v="27"/>
      <x/>
    </i>
    <i>
      <x v="28"/>
      <x v="22"/>
    </i>
    <i>
      <x v="29"/>
      <x/>
    </i>
    <i>
      <x v="30"/>
      <x v="10"/>
    </i>
    <i>
      <x v="31"/>
      <x v="16"/>
    </i>
    <i>
      <x v="32"/>
      <x v="22"/>
    </i>
    <i>
      <x v="33"/>
      <x v="19"/>
    </i>
    <i>
      <x v="34"/>
      <x v="1"/>
    </i>
    <i>
      <x v="35"/>
      <x v="8"/>
    </i>
    <i>
      <x v="36"/>
      <x v="16"/>
    </i>
    <i>
      <x v="37"/>
      <x v="16"/>
    </i>
    <i>
      <x v="38"/>
      <x v="16"/>
    </i>
    <i>
      <x v="39"/>
      <x v="16"/>
    </i>
    <i>
      <x v="40"/>
      <x v="16"/>
    </i>
    <i>
      <x v="41"/>
      <x v="1"/>
    </i>
    <i>
      <x v="42"/>
      <x v="1"/>
    </i>
    <i>
      <x v="43"/>
      <x v="12"/>
    </i>
    <i>
      <x v="44"/>
      <x v="12"/>
    </i>
    <i>
      <x v="45"/>
      <x v="5"/>
    </i>
    <i>
      <x v="46"/>
      <x/>
    </i>
    <i>
      <x v="47"/>
      <x/>
    </i>
    <i>
      <x v="48"/>
      <x/>
    </i>
    <i>
      <x v="49"/>
      <x v="23"/>
    </i>
    <i>
      <x v="50"/>
      <x v="22"/>
    </i>
    <i>
      <x v="51"/>
      <x/>
    </i>
    <i>
      <x v="52"/>
      <x v="6"/>
    </i>
    <i>
      <x v="53"/>
      <x v="1"/>
    </i>
    <i>
      <x v="54"/>
      <x v="5"/>
    </i>
    <i>
      <x v="55"/>
      <x v="1"/>
    </i>
    <i>
      <x v="56"/>
      <x v="16"/>
    </i>
    <i>
      <x v="57"/>
      <x/>
    </i>
    <i>
      <x v="58"/>
      <x/>
    </i>
    <i>
      <x v="59"/>
      <x v="22"/>
    </i>
    <i>
      <x v="60"/>
      <x/>
    </i>
    <i>
      <x v="61"/>
      <x v="6"/>
    </i>
    <i>
      <x v="62"/>
      <x v="22"/>
    </i>
    <i>
      <x v="63"/>
      <x/>
    </i>
    <i>
      <x v="64"/>
      <x v="1"/>
    </i>
    <i>
      <x v="65"/>
      <x/>
    </i>
    <i>
      <x v="66"/>
      <x v="22"/>
    </i>
    <i>
      <x v="67"/>
      <x v="22"/>
    </i>
    <i>
      <x v="68"/>
      <x v="6"/>
    </i>
    <i>
      <x v="69"/>
      <x/>
    </i>
    <i>
      <x v="70"/>
      <x v="23"/>
    </i>
    <i>
      <x v="71"/>
      <x v="22"/>
    </i>
    <i>
      <x v="73"/>
      <x v="6"/>
    </i>
    <i>
      <x v="74"/>
      <x v="6"/>
    </i>
    <i>
      <x v="75"/>
      <x/>
    </i>
    <i>
      <x v="76"/>
      <x v="22"/>
    </i>
    <i>
      <x v="77"/>
      <x v="16"/>
    </i>
    <i>
      <x v="78"/>
      <x v="5"/>
    </i>
    <i>
      <x v="79"/>
      <x v="22"/>
    </i>
    <i>
      <x v="80"/>
      <x v="23"/>
    </i>
    <i>
      <x v="81"/>
      <x v="1"/>
    </i>
    <i>
      <x v="82"/>
      <x v="8"/>
    </i>
    <i>
      <x v="83"/>
      <x v="12"/>
    </i>
    <i>
      <x v="84"/>
      <x v="19"/>
    </i>
    <i>
      <x v="85"/>
      <x v="1"/>
    </i>
    <i>
      <x v="86"/>
      <x v="22"/>
    </i>
    <i>
      <x v="87"/>
      <x v="8"/>
    </i>
    <i>
      <x v="88"/>
      <x v="8"/>
    </i>
    <i>
      <x v="89"/>
      <x v="1"/>
    </i>
    <i>
      <x v="90"/>
      <x v="22"/>
    </i>
    <i>
      <x v="91"/>
      <x v="10"/>
    </i>
    <i>
      <x v="92"/>
      <x v="10"/>
    </i>
    <i>
      <x v="93"/>
      <x v="22"/>
    </i>
    <i>
      <x v="94"/>
      <x v="5"/>
    </i>
    <i>
      <x v="95"/>
      <x v="1"/>
    </i>
    <i>
      <x v="96"/>
      <x/>
    </i>
    <i>
      <x v="97"/>
      <x v="12"/>
    </i>
    <i>
      <x v="98"/>
      <x v="10"/>
    </i>
    <i>
      <x v="99"/>
      <x/>
    </i>
    <i>
      <x v="100"/>
      <x v="19"/>
    </i>
    <i>
      <x v="101"/>
      <x/>
    </i>
    <i>
      <x v="102"/>
      <x v="19"/>
    </i>
    <i>
      <x v="103"/>
      <x v="5"/>
    </i>
    <i>
      <x v="104"/>
      <x v="23"/>
    </i>
    <i>
      <x v="105"/>
      <x v="12"/>
    </i>
    <i>
      <x v="106"/>
      <x v="1"/>
    </i>
    <i>
      <x v="107"/>
      <x/>
    </i>
    <i>
      <x v="108"/>
      <x/>
    </i>
    <i>
      <x v="109"/>
      <x v="1"/>
    </i>
    <i>
      <x v="110"/>
      <x v="1"/>
    </i>
    <i>
      <x v="111"/>
      <x v="19"/>
    </i>
    <i>
      <x v="112"/>
      <x v="1"/>
    </i>
    <i>
      <x v="113"/>
      <x v="5"/>
    </i>
    <i>
      <x v="114"/>
      <x v="22"/>
    </i>
    <i>
      <x v="115"/>
      <x v="16"/>
    </i>
    <i>
      <x v="117"/>
      <x v="6"/>
    </i>
    <i>
      <x v="118"/>
      <x/>
    </i>
    <i>
      <x v="119"/>
      <x v="22"/>
    </i>
    <i>
      <x v="120"/>
      <x v="16"/>
    </i>
    <i>
      <x v="121"/>
      <x v="1"/>
    </i>
    <i>
      <x v="122"/>
      <x v="6"/>
    </i>
    <i>
      <x v="123"/>
      <x v="5"/>
    </i>
    <i>
      <x v="124"/>
      <x v="1"/>
    </i>
    <i>
      <x v="125"/>
      <x/>
    </i>
    <i>
      <x v="126"/>
      <x v="8"/>
    </i>
    <i>
      <x v="127"/>
      <x v="8"/>
    </i>
    <i>
      <x v="128"/>
      <x v="19"/>
    </i>
    <i>
      <x v="129"/>
      <x v="8"/>
    </i>
    <i>
      <x v="130"/>
      <x v="1"/>
    </i>
    <i>
      <x v="131"/>
      <x v="8"/>
    </i>
    <i>
      <x v="132"/>
      <x v="16"/>
    </i>
    <i>
      <x v="133"/>
      <x/>
    </i>
    <i>
      <x v="134"/>
      <x v="22"/>
    </i>
    <i>
      <x v="135"/>
      <x v="8"/>
    </i>
    <i>
      <x v="136"/>
      <x v="8"/>
    </i>
    <i>
      <x v="137"/>
      <x v="1"/>
    </i>
    <i>
      <x v="138"/>
      <x v="6"/>
    </i>
    <i>
      <x v="139"/>
      <x v="1"/>
    </i>
    <i>
      <x v="140"/>
      <x v="8"/>
    </i>
    <i>
      <x v="141"/>
      <x v="8"/>
    </i>
    <i>
      <x v="142"/>
      <x v="23"/>
    </i>
    <i>
      <x v="143"/>
      <x v="5"/>
    </i>
    <i>
      <x v="144"/>
      <x v="1"/>
    </i>
    <i>
      <x v="145"/>
      <x/>
    </i>
    <i>
      <x v="146"/>
      <x v="1"/>
    </i>
    <i>
      <x v="147"/>
      <x v="8"/>
    </i>
    <i>
      <x v="148"/>
      <x v="1"/>
    </i>
    <i>
      <x v="149"/>
      <x v="1"/>
    </i>
    <i>
      <x v="150"/>
      <x/>
    </i>
    <i>
      <x v="152"/>
      <x v="6"/>
    </i>
    <i>
      <x v="153"/>
      <x v="12"/>
    </i>
    <i>
      <x v="154"/>
      <x v="22"/>
    </i>
    <i>
      <x v="155"/>
      <x v="10"/>
    </i>
    <i>
      <x v="156"/>
      <x v="5"/>
    </i>
    <i>
      <x v="157"/>
      <x v="22"/>
    </i>
    <i>
      <x v="158"/>
      <x v="1"/>
    </i>
    <i>
      <x v="159"/>
      <x v="1"/>
    </i>
    <i>
      <x v="160"/>
      <x v="1"/>
    </i>
    <i>
      <x v="161"/>
      <x v="19"/>
    </i>
    <i>
      <x v="162"/>
      <x v="5"/>
    </i>
    <i>
      <x v="163"/>
      <x v="1"/>
    </i>
    <i>
      <x v="164"/>
      <x/>
    </i>
    <i>
      <x v="165"/>
      <x/>
    </i>
    <i>
      <x v="166"/>
      <x v="22"/>
    </i>
    <i>
      <x v="167"/>
      <x v="23"/>
    </i>
    <i>
      <x v="168"/>
      <x v="12"/>
    </i>
    <i>
      <x v="169"/>
      <x v="6"/>
    </i>
    <i>
      <x v="170"/>
      <x v="6"/>
    </i>
    <i>
      <x v="171"/>
      <x/>
    </i>
    <i>
      <x v="172"/>
      <x v="8"/>
    </i>
    <i>
      <x v="173"/>
      <x v="16"/>
    </i>
    <i>
      <x v="174"/>
      <x v="23"/>
    </i>
    <i>
      <x v="175"/>
      <x v="12"/>
    </i>
    <i>
      <x v="176"/>
      <x/>
    </i>
    <i>
      <x v="177"/>
      <x v="10"/>
    </i>
    <i>
      <x v="178"/>
      <x/>
    </i>
    <i>
      <x v="179"/>
      <x/>
    </i>
    <i>
      <x v="180"/>
      <x/>
    </i>
    <i>
      <x v="181"/>
      <x v="22"/>
    </i>
    <i>
      <x v="182"/>
      <x v="14"/>
    </i>
    <i>
      <x v="183"/>
      <x/>
    </i>
    <i>
      <x v="184"/>
      <x v="1"/>
    </i>
    <i>
      <x v="185"/>
      <x v="22"/>
    </i>
    <i>
      <x v="186"/>
      <x v="1"/>
    </i>
    <i>
      <x v="187"/>
      <x/>
    </i>
    <i>
      <x v="188"/>
      <x v="22"/>
    </i>
    <i>
      <x v="189"/>
      <x v="1"/>
    </i>
    <i>
      <x v="190"/>
      <x/>
    </i>
    <i>
      <x v="191"/>
      <x/>
    </i>
    <i>
      <x v="192"/>
      <x v="5"/>
    </i>
    <i>
      <x v="193"/>
      <x v="1"/>
    </i>
    <i>
      <x v="194"/>
      <x/>
    </i>
    <i>
      <x v="195"/>
      <x/>
    </i>
    <i>
      <x v="196"/>
      <x/>
    </i>
    <i>
      <x v="198"/>
      <x/>
    </i>
    <i>
      <x v="199"/>
      <x v="6"/>
    </i>
    <i>
      <x v="200"/>
      <x v="1"/>
    </i>
    <i>
      <x v="201"/>
      <x v="6"/>
    </i>
    <i>
      <x v="202"/>
      <x v="1"/>
    </i>
    <i>
      <x v="203"/>
      <x v="22"/>
    </i>
    <i>
      <x v="204"/>
      <x v="19"/>
    </i>
    <i>
      <x v="205"/>
      <x v="12"/>
    </i>
    <i>
      <x v="206"/>
      <x v="12"/>
    </i>
    <i>
      <x v="207"/>
      <x v="23"/>
    </i>
    <i>
      <x v="208"/>
      <x v="23"/>
    </i>
    <i>
      <x v="209"/>
      <x v="1"/>
    </i>
    <i>
      <x v="210"/>
      <x/>
    </i>
    <i>
      <x v="211"/>
      <x v="5"/>
    </i>
    <i>
      <x v="212"/>
      <x v="16"/>
    </i>
    <i>
      <x v="213"/>
      <x v="8"/>
    </i>
    <i>
      <x v="214"/>
      <x v="22"/>
    </i>
    <i>
      <x v="215"/>
      <x v="22"/>
    </i>
    <i>
      <x v="216"/>
      <x v="22"/>
    </i>
    <i>
      <x v="217"/>
      <x v="22"/>
    </i>
    <i>
      <x v="218"/>
      <x/>
    </i>
    <i>
      <x v="219"/>
      <x/>
    </i>
    <i>
      <x v="220"/>
      <x v="6"/>
    </i>
    <i>
      <x v="221"/>
      <x/>
    </i>
    <i>
      <x v="222"/>
      <x v="1"/>
    </i>
    <i>
      <x v="223"/>
      <x/>
    </i>
    <i>
      <x v="224"/>
      <x v="14"/>
    </i>
    <i>
      <x v="225"/>
      <x v="22"/>
    </i>
    <i>
      <x v="226"/>
      <x v="22"/>
    </i>
    <i>
      <x v="227"/>
      <x v="14"/>
    </i>
    <i>
      <x v="228"/>
      <x/>
    </i>
    <i>
      <x v="229"/>
      <x/>
    </i>
    <i>
      <x v="230"/>
      <x/>
    </i>
    <i>
      <x v="231"/>
      <x/>
    </i>
    <i>
      <x v="232"/>
      <x v="8"/>
    </i>
    <i>
      <x v="233"/>
      <x v="6"/>
    </i>
    <i>
      <x v="234"/>
      <x v="19"/>
    </i>
    <i>
      <x v="235"/>
      <x v="16"/>
    </i>
    <i>
      <x v="236"/>
      <x v="22"/>
    </i>
    <i>
      <x v="237"/>
      <x v="22"/>
    </i>
    <i>
      <x v="238"/>
      <x/>
    </i>
    <i>
      <x v="239"/>
      <x v="16"/>
    </i>
    <i>
      <x v="240"/>
      <x v="10"/>
    </i>
    <i>
      <x v="241"/>
      <x v="22"/>
    </i>
    <i>
      <x v="242"/>
      <x/>
    </i>
    <i>
      <x v="243"/>
      <x v="19"/>
    </i>
    <i>
      <x v="244"/>
      <x v="22"/>
    </i>
    <i>
      <x v="245"/>
      <x v="10"/>
    </i>
    <i>
      <x v="246"/>
      <x/>
    </i>
    <i>
      <x v="248"/>
      <x v="16"/>
    </i>
    <i>
      <x v="249"/>
      <x/>
    </i>
    <i>
      <x v="250"/>
      <x v="5"/>
    </i>
    <i>
      <x v="251"/>
      <x/>
    </i>
    <i>
      <x v="252"/>
      <x v="16"/>
    </i>
    <i>
      <x v="253"/>
      <x v="23"/>
    </i>
    <i>
      <x v="254"/>
      <x v="23"/>
    </i>
    <i>
      <x v="255"/>
      <x v="8"/>
    </i>
    <i>
      <x v="256"/>
      <x v="1"/>
    </i>
    <i>
      <x v="257"/>
      <x/>
    </i>
    <i t="grand">
      <x/>
    </i>
  </rowItems>
  <colFields count="2">
    <field x="1"/>
    <field x="-2"/>
  </colFields>
  <colItems count="285">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r="1" i="59">
      <x v="59"/>
    </i>
    <i r="1" i="60">
      <x v="60"/>
    </i>
    <i r="1" i="61">
      <x v="61"/>
    </i>
    <i r="1" i="62">
      <x v="62"/>
    </i>
    <i r="1" i="63">
      <x v="63"/>
    </i>
    <i r="1" i="64">
      <x v="64"/>
    </i>
    <i r="1" i="65">
      <x v="65"/>
    </i>
    <i r="1" i="66">
      <x v="66"/>
    </i>
    <i r="1" i="67">
      <x v="67"/>
    </i>
    <i r="1" i="68">
      <x v="68"/>
    </i>
    <i r="1" i="69">
      <x v="69"/>
    </i>
    <i r="1" i="70">
      <x v="70"/>
    </i>
    <i r="1" i="71">
      <x v="71"/>
    </i>
    <i r="1" i="72">
      <x v="72"/>
    </i>
    <i r="1" i="73">
      <x v="73"/>
    </i>
    <i r="1" i="74">
      <x v="74"/>
    </i>
    <i r="1" i="75">
      <x v="75"/>
    </i>
    <i r="1" i="76">
      <x v="76"/>
    </i>
    <i r="1" i="77">
      <x v="77"/>
    </i>
    <i r="1" i="78">
      <x v="78"/>
    </i>
    <i r="1" i="79">
      <x v="79"/>
    </i>
    <i r="1" i="80">
      <x v="80"/>
    </i>
    <i r="1" i="81">
      <x v="81"/>
    </i>
    <i r="1" i="82">
      <x v="82"/>
    </i>
    <i r="1" i="83">
      <x v="83"/>
    </i>
    <i r="1" i="84">
      <x v="84"/>
    </i>
    <i r="1" i="85">
      <x v="85"/>
    </i>
    <i r="1" i="86">
      <x v="86"/>
    </i>
    <i r="1" i="87">
      <x v="87"/>
    </i>
    <i r="1" i="88">
      <x v="88"/>
    </i>
    <i r="1" i="89">
      <x v="89"/>
    </i>
    <i r="1" i="90">
      <x v="90"/>
    </i>
    <i r="1" i="91">
      <x v="91"/>
    </i>
    <i r="1" i="92">
      <x v="92"/>
    </i>
    <i r="1" i="93">
      <x v="93"/>
    </i>
    <i r="1" i="94">
      <x v="94"/>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r="1" i="59">
      <x v="59"/>
    </i>
    <i r="1" i="60">
      <x v="60"/>
    </i>
    <i r="1" i="61">
      <x v="61"/>
    </i>
    <i r="1" i="62">
      <x v="62"/>
    </i>
    <i r="1" i="63">
      <x v="63"/>
    </i>
    <i r="1" i="64">
      <x v="64"/>
    </i>
    <i r="1" i="65">
      <x v="65"/>
    </i>
    <i r="1" i="66">
      <x v="66"/>
    </i>
    <i r="1" i="67">
      <x v="67"/>
    </i>
    <i r="1" i="68">
      <x v="68"/>
    </i>
    <i r="1" i="69">
      <x v="69"/>
    </i>
    <i r="1" i="70">
      <x v="70"/>
    </i>
    <i r="1" i="71">
      <x v="71"/>
    </i>
    <i r="1" i="72">
      <x v="72"/>
    </i>
    <i r="1" i="73">
      <x v="73"/>
    </i>
    <i r="1" i="74">
      <x v="74"/>
    </i>
    <i r="1" i="75">
      <x v="75"/>
    </i>
    <i r="1" i="76">
      <x v="76"/>
    </i>
    <i r="1" i="77">
      <x v="77"/>
    </i>
    <i r="1" i="78">
      <x v="78"/>
    </i>
    <i r="1" i="79">
      <x v="79"/>
    </i>
    <i r="1" i="80">
      <x v="80"/>
    </i>
    <i r="1" i="81">
      <x v="81"/>
    </i>
    <i r="1" i="82">
      <x v="82"/>
    </i>
    <i r="1" i="83">
      <x v="83"/>
    </i>
    <i r="1" i="84">
      <x v="84"/>
    </i>
    <i r="1" i="85">
      <x v="85"/>
    </i>
    <i r="1" i="86">
      <x v="86"/>
    </i>
    <i r="1" i="87">
      <x v="87"/>
    </i>
    <i r="1" i="88">
      <x v="88"/>
    </i>
    <i r="1" i="89">
      <x v="89"/>
    </i>
    <i r="1" i="90">
      <x v="90"/>
    </i>
    <i r="1" i="91">
      <x v="91"/>
    </i>
    <i r="1" i="92">
      <x v="92"/>
    </i>
    <i r="1" i="93">
      <x v="93"/>
    </i>
    <i r="1" i="94">
      <x v="94"/>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r="1" i="53">
      <x v="53"/>
    </i>
    <i r="1" i="54">
      <x v="54"/>
    </i>
    <i r="1" i="55">
      <x v="55"/>
    </i>
    <i r="1" i="56">
      <x v="56"/>
    </i>
    <i r="1" i="57">
      <x v="57"/>
    </i>
    <i r="1" i="58">
      <x v="58"/>
    </i>
    <i r="1" i="59">
      <x v="59"/>
    </i>
    <i r="1" i="60">
      <x v="60"/>
    </i>
    <i r="1" i="61">
      <x v="61"/>
    </i>
    <i r="1" i="62">
      <x v="62"/>
    </i>
    <i r="1" i="63">
      <x v="63"/>
    </i>
    <i r="1" i="64">
      <x v="64"/>
    </i>
    <i r="1" i="65">
      <x v="65"/>
    </i>
    <i r="1" i="66">
      <x v="66"/>
    </i>
    <i r="1" i="67">
      <x v="67"/>
    </i>
    <i r="1" i="68">
      <x v="68"/>
    </i>
    <i r="1" i="69">
      <x v="69"/>
    </i>
    <i r="1" i="70">
      <x v="70"/>
    </i>
    <i r="1" i="71">
      <x v="71"/>
    </i>
    <i r="1" i="72">
      <x v="72"/>
    </i>
    <i r="1" i="73">
      <x v="73"/>
    </i>
    <i r="1" i="74">
      <x v="74"/>
    </i>
    <i r="1" i="75">
      <x v="75"/>
    </i>
    <i r="1" i="76">
      <x v="76"/>
    </i>
    <i r="1" i="77">
      <x v="77"/>
    </i>
    <i r="1" i="78">
      <x v="78"/>
    </i>
    <i r="1" i="79">
      <x v="79"/>
    </i>
    <i r="1" i="80">
      <x v="80"/>
    </i>
    <i r="1" i="81">
      <x v="81"/>
    </i>
    <i r="1" i="82">
      <x v="82"/>
    </i>
    <i r="1" i="83">
      <x v="83"/>
    </i>
    <i r="1" i="84">
      <x v="84"/>
    </i>
    <i r="1" i="85">
      <x v="85"/>
    </i>
    <i r="1" i="86">
      <x v="86"/>
    </i>
    <i r="1" i="87">
      <x v="87"/>
    </i>
    <i r="1" i="88">
      <x v="88"/>
    </i>
    <i r="1" i="89">
      <x v="89"/>
    </i>
    <i r="1" i="90">
      <x v="90"/>
    </i>
    <i r="1" i="91">
      <x v="91"/>
    </i>
    <i r="1" i="92">
      <x v="92"/>
    </i>
    <i r="1" i="93">
      <x v="93"/>
    </i>
    <i r="1" i="94">
      <x v="94"/>
    </i>
  </colItems>
  <dataFields count="95">
    <dataField name="Somma di N. Punti Vendita" fld="3" baseField="0" baseItem="0"/>
    <dataField name="Somma di % Like su Facebook" fld="77" baseField="0" baseItem="0" numFmtId="164"/>
    <dataField name="Somma di % &quot;Like&quot; su Social non Facebook" fld="78" baseField="0" baseItem="0"/>
    <dataField name="Somma di % Attivazione NFC" fld="79" baseField="0" baseItem="0"/>
    <dataField name="Somma di % Download App" fld="80" baseField="0" baseItem="0"/>
    <dataField name="Somma di % Registrazione Sito Web" fld="81" baseField="0" baseItem="0"/>
    <dataField name="Somma di % Altri inviti" fld="82" baseField="0" baseItem="0"/>
    <dataField name="Somma di % Nessun invito" fld="83" baseField="0" baseItem="0"/>
    <dataField name="Somma di % Nessun codice in negozio" fld="84" baseField="0" baseItem="0"/>
    <dataField name="Somma di % Codici in un punto del negozio" fld="85" baseField="0" baseItem="0"/>
    <dataField name="Somma di % Codici in diversi punti del negozio" fld="86" baseField="0" baseItem="0"/>
    <dataField name="Somma di % Codici in negozio (in uno o più punti)" fld="87" baseField="0" baseItem="0"/>
    <dataField name="Somma di % QR Code" fld="88" baseField="0" baseItem="0"/>
    <dataField name="Somma di % Codici a barre" fld="89" baseField="0" baseItem="0"/>
    <dataField name="Somma di % Codici di lettere e numeri" fld="90" baseField="0" baseItem="0"/>
    <dataField name="Somma di % Altri codici" fld="91" baseField="0" baseItem="0"/>
    <dataField name="Somma di % Non capisco a cosa servono i codici" fld="92" baseField="0" baseItem="0"/>
    <dataField name="Somma di % Codice per download App" fld="93" baseField="0" baseItem="0"/>
    <dataField name="Somma di % Codice per pagare alla cassa" fld="94" baseField="0" baseItem="0"/>
    <dataField name="Somma di % Codice per accesso a contenuti" fld="95" baseField="0" baseItem="0"/>
    <dataField name="Somma di % Codici per schede prodotto" fld="96" baseField="0" baseItem="0"/>
    <dataField name="Somma di % Codici per altre azioni" fld="97" baseField="0" baseItem="0"/>
    <dataField name="Somma di % Non c''è NFC" fld="98" baseField="0" baseItem="0"/>
    <dataField name="Somma di % NFC in un punto del negozio" fld="99" baseField="0" baseItem="0"/>
    <dataField name="Somma di % NFC in più punti del negozio" fld="100" baseField="0" baseItem="0"/>
    <dataField name="Somma di % NFC in negozio (uno o più punti)" fld="101" baseField="0" baseItem="0"/>
    <dataField name="Somma di % Carta di credito tradizionale" fld="102" baseField="0" baseItem="0"/>
    <dataField name="Somma di % Carta di credto contactless" fld="103" baseField="0" baseItem="0"/>
    <dataField name="Somma di % App dell''insegna" fld="104" baseField="0" baseItem="0"/>
    <dataField name="Somma di % App di terze parti" fld="105" baseField="0" baseItem="0"/>
    <dataField name="Somma di % Altre modalità di pagamento" fld="106" baseField="0" baseItem="0"/>
    <dataField name="Somma di % Apple Pay" fld="107" baseField="0" baseItem="0"/>
    <dataField name="Somma di % Android Pay" fld="108" baseField="0" baseItem="0"/>
    <dataField name="Somma di % Samsung Pay" fld="109" baseField="0" baseItem="0"/>
    <dataField name="Somma di % Satispay" fld="110" baseField="0" baseItem="0"/>
    <dataField name="Somma di % PayPal" fld="111" baseField="0" baseItem="0"/>
    <dataField name="Somma di % Jiffy" fld="112" baseField="0" baseItem="0"/>
    <dataField name="Somma di % Altre App" fld="113" baseField="0" baseItem="0"/>
    <dataField name="Somma di % E' possibile pagare con un buono digitale alla cassa" fld="114" baseField="0" baseItem="0"/>
    <dataField name="Somma di % Non è possibile pagare con un buono digitale alla cassa" fld="115" baseField="0" baseItem="0"/>
    <dataField name="Somma di % Non ho capito se è possibile pagare con un buono digitale alla cassa" fld="116" baseField="0" baseItem="0"/>
    <dataField name="Somma di % Campo rete mobile parziale" fld="117" baseField="0" baseItem="0"/>
    <dataField name="Somma di % Campo rete mobile totale" fld="118" baseField="0" baseItem="0"/>
    <dataField name="Somma di % Campo inesistente" fld="119" baseField="0" baseItem="0"/>
    <dataField name="Somma di % Free Wifi" fld="120" baseField="0" baseItem="0"/>
    <dataField name="Somma di % Wifi con registrazione" fld="121" baseField="0" baseItem="0"/>
    <dataField name="Somma di % No Wifi" fld="122" baseField="0" baseItem="0"/>
    <dataField name="Somma di PV Like su Facebook" fld="123" baseField="0" baseItem="0"/>
    <dataField name="Somma di PV &quot;Like&quot; su Social non Facebook" fld="124" baseField="0" baseItem="0"/>
    <dataField name="Somma di PV Attivazione NFC" fld="125" baseField="0" baseItem="0"/>
    <dataField name="Somma di PV Download App" fld="126" baseField="0" baseItem="0"/>
    <dataField name="Somma di PV Registrazione Sito Web" fld="127" baseField="0" baseItem="0"/>
    <dataField name="Somma di PV Altri inviti" fld="128" baseField="0" baseItem="0"/>
    <dataField name="Somma di PV Nessun invito" fld="129" baseField="0" baseItem="0"/>
    <dataField name="Somma di PV Nessun codice in negozio" fld="130" baseField="0" baseItem="0"/>
    <dataField name="Somma di PV Codici in un punto del negozio" fld="131" baseField="0" baseItem="0"/>
    <dataField name="Somma di PV Codici in diversi punti del negozio" fld="132" baseField="0" baseItem="0"/>
    <dataField name="Somma di PV Codici in negozio (in uno o più punti)" fld="133" baseField="0" baseItem="0"/>
    <dataField name="Somma di PV QR Code" fld="134" baseField="0" baseItem="0"/>
    <dataField name="Somma di PV Codici a barre" fld="135" baseField="0" baseItem="0"/>
    <dataField name="Somma di PV Codici di lettere e numeri" fld="136" baseField="0" baseItem="0"/>
    <dataField name="Somma di PV Altri codici" fld="137" baseField="0" baseItem="0"/>
    <dataField name="Somma di PV Non capisco a cosa servono i codici" fld="138" baseField="0" baseItem="0"/>
    <dataField name="Somma di PV Codice per download App" fld="139" baseField="0" baseItem="0"/>
    <dataField name="Somma di PV Codice per pagare alla cassa" fld="140" baseField="0" baseItem="0"/>
    <dataField name="Somma di PV Codice per accesso a contenuti" fld="141" baseField="0" baseItem="0"/>
    <dataField name="Somma di PV Codici per schede prodotto" fld="142" baseField="0" baseItem="0"/>
    <dataField name="Somma di PV Codici per altre azioni" fld="143" baseField="0" baseItem="0"/>
    <dataField name="Somma di PV Non c'è NFC" fld="144" baseField="0" baseItem="0"/>
    <dataField name="Somma di PV NFC in un punto del negozio" fld="145" baseField="0" baseItem="0"/>
    <dataField name="Somma di PV NFC in più punti del negozio" fld="146" baseField="0" baseItem="0"/>
    <dataField name="Somma di PV NFC in negozio (uno o più punti)" fld="147" baseField="0" baseItem="0"/>
    <dataField name="Somma di PV Carta di credito tradizionale" fld="148" baseField="0" baseItem="0"/>
    <dataField name="Somma di PV Carta di credto contactless" fld="149" baseField="0" baseItem="0"/>
    <dataField name="Somma di PV App dell'insegna" fld="150" baseField="0" baseItem="0"/>
    <dataField name="Somma di PV App di terze parti" fld="151" baseField="0" baseItem="0"/>
    <dataField name="Somma di PV Altre modalità di pagamento" fld="152" baseField="0" baseItem="0"/>
    <dataField name="Somma di PV Apple Pay" fld="153" baseField="0" baseItem="0"/>
    <dataField name="Somma di PV Android Pay" fld="154" baseField="0" baseItem="0"/>
    <dataField name="Somma di PV Samsung Pay" fld="155" baseField="0" baseItem="0"/>
    <dataField name="Somma di PV Satispay" fld="156" baseField="0" baseItem="0"/>
    <dataField name="Somma di PV PayPal" fld="157" baseField="0" baseItem="0"/>
    <dataField name="Somma di PV Jiffy" fld="158" baseField="0" baseItem="0"/>
    <dataField name="Somma di PV Altre App" fld="159" baseField="0" baseItem="0"/>
    <dataField name="Somma di PV E' possibile pagare con un buono digitale alla cassa" fld="160" baseField="0" baseItem="0"/>
    <dataField name="Somma di PV Non è possibile pagare con un buono digitale alla cassa" fld="161" baseField="0" baseItem="0"/>
    <dataField name="Somma di PV Non ho capito se è possibile pagare con un buono digitale alla cassa" fld="162" baseField="0" baseItem="0"/>
    <dataField name="Somma di PV Campo rete mobile parziale" fld="163" baseField="0" baseItem="0"/>
    <dataField name="Somma di PV Campo rete mobile totale" fld="164" baseField="0" baseItem="0"/>
    <dataField name="Somma di PV Campo inesistente" fld="165" baseField="0" baseItem="0"/>
    <dataField name="Somma di PV Free Wifi" fld="166" baseField="0" baseItem="0"/>
    <dataField name="Somma di PV Wifi con registrazione" fld="167" baseField="0" baseItem="0"/>
    <dataField name="Somma di PV No Wifi" fld="168" baseField="0" baseItem="0"/>
    <dataField name="Somma di Opline Goers" fld="76" baseField="2" baseItem="0"/>
    <dataField name="Conteggio di Opline Goers" fld="76" subtotal="count" baseField="0" baseItem="0"/>
  </dataFields>
  <formats count="9">
    <format dxfId="8">
      <pivotArea outline="0" collapsedLevelsAreSubtotals="1" fieldPosition="0">
        <references count="2">
          <reference field="4294967294" count="1" selected="0">
            <x v="1"/>
          </reference>
          <reference field="1" count="1" selected="0">
            <x v="1"/>
          </reference>
        </references>
      </pivotArea>
    </format>
    <format dxfId="7">
      <pivotArea outline="0" fieldPosition="0">
        <references count="1">
          <reference field="4294967294" count="1">
            <x v="1"/>
          </reference>
        </references>
      </pivotArea>
    </format>
    <format dxfId="6">
      <pivotArea collapsedLevelsAreSubtotals="1" fieldPosition="0">
        <references count="4">
          <reference field="4294967294" count="1" selected="0">
            <x v="2"/>
          </reference>
          <reference field="0" count="1" selected="0">
            <x v="0"/>
          </reference>
          <reference field="1" count="1" selected="0">
            <x v="1"/>
          </reference>
          <reference field="2" count="1">
            <x v="0"/>
          </reference>
        </references>
      </pivotArea>
    </format>
    <format dxfId="5">
      <pivotArea collapsedLevelsAreSubtotals="1" fieldPosition="0">
        <references count="4">
          <reference field="4294967294" count="1" selected="0">
            <x v="3"/>
          </reference>
          <reference field="0" count="1" selected="0">
            <x v="0"/>
          </reference>
          <reference field="1" count="1" selected="0">
            <x v="1"/>
          </reference>
          <reference field="2" count="1">
            <x v="0"/>
          </reference>
        </references>
      </pivotArea>
    </format>
    <format dxfId="4">
      <pivotArea collapsedLevelsAreSubtotals="1" fieldPosition="0">
        <references count="4">
          <reference field="4294967294" count="1" selected="0">
            <x v="4"/>
          </reference>
          <reference field="0" count="1" selected="0">
            <x v="0"/>
          </reference>
          <reference field="1" count="1" selected="0">
            <x v="1"/>
          </reference>
          <reference field="2" count="1">
            <x v="0"/>
          </reference>
        </references>
      </pivotArea>
    </format>
    <format dxfId="3">
      <pivotArea collapsedLevelsAreSubtotals="1" fieldPosition="0">
        <references count="4">
          <reference field="4294967294" count="1" selected="0">
            <x v="5"/>
          </reference>
          <reference field="0" count="1" selected="0">
            <x v="0"/>
          </reference>
          <reference field="1" count="1" selected="0">
            <x v="1"/>
          </reference>
          <reference field="2" count="1">
            <x v="0"/>
          </reference>
        </references>
      </pivotArea>
    </format>
    <format dxfId="2">
      <pivotArea collapsedLevelsAreSubtotals="1" fieldPosition="0">
        <references count="4">
          <reference field="4294967294" count="1" selected="0">
            <x v="6"/>
          </reference>
          <reference field="0" count="1" selected="0">
            <x v="0"/>
          </reference>
          <reference field="1" count="1" selected="0">
            <x v="1"/>
          </reference>
          <reference field="2" count="1">
            <x v="0"/>
          </reference>
        </references>
      </pivotArea>
    </format>
    <format dxfId="1">
      <pivotArea collapsedLevelsAreSubtotals="1" fieldPosition="0">
        <references count="4">
          <reference field="4294967294" count="1" selected="0">
            <x v="7"/>
          </reference>
          <reference field="0" count="1" selected="0">
            <x v="0"/>
          </reference>
          <reference field="1" count="1" selected="0">
            <x v="1"/>
          </reference>
          <reference field="2" count="1">
            <x v="0"/>
          </reference>
        </references>
      </pivotArea>
    </format>
    <format dxfId="0">
      <pivotArea outline="0" fieldPosition="0">
        <references count="1">
          <reference field="4294967294" count="1">
            <x v="4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ella_pivot2" cacheId="8" applyNumberFormats="0" applyBorderFormats="0" applyFontFormats="0" applyPatternFormats="0" applyAlignmentFormats="0" applyWidthHeightFormats="1" dataCaption="Valori" updatedVersion="4" minRefreshableVersion="3" useAutoFormatting="1" colGrandTotals="0" itemPrintTitles="1" createdVersion="4" indent="0" outline="1" outlineData="1" multipleFieldFilters="0">
  <location ref="A1:EX16" firstHeaderRow="1" firstDataRow="3" firstDataCol="1"/>
  <pivotFields count="169">
    <pivotField showAll="0" sortType="ascending"/>
    <pivotField axis="axisCol" numFmtId="17" showAll="0" sortType="ascending" maxSubtotal="1">
      <items count="4">
        <item x="0"/>
        <item x="1"/>
        <item x="2"/>
        <item t="max"/>
      </items>
    </pivotField>
    <pivotField axis="axisRow" showAll="0">
      <items count="25">
        <item x="7"/>
        <item m="1" x="16"/>
        <item x="5"/>
        <item x="9"/>
        <item m="1" x="23"/>
        <item x="8"/>
        <item m="1" x="18"/>
        <item x="10"/>
        <item m="1" x="19"/>
        <item m="1" x="15"/>
        <item m="1" x="14"/>
        <item m="1" x="12"/>
        <item m="1" x="22"/>
        <item x="0"/>
        <item x="2"/>
        <item x="1"/>
        <item x="3"/>
        <item x="6"/>
        <item x="4"/>
        <item m="1" x="21"/>
        <item m="1" x="20"/>
        <item m="1" x="17"/>
        <item m="1" x="13"/>
        <item x="11"/>
        <item t="default"/>
      </items>
    </pivotField>
    <pivotField showAll="0"/>
    <pivotField showAll="0" defaultSubtotal="0"/>
    <pivotField dataField="1" showAll="0"/>
    <pivotField dataField="1" showAll="0" defaultSubtotal="0"/>
    <pivotField showAll="0" defaultSubtotal="0"/>
    <pivotField showAll="0" defaultSubtotal="0"/>
    <pivotField dataField="1" showAll="0" defaultSubtotal="0"/>
    <pivotField dataField="1"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3">
    <i>
      <x/>
    </i>
    <i>
      <x v="2"/>
    </i>
    <i>
      <x v="3"/>
    </i>
    <i>
      <x v="5"/>
    </i>
    <i>
      <x v="7"/>
    </i>
    <i>
      <x v="13"/>
    </i>
    <i>
      <x v="14"/>
    </i>
    <i>
      <x v="15"/>
    </i>
    <i>
      <x v="16"/>
    </i>
    <i>
      <x v="17"/>
    </i>
    <i>
      <x v="18"/>
    </i>
    <i>
      <x v="23"/>
    </i>
    <i t="grand">
      <x/>
    </i>
  </rowItems>
  <colFields count="2">
    <field x="1"/>
    <field x="-2"/>
  </colFields>
  <colItems count="153">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colItems>
  <dataFields count="51">
    <dataField name="Conteggio di URL sistema di spedizione" fld="5" subtotal="count" baseField="0" baseItem="0"/>
    <dataField name="Somma di eCommerce" fld="6" baseField="0" baseItem="0"/>
    <dataField name="Somma di NR_Score" fld="9" baseField="0" baseItem="0"/>
    <dataField name="Somma di Consegna in store" fld="10" baseField="0" baseItem="0"/>
    <dataField name="Somma di Reso in store" fld="12" baseField="0" baseItem="0"/>
    <dataField name="Somma di Disponibilità in store" fld="13" baseField="0" baseItem="0"/>
    <dataField name="Somma di Prenotazione online - Prova e acquisto in store" fld="14" baseField="0" baseItem="0"/>
    <dataField name="Somma di Carta Fedeltà mixed on/off" fld="15" baseField="0" baseItem="0"/>
    <dataField name="Somma di Community online" fld="16" baseField="0" baseItem="0"/>
    <dataField name="Somma di Sistema di pagamento branded" fld="17" baseField="0" baseItem="15"/>
    <dataField name="Somma di QR code in store" fld="18" baseField="0" baseItem="15"/>
    <dataField name="Somma di App" fld="19" baseField="2" baseItem="0"/>
    <dataField name="Somma di App-Ecommerce" fld="20" baseField="0" baseItem="0"/>
    <dataField name="Somma di App-Localizzazione" fld="21" baseField="2" baseItem="0"/>
    <dataField name="Somma di App-Disponibilità in negozio" fld="22" baseField="2" baseItem="0"/>
    <dataField name="Somma di App-Prenota&amp;ritira" fld="23" baseField="2" baseItem="0"/>
    <dataField name="Somma di App-Scan QRCode e codici a barre" fld="24" baseField="2" baseItem="0"/>
    <dataField name="Somma di App-Card: punti, community" fld="25" baseField="2" baseItem="0"/>
    <dataField name="Somma di App-vantaggi esclusivi" fld="26" baseField="2" baseItem="0"/>
    <dataField name="Somma di App-Spesa con App in store" fld="27" baseField="2" baseItem="0"/>
    <dataField name="Somma di App-Pagamento" fld="28" baseField="2" baseItem="0"/>
    <dataField name="Somma di Like su Facebook" fld="32" baseField="2" baseItem="0"/>
    <dataField name="Somma di Like su Social non Facebook" fld="33" baseField="2" baseItem="0"/>
    <dataField name="Somma di Attivazione NFC" fld="34" baseField="2" baseItem="0"/>
    <dataField name="Somma di Download App" fld="35" baseField="2" baseItem="0"/>
    <dataField name="Somma di Registrazione Sito Web" fld="36" baseField="2" baseItem="0"/>
    <dataField name="Somma di Nessun invito" fld="38" baseField="2" baseItem="0"/>
    <dataField name="Somma di Codici a barre" fld="43" baseField="2" baseItem="0"/>
    <dataField name="Somma di Altri codici" fld="45" baseField="2" baseItem="0"/>
    <dataField name="Somma di Codice per download App" fld="47" baseField="2" baseItem="0"/>
    <dataField name="Somma di codice per pagare alla cassa" fld="48" baseField="2" baseItem="0"/>
    <dataField name="Somma di Codice per accesso a contenuti" fld="49" baseField="2" baseItem="0"/>
    <dataField name="Somma di Codici per schede prodotto" fld="50" baseField="2" baseItem="0"/>
    <dataField name="Somma di Codici per altre azioni" fld="51" baseField="2" baseItem="0"/>
    <dataField name="Somma di Carta di credito tradizionale" fld="55" baseField="2" baseItem="0"/>
    <dataField name="Somma di Carta di credto contactless" fld="56" baseField="2" baseItem="0"/>
    <dataField name="Somma di App dell'insegna" fld="57" baseField="2" baseItem="0"/>
    <dataField name="Somma di App di terze parti" fld="58" baseField="2" baseItem="0"/>
    <dataField name="Somma di Apple Pay" fld="60" baseField="2" baseItem="0"/>
    <dataField name="Somma di Android Pay" fld="61" baseField="2" baseItem="0"/>
    <dataField name="Somma di Samsung Pay" fld="62" baseField="2" baseItem="0"/>
    <dataField name="Somma di Satispay" fld="63" baseField="2" baseItem="0"/>
    <dataField name="Somma di PayPal" fld="64" baseField="2" baseItem="0"/>
    <dataField name="Somma di Jiffy" fld="65" baseField="2" baseItem="0"/>
    <dataField name="Somma di Campo rete mobile parziale" fld="70" baseField="2" baseItem="0"/>
    <dataField name="Somma di Campo rete mobile totale" fld="71" baseField="2" baseItem="0"/>
    <dataField name="Somma di Campo inesistente" fld="72" baseField="2" baseItem="0"/>
    <dataField name="Somma di Free Wifi" fld="73" baseField="2" baseItem="0"/>
    <dataField name="Somma di Wifi con registrazione" fld="74" baseField="2" baseItem="0"/>
    <dataField name="Somma di No Wifi" fld="75" baseField="2" baseItem="0"/>
    <dataField name="Somma di PV Like su Facebook" fld="1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tabColor theme="1" tint="0.14999847407452621"/>
  </sheetPr>
  <dimension ref="A1:P998"/>
  <sheetViews>
    <sheetView workbookViewId="0">
      <selection activeCell="B4" sqref="B4"/>
    </sheetView>
  </sheetViews>
  <sheetFormatPr defaultRowHeight="15" x14ac:dyDescent="0.25"/>
  <sheetData>
    <row r="1" spans="1:16" x14ac:dyDescent="0.25">
      <c r="A1">
        <v>0.97452229299363058</v>
      </c>
      <c r="B1" t="s">
        <v>143</v>
      </c>
      <c r="C1" t="s">
        <v>144</v>
      </c>
      <c r="D1" t="s">
        <v>145</v>
      </c>
      <c r="E1" t="s">
        <v>146</v>
      </c>
      <c r="F1" t="s">
        <v>147</v>
      </c>
      <c r="G1" t="s">
        <v>148</v>
      </c>
      <c r="H1" t="s">
        <v>149</v>
      </c>
      <c r="I1" t="s">
        <v>150</v>
      </c>
      <c r="J1" t="s">
        <v>151</v>
      </c>
      <c r="K1" t="s">
        <v>152</v>
      </c>
      <c r="L1" t="s">
        <v>153</v>
      </c>
      <c r="M1" t="s">
        <v>154</v>
      </c>
      <c r="N1" t="s">
        <v>155</v>
      </c>
      <c r="O1" t="s">
        <v>156</v>
      </c>
      <c r="P1" t="s">
        <v>157</v>
      </c>
    </row>
    <row r="2" spans="1:16" x14ac:dyDescent="0.25">
      <c r="A2" s="28" t="s">
        <v>158</v>
      </c>
      <c r="B2" s="1">
        <v>2</v>
      </c>
      <c r="C2" s="1">
        <v>1</v>
      </c>
      <c r="D2" s="1">
        <v>2</v>
      </c>
      <c r="E2" s="1">
        <v>2</v>
      </c>
      <c r="F2" s="1">
        <v>2</v>
      </c>
      <c r="G2" s="1">
        <v>1</v>
      </c>
      <c r="H2" s="1">
        <v>1</v>
      </c>
      <c r="I2" s="1">
        <v>0</v>
      </c>
      <c r="J2" s="1">
        <v>1</v>
      </c>
      <c r="K2" s="1">
        <v>0</v>
      </c>
      <c r="L2" s="1">
        <v>1</v>
      </c>
      <c r="M2" s="1">
        <v>0</v>
      </c>
      <c r="N2" s="1">
        <v>0</v>
      </c>
      <c r="O2" s="1">
        <v>0</v>
      </c>
      <c r="P2" s="1">
        <v>0</v>
      </c>
    </row>
    <row r="3" spans="1:16" x14ac:dyDescent="0.25">
      <c r="A3" s="28" t="s">
        <v>159</v>
      </c>
      <c r="B3" s="1">
        <v>0</v>
      </c>
      <c r="C3" s="1">
        <v>0</v>
      </c>
      <c r="D3" s="1">
        <v>1</v>
      </c>
      <c r="E3" s="1">
        <v>1</v>
      </c>
      <c r="F3" s="1">
        <v>1</v>
      </c>
      <c r="G3" s="1">
        <v>1</v>
      </c>
      <c r="H3" s="1">
        <v>1</v>
      </c>
      <c r="I3" s="1">
        <v>0</v>
      </c>
      <c r="J3" s="1">
        <v>0</v>
      </c>
      <c r="K3" s="1">
        <v>1</v>
      </c>
      <c r="L3" s="1">
        <v>1</v>
      </c>
      <c r="M3" s="1">
        <v>0</v>
      </c>
      <c r="N3" s="1">
        <v>1</v>
      </c>
      <c r="O3" s="1">
        <v>1</v>
      </c>
      <c r="P3" s="1">
        <v>0</v>
      </c>
    </row>
    <row r="4" spans="1:16" x14ac:dyDescent="0.25">
      <c r="A4" s="28" t="s">
        <v>569</v>
      </c>
      <c r="B4" s="1">
        <v>0</v>
      </c>
      <c r="C4" s="1">
        <v>0</v>
      </c>
      <c r="D4" s="1">
        <v>0</v>
      </c>
      <c r="E4" s="1">
        <v>0</v>
      </c>
      <c r="F4" s="1">
        <v>0</v>
      </c>
      <c r="G4" s="1">
        <v>0</v>
      </c>
      <c r="H4" s="1">
        <v>0</v>
      </c>
      <c r="I4" s="1">
        <v>0</v>
      </c>
      <c r="J4" s="1">
        <v>0</v>
      </c>
      <c r="K4" s="1">
        <v>0</v>
      </c>
      <c r="L4" s="1">
        <v>0</v>
      </c>
      <c r="M4" s="1">
        <v>0</v>
      </c>
      <c r="N4" s="1">
        <v>0</v>
      </c>
      <c r="O4" s="1">
        <v>0</v>
      </c>
      <c r="P4" s="1">
        <v>0</v>
      </c>
    </row>
    <row r="5" spans="1:16" x14ac:dyDescent="0.25">
      <c r="A5" s="28" t="s">
        <v>570</v>
      </c>
      <c r="B5" s="1">
        <v>2</v>
      </c>
      <c r="C5" s="1">
        <v>3</v>
      </c>
      <c r="D5" s="1">
        <v>2</v>
      </c>
      <c r="E5" s="1">
        <v>1</v>
      </c>
      <c r="F5" s="1">
        <v>2</v>
      </c>
      <c r="G5" s="1">
        <v>2</v>
      </c>
      <c r="H5" s="1">
        <v>1</v>
      </c>
      <c r="I5" s="1">
        <v>0</v>
      </c>
      <c r="J5" s="1">
        <v>1</v>
      </c>
      <c r="K5" s="1">
        <v>2</v>
      </c>
      <c r="L5" s="1">
        <v>1</v>
      </c>
      <c r="M5" s="1">
        <v>0</v>
      </c>
      <c r="N5" s="1">
        <v>1</v>
      </c>
      <c r="O5" s="1">
        <v>1</v>
      </c>
      <c r="P5" s="1">
        <v>2</v>
      </c>
    </row>
    <row r="6" spans="1:16" x14ac:dyDescent="0.25">
      <c r="A6" s="28" t="s">
        <v>571</v>
      </c>
      <c r="B6" s="1">
        <v>0</v>
      </c>
      <c r="C6" s="1">
        <v>0</v>
      </c>
      <c r="D6" s="1">
        <v>0</v>
      </c>
      <c r="E6" s="1">
        <v>0</v>
      </c>
      <c r="F6" s="1">
        <v>0</v>
      </c>
      <c r="G6" s="1">
        <v>0</v>
      </c>
      <c r="H6" s="1">
        <v>0</v>
      </c>
      <c r="I6" s="1">
        <v>0</v>
      </c>
      <c r="J6" s="1">
        <v>0</v>
      </c>
      <c r="K6" s="1">
        <v>0</v>
      </c>
      <c r="L6" s="1">
        <v>0</v>
      </c>
      <c r="M6" s="1">
        <v>0</v>
      </c>
      <c r="N6" s="1">
        <v>0</v>
      </c>
      <c r="O6" s="1">
        <v>0</v>
      </c>
      <c r="P6" s="1">
        <v>0</v>
      </c>
    </row>
    <row r="7" spans="1:16" x14ac:dyDescent="0.25">
      <c r="A7" s="28" t="s">
        <v>573</v>
      </c>
      <c r="B7" s="1">
        <v>1</v>
      </c>
      <c r="C7" s="1">
        <v>0</v>
      </c>
      <c r="D7" s="1">
        <v>2</v>
      </c>
      <c r="E7" s="1">
        <v>1</v>
      </c>
      <c r="F7" s="1">
        <v>0</v>
      </c>
      <c r="G7" s="1">
        <v>2</v>
      </c>
      <c r="H7" s="1">
        <v>0</v>
      </c>
      <c r="I7" s="1">
        <v>0</v>
      </c>
      <c r="J7" s="1">
        <v>0</v>
      </c>
      <c r="K7" s="1">
        <v>0</v>
      </c>
      <c r="L7" s="1">
        <v>0</v>
      </c>
      <c r="M7" s="1">
        <v>0</v>
      </c>
      <c r="N7" s="1">
        <v>0</v>
      </c>
      <c r="O7" s="1">
        <v>0</v>
      </c>
      <c r="P7" s="1">
        <v>0</v>
      </c>
    </row>
    <row r="8" spans="1:16" x14ac:dyDescent="0.25">
      <c r="A8" s="28" t="s">
        <v>140</v>
      </c>
      <c r="B8" s="1">
        <v>1</v>
      </c>
      <c r="C8" s="1">
        <v>3</v>
      </c>
      <c r="D8" s="1">
        <v>2</v>
      </c>
      <c r="E8" s="1">
        <v>1</v>
      </c>
      <c r="F8" s="1">
        <v>2</v>
      </c>
      <c r="G8" s="1">
        <v>2</v>
      </c>
      <c r="H8" s="1">
        <v>1</v>
      </c>
      <c r="I8" s="1">
        <v>0</v>
      </c>
      <c r="J8" s="1">
        <v>1</v>
      </c>
      <c r="K8" s="1">
        <v>1</v>
      </c>
      <c r="L8" s="1">
        <v>1</v>
      </c>
      <c r="M8" s="1">
        <v>1</v>
      </c>
      <c r="N8" s="1">
        <v>0</v>
      </c>
      <c r="O8" s="1">
        <v>0</v>
      </c>
      <c r="P8" s="1">
        <v>0</v>
      </c>
    </row>
    <row r="9" spans="1:16" x14ac:dyDescent="0.25">
      <c r="A9" s="28" t="s">
        <v>581</v>
      </c>
      <c r="B9" s="1">
        <v>3</v>
      </c>
      <c r="C9" s="1">
        <v>0</v>
      </c>
      <c r="D9" s="1">
        <v>0</v>
      </c>
      <c r="E9" s="1">
        <v>1</v>
      </c>
      <c r="F9" s="1">
        <v>0</v>
      </c>
      <c r="G9" s="1">
        <v>1</v>
      </c>
      <c r="H9" s="1">
        <v>0</v>
      </c>
      <c r="I9" s="1">
        <v>0</v>
      </c>
      <c r="J9" s="1">
        <v>0</v>
      </c>
      <c r="K9" s="1">
        <v>0</v>
      </c>
      <c r="L9" s="1">
        <v>1</v>
      </c>
      <c r="M9" s="1">
        <v>2</v>
      </c>
      <c r="N9" s="1">
        <v>0</v>
      </c>
      <c r="O9" s="1">
        <v>0</v>
      </c>
      <c r="P9" s="1">
        <v>0</v>
      </c>
    </row>
    <row r="10" spans="1:16" x14ac:dyDescent="0.25">
      <c r="A10" s="28" t="s">
        <v>583</v>
      </c>
      <c r="B10" s="1">
        <v>1</v>
      </c>
      <c r="C10" s="1">
        <v>0</v>
      </c>
      <c r="D10" s="1">
        <v>1</v>
      </c>
      <c r="E10" s="1">
        <v>0</v>
      </c>
      <c r="F10" s="1">
        <v>0</v>
      </c>
      <c r="G10" s="1">
        <v>0</v>
      </c>
      <c r="H10" s="1">
        <v>0</v>
      </c>
      <c r="I10" s="1">
        <v>0</v>
      </c>
      <c r="J10" s="1">
        <v>0</v>
      </c>
      <c r="K10" s="1">
        <v>0</v>
      </c>
      <c r="L10" s="1">
        <v>1</v>
      </c>
      <c r="M10" s="1">
        <v>1</v>
      </c>
      <c r="N10" s="1">
        <v>0</v>
      </c>
      <c r="O10" s="1">
        <v>0</v>
      </c>
      <c r="P10" s="1">
        <v>0</v>
      </c>
    </row>
    <row r="11" spans="1:16" x14ac:dyDescent="0.25">
      <c r="A11" s="28" t="s">
        <v>585</v>
      </c>
      <c r="B11" s="1">
        <v>1</v>
      </c>
      <c r="C11" s="1">
        <v>2</v>
      </c>
      <c r="D11" s="1">
        <v>2</v>
      </c>
      <c r="E11" s="1">
        <v>1</v>
      </c>
      <c r="F11" s="1">
        <v>2</v>
      </c>
      <c r="G11" s="1">
        <v>1</v>
      </c>
      <c r="H11" s="1">
        <v>2</v>
      </c>
      <c r="I11" s="1">
        <v>1</v>
      </c>
      <c r="J11" s="1">
        <v>3</v>
      </c>
      <c r="K11" s="1">
        <v>1</v>
      </c>
      <c r="L11" s="1">
        <v>0</v>
      </c>
      <c r="M11" s="1">
        <v>4</v>
      </c>
      <c r="N11" s="1">
        <v>1</v>
      </c>
      <c r="O11" s="1">
        <v>1</v>
      </c>
      <c r="P11" s="1">
        <v>2</v>
      </c>
    </row>
    <row r="12" spans="1:16" x14ac:dyDescent="0.25">
      <c r="A12" s="28" t="s">
        <v>591</v>
      </c>
      <c r="B12" s="1">
        <v>0</v>
      </c>
      <c r="C12" s="1">
        <v>0</v>
      </c>
      <c r="D12" s="1">
        <v>1</v>
      </c>
      <c r="E12" s="1">
        <v>0</v>
      </c>
      <c r="F12" s="1">
        <v>1</v>
      </c>
      <c r="G12" s="1">
        <v>0</v>
      </c>
      <c r="H12" s="1">
        <v>0</v>
      </c>
      <c r="I12" s="1">
        <v>1</v>
      </c>
      <c r="J12" s="1">
        <v>0</v>
      </c>
      <c r="K12" s="1">
        <v>0</v>
      </c>
      <c r="L12" s="1">
        <v>0</v>
      </c>
      <c r="M12" s="1">
        <v>1</v>
      </c>
      <c r="N12" s="1">
        <v>0</v>
      </c>
      <c r="O12" s="1">
        <v>0</v>
      </c>
      <c r="P12" s="1">
        <v>1</v>
      </c>
    </row>
    <row r="13" spans="1:16" x14ac:dyDescent="0.25">
      <c r="A13" s="28" t="s">
        <v>602</v>
      </c>
      <c r="B13" s="1">
        <v>2</v>
      </c>
      <c r="C13" s="1">
        <v>0</v>
      </c>
      <c r="D13" s="1">
        <v>1</v>
      </c>
      <c r="E13" s="1">
        <v>0</v>
      </c>
      <c r="F13" s="1">
        <v>0</v>
      </c>
      <c r="G13" s="1">
        <v>0</v>
      </c>
      <c r="H13" s="1">
        <v>0</v>
      </c>
      <c r="I13" s="1">
        <v>0</v>
      </c>
      <c r="J13" s="1">
        <v>0</v>
      </c>
      <c r="K13" s="1">
        <v>0</v>
      </c>
      <c r="L13" s="1">
        <v>0</v>
      </c>
      <c r="M13" s="1">
        <v>0</v>
      </c>
      <c r="N13" s="1">
        <v>0</v>
      </c>
      <c r="O13" s="1">
        <v>0</v>
      </c>
      <c r="P13" s="1">
        <v>0</v>
      </c>
    </row>
    <row r="14" spans="1:16" x14ac:dyDescent="0.25">
      <c r="A14" s="28" t="s">
        <v>605</v>
      </c>
      <c r="B14" s="1">
        <v>0</v>
      </c>
      <c r="C14" s="1">
        <v>0</v>
      </c>
      <c r="D14" s="1">
        <v>0</v>
      </c>
      <c r="E14" s="1">
        <v>0</v>
      </c>
      <c r="F14" s="1">
        <v>0</v>
      </c>
      <c r="G14" s="1">
        <v>0</v>
      </c>
      <c r="H14" s="1">
        <v>0</v>
      </c>
      <c r="I14" s="1">
        <v>0</v>
      </c>
      <c r="J14" s="1">
        <v>0</v>
      </c>
      <c r="K14" s="1">
        <v>0</v>
      </c>
      <c r="L14" s="1">
        <v>0</v>
      </c>
      <c r="M14" s="1">
        <v>0</v>
      </c>
      <c r="N14" s="1">
        <v>0</v>
      </c>
      <c r="O14" s="1">
        <v>0</v>
      </c>
      <c r="P14" s="1">
        <v>0</v>
      </c>
    </row>
    <row r="15" spans="1:16" x14ac:dyDescent="0.25">
      <c r="A15" s="28" t="s">
        <v>607</v>
      </c>
      <c r="B15" s="1">
        <v>0</v>
      </c>
      <c r="C15" s="1">
        <v>0</v>
      </c>
      <c r="D15" s="1">
        <v>0</v>
      </c>
      <c r="E15" s="1">
        <v>0</v>
      </c>
      <c r="F15" s="1">
        <v>0</v>
      </c>
      <c r="G15" s="1">
        <v>0</v>
      </c>
      <c r="H15" s="1">
        <v>0</v>
      </c>
      <c r="I15" s="1">
        <v>0</v>
      </c>
      <c r="J15" s="1">
        <v>0</v>
      </c>
      <c r="K15" s="1">
        <v>0</v>
      </c>
      <c r="L15" s="1">
        <v>0</v>
      </c>
      <c r="M15" s="1">
        <v>0</v>
      </c>
      <c r="N15" s="1">
        <v>0</v>
      </c>
      <c r="O15" s="1">
        <v>0</v>
      </c>
      <c r="P15" s="1">
        <v>0</v>
      </c>
    </row>
    <row r="16" spans="1:16" x14ac:dyDescent="0.25">
      <c r="A16" s="28" t="s">
        <v>616</v>
      </c>
      <c r="B16" s="1">
        <v>0</v>
      </c>
      <c r="C16" s="1">
        <v>0</v>
      </c>
      <c r="D16" s="1">
        <v>0</v>
      </c>
      <c r="E16" s="1">
        <v>0</v>
      </c>
      <c r="F16" s="1">
        <v>0</v>
      </c>
      <c r="G16" s="1">
        <v>0</v>
      </c>
      <c r="H16" s="1">
        <v>0</v>
      </c>
      <c r="I16" s="1">
        <v>0</v>
      </c>
      <c r="J16" s="1">
        <v>0</v>
      </c>
      <c r="K16" s="1">
        <v>0</v>
      </c>
      <c r="L16" s="1">
        <v>0</v>
      </c>
      <c r="M16" s="1">
        <v>0</v>
      </c>
      <c r="N16" s="1">
        <v>0</v>
      </c>
      <c r="O16" s="1">
        <v>0</v>
      </c>
      <c r="P16" s="1">
        <v>0</v>
      </c>
    </row>
    <row r="17" spans="1:16" x14ac:dyDescent="0.25">
      <c r="A17" s="28" t="s">
        <v>630</v>
      </c>
      <c r="B17" s="1">
        <v>1</v>
      </c>
      <c r="C17" s="1">
        <v>1</v>
      </c>
      <c r="D17" s="1">
        <v>1</v>
      </c>
      <c r="E17" s="1">
        <v>1</v>
      </c>
      <c r="F17" s="1">
        <v>0</v>
      </c>
      <c r="G17" s="1">
        <v>1</v>
      </c>
      <c r="H17" s="1">
        <v>1</v>
      </c>
      <c r="I17" s="1">
        <v>0</v>
      </c>
      <c r="J17" s="1">
        <v>0</v>
      </c>
      <c r="K17" s="1">
        <v>0</v>
      </c>
      <c r="L17" s="1">
        <v>0</v>
      </c>
      <c r="M17" s="1">
        <v>1</v>
      </c>
      <c r="N17" s="1">
        <v>0</v>
      </c>
      <c r="O17" s="1">
        <v>0</v>
      </c>
      <c r="P17" s="1">
        <v>0</v>
      </c>
    </row>
    <row r="18" spans="1:16" x14ac:dyDescent="0.25">
      <c r="A18" s="28" t="s">
        <v>632</v>
      </c>
      <c r="B18" s="1">
        <v>0</v>
      </c>
      <c r="C18" s="1">
        <v>0</v>
      </c>
      <c r="D18" s="1">
        <v>0</v>
      </c>
      <c r="E18" s="1">
        <v>0</v>
      </c>
      <c r="F18" s="1">
        <v>0</v>
      </c>
      <c r="G18" s="1">
        <v>0</v>
      </c>
      <c r="H18" s="1">
        <v>0</v>
      </c>
      <c r="I18" s="1">
        <v>0</v>
      </c>
      <c r="J18" s="1">
        <v>0</v>
      </c>
      <c r="K18" s="1">
        <v>0</v>
      </c>
      <c r="L18" s="1">
        <v>0</v>
      </c>
      <c r="M18" s="1">
        <v>0</v>
      </c>
      <c r="N18" s="1">
        <v>0</v>
      </c>
      <c r="O18" s="1">
        <v>0</v>
      </c>
      <c r="P18" s="1">
        <v>0</v>
      </c>
    </row>
    <row r="19" spans="1:16" x14ac:dyDescent="0.25">
      <c r="A19" s="28" t="s">
        <v>634</v>
      </c>
      <c r="B19" s="1">
        <v>2</v>
      </c>
      <c r="C19" s="1">
        <v>1</v>
      </c>
      <c r="D19" s="1">
        <v>2</v>
      </c>
      <c r="E19" s="1">
        <v>1</v>
      </c>
      <c r="F19" s="1">
        <v>2</v>
      </c>
      <c r="G19" s="1">
        <v>1</v>
      </c>
      <c r="H19" s="1">
        <v>2</v>
      </c>
      <c r="I19" s="1">
        <v>0</v>
      </c>
      <c r="J19" s="1">
        <v>0</v>
      </c>
      <c r="K19" s="1">
        <v>1</v>
      </c>
      <c r="L19" s="1">
        <v>1</v>
      </c>
      <c r="M19" s="1">
        <v>2</v>
      </c>
      <c r="N19" s="1">
        <v>1</v>
      </c>
      <c r="O19" s="1">
        <v>1</v>
      </c>
      <c r="P19" s="1">
        <v>0</v>
      </c>
    </row>
    <row r="20" spans="1:16" x14ac:dyDescent="0.25">
      <c r="A20" s="28" t="s">
        <v>160</v>
      </c>
      <c r="B20" s="1">
        <v>1</v>
      </c>
      <c r="C20" s="1">
        <v>1</v>
      </c>
      <c r="D20" s="1">
        <v>3</v>
      </c>
      <c r="E20" s="1">
        <v>1</v>
      </c>
      <c r="F20" s="1">
        <v>0</v>
      </c>
      <c r="G20" s="1">
        <v>1</v>
      </c>
      <c r="H20" s="1">
        <v>1</v>
      </c>
      <c r="I20" s="1">
        <v>0</v>
      </c>
      <c r="J20" s="1">
        <v>0</v>
      </c>
      <c r="K20" s="1">
        <v>0</v>
      </c>
      <c r="L20" s="1">
        <v>1</v>
      </c>
      <c r="M20" s="1">
        <v>2</v>
      </c>
      <c r="N20" s="1">
        <v>0</v>
      </c>
      <c r="O20" s="1">
        <v>0</v>
      </c>
      <c r="P20" s="1">
        <v>0</v>
      </c>
    </row>
    <row r="21" spans="1:16" x14ac:dyDescent="0.25">
      <c r="A21" s="28" t="s">
        <v>643</v>
      </c>
      <c r="B21" s="1">
        <v>0</v>
      </c>
      <c r="C21" s="1">
        <v>1</v>
      </c>
      <c r="D21" s="1">
        <v>1</v>
      </c>
      <c r="E21" s="1">
        <v>0</v>
      </c>
      <c r="F21" s="1">
        <v>1</v>
      </c>
      <c r="G21" s="1">
        <v>1</v>
      </c>
      <c r="H21" s="1">
        <v>1</v>
      </c>
      <c r="I21" s="1">
        <v>0</v>
      </c>
      <c r="J21" s="1">
        <v>1</v>
      </c>
      <c r="K21" s="1">
        <v>1</v>
      </c>
      <c r="L21" s="1">
        <v>0</v>
      </c>
      <c r="M21" s="1">
        <v>0</v>
      </c>
      <c r="N21" s="1">
        <v>0</v>
      </c>
      <c r="O21" s="1">
        <v>1</v>
      </c>
      <c r="P21" s="1">
        <v>0</v>
      </c>
    </row>
    <row r="22" spans="1:16" x14ac:dyDescent="0.25">
      <c r="A22" s="28" t="s">
        <v>114</v>
      </c>
      <c r="B22" s="1">
        <v>3</v>
      </c>
      <c r="C22" s="1">
        <v>3</v>
      </c>
      <c r="D22" s="1">
        <v>3</v>
      </c>
      <c r="E22" s="1">
        <v>2</v>
      </c>
      <c r="F22" s="1">
        <v>2</v>
      </c>
      <c r="G22" s="1">
        <v>2</v>
      </c>
      <c r="H22" s="1">
        <v>2</v>
      </c>
      <c r="I22" s="1">
        <v>1</v>
      </c>
      <c r="J22" s="1">
        <v>1</v>
      </c>
      <c r="K22" s="1">
        <v>2</v>
      </c>
      <c r="L22" s="1">
        <v>1</v>
      </c>
      <c r="M22" s="1">
        <v>2</v>
      </c>
      <c r="N22" s="1">
        <v>2</v>
      </c>
      <c r="O22" s="1">
        <v>1</v>
      </c>
      <c r="P22" s="1">
        <v>0</v>
      </c>
    </row>
    <row r="23" spans="1:16" x14ac:dyDescent="0.25">
      <c r="A23" s="28" t="s">
        <v>644</v>
      </c>
      <c r="B23" s="1">
        <v>4</v>
      </c>
      <c r="C23" s="1">
        <v>4</v>
      </c>
      <c r="D23" s="1">
        <v>2</v>
      </c>
      <c r="E23" s="1">
        <v>2</v>
      </c>
      <c r="F23" s="1">
        <v>2</v>
      </c>
      <c r="G23" s="1">
        <v>3</v>
      </c>
      <c r="H23" s="1">
        <v>2</v>
      </c>
      <c r="I23" s="1">
        <v>0</v>
      </c>
      <c r="J23" s="1">
        <v>2</v>
      </c>
      <c r="K23" s="1">
        <v>0</v>
      </c>
      <c r="L23" s="1">
        <v>1</v>
      </c>
      <c r="M23" s="1">
        <v>4</v>
      </c>
      <c r="N23" s="1">
        <v>3</v>
      </c>
      <c r="O23" s="1">
        <v>0</v>
      </c>
      <c r="P23" s="1">
        <v>1</v>
      </c>
    </row>
    <row r="24" spans="1:16" x14ac:dyDescent="0.25">
      <c r="A24" s="28" t="s">
        <v>161</v>
      </c>
      <c r="B24" s="1">
        <v>0</v>
      </c>
      <c r="C24" s="1">
        <v>0</v>
      </c>
      <c r="D24" s="1">
        <v>1</v>
      </c>
      <c r="E24" s="1">
        <v>1</v>
      </c>
      <c r="F24" s="1">
        <v>0</v>
      </c>
      <c r="G24" s="1">
        <v>0</v>
      </c>
      <c r="H24" s="1">
        <v>0</v>
      </c>
      <c r="I24" s="1">
        <v>0</v>
      </c>
      <c r="J24" s="1">
        <v>0</v>
      </c>
      <c r="K24" s="1">
        <v>0</v>
      </c>
      <c r="L24" s="1">
        <v>0</v>
      </c>
      <c r="M24" s="1">
        <v>1</v>
      </c>
      <c r="N24" s="1">
        <v>0</v>
      </c>
      <c r="O24" s="1">
        <v>0</v>
      </c>
      <c r="P24" s="1">
        <v>0</v>
      </c>
    </row>
    <row r="25" spans="1:16" x14ac:dyDescent="0.25">
      <c r="A25" s="28" t="s">
        <v>649</v>
      </c>
      <c r="B25" s="1">
        <v>3</v>
      </c>
      <c r="C25" s="1">
        <v>4</v>
      </c>
      <c r="D25" s="1">
        <v>2</v>
      </c>
      <c r="E25" s="1">
        <v>5</v>
      </c>
      <c r="F25" s="1">
        <v>1</v>
      </c>
      <c r="G25" s="1">
        <v>4</v>
      </c>
      <c r="H25" s="1">
        <v>4</v>
      </c>
      <c r="I25" s="1">
        <v>0</v>
      </c>
      <c r="J25" s="1">
        <v>3</v>
      </c>
      <c r="K25" s="1">
        <v>2</v>
      </c>
      <c r="L25" s="1">
        <v>1</v>
      </c>
      <c r="M25" s="1">
        <v>4</v>
      </c>
      <c r="N25" s="1">
        <v>1</v>
      </c>
      <c r="O25" s="1">
        <v>0</v>
      </c>
      <c r="P25" s="1">
        <v>0</v>
      </c>
    </row>
    <row r="26" spans="1:16" x14ac:dyDescent="0.25">
      <c r="A26" s="28" t="s">
        <v>655</v>
      </c>
      <c r="B26" s="1">
        <v>14</v>
      </c>
      <c r="C26" s="1">
        <v>12</v>
      </c>
      <c r="D26" s="1">
        <v>10</v>
      </c>
      <c r="E26" s="1">
        <v>12</v>
      </c>
      <c r="F26" s="1">
        <v>10</v>
      </c>
      <c r="G26" s="1">
        <v>12</v>
      </c>
      <c r="H26" s="1">
        <v>9</v>
      </c>
      <c r="I26" s="1">
        <v>3</v>
      </c>
      <c r="J26" s="1">
        <v>5</v>
      </c>
      <c r="K26" s="1">
        <v>4</v>
      </c>
      <c r="L26" s="1">
        <v>6</v>
      </c>
      <c r="M26" s="1">
        <v>8</v>
      </c>
      <c r="N26" s="1">
        <v>5</v>
      </c>
      <c r="O26" s="1">
        <v>2</v>
      </c>
      <c r="P26" s="1">
        <v>4</v>
      </c>
    </row>
    <row r="27" spans="1:16" x14ac:dyDescent="0.25">
      <c r="A27" s="28" t="s">
        <v>657</v>
      </c>
      <c r="B27" s="1">
        <v>1</v>
      </c>
      <c r="C27" s="1">
        <v>1</v>
      </c>
      <c r="D27" s="1">
        <v>2</v>
      </c>
      <c r="E27" s="1">
        <v>2</v>
      </c>
      <c r="F27" s="1">
        <v>1</v>
      </c>
      <c r="G27" s="1">
        <v>2</v>
      </c>
      <c r="H27" s="1">
        <v>1</v>
      </c>
      <c r="I27" s="1">
        <v>1</v>
      </c>
      <c r="J27" s="1">
        <v>2</v>
      </c>
      <c r="K27" s="1">
        <v>2</v>
      </c>
      <c r="L27" s="1">
        <v>2</v>
      </c>
      <c r="M27" s="1">
        <v>1</v>
      </c>
      <c r="N27" s="1">
        <v>2</v>
      </c>
      <c r="O27" s="1">
        <v>2</v>
      </c>
      <c r="P27" s="1">
        <v>1</v>
      </c>
    </row>
    <row r="28" spans="1:16" x14ac:dyDescent="0.25">
      <c r="A28" s="28" t="s">
        <v>661</v>
      </c>
      <c r="B28" s="1">
        <v>0</v>
      </c>
      <c r="C28" s="1">
        <v>0</v>
      </c>
      <c r="D28" s="1">
        <v>0</v>
      </c>
      <c r="E28" s="1">
        <v>1</v>
      </c>
      <c r="F28" s="1">
        <v>0</v>
      </c>
      <c r="G28" s="1">
        <v>0</v>
      </c>
      <c r="H28" s="1">
        <v>0</v>
      </c>
      <c r="I28" s="1">
        <v>0</v>
      </c>
      <c r="J28" s="1">
        <v>0</v>
      </c>
      <c r="K28" s="1">
        <v>0</v>
      </c>
      <c r="L28" s="1">
        <v>0</v>
      </c>
      <c r="M28" s="1">
        <v>0</v>
      </c>
      <c r="N28" s="1">
        <v>0</v>
      </c>
      <c r="O28" s="1">
        <v>0</v>
      </c>
      <c r="P28" s="1">
        <v>0</v>
      </c>
    </row>
    <row r="29" spans="1:16" x14ac:dyDescent="0.25">
      <c r="A29" s="28" t="s">
        <v>672</v>
      </c>
      <c r="B29" s="1">
        <v>3</v>
      </c>
      <c r="C29" s="1">
        <v>3</v>
      </c>
      <c r="D29" s="1">
        <v>3</v>
      </c>
      <c r="E29" s="1">
        <v>3</v>
      </c>
      <c r="F29" s="1">
        <v>1</v>
      </c>
      <c r="G29" s="1">
        <v>2</v>
      </c>
      <c r="H29" s="1">
        <v>1</v>
      </c>
      <c r="I29" s="1">
        <v>1</v>
      </c>
      <c r="J29" s="1">
        <v>1</v>
      </c>
      <c r="K29" s="1">
        <v>1</v>
      </c>
      <c r="L29" s="1">
        <v>1</v>
      </c>
      <c r="M29" s="1">
        <v>2</v>
      </c>
      <c r="N29" s="1">
        <v>1</v>
      </c>
      <c r="O29" s="1">
        <v>1</v>
      </c>
      <c r="P29" s="1">
        <v>1</v>
      </c>
    </row>
    <row r="30" spans="1:16" x14ac:dyDescent="0.25">
      <c r="A30" s="28" t="s">
        <v>674</v>
      </c>
      <c r="B30" s="1">
        <v>1</v>
      </c>
      <c r="C30" s="1">
        <v>1</v>
      </c>
      <c r="D30" s="1">
        <v>1</v>
      </c>
      <c r="E30" s="1">
        <v>1</v>
      </c>
      <c r="F30" s="1">
        <v>1</v>
      </c>
      <c r="G30" s="1">
        <v>1</v>
      </c>
      <c r="H30" s="1">
        <v>1</v>
      </c>
      <c r="I30" s="1">
        <v>0</v>
      </c>
      <c r="J30" s="1">
        <v>0</v>
      </c>
      <c r="K30" s="1">
        <v>0</v>
      </c>
      <c r="L30" s="1">
        <v>0</v>
      </c>
      <c r="M30" s="1">
        <v>0</v>
      </c>
      <c r="N30" s="1">
        <v>0</v>
      </c>
      <c r="O30" s="1">
        <v>0</v>
      </c>
      <c r="P30" s="1">
        <v>0</v>
      </c>
    </row>
    <row r="31" spans="1:16" x14ac:dyDescent="0.25">
      <c r="A31" s="28" t="s">
        <v>678</v>
      </c>
      <c r="B31" s="1">
        <v>7</v>
      </c>
      <c r="C31" s="1">
        <v>6</v>
      </c>
      <c r="D31" s="1">
        <v>7</v>
      </c>
      <c r="E31" s="1">
        <v>5</v>
      </c>
      <c r="F31" s="1">
        <v>4</v>
      </c>
      <c r="G31" s="1">
        <v>6</v>
      </c>
      <c r="H31" s="1">
        <v>5</v>
      </c>
      <c r="I31" s="1">
        <v>0</v>
      </c>
      <c r="J31" s="1">
        <v>2</v>
      </c>
      <c r="K31" s="1">
        <v>0</v>
      </c>
      <c r="L31" s="1">
        <v>2</v>
      </c>
      <c r="M31" s="1">
        <v>1</v>
      </c>
      <c r="N31" s="1">
        <v>1</v>
      </c>
      <c r="O31" s="1">
        <v>2</v>
      </c>
      <c r="P31" s="1">
        <v>1</v>
      </c>
    </row>
    <row r="32" spans="1:16" x14ac:dyDescent="0.25">
      <c r="A32" s="28" t="s">
        <v>686</v>
      </c>
      <c r="B32" s="1">
        <v>0</v>
      </c>
      <c r="C32" s="1">
        <v>0</v>
      </c>
      <c r="D32" s="1">
        <v>0</v>
      </c>
      <c r="E32" s="1">
        <v>0</v>
      </c>
      <c r="F32" s="1">
        <v>0</v>
      </c>
      <c r="G32" s="1">
        <v>0</v>
      </c>
      <c r="H32" s="1">
        <v>0</v>
      </c>
      <c r="I32" s="1">
        <v>0</v>
      </c>
      <c r="J32" s="1">
        <v>0</v>
      </c>
      <c r="K32" s="1">
        <v>0</v>
      </c>
      <c r="L32" s="1">
        <v>0</v>
      </c>
      <c r="M32" s="1">
        <v>1</v>
      </c>
      <c r="N32" s="1">
        <v>0</v>
      </c>
      <c r="O32" s="1">
        <v>0</v>
      </c>
      <c r="P32" s="1">
        <v>0</v>
      </c>
    </row>
    <row r="33" spans="1:16" x14ac:dyDescent="0.25">
      <c r="A33" s="28" t="s">
        <v>687</v>
      </c>
      <c r="B33" s="1">
        <v>8</v>
      </c>
      <c r="C33" s="1">
        <v>12</v>
      </c>
      <c r="D33" s="1">
        <v>11</v>
      </c>
      <c r="E33" s="1">
        <v>9</v>
      </c>
      <c r="F33" s="1">
        <v>6</v>
      </c>
      <c r="G33" s="1">
        <v>12</v>
      </c>
      <c r="H33" s="1">
        <v>8</v>
      </c>
      <c r="I33" s="1">
        <v>1</v>
      </c>
      <c r="J33" s="1">
        <v>6</v>
      </c>
      <c r="K33" s="1">
        <v>5</v>
      </c>
      <c r="L33" s="1">
        <v>3</v>
      </c>
      <c r="M33" s="1">
        <v>7</v>
      </c>
      <c r="N33" s="1">
        <v>4</v>
      </c>
      <c r="O33" s="1">
        <v>4</v>
      </c>
      <c r="P33" s="1">
        <v>4</v>
      </c>
    </row>
    <row r="34" spans="1:16" x14ac:dyDescent="0.25">
      <c r="A34" s="28" t="s">
        <v>162</v>
      </c>
      <c r="B34" s="1">
        <v>6</v>
      </c>
      <c r="C34" s="1">
        <v>0</v>
      </c>
      <c r="D34" s="1">
        <v>4</v>
      </c>
      <c r="E34" s="1">
        <v>5</v>
      </c>
      <c r="F34" s="1">
        <v>2</v>
      </c>
      <c r="G34" s="1">
        <v>4</v>
      </c>
      <c r="H34" s="1">
        <v>4</v>
      </c>
      <c r="I34" s="1">
        <v>2</v>
      </c>
      <c r="J34" s="1">
        <v>2</v>
      </c>
      <c r="K34" s="1">
        <v>3</v>
      </c>
      <c r="L34" s="1">
        <v>2</v>
      </c>
      <c r="M34" s="1">
        <v>4</v>
      </c>
      <c r="N34" s="1">
        <v>2</v>
      </c>
      <c r="O34" s="1">
        <v>2</v>
      </c>
      <c r="P34" s="1">
        <v>1</v>
      </c>
    </row>
    <row r="35" spans="1:16" x14ac:dyDescent="0.25">
      <c r="A35" s="28" t="s">
        <v>691</v>
      </c>
      <c r="B35" s="1">
        <v>1</v>
      </c>
      <c r="C35" s="1">
        <v>0</v>
      </c>
      <c r="D35" s="1">
        <v>0</v>
      </c>
      <c r="E35" s="1">
        <v>0</v>
      </c>
      <c r="F35" s="1">
        <v>0</v>
      </c>
      <c r="G35" s="1">
        <v>1</v>
      </c>
      <c r="H35" s="1">
        <v>0</v>
      </c>
      <c r="I35" s="1">
        <v>0</v>
      </c>
      <c r="J35" s="1">
        <v>0</v>
      </c>
      <c r="K35" s="1">
        <v>0</v>
      </c>
      <c r="L35" s="1">
        <v>0</v>
      </c>
      <c r="M35" s="1">
        <v>0</v>
      </c>
      <c r="N35" s="1">
        <v>0</v>
      </c>
      <c r="O35" s="1">
        <v>0</v>
      </c>
      <c r="P35" s="1">
        <v>0</v>
      </c>
    </row>
    <row r="36" spans="1:16" x14ac:dyDescent="0.25">
      <c r="A36" s="28" t="s">
        <v>694</v>
      </c>
      <c r="B36" s="1">
        <v>4</v>
      </c>
      <c r="C36" s="1">
        <v>2</v>
      </c>
      <c r="D36" s="1">
        <v>4</v>
      </c>
      <c r="E36" s="1">
        <v>1</v>
      </c>
      <c r="F36" s="1">
        <v>3</v>
      </c>
      <c r="G36" s="1">
        <v>2</v>
      </c>
      <c r="H36" s="1">
        <v>1</v>
      </c>
      <c r="I36" s="1">
        <v>1</v>
      </c>
      <c r="J36" s="1">
        <v>2</v>
      </c>
      <c r="K36" s="1">
        <v>2</v>
      </c>
      <c r="L36" s="1">
        <v>2</v>
      </c>
      <c r="M36" s="1">
        <v>2</v>
      </c>
      <c r="N36" s="1">
        <v>1</v>
      </c>
      <c r="O36" s="1">
        <v>2</v>
      </c>
      <c r="P36" s="1">
        <v>1</v>
      </c>
    </row>
    <row r="37" spans="1:16" x14ac:dyDescent="0.25">
      <c r="A37" s="28" t="s">
        <v>163</v>
      </c>
      <c r="B37" s="1">
        <v>1</v>
      </c>
      <c r="C37" s="1">
        <v>1</v>
      </c>
      <c r="D37" s="1">
        <v>1</v>
      </c>
      <c r="E37" s="1">
        <v>1</v>
      </c>
      <c r="F37" s="1">
        <v>1</v>
      </c>
      <c r="G37" s="1">
        <v>0</v>
      </c>
      <c r="H37" s="1">
        <v>1</v>
      </c>
      <c r="I37" s="1">
        <v>0</v>
      </c>
      <c r="J37" s="1">
        <v>0</v>
      </c>
      <c r="K37" s="1">
        <v>0</v>
      </c>
      <c r="L37" s="1">
        <v>0</v>
      </c>
      <c r="M37" s="1">
        <v>0</v>
      </c>
      <c r="N37" s="1">
        <v>0</v>
      </c>
      <c r="O37" s="1">
        <v>0</v>
      </c>
      <c r="P37" s="1">
        <v>0</v>
      </c>
    </row>
    <row r="38" spans="1:16" x14ac:dyDescent="0.25">
      <c r="A38" s="28" t="s">
        <v>701</v>
      </c>
      <c r="B38" s="1">
        <v>1</v>
      </c>
      <c r="C38" s="1">
        <v>1</v>
      </c>
      <c r="D38" s="1">
        <v>0</v>
      </c>
      <c r="E38" s="1">
        <v>1</v>
      </c>
      <c r="F38" s="1">
        <v>1</v>
      </c>
      <c r="G38" s="1">
        <v>1</v>
      </c>
      <c r="H38" s="1">
        <v>1</v>
      </c>
      <c r="I38" s="1">
        <v>0</v>
      </c>
      <c r="J38" s="1">
        <v>0</v>
      </c>
      <c r="K38" s="1">
        <v>0</v>
      </c>
      <c r="L38" s="1">
        <v>1</v>
      </c>
      <c r="M38" s="1">
        <v>1</v>
      </c>
      <c r="N38" s="1">
        <v>1</v>
      </c>
      <c r="O38" s="1">
        <v>0</v>
      </c>
      <c r="P38" s="1">
        <v>1</v>
      </c>
    </row>
    <row r="39" spans="1:16" x14ac:dyDescent="0.25">
      <c r="A39" s="28" t="s">
        <v>705</v>
      </c>
      <c r="B39" s="1">
        <v>1</v>
      </c>
      <c r="C39" s="1">
        <v>1</v>
      </c>
      <c r="D39" s="1">
        <v>1</v>
      </c>
      <c r="E39" s="1">
        <v>1</v>
      </c>
      <c r="F39" s="1">
        <v>1</v>
      </c>
      <c r="G39" s="1">
        <v>1</v>
      </c>
      <c r="H39" s="1">
        <v>1</v>
      </c>
      <c r="I39" s="1">
        <v>0</v>
      </c>
      <c r="J39" s="1">
        <v>1</v>
      </c>
      <c r="K39" s="1">
        <v>1</v>
      </c>
      <c r="L39" s="1">
        <v>0</v>
      </c>
      <c r="M39" s="1">
        <v>1</v>
      </c>
      <c r="N39" s="1">
        <v>0</v>
      </c>
      <c r="O39" s="1">
        <v>0</v>
      </c>
      <c r="P39" s="1">
        <v>0</v>
      </c>
    </row>
    <row r="40" spans="1:16" x14ac:dyDescent="0.25">
      <c r="A40" s="28" t="s">
        <v>711</v>
      </c>
      <c r="B40" s="1">
        <v>2</v>
      </c>
      <c r="C40" s="1">
        <v>3</v>
      </c>
      <c r="D40" s="1">
        <v>5</v>
      </c>
      <c r="E40" s="1">
        <v>1</v>
      </c>
      <c r="F40" s="1">
        <v>3</v>
      </c>
      <c r="G40" s="1">
        <v>2</v>
      </c>
      <c r="H40" s="1">
        <v>0</v>
      </c>
      <c r="I40" s="1">
        <v>0</v>
      </c>
      <c r="J40" s="1">
        <v>1</v>
      </c>
      <c r="K40" s="1">
        <v>1</v>
      </c>
      <c r="L40" s="1">
        <v>0</v>
      </c>
      <c r="M40" s="1">
        <v>3</v>
      </c>
      <c r="N40" s="1">
        <v>0</v>
      </c>
      <c r="O40" s="1">
        <v>1</v>
      </c>
      <c r="P40" s="1">
        <v>0</v>
      </c>
    </row>
    <row r="41" spans="1:16" x14ac:dyDescent="0.25">
      <c r="A41" s="28" t="s">
        <v>752</v>
      </c>
      <c r="B41" s="1">
        <v>3</v>
      </c>
      <c r="C41" s="1">
        <v>2</v>
      </c>
      <c r="D41" s="1">
        <v>2</v>
      </c>
      <c r="E41" s="1">
        <v>4</v>
      </c>
      <c r="F41" s="1">
        <v>1</v>
      </c>
      <c r="G41" s="1">
        <v>1</v>
      </c>
      <c r="H41" s="1">
        <v>4</v>
      </c>
      <c r="I41" s="1">
        <v>0</v>
      </c>
      <c r="J41" s="1">
        <v>1</v>
      </c>
      <c r="K41" s="1">
        <v>0</v>
      </c>
      <c r="L41" s="1">
        <v>0</v>
      </c>
      <c r="M41" s="1">
        <v>1</v>
      </c>
      <c r="N41" s="1">
        <v>0</v>
      </c>
      <c r="O41" s="1">
        <v>0</v>
      </c>
      <c r="P41" s="1">
        <v>0</v>
      </c>
    </row>
    <row r="42" spans="1:16" x14ac:dyDescent="0.25">
      <c r="A42" s="28" t="s">
        <v>164</v>
      </c>
      <c r="B42" s="1">
        <v>4</v>
      </c>
      <c r="C42" s="1">
        <v>4</v>
      </c>
      <c r="D42" s="1">
        <v>5</v>
      </c>
      <c r="E42" s="1">
        <v>3</v>
      </c>
      <c r="F42" s="1">
        <v>2</v>
      </c>
      <c r="G42" s="1">
        <v>2</v>
      </c>
      <c r="H42" s="1">
        <v>2</v>
      </c>
      <c r="I42" s="1">
        <v>2</v>
      </c>
      <c r="J42" s="1">
        <v>3</v>
      </c>
      <c r="K42" s="1">
        <v>3</v>
      </c>
      <c r="L42" s="1">
        <v>4</v>
      </c>
      <c r="M42" s="1">
        <v>6</v>
      </c>
      <c r="N42" s="1">
        <v>4</v>
      </c>
      <c r="O42" s="1">
        <v>2</v>
      </c>
      <c r="P42" s="1">
        <v>2</v>
      </c>
    </row>
    <row r="43" spans="1:16" x14ac:dyDescent="0.25">
      <c r="A43" s="28" t="s">
        <v>724</v>
      </c>
      <c r="B43" s="1">
        <v>0</v>
      </c>
      <c r="C43" s="1">
        <v>0</v>
      </c>
      <c r="D43" s="1">
        <v>0</v>
      </c>
      <c r="E43" s="1">
        <v>0</v>
      </c>
      <c r="F43" s="1">
        <v>0</v>
      </c>
      <c r="G43" s="1">
        <v>0</v>
      </c>
      <c r="H43" s="1">
        <v>0</v>
      </c>
      <c r="I43" s="1">
        <v>0</v>
      </c>
      <c r="J43" s="1">
        <v>0</v>
      </c>
      <c r="K43" s="1">
        <v>0</v>
      </c>
      <c r="L43" s="1">
        <v>0</v>
      </c>
      <c r="M43" s="1">
        <v>1</v>
      </c>
      <c r="N43" s="1">
        <v>0</v>
      </c>
      <c r="O43" s="1">
        <v>0</v>
      </c>
      <c r="P43" s="1">
        <v>0</v>
      </c>
    </row>
    <row r="44" spans="1:16" x14ac:dyDescent="0.25">
      <c r="A44" s="28" t="s">
        <v>3</v>
      </c>
      <c r="B44" s="1">
        <v>0</v>
      </c>
      <c r="C44" s="1">
        <v>0</v>
      </c>
      <c r="D44" s="1">
        <v>1</v>
      </c>
      <c r="E44" s="1">
        <v>0</v>
      </c>
      <c r="F44" s="1">
        <v>0</v>
      </c>
      <c r="G44" s="1">
        <v>0</v>
      </c>
      <c r="H44" s="1">
        <v>0</v>
      </c>
      <c r="I44" s="1">
        <v>0</v>
      </c>
      <c r="J44" s="1">
        <v>1</v>
      </c>
      <c r="K44" s="1">
        <v>1</v>
      </c>
      <c r="L44" s="1">
        <v>0</v>
      </c>
      <c r="M44" s="1">
        <v>1</v>
      </c>
      <c r="N44" s="1">
        <v>1</v>
      </c>
      <c r="O44" s="1">
        <v>0</v>
      </c>
      <c r="P44" s="1">
        <v>1</v>
      </c>
    </row>
    <row r="45" spans="1:16" x14ac:dyDescent="0.25">
      <c r="A45" s="28" t="s">
        <v>737</v>
      </c>
      <c r="B45" s="1">
        <v>0</v>
      </c>
      <c r="C45" s="1">
        <v>1</v>
      </c>
      <c r="D45" s="1">
        <v>0</v>
      </c>
      <c r="E45" s="1">
        <v>0</v>
      </c>
      <c r="F45" s="1">
        <v>0</v>
      </c>
      <c r="G45" s="1">
        <v>1</v>
      </c>
      <c r="H45" s="1">
        <v>0</v>
      </c>
      <c r="I45" s="1">
        <v>0</v>
      </c>
      <c r="J45" s="1">
        <v>1</v>
      </c>
      <c r="K45" s="1">
        <v>1</v>
      </c>
      <c r="L45" s="1">
        <v>0</v>
      </c>
      <c r="M45" s="1">
        <v>0</v>
      </c>
      <c r="N45" s="1">
        <v>0</v>
      </c>
      <c r="O45" s="1">
        <v>0</v>
      </c>
      <c r="P45" s="1">
        <v>0</v>
      </c>
    </row>
    <row r="46" spans="1:16" x14ac:dyDescent="0.25">
      <c r="A46" s="28" t="s">
        <v>740</v>
      </c>
      <c r="B46" s="1">
        <v>2</v>
      </c>
      <c r="C46" s="1">
        <v>2</v>
      </c>
      <c r="D46" s="1">
        <v>2</v>
      </c>
      <c r="E46" s="1">
        <v>1</v>
      </c>
      <c r="F46" s="1">
        <v>2</v>
      </c>
      <c r="G46" s="1">
        <v>3</v>
      </c>
      <c r="H46" s="1">
        <v>0</v>
      </c>
      <c r="I46" s="1">
        <v>0</v>
      </c>
      <c r="J46" s="1">
        <v>2</v>
      </c>
      <c r="K46" s="1">
        <v>0</v>
      </c>
      <c r="L46" s="1">
        <v>1</v>
      </c>
      <c r="M46" s="1">
        <v>6</v>
      </c>
      <c r="N46" s="1">
        <v>1</v>
      </c>
      <c r="O46" s="1">
        <v>0</v>
      </c>
      <c r="P46" s="1">
        <v>0</v>
      </c>
    </row>
    <row r="47" spans="1:16" x14ac:dyDescent="0.25">
      <c r="A47" s="28" t="s">
        <v>746</v>
      </c>
      <c r="B47" s="1">
        <v>0</v>
      </c>
      <c r="C47" s="1">
        <v>1</v>
      </c>
      <c r="D47" s="1">
        <v>1</v>
      </c>
      <c r="E47" s="1">
        <v>0</v>
      </c>
      <c r="F47" s="1">
        <v>0</v>
      </c>
      <c r="G47" s="1">
        <v>0</v>
      </c>
      <c r="H47" s="1">
        <v>0</v>
      </c>
      <c r="I47" s="1">
        <v>0</v>
      </c>
      <c r="J47" s="1">
        <v>0</v>
      </c>
      <c r="K47" s="1">
        <v>0</v>
      </c>
      <c r="L47" s="1">
        <v>0</v>
      </c>
      <c r="M47" s="1">
        <v>0</v>
      </c>
      <c r="N47" s="1">
        <v>0</v>
      </c>
      <c r="O47" s="1">
        <v>0</v>
      </c>
      <c r="P47" s="1">
        <v>0</v>
      </c>
    </row>
    <row r="48" spans="1:16" x14ac:dyDescent="0.25">
      <c r="A48" s="28" t="s">
        <v>742</v>
      </c>
      <c r="B48" s="1">
        <v>5</v>
      </c>
      <c r="C48" s="1">
        <v>2</v>
      </c>
      <c r="D48" s="1">
        <v>5</v>
      </c>
      <c r="E48" s="1">
        <v>0</v>
      </c>
      <c r="F48" s="1">
        <v>2</v>
      </c>
      <c r="G48" s="1">
        <v>4</v>
      </c>
      <c r="H48" s="1">
        <v>0</v>
      </c>
      <c r="I48" s="1">
        <v>0</v>
      </c>
      <c r="J48" s="1">
        <v>1</v>
      </c>
      <c r="K48" s="1">
        <v>2</v>
      </c>
      <c r="L48" s="1">
        <v>0</v>
      </c>
      <c r="M48" s="1">
        <v>3</v>
      </c>
      <c r="N48" s="1">
        <v>0</v>
      </c>
      <c r="O48" s="1">
        <v>0</v>
      </c>
      <c r="P48" s="1">
        <v>0</v>
      </c>
    </row>
    <row r="49" spans="1:16" x14ac:dyDescent="0.25">
      <c r="A49" s="28" t="s">
        <v>747</v>
      </c>
      <c r="B49" s="1">
        <v>1</v>
      </c>
      <c r="C49" s="1">
        <v>0</v>
      </c>
      <c r="D49" s="1">
        <v>0</v>
      </c>
      <c r="E49" s="1">
        <v>1</v>
      </c>
      <c r="F49" s="1">
        <v>0</v>
      </c>
      <c r="G49" s="1">
        <v>1</v>
      </c>
      <c r="H49" s="1">
        <v>0</v>
      </c>
      <c r="I49" s="1">
        <v>0</v>
      </c>
      <c r="J49" s="1">
        <v>0</v>
      </c>
      <c r="K49" s="1">
        <v>0</v>
      </c>
      <c r="L49" s="1">
        <v>1</v>
      </c>
      <c r="M49" s="1">
        <v>0</v>
      </c>
      <c r="N49" s="1">
        <v>0</v>
      </c>
      <c r="O49" s="1">
        <v>0</v>
      </c>
      <c r="P49" s="1">
        <v>0</v>
      </c>
    </row>
    <row r="50" spans="1:16" x14ac:dyDescent="0.25">
      <c r="A50" s="28" t="s">
        <v>748</v>
      </c>
      <c r="B50" s="1">
        <v>0</v>
      </c>
      <c r="C50" s="1">
        <v>0</v>
      </c>
      <c r="D50" s="1">
        <v>1</v>
      </c>
      <c r="E50" s="1">
        <v>0</v>
      </c>
      <c r="F50" s="1">
        <v>0</v>
      </c>
      <c r="G50" s="1">
        <v>0</v>
      </c>
      <c r="H50" s="1">
        <v>0</v>
      </c>
      <c r="I50" s="1">
        <v>0</v>
      </c>
      <c r="J50" s="1">
        <v>0</v>
      </c>
      <c r="K50" s="1">
        <v>1</v>
      </c>
      <c r="L50" s="1">
        <v>0</v>
      </c>
      <c r="M50" s="1">
        <v>1</v>
      </c>
      <c r="N50" s="1">
        <v>0</v>
      </c>
      <c r="O50" s="1">
        <v>0</v>
      </c>
      <c r="P50" s="1">
        <v>0</v>
      </c>
    </row>
    <row r="51" spans="1:16" x14ac:dyDescent="0.25">
      <c r="A51" s="28" t="s">
        <v>749</v>
      </c>
      <c r="B51" s="1">
        <v>0</v>
      </c>
      <c r="C51" s="1">
        <v>1</v>
      </c>
      <c r="D51" s="1">
        <v>0</v>
      </c>
      <c r="E51" s="1">
        <v>0</v>
      </c>
      <c r="F51" s="1">
        <v>0</v>
      </c>
      <c r="G51" s="1">
        <v>0</v>
      </c>
      <c r="H51" s="1">
        <v>1</v>
      </c>
      <c r="I51" s="1">
        <v>0</v>
      </c>
      <c r="J51" s="1">
        <v>0</v>
      </c>
      <c r="K51" s="1">
        <v>0</v>
      </c>
      <c r="L51" s="1">
        <v>1</v>
      </c>
      <c r="M51" s="1">
        <v>1</v>
      </c>
      <c r="N51" s="1">
        <v>1</v>
      </c>
      <c r="O51" s="1">
        <v>0</v>
      </c>
      <c r="P51" s="1">
        <v>0</v>
      </c>
    </row>
    <row r="52" spans="1:16" x14ac:dyDescent="0.25">
      <c r="A52" s="28" t="s">
        <v>754</v>
      </c>
      <c r="B52" s="1">
        <v>1</v>
      </c>
      <c r="C52" s="1">
        <v>1</v>
      </c>
      <c r="D52" s="1">
        <v>2</v>
      </c>
      <c r="E52" s="1">
        <v>1</v>
      </c>
      <c r="F52" s="1">
        <v>1</v>
      </c>
      <c r="G52" s="1">
        <v>1</v>
      </c>
      <c r="H52" s="1">
        <v>2</v>
      </c>
      <c r="I52" s="1">
        <v>2</v>
      </c>
      <c r="J52" s="1">
        <v>2</v>
      </c>
      <c r="K52" s="1">
        <v>1</v>
      </c>
      <c r="L52" s="1">
        <v>0</v>
      </c>
      <c r="M52" s="1">
        <v>1</v>
      </c>
      <c r="N52" s="1">
        <v>0</v>
      </c>
      <c r="O52" s="1">
        <v>1</v>
      </c>
      <c r="P52" s="1">
        <v>2</v>
      </c>
    </row>
    <row r="53" spans="1:16" x14ac:dyDescent="0.25">
      <c r="A53" s="28" t="s">
        <v>759</v>
      </c>
      <c r="B53" s="1">
        <v>0</v>
      </c>
      <c r="C53" s="1">
        <v>1</v>
      </c>
      <c r="D53" s="1">
        <v>0</v>
      </c>
      <c r="E53" s="1">
        <v>0</v>
      </c>
      <c r="F53" s="1">
        <v>0</v>
      </c>
      <c r="G53" s="1">
        <v>0</v>
      </c>
      <c r="H53" s="1">
        <v>0</v>
      </c>
      <c r="I53" s="1">
        <v>0</v>
      </c>
      <c r="J53" s="1">
        <v>0</v>
      </c>
      <c r="K53" s="1">
        <v>0</v>
      </c>
      <c r="L53" s="1">
        <v>0</v>
      </c>
      <c r="M53" s="1">
        <v>0</v>
      </c>
      <c r="N53" s="1">
        <v>0</v>
      </c>
      <c r="O53" s="1">
        <v>0</v>
      </c>
      <c r="P53" s="1">
        <v>0</v>
      </c>
    </row>
    <row r="54" spans="1:16" x14ac:dyDescent="0.25">
      <c r="A54" s="28" t="s">
        <v>762</v>
      </c>
      <c r="B54" s="1">
        <v>0</v>
      </c>
      <c r="C54" s="1">
        <v>1</v>
      </c>
      <c r="D54" s="1">
        <v>1</v>
      </c>
      <c r="E54" s="1">
        <v>1</v>
      </c>
      <c r="F54" s="1">
        <v>1</v>
      </c>
      <c r="G54" s="1">
        <v>1</v>
      </c>
      <c r="H54" s="1">
        <v>1</v>
      </c>
      <c r="I54" s="1">
        <v>0</v>
      </c>
      <c r="J54" s="1">
        <v>0</v>
      </c>
      <c r="K54" s="1">
        <v>0</v>
      </c>
      <c r="L54" s="1">
        <v>0</v>
      </c>
      <c r="M54" s="1">
        <v>1</v>
      </c>
      <c r="N54" s="1">
        <v>0</v>
      </c>
      <c r="O54" s="1">
        <v>0</v>
      </c>
      <c r="P54" s="1">
        <v>0</v>
      </c>
    </row>
    <row r="55" spans="1:16" x14ac:dyDescent="0.25">
      <c r="A55" s="28" t="s">
        <v>766</v>
      </c>
      <c r="B55" s="1">
        <v>0</v>
      </c>
      <c r="C55" s="1">
        <v>0</v>
      </c>
      <c r="D55" s="1">
        <v>1</v>
      </c>
      <c r="E55" s="1">
        <v>0</v>
      </c>
      <c r="F55" s="1">
        <v>0</v>
      </c>
      <c r="G55" s="1">
        <v>1</v>
      </c>
      <c r="H55" s="1">
        <v>0</v>
      </c>
      <c r="I55" s="1">
        <v>0</v>
      </c>
      <c r="J55" s="1">
        <v>0</v>
      </c>
      <c r="K55" s="1">
        <v>0</v>
      </c>
      <c r="L55" s="1">
        <v>0</v>
      </c>
      <c r="M55" s="1">
        <v>0</v>
      </c>
      <c r="N55" s="1">
        <v>1</v>
      </c>
      <c r="O55" s="1">
        <v>0</v>
      </c>
      <c r="P55" s="1">
        <v>0</v>
      </c>
    </row>
    <row r="56" spans="1:16" x14ac:dyDescent="0.25">
      <c r="A56" s="28" t="s">
        <v>769</v>
      </c>
      <c r="B56" s="1">
        <v>0</v>
      </c>
      <c r="C56" s="1">
        <v>0</v>
      </c>
      <c r="D56" s="1">
        <v>0</v>
      </c>
      <c r="E56" s="1">
        <v>0</v>
      </c>
      <c r="F56" s="1">
        <v>0</v>
      </c>
      <c r="G56" s="1">
        <v>1</v>
      </c>
      <c r="H56" s="1">
        <v>0</v>
      </c>
      <c r="I56" s="1">
        <v>0</v>
      </c>
      <c r="J56" s="1">
        <v>0</v>
      </c>
      <c r="K56" s="1">
        <v>0</v>
      </c>
      <c r="L56" s="1">
        <v>0</v>
      </c>
      <c r="M56" s="1">
        <v>0</v>
      </c>
      <c r="N56" s="1">
        <v>0</v>
      </c>
      <c r="O56" s="1">
        <v>0</v>
      </c>
      <c r="P56" s="1">
        <v>0</v>
      </c>
    </row>
    <row r="57" spans="1:16" x14ac:dyDescent="0.25">
      <c r="A57" s="28" t="s">
        <v>0</v>
      </c>
      <c r="B57" s="1">
        <v>0</v>
      </c>
      <c r="C57" s="1">
        <v>1</v>
      </c>
      <c r="D57" s="1">
        <v>1</v>
      </c>
      <c r="E57" s="1">
        <v>0</v>
      </c>
      <c r="F57" s="1">
        <v>1</v>
      </c>
      <c r="G57" s="1">
        <v>1</v>
      </c>
      <c r="H57" s="1">
        <v>1</v>
      </c>
      <c r="I57" s="1">
        <v>0</v>
      </c>
      <c r="J57" s="1">
        <v>0</v>
      </c>
      <c r="K57" s="1">
        <v>0</v>
      </c>
      <c r="L57" s="1">
        <v>0</v>
      </c>
      <c r="M57" s="1">
        <v>0</v>
      </c>
      <c r="N57" s="1">
        <v>0</v>
      </c>
      <c r="O57" s="1">
        <v>0</v>
      </c>
      <c r="P57" s="1">
        <v>0</v>
      </c>
    </row>
    <row r="58" spans="1:16" x14ac:dyDescent="0.25">
      <c r="A58" s="28" t="s">
        <v>773</v>
      </c>
      <c r="B58" s="1">
        <v>13</v>
      </c>
      <c r="C58" s="1">
        <v>19</v>
      </c>
      <c r="D58" s="1">
        <v>19</v>
      </c>
      <c r="E58" s="1">
        <v>13</v>
      </c>
      <c r="F58" s="1">
        <v>14</v>
      </c>
      <c r="G58" s="1">
        <v>18</v>
      </c>
      <c r="H58" s="1">
        <v>11</v>
      </c>
      <c r="I58" s="1">
        <v>3</v>
      </c>
      <c r="J58" s="1">
        <v>10</v>
      </c>
      <c r="K58" s="1">
        <v>9</v>
      </c>
      <c r="L58" s="1">
        <v>10</v>
      </c>
      <c r="M58" s="1">
        <v>9</v>
      </c>
      <c r="N58" s="1">
        <v>4</v>
      </c>
      <c r="O58" s="1">
        <v>3</v>
      </c>
      <c r="P58" s="1">
        <v>3</v>
      </c>
    </row>
    <row r="59" spans="1:16" x14ac:dyDescent="0.25">
      <c r="A59" s="28" t="s">
        <v>778</v>
      </c>
      <c r="B59" s="1">
        <v>1</v>
      </c>
      <c r="C59" s="1">
        <v>0</v>
      </c>
      <c r="D59" s="1">
        <v>5</v>
      </c>
      <c r="E59" s="1">
        <v>1</v>
      </c>
      <c r="F59" s="1">
        <v>4</v>
      </c>
      <c r="G59" s="1">
        <v>0</v>
      </c>
      <c r="H59" s="1">
        <v>3</v>
      </c>
      <c r="I59" s="1">
        <v>0</v>
      </c>
      <c r="J59" s="1">
        <v>1</v>
      </c>
      <c r="K59" s="1">
        <v>0</v>
      </c>
      <c r="L59" s="1">
        <v>2</v>
      </c>
      <c r="M59" s="1">
        <v>1</v>
      </c>
      <c r="N59" s="1">
        <v>0</v>
      </c>
      <c r="O59" s="1">
        <v>0</v>
      </c>
      <c r="P59" s="1">
        <v>0</v>
      </c>
    </row>
    <row r="60" spans="1:16" x14ac:dyDescent="0.25">
      <c r="A60" s="28" t="s">
        <v>781</v>
      </c>
      <c r="B60" s="1">
        <v>1</v>
      </c>
      <c r="C60" s="1">
        <v>1</v>
      </c>
      <c r="D60" s="1">
        <v>1</v>
      </c>
      <c r="E60" s="1">
        <v>0</v>
      </c>
      <c r="F60" s="1">
        <v>1</v>
      </c>
      <c r="G60" s="1">
        <v>1</v>
      </c>
      <c r="H60" s="1">
        <v>1</v>
      </c>
      <c r="I60" s="1">
        <v>0</v>
      </c>
      <c r="J60" s="1">
        <v>0</v>
      </c>
      <c r="K60" s="1">
        <v>0</v>
      </c>
      <c r="L60" s="1">
        <v>0</v>
      </c>
      <c r="M60" s="1">
        <v>1</v>
      </c>
      <c r="N60" s="1">
        <v>0</v>
      </c>
      <c r="O60" s="1">
        <v>0</v>
      </c>
      <c r="P60" s="1">
        <v>0</v>
      </c>
    </row>
    <row r="61" spans="1:16" x14ac:dyDescent="0.25">
      <c r="A61" s="28" t="s">
        <v>783</v>
      </c>
      <c r="B61" s="1">
        <v>0</v>
      </c>
      <c r="C61" s="1">
        <v>0</v>
      </c>
      <c r="D61" s="1">
        <v>0</v>
      </c>
      <c r="E61" s="1">
        <v>0</v>
      </c>
      <c r="F61" s="1">
        <v>0</v>
      </c>
      <c r="G61" s="1">
        <v>0</v>
      </c>
      <c r="H61" s="1">
        <v>0</v>
      </c>
      <c r="I61" s="1">
        <v>0</v>
      </c>
      <c r="J61" s="1">
        <v>1</v>
      </c>
      <c r="K61" s="1">
        <v>0</v>
      </c>
      <c r="L61" s="1">
        <v>0</v>
      </c>
      <c r="M61" s="1">
        <v>0</v>
      </c>
      <c r="N61" s="1">
        <v>0</v>
      </c>
      <c r="O61" s="1">
        <v>0</v>
      </c>
      <c r="P61" s="1">
        <v>0</v>
      </c>
    </row>
    <row r="62" spans="1:16" x14ac:dyDescent="0.25">
      <c r="A62" s="28" t="s">
        <v>785</v>
      </c>
      <c r="B62" s="1">
        <v>1</v>
      </c>
      <c r="C62" s="1">
        <v>1</v>
      </c>
      <c r="D62" s="1">
        <v>1</v>
      </c>
      <c r="E62" s="1">
        <v>1</v>
      </c>
      <c r="F62" s="1">
        <v>1</v>
      </c>
      <c r="G62" s="1">
        <v>1</v>
      </c>
      <c r="H62" s="1">
        <v>1</v>
      </c>
      <c r="I62" s="1">
        <v>0</v>
      </c>
      <c r="J62" s="1">
        <v>0</v>
      </c>
      <c r="K62" s="1">
        <v>0</v>
      </c>
      <c r="L62" s="1">
        <v>0</v>
      </c>
      <c r="M62" s="1">
        <v>0</v>
      </c>
      <c r="N62" s="1">
        <v>0</v>
      </c>
      <c r="O62" s="1">
        <v>0</v>
      </c>
      <c r="P62" s="1">
        <v>0</v>
      </c>
    </row>
    <row r="63" spans="1:16" x14ac:dyDescent="0.25">
      <c r="A63" s="28" t="s">
        <v>789</v>
      </c>
      <c r="B63" s="1">
        <v>2</v>
      </c>
      <c r="C63" s="1">
        <v>3</v>
      </c>
      <c r="D63" s="1">
        <v>3</v>
      </c>
      <c r="E63" s="1">
        <v>2</v>
      </c>
      <c r="F63" s="1">
        <v>2</v>
      </c>
      <c r="G63" s="1">
        <v>3</v>
      </c>
      <c r="H63" s="1">
        <v>3</v>
      </c>
      <c r="I63" s="1">
        <v>1</v>
      </c>
      <c r="J63" s="1">
        <v>2</v>
      </c>
      <c r="K63" s="1">
        <v>1</v>
      </c>
      <c r="L63" s="1">
        <v>2</v>
      </c>
      <c r="M63" s="1">
        <v>1</v>
      </c>
      <c r="N63" s="1">
        <v>2</v>
      </c>
      <c r="O63" s="1">
        <v>1</v>
      </c>
      <c r="P63" s="1">
        <v>2</v>
      </c>
    </row>
    <row r="64" spans="1:16" x14ac:dyDescent="0.25">
      <c r="A64" s="28" t="s">
        <v>793</v>
      </c>
      <c r="B64" s="1">
        <v>0</v>
      </c>
      <c r="C64" s="1">
        <v>0</v>
      </c>
      <c r="D64" s="1">
        <v>0</v>
      </c>
      <c r="E64" s="1">
        <v>0</v>
      </c>
      <c r="F64" s="1">
        <v>0</v>
      </c>
      <c r="G64" s="1">
        <v>0</v>
      </c>
      <c r="H64" s="1">
        <v>0</v>
      </c>
      <c r="I64" s="1">
        <v>0</v>
      </c>
      <c r="J64" s="1">
        <v>0</v>
      </c>
      <c r="K64" s="1">
        <v>0</v>
      </c>
      <c r="L64" s="1">
        <v>0</v>
      </c>
      <c r="M64" s="1">
        <v>0</v>
      </c>
      <c r="N64" s="1">
        <v>0</v>
      </c>
      <c r="O64" s="1">
        <v>0</v>
      </c>
      <c r="P64" s="1">
        <v>0</v>
      </c>
    </row>
    <row r="65" spans="1:16" x14ac:dyDescent="0.25">
      <c r="A65" s="28" t="s">
        <v>796</v>
      </c>
      <c r="B65" s="1">
        <v>0</v>
      </c>
      <c r="C65" s="1">
        <v>0</v>
      </c>
      <c r="D65" s="1">
        <v>0</v>
      </c>
      <c r="E65" s="1">
        <v>0</v>
      </c>
      <c r="F65" s="1">
        <v>0</v>
      </c>
      <c r="G65" s="1">
        <v>0</v>
      </c>
      <c r="H65" s="1">
        <v>0</v>
      </c>
      <c r="I65" s="1">
        <v>0</v>
      </c>
      <c r="J65" s="1">
        <v>0</v>
      </c>
      <c r="K65" s="1">
        <v>0</v>
      </c>
      <c r="L65" s="1">
        <v>1</v>
      </c>
      <c r="M65" s="1">
        <v>0</v>
      </c>
      <c r="N65" s="1">
        <v>0</v>
      </c>
      <c r="O65" s="1">
        <v>0</v>
      </c>
      <c r="P65" s="1">
        <v>0</v>
      </c>
    </row>
    <row r="66" spans="1:16" x14ac:dyDescent="0.25">
      <c r="A66" s="28" t="s">
        <v>799</v>
      </c>
      <c r="B66" s="1">
        <v>6</v>
      </c>
      <c r="C66" s="1">
        <v>7</v>
      </c>
      <c r="D66" s="1">
        <v>7</v>
      </c>
      <c r="E66" s="1">
        <v>5</v>
      </c>
      <c r="F66" s="1">
        <v>6</v>
      </c>
      <c r="G66" s="1">
        <v>9</v>
      </c>
      <c r="H66" s="1">
        <v>5</v>
      </c>
      <c r="I66" s="1">
        <v>1</v>
      </c>
      <c r="J66" s="1">
        <v>7</v>
      </c>
      <c r="K66" s="1">
        <v>3</v>
      </c>
      <c r="L66" s="1">
        <v>5</v>
      </c>
      <c r="M66" s="1">
        <v>3</v>
      </c>
      <c r="N66" s="1">
        <v>3</v>
      </c>
      <c r="O66" s="1">
        <v>3</v>
      </c>
      <c r="P66" s="1">
        <v>4</v>
      </c>
    </row>
    <row r="67" spans="1:16" x14ac:dyDescent="0.25">
      <c r="A67" s="28" t="s">
        <v>800</v>
      </c>
      <c r="B67" s="1">
        <v>1</v>
      </c>
      <c r="C67" s="1">
        <v>1</v>
      </c>
      <c r="D67" s="1">
        <v>0</v>
      </c>
      <c r="E67" s="1">
        <v>0</v>
      </c>
      <c r="F67" s="1">
        <v>0</v>
      </c>
      <c r="G67" s="1">
        <v>1</v>
      </c>
      <c r="H67" s="1">
        <v>0</v>
      </c>
      <c r="I67" s="1">
        <v>0</v>
      </c>
      <c r="J67" s="1">
        <v>0</v>
      </c>
      <c r="K67" s="1">
        <v>0</v>
      </c>
      <c r="L67" s="1">
        <v>1</v>
      </c>
      <c r="M67" s="1">
        <v>0</v>
      </c>
      <c r="N67" s="1">
        <v>0</v>
      </c>
      <c r="O67" s="1">
        <v>0</v>
      </c>
      <c r="P67" s="1">
        <v>0</v>
      </c>
    </row>
    <row r="68" spans="1:16" x14ac:dyDescent="0.25">
      <c r="A68" s="28" t="s">
        <v>801</v>
      </c>
      <c r="B68" s="1">
        <v>0</v>
      </c>
      <c r="C68" s="1">
        <v>0</v>
      </c>
      <c r="D68" s="1">
        <v>0</v>
      </c>
      <c r="E68" s="1">
        <v>0</v>
      </c>
      <c r="F68" s="1">
        <v>0</v>
      </c>
      <c r="G68" s="1">
        <v>0</v>
      </c>
      <c r="H68" s="1">
        <v>0</v>
      </c>
      <c r="I68" s="1">
        <v>0</v>
      </c>
      <c r="J68" s="1">
        <v>0</v>
      </c>
      <c r="K68" s="1">
        <v>0</v>
      </c>
      <c r="L68" s="1">
        <v>0</v>
      </c>
      <c r="M68" s="1">
        <v>0</v>
      </c>
      <c r="N68" s="1">
        <v>0</v>
      </c>
      <c r="O68" s="1">
        <v>0</v>
      </c>
      <c r="P68" s="1">
        <v>0</v>
      </c>
    </row>
    <row r="69" spans="1:16" x14ac:dyDescent="0.25">
      <c r="A69" s="28" t="s">
        <v>803</v>
      </c>
      <c r="B69" s="1">
        <v>0</v>
      </c>
      <c r="C69" s="1">
        <v>0</v>
      </c>
      <c r="D69" s="1">
        <v>0</v>
      </c>
      <c r="E69" s="1">
        <v>0</v>
      </c>
      <c r="F69" s="1">
        <v>0</v>
      </c>
      <c r="G69" s="1">
        <v>0</v>
      </c>
      <c r="H69" s="1">
        <v>0</v>
      </c>
      <c r="I69" s="1">
        <v>0</v>
      </c>
      <c r="J69" s="1">
        <v>0</v>
      </c>
      <c r="K69" s="1">
        <v>0</v>
      </c>
      <c r="L69" s="1">
        <v>0</v>
      </c>
      <c r="M69" s="1">
        <v>0</v>
      </c>
      <c r="N69" s="1">
        <v>0</v>
      </c>
      <c r="O69" s="1">
        <v>0</v>
      </c>
      <c r="P69" s="1">
        <v>0</v>
      </c>
    </row>
    <row r="70" spans="1:16" x14ac:dyDescent="0.25">
      <c r="A70" s="28" t="s">
        <v>807</v>
      </c>
      <c r="B70" s="1">
        <v>2</v>
      </c>
      <c r="C70" s="1">
        <v>1</v>
      </c>
      <c r="D70" s="1">
        <v>2</v>
      </c>
      <c r="E70" s="1">
        <v>2</v>
      </c>
      <c r="F70" s="1">
        <v>1</v>
      </c>
      <c r="G70" s="1">
        <v>1</v>
      </c>
      <c r="H70" s="1">
        <v>2</v>
      </c>
      <c r="I70" s="1">
        <v>0</v>
      </c>
      <c r="J70" s="1">
        <v>1</v>
      </c>
      <c r="K70" s="1">
        <v>0</v>
      </c>
      <c r="L70" s="1">
        <v>0</v>
      </c>
      <c r="M70" s="1">
        <v>0</v>
      </c>
      <c r="N70" s="1">
        <v>0</v>
      </c>
      <c r="O70" s="1">
        <v>0</v>
      </c>
      <c r="P70" s="1">
        <v>0</v>
      </c>
    </row>
    <row r="71" spans="1:16" x14ac:dyDescent="0.25">
      <c r="A71" s="28" t="s">
        <v>811</v>
      </c>
      <c r="B71" s="1">
        <v>1</v>
      </c>
      <c r="C71" s="1">
        <v>1</v>
      </c>
      <c r="D71" s="1">
        <v>4</v>
      </c>
      <c r="E71" s="1">
        <v>4</v>
      </c>
      <c r="F71" s="1">
        <v>3</v>
      </c>
      <c r="G71" s="1">
        <v>3</v>
      </c>
      <c r="H71" s="1">
        <v>2</v>
      </c>
      <c r="I71" s="1">
        <v>1</v>
      </c>
      <c r="J71" s="1">
        <v>3</v>
      </c>
      <c r="K71" s="1">
        <v>0</v>
      </c>
      <c r="L71" s="1">
        <v>1</v>
      </c>
      <c r="M71" s="1">
        <v>2</v>
      </c>
      <c r="N71" s="1">
        <v>1</v>
      </c>
      <c r="O71" s="1">
        <v>0</v>
      </c>
      <c r="P71" s="1">
        <v>0</v>
      </c>
    </row>
    <row r="72" spans="1:16" x14ac:dyDescent="0.25">
      <c r="A72" s="28" t="s">
        <v>816</v>
      </c>
      <c r="B72" s="1">
        <v>1</v>
      </c>
      <c r="C72" s="1">
        <v>1</v>
      </c>
      <c r="D72" s="1">
        <v>0</v>
      </c>
      <c r="E72" s="1">
        <v>1</v>
      </c>
      <c r="F72" s="1">
        <v>1</v>
      </c>
      <c r="G72" s="1">
        <v>0</v>
      </c>
      <c r="H72" s="1">
        <v>2</v>
      </c>
      <c r="I72" s="1">
        <v>1</v>
      </c>
      <c r="J72" s="1">
        <v>0</v>
      </c>
      <c r="K72" s="1">
        <v>0</v>
      </c>
      <c r="L72" s="1">
        <v>0</v>
      </c>
      <c r="M72" s="1">
        <v>2</v>
      </c>
      <c r="N72" s="1">
        <v>0</v>
      </c>
      <c r="O72" s="1">
        <v>0</v>
      </c>
      <c r="P72" s="1">
        <v>0</v>
      </c>
    </row>
    <row r="73" spans="1:16" x14ac:dyDescent="0.25">
      <c r="A73" s="28" t="s">
        <v>818</v>
      </c>
      <c r="B73" s="1">
        <v>1</v>
      </c>
      <c r="C73" s="1">
        <v>1</v>
      </c>
      <c r="D73" s="1">
        <v>0</v>
      </c>
      <c r="E73" s="1">
        <v>1</v>
      </c>
      <c r="F73" s="1">
        <v>1</v>
      </c>
      <c r="G73" s="1">
        <v>0</v>
      </c>
      <c r="H73" s="1">
        <v>1</v>
      </c>
      <c r="I73" s="1">
        <v>0</v>
      </c>
      <c r="J73" s="1">
        <v>0</v>
      </c>
      <c r="K73" s="1">
        <v>1</v>
      </c>
      <c r="L73" s="1">
        <v>0</v>
      </c>
      <c r="M73" s="1">
        <v>0</v>
      </c>
      <c r="N73" s="1">
        <v>0</v>
      </c>
      <c r="O73" s="1">
        <v>0</v>
      </c>
      <c r="P73" s="1">
        <v>0</v>
      </c>
    </row>
    <row r="74" spans="1:16" x14ac:dyDescent="0.25">
      <c r="A74" s="28" t="s">
        <v>825</v>
      </c>
      <c r="B74" s="1">
        <v>0</v>
      </c>
      <c r="C74" s="1">
        <v>1</v>
      </c>
      <c r="D74" s="1">
        <v>1</v>
      </c>
      <c r="E74" s="1">
        <v>1</v>
      </c>
      <c r="F74" s="1">
        <v>0</v>
      </c>
      <c r="G74" s="1">
        <v>0</v>
      </c>
      <c r="H74" s="1">
        <v>1</v>
      </c>
      <c r="I74" s="1">
        <v>0</v>
      </c>
      <c r="J74" s="1">
        <v>0</v>
      </c>
      <c r="K74" s="1">
        <v>0</v>
      </c>
      <c r="L74" s="1">
        <v>0</v>
      </c>
      <c r="M74" s="1">
        <v>0</v>
      </c>
      <c r="N74" s="1">
        <v>0</v>
      </c>
      <c r="O74" s="1">
        <v>0</v>
      </c>
      <c r="P74" s="1">
        <v>0</v>
      </c>
    </row>
    <row r="75" spans="1:16" x14ac:dyDescent="0.25">
      <c r="A75" s="28" t="s">
        <v>833</v>
      </c>
      <c r="B75" s="1">
        <v>0</v>
      </c>
      <c r="C75" s="1">
        <v>0</v>
      </c>
      <c r="D75" s="1">
        <v>0</v>
      </c>
      <c r="E75" s="1">
        <v>0</v>
      </c>
      <c r="F75" s="1">
        <v>0</v>
      </c>
      <c r="G75" s="1">
        <v>1</v>
      </c>
      <c r="H75" s="1">
        <v>0</v>
      </c>
      <c r="I75" s="1">
        <v>0</v>
      </c>
      <c r="J75" s="1">
        <v>0</v>
      </c>
      <c r="K75" s="1">
        <v>0</v>
      </c>
      <c r="L75" s="1">
        <v>1</v>
      </c>
      <c r="M75" s="1">
        <v>0</v>
      </c>
      <c r="N75" s="1">
        <v>0</v>
      </c>
      <c r="O75" s="1">
        <v>1</v>
      </c>
      <c r="P75" s="1">
        <v>0</v>
      </c>
    </row>
    <row r="76" spans="1:16" x14ac:dyDescent="0.25">
      <c r="A76" s="28" t="s">
        <v>138</v>
      </c>
      <c r="B76" s="1">
        <v>1</v>
      </c>
      <c r="C76" s="1">
        <v>1</v>
      </c>
      <c r="D76" s="1">
        <v>1</v>
      </c>
      <c r="E76" s="1">
        <v>0</v>
      </c>
      <c r="F76" s="1">
        <v>1</v>
      </c>
      <c r="G76" s="1">
        <v>1</v>
      </c>
      <c r="H76" s="1">
        <v>1</v>
      </c>
      <c r="I76" s="1">
        <v>0</v>
      </c>
      <c r="J76" s="1">
        <v>0</v>
      </c>
      <c r="K76" s="1">
        <v>0</v>
      </c>
      <c r="L76" s="1">
        <v>0</v>
      </c>
      <c r="M76" s="1">
        <v>0</v>
      </c>
      <c r="N76" s="1">
        <v>0</v>
      </c>
      <c r="O76" s="1">
        <v>0</v>
      </c>
      <c r="P76" s="1">
        <v>0</v>
      </c>
    </row>
    <row r="77" spans="1:16" x14ac:dyDescent="0.25">
      <c r="A77" s="28" t="s">
        <v>835</v>
      </c>
      <c r="B77" s="1">
        <v>1</v>
      </c>
      <c r="C77" s="1">
        <v>1</v>
      </c>
      <c r="D77" s="1">
        <v>3</v>
      </c>
      <c r="E77" s="1">
        <v>0</v>
      </c>
      <c r="F77" s="1">
        <v>1</v>
      </c>
      <c r="G77" s="1">
        <v>1</v>
      </c>
      <c r="H77" s="1">
        <v>1</v>
      </c>
      <c r="I77" s="1">
        <v>0</v>
      </c>
      <c r="J77" s="1">
        <v>3</v>
      </c>
      <c r="K77" s="1">
        <v>1</v>
      </c>
      <c r="L77" s="1">
        <v>1</v>
      </c>
      <c r="M77" s="1">
        <v>1</v>
      </c>
      <c r="N77" s="1">
        <v>1</v>
      </c>
      <c r="O77" s="1">
        <v>1</v>
      </c>
      <c r="P77" s="1">
        <v>0</v>
      </c>
    </row>
    <row r="78" spans="1:16" x14ac:dyDescent="0.25">
      <c r="A78" s="28" t="s">
        <v>837</v>
      </c>
      <c r="B78" s="1">
        <v>0</v>
      </c>
      <c r="C78" s="1">
        <v>0</v>
      </c>
      <c r="D78" s="1">
        <v>0</v>
      </c>
      <c r="E78" s="1">
        <v>0</v>
      </c>
      <c r="F78" s="1">
        <v>0</v>
      </c>
      <c r="G78" s="1">
        <v>0</v>
      </c>
      <c r="H78" s="1">
        <v>0</v>
      </c>
      <c r="I78" s="1">
        <v>0</v>
      </c>
      <c r="J78" s="1">
        <v>0</v>
      </c>
      <c r="K78" s="1">
        <v>0</v>
      </c>
      <c r="L78" s="1">
        <v>0</v>
      </c>
      <c r="M78" s="1">
        <v>0</v>
      </c>
      <c r="N78" s="1">
        <v>0</v>
      </c>
      <c r="O78" s="1">
        <v>0</v>
      </c>
      <c r="P78" s="1">
        <v>0</v>
      </c>
    </row>
    <row r="79" spans="1:16" x14ac:dyDescent="0.25">
      <c r="A79" s="28" t="s">
        <v>841</v>
      </c>
      <c r="B79" s="1">
        <v>0</v>
      </c>
      <c r="C79" s="1">
        <v>0</v>
      </c>
      <c r="D79" s="1">
        <v>1</v>
      </c>
      <c r="E79" s="1">
        <v>0</v>
      </c>
      <c r="F79" s="1">
        <v>0</v>
      </c>
      <c r="G79" s="1">
        <v>0</v>
      </c>
      <c r="H79" s="1">
        <v>0</v>
      </c>
      <c r="I79" s="1">
        <v>0</v>
      </c>
      <c r="J79" s="1">
        <v>0</v>
      </c>
      <c r="K79" s="1">
        <v>0</v>
      </c>
      <c r="L79" s="1">
        <v>0</v>
      </c>
      <c r="M79" s="1">
        <v>1</v>
      </c>
      <c r="N79" s="1">
        <v>0</v>
      </c>
      <c r="O79" s="1">
        <v>0</v>
      </c>
      <c r="P79" s="1">
        <v>0</v>
      </c>
    </row>
    <row r="80" spans="1:16" x14ac:dyDescent="0.25">
      <c r="A80" s="28" t="s">
        <v>844</v>
      </c>
      <c r="B80" s="1">
        <v>0</v>
      </c>
      <c r="C80" s="1">
        <v>0</v>
      </c>
      <c r="D80" s="1">
        <v>0</v>
      </c>
      <c r="E80" s="1">
        <v>0</v>
      </c>
      <c r="F80" s="1">
        <v>0</v>
      </c>
      <c r="G80" s="1">
        <v>0</v>
      </c>
      <c r="H80" s="1">
        <v>0</v>
      </c>
      <c r="I80" s="1">
        <v>0</v>
      </c>
      <c r="J80" s="1">
        <v>0</v>
      </c>
      <c r="K80" s="1">
        <v>0</v>
      </c>
      <c r="L80" s="1">
        <v>0</v>
      </c>
      <c r="M80" s="1">
        <v>0</v>
      </c>
      <c r="N80" s="1">
        <v>0</v>
      </c>
      <c r="O80" s="1">
        <v>0</v>
      </c>
      <c r="P80" s="1">
        <v>0</v>
      </c>
    </row>
    <row r="81" spans="1:16" x14ac:dyDescent="0.25">
      <c r="A81" s="28" t="s">
        <v>845</v>
      </c>
      <c r="B81" s="1">
        <v>0</v>
      </c>
      <c r="C81" s="1">
        <v>1</v>
      </c>
      <c r="D81" s="1">
        <v>1</v>
      </c>
      <c r="E81" s="1">
        <v>0</v>
      </c>
      <c r="F81" s="1">
        <v>1</v>
      </c>
      <c r="G81" s="1">
        <v>0</v>
      </c>
      <c r="H81" s="1">
        <v>1</v>
      </c>
      <c r="I81" s="1">
        <v>1</v>
      </c>
      <c r="J81" s="1">
        <v>1</v>
      </c>
      <c r="K81" s="1">
        <v>0</v>
      </c>
      <c r="L81" s="1">
        <v>0</v>
      </c>
      <c r="M81" s="1">
        <v>0</v>
      </c>
      <c r="N81" s="1">
        <v>0</v>
      </c>
      <c r="O81" s="1">
        <v>1</v>
      </c>
      <c r="P81" s="1">
        <v>0</v>
      </c>
    </row>
    <row r="82" spans="1:16" x14ac:dyDescent="0.25">
      <c r="A82" s="28" t="s">
        <v>849</v>
      </c>
      <c r="B82" s="1">
        <v>1</v>
      </c>
      <c r="C82" s="1">
        <v>2</v>
      </c>
      <c r="D82" s="1">
        <v>1</v>
      </c>
      <c r="E82" s="1">
        <v>1</v>
      </c>
      <c r="F82" s="1">
        <v>1</v>
      </c>
      <c r="G82" s="1">
        <v>2</v>
      </c>
      <c r="H82" s="1">
        <v>0</v>
      </c>
      <c r="I82" s="1">
        <v>0</v>
      </c>
      <c r="J82" s="1">
        <v>0</v>
      </c>
      <c r="K82" s="1">
        <v>1</v>
      </c>
      <c r="L82" s="1">
        <v>1</v>
      </c>
      <c r="M82" s="1">
        <v>0</v>
      </c>
      <c r="N82" s="1">
        <v>0</v>
      </c>
      <c r="O82" s="1">
        <v>1</v>
      </c>
      <c r="P82" s="1">
        <v>0</v>
      </c>
    </row>
    <row r="83" spans="1:16" x14ac:dyDescent="0.25">
      <c r="A83" s="28" t="s">
        <v>852</v>
      </c>
      <c r="B83" s="1">
        <v>1</v>
      </c>
      <c r="C83" s="1">
        <v>0</v>
      </c>
      <c r="D83" s="1">
        <v>0</v>
      </c>
      <c r="E83" s="1">
        <v>0</v>
      </c>
      <c r="F83" s="1">
        <v>0</v>
      </c>
      <c r="G83" s="1">
        <v>0</v>
      </c>
      <c r="H83" s="1">
        <v>0</v>
      </c>
      <c r="I83" s="1">
        <v>0</v>
      </c>
      <c r="J83" s="1">
        <v>0</v>
      </c>
      <c r="K83" s="1">
        <v>0</v>
      </c>
      <c r="L83" s="1">
        <v>0</v>
      </c>
      <c r="M83" s="1">
        <v>0</v>
      </c>
      <c r="N83" s="1">
        <v>0</v>
      </c>
      <c r="O83" s="1">
        <v>0</v>
      </c>
      <c r="P83" s="1">
        <v>0</v>
      </c>
    </row>
    <row r="84" spans="1:16" x14ac:dyDescent="0.25">
      <c r="A84" s="28" t="s">
        <v>853</v>
      </c>
      <c r="B84" s="1">
        <v>0</v>
      </c>
      <c r="C84" s="1">
        <v>1</v>
      </c>
      <c r="D84" s="1">
        <v>1</v>
      </c>
      <c r="E84" s="1">
        <v>0</v>
      </c>
      <c r="F84" s="1">
        <v>0</v>
      </c>
      <c r="G84" s="1">
        <v>0</v>
      </c>
      <c r="H84" s="1">
        <v>1</v>
      </c>
      <c r="I84" s="1">
        <v>0</v>
      </c>
      <c r="J84" s="1">
        <v>0</v>
      </c>
      <c r="K84" s="1">
        <v>0</v>
      </c>
      <c r="L84" s="1">
        <v>0</v>
      </c>
      <c r="M84" s="1">
        <v>0</v>
      </c>
      <c r="N84" s="1">
        <v>0</v>
      </c>
      <c r="O84" s="1">
        <v>0</v>
      </c>
      <c r="P84" s="1">
        <v>0</v>
      </c>
    </row>
    <row r="85" spans="1:16" x14ac:dyDescent="0.25">
      <c r="A85" s="28" t="s">
        <v>854</v>
      </c>
      <c r="B85" s="1">
        <v>0</v>
      </c>
      <c r="C85" s="1">
        <v>0</v>
      </c>
      <c r="D85" s="1">
        <v>0</v>
      </c>
      <c r="E85" s="1">
        <v>0</v>
      </c>
      <c r="F85" s="1">
        <v>0</v>
      </c>
      <c r="G85" s="1">
        <v>0</v>
      </c>
      <c r="H85" s="1">
        <v>0</v>
      </c>
      <c r="I85" s="1">
        <v>0</v>
      </c>
      <c r="J85" s="1">
        <v>0</v>
      </c>
      <c r="K85" s="1">
        <v>0</v>
      </c>
      <c r="L85" s="1">
        <v>0</v>
      </c>
      <c r="M85" s="1">
        <v>0</v>
      </c>
      <c r="N85" s="1">
        <v>0</v>
      </c>
      <c r="O85" s="1">
        <v>0</v>
      </c>
      <c r="P85" s="1">
        <v>0</v>
      </c>
    </row>
    <row r="86" spans="1:16" x14ac:dyDescent="0.25">
      <c r="A86" s="28" t="s">
        <v>855</v>
      </c>
      <c r="B86" s="1">
        <v>0</v>
      </c>
      <c r="C86" s="1">
        <v>2</v>
      </c>
      <c r="D86" s="1">
        <v>0</v>
      </c>
      <c r="E86" s="1">
        <v>0</v>
      </c>
      <c r="F86" s="1">
        <v>1</v>
      </c>
      <c r="G86" s="1">
        <v>1</v>
      </c>
      <c r="H86" s="1">
        <v>0</v>
      </c>
      <c r="I86" s="1">
        <v>0</v>
      </c>
      <c r="J86" s="1">
        <v>1</v>
      </c>
      <c r="K86" s="1">
        <v>0</v>
      </c>
      <c r="L86" s="1">
        <v>2</v>
      </c>
      <c r="M86" s="1">
        <v>0</v>
      </c>
      <c r="N86" s="1">
        <v>1</v>
      </c>
      <c r="O86" s="1">
        <v>0</v>
      </c>
      <c r="P86" s="1">
        <v>0</v>
      </c>
    </row>
    <row r="87" spans="1:16" x14ac:dyDescent="0.25">
      <c r="A87" s="28" t="s">
        <v>857</v>
      </c>
      <c r="B87" s="1">
        <v>0</v>
      </c>
      <c r="C87" s="1">
        <v>0</v>
      </c>
      <c r="D87" s="1">
        <v>0</v>
      </c>
      <c r="E87" s="1">
        <v>0</v>
      </c>
      <c r="F87" s="1">
        <v>0</v>
      </c>
      <c r="G87" s="1">
        <v>0</v>
      </c>
      <c r="H87" s="1">
        <v>0</v>
      </c>
      <c r="I87" s="1">
        <v>0</v>
      </c>
      <c r="J87" s="1">
        <v>0</v>
      </c>
      <c r="K87" s="1">
        <v>0</v>
      </c>
      <c r="L87" s="1">
        <v>0</v>
      </c>
      <c r="M87" s="1">
        <v>0</v>
      </c>
      <c r="N87" s="1">
        <v>0</v>
      </c>
      <c r="O87" s="1">
        <v>0</v>
      </c>
      <c r="P87" s="1">
        <v>0</v>
      </c>
    </row>
    <row r="88" spans="1:16" x14ac:dyDescent="0.25">
      <c r="A88" s="28" t="s">
        <v>860</v>
      </c>
      <c r="B88" s="1">
        <v>2</v>
      </c>
      <c r="C88" s="1">
        <v>0</v>
      </c>
      <c r="D88" s="1">
        <v>1</v>
      </c>
      <c r="E88" s="1">
        <v>1</v>
      </c>
      <c r="F88" s="1">
        <v>2</v>
      </c>
      <c r="G88" s="1">
        <v>0</v>
      </c>
      <c r="H88" s="1">
        <v>1</v>
      </c>
      <c r="I88" s="1">
        <v>1</v>
      </c>
      <c r="J88" s="1">
        <v>1</v>
      </c>
      <c r="K88" s="1">
        <v>1</v>
      </c>
      <c r="L88" s="1">
        <v>0</v>
      </c>
      <c r="M88" s="1">
        <v>0</v>
      </c>
      <c r="N88" s="1">
        <v>0</v>
      </c>
      <c r="O88" s="1">
        <v>0</v>
      </c>
      <c r="P88" s="1">
        <v>0</v>
      </c>
    </row>
    <row r="89" spans="1:16" x14ac:dyDescent="0.25">
      <c r="A89" s="28" t="s">
        <v>861</v>
      </c>
      <c r="B89" s="1">
        <v>0</v>
      </c>
      <c r="C89" s="1">
        <v>0</v>
      </c>
      <c r="D89" s="1">
        <v>0</v>
      </c>
      <c r="E89" s="1">
        <v>0</v>
      </c>
      <c r="F89" s="1">
        <v>0</v>
      </c>
      <c r="G89" s="1">
        <v>0</v>
      </c>
      <c r="H89" s="1">
        <v>0</v>
      </c>
      <c r="I89" s="1">
        <v>0</v>
      </c>
      <c r="J89" s="1">
        <v>0</v>
      </c>
      <c r="K89" s="1">
        <v>0</v>
      </c>
      <c r="L89" s="1">
        <v>0</v>
      </c>
      <c r="M89" s="1">
        <v>0</v>
      </c>
      <c r="N89" s="1">
        <v>0</v>
      </c>
      <c r="O89" s="1">
        <v>0</v>
      </c>
      <c r="P89" s="1">
        <v>0</v>
      </c>
    </row>
    <row r="90" spans="1:16" x14ac:dyDescent="0.25">
      <c r="A90" s="28" t="s">
        <v>862</v>
      </c>
      <c r="B90" s="1">
        <v>0</v>
      </c>
      <c r="C90" s="1">
        <v>0</v>
      </c>
      <c r="D90" s="1">
        <v>0</v>
      </c>
      <c r="E90" s="1">
        <v>0</v>
      </c>
      <c r="F90" s="1">
        <v>0</v>
      </c>
      <c r="G90" s="1">
        <v>0</v>
      </c>
      <c r="H90" s="1">
        <v>0</v>
      </c>
      <c r="I90" s="1">
        <v>0</v>
      </c>
      <c r="J90" s="1">
        <v>0</v>
      </c>
      <c r="K90" s="1">
        <v>0</v>
      </c>
      <c r="L90" s="1">
        <v>0</v>
      </c>
      <c r="M90" s="1">
        <v>0</v>
      </c>
      <c r="N90" s="1">
        <v>0</v>
      </c>
      <c r="O90" s="1">
        <v>0</v>
      </c>
      <c r="P90" s="1">
        <v>0</v>
      </c>
    </row>
    <row r="91" spans="1:16" x14ac:dyDescent="0.25">
      <c r="A91" s="28" t="s">
        <v>865</v>
      </c>
      <c r="B91" s="1">
        <v>2</v>
      </c>
      <c r="C91" s="1">
        <v>2</v>
      </c>
      <c r="D91" s="1">
        <v>4</v>
      </c>
      <c r="E91" s="1">
        <v>1</v>
      </c>
      <c r="F91" s="1">
        <v>2</v>
      </c>
      <c r="G91" s="1">
        <v>2</v>
      </c>
      <c r="H91" s="1">
        <v>1</v>
      </c>
      <c r="I91" s="1">
        <v>0</v>
      </c>
      <c r="J91" s="1">
        <v>1</v>
      </c>
      <c r="K91" s="1">
        <v>0</v>
      </c>
      <c r="L91" s="1">
        <v>1</v>
      </c>
      <c r="M91" s="1">
        <v>1</v>
      </c>
      <c r="N91" s="1">
        <v>1</v>
      </c>
      <c r="O91" s="1">
        <v>0</v>
      </c>
      <c r="P91" s="1">
        <v>0</v>
      </c>
    </row>
    <row r="92" spans="1:16" x14ac:dyDescent="0.25">
      <c r="A92" s="28" t="s">
        <v>866</v>
      </c>
      <c r="B92" s="1">
        <v>5</v>
      </c>
      <c r="C92" s="1">
        <v>2</v>
      </c>
      <c r="D92" s="1">
        <v>4</v>
      </c>
      <c r="E92" s="1">
        <v>4</v>
      </c>
      <c r="F92" s="1">
        <v>1</v>
      </c>
      <c r="G92" s="1">
        <v>4</v>
      </c>
      <c r="H92" s="1">
        <v>1</v>
      </c>
      <c r="I92" s="1">
        <v>1</v>
      </c>
      <c r="J92" s="1">
        <v>2</v>
      </c>
      <c r="K92" s="1">
        <v>1</v>
      </c>
      <c r="L92" s="1">
        <v>1</v>
      </c>
      <c r="M92" s="1">
        <v>2</v>
      </c>
      <c r="N92" s="1">
        <v>1</v>
      </c>
      <c r="O92" s="1">
        <v>2</v>
      </c>
      <c r="P92" s="1">
        <v>1</v>
      </c>
    </row>
    <row r="93" spans="1:16" x14ac:dyDescent="0.25">
      <c r="A93" s="28" t="s">
        <v>870</v>
      </c>
      <c r="B93" s="1">
        <v>4</v>
      </c>
      <c r="C93" s="1">
        <v>1</v>
      </c>
      <c r="D93" s="1">
        <v>1</v>
      </c>
      <c r="E93" s="1">
        <v>3</v>
      </c>
      <c r="F93" s="1">
        <v>3</v>
      </c>
      <c r="G93" s="1">
        <v>2</v>
      </c>
      <c r="H93" s="1">
        <v>3</v>
      </c>
      <c r="I93" s="1">
        <v>2</v>
      </c>
      <c r="J93" s="1">
        <v>2</v>
      </c>
      <c r="K93" s="1">
        <v>2</v>
      </c>
      <c r="L93" s="1">
        <v>1</v>
      </c>
      <c r="M93" s="1">
        <v>3</v>
      </c>
      <c r="N93" s="1">
        <v>1</v>
      </c>
      <c r="O93" s="1">
        <v>0</v>
      </c>
      <c r="P93" s="1">
        <v>2</v>
      </c>
    </row>
    <row r="94" spans="1:16" x14ac:dyDescent="0.25">
      <c r="A94" s="28" t="s">
        <v>871</v>
      </c>
      <c r="B94" s="1">
        <v>1</v>
      </c>
      <c r="C94" s="1">
        <v>0</v>
      </c>
      <c r="D94" s="1">
        <v>0</v>
      </c>
      <c r="E94" s="1">
        <v>0</v>
      </c>
      <c r="F94" s="1">
        <v>0</v>
      </c>
      <c r="G94" s="1">
        <v>1</v>
      </c>
      <c r="H94" s="1">
        <v>1</v>
      </c>
      <c r="I94" s="1">
        <v>0</v>
      </c>
      <c r="J94" s="1">
        <v>1</v>
      </c>
      <c r="K94" s="1">
        <v>0</v>
      </c>
      <c r="L94" s="1">
        <v>0</v>
      </c>
      <c r="M94" s="1">
        <v>0</v>
      </c>
      <c r="N94" s="1">
        <v>0</v>
      </c>
      <c r="O94" s="1">
        <v>0</v>
      </c>
      <c r="P94" s="1">
        <v>0</v>
      </c>
    </row>
    <row r="95" spans="1:16" x14ac:dyDescent="0.25">
      <c r="A95" s="28" t="s">
        <v>872</v>
      </c>
      <c r="B95" s="1">
        <v>8</v>
      </c>
      <c r="C95" s="1">
        <v>6</v>
      </c>
      <c r="D95" s="1">
        <v>13</v>
      </c>
      <c r="E95" s="1">
        <v>9</v>
      </c>
      <c r="F95" s="1">
        <v>6</v>
      </c>
      <c r="G95" s="1">
        <v>8</v>
      </c>
      <c r="H95" s="1">
        <v>8</v>
      </c>
      <c r="I95" s="1">
        <v>0</v>
      </c>
      <c r="J95" s="1">
        <v>0</v>
      </c>
      <c r="K95" s="1">
        <v>2</v>
      </c>
      <c r="L95" s="1">
        <v>2</v>
      </c>
      <c r="M95" s="1">
        <v>7</v>
      </c>
      <c r="N95" s="1">
        <v>1</v>
      </c>
      <c r="O95" s="1">
        <v>0</v>
      </c>
      <c r="P95" s="1">
        <v>1</v>
      </c>
    </row>
    <row r="96" spans="1:16" x14ac:dyDescent="0.25">
      <c r="A96" s="28" t="s">
        <v>7</v>
      </c>
      <c r="B96" s="1">
        <v>0</v>
      </c>
      <c r="C96" s="1">
        <v>0</v>
      </c>
      <c r="D96" s="1">
        <v>1</v>
      </c>
      <c r="E96" s="1">
        <v>0</v>
      </c>
      <c r="F96" s="1">
        <v>0</v>
      </c>
      <c r="G96" s="1">
        <v>0</v>
      </c>
      <c r="H96" s="1">
        <v>1</v>
      </c>
      <c r="I96" s="1">
        <v>0</v>
      </c>
      <c r="J96" s="1">
        <v>0</v>
      </c>
      <c r="K96" s="1">
        <v>0</v>
      </c>
      <c r="L96" s="1">
        <v>0</v>
      </c>
      <c r="M96" s="1">
        <v>0</v>
      </c>
      <c r="N96" s="1">
        <v>0</v>
      </c>
      <c r="O96" s="1">
        <v>0</v>
      </c>
      <c r="P96" s="1">
        <v>0</v>
      </c>
    </row>
    <row r="97" spans="1:16" x14ac:dyDescent="0.25">
      <c r="A97" s="28" t="s">
        <v>874</v>
      </c>
      <c r="B97" s="1">
        <v>0</v>
      </c>
      <c r="C97" s="1">
        <v>0</v>
      </c>
      <c r="D97" s="1">
        <v>0</v>
      </c>
      <c r="E97" s="1">
        <v>0</v>
      </c>
      <c r="F97" s="1">
        <v>0</v>
      </c>
      <c r="G97" s="1">
        <v>0</v>
      </c>
      <c r="H97" s="1">
        <v>0</v>
      </c>
      <c r="I97" s="1">
        <v>0</v>
      </c>
      <c r="J97" s="1">
        <v>0</v>
      </c>
      <c r="K97" s="1">
        <v>0</v>
      </c>
      <c r="L97" s="1">
        <v>0</v>
      </c>
      <c r="M97" s="1">
        <v>0</v>
      </c>
      <c r="N97" s="1">
        <v>0</v>
      </c>
      <c r="O97" s="1">
        <v>0</v>
      </c>
      <c r="P97" s="1">
        <v>0</v>
      </c>
    </row>
    <row r="98" spans="1:16" x14ac:dyDescent="0.25">
      <c r="A98" s="28" t="s">
        <v>876</v>
      </c>
      <c r="B98" s="1">
        <v>0</v>
      </c>
      <c r="C98" s="1">
        <v>0</v>
      </c>
      <c r="D98" s="1">
        <v>0</v>
      </c>
      <c r="E98" s="1">
        <v>0</v>
      </c>
      <c r="F98" s="1">
        <v>0</v>
      </c>
      <c r="G98" s="1">
        <v>1</v>
      </c>
      <c r="H98" s="1">
        <v>0</v>
      </c>
      <c r="I98" s="1">
        <v>0</v>
      </c>
      <c r="J98" s="1">
        <v>0</v>
      </c>
      <c r="K98" s="1">
        <v>0</v>
      </c>
      <c r="L98" s="1">
        <v>0</v>
      </c>
      <c r="M98" s="1">
        <v>1</v>
      </c>
      <c r="N98" s="1">
        <v>0</v>
      </c>
      <c r="O98" s="1">
        <v>0</v>
      </c>
      <c r="P98" s="1">
        <v>0</v>
      </c>
    </row>
    <row r="99" spans="1:16" x14ac:dyDescent="0.25">
      <c r="A99" s="28" t="s">
        <v>165</v>
      </c>
      <c r="B99" s="1">
        <v>1</v>
      </c>
      <c r="C99" s="1">
        <v>0</v>
      </c>
      <c r="D99" s="1">
        <v>0</v>
      </c>
      <c r="E99" s="1">
        <v>0</v>
      </c>
      <c r="F99" s="1">
        <v>0</v>
      </c>
      <c r="G99" s="1">
        <v>0</v>
      </c>
      <c r="H99" s="1">
        <v>0</v>
      </c>
      <c r="I99" s="1">
        <v>0</v>
      </c>
      <c r="J99" s="1">
        <v>0</v>
      </c>
      <c r="K99" s="1">
        <v>0</v>
      </c>
      <c r="L99" s="1">
        <v>0</v>
      </c>
      <c r="M99" s="1">
        <v>0</v>
      </c>
      <c r="N99" s="1">
        <v>0</v>
      </c>
      <c r="O99" s="1">
        <v>0</v>
      </c>
      <c r="P99" s="1">
        <v>0</v>
      </c>
    </row>
    <row r="100" spans="1:16" x14ac:dyDescent="0.25">
      <c r="A100" s="28" t="s">
        <v>879</v>
      </c>
      <c r="B100" s="1">
        <v>0</v>
      </c>
      <c r="C100" s="1">
        <v>0</v>
      </c>
      <c r="D100" s="1">
        <v>0</v>
      </c>
      <c r="E100" s="1">
        <v>0</v>
      </c>
      <c r="F100" s="1">
        <v>0</v>
      </c>
      <c r="G100" s="1">
        <v>0</v>
      </c>
      <c r="H100" s="1">
        <v>0</v>
      </c>
      <c r="I100" s="1">
        <v>0</v>
      </c>
      <c r="J100" s="1">
        <v>0</v>
      </c>
      <c r="K100" s="1">
        <v>0</v>
      </c>
      <c r="L100" s="1">
        <v>0</v>
      </c>
      <c r="M100" s="1">
        <v>0</v>
      </c>
      <c r="N100" s="1">
        <v>0</v>
      </c>
      <c r="O100" s="1">
        <v>0</v>
      </c>
      <c r="P100" s="1">
        <v>0</v>
      </c>
    </row>
    <row r="101" spans="1:16" x14ac:dyDescent="0.25">
      <c r="A101" s="28" t="s">
        <v>884</v>
      </c>
      <c r="B101" s="1">
        <v>3</v>
      </c>
      <c r="C101" s="1">
        <v>6</v>
      </c>
      <c r="D101" s="1">
        <v>4</v>
      </c>
      <c r="E101" s="1">
        <v>4</v>
      </c>
      <c r="F101" s="1">
        <v>2</v>
      </c>
      <c r="G101" s="1">
        <v>3</v>
      </c>
      <c r="H101" s="1">
        <v>5</v>
      </c>
      <c r="I101" s="1">
        <v>0</v>
      </c>
      <c r="J101" s="1">
        <v>0</v>
      </c>
      <c r="K101" s="1">
        <v>2</v>
      </c>
      <c r="L101" s="1">
        <v>0</v>
      </c>
      <c r="M101" s="1">
        <v>3</v>
      </c>
      <c r="N101" s="1">
        <v>0</v>
      </c>
      <c r="O101" s="1">
        <v>0</v>
      </c>
      <c r="P101" s="1">
        <v>0</v>
      </c>
    </row>
    <row r="102" spans="1:16" x14ac:dyDescent="0.25">
      <c r="A102" s="28">
        <v>0</v>
      </c>
      <c r="B102" s="1">
        <v>0</v>
      </c>
      <c r="C102" s="1">
        <v>0</v>
      </c>
      <c r="D102" s="1">
        <v>0</v>
      </c>
      <c r="E102" s="1">
        <v>0</v>
      </c>
      <c r="F102" s="1">
        <v>0</v>
      </c>
      <c r="G102" s="1">
        <v>0</v>
      </c>
      <c r="H102" s="1">
        <v>0</v>
      </c>
      <c r="I102" s="1">
        <v>0</v>
      </c>
      <c r="J102" s="1">
        <v>0</v>
      </c>
      <c r="K102" s="1">
        <v>0</v>
      </c>
      <c r="L102" s="1">
        <v>0</v>
      </c>
      <c r="M102" s="1">
        <v>0</v>
      </c>
      <c r="N102" s="1">
        <v>0</v>
      </c>
      <c r="O102" s="1">
        <v>0</v>
      </c>
      <c r="P102" s="1">
        <v>0</v>
      </c>
    </row>
    <row r="103" spans="1:16" x14ac:dyDescent="0.25">
      <c r="A103" s="28">
        <v>0</v>
      </c>
      <c r="B103" s="1">
        <v>0</v>
      </c>
      <c r="C103" s="1">
        <v>0</v>
      </c>
      <c r="D103" s="1">
        <v>0</v>
      </c>
      <c r="E103" s="1">
        <v>0</v>
      </c>
      <c r="F103" s="1">
        <v>0</v>
      </c>
      <c r="G103" s="1">
        <v>0</v>
      </c>
      <c r="H103" s="1">
        <v>0</v>
      </c>
      <c r="I103" s="1">
        <v>0</v>
      </c>
      <c r="J103" s="1">
        <v>0</v>
      </c>
      <c r="K103" s="1">
        <v>0</v>
      </c>
      <c r="L103" s="1">
        <v>0</v>
      </c>
      <c r="M103" s="1">
        <v>0</v>
      </c>
      <c r="N103" s="1">
        <v>0</v>
      </c>
      <c r="O103" s="1">
        <v>0</v>
      </c>
      <c r="P103" s="1">
        <v>0</v>
      </c>
    </row>
    <row r="104" spans="1:16" x14ac:dyDescent="0.25">
      <c r="A104" s="28">
        <v>0</v>
      </c>
      <c r="B104" s="1">
        <v>0</v>
      </c>
      <c r="C104" s="1">
        <v>0</v>
      </c>
      <c r="D104" s="1">
        <v>0</v>
      </c>
      <c r="E104" s="1">
        <v>0</v>
      </c>
      <c r="F104" s="1">
        <v>0</v>
      </c>
      <c r="G104" s="1">
        <v>0</v>
      </c>
      <c r="H104" s="1">
        <v>0</v>
      </c>
      <c r="I104" s="1">
        <v>0</v>
      </c>
      <c r="J104" s="1">
        <v>0</v>
      </c>
      <c r="K104" s="1">
        <v>0</v>
      </c>
      <c r="L104" s="1">
        <v>0</v>
      </c>
      <c r="M104" s="1">
        <v>0</v>
      </c>
      <c r="N104" s="1">
        <v>0</v>
      </c>
      <c r="O104" s="1">
        <v>0</v>
      </c>
      <c r="P104" s="1">
        <v>0</v>
      </c>
    </row>
    <row r="105" spans="1:16" x14ac:dyDescent="0.25">
      <c r="A105" s="28">
        <v>0</v>
      </c>
      <c r="B105" s="1">
        <v>0</v>
      </c>
      <c r="C105" s="1">
        <v>0</v>
      </c>
      <c r="D105" s="1">
        <v>0</v>
      </c>
      <c r="E105" s="1">
        <v>0</v>
      </c>
      <c r="F105" s="1">
        <v>0</v>
      </c>
      <c r="G105" s="1">
        <v>0</v>
      </c>
      <c r="H105" s="1">
        <v>0</v>
      </c>
      <c r="I105" s="1">
        <v>0</v>
      </c>
      <c r="J105" s="1">
        <v>0</v>
      </c>
      <c r="K105" s="1">
        <v>0</v>
      </c>
      <c r="L105" s="1">
        <v>0</v>
      </c>
      <c r="M105" s="1">
        <v>0</v>
      </c>
      <c r="N105" s="1">
        <v>0</v>
      </c>
      <c r="O105" s="1">
        <v>0</v>
      </c>
      <c r="P105" s="1">
        <v>0</v>
      </c>
    </row>
    <row r="106" spans="1:16" x14ac:dyDescent="0.25">
      <c r="A106" s="28">
        <v>0</v>
      </c>
      <c r="B106" s="1">
        <v>0</v>
      </c>
      <c r="C106" s="1">
        <v>0</v>
      </c>
      <c r="D106" s="1">
        <v>0</v>
      </c>
      <c r="E106" s="1">
        <v>0</v>
      </c>
      <c r="F106" s="1">
        <v>0</v>
      </c>
      <c r="G106" s="1">
        <v>0</v>
      </c>
      <c r="H106" s="1">
        <v>0</v>
      </c>
      <c r="I106" s="1">
        <v>0</v>
      </c>
      <c r="J106" s="1">
        <v>0</v>
      </c>
      <c r="K106" s="1">
        <v>0</v>
      </c>
      <c r="L106" s="1">
        <v>0</v>
      </c>
      <c r="M106" s="1">
        <v>0</v>
      </c>
      <c r="N106" s="1">
        <v>0</v>
      </c>
      <c r="O106" s="1">
        <v>0</v>
      </c>
      <c r="P106" s="1">
        <v>0</v>
      </c>
    </row>
    <row r="107" spans="1:16" x14ac:dyDescent="0.25">
      <c r="A107" s="28">
        <v>0</v>
      </c>
      <c r="B107" s="1">
        <v>0</v>
      </c>
      <c r="C107" s="1">
        <v>0</v>
      </c>
      <c r="D107" s="1">
        <v>0</v>
      </c>
      <c r="E107" s="1">
        <v>0</v>
      </c>
      <c r="F107" s="1">
        <v>0</v>
      </c>
      <c r="G107" s="1">
        <v>0</v>
      </c>
      <c r="H107" s="1">
        <v>0</v>
      </c>
      <c r="I107" s="1">
        <v>0</v>
      </c>
      <c r="J107" s="1">
        <v>0</v>
      </c>
      <c r="K107" s="1">
        <v>0</v>
      </c>
      <c r="L107" s="1">
        <v>0</v>
      </c>
      <c r="M107" s="1">
        <v>0</v>
      </c>
      <c r="N107" s="1">
        <v>0</v>
      </c>
      <c r="O107" s="1">
        <v>0</v>
      </c>
      <c r="P107" s="1">
        <v>0</v>
      </c>
    </row>
    <row r="108" spans="1:16" x14ac:dyDescent="0.25">
      <c r="A108" s="28">
        <v>0</v>
      </c>
      <c r="B108" s="1">
        <v>0</v>
      </c>
      <c r="C108" s="1">
        <v>0</v>
      </c>
      <c r="D108" s="1">
        <v>0</v>
      </c>
      <c r="E108" s="1">
        <v>0</v>
      </c>
      <c r="F108" s="1">
        <v>0</v>
      </c>
      <c r="G108" s="1">
        <v>0</v>
      </c>
      <c r="H108" s="1">
        <v>0</v>
      </c>
      <c r="I108" s="1">
        <v>0</v>
      </c>
      <c r="J108" s="1">
        <v>0</v>
      </c>
      <c r="K108" s="1">
        <v>0</v>
      </c>
      <c r="L108" s="1">
        <v>0</v>
      </c>
      <c r="M108" s="1">
        <v>0</v>
      </c>
      <c r="N108" s="1">
        <v>0</v>
      </c>
      <c r="O108" s="1">
        <v>0</v>
      </c>
      <c r="P108" s="1">
        <v>0</v>
      </c>
    </row>
    <row r="109" spans="1:16" x14ac:dyDescent="0.25">
      <c r="A109" s="28">
        <v>0</v>
      </c>
      <c r="B109" s="1">
        <v>0</v>
      </c>
      <c r="C109" s="1">
        <v>0</v>
      </c>
      <c r="D109" s="1">
        <v>0</v>
      </c>
      <c r="E109" s="1">
        <v>0</v>
      </c>
      <c r="F109" s="1">
        <v>0</v>
      </c>
      <c r="G109" s="1">
        <v>0</v>
      </c>
      <c r="H109" s="1">
        <v>0</v>
      </c>
      <c r="I109" s="1">
        <v>0</v>
      </c>
      <c r="J109" s="1">
        <v>0</v>
      </c>
      <c r="K109" s="1">
        <v>0</v>
      </c>
      <c r="L109" s="1">
        <v>0</v>
      </c>
      <c r="M109" s="1">
        <v>0</v>
      </c>
      <c r="N109" s="1">
        <v>0</v>
      </c>
      <c r="O109" s="1">
        <v>0</v>
      </c>
      <c r="P109" s="1">
        <v>0</v>
      </c>
    </row>
    <row r="110" spans="1:16" x14ac:dyDescent="0.25">
      <c r="A110" s="28">
        <v>0</v>
      </c>
      <c r="B110" s="1">
        <v>0</v>
      </c>
      <c r="C110" s="1">
        <v>0</v>
      </c>
      <c r="D110" s="1">
        <v>0</v>
      </c>
      <c r="E110" s="1">
        <v>0</v>
      </c>
      <c r="F110" s="1">
        <v>0</v>
      </c>
      <c r="G110" s="1">
        <v>0</v>
      </c>
      <c r="H110" s="1">
        <v>0</v>
      </c>
      <c r="I110" s="1">
        <v>0</v>
      </c>
      <c r="J110" s="1">
        <v>0</v>
      </c>
      <c r="K110" s="1">
        <v>0</v>
      </c>
      <c r="L110" s="1">
        <v>0</v>
      </c>
      <c r="M110" s="1">
        <v>0</v>
      </c>
      <c r="N110" s="1">
        <v>0</v>
      </c>
      <c r="O110" s="1">
        <v>0</v>
      </c>
      <c r="P110" s="1">
        <v>0</v>
      </c>
    </row>
    <row r="111" spans="1:16" x14ac:dyDescent="0.25">
      <c r="A111" s="28">
        <v>0</v>
      </c>
      <c r="B111" s="1">
        <v>0</v>
      </c>
      <c r="C111" s="1">
        <v>0</v>
      </c>
      <c r="D111" s="1">
        <v>0</v>
      </c>
      <c r="E111" s="1">
        <v>0</v>
      </c>
      <c r="F111" s="1">
        <v>0</v>
      </c>
      <c r="G111" s="1">
        <v>0</v>
      </c>
      <c r="H111" s="1">
        <v>0</v>
      </c>
      <c r="I111" s="1">
        <v>0</v>
      </c>
      <c r="J111" s="1">
        <v>0</v>
      </c>
      <c r="K111" s="1">
        <v>0</v>
      </c>
      <c r="L111" s="1">
        <v>0</v>
      </c>
      <c r="M111" s="1">
        <v>0</v>
      </c>
      <c r="N111" s="1">
        <v>0</v>
      </c>
      <c r="O111" s="1">
        <v>0</v>
      </c>
      <c r="P111" s="1">
        <v>0</v>
      </c>
    </row>
    <row r="112" spans="1:16" x14ac:dyDescent="0.25">
      <c r="A112" s="28">
        <v>0</v>
      </c>
      <c r="B112" s="1">
        <v>0</v>
      </c>
      <c r="C112" s="1">
        <v>0</v>
      </c>
      <c r="D112" s="1">
        <v>0</v>
      </c>
      <c r="E112" s="1">
        <v>0</v>
      </c>
      <c r="F112" s="1">
        <v>0</v>
      </c>
      <c r="G112" s="1">
        <v>0</v>
      </c>
      <c r="H112" s="1">
        <v>0</v>
      </c>
      <c r="I112" s="1">
        <v>0</v>
      </c>
      <c r="J112" s="1">
        <v>0</v>
      </c>
      <c r="K112" s="1">
        <v>0</v>
      </c>
      <c r="L112" s="1">
        <v>0</v>
      </c>
      <c r="M112" s="1">
        <v>0</v>
      </c>
      <c r="N112" s="1">
        <v>0</v>
      </c>
      <c r="O112" s="1">
        <v>0</v>
      </c>
      <c r="P112" s="1">
        <v>0</v>
      </c>
    </row>
    <row r="113" spans="1:16" x14ac:dyDescent="0.25">
      <c r="A113" s="28">
        <v>0</v>
      </c>
      <c r="B113" s="1">
        <v>0</v>
      </c>
      <c r="C113" s="1">
        <v>0</v>
      </c>
      <c r="D113" s="1">
        <v>0</v>
      </c>
      <c r="E113" s="1">
        <v>0</v>
      </c>
      <c r="F113" s="1">
        <v>0</v>
      </c>
      <c r="G113" s="1">
        <v>0</v>
      </c>
      <c r="H113" s="1">
        <v>0</v>
      </c>
      <c r="I113" s="1">
        <v>0</v>
      </c>
      <c r="J113" s="1">
        <v>0</v>
      </c>
      <c r="K113" s="1">
        <v>0</v>
      </c>
      <c r="L113" s="1">
        <v>0</v>
      </c>
      <c r="M113" s="1">
        <v>0</v>
      </c>
      <c r="N113" s="1">
        <v>0</v>
      </c>
      <c r="O113" s="1">
        <v>0</v>
      </c>
      <c r="P113" s="1">
        <v>0</v>
      </c>
    </row>
    <row r="114" spans="1:16" x14ac:dyDescent="0.25">
      <c r="A114" s="28">
        <v>0</v>
      </c>
      <c r="B114" s="1">
        <v>0</v>
      </c>
      <c r="C114" s="1">
        <v>0</v>
      </c>
      <c r="D114" s="1">
        <v>0</v>
      </c>
      <c r="E114" s="1">
        <v>0</v>
      </c>
      <c r="F114" s="1">
        <v>0</v>
      </c>
      <c r="G114" s="1">
        <v>0</v>
      </c>
      <c r="H114" s="1">
        <v>0</v>
      </c>
      <c r="I114" s="1">
        <v>0</v>
      </c>
      <c r="J114" s="1">
        <v>0</v>
      </c>
      <c r="K114" s="1">
        <v>0</v>
      </c>
      <c r="L114" s="1">
        <v>0</v>
      </c>
      <c r="M114" s="1">
        <v>0</v>
      </c>
      <c r="N114" s="1">
        <v>0</v>
      </c>
      <c r="O114" s="1">
        <v>0</v>
      </c>
      <c r="P114" s="1">
        <v>0</v>
      </c>
    </row>
    <row r="115" spans="1:16" x14ac:dyDescent="0.25">
      <c r="A115" s="28">
        <v>0</v>
      </c>
      <c r="B115" s="1">
        <v>0</v>
      </c>
      <c r="C115" s="1">
        <v>0</v>
      </c>
      <c r="D115" s="1">
        <v>0</v>
      </c>
      <c r="E115" s="1">
        <v>0</v>
      </c>
      <c r="F115" s="1">
        <v>0</v>
      </c>
      <c r="G115" s="1">
        <v>0</v>
      </c>
      <c r="H115" s="1">
        <v>0</v>
      </c>
      <c r="I115" s="1">
        <v>0</v>
      </c>
      <c r="J115" s="1">
        <v>0</v>
      </c>
      <c r="K115" s="1">
        <v>0</v>
      </c>
      <c r="L115" s="1">
        <v>0</v>
      </c>
      <c r="M115" s="1">
        <v>0</v>
      </c>
      <c r="N115" s="1">
        <v>0</v>
      </c>
      <c r="O115" s="1">
        <v>0</v>
      </c>
      <c r="P115" s="1">
        <v>0</v>
      </c>
    </row>
    <row r="116" spans="1:16" x14ac:dyDescent="0.25">
      <c r="A116" s="28">
        <v>0</v>
      </c>
      <c r="B116" s="1">
        <v>0</v>
      </c>
      <c r="C116" s="1">
        <v>0</v>
      </c>
      <c r="D116" s="1">
        <v>0</v>
      </c>
      <c r="E116" s="1">
        <v>0</v>
      </c>
      <c r="F116" s="1">
        <v>0</v>
      </c>
      <c r="G116" s="1">
        <v>0</v>
      </c>
      <c r="H116" s="1">
        <v>0</v>
      </c>
      <c r="I116" s="1">
        <v>0</v>
      </c>
      <c r="J116" s="1">
        <v>0</v>
      </c>
      <c r="K116" s="1">
        <v>0</v>
      </c>
      <c r="L116" s="1">
        <v>0</v>
      </c>
      <c r="M116" s="1">
        <v>0</v>
      </c>
      <c r="N116" s="1">
        <v>0</v>
      </c>
      <c r="O116" s="1">
        <v>0</v>
      </c>
      <c r="P116" s="1">
        <v>0</v>
      </c>
    </row>
    <row r="117" spans="1:16" x14ac:dyDescent="0.25">
      <c r="A117" s="28">
        <v>0</v>
      </c>
      <c r="B117" s="1">
        <v>0</v>
      </c>
      <c r="C117" s="1">
        <v>0</v>
      </c>
      <c r="D117" s="1">
        <v>0</v>
      </c>
      <c r="E117" s="1">
        <v>0</v>
      </c>
      <c r="F117" s="1">
        <v>0</v>
      </c>
      <c r="G117" s="1">
        <v>0</v>
      </c>
      <c r="H117" s="1">
        <v>0</v>
      </c>
      <c r="I117" s="1">
        <v>0</v>
      </c>
      <c r="J117" s="1">
        <v>0</v>
      </c>
      <c r="K117" s="1">
        <v>0</v>
      </c>
      <c r="L117" s="1">
        <v>0</v>
      </c>
      <c r="M117" s="1">
        <v>0</v>
      </c>
      <c r="N117" s="1">
        <v>0</v>
      </c>
      <c r="O117" s="1">
        <v>0</v>
      </c>
      <c r="P117" s="1">
        <v>0</v>
      </c>
    </row>
    <row r="118" spans="1:16" x14ac:dyDescent="0.25">
      <c r="A118" s="28">
        <v>0</v>
      </c>
      <c r="B118" s="1">
        <v>0</v>
      </c>
      <c r="C118" s="1">
        <v>0</v>
      </c>
      <c r="D118" s="1">
        <v>0</v>
      </c>
      <c r="E118" s="1">
        <v>0</v>
      </c>
      <c r="F118" s="1">
        <v>0</v>
      </c>
      <c r="G118" s="1">
        <v>0</v>
      </c>
      <c r="H118" s="1">
        <v>0</v>
      </c>
      <c r="I118" s="1">
        <v>0</v>
      </c>
      <c r="J118" s="1">
        <v>0</v>
      </c>
      <c r="K118" s="1">
        <v>0</v>
      </c>
      <c r="L118" s="1">
        <v>0</v>
      </c>
      <c r="M118" s="1">
        <v>0</v>
      </c>
      <c r="N118" s="1">
        <v>0</v>
      </c>
      <c r="O118" s="1">
        <v>0</v>
      </c>
      <c r="P118" s="1">
        <v>0</v>
      </c>
    </row>
    <row r="119" spans="1:16" x14ac:dyDescent="0.25">
      <c r="A119" s="28">
        <v>0</v>
      </c>
      <c r="B119" s="1">
        <v>0</v>
      </c>
      <c r="C119" s="1">
        <v>0</v>
      </c>
      <c r="D119" s="1">
        <v>0</v>
      </c>
      <c r="E119" s="1">
        <v>0</v>
      </c>
      <c r="F119" s="1">
        <v>0</v>
      </c>
      <c r="G119" s="1">
        <v>0</v>
      </c>
      <c r="H119" s="1">
        <v>0</v>
      </c>
      <c r="I119" s="1">
        <v>0</v>
      </c>
      <c r="J119" s="1">
        <v>0</v>
      </c>
      <c r="K119" s="1">
        <v>0</v>
      </c>
      <c r="L119" s="1">
        <v>0</v>
      </c>
      <c r="M119" s="1">
        <v>0</v>
      </c>
      <c r="N119" s="1">
        <v>0</v>
      </c>
      <c r="O119" s="1">
        <v>0</v>
      </c>
      <c r="P119" s="1">
        <v>0</v>
      </c>
    </row>
    <row r="120" spans="1:16" x14ac:dyDescent="0.25">
      <c r="A120" s="28">
        <v>0</v>
      </c>
      <c r="B120" s="1">
        <v>0</v>
      </c>
      <c r="C120" s="1">
        <v>0</v>
      </c>
      <c r="D120" s="1">
        <v>0</v>
      </c>
      <c r="E120" s="1">
        <v>0</v>
      </c>
      <c r="F120" s="1">
        <v>0</v>
      </c>
      <c r="G120" s="1">
        <v>0</v>
      </c>
      <c r="H120" s="1">
        <v>0</v>
      </c>
      <c r="I120" s="1">
        <v>0</v>
      </c>
      <c r="J120" s="1">
        <v>0</v>
      </c>
      <c r="K120" s="1">
        <v>0</v>
      </c>
      <c r="L120" s="1">
        <v>0</v>
      </c>
      <c r="M120" s="1">
        <v>0</v>
      </c>
      <c r="N120" s="1">
        <v>0</v>
      </c>
      <c r="O120" s="1">
        <v>0</v>
      </c>
      <c r="P120" s="1">
        <v>0</v>
      </c>
    </row>
    <row r="121" spans="1:16" x14ac:dyDescent="0.25">
      <c r="A121" s="28">
        <v>0</v>
      </c>
      <c r="B121" s="1">
        <v>0</v>
      </c>
      <c r="C121" s="1">
        <v>0</v>
      </c>
      <c r="D121" s="1">
        <v>0</v>
      </c>
      <c r="E121" s="1">
        <v>0</v>
      </c>
      <c r="F121" s="1">
        <v>0</v>
      </c>
      <c r="G121" s="1">
        <v>0</v>
      </c>
      <c r="H121" s="1">
        <v>0</v>
      </c>
      <c r="I121" s="1">
        <v>0</v>
      </c>
      <c r="J121" s="1">
        <v>0</v>
      </c>
      <c r="K121" s="1">
        <v>0</v>
      </c>
      <c r="L121" s="1">
        <v>0</v>
      </c>
      <c r="M121" s="1">
        <v>0</v>
      </c>
      <c r="N121" s="1">
        <v>0</v>
      </c>
      <c r="O121" s="1">
        <v>0</v>
      </c>
      <c r="P121" s="1">
        <v>0</v>
      </c>
    </row>
    <row r="122" spans="1:16" x14ac:dyDescent="0.25">
      <c r="A122" s="28">
        <v>0</v>
      </c>
      <c r="B122" s="1">
        <v>0</v>
      </c>
      <c r="C122" s="1">
        <v>0</v>
      </c>
      <c r="D122" s="1">
        <v>0</v>
      </c>
      <c r="E122" s="1">
        <v>0</v>
      </c>
      <c r="F122" s="1">
        <v>0</v>
      </c>
      <c r="G122" s="1">
        <v>0</v>
      </c>
      <c r="H122" s="1">
        <v>0</v>
      </c>
      <c r="I122" s="1">
        <v>0</v>
      </c>
      <c r="J122" s="1">
        <v>0</v>
      </c>
      <c r="K122" s="1">
        <v>0</v>
      </c>
      <c r="L122" s="1">
        <v>0</v>
      </c>
      <c r="M122" s="1">
        <v>0</v>
      </c>
      <c r="N122" s="1">
        <v>0</v>
      </c>
      <c r="O122" s="1">
        <v>0</v>
      </c>
      <c r="P122" s="1">
        <v>0</v>
      </c>
    </row>
    <row r="123" spans="1:16" x14ac:dyDescent="0.25">
      <c r="A123" s="28">
        <v>0</v>
      </c>
      <c r="B123" s="1">
        <v>0</v>
      </c>
      <c r="C123" s="1">
        <v>0</v>
      </c>
      <c r="D123" s="1">
        <v>0</v>
      </c>
      <c r="E123" s="1">
        <v>0</v>
      </c>
      <c r="F123" s="1">
        <v>0</v>
      </c>
      <c r="G123" s="1">
        <v>0</v>
      </c>
      <c r="H123" s="1">
        <v>0</v>
      </c>
      <c r="I123" s="1">
        <v>0</v>
      </c>
      <c r="J123" s="1">
        <v>0</v>
      </c>
      <c r="K123" s="1">
        <v>0</v>
      </c>
      <c r="L123" s="1">
        <v>0</v>
      </c>
      <c r="M123" s="1">
        <v>0</v>
      </c>
      <c r="N123" s="1">
        <v>0</v>
      </c>
      <c r="O123" s="1">
        <v>0</v>
      </c>
      <c r="P123" s="1">
        <v>0</v>
      </c>
    </row>
    <row r="124" spans="1:16" x14ac:dyDescent="0.25">
      <c r="A124" s="28">
        <v>0</v>
      </c>
      <c r="B124" s="1">
        <v>0</v>
      </c>
      <c r="C124" s="1">
        <v>0</v>
      </c>
      <c r="D124" s="1">
        <v>0</v>
      </c>
      <c r="E124" s="1">
        <v>0</v>
      </c>
      <c r="F124" s="1">
        <v>0</v>
      </c>
      <c r="G124" s="1">
        <v>0</v>
      </c>
      <c r="H124" s="1">
        <v>0</v>
      </c>
      <c r="I124" s="1">
        <v>0</v>
      </c>
      <c r="J124" s="1">
        <v>0</v>
      </c>
      <c r="K124" s="1">
        <v>0</v>
      </c>
      <c r="L124" s="1">
        <v>0</v>
      </c>
      <c r="M124" s="1">
        <v>0</v>
      </c>
      <c r="N124" s="1">
        <v>0</v>
      </c>
      <c r="O124" s="1">
        <v>0</v>
      </c>
      <c r="P124" s="1">
        <v>0</v>
      </c>
    </row>
    <row r="125" spans="1:16" x14ac:dyDescent="0.25">
      <c r="A125" s="28">
        <v>0</v>
      </c>
      <c r="B125" s="1">
        <v>0</v>
      </c>
      <c r="C125" s="1">
        <v>0</v>
      </c>
      <c r="D125" s="1">
        <v>0</v>
      </c>
      <c r="E125" s="1">
        <v>0</v>
      </c>
      <c r="F125" s="1">
        <v>0</v>
      </c>
      <c r="G125" s="1">
        <v>0</v>
      </c>
      <c r="H125" s="1">
        <v>0</v>
      </c>
      <c r="I125" s="1">
        <v>0</v>
      </c>
      <c r="J125" s="1">
        <v>0</v>
      </c>
      <c r="K125" s="1">
        <v>0</v>
      </c>
      <c r="L125" s="1">
        <v>0</v>
      </c>
      <c r="M125" s="1">
        <v>0</v>
      </c>
      <c r="N125" s="1">
        <v>0</v>
      </c>
      <c r="O125" s="1">
        <v>0</v>
      </c>
      <c r="P125" s="1">
        <v>0</v>
      </c>
    </row>
    <row r="126" spans="1:16" x14ac:dyDescent="0.25">
      <c r="A126" s="28">
        <v>0</v>
      </c>
      <c r="B126" s="1">
        <v>0</v>
      </c>
      <c r="C126" s="1">
        <v>0</v>
      </c>
      <c r="D126" s="1">
        <v>0</v>
      </c>
      <c r="E126" s="1">
        <v>0</v>
      </c>
      <c r="F126" s="1">
        <v>0</v>
      </c>
      <c r="G126" s="1">
        <v>0</v>
      </c>
      <c r="H126" s="1">
        <v>0</v>
      </c>
      <c r="I126" s="1">
        <v>0</v>
      </c>
      <c r="J126" s="1">
        <v>0</v>
      </c>
      <c r="K126" s="1">
        <v>0</v>
      </c>
      <c r="L126" s="1">
        <v>0</v>
      </c>
      <c r="M126" s="1">
        <v>0</v>
      </c>
      <c r="N126" s="1">
        <v>0</v>
      </c>
      <c r="O126" s="1">
        <v>0</v>
      </c>
      <c r="P126" s="1">
        <v>0</v>
      </c>
    </row>
    <row r="127" spans="1:16" x14ac:dyDescent="0.25">
      <c r="A127" s="28">
        <v>0</v>
      </c>
      <c r="B127" s="1">
        <v>0</v>
      </c>
      <c r="C127" s="1">
        <v>0</v>
      </c>
      <c r="D127" s="1">
        <v>0</v>
      </c>
      <c r="E127" s="1">
        <v>0</v>
      </c>
      <c r="F127" s="1">
        <v>0</v>
      </c>
      <c r="G127" s="1">
        <v>0</v>
      </c>
      <c r="H127" s="1">
        <v>0</v>
      </c>
      <c r="I127" s="1">
        <v>0</v>
      </c>
      <c r="J127" s="1">
        <v>0</v>
      </c>
      <c r="K127" s="1">
        <v>0</v>
      </c>
      <c r="L127" s="1">
        <v>0</v>
      </c>
      <c r="M127" s="1">
        <v>0</v>
      </c>
      <c r="N127" s="1">
        <v>0</v>
      </c>
      <c r="O127" s="1">
        <v>0</v>
      </c>
      <c r="P127" s="1">
        <v>0</v>
      </c>
    </row>
    <row r="128" spans="1:16" x14ac:dyDescent="0.25">
      <c r="A128" s="28">
        <v>0</v>
      </c>
      <c r="B128" s="1">
        <v>0</v>
      </c>
      <c r="C128" s="1">
        <v>0</v>
      </c>
      <c r="D128" s="1">
        <v>0</v>
      </c>
      <c r="E128" s="1">
        <v>0</v>
      </c>
      <c r="F128" s="1">
        <v>0</v>
      </c>
      <c r="G128" s="1">
        <v>0</v>
      </c>
      <c r="H128" s="1">
        <v>0</v>
      </c>
      <c r="I128" s="1">
        <v>0</v>
      </c>
      <c r="J128" s="1">
        <v>0</v>
      </c>
      <c r="K128" s="1">
        <v>0</v>
      </c>
      <c r="L128" s="1">
        <v>0</v>
      </c>
      <c r="M128" s="1">
        <v>0</v>
      </c>
      <c r="N128" s="1">
        <v>0</v>
      </c>
      <c r="O128" s="1">
        <v>0</v>
      </c>
      <c r="P128" s="1">
        <v>0</v>
      </c>
    </row>
    <row r="129" spans="1:16" x14ac:dyDescent="0.25">
      <c r="A129" s="28">
        <v>0</v>
      </c>
      <c r="B129" s="1">
        <v>0</v>
      </c>
      <c r="C129" s="1">
        <v>0</v>
      </c>
      <c r="D129" s="1">
        <v>0</v>
      </c>
      <c r="E129" s="1">
        <v>0</v>
      </c>
      <c r="F129" s="1">
        <v>0</v>
      </c>
      <c r="G129" s="1">
        <v>0</v>
      </c>
      <c r="H129" s="1">
        <v>0</v>
      </c>
      <c r="I129" s="1">
        <v>0</v>
      </c>
      <c r="J129" s="1">
        <v>0</v>
      </c>
      <c r="K129" s="1">
        <v>0</v>
      </c>
      <c r="L129" s="1">
        <v>0</v>
      </c>
      <c r="M129" s="1">
        <v>0</v>
      </c>
      <c r="N129" s="1">
        <v>0</v>
      </c>
      <c r="O129" s="1">
        <v>0</v>
      </c>
      <c r="P129" s="1">
        <v>0</v>
      </c>
    </row>
    <row r="130" spans="1:16" x14ac:dyDescent="0.25">
      <c r="A130" s="28">
        <v>0</v>
      </c>
      <c r="B130" s="1">
        <v>0</v>
      </c>
      <c r="C130" s="1">
        <v>0</v>
      </c>
      <c r="D130" s="1">
        <v>0</v>
      </c>
      <c r="E130" s="1">
        <v>0</v>
      </c>
      <c r="F130" s="1">
        <v>0</v>
      </c>
      <c r="G130" s="1">
        <v>0</v>
      </c>
      <c r="H130" s="1">
        <v>0</v>
      </c>
      <c r="I130" s="1">
        <v>0</v>
      </c>
      <c r="J130" s="1">
        <v>0</v>
      </c>
      <c r="K130" s="1">
        <v>0</v>
      </c>
      <c r="L130" s="1">
        <v>0</v>
      </c>
      <c r="M130" s="1">
        <v>0</v>
      </c>
      <c r="N130" s="1">
        <v>0</v>
      </c>
      <c r="O130" s="1">
        <v>0</v>
      </c>
      <c r="P130" s="1">
        <v>0</v>
      </c>
    </row>
    <row r="131" spans="1:16" x14ac:dyDescent="0.25">
      <c r="A131" s="28">
        <v>0</v>
      </c>
      <c r="B131" s="1">
        <v>0</v>
      </c>
      <c r="C131" s="1">
        <v>0</v>
      </c>
      <c r="D131" s="1">
        <v>0</v>
      </c>
      <c r="E131" s="1">
        <v>0</v>
      </c>
      <c r="F131" s="1">
        <v>0</v>
      </c>
      <c r="G131" s="1">
        <v>0</v>
      </c>
      <c r="H131" s="1">
        <v>0</v>
      </c>
      <c r="I131" s="1">
        <v>0</v>
      </c>
      <c r="J131" s="1">
        <v>0</v>
      </c>
      <c r="K131" s="1">
        <v>0</v>
      </c>
      <c r="L131" s="1">
        <v>0</v>
      </c>
      <c r="M131" s="1">
        <v>0</v>
      </c>
      <c r="N131" s="1">
        <v>0</v>
      </c>
      <c r="O131" s="1">
        <v>0</v>
      </c>
      <c r="P131" s="1">
        <v>0</v>
      </c>
    </row>
    <row r="132" spans="1:16" x14ac:dyDescent="0.25">
      <c r="A132" s="28">
        <v>0</v>
      </c>
      <c r="B132" s="1">
        <v>0</v>
      </c>
      <c r="C132" s="1">
        <v>0</v>
      </c>
      <c r="D132" s="1">
        <v>0</v>
      </c>
      <c r="E132" s="1">
        <v>0</v>
      </c>
      <c r="F132" s="1">
        <v>0</v>
      </c>
      <c r="G132" s="1">
        <v>0</v>
      </c>
      <c r="H132" s="1">
        <v>0</v>
      </c>
      <c r="I132" s="1">
        <v>0</v>
      </c>
      <c r="J132" s="1">
        <v>0</v>
      </c>
      <c r="K132" s="1">
        <v>0</v>
      </c>
      <c r="L132" s="1">
        <v>0</v>
      </c>
      <c r="M132" s="1">
        <v>0</v>
      </c>
      <c r="N132" s="1">
        <v>0</v>
      </c>
      <c r="O132" s="1">
        <v>0</v>
      </c>
      <c r="P132" s="1">
        <v>0</v>
      </c>
    </row>
    <row r="133" spans="1:16" x14ac:dyDescent="0.25">
      <c r="A133" s="28">
        <v>0</v>
      </c>
      <c r="B133" s="1">
        <v>0</v>
      </c>
      <c r="C133" s="1">
        <v>0</v>
      </c>
      <c r="D133" s="1">
        <v>0</v>
      </c>
      <c r="E133" s="1">
        <v>0</v>
      </c>
      <c r="F133" s="1">
        <v>0</v>
      </c>
      <c r="G133" s="1">
        <v>0</v>
      </c>
      <c r="H133" s="1">
        <v>0</v>
      </c>
      <c r="I133" s="1">
        <v>0</v>
      </c>
      <c r="J133" s="1">
        <v>0</v>
      </c>
      <c r="K133" s="1">
        <v>0</v>
      </c>
      <c r="L133" s="1">
        <v>0</v>
      </c>
      <c r="M133" s="1">
        <v>0</v>
      </c>
      <c r="N133" s="1">
        <v>0</v>
      </c>
      <c r="O133" s="1">
        <v>0</v>
      </c>
      <c r="P133" s="1">
        <v>0</v>
      </c>
    </row>
    <row r="134" spans="1:16" x14ac:dyDescent="0.25">
      <c r="A134" s="28">
        <v>0</v>
      </c>
      <c r="B134" s="1">
        <v>0</v>
      </c>
      <c r="C134" s="1">
        <v>0</v>
      </c>
      <c r="D134" s="1">
        <v>0</v>
      </c>
      <c r="E134" s="1">
        <v>0</v>
      </c>
      <c r="F134" s="1">
        <v>0</v>
      </c>
      <c r="G134" s="1">
        <v>0</v>
      </c>
      <c r="H134" s="1">
        <v>0</v>
      </c>
      <c r="I134" s="1">
        <v>0</v>
      </c>
      <c r="J134" s="1">
        <v>0</v>
      </c>
      <c r="K134" s="1">
        <v>0</v>
      </c>
      <c r="L134" s="1">
        <v>0</v>
      </c>
      <c r="M134" s="1">
        <v>0</v>
      </c>
      <c r="N134" s="1">
        <v>0</v>
      </c>
      <c r="O134" s="1">
        <v>0</v>
      </c>
      <c r="P134" s="1">
        <v>0</v>
      </c>
    </row>
    <row r="135" spans="1:16" x14ac:dyDescent="0.25">
      <c r="A135" s="28">
        <v>0</v>
      </c>
      <c r="B135" s="1">
        <v>0</v>
      </c>
      <c r="C135" s="1">
        <v>0</v>
      </c>
      <c r="D135" s="1">
        <v>0</v>
      </c>
      <c r="E135" s="1">
        <v>0</v>
      </c>
      <c r="F135" s="1">
        <v>0</v>
      </c>
      <c r="G135" s="1">
        <v>0</v>
      </c>
      <c r="H135" s="1">
        <v>0</v>
      </c>
      <c r="I135" s="1">
        <v>0</v>
      </c>
      <c r="J135" s="1">
        <v>0</v>
      </c>
      <c r="K135" s="1">
        <v>0</v>
      </c>
      <c r="L135" s="1">
        <v>0</v>
      </c>
      <c r="M135" s="1">
        <v>0</v>
      </c>
      <c r="N135" s="1">
        <v>0</v>
      </c>
      <c r="O135" s="1">
        <v>0</v>
      </c>
      <c r="P135" s="1">
        <v>0</v>
      </c>
    </row>
    <row r="136" spans="1:16" x14ac:dyDescent="0.25">
      <c r="A136" s="28">
        <v>0</v>
      </c>
      <c r="B136" s="1">
        <v>0</v>
      </c>
      <c r="C136" s="1">
        <v>0</v>
      </c>
      <c r="D136" s="1">
        <v>0</v>
      </c>
      <c r="E136" s="1">
        <v>0</v>
      </c>
      <c r="F136" s="1">
        <v>0</v>
      </c>
      <c r="G136" s="1">
        <v>0</v>
      </c>
      <c r="H136" s="1">
        <v>0</v>
      </c>
      <c r="I136" s="1">
        <v>0</v>
      </c>
      <c r="J136" s="1">
        <v>0</v>
      </c>
      <c r="K136" s="1">
        <v>0</v>
      </c>
      <c r="L136" s="1">
        <v>0</v>
      </c>
      <c r="M136" s="1">
        <v>0</v>
      </c>
      <c r="N136" s="1">
        <v>0</v>
      </c>
      <c r="O136" s="1">
        <v>0</v>
      </c>
      <c r="P136" s="1">
        <v>0</v>
      </c>
    </row>
    <row r="137" spans="1:16" x14ac:dyDescent="0.25">
      <c r="A137" s="28">
        <v>0</v>
      </c>
      <c r="B137" s="1">
        <v>0</v>
      </c>
      <c r="C137" s="1">
        <v>0</v>
      </c>
      <c r="D137" s="1">
        <v>0</v>
      </c>
      <c r="E137" s="1">
        <v>0</v>
      </c>
      <c r="F137" s="1">
        <v>0</v>
      </c>
      <c r="G137" s="1">
        <v>0</v>
      </c>
      <c r="H137" s="1">
        <v>0</v>
      </c>
      <c r="I137" s="1">
        <v>0</v>
      </c>
      <c r="J137" s="1">
        <v>0</v>
      </c>
      <c r="K137" s="1">
        <v>0</v>
      </c>
      <c r="L137" s="1">
        <v>0</v>
      </c>
      <c r="M137" s="1">
        <v>0</v>
      </c>
      <c r="N137" s="1">
        <v>0</v>
      </c>
      <c r="O137" s="1">
        <v>0</v>
      </c>
      <c r="P137" s="1">
        <v>0</v>
      </c>
    </row>
    <row r="138" spans="1:16" x14ac:dyDescent="0.25">
      <c r="A138" s="28">
        <v>0</v>
      </c>
      <c r="B138" s="1">
        <v>0</v>
      </c>
      <c r="C138" s="1">
        <v>0</v>
      </c>
      <c r="D138" s="1">
        <v>0</v>
      </c>
      <c r="E138" s="1">
        <v>0</v>
      </c>
      <c r="F138" s="1">
        <v>0</v>
      </c>
      <c r="G138" s="1">
        <v>0</v>
      </c>
      <c r="H138" s="1">
        <v>0</v>
      </c>
      <c r="I138" s="1">
        <v>0</v>
      </c>
      <c r="J138" s="1">
        <v>0</v>
      </c>
      <c r="K138" s="1">
        <v>0</v>
      </c>
      <c r="L138" s="1">
        <v>0</v>
      </c>
      <c r="M138" s="1">
        <v>0</v>
      </c>
      <c r="N138" s="1">
        <v>0</v>
      </c>
      <c r="O138" s="1">
        <v>0</v>
      </c>
      <c r="P138" s="1">
        <v>0</v>
      </c>
    </row>
    <row r="139" spans="1:16" x14ac:dyDescent="0.25">
      <c r="A139" s="28">
        <v>0</v>
      </c>
      <c r="B139" s="1">
        <v>0</v>
      </c>
      <c r="C139" s="1">
        <v>0</v>
      </c>
      <c r="D139" s="1">
        <v>0</v>
      </c>
      <c r="E139" s="1">
        <v>0</v>
      </c>
      <c r="F139" s="1">
        <v>0</v>
      </c>
      <c r="G139" s="1">
        <v>0</v>
      </c>
      <c r="H139" s="1">
        <v>0</v>
      </c>
      <c r="I139" s="1">
        <v>0</v>
      </c>
      <c r="J139" s="1">
        <v>0</v>
      </c>
      <c r="K139" s="1">
        <v>0</v>
      </c>
      <c r="L139" s="1">
        <v>0</v>
      </c>
      <c r="M139" s="1">
        <v>0</v>
      </c>
      <c r="N139" s="1">
        <v>0</v>
      </c>
      <c r="O139" s="1">
        <v>0</v>
      </c>
      <c r="P139" s="1">
        <v>0</v>
      </c>
    </row>
    <row r="140" spans="1:16" x14ac:dyDescent="0.25">
      <c r="A140" s="28">
        <v>0</v>
      </c>
      <c r="B140" s="1">
        <v>0</v>
      </c>
      <c r="C140" s="1">
        <v>0</v>
      </c>
      <c r="D140" s="1">
        <v>0</v>
      </c>
      <c r="E140" s="1">
        <v>0</v>
      </c>
      <c r="F140" s="1">
        <v>0</v>
      </c>
      <c r="G140" s="1">
        <v>0</v>
      </c>
      <c r="H140" s="1">
        <v>0</v>
      </c>
      <c r="I140" s="1">
        <v>0</v>
      </c>
      <c r="J140" s="1">
        <v>0</v>
      </c>
      <c r="K140" s="1">
        <v>0</v>
      </c>
      <c r="L140" s="1">
        <v>0</v>
      </c>
      <c r="M140" s="1">
        <v>0</v>
      </c>
      <c r="N140" s="1">
        <v>0</v>
      </c>
      <c r="O140" s="1">
        <v>0</v>
      </c>
      <c r="P140" s="1">
        <v>0</v>
      </c>
    </row>
    <row r="141" spans="1:16" x14ac:dyDescent="0.25">
      <c r="A141" s="28">
        <v>0</v>
      </c>
      <c r="B141" s="1">
        <v>0</v>
      </c>
      <c r="C141" s="1">
        <v>0</v>
      </c>
      <c r="D141" s="1">
        <v>0</v>
      </c>
      <c r="E141" s="1">
        <v>0</v>
      </c>
      <c r="F141" s="1">
        <v>0</v>
      </c>
      <c r="G141" s="1">
        <v>0</v>
      </c>
      <c r="H141" s="1">
        <v>0</v>
      </c>
      <c r="I141" s="1">
        <v>0</v>
      </c>
      <c r="J141" s="1">
        <v>0</v>
      </c>
      <c r="K141" s="1">
        <v>0</v>
      </c>
      <c r="L141" s="1">
        <v>0</v>
      </c>
      <c r="M141" s="1">
        <v>0</v>
      </c>
      <c r="N141" s="1">
        <v>0</v>
      </c>
      <c r="O141" s="1">
        <v>0</v>
      </c>
      <c r="P141" s="1">
        <v>0</v>
      </c>
    </row>
    <row r="142" spans="1:16" x14ac:dyDescent="0.25">
      <c r="A142" s="28">
        <v>0</v>
      </c>
      <c r="B142" s="1">
        <v>0</v>
      </c>
      <c r="C142" s="1">
        <v>0</v>
      </c>
      <c r="D142" s="1">
        <v>0</v>
      </c>
      <c r="E142" s="1">
        <v>0</v>
      </c>
      <c r="F142" s="1">
        <v>0</v>
      </c>
      <c r="G142" s="1">
        <v>0</v>
      </c>
      <c r="H142" s="1">
        <v>0</v>
      </c>
      <c r="I142" s="1">
        <v>0</v>
      </c>
      <c r="J142" s="1">
        <v>0</v>
      </c>
      <c r="K142" s="1">
        <v>0</v>
      </c>
      <c r="L142" s="1">
        <v>0</v>
      </c>
      <c r="M142" s="1">
        <v>0</v>
      </c>
      <c r="N142" s="1">
        <v>0</v>
      </c>
      <c r="O142" s="1">
        <v>0</v>
      </c>
      <c r="P142" s="1">
        <v>0</v>
      </c>
    </row>
    <row r="143" spans="1:16" x14ac:dyDescent="0.25">
      <c r="A143" s="28">
        <v>0</v>
      </c>
      <c r="B143" s="1">
        <v>0</v>
      </c>
      <c r="C143" s="1">
        <v>0</v>
      </c>
      <c r="D143" s="1">
        <v>0</v>
      </c>
      <c r="E143" s="1">
        <v>0</v>
      </c>
      <c r="F143" s="1">
        <v>0</v>
      </c>
      <c r="G143" s="1">
        <v>0</v>
      </c>
      <c r="H143" s="1">
        <v>0</v>
      </c>
      <c r="I143" s="1">
        <v>0</v>
      </c>
      <c r="J143" s="1">
        <v>0</v>
      </c>
      <c r="K143" s="1">
        <v>0</v>
      </c>
      <c r="L143" s="1">
        <v>0</v>
      </c>
      <c r="M143" s="1">
        <v>0</v>
      </c>
      <c r="N143" s="1">
        <v>0</v>
      </c>
      <c r="O143" s="1">
        <v>0</v>
      </c>
      <c r="P143" s="1">
        <v>0</v>
      </c>
    </row>
    <row r="144" spans="1:16" x14ac:dyDescent="0.25">
      <c r="A144" s="28">
        <v>0</v>
      </c>
      <c r="B144" s="1">
        <v>0</v>
      </c>
      <c r="C144" s="1">
        <v>0</v>
      </c>
      <c r="D144" s="1">
        <v>0</v>
      </c>
      <c r="E144" s="1">
        <v>0</v>
      </c>
      <c r="F144" s="1">
        <v>0</v>
      </c>
      <c r="G144" s="1">
        <v>0</v>
      </c>
      <c r="H144" s="1">
        <v>0</v>
      </c>
      <c r="I144" s="1">
        <v>0</v>
      </c>
      <c r="J144" s="1">
        <v>0</v>
      </c>
      <c r="K144" s="1">
        <v>0</v>
      </c>
      <c r="L144" s="1">
        <v>0</v>
      </c>
      <c r="M144" s="1">
        <v>0</v>
      </c>
      <c r="N144" s="1">
        <v>0</v>
      </c>
      <c r="O144" s="1">
        <v>0</v>
      </c>
      <c r="P144" s="1">
        <v>0</v>
      </c>
    </row>
    <row r="145" spans="1:16" x14ac:dyDescent="0.25">
      <c r="A145" s="28">
        <v>0</v>
      </c>
      <c r="B145" s="1">
        <v>0</v>
      </c>
      <c r="C145" s="1">
        <v>0</v>
      </c>
      <c r="D145" s="1">
        <v>0</v>
      </c>
      <c r="E145" s="1">
        <v>0</v>
      </c>
      <c r="F145" s="1">
        <v>0</v>
      </c>
      <c r="G145" s="1">
        <v>0</v>
      </c>
      <c r="H145" s="1">
        <v>0</v>
      </c>
      <c r="I145" s="1">
        <v>0</v>
      </c>
      <c r="J145" s="1">
        <v>0</v>
      </c>
      <c r="K145" s="1">
        <v>0</v>
      </c>
      <c r="L145" s="1">
        <v>0</v>
      </c>
      <c r="M145" s="1">
        <v>0</v>
      </c>
      <c r="N145" s="1">
        <v>0</v>
      </c>
      <c r="O145" s="1">
        <v>0</v>
      </c>
      <c r="P145" s="1">
        <v>0</v>
      </c>
    </row>
    <row r="146" spans="1:16" x14ac:dyDescent="0.25">
      <c r="A146" s="28">
        <v>0</v>
      </c>
      <c r="B146" s="1">
        <v>0</v>
      </c>
      <c r="C146" s="1">
        <v>0</v>
      </c>
      <c r="D146" s="1">
        <v>0</v>
      </c>
      <c r="E146" s="1">
        <v>0</v>
      </c>
      <c r="F146" s="1">
        <v>0</v>
      </c>
      <c r="G146" s="1">
        <v>0</v>
      </c>
      <c r="H146" s="1">
        <v>0</v>
      </c>
      <c r="I146" s="1">
        <v>0</v>
      </c>
      <c r="J146" s="1">
        <v>0</v>
      </c>
      <c r="K146" s="1">
        <v>0</v>
      </c>
      <c r="L146" s="1">
        <v>0</v>
      </c>
      <c r="M146" s="1">
        <v>0</v>
      </c>
      <c r="N146" s="1">
        <v>0</v>
      </c>
      <c r="O146" s="1">
        <v>0</v>
      </c>
      <c r="P146" s="1">
        <v>0</v>
      </c>
    </row>
    <row r="147" spans="1:16" x14ac:dyDescent="0.25">
      <c r="A147" s="28">
        <v>0</v>
      </c>
      <c r="B147" s="1">
        <v>0</v>
      </c>
      <c r="C147" s="1">
        <v>0</v>
      </c>
      <c r="D147" s="1">
        <v>0</v>
      </c>
      <c r="E147" s="1">
        <v>0</v>
      </c>
      <c r="F147" s="1">
        <v>0</v>
      </c>
      <c r="G147" s="1">
        <v>0</v>
      </c>
      <c r="H147" s="1">
        <v>0</v>
      </c>
      <c r="I147" s="1">
        <v>0</v>
      </c>
      <c r="J147" s="1">
        <v>0</v>
      </c>
      <c r="K147" s="1">
        <v>0</v>
      </c>
      <c r="L147" s="1">
        <v>0</v>
      </c>
      <c r="M147" s="1">
        <v>0</v>
      </c>
      <c r="N147" s="1">
        <v>0</v>
      </c>
      <c r="O147" s="1">
        <v>0</v>
      </c>
      <c r="P147" s="1">
        <v>0</v>
      </c>
    </row>
    <row r="148" spans="1:16" x14ac:dyDescent="0.25">
      <c r="A148" s="28">
        <v>0</v>
      </c>
      <c r="B148" s="1">
        <v>0</v>
      </c>
      <c r="C148" s="1">
        <v>0</v>
      </c>
      <c r="D148" s="1">
        <v>0</v>
      </c>
      <c r="E148" s="1">
        <v>0</v>
      </c>
      <c r="F148" s="1">
        <v>0</v>
      </c>
      <c r="G148" s="1">
        <v>0</v>
      </c>
      <c r="H148" s="1">
        <v>0</v>
      </c>
      <c r="I148" s="1">
        <v>0</v>
      </c>
      <c r="J148" s="1">
        <v>0</v>
      </c>
      <c r="K148" s="1">
        <v>0</v>
      </c>
      <c r="L148" s="1">
        <v>0</v>
      </c>
      <c r="M148" s="1">
        <v>0</v>
      </c>
      <c r="N148" s="1">
        <v>0</v>
      </c>
      <c r="O148" s="1">
        <v>0</v>
      </c>
      <c r="P148" s="1">
        <v>0</v>
      </c>
    </row>
    <row r="149" spans="1:16" x14ac:dyDescent="0.25">
      <c r="A149" s="28">
        <v>0</v>
      </c>
      <c r="B149" s="1">
        <v>0</v>
      </c>
      <c r="C149" s="1">
        <v>0</v>
      </c>
      <c r="D149" s="1">
        <v>0</v>
      </c>
      <c r="E149" s="1">
        <v>0</v>
      </c>
      <c r="F149" s="1">
        <v>0</v>
      </c>
      <c r="G149" s="1">
        <v>0</v>
      </c>
      <c r="H149" s="1">
        <v>0</v>
      </c>
      <c r="I149" s="1">
        <v>0</v>
      </c>
      <c r="J149" s="1">
        <v>0</v>
      </c>
      <c r="K149" s="1">
        <v>0</v>
      </c>
      <c r="L149" s="1">
        <v>0</v>
      </c>
      <c r="M149" s="1">
        <v>0</v>
      </c>
      <c r="N149" s="1">
        <v>0</v>
      </c>
      <c r="O149" s="1">
        <v>0</v>
      </c>
      <c r="P149" s="1">
        <v>0</v>
      </c>
    </row>
    <row r="150" spans="1:16" x14ac:dyDescent="0.25">
      <c r="A150" s="28">
        <v>0</v>
      </c>
      <c r="B150" s="1">
        <v>0</v>
      </c>
      <c r="C150" s="1">
        <v>0</v>
      </c>
      <c r="D150" s="1">
        <v>0</v>
      </c>
      <c r="E150" s="1">
        <v>0</v>
      </c>
      <c r="F150" s="1">
        <v>0</v>
      </c>
      <c r="G150" s="1">
        <v>0</v>
      </c>
      <c r="H150" s="1">
        <v>0</v>
      </c>
      <c r="I150" s="1">
        <v>0</v>
      </c>
      <c r="J150" s="1">
        <v>0</v>
      </c>
      <c r="K150" s="1">
        <v>0</v>
      </c>
      <c r="L150" s="1">
        <v>0</v>
      </c>
      <c r="M150" s="1">
        <v>0</v>
      </c>
      <c r="N150" s="1">
        <v>0</v>
      </c>
      <c r="O150" s="1">
        <v>0</v>
      </c>
      <c r="P150" s="1">
        <v>0</v>
      </c>
    </row>
    <row r="151" spans="1:16" x14ac:dyDescent="0.25">
      <c r="A151" s="28">
        <v>0</v>
      </c>
      <c r="B151" s="1">
        <v>0</v>
      </c>
      <c r="C151" s="1">
        <v>0</v>
      </c>
      <c r="D151" s="1">
        <v>0</v>
      </c>
      <c r="E151" s="1">
        <v>0</v>
      </c>
      <c r="F151" s="1">
        <v>0</v>
      </c>
      <c r="G151" s="1">
        <v>0</v>
      </c>
      <c r="H151" s="1">
        <v>0</v>
      </c>
      <c r="I151" s="1">
        <v>0</v>
      </c>
      <c r="J151" s="1">
        <v>0</v>
      </c>
      <c r="K151" s="1">
        <v>0</v>
      </c>
      <c r="L151" s="1">
        <v>0</v>
      </c>
      <c r="M151" s="1">
        <v>0</v>
      </c>
      <c r="N151" s="1">
        <v>0</v>
      </c>
      <c r="O151" s="1">
        <v>0</v>
      </c>
      <c r="P151" s="1">
        <v>0</v>
      </c>
    </row>
    <row r="152" spans="1:16" x14ac:dyDescent="0.25">
      <c r="A152" s="28">
        <v>0</v>
      </c>
      <c r="B152" s="1">
        <v>0</v>
      </c>
      <c r="C152" s="1">
        <v>0</v>
      </c>
      <c r="D152" s="1">
        <v>0</v>
      </c>
      <c r="E152" s="1">
        <v>0</v>
      </c>
      <c r="F152" s="1">
        <v>0</v>
      </c>
      <c r="G152" s="1">
        <v>0</v>
      </c>
      <c r="H152" s="1">
        <v>0</v>
      </c>
      <c r="I152" s="1">
        <v>0</v>
      </c>
      <c r="J152" s="1">
        <v>0</v>
      </c>
      <c r="K152" s="1">
        <v>0</v>
      </c>
      <c r="L152" s="1">
        <v>0</v>
      </c>
      <c r="M152" s="1">
        <v>0</v>
      </c>
      <c r="N152" s="1">
        <v>0</v>
      </c>
      <c r="O152" s="1">
        <v>0</v>
      </c>
      <c r="P152" s="1">
        <v>0</v>
      </c>
    </row>
    <row r="153" spans="1:16" x14ac:dyDescent="0.25">
      <c r="A153" s="28">
        <v>0</v>
      </c>
      <c r="B153" s="1">
        <v>0</v>
      </c>
      <c r="C153" s="1">
        <v>0</v>
      </c>
      <c r="D153" s="1">
        <v>0</v>
      </c>
      <c r="E153" s="1">
        <v>0</v>
      </c>
      <c r="F153" s="1">
        <v>0</v>
      </c>
      <c r="G153" s="1">
        <v>0</v>
      </c>
      <c r="H153" s="1">
        <v>0</v>
      </c>
      <c r="I153" s="1">
        <v>0</v>
      </c>
      <c r="J153" s="1">
        <v>0</v>
      </c>
      <c r="K153" s="1">
        <v>0</v>
      </c>
      <c r="L153" s="1">
        <v>0</v>
      </c>
      <c r="M153" s="1">
        <v>0</v>
      </c>
      <c r="N153" s="1">
        <v>0</v>
      </c>
      <c r="O153" s="1">
        <v>0</v>
      </c>
      <c r="P153" s="1">
        <v>0</v>
      </c>
    </row>
    <row r="154" spans="1:16" x14ac:dyDescent="0.25">
      <c r="A154" s="28">
        <v>0</v>
      </c>
      <c r="B154" s="1">
        <v>0</v>
      </c>
      <c r="C154" s="1">
        <v>0</v>
      </c>
      <c r="D154" s="1">
        <v>0</v>
      </c>
      <c r="E154" s="1">
        <v>0</v>
      </c>
      <c r="F154" s="1">
        <v>0</v>
      </c>
      <c r="G154" s="1">
        <v>0</v>
      </c>
      <c r="H154" s="1">
        <v>0</v>
      </c>
      <c r="I154" s="1">
        <v>0</v>
      </c>
      <c r="J154" s="1">
        <v>0</v>
      </c>
      <c r="K154" s="1">
        <v>0</v>
      </c>
      <c r="L154" s="1">
        <v>0</v>
      </c>
      <c r="M154" s="1">
        <v>0</v>
      </c>
      <c r="N154" s="1">
        <v>0</v>
      </c>
      <c r="O154" s="1">
        <v>0</v>
      </c>
      <c r="P154" s="1">
        <v>0</v>
      </c>
    </row>
    <row r="155" spans="1:16" x14ac:dyDescent="0.25">
      <c r="A155" s="28">
        <v>0</v>
      </c>
      <c r="B155" s="1">
        <v>0</v>
      </c>
      <c r="C155" s="1">
        <v>0</v>
      </c>
      <c r="D155" s="1">
        <v>0</v>
      </c>
      <c r="E155" s="1">
        <v>0</v>
      </c>
      <c r="F155" s="1">
        <v>0</v>
      </c>
      <c r="G155" s="1">
        <v>0</v>
      </c>
      <c r="H155" s="1">
        <v>0</v>
      </c>
      <c r="I155" s="1">
        <v>0</v>
      </c>
      <c r="J155" s="1">
        <v>0</v>
      </c>
      <c r="K155" s="1">
        <v>0</v>
      </c>
      <c r="L155" s="1">
        <v>0</v>
      </c>
      <c r="M155" s="1">
        <v>0</v>
      </c>
      <c r="N155" s="1">
        <v>0</v>
      </c>
      <c r="O155" s="1">
        <v>0</v>
      </c>
      <c r="P155" s="1">
        <v>0</v>
      </c>
    </row>
    <row r="156" spans="1:16" x14ac:dyDescent="0.25">
      <c r="A156" s="28">
        <v>0</v>
      </c>
      <c r="B156" s="1">
        <v>0</v>
      </c>
      <c r="C156" s="1">
        <v>0</v>
      </c>
      <c r="D156" s="1">
        <v>0</v>
      </c>
      <c r="E156" s="1">
        <v>0</v>
      </c>
      <c r="F156" s="1">
        <v>0</v>
      </c>
      <c r="G156" s="1">
        <v>0</v>
      </c>
      <c r="H156" s="1">
        <v>0</v>
      </c>
      <c r="I156" s="1">
        <v>0</v>
      </c>
      <c r="J156" s="1">
        <v>0</v>
      </c>
      <c r="K156" s="1">
        <v>0</v>
      </c>
      <c r="L156" s="1">
        <v>0</v>
      </c>
      <c r="M156" s="1">
        <v>0</v>
      </c>
      <c r="N156" s="1">
        <v>0</v>
      </c>
      <c r="O156" s="1">
        <v>0</v>
      </c>
      <c r="P156" s="1">
        <v>0</v>
      </c>
    </row>
    <row r="157" spans="1:16" x14ac:dyDescent="0.25">
      <c r="A157" s="28">
        <v>0</v>
      </c>
      <c r="B157" s="1">
        <v>0</v>
      </c>
      <c r="C157" s="1">
        <v>0</v>
      </c>
      <c r="D157" s="1">
        <v>0</v>
      </c>
      <c r="E157" s="1">
        <v>0</v>
      </c>
      <c r="F157" s="1">
        <v>0</v>
      </c>
      <c r="G157" s="1">
        <v>0</v>
      </c>
      <c r="H157" s="1">
        <v>0</v>
      </c>
      <c r="I157" s="1">
        <v>0</v>
      </c>
      <c r="J157" s="1">
        <v>0</v>
      </c>
      <c r="K157" s="1">
        <v>0</v>
      </c>
      <c r="L157" s="1">
        <v>0</v>
      </c>
      <c r="M157" s="1">
        <v>0</v>
      </c>
      <c r="N157" s="1">
        <v>0</v>
      </c>
      <c r="O157" s="1">
        <v>0</v>
      </c>
      <c r="P157" s="1">
        <v>0</v>
      </c>
    </row>
    <row r="158" spans="1:16" x14ac:dyDescent="0.25">
      <c r="A158" s="28">
        <v>0</v>
      </c>
      <c r="B158" s="1">
        <v>0</v>
      </c>
      <c r="C158" s="1">
        <v>0</v>
      </c>
      <c r="D158" s="1">
        <v>0</v>
      </c>
      <c r="E158" s="1">
        <v>0</v>
      </c>
      <c r="F158" s="1">
        <v>0</v>
      </c>
      <c r="G158" s="1">
        <v>0</v>
      </c>
      <c r="H158" s="1">
        <v>0</v>
      </c>
      <c r="I158" s="1">
        <v>0</v>
      </c>
      <c r="J158" s="1">
        <v>0</v>
      </c>
      <c r="K158" s="1">
        <v>0</v>
      </c>
      <c r="L158" s="1">
        <v>0</v>
      </c>
      <c r="M158" s="1">
        <v>0</v>
      </c>
      <c r="N158" s="1">
        <v>0</v>
      </c>
      <c r="O158" s="1">
        <v>0</v>
      </c>
      <c r="P158" s="1">
        <v>0</v>
      </c>
    </row>
    <row r="159" spans="1:16" x14ac:dyDescent="0.25">
      <c r="A159" s="28">
        <v>0</v>
      </c>
      <c r="B159" s="1">
        <v>0</v>
      </c>
      <c r="C159" s="1">
        <v>0</v>
      </c>
      <c r="D159" s="1">
        <v>0</v>
      </c>
      <c r="E159" s="1">
        <v>0</v>
      </c>
      <c r="F159" s="1">
        <v>0</v>
      </c>
      <c r="G159" s="1">
        <v>0</v>
      </c>
      <c r="H159" s="1">
        <v>0</v>
      </c>
      <c r="I159" s="1">
        <v>0</v>
      </c>
      <c r="J159" s="1">
        <v>0</v>
      </c>
      <c r="K159" s="1">
        <v>0</v>
      </c>
      <c r="L159" s="1">
        <v>0</v>
      </c>
      <c r="M159" s="1">
        <v>0</v>
      </c>
      <c r="N159" s="1">
        <v>0</v>
      </c>
      <c r="O159" s="1">
        <v>0</v>
      </c>
      <c r="P159" s="1">
        <v>0</v>
      </c>
    </row>
    <row r="160" spans="1:16" x14ac:dyDescent="0.25">
      <c r="A160" s="28">
        <v>0</v>
      </c>
      <c r="B160" s="1">
        <v>0</v>
      </c>
      <c r="C160" s="1">
        <v>0</v>
      </c>
      <c r="D160" s="1">
        <v>0</v>
      </c>
      <c r="E160" s="1">
        <v>0</v>
      </c>
      <c r="F160" s="1">
        <v>0</v>
      </c>
      <c r="G160" s="1">
        <v>0</v>
      </c>
      <c r="H160" s="1">
        <v>0</v>
      </c>
      <c r="I160" s="1">
        <v>0</v>
      </c>
      <c r="J160" s="1">
        <v>0</v>
      </c>
      <c r="K160" s="1">
        <v>0</v>
      </c>
      <c r="L160" s="1">
        <v>0</v>
      </c>
      <c r="M160" s="1">
        <v>0</v>
      </c>
      <c r="N160" s="1">
        <v>0</v>
      </c>
      <c r="O160" s="1">
        <v>0</v>
      </c>
      <c r="P160" s="1">
        <v>0</v>
      </c>
    </row>
    <row r="161" spans="1:16" x14ac:dyDescent="0.25">
      <c r="A161" s="28">
        <v>0</v>
      </c>
      <c r="B161" s="1">
        <v>0</v>
      </c>
      <c r="C161" s="1">
        <v>0</v>
      </c>
      <c r="D161" s="1">
        <v>0</v>
      </c>
      <c r="E161" s="1">
        <v>0</v>
      </c>
      <c r="F161" s="1">
        <v>0</v>
      </c>
      <c r="G161" s="1">
        <v>0</v>
      </c>
      <c r="H161" s="1">
        <v>0</v>
      </c>
      <c r="I161" s="1">
        <v>0</v>
      </c>
      <c r="J161" s="1">
        <v>0</v>
      </c>
      <c r="K161" s="1">
        <v>0</v>
      </c>
      <c r="L161" s="1">
        <v>0</v>
      </c>
      <c r="M161" s="1">
        <v>0</v>
      </c>
      <c r="N161" s="1">
        <v>0</v>
      </c>
      <c r="O161" s="1">
        <v>0</v>
      </c>
      <c r="P161" s="1">
        <v>0</v>
      </c>
    </row>
    <row r="162" spans="1:16" x14ac:dyDescent="0.25">
      <c r="A162" s="28">
        <v>0</v>
      </c>
      <c r="B162" s="1">
        <v>0</v>
      </c>
      <c r="C162" s="1">
        <v>0</v>
      </c>
      <c r="D162" s="1">
        <v>0</v>
      </c>
      <c r="E162" s="1">
        <v>0</v>
      </c>
      <c r="F162" s="1">
        <v>0</v>
      </c>
      <c r="G162" s="1">
        <v>0</v>
      </c>
      <c r="H162" s="1">
        <v>0</v>
      </c>
      <c r="I162" s="1">
        <v>0</v>
      </c>
      <c r="J162" s="1">
        <v>0</v>
      </c>
      <c r="K162" s="1">
        <v>0</v>
      </c>
      <c r="L162" s="1">
        <v>0</v>
      </c>
      <c r="M162" s="1">
        <v>0</v>
      </c>
      <c r="N162" s="1">
        <v>0</v>
      </c>
      <c r="O162" s="1">
        <v>0</v>
      </c>
      <c r="P162" s="1">
        <v>0</v>
      </c>
    </row>
    <row r="163" spans="1:16" x14ac:dyDescent="0.25">
      <c r="A163" s="28">
        <v>0</v>
      </c>
      <c r="B163" s="1">
        <v>0</v>
      </c>
      <c r="C163" s="1">
        <v>0</v>
      </c>
      <c r="D163" s="1">
        <v>0</v>
      </c>
      <c r="E163" s="1">
        <v>0</v>
      </c>
      <c r="F163" s="1">
        <v>0</v>
      </c>
      <c r="G163" s="1">
        <v>0</v>
      </c>
      <c r="H163" s="1">
        <v>0</v>
      </c>
      <c r="I163" s="1">
        <v>0</v>
      </c>
      <c r="J163" s="1">
        <v>0</v>
      </c>
      <c r="K163" s="1">
        <v>0</v>
      </c>
      <c r="L163" s="1">
        <v>0</v>
      </c>
      <c r="M163" s="1">
        <v>0</v>
      </c>
      <c r="N163" s="1">
        <v>0</v>
      </c>
      <c r="O163" s="1">
        <v>0</v>
      </c>
      <c r="P163" s="1">
        <v>0</v>
      </c>
    </row>
    <row r="164" spans="1:16" x14ac:dyDescent="0.25">
      <c r="A164" s="28">
        <v>0</v>
      </c>
      <c r="B164" s="1">
        <v>0</v>
      </c>
      <c r="C164" s="1">
        <v>0</v>
      </c>
      <c r="D164" s="1">
        <v>0</v>
      </c>
      <c r="E164" s="1">
        <v>0</v>
      </c>
      <c r="F164" s="1">
        <v>0</v>
      </c>
      <c r="G164" s="1">
        <v>0</v>
      </c>
      <c r="H164" s="1">
        <v>0</v>
      </c>
      <c r="I164" s="1">
        <v>0</v>
      </c>
      <c r="J164" s="1">
        <v>0</v>
      </c>
      <c r="K164" s="1">
        <v>0</v>
      </c>
      <c r="L164" s="1">
        <v>0</v>
      </c>
      <c r="M164" s="1">
        <v>0</v>
      </c>
      <c r="N164" s="1">
        <v>0</v>
      </c>
      <c r="O164" s="1">
        <v>0</v>
      </c>
      <c r="P164" s="1">
        <v>0</v>
      </c>
    </row>
    <row r="165" spans="1:16" x14ac:dyDescent="0.25">
      <c r="A165" s="28">
        <v>0</v>
      </c>
      <c r="B165" s="1">
        <v>0</v>
      </c>
      <c r="C165" s="1">
        <v>0</v>
      </c>
      <c r="D165" s="1">
        <v>0</v>
      </c>
      <c r="E165" s="1">
        <v>0</v>
      </c>
      <c r="F165" s="1">
        <v>0</v>
      </c>
      <c r="G165" s="1">
        <v>0</v>
      </c>
      <c r="H165" s="1">
        <v>0</v>
      </c>
      <c r="I165" s="1">
        <v>0</v>
      </c>
      <c r="J165" s="1">
        <v>0</v>
      </c>
      <c r="K165" s="1">
        <v>0</v>
      </c>
      <c r="L165" s="1">
        <v>0</v>
      </c>
      <c r="M165" s="1">
        <v>0</v>
      </c>
      <c r="N165" s="1">
        <v>0</v>
      </c>
      <c r="O165" s="1">
        <v>0</v>
      </c>
      <c r="P165" s="1">
        <v>0</v>
      </c>
    </row>
    <row r="166" spans="1:16" x14ac:dyDescent="0.25">
      <c r="A166" s="28">
        <v>0</v>
      </c>
      <c r="B166" s="1">
        <v>0</v>
      </c>
      <c r="C166" s="1">
        <v>0</v>
      </c>
      <c r="D166" s="1">
        <v>0</v>
      </c>
      <c r="E166" s="1">
        <v>0</v>
      </c>
      <c r="F166" s="1">
        <v>0</v>
      </c>
      <c r="G166" s="1">
        <v>0</v>
      </c>
      <c r="H166" s="1">
        <v>0</v>
      </c>
      <c r="I166" s="1">
        <v>0</v>
      </c>
      <c r="J166" s="1">
        <v>0</v>
      </c>
      <c r="K166" s="1">
        <v>0</v>
      </c>
      <c r="L166" s="1">
        <v>0</v>
      </c>
      <c r="M166" s="1">
        <v>0</v>
      </c>
      <c r="N166" s="1">
        <v>0</v>
      </c>
      <c r="O166" s="1">
        <v>0</v>
      </c>
      <c r="P166" s="1">
        <v>0</v>
      </c>
    </row>
    <row r="167" spans="1:16" x14ac:dyDescent="0.25">
      <c r="A167" s="28">
        <v>0</v>
      </c>
      <c r="B167" s="1">
        <v>0</v>
      </c>
      <c r="C167" s="1">
        <v>0</v>
      </c>
      <c r="D167" s="1">
        <v>0</v>
      </c>
      <c r="E167" s="1">
        <v>0</v>
      </c>
      <c r="F167" s="1">
        <v>0</v>
      </c>
      <c r="G167" s="1">
        <v>0</v>
      </c>
      <c r="H167" s="1">
        <v>0</v>
      </c>
      <c r="I167" s="1">
        <v>0</v>
      </c>
      <c r="J167" s="1">
        <v>0</v>
      </c>
      <c r="K167" s="1">
        <v>0</v>
      </c>
      <c r="L167" s="1">
        <v>0</v>
      </c>
      <c r="M167" s="1">
        <v>0</v>
      </c>
      <c r="N167" s="1">
        <v>0</v>
      </c>
      <c r="O167" s="1">
        <v>0</v>
      </c>
      <c r="P167" s="1">
        <v>0</v>
      </c>
    </row>
    <row r="168" spans="1:16" x14ac:dyDescent="0.25">
      <c r="A168" s="28">
        <v>0</v>
      </c>
      <c r="B168" s="1">
        <v>0</v>
      </c>
      <c r="C168" s="1">
        <v>0</v>
      </c>
      <c r="D168" s="1">
        <v>0</v>
      </c>
      <c r="E168" s="1">
        <v>0</v>
      </c>
      <c r="F168" s="1">
        <v>0</v>
      </c>
      <c r="G168" s="1">
        <v>0</v>
      </c>
      <c r="H168" s="1">
        <v>0</v>
      </c>
      <c r="I168" s="1">
        <v>0</v>
      </c>
      <c r="J168" s="1">
        <v>0</v>
      </c>
      <c r="K168" s="1">
        <v>0</v>
      </c>
      <c r="L168" s="1">
        <v>0</v>
      </c>
      <c r="M168" s="1">
        <v>0</v>
      </c>
      <c r="N168" s="1">
        <v>0</v>
      </c>
      <c r="O168" s="1">
        <v>0</v>
      </c>
      <c r="P168" s="1">
        <v>0</v>
      </c>
    </row>
    <row r="169" spans="1:16" x14ac:dyDescent="0.25">
      <c r="A169" s="28">
        <v>0</v>
      </c>
      <c r="B169" s="1">
        <v>0</v>
      </c>
      <c r="C169" s="1">
        <v>0</v>
      </c>
      <c r="D169" s="1">
        <v>0</v>
      </c>
      <c r="E169" s="1">
        <v>0</v>
      </c>
      <c r="F169" s="1">
        <v>0</v>
      </c>
      <c r="G169" s="1">
        <v>0</v>
      </c>
      <c r="H169" s="1">
        <v>0</v>
      </c>
      <c r="I169" s="1">
        <v>0</v>
      </c>
      <c r="J169" s="1">
        <v>0</v>
      </c>
      <c r="K169" s="1">
        <v>0</v>
      </c>
      <c r="L169" s="1">
        <v>0</v>
      </c>
      <c r="M169" s="1">
        <v>0</v>
      </c>
      <c r="N169" s="1">
        <v>0</v>
      </c>
      <c r="O169" s="1">
        <v>0</v>
      </c>
      <c r="P169" s="1">
        <v>0</v>
      </c>
    </row>
    <row r="170" spans="1:16" x14ac:dyDescent="0.25">
      <c r="A170" s="28">
        <v>0</v>
      </c>
      <c r="B170" s="1">
        <v>0</v>
      </c>
      <c r="C170" s="1">
        <v>0</v>
      </c>
      <c r="D170" s="1">
        <v>0</v>
      </c>
      <c r="E170" s="1">
        <v>0</v>
      </c>
      <c r="F170" s="1">
        <v>0</v>
      </c>
      <c r="G170" s="1">
        <v>0</v>
      </c>
      <c r="H170" s="1">
        <v>0</v>
      </c>
      <c r="I170" s="1">
        <v>0</v>
      </c>
      <c r="J170" s="1">
        <v>0</v>
      </c>
      <c r="K170" s="1">
        <v>0</v>
      </c>
      <c r="L170" s="1">
        <v>0</v>
      </c>
      <c r="M170" s="1">
        <v>0</v>
      </c>
      <c r="N170" s="1">
        <v>0</v>
      </c>
      <c r="O170" s="1">
        <v>0</v>
      </c>
      <c r="P170" s="1">
        <v>0</v>
      </c>
    </row>
    <row r="171" spans="1:16" x14ac:dyDescent="0.25">
      <c r="A171" s="28">
        <v>0</v>
      </c>
      <c r="B171" s="1">
        <v>0</v>
      </c>
      <c r="C171" s="1">
        <v>0</v>
      </c>
      <c r="D171" s="1">
        <v>0</v>
      </c>
      <c r="E171" s="1">
        <v>0</v>
      </c>
      <c r="F171" s="1">
        <v>0</v>
      </c>
      <c r="G171" s="1">
        <v>0</v>
      </c>
      <c r="H171" s="1">
        <v>0</v>
      </c>
      <c r="I171" s="1">
        <v>0</v>
      </c>
      <c r="J171" s="1">
        <v>0</v>
      </c>
      <c r="K171" s="1">
        <v>0</v>
      </c>
      <c r="L171" s="1">
        <v>0</v>
      </c>
      <c r="M171" s="1">
        <v>0</v>
      </c>
      <c r="N171" s="1">
        <v>0</v>
      </c>
      <c r="O171" s="1">
        <v>0</v>
      </c>
      <c r="P171" s="1">
        <v>0</v>
      </c>
    </row>
    <row r="172" spans="1:16" x14ac:dyDescent="0.25">
      <c r="A172" s="28">
        <v>0</v>
      </c>
      <c r="B172" s="1">
        <v>0</v>
      </c>
      <c r="C172" s="1">
        <v>0</v>
      </c>
      <c r="D172" s="1">
        <v>0</v>
      </c>
      <c r="E172" s="1">
        <v>0</v>
      </c>
      <c r="F172" s="1">
        <v>0</v>
      </c>
      <c r="G172" s="1">
        <v>0</v>
      </c>
      <c r="H172" s="1">
        <v>0</v>
      </c>
      <c r="I172" s="1">
        <v>0</v>
      </c>
      <c r="J172" s="1">
        <v>0</v>
      </c>
      <c r="K172" s="1">
        <v>0</v>
      </c>
      <c r="L172" s="1">
        <v>0</v>
      </c>
      <c r="M172" s="1">
        <v>0</v>
      </c>
      <c r="N172" s="1">
        <v>0</v>
      </c>
      <c r="O172" s="1">
        <v>0</v>
      </c>
      <c r="P172" s="1">
        <v>0</v>
      </c>
    </row>
    <row r="173" spans="1:16" x14ac:dyDescent="0.25">
      <c r="A173" s="28">
        <v>0</v>
      </c>
      <c r="B173" s="1">
        <v>0</v>
      </c>
      <c r="C173" s="1">
        <v>0</v>
      </c>
      <c r="D173" s="1">
        <v>0</v>
      </c>
      <c r="E173" s="1">
        <v>0</v>
      </c>
      <c r="F173" s="1">
        <v>0</v>
      </c>
      <c r="G173" s="1">
        <v>0</v>
      </c>
      <c r="H173" s="1">
        <v>0</v>
      </c>
      <c r="I173" s="1">
        <v>0</v>
      </c>
      <c r="J173" s="1">
        <v>0</v>
      </c>
      <c r="K173" s="1">
        <v>0</v>
      </c>
      <c r="L173" s="1">
        <v>0</v>
      </c>
      <c r="M173" s="1">
        <v>0</v>
      </c>
      <c r="N173" s="1">
        <v>0</v>
      </c>
      <c r="O173" s="1">
        <v>0</v>
      </c>
      <c r="P173" s="1">
        <v>0</v>
      </c>
    </row>
    <row r="174" spans="1:16" x14ac:dyDescent="0.25">
      <c r="A174" s="28">
        <v>0</v>
      </c>
      <c r="B174" s="1">
        <v>0</v>
      </c>
      <c r="C174" s="1">
        <v>0</v>
      </c>
      <c r="D174" s="1">
        <v>0</v>
      </c>
      <c r="E174" s="1">
        <v>0</v>
      </c>
      <c r="F174" s="1">
        <v>0</v>
      </c>
      <c r="G174" s="1">
        <v>0</v>
      </c>
      <c r="H174" s="1">
        <v>0</v>
      </c>
      <c r="I174" s="1">
        <v>0</v>
      </c>
      <c r="J174" s="1">
        <v>0</v>
      </c>
      <c r="K174" s="1">
        <v>0</v>
      </c>
      <c r="L174" s="1">
        <v>0</v>
      </c>
      <c r="M174" s="1">
        <v>0</v>
      </c>
      <c r="N174" s="1">
        <v>0</v>
      </c>
      <c r="O174" s="1">
        <v>0</v>
      </c>
      <c r="P174" s="1">
        <v>0</v>
      </c>
    </row>
    <row r="175" spans="1:16" x14ac:dyDescent="0.25">
      <c r="A175" s="28">
        <v>0</v>
      </c>
      <c r="B175" s="1">
        <v>0</v>
      </c>
      <c r="C175" s="1">
        <v>0</v>
      </c>
      <c r="D175" s="1">
        <v>0</v>
      </c>
      <c r="E175" s="1">
        <v>0</v>
      </c>
      <c r="F175" s="1">
        <v>0</v>
      </c>
      <c r="G175" s="1">
        <v>0</v>
      </c>
      <c r="H175" s="1">
        <v>0</v>
      </c>
      <c r="I175" s="1">
        <v>0</v>
      </c>
      <c r="J175" s="1">
        <v>0</v>
      </c>
      <c r="K175" s="1">
        <v>0</v>
      </c>
      <c r="L175" s="1">
        <v>0</v>
      </c>
      <c r="M175" s="1">
        <v>0</v>
      </c>
      <c r="N175" s="1">
        <v>0</v>
      </c>
      <c r="O175" s="1">
        <v>0</v>
      </c>
      <c r="P175" s="1">
        <v>0</v>
      </c>
    </row>
    <row r="176" spans="1:16" x14ac:dyDescent="0.25">
      <c r="A176" s="28">
        <v>0</v>
      </c>
      <c r="B176" s="1">
        <v>0</v>
      </c>
      <c r="C176" s="1">
        <v>0</v>
      </c>
      <c r="D176" s="1">
        <v>0</v>
      </c>
      <c r="E176" s="1">
        <v>0</v>
      </c>
      <c r="F176" s="1">
        <v>0</v>
      </c>
      <c r="G176" s="1">
        <v>0</v>
      </c>
      <c r="H176" s="1">
        <v>0</v>
      </c>
      <c r="I176" s="1">
        <v>0</v>
      </c>
      <c r="J176" s="1">
        <v>0</v>
      </c>
      <c r="K176" s="1">
        <v>0</v>
      </c>
      <c r="L176" s="1">
        <v>0</v>
      </c>
      <c r="M176" s="1">
        <v>0</v>
      </c>
      <c r="N176" s="1">
        <v>0</v>
      </c>
      <c r="O176" s="1">
        <v>0</v>
      </c>
      <c r="P176" s="1">
        <v>0</v>
      </c>
    </row>
    <row r="177" spans="1:16" x14ac:dyDescent="0.25">
      <c r="A177" s="28">
        <v>0</v>
      </c>
      <c r="B177" s="1">
        <v>0</v>
      </c>
      <c r="C177" s="1">
        <v>0</v>
      </c>
      <c r="D177" s="1">
        <v>0</v>
      </c>
      <c r="E177" s="1">
        <v>0</v>
      </c>
      <c r="F177" s="1">
        <v>0</v>
      </c>
      <c r="G177" s="1">
        <v>0</v>
      </c>
      <c r="H177" s="1">
        <v>0</v>
      </c>
      <c r="I177" s="1">
        <v>0</v>
      </c>
      <c r="J177" s="1">
        <v>0</v>
      </c>
      <c r="K177" s="1">
        <v>0</v>
      </c>
      <c r="L177" s="1">
        <v>0</v>
      </c>
      <c r="M177" s="1">
        <v>0</v>
      </c>
      <c r="N177" s="1">
        <v>0</v>
      </c>
      <c r="O177" s="1">
        <v>0</v>
      </c>
      <c r="P177" s="1">
        <v>0</v>
      </c>
    </row>
    <row r="178" spans="1:16" x14ac:dyDescent="0.25">
      <c r="A178" s="28">
        <v>0</v>
      </c>
      <c r="B178" s="1">
        <v>0</v>
      </c>
      <c r="C178" s="1">
        <v>0</v>
      </c>
      <c r="D178" s="1">
        <v>0</v>
      </c>
      <c r="E178" s="1">
        <v>0</v>
      </c>
      <c r="F178" s="1">
        <v>0</v>
      </c>
      <c r="G178" s="1">
        <v>0</v>
      </c>
      <c r="H178" s="1">
        <v>0</v>
      </c>
      <c r="I178" s="1">
        <v>0</v>
      </c>
      <c r="J178" s="1">
        <v>0</v>
      </c>
      <c r="K178" s="1">
        <v>0</v>
      </c>
      <c r="L178" s="1">
        <v>0</v>
      </c>
      <c r="M178" s="1">
        <v>0</v>
      </c>
      <c r="N178" s="1">
        <v>0</v>
      </c>
      <c r="O178" s="1">
        <v>0</v>
      </c>
      <c r="P178" s="1">
        <v>0</v>
      </c>
    </row>
    <row r="179" spans="1:16" x14ac:dyDescent="0.25">
      <c r="A179" s="28">
        <v>0</v>
      </c>
      <c r="B179" s="1">
        <v>0</v>
      </c>
      <c r="C179" s="1">
        <v>0</v>
      </c>
      <c r="D179" s="1">
        <v>0</v>
      </c>
      <c r="E179" s="1">
        <v>0</v>
      </c>
      <c r="F179" s="1">
        <v>0</v>
      </c>
      <c r="G179" s="1">
        <v>0</v>
      </c>
      <c r="H179" s="1">
        <v>0</v>
      </c>
      <c r="I179" s="1">
        <v>0</v>
      </c>
      <c r="J179" s="1">
        <v>0</v>
      </c>
      <c r="K179" s="1">
        <v>0</v>
      </c>
      <c r="L179" s="1">
        <v>0</v>
      </c>
      <c r="M179" s="1">
        <v>0</v>
      </c>
      <c r="N179" s="1">
        <v>0</v>
      </c>
      <c r="O179" s="1">
        <v>0</v>
      </c>
      <c r="P179" s="1">
        <v>0</v>
      </c>
    </row>
    <row r="180" spans="1:16" x14ac:dyDescent="0.25">
      <c r="A180" s="28">
        <v>0</v>
      </c>
      <c r="B180" s="1">
        <v>0</v>
      </c>
      <c r="C180" s="1">
        <v>0</v>
      </c>
      <c r="D180" s="1">
        <v>0</v>
      </c>
      <c r="E180" s="1">
        <v>0</v>
      </c>
      <c r="F180" s="1">
        <v>0</v>
      </c>
      <c r="G180" s="1">
        <v>0</v>
      </c>
      <c r="H180" s="1">
        <v>0</v>
      </c>
      <c r="I180" s="1">
        <v>0</v>
      </c>
      <c r="J180" s="1">
        <v>0</v>
      </c>
      <c r="K180" s="1">
        <v>0</v>
      </c>
      <c r="L180" s="1">
        <v>0</v>
      </c>
      <c r="M180" s="1">
        <v>0</v>
      </c>
      <c r="N180" s="1">
        <v>0</v>
      </c>
      <c r="O180" s="1">
        <v>0</v>
      </c>
      <c r="P180" s="1">
        <v>0</v>
      </c>
    </row>
    <row r="181" spans="1:16" x14ac:dyDescent="0.25">
      <c r="A181" s="28">
        <v>0</v>
      </c>
      <c r="B181" s="1">
        <v>0</v>
      </c>
      <c r="C181" s="1">
        <v>0</v>
      </c>
      <c r="D181" s="1">
        <v>0</v>
      </c>
      <c r="E181" s="1">
        <v>0</v>
      </c>
      <c r="F181" s="1">
        <v>0</v>
      </c>
      <c r="G181" s="1">
        <v>0</v>
      </c>
      <c r="H181" s="1">
        <v>0</v>
      </c>
      <c r="I181" s="1">
        <v>0</v>
      </c>
      <c r="J181" s="1">
        <v>0</v>
      </c>
      <c r="K181" s="1">
        <v>0</v>
      </c>
      <c r="L181" s="1">
        <v>0</v>
      </c>
      <c r="M181" s="1">
        <v>0</v>
      </c>
      <c r="N181" s="1">
        <v>0</v>
      </c>
      <c r="O181" s="1">
        <v>0</v>
      </c>
      <c r="P181" s="1">
        <v>0</v>
      </c>
    </row>
    <row r="182" spans="1:16" x14ac:dyDescent="0.25">
      <c r="A182" s="28">
        <v>0</v>
      </c>
      <c r="B182" s="1">
        <v>0</v>
      </c>
      <c r="C182" s="1">
        <v>0</v>
      </c>
      <c r="D182" s="1">
        <v>0</v>
      </c>
      <c r="E182" s="1">
        <v>0</v>
      </c>
      <c r="F182" s="1">
        <v>0</v>
      </c>
      <c r="G182" s="1">
        <v>0</v>
      </c>
      <c r="H182" s="1">
        <v>0</v>
      </c>
      <c r="I182" s="1">
        <v>0</v>
      </c>
      <c r="J182" s="1">
        <v>0</v>
      </c>
      <c r="K182" s="1">
        <v>0</v>
      </c>
      <c r="L182" s="1">
        <v>0</v>
      </c>
      <c r="M182" s="1">
        <v>0</v>
      </c>
      <c r="N182" s="1">
        <v>0</v>
      </c>
      <c r="O182" s="1">
        <v>0</v>
      </c>
      <c r="P182" s="1">
        <v>0</v>
      </c>
    </row>
    <row r="183" spans="1:16" x14ac:dyDescent="0.25">
      <c r="A183" s="28">
        <v>0</v>
      </c>
      <c r="B183" s="1">
        <v>0</v>
      </c>
      <c r="C183" s="1">
        <v>0</v>
      </c>
      <c r="D183" s="1">
        <v>0</v>
      </c>
      <c r="E183" s="1">
        <v>0</v>
      </c>
      <c r="F183" s="1">
        <v>0</v>
      </c>
      <c r="G183" s="1">
        <v>0</v>
      </c>
      <c r="H183" s="1">
        <v>0</v>
      </c>
      <c r="I183" s="1">
        <v>0</v>
      </c>
      <c r="J183" s="1">
        <v>0</v>
      </c>
      <c r="K183" s="1">
        <v>0</v>
      </c>
      <c r="L183" s="1">
        <v>0</v>
      </c>
      <c r="M183" s="1">
        <v>0</v>
      </c>
      <c r="N183" s="1">
        <v>0</v>
      </c>
      <c r="O183" s="1">
        <v>0</v>
      </c>
      <c r="P183" s="1">
        <v>0</v>
      </c>
    </row>
    <row r="184" spans="1:16" x14ac:dyDescent="0.25">
      <c r="A184" s="28">
        <v>0</v>
      </c>
      <c r="B184" s="1">
        <v>0</v>
      </c>
      <c r="C184" s="1">
        <v>0</v>
      </c>
      <c r="D184" s="1">
        <v>0</v>
      </c>
      <c r="E184" s="1">
        <v>0</v>
      </c>
      <c r="F184" s="1">
        <v>0</v>
      </c>
      <c r="G184" s="1">
        <v>0</v>
      </c>
      <c r="H184" s="1">
        <v>0</v>
      </c>
      <c r="I184" s="1">
        <v>0</v>
      </c>
      <c r="J184" s="1">
        <v>0</v>
      </c>
      <c r="K184" s="1">
        <v>0</v>
      </c>
      <c r="L184" s="1">
        <v>0</v>
      </c>
      <c r="M184" s="1">
        <v>0</v>
      </c>
      <c r="N184" s="1">
        <v>0</v>
      </c>
      <c r="O184" s="1">
        <v>0</v>
      </c>
      <c r="P184" s="1">
        <v>0</v>
      </c>
    </row>
    <row r="185" spans="1:16" x14ac:dyDescent="0.25">
      <c r="A185" s="28">
        <v>0</v>
      </c>
      <c r="B185" s="1">
        <v>0</v>
      </c>
      <c r="C185" s="1">
        <v>0</v>
      </c>
      <c r="D185" s="1">
        <v>0</v>
      </c>
      <c r="E185" s="1">
        <v>0</v>
      </c>
      <c r="F185" s="1">
        <v>0</v>
      </c>
      <c r="G185" s="1">
        <v>0</v>
      </c>
      <c r="H185" s="1">
        <v>0</v>
      </c>
      <c r="I185" s="1">
        <v>0</v>
      </c>
      <c r="J185" s="1">
        <v>0</v>
      </c>
      <c r="K185" s="1">
        <v>0</v>
      </c>
      <c r="L185" s="1">
        <v>0</v>
      </c>
      <c r="M185" s="1">
        <v>0</v>
      </c>
      <c r="N185" s="1">
        <v>0</v>
      </c>
      <c r="O185" s="1">
        <v>0</v>
      </c>
      <c r="P185" s="1">
        <v>0</v>
      </c>
    </row>
    <row r="186" spans="1:16" x14ac:dyDescent="0.25">
      <c r="A186" s="28">
        <v>0</v>
      </c>
      <c r="B186" s="1">
        <v>0</v>
      </c>
      <c r="C186" s="1">
        <v>0</v>
      </c>
      <c r="D186" s="1">
        <v>0</v>
      </c>
      <c r="E186" s="1">
        <v>0</v>
      </c>
      <c r="F186" s="1">
        <v>0</v>
      </c>
      <c r="G186" s="1">
        <v>0</v>
      </c>
      <c r="H186" s="1">
        <v>0</v>
      </c>
      <c r="I186" s="1">
        <v>0</v>
      </c>
      <c r="J186" s="1">
        <v>0</v>
      </c>
      <c r="K186" s="1">
        <v>0</v>
      </c>
      <c r="L186" s="1">
        <v>0</v>
      </c>
      <c r="M186" s="1">
        <v>0</v>
      </c>
      <c r="N186" s="1">
        <v>0</v>
      </c>
      <c r="O186" s="1">
        <v>0</v>
      </c>
      <c r="P186" s="1">
        <v>0</v>
      </c>
    </row>
    <row r="187" spans="1:16" x14ac:dyDescent="0.25">
      <c r="A187" s="28">
        <v>0</v>
      </c>
      <c r="B187" s="1">
        <v>0</v>
      </c>
      <c r="C187" s="1">
        <v>0</v>
      </c>
      <c r="D187" s="1">
        <v>0</v>
      </c>
      <c r="E187" s="1">
        <v>0</v>
      </c>
      <c r="F187" s="1">
        <v>0</v>
      </c>
      <c r="G187" s="1">
        <v>0</v>
      </c>
      <c r="H187" s="1">
        <v>0</v>
      </c>
      <c r="I187" s="1">
        <v>0</v>
      </c>
      <c r="J187" s="1">
        <v>0</v>
      </c>
      <c r="K187" s="1">
        <v>0</v>
      </c>
      <c r="L187" s="1">
        <v>0</v>
      </c>
      <c r="M187" s="1">
        <v>0</v>
      </c>
      <c r="N187" s="1">
        <v>0</v>
      </c>
      <c r="O187" s="1">
        <v>0</v>
      </c>
      <c r="P187" s="1">
        <v>0</v>
      </c>
    </row>
    <row r="188" spans="1:16" x14ac:dyDescent="0.25">
      <c r="A188" s="28">
        <v>0</v>
      </c>
      <c r="B188" s="1">
        <v>0</v>
      </c>
      <c r="C188" s="1">
        <v>0</v>
      </c>
      <c r="D188" s="1">
        <v>0</v>
      </c>
      <c r="E188" s="1">
        <v>0</v>
      </c>
      <c r="F188" s="1">
        <v>0</v>
      </c>
      <c r="G188" s="1">
        <v>0</v>
      </c>
      <c r="H188" s="1">
        <v>0</v>
      </c>
      <c r="I188" s="1">
        <v>0</v>
      </c>
      <c r="J188" s="1">
        <v>0</v>
      </c>
      <c r="K188" s="1">
        <v>0</v>
      </c>
      <c r="L188" s="1">
        <v>0</v>
      </c>
      <c r="M188" s="1">
        <v>0</v>
      </c>
      <c r="N188" s="1">
        <v>0</v>
      </c>
      <c r="O188" s="1">
        <v>0</v>
      </c>
      <c r="P188" s="1">
        <v>0</v>
      </c>
    </row>
    <row r="189" spans="1:16" x14ac:dyDescent="0.25">
      <c r="A189" s="28">
        <v>0</v>
      </c>
      <c r="B189" s="1">
        <v>0</v>
      </c>
      <c r="C189" s="1">
        <v>0</v>
      </c>
      <c r="D189" s="1">
        <v>0</v>
      </c>
      <c r="E189" s="1">
        <v>0</v>
      </c>
      <c r="F189" s="1">
        <v>0</v>
      </c>
      <c r="G189" s="1">
        <v>0</v>
      </c>
      <c r="H189" s="1">
        <v>0</v>
      </c>
      <c r="I189" s="1">
        <v>0</v>
      </c>
      <c r="J189" s="1">
        <v>0</v>
      </c>
      <c r="K189" s="1">
        <v>0</v>
      </c>
      <c r="L189" s="1">
        <v>0</v>
      </c>
      <c r="M189" s="1">
        <v>0</v>
      </c>
      <c r="N189" s="1">
        <v>0</v>
      </c>
      <c r="O189" s="1">
        <v>0</v>
      </c>
      <c r="P189" s="1">
        <v>0</v>
      </c>
    </row>
    <row r="190" spans="1:16" x14ac:dyDescent="0.25">
      <c r="A190" s="28">
        <v>0</v>
      </c>
      <c r="B190" s="1">
        <v>0</v>
      </c>
      <c r="C190" s="1">
        <v>0</v>
      </c>
      <c r="D190" s="1">
        <v>0</v>
      </c>
      <c r="E190" s="1">
        <v>0</v>
      </c>
      <c r="F190" s="1">
        <v>0</v>
      </c>
      <c r="G190" s="1">
        <v>0</v>
      </c>
      <c r="H190" s="1">
        <v>0</v>
      </c>
      <c r="I190" s="1">
        <v>0</v>
      </c>
      <c r="J190" s="1">
        <v>0</v>
      </c>
      <c r="K190" s="1">
        <v>0</v>
      </c>
      <c r="L190" s="1">
        <v>0</v>
      </c>
      <c r="M190" s="1">
        <v>0</v>
      </c>
      <c r="N190" s="1">
        <v>0</v>
      </c>
      <c r="O190" s="1">
        <v>0</v>
      </c>
      <c r="P190" s="1">
        <v>0</v>
      </c>
    </row>
    <row r="191" spans="1:16" x14ac:dyDescent="0.25">
      <c r="A191" s="28">
        <v>0</v>
      </c>
      <c r="B191" s="1">
        <v>0</v>
      </c>
      <c r="C191" s="1">
        <v>0</v>
      </c>
      <c r="D191" s="1">
        <v>0</v>
      </c>
      <c r="E191" s="1">
        <v>0</v>
      </c>
      <c r="F191" s="1">
        <v>0</v>
      </c>
      <c r="G191" s="1">
        <v>0</v>
      </c>
      <c r="H191" s="1">
        <v>0</v>
      </c>
      <c r="I191" s="1">
        <v>0</v>
      </c>
      <c r="J191" s="1">
        <v>0</v>
      </c>
      <c r="K191" s="1">
        <v>0</v>
      </c>
      <c r="L191" s="1">
        <v>0</v>
      </c>
      <c r="M191" s="1">
        <v>0</v>
      </c>
      <c r="N191" s="1">
        <v>0</v>
      </c>
      <c r="O191" s="1">
        <v>0</v>
      </c>
      <c r="P191" s="1">
        <v>0</v>
      </c>
    </row>
    <row r="192" spans="1:16" x14ac:dyDescent="0.25">
      <c r="A192" s="28">
        <v>0</v>
      </c>
      <c r="B192" s="1">
        <v>0</v>
      </c>
      <c r="C192" s="1">
        <v>0</v>
      </c>
      <c r="D192" s="1">
        <v>0</v>
      </c>
      <c r="E192" s="1">
        <v>0</v>
      </c>
      <c r="F192" s="1">
        <v>0</v>
      </c>
      <c r="G192" s="1">
        <v>0</v>
      </c>
      <c r="H192" s="1">
        <v>0</v>
      </c>
      <c r="I192" s="1">
        <v>0</v>
      </c>
      <c r="J192" s="1">
        <v>0</v>
      </c>
      <c r="K192" s="1">
        <v>0</v>
      </c>
      <c r="L192" s="1">
        <v>0</v>
      </c>
      <c r="M192" s="1">
        <v>0</v>
      </c>
      <c r="N192" s="1">
        <v>0</v>
      </c>
      <c r="O192" s="1">
        <v>0</v>
      </c>
      <c r="P192" s="1">
        <v>0</v>
      </c>
    </row>
    <row r="193" spans="1:16" x14ac:dyDescent="0.25">
      <c r="A193" s="28">
        <v>0</v>
      </c>
      <c r="B193" s="1">
        <v>0</v>
      </c>
      <c r="C193" s="1">
        <v>0</v>
      </c>
      <c r="D193" s="1">
        <v>0</v>
      </c>
      <c r="E193" s="1">
        <v>0</v>
      </c>
      <c r="F193" s="1">
        <v>0</v>
      </c>
      <c r="G193" s="1">
        <v>0</v>
      </c>
      <c r="H193" s="1">
        <v>0</v>
      </c>
      <c r="I193" s="1">
        <v>0</v>
      </c>
      <c r="J193" s="1">
        <v>0</v>
      </c>
      <c r="K193" s="1">
        <v>0</v>
      </c>
      <c r="L193" s="1">
        <v>0</v>
      </c>
      <c r="M193" s="1">
        <v>0</v>
      </c>
      <c r="N193" s="1">
        <v>0</v>
      </c>
      <c r="O193" s="1">
        <v>0</v>
      </c>
      <c r="P193" s="1">
        <v>0</v>
      </c>
    </row>
    <row r="194" spans="1:16" x14ac:dyDescent="0.25">
      <c r="A194" s="28">
        <v>0</v>
      </c>
      <c r="B194" s="1">
        <v>0</v>
      </c>
      <c r="C194" s="1">
        <v>0</v>
      </c>
      <c r="D194" s="1">
        <v>0</v>
      </c>
      <c r="E194" s="1">
        <v>0</v>
      </c>
      <c r="F194" s="1">
        <v>0</v>
      </c>
      <c r="G194" s="1">
        <v>0</v>
      </c>
      <c r="H194" s="1">
        <v>0</v>
      </c>
      <c r="I194" s="1">
        <v>0</v>
      </c>
      <c r="J194" s="1">
        <v>0</v>
      </c>
      <c r="K194" s="1">
        <v>0</v>
      </c>
      <c r="L194" s="1">
        <v>0</v>
      </c>
      <c r="M194" s="1">
        <v>0</v>
      </c>
      <c r="N194" s="1">
        <v>0</v>
      </c>
      <c r="O194" s="1">
        <v>0</v>
      </c>
      <c r="P194" s="1">
        <v>0</v>
      </c>
    </row>
    <row r="195" spans="1:16" x14ac:dyDescent="0.25">
      <c r="A195" s="28">
        <v>0</v>
      </c>
      <c r="B195" s="1">
        <v>0</v>
      </c>
      <c r="C195" s="1">
        <v>0</v>
      </c>
      <c r="D195" s="1">
        <v>0</v>
      </c>
      <c r="E195" s="1">
        <v>0</v>
      </c>
      <c r="F195" s="1">
        <v>0</v>
      </c>
      <c r="G195" s="1">
        <v>0</v>
      </c>
      <c r="H195" s="1">
        <v>0</v>
      </c>
      <c r="I195" s="1">
        <v>0</v>
      </c>
      <c r="J195" s="1">
        <v>0</v>
      </c>
      <c r="K195" s="1">
        <v>0</v>
      </c>
      <c r="L195" s="1">
        <v>0</v>
      </c>
      <c r="M195" s="1">
        <v>0</v>
      </c>
      <c r="N195" s="1">
        <v>0</v>
      </c>
      <c r="O195" s="1">
        <v>0</v>
      </c>
      <c r="P195" s="1">
        <v>0</v>
      </c>
    </row>
    <row r="196" spans="1:16" x14ac:dyDescent="0.25">
      <c r="A196" s="28">
        <v>0</v>
      </c>
      <c r="B196" s="1">
        <v>0</v>
      </c>
      <c r="C196" s="1">
        <v>0</v>
      </c>
      <c r="D196" s="1">
        <v>0</v>
      </c>
      <c r="E196" s="1">
        <v>0</v>
      </c>
      <c r="F196" s="1">
        <v>0</v>
      </c>
      <c r="G196" s="1">
        <v>0</v>
      </c>
      <c r="H196" s="1">
        <v>0</v>
      </c>
      <c r="I196" s="1">
        <v>0</v>
      </c>
      <c r="J196" s="1">
        <v>0</v>
      </c>
      <c r="K196" s="1">
        <v>0</v>
      </c>
      <c r="L196" s="1">
        <v>0</v>
      </c>
      <c r="M196" s="1">
        <v>0</v>
      </c>
      <c r="N196" s="1">
        <v>0</v>
      </c>
      <c r="O196" s="1">
        <v>0</v>
      </c>
      <c r="P196" s="1">
        <v>0</v>
      </c>
    </row>
    <row r="197" spans="1:16" x14ac:dyDescent="0.25">
      <c r="A197" s="28">
        <v>0</v>
      </c>
      <c r="B197" s="1">
        <v>0</v>
      </c>
      <c r="C197" s="1">
        <v>0</v>
      </c>
      <c r="D197" s="1">
        <v>0</v>
      </c>
      <c r="E197" s="1">
        <v>0</v>
      </c>
      <c r="F197" s="1">
        <v>0</v>
      </c>
      <c r="G197" s="1">
        <v>0</v>
      </c>
      <c r="H197" s="1">
        <v>0</v>
      </c>
      <c r="I197" s="1">
        <v>0</v>
      </c>
      <c r="J197" s="1">
        <v>0</v>
      </c>
      <c r="K197" s="1">
        <v>0</v>
      </c>
      <c r="L197" s="1">
        <v>0</v>
      </c>
      <c r="M197" s="1">
        <v>0</v>
      </c>
      <c r="N197" s="1">
        <v>0</v>
      </c>
      <c r="O197" s="1">
        <v>0</v>
      </c>
      <c r="P197" s="1">
        <v>0</v>
      </c>
    </row>
    <row r="198" spans="1:16" x14ac:dyDescent="0.25">
      <c r="A198" s="28">
        <v>0</v>
      </c>
      <c r="B198" s="1">
        <v>0</v>
      </c>
      <c r="C198" s="1">
        <v>0</v>
      </c>
      <c r="D198" s="1">
        <v>0</v>
      </c>
      <c r="E198" s="1">
        <v>0</v>
      </c>
      <c r="F198" s="1">
        <v>0</v>
      </c>
      <c r="G198" s="1">
        <v>0</v>
      </c>
      <c r="H198" s="1">
        <v>0</v>
      </c>
      <c r="I198" s="1">
        <v>0</v>
      </c>
      <c r="J198" s="1">
        <v>0</v>
      </c>
      <c r="K198" s="1">
        <v>0</v>
      </c>
      <c r="L198" s="1">
        <v>0</v>
      </c>
      <c r="M198" s="1">
        <v>0</v>
      </c>
      <c r="N198" s="1">
        <v>0</v>
      </c>
      <c r="O198" s="1">
        <v>0</v>
      </c>
      <c r="P198" s="1">
        <v>0</v>
      </c>
    </row>
    <row r="199" spans="1:16" x14ac:dyDescent="0.25">
      <c r="A199" s="28">
        <v>0</v>
      </c>
      <c r="B199" s="1">
        <v>0</v>
      </c>
      <c r="C199" s="1">
        <v>0</v>
      </c>
      <c r="D199" s="1">
        <v>0</v>
      </c>
      <c r="E199" s="1">
        <v>0</v>
      </c>
      <c r="F199" s="1">
        <v>0</v>
      </c>
      <c r="G199" s="1">
        <v>0</v>
      </c>
      <c r="H199" s="1">
        <v>0</v>
      </c>
      <c r="I199" s="1">
        <v>0</v>
      </c>
      <c r="J199" s="1">
        <v>0</v>
      </c>
      <c r="K199" s="1">
        <v>0</v>
      </c>
      <c r="L199" s="1">
        <v>0</v>
      </c>
      <c r="M199" s="1">
        <v>0</v>
      </c>
      <c r="N199" s="1">
        <v>0</v>
      </c>
      <c r="O199" s="1">
        <v>0</v>
      </c>
      <c r="P199" s="1">
        <v>0</v>
      </c>
    </row>
    <row r="200" spans="1:16" x14ac:dyDescent="0.25">
      <c r="A200" s="28">
        <v>0</v>
      </c>
      <c r="B200" s="1">
        <v>0</v>
      </c>
      <c r="C200" s="1">
        <v>0</v>
      </c>
      <c r="D200" s="1">
        <v>0</v>
      </c>
      <c r="E200" s="1">
        <v>0</v>
      </c>
      <c r="F200" s="1">
        <v>0</v>
      </c>
      <c r="G200" s="1">
        <v>0</v>
      </c>
      <c r="H200" s="1">
        <v>0</v>
      </c>
      <c r="I200" s="1">
        <v>0</v>
      </c>
      <c r="J200" s="1">
        <v>0</v>
      </c>
      <c r="K200" s="1">
        <v>0</v>
      </c>
      <c r="L200" s="1">
        <v>0</v>
      </c>
      <c r="M200" s="1">
        <v>0</v>
      </c>
      <c r="N200" s="1">
        <v>0</v>
      </c>
      <c r="O200" s="1">
        <v>0</v>
      </c>
      <c r="P200" s="1">
        <v>0</v>
      </c>
    </row>
    <row r="201" spans="1:16" x14ac:dyDescent="0.25">
      <c r="A201" s="28">
        <v>0</v>
      </c>
      <c r="B201" s="1">
        <v>0</v>
      </c>
      <c r="C201" s="1">
        <v>0</v>
      </c>
      <c r="D201" s="1">
        <v>0</v>
      </c>
      <c r="E201" s="1">
        <v>0</v>
      </c>
      <c r="F201" s="1">
        <v>0</v>
      </c>
      <c r="G201" s="1">
        <v>0</v>
      </c>
      <c r="H201" s="1">
        <v>0</v>
      </c>
      <c r="I201" s="1">
        <v>0</v>
      </c>
      <c r="J201" s="1">
        <v>0</v>
      </c>
      <c r="K201" s="1">
        <v>0</v>
      </c>
      <c r="L201" s="1">
        <v>0</v>
      </c>
      <c r="M201" s="1">
        <v>0</v>
      </c>
      <c r="N201" s="1">
        <v>0</v>
      </c>
      <c r="O201" s="1">
        <v>0</v>
      </c>
      <c r="P201" s="1">
        <v>0</v>
      </c>
    </row>
    <row r="202" spans="1:16" x14ac:dyDescent="0.25">
      <c r="A202" s="28">
        <v>0</v>
      </c>
      <c r="B202" s="1">
        <v>0</v>
      </c>
      <c r="C202" s="1">
        <v>0</v>
      </c>
      <c r="D202" s="1">
        <v>0</v>
      </c>
      <c r="E202" s="1">
        <v>0</v>
      </c>
      <c r="F202" s="1">
        <v>0</v>
      </c>
      <c r="G202" s="1">
        <v>0</v>
      </c>
      <c r="H202" s="1">
        <v>0</v>
      </c>
      <c r="I202" s="1">
        <v>0</v>
      </c>
      <c r="J202" s="1">
        <v>0</v>
      </c>
      <c r="K202" s="1">
        <v>0</v>
      </c>
      <c r="L202" s="1">
        <v>0</v>
      </c>
      <c r="M202" s="1">
        <v>0</v>
      </c>
      <c r="N202" s="1">
        <v>0</v>
      </c>
      <c r="O202" s="1">
        <v>0</v>
      </c>
      <c r="P202" s="1">
        <v>0</v>
      </c>
    </row>
    <row r="203" spans="1:16" x14ac:dyDescent="0.25">
      <c r="A203" s="28">
        <v>0</v>
      </c>
      <c r="B203" s="1">
        <v>0</v>
      </c>
      <c r="C203" s="1">
        <v>0</v>
      </c>
      <c r="D203" s="1">
        <v>0</v>
      </c>
      <c r="E203" s="1">
        <v>0</v>
      </c>
      <c r="F203" s="1">
        <v>0</v>
      </c>
      <c r="G203" s="1">
        <v>0</v>
      </c>
      <c r="H203" s="1">
        <v>0</v>
      </c>
      <c r="I203" s="1">
        <v>0</v>
      </c>
      <c r="J203" s="1">
        <v>0</v>
      </c>
      <c r="K203" s="1">
        <v>0</v>
      </c>
      <c r="L203" s="1">
        <v>0</v>
      </c>
      <c r="M203" s="1">
        <v>0</v>
      </c>
      <c r="N203" s="1">
        <v>0</v>
      </c>
      <c r="O203" s="1">
        <v>0</v>
      </c>
      <c r="P203" s="1">
        <v>0</v>
      </c>
    </row>
    <row r="204" spans="1:16" x14ac:dyDescent="0.25">
      <c r="A204" s="28">
        <v>0</v>
      </c>
      <c r="B204" s="1">
        <v>0</v>
      </c>
      <c r="C204" s="1">
        <v>0</v>
      </c>
      <c r="D204" s="1">
        <v>0</v>
      </c>
      <c r="E204" s="1">
        <v>0</v>
      </c>
      <c r="F204" s="1">
        <v>0</v>
      </c>
      <c r="G204" s="1">
        <v>0</v>
      </c>
      <c r="H204" s="1">
        <v>0</v>
      </c>
      <c r="I204" s="1">
        <v>0</v>
      </c>
      <c r="J204" s="1">
        <v>0</v>
      </c>
      <c r="K204" s="1">
        <v>0</v>
      </c>
      <c r="L204" s="1">
        <v>0</v>
      </c>
      <c r="M204" s="1">
        <v>0</v>
      </c>
      <c r="N204" s="1">
        <v>0</v>
      </c>
      <c r="O204" s="1">
        <v>0</v>
      </c>
      <c r="P204" s="1">
        <v>0</v>
      </c>
    </row>
    <row r="205" spans="1:16" x14ac:dyDescent="0.25">
      <c r="A205" s="28">
        <v>0</v>
      </c>
      <c r="B205" s="1">
        <v>0</v>
      </c>
      <c r="C205" s="1">
        <v>0</v>
      </c>
      <c r="D205" s="1">
        <v>0</v>
      </c>
      <c r="E205" s="1">
        <v>0</v>
      </c>
      <c r="F205" s="1">
        <v>0</v>
      </c>
      <c r="G205" s="1">
        <v>0</v>
      </c>
      <c r="H205" s="1">
        <v>0</v>
      </c>
      <c r="I205" s="1">
        <v>0</v>
      </c>
      <c r="J205" s="1">
        <v>0</v>
      </c>
      <c r="K205" s="1">
        <v>0</v>
      </c>
      <c r="L205" s="1">
        <v>0</v>
      </c>
      <c r="M205" s="1">
        <v>0</v>
      </c>
      <c r="N205" s="1">
        <v>0</v>
      </c>
      <c r="O205" s="1">
        <v>0</v>
      </c>
      <c r="P205" s="1">
        <v>0</v>
      </c>
    </row>
    <row r="206" spans="1:16" x14ac:dyDescent="0.25">
      <c r="A206" s="28">
        <v>0</v>
      </c>
      <c r="B206" s="1">
        <v>0</v>
      </c>
      <c r="C206" s="1">
        <v>0</v>
      </c>
      <c r="D206" s="1">
        <v>0</v>
      </c>
      <c r="E206" s="1">
        <v>0</v>
      </c>
      <c r="F206" s="1">
        <v>0</v>
      </c>
      <c r="G206" s="1">
        <v>0</v>
      </c>
      <c r="H206" s="1">
        <v>0</v>
      </c>
      <c r="I206" s="1">
        <v>0</v>
      </c>
      <c r="J206" s="1">
        <v>0</v>
      </c>
      <c r="K206" s="1">
        <v>0</v>
      </c>
      <c r="L206" s="1">
        <v>0</v>
      </c>
      <c r="M206" s="1">
        <v>0</v>
      </c>
      <c r="N206" s="1">
        <v>0</v>
      </c>
      <c r="O206" s="1">
        <v>0</v>
      </c>
      <c r="P206" s="1">
        <v>0</v>
      </c>
    </row>
    <row r="207" spans="1:16" x14ac:dyDescent="0.25">
      <c r="A207" s="28">
        <v>0</v>
      </c>
      <c r="B207" s="1">
        <v>0</v>
      </c>
      <c r="C207" s="1">
        <v>0</v>
      </c>
      <c r="D207" s="1">
        <v>0</v>
      </c>
      <c r="E207" s="1">
        <v>0</v>
      </c>
      <c r="F207" s="1">
        <v>0</v>
      </c>
      <c r="G207" s="1">
        <v>0</v>
      </c>
      <c r="H207" s="1">
        <v>0</v>
      </c>
      <c r="I207" s="1">
        <v>0</v>
      </c>
      <c r="J207" s="1">
        <v>0</v>
      </c>
      <c r="K207" s="1">
        <v>0</v>
      </c>
      <c r="L207" s="1">
        <v>0</v>
      </c>
      <c r="M207" s="1">
        <v>0</v>
      </c>
      <c r="N207" s="1">
        <v>0</v>
      </c>
      <c r="O207" s="1">
        <v>0</v>
      </c>
      <c r="P207" s="1">
        <v>0</v>
      </c>
    </row>
    <row r="208" spans="1:16" x14ac:dyDescent="0.25">
      <c r="A208" s="28">
        <v>0</v>
      </c>
      <c r="B208" s="1">
        <v>0</v>
      </c>
      <c r="C208" s="1">
        <v>0</v>
      </c>
      <c r="D208" s="1">
        <v>0</v>
      </c>
      <c r="E208" s="1">
        <v>0</v>
      </c>
      <c r="F208" s="1">
        <v>0</v>
      </c>
      <c r="G208" s="1">
        <v>0</v>
      </c>
      <c r="H208" s="1">
        <v>0</v>
      </c>
      <c r="I208" s="1">
        <v>0</v>
      </c>
      <c r="J208" s="1">
        <v>0</v>
      </c>
      <c r="K208" s="1">
        <v>0</v>
      </c>
      <c r="L208" s="1">
        <v>0</v>
      </c>
      <c r="M208" s="1">
        <v>0</v>
      </c>
      <c r="N208" s="1">
        <v>0</v>
      </c>
      <c r="O208" s="1">
        <v>0</v>
      </c>
      <c r="P208" s="1">
        <v>0</v>
      </c>
    </row>
    <row r="209" spans="1:16" x14ac:dyDescent="0.25">
      <c r="A209" s="28">
        <v>0</v>
      </c>
      <c r="B209" s="1">
        <v>0</v>
      </c>
      <c r="C209" s="1">
        <v>0</v>
      </c>
      <c r="D209" s="1">
        <v>0</v>
      </c>
      <c r="E209" s="1">
        <v>0</v>
      </c>
      <c r="F209" s="1">
        <v>0</v>
      </c>
      <c r="G209" s="1">
        <v>0</v>
      </c>
      <c r="H209" s="1">
        <v>0</v>
      </c>
      <c r="I209" s="1">
        <v>0</v>
      </c>
      <c r="J209" s="1">
        <v>0</v>
      </c>
      <c r="K209" s="1">
        <v>0</v>
      </c>
      <c r="L209" s="1">
        <v>0</v>
      </c>
      <c r="M209" s="1">
        <v>0</v>
      </c>
      <c r="N209" s="1">
        <v>0</v>
      </c>
      <c r="O209" s="1">
        <v>0</v>
      </c>
      <c r="P209" s="1">
        <v>0</v>
      </c>
    </row>
    <row r="210" spans="1:16" x14ac:dyDescent="0.25">
      <c r="A210" s="28">
        <v>0</v>
      </c>
      <c r="B210" s="1">
        <v>0</v>
      </c>
      <c r="C210" s="1">
        <v>0</v>
      </c>
      <c r="D210" s="1">
        <v>0</v>
      </c>
      <c r="E210" s="1">
        <v>0</v>
      </c>
      <c r="F210" s="1">
        <v>0</v>
      </c>
      <c r="G210" s="1">
        <v>0</v>
      </c>
      <c r="H210" s="1">
        <v>0</v>
      </c>
      <c r="I210" s="1">
        <v>0</v>
      </c>
      <c r="J210" s="1">
        <v>0</v>
      </c>
      <c r="K210" s="1">
        <v>0</v>
      </c>
      <c r="L210" s="1">
        <v>0</v>
      </c>
      <c r="M210" s="1">
        <v>0</v>
      </c>
      <c r="N210" s="1">
        <v>0</v>
      </c>
      <c r="O210" s="1">
        <v>0</v>
      </c>
      <c r="P210" s="1">
        <v>0</v>
      </c>
    </row>
    <row r="211" spans="1:16" x14ac:dyDescent="0.25">
      <c r="A211" s="28">
        <v>0</v>
      </c>
      <c r="B211" s="1">
        <v>0</v>
      </c>
      <c r="C211" s="1">
        <v>0</v>
      </c>
      <c r="D211" s="1">
        <v>0</v>
      </c>
      <c r="E211" s="1">
        <v>0</v>
      </c>
      <c r="F211" s="1">
        <v>0</v>
      </c>
      <c r="G211" s="1">
        <v>0</v>
      </c>
      <c r="H211" s="1">
        <v>0</v>
      </c>
      <c r="I211" s="1">
        <v>0</v>
      </c>
      <c r="J211" s="1">
        <v>0</v>
      </c>
      <c r="K211" s="1">
        <v>0</v>
      </c>
      <c r="L211" s="1">
        <v>0</v>
      </c>
      <c r="M211" s="1">
        <v>0</v>
      </c>
      <c r="N211" s="1">
        <v>0</v>
      </c>
      <c r="O211" s="1">
        <v>0</v>
      </c>
      <c r="P211" s="1">
        <v>0</v>
      </c>
    </row>
    <row r="212" spans="1:16" x14ac:dyDescent="0.25">
      <c r="A212" s="28">
        <v>0</v>
      </c>
      <c r="B212" s="1">
        <v>0</v>
      </c>
      <c r="C212" s="1">
        <v>0</v>
      </c>
      <c r="D212" s="1">
        <v>0</v>
      </c>
      <c r="E212" s="1">
        <v>0</v>
      </c>
      <c r="F212" s="1">
        <v>0</v>
      </c>
      <c r="G212" s="1">
        <v>0</v>
      </c>
      <c r="H212" s="1">
        <v>0</v>
      </c>
      <c r="I212" s="1">
        <v>0</v>
      </c>
      <c r="J212" s="1">
        <v>0</v>
      </c>
      <c r="K212" s="1">
        <v>0</v>
      </c>
      <c r="L212" s="1">
        <v>0</v>
      </c>
      <c r="M212" s="1">
        <v>0</v>
      </c>
      <c r="N212" s="1">
        <v>0</v>
      </c>
      <c r="O212" s="1">
        <v>0</v>
      </c>
      <c r="P212" s="1">
        <v>0</v>
      </c>
    </row>
    <row r="213" spans="1:16" x14ac:dyDescent="0.25">
      <c r="A213" s="28">
        <v>0</v>
      </c>
      <c r="B213" s="1">
        <v>0</v>
      </c>
      <c r="C213" s="1">
        <v>0</v>
      </c>
      <c r="D213" s="1">
        <v>0</v>
      </c>
      <c r="E213" s="1">
        <v>0</v>
      </c>
      <c r="F213" s="1">
        <v>0</v>
      </c>
      <c r="G213" s="1">
        <v>0</v>
      </c>
      <c r="H213" s="1">
        <v>0</v>
      </c>
      <c r="I213" s="1">
        <v>0</v>
      </c>
      <c r="J213" s="1">
        <v>0</v>
      </c>
      <c r="K213" s="1">
        <v>0</v>
      </c>
      <c r="L213" s="1">
        <v>0</v>
      </c>
      <c r="M213" s="1">
        <v>0</v>
      </c>
      <c r="N213" s="1">
        <v>0</v>
      </c>
      <c r="O213" s="1">
        <v>0</v>
      </c>
      <c r="P213" s="1">
        <v>0</v>
      </c>
    </row>
    <row r="214" spans="1:16" x14ac:dyDescent="0.25">
      <c r="A214" s="28">
        <v>0</v>
      </c>
      <c r="B214" s="1">
        <v>0</v>
      </c>
      <c r="C214" s="1">
        <v>0</v>
      </c>
      <c r="D214" s="1">
        <v>0</v>
      </c>
      <c r="E214" s="1">
        <v>0</v>
      </c>
      <c r="F214" s="1">
        <v>0</v>
      </c>
      <c r="G214" s="1">
        <v>0</v>
      </c>
      <c r="H214" s="1">
        <v>0</v>
      </c>
      <c r="I214" s="1">
        <v>0</v>
      </c>
      <c r="J214" s="1">
        <v>0</v>
      </c>
      <c r="K214" s="1">
        <v>0</v>
      </c>
      <c r="L214" s="1">
        <v>0</v>
      </c>
      <c r="M214" s="1">
        <v>0</v>
      </c>
      <c r="N214" s="1">
        <v>0</v>
      </c>
      <c r="O214" s="1">
        <v>0</v>
      </c>
      <c r="P214" s="1">
        <v>0</v>
      </c>
    </row>
    <row r="215" spans="1:16" x14ac:dyDescent="0.25">
      <c r="A215" s="28">
        <v>0</v>
      </c>
      <c r="B215" s="1">
        <v>0</v>
      </c>
      <c r="C215" s="1">
        <v>0</v>
      </c>
      <c r="D215" s="1">
        <v>0</v>
      </c>
      <c r="E215" s="1">
        <v>0</v>
      </c>
      <c r="F215" s="1">
        <v>0</v>
      </c>
      <c r="G215" s="1">
        <v>0</v>
      </c>
      <c r="H215" s="1">
        <v>0</v>
      </c>
      <c r="I215" s="1">
        <v>0</v>
      </c>
      <c r="J215" s="1">
        <v>0</v>
      </c>
      <c r="K215" s="1">
        <v>0</v>
      </c>
      <c r="L215" s="1">
        <v>0</v>
      </c>
      <c r="M215" s="1">
        <v>0</v>
      </c>
      <c r="N215" s="1">
        <v>0</v>
      </c>
      <c r="O215" s="1">
        <v>0</v>
      </c>
      <c r="P215" s="1">
        <v>0</v>
      </c>
    </row>
    <row r="216" spans="1:16" x14ac:dyDescent="0.25">
      <c r="A216" s="28">
        <v>0</v>
      </c>
      <c r="B216" s="1">
        <v>0</v>
      </c>
      <c r="C216" s="1">
        <v>0</v>
      </c>
      <c r="D216" s="1">
        <v>0</v>
      </c>
      <c r="E216" s="1">
        <v>0</v>
      </c>
      <c r="F216" s="1">
        <v>0</v>
      </c>
      <c r="G216" s="1">
        <v>0</v>
      </c>
      <c r="H216" s="1">
        <v>0</v>
      </c>
      <c r="I216" s="1">
        <v>0</v>
      </c>
      <c r="J216" s="1">
        <v>0</v>
      </c>
      <c r="K216" s="1">
        <v>0</v>
      </c>
      <c r="L216" s="1">
        <v>0</v>
      </c>
      <c r="M216" s="1">
        <v>0</v>
      </c>
      <c r="N216" s="1">
        <v>0</v>
      </c>
      <c r="O216" s="1">
        <v>0</v>
      </c>
      <c r="P216" s="1">
        <v>0</v>
      </c>
    </row>
    <row r="217" spans="1:16" x14ac:dyDescent="0.25">
      <c r="A217" s="28">
        <v>0</v>
      </c>
      <c r="B217" s="1">
        <v>0</v>
      </c>
      <c r="C217" s="1">
        <v>0</v>
      </c>
      <c r="D217" s="1">
        <v>0</v>
      </c>
      <c r="E217" s="1">
        <v>0</v>
      </c>
      <c r="F217" s="1">
        <v>0</v>
      </c>
      <c r="G217" s="1">
        <v>0</v>
      </c>
      <c r="H217" s="1">
        <v>0</v>
      </c>
      <c r="I217" s="1">
        <v>0</v>
      </c>
      <c r="J217" s="1">
        <v>0</v>
      </c>
      <c r="K217" s="1">
        <v>0</v>
      </c>
      <c r="L217" s="1">
        <v>0</v>
      </c>
      <c r="M217" s="1">
        <v>0</v>
      </c>
      <c r="N217" s="1">
        <v>0</v>
      </c>
      <c r="O217" s="1">
        <v>0</v>
      </c>
      <c r="P217" s="1">
        <v>0</v>
      </c>
    </row>
    <row r="218" spans="1:16" x14ac:dyDescent="0.25">
      <c r="A218" s="28">
        <v>0</v>
      </c>
      <c r="B218" s="1">
        <v>0</v>
      </c>
      <c r="C218" s="1">
        <v>0</v>
      </c>
      <c r="D218" s="1">
        <v>0</v>
      </c>
      <c r="E218" s="1">
        <v>0</v>
      </c>
      <c r="F218" s="1">
        <v>0</v>
      </c>
      <c r="G218" s="1">
        <v>0</v>
      </c>
      <c r="H218" s="1">
        <v>0</v>
      </c>
      <c r="I218" s="1">
        <v>0</v>
      </c>
      <c r="J218" s="1">
        <v>0</v>
      </c>
      <c r="K218" s="1">
        <v>0</v>
      </c>
      <c r="L218" s="1">
        <v>0</v>
      </c>
      <c r="M218" s="1">
        <v>0</v>
      </c>
      <c r="N218" s="1">
        <v>0</v>
      </c>
      <c r="O218" s="1">
        <v>0</v>
      </c>
      <c r="P218" s="1">
        <v>0</v>
      </c>
    </row>
    <row r="219" spans="1:16" x14ac:dyDescent="0.25">
      <c r="A219" s="28">
        <v>0</v>
      </c>
      <c r="B219" s="1">
        <v>0</v>
      </c>
      <c r="C219" s="1">
        <v>0</v>
      </c>
      <c r="D219" s="1">
        <v>0</v>
      </c>
      <c r="E219" s="1">
        <v>0</v>
      </c>
      <c r="F219" s="1">
        <v>0</v>
      </c>
      <c r="G219" s="1">
        <v>0</v>
      </c>
      <c r="H219" s="1">
        <v>0</v>
      </c>
      <c r="I219" s="1">
        <v>0</v>
      </c>
      <c r="J219" s="1">
        <v>0</v>
      </c>
      <c r="K219" s="1">
        <v>0</v>
      </c>
      <c r="L219" s="1">
        <v>0</v>
      </c>
      <c r="M219" s="1">
        <v>0</v>
      </c>
      <c r="N219" s="1">
        <v>0</v>
      </c>
      <c r="O219" s="1">
        <v>0</v>
      </c>
      <c r="P219" s="1">
        <v>0</v>
      </c>
    </row>
    <row r="220" spans="1:16" x14ac:dyDescent="0.25">
      <c r="A220" s="28">
        <v>0</v>
      </c>
      <c r="B220" s="1">
        <v>0</v>
      </c>
      <c r="C220" s="1">
        <v>0</v>
      </c>
      <c r="D220" s="1">
        <v>0</v>
      </c>
      <c r="E220" s="1">
        <v>0</v>
      </c>
      <c r="F220" s="1">
        <v>0</v>
      </c>
      <c r="G220" s="1">
        <v>0</v>
      </c>
      <c r="H220" s="1">
        <v>0</v>
      </c>
      <c r="I220" s="1">
        <v>0</v>
      </c>
      <c r="J220" s="1">
        <v>0</v>
      </c>
      <c r="K220" s="1">
        <v>0</v>
      </c>
      <c r="L220" s="1">
        <v>0</v>
      </c>
      <c r="M220" s="1">
        <v>0</v>
      </c>
      <c r="N220" s="1">
        <v>0</v>
      </c>
      <c r="O220" s="1">
        <v>0</v>
      </c>
      <c r="P220" s="1">
        <v>0</v>
      </c>
    </row>
    <row r="221" spans="1:16" x14ac:dyDescent="0.25">
      <c r="A221" s="28">
        <v>0</v>
      </c>
      <c r="B221" s="1">
        <v>0</v>
      </c>
      <c r="C221" s="1">
        <v>0</v>
      </c>
      <c r="D221" s="1">
        <v>0</v>
      </c>
      <c r="E221" s="1">
        <v>0</v>
      </c>
      <c r="F221" s="1">
        <v>0</v>
      </c>
      <c r="G221" s="1">
        <v>0</v>
      </c>
      <c r="H221" s="1">
        <v>0</v>
      </c>
      <c r="I221" s="1">
        <v>0</v>
      </c>
      <c r="J221" s="1">
        <v>0</v>
      </c>
      <c r="K221" s="1">
        <v>0</v>
      </c>
      <c r="L221" s="1">
        <v>0</v>
      </c>
      <c r="M221" s="1">
        <v>0</v>
      </c>
      <c r="N221" s="1">
        <v>0</v>
      </c>
      <c r="O221" s="1">
        <v>0</v>
      </c>
      <c r="P221" s="1">
        <v>0</v>
      </c>
    </row>
    <row r="222" spans="1:16" x14ac:dyDescent="0.25">
      <c r="A222" s="28">
        <v>0</v>
      </c>
      <c r="B222" s="1">
        <v>0</v>
      </c>
      <c r="C222" s="1">
        <v>0</v>
      </c>
      <c r="D222" s="1">
        <v>0</v>
      </c>
      <c r="E222" s="1">
        <v>0</v>
      </c>
      <c r="F222" s="1">
        <v>0</v>
      </c>
      <c r="G222" s="1">
        <v>0</v>
      </c>
      <c r="H222" s="1">
        <v>0</v>
      </c>
      <c r="I222" s="1">
        <v>0</v>
      </c>
      <c r="J222" s="1">
        <v>0</v>
      </c>
      <c r="K222" s="1">
        <v>0</v>
      </c>
      <c r="L222" s="1">
        <v>0</v>
      </c>
      <c r="M222" s="1">
        <v>0</v>
      </c>
      <c r="N222" s="1">
        <v>0</v>
      </c>
      <c r="O222" s="1">
        <v>0</v>
      </c>
      <c r="P222" s="1">
        <v>0</v>
      </c>
    </row>
    <row r="223" spans="1:16" x14ac:dyDescent="0.25">
      <c r="A223" s="28">
        <v>0</v>
      </c>
      <c r="B223" s="1">
        <v>0</v>
      </c>
      <c r="C223" s="1">
        <v>0</v>
      </c>
      <c r="D223" s="1">
        <v>0</v>
      </c>
      <c r="E223" s="1">
        <v>0</v>
      </c>
      <c r="F223" s="1">
        <v>0</v>
      </c>
      <c r="G223" s="1">
        <v>0</v>
      </c>
      <c r="H223" s="1">
        <v>0</v>
      </c>
      <c r="I223" s="1">
        <v>0</v>
      </c>
      <c r="J223" s="1">
        <v>0</v>
      </c>
      <c r="K223" s="1">
        <v>0</v>
      </c>
      <c r="L223" s="1">
        <v>0</v>
      </c>
      <c r="M223" s="1">
        <v>0</v>
      </c>
      <c r="N223" s="1">
        <v>0</v>
      </c>
      <c r="O223" s="1">
        <v>0</v>
      </c>
      <c r="P223" s="1">
        <v>0</v>
      </c>
    </row>
    <row r="224" spans="1:16" x14ac:dyDescent="0.25">
      <c r="A224" s="28">
        <v>0</v>
      </c>
      <c r="B224" s="1">
        <v>0</v>
      </c>
      <c r="C224" s="1">
        <v>0</v>
      </c>
      <c r="D224" s="1">
        <v>0</v>
      </c>
      <c r="E224" s="1">
        <v>0</v>
      </c>
      <c r="F224" s="1">
        <v>0</v>
      </c>
      <c r="G224" s="1">
        <v>0</v>
      </c>
      <c r="H224" s="1">
        <v>0</v>
      </c>
      <c r="I224" s="1">
        <v>0</v>
      </c>
      <c r="J224" s="1">
        <v>0</v>
      </c>
      <c r="K224" s="1">
        <v>0</v>
      </c>
      <c r="L224" s="1">
        <v>0</v>
      </c>
      <c r="M224" s="1">
        <v>0</v>
      </c>
      <c r="N224" s="1">
        <v>0</v>
      </c>
      <c r="O224" s="1">
        <v>0</v>
      </c>
      <c r="P224" s="1">
        <v>0</v>
      </c>
    </row>
    <row r="225" spans="1:16" x14ac:dyDescent="0.25">
      <c r="A225" s="28">
        <v>0</v>
      </c>
      <c r="B225" s="1">
        <v>0</v>
      </c>
      <c r="C225" s="1">
        <v>0</v>
      </c>
      <c r="D225" s="1">
        <v>0</v>
      </c>
      <c r="E225" s="1">
        <v>0</v>
      </c>
      <c r="F225" s="1">
        <v>0</v>
      </c>
      <c r="G225" s="1">
        <v>0</v>
      </c>
      <c r="H225" s="1">
        <v>0</v>
      </c>
      <c r="I225" s="1">
        <v>0</v>
      </c>
      <c r="J225" s="1">
        <v>0</v>
      </c>
      <c r="K225" s="1">
        <v>0</v>
      </c>
      <c r="L225" s="1">
        <v>0</v>
      </c>
      <c r="M225" s="1">
        <v>0</v>
      </c>
      <c r="N225" s="1">
        <v>0</v>
      </c>
      <c r="O225" s="1">
        <v>0</v>
      </c>
      <c r="P225" s="1">
        <v>0</v>
      </c>
    </row>
    <row r="226" spans="1:16" x14ac:dyDescent="0.25">
      <c r="A226" s="28">
        <v>0</v>
      </c>
      <c r="B226" s="1">
        <v>0</v>
      </c>
      <c r="C226" s="1">
        <v>0</v>
      </c>
      <c r="D226" s="1">
        <v>0</v>
      </c>
      <c r="E226" s="1">
        <v>0</v>
      </c>
      <c r="F226" s="1">
        <v>0</v>
      </c>
      <c r="G226" s="1">
        <v>0</v>
      </c>
      <c r="H226" s="1">
        <v>0</v>
      </c>
      <c r="I226" s="1">
        <v>0</v>
      </c>
      <c r="J226" s="1">
        <v>0</v>
      </c>
      <c r="K226" s="1">
        <v>0</v>
      </c>
      <c r="L226" s="1">
        <v>0</v>
      </c>
      <c r="M226" s="1">
        <v>0</v>
      </c>
      <c r="N226" s="1">
        <v>0</v>
      </c>
      <c r="O226" s="1">
        <v>0</v>
      </c>
      <c r="P226" s="1">
        <v>0</v>
      </c>
    </row>
    <row r="227" spans="1:16" x14ac:dyDescent="0.25">
      <c r="A227" s="28">
        <v>0</v>
      </c>
      <c r="B227" s="1">
        <v>0</v>
      </c>
      <c r="C227" s="1">
        <v>0</v>
      </c>
      <c r="D227" s="1">
        <v>0</v>
      </c>
      <c r="E227" s="1">
        <v>0</v>
      </c>
      <c r="F227" s="1">
        <v>0</v>
      </c>
      <c r="G227" s="1">
        <v>0</v>
      </c>
      <c r="H227" s="1">
        <v>0</v>
      </c>
      <c r="I227" s="1">
        <v>0</v>
      </c>
      <c r="J227" s="1">
        <v>0</v>
      </c>
      <c r="K227" s="1">
        <v>0</v>
      </c>
      <c r="L227" s="1">
        <v>0</v>
      </c>
      <c r="M227" s="1">
        <v>0</v>
      </c>
      <c r="N227" s="1">
        <v>0</v>
      </c>
      <c r="O227" s="1">
        <v>0</v>
      </c>
      <c r="P227" s="1">
        <v>0</v>
      </c>
    </row>
    <row r="228" spans="1:16" x14ac:dyDescent="0.25">
      <c r="A228" s="28">
        <v>0</v>
      </c>
      <c r="B228" s="1">
        <v>0</v>
      </c>
      <c r="C228" s="1">
        <v>0</v>
      </c>
      <c r="D228" s="1">
        <v>0</v>
      </c>
      <c r="E228" s="1">
        <v>0</v>
      </c>
      <c r="F228" s="1">
        <v>0</v>
      </c>
      <c r="G228" s="1">
        <v>0</v>
      </c>
      <c r="H228" s="1">
        <v>0</v>
      </c>
      <c r="I228" s="1">
        <v>0</v>
      </c>
      <c r="J228" s="1">
        <v>0</v>
      </c>
      <c r="K228" s="1">
        <v>0</v>
      </c>
      <c r="L228" s="1">
        <v>0</v>
      </c>
      <c r="M228" s="1">
        <v>0</v>
      </c>
      <c r="N228" s="1">
        <v>0</v>
      </c>
      <c r="O228" s="1">
        <v>0</v>
      </c>
      <c r="P228" s="1">
        <v>0</v>
      </c>
    </row>
    <row r="229" spans="1:16" x14ac:dyDescent="0.25">
      <c r="A229" s="28">
        <v>0</v>
      </c>
      <c r="B229" s="1">
        <v>0</v>
      </c>
      <c r="C229" s="1">
        <v>0</v>
      </c>
      <c r="D229" s="1">
        <v>0</v>
      </c>
      <c r="E229" s="1">
        <v>0</v>
      </c>
      <c r="F229" s="1">
        <v>0</v>
      </c>
      <c r="G229" s="1">
        <v>0</v>
      </c>
      <c r="H229" s="1">
        <v>0</v>
      </c>
      <c r="I229" s="1">
        <v>0</v>
      </c>
      <c r="J229" s="1">
        <v>0</v>
      </c>
      <c r="K229" s="1">
        <v>0</v>
      </c>
      <c r="L229" s="1">
        <v>0</v>
      </c>
      <c r="M229" s="1">
        <v>0</v>
      </c>
      <c r="N229" s="1">
        <v>0</v>
      </c>
      <c r="O229" s="1">
        <v>0</v>
      </c>
      <c r="P229" s="1">
        <v>0</v>
      </c>
    </row>
    <row r="230" spans="1:16" x14ac:dyDescent="0.25">
      <c r="A230" s="28">
        <v>0</v>
      </c>
      <c r="B230" s="1">
        <v>0</v>
      </c>
      <c r="C230" s="1">
        <v>0</v>
      </c>
      <c r="D230" s="1">
        <v>0</v>
      </c>
      <c r="E230" s="1">
        <v>0</v>
      </c>
      <c r="F230" s="1">
        <v>0</v>
      </c>
      <c r="G230" s="1">
        <v>0</v>
      </c>
      <c r="H230" s="1">
        <v>0</v>
      </c>
      <c r="I230" s="1">
        <v>0</v>
      </c>
      <c r="J230" s="1">
        <v>0</v>
      </c>
      <c r="K230" s="1">
        <v>0</v>
      </c>
      <c r="L230" s="1">
        <v>0</v>
      </c>
      <c r="M230" s="1">
        <v>0</v>
      </c>
      <c r="N230" s="1">
        <v>0</v>
      </c>
      <c r="O230" s="1">
        <v>0</v>
      </c>
      <c r="P230" s="1">
        <v>0</v>
      </c>
    </row>
    <row r="231" spans="1:16" x14ac:dyDescent="0.25">
      <c r="A231" s="28">
        <v>0</v>
      </c>
      <c r="B231" s="1">
        <v>0</v>
      </c>
      <c r="C231" s="1">
        <v>0</v>
      </c>
      <c r="D231" s="1">
        <v>0</v>
      </c>
      <c r="E231" s="1">
        <v>0</v>
      </c>
      <c r="F231" s="1">
        <v>0</v>
      </c>
      <c r="G231" s="1">
        <v>0</v>
      </c>
      <c r="H231" s="1">
        <v>0</v>
      </c>
      <c r="I231" s="1">
        <v>0</v>
      </c>
      <c r="J231" s="1">
        <v>0</v>
      </c>
      <c r="K231" s="1">
        <v>0</v>
      </c>
      <c r="L231" s="1">
        <v>0</v>
      </c>
      <c r="M231" s="1">
        <v>0</v>
      </c>
      <c r="N231" s="1">
        <v>0</v>
      </c>
      <c r="O231" s="1">
        <v>0</v>
      </c>
      <c r="P231" s="1">
        <v>0</v>
      </c>
    </row>
    <row r="232" spans="1:16" x14ac:dyDescent="0.25">
      <c r="A232" s="28">
        <v>0</v>
      </c>
      <c r="B232" s="1">
        <v>0</v>
      </c>
      <c r="C232" s="1">
        <v>0</v>
      </c>
      <c r="D232" s="1">
        <v>0</v>
      </c>
      <c r="E232" s="1">
        <v>0</v>
      </c>
      <c r="F232" s="1">
        <v>0</v>
      </c>
      <c r="G232" s="1">
        <v>0</v>
      </c>
      <c r="H232" s="1">
        <v>0</v>
      </c>
      <c r="I232" s="1">
        <v>0</v>
      </c>
      <c r="J232" s="1">
        <v>0</v>
      </c>
      <c r="K232" s="1">
        <v>0</v>
      </c>
      <c r="L232" s="1">
        <v>0</v>
      </c>
      <c r="M232" s="1">
        <v>0</v>
      </c>
      <c r="N232" s="1">
        <v>0</v>
      </c>
      <c r="O232" s="1">
        <v>0</v>
      </c>
      <c r="P232" s="1">
        <v>0</v>
      </c>
    </row>
    <row r="233" spans="1:16" x14ac:dyDescent="0.25">
      <c r="A233" s="28">
        <v>0</v>
      </c>
      <c r="B233" s="1">
        <v>0</v>
      </c>
      <c r="C233" s="1">
        <v>0</v>
      </c>
      <c r="D233" s="1">
        <v>0</v>
      </c>
      <c r="E233" s="1">
        <v>0</v>
      </c>
      <c r="F233" s="1">
        <v>0</v>
      </c>
      <c r="G233" s="1">
        <v>0</v>
      </c>
      <c r="H233" s="1">
        <v>0</v>
      </c>
      <c r="I233" s="1">
        <v>0</v>
      </c>
      <c r="J233" s="1">
        <v>0</v>
      </c>
      <c r="K233" s="1">
        <v>0</v>
      </c>
      <c r="L233" s="1">
        <v>0</v>
      </c>
      <c r="M233" s="1">
        <v>0</v>
      </c>
      <c r="N233" s="1">
        <v>0</v>
      </c>
      <c r="O233" s="1">
        <v>0</v>
      </c>
      <c r="P233" s="1">
        <v>0</v>
      </c>
    </row>
    <row r="234" spans="1:16" x14ac:dyDescent="0.25">
      <c r="A234" s="28">
        <v>0</v>
      </c>
      <c r="B234" s="1">
        <v>0</v>
      </c>
      <c r="C234" s="1">
        <v>0</v>
      </c>
      <c r="D234" s="1">
        <v>0</v>
      </c>
      <c r="E234" s="1">
        <v>0</v>
      </c>
      <c r="F234" s="1">
        <v>0</v>
      </c>
      <c r="G234" s="1">
        <v>0</v>
      </c>
      <c r="H234" s="1">
        <v>0</v>
      </c>
      <c r="I234" s="1">
        <v>0</v>
      </c>
      <c r="J234" s="1">
        <v>0</v>
      </c>
      <c r="K234" s="1">
        <v>0</v>
      </c>
      <c r="L234" s="1">
        <v>0</v>
      </c>
      <c r="M234" s="1">
        <v>0</v>
      </c>
      <c r="N234" s="1">
        <v>0</v>
      </c>
      <c r="O234" s="1">
        <v>0</v>
      </c>
      <c r="P234" s="1">
        <v>0</v>
      </c>
    </row>
    <row r="235" spans="1:16" x14ac:dyDescent="0.25">
      <c r="A235" s="28">
        <v>0</v>
      </c>
      <c r="B235" s="1">
        <v>0</v>
      </c>
      <c r="C235" s="1">
        <v>0</v>
      </c>
      <c r="D235" s="1">
        <v>0</v>
      </c>
      <c r="E235" s="1">
        <v>0</v>
      </c>
      <c r="F235" s="1">
        <v>0</v>
      </c>
      <c r="G235" s="1">
        <v>0</v>
      </c>
      <c r="H235" s="1">
        <v>0</v>
      </c>
      <c r="I235" s="1">
        <v>0</v>
      </c>
      <c r="J235" s="1">
        <v>0</v>
      </c>
      <c r="K235" s="1">
        <v>0</v>
      </c>
      <c r="L235" s="1">
        <v>0</v>
      </c>
      <c r="M235" s="1">
        <v>0</v>
      </c>
      <c r="N235" s="1">
        <v>0</v>
      </c>
      <c r="O235" s="1">
        <v>0</v>
      </c>
      <c r="P235" s="1">
        <v>0</v>
      </c>
    </row>
    <row r="236" spans="1:16" x14ac:dyDescent="0.25">
      <c r="A236" s="28">
        <v>0</v>
      </c>
      <c r="B236" s="1">
        <v>0</v>
      </c>
      <c r="C236" s="1">
        <v>0</v>
      </c>
      <c r="D236" s="1">
        <v>0</v>
      </c>
      <c r="E236" s="1">
        <v>0</v>
      </c>
      <c r="F236" s="1">
        <v>0</v>
      </c>
      <c r="G236" s="1">
        <v>0</v>
      </c>
      <c r="H236" s="1">
        <v>0</v>
      </c>
      <c r="I236" s="1">
        <v>0</v>
      </c>
      <c r="J236" s="1">
        <v>0</v>
      </c>
      <c r="K236" s="1">
        <v>0</v>
      </c>
      <c r="L236" s="1">
        <v>0</v>
      </c>
      <c r="M236" s="1">
        <v>0</v>
      </c>
      <c r="N236" s="1">
        <v>0</v>
      </c>
      <c r="O236" s="1">
        <v>0</v>
      </c>
      <c r="P236" s="1">
        <v>0</v>
      </c>
    </row>
    <row r="237" spans="1:16" x14ac:dyDescent="0.25">
      <c r="A237" s="28">
        <v>0</v>
      </c>
      <c r="B237" s="1">
        <v>0</v>
      </c>
      <c r="C237" s="1">
        <v>0</v>
      </c>
      <c r="D237" s="1">
        <v>0</v>
      </c>
      <c r="E237" s="1">
        <v>0</v>
      </c>
      <c r="F237" s="1">
        <v>0</v>
      </c>
      <c r="G237" s="1">
        <v>0</v>
      </c>
      <c r="H237" s="1">
        <v>0</v>
      </c>
      <c r="I237" s="1">
        <v>0</v>
      </c>
      <c r="J237" s="1">
        <v>0</v>
      </c>
      <c r="K237" s="1">
        <v>0</v>
      </c>
      <c r="L237" s="1">
        <v>0</v>
      </c>
      <c r="M237" s="1">
        <v>0</v>
      </c>
      <c r="N237" s="1">
        <v>0</v>
      </c>
      <c r="O237" s="1">
        <v>0</v>
      </c>
      <c r="P237" s="1">
        <v>0</v>
      </c>
    </row>
    <row r="238" spans="1:16" x14ac:dyDescent="0.25">
      <c r="A238" s="28">
        <v>0</v>
      </c>
      <c r="B238" s="1">
        <v>0</v>
      </c>
      <c r="C238" s="1">
        <v>0</v>
      </c>
      <c r="D238" s="1">
        <v>0</v>
      </c>
      <c r="E238" s="1">
        <v>0</v>
      </c>
      <c r="F238" s="1">
        <v>0</v>
      </c>
      <c r="G238" s="1">
        <v>0</v>
      </c>
      <c r="H238" s="1">
        <v>0</v>
      </c>
      <c r="I238" s="1">
        <v>0</v>
      </c>
      <c r="J238" s="1">
        <v>0</v>
      </c>
      <c r="K238" s="1">
        <v>0</v>
      </c>
      <c r="L238" s="1">
        <v>0</v>
      </c>
      <c r="M238" s="1">
        <v>0</v>
      </c>
      <c r="N238" s="1">
        <v>0</v>
      </c>
      <c r="O238" s="1">
        <v>0</v>
      </c>
      <c r="P238" s="1">
        <v>0</v>
      </c>
    </row>
    <row r="239" spans="1:16" x14ac:dyDescent="0.25">
      <c r="A239" s="28">
        <v>0</v>
      </c>
      <c r="B239" s="1">
        <v>0</v>
      </c>
      <c r="C239" s="1">
        <v>0</v>
      </c>
      <c r="D239" s="1">
        <v>0</v>
      </c>
      <c r="E239" s="1">
        <v>0</v>
      </c>
      <c r="F239" s="1">
        <v>0</v>
      </c>
      <c r="G239" s="1">
        <v>0</v>
      </c>
      <c r="H239" s="1">
        <v>0</v>
      </c>
      <c r="I239" s="1">
        <v>0</v>
      </c>
      <c r="J239" s="1">
        <v>0</v>
      </c>
      <c r="K239" s="1">
        <v>0</v>
      </c>
      <c r="L239" s="1">
        <v>0</v>
      </c>
      <c r="M239" s="1">
        <v>0</v>
      </c>
      <c r="N239" s="1">
        <v>0</v>
      </c>
      <c r="O239" s="1">
        <v>0</v>
      </c>
      <c r="P239" s="1">
        <v>0</v>
      </c>
    </row>
    <row r="240" spans="1:16" x14ac:dyDescent="0.25">
      <c r="A240" s="28">
        <v>0</v>
      </c>
      <c r="B240" s="1">
        <v>0</v>
      </c>
      <c r="C240" s="1">
        <v>0</v>
      </c>
      <c r="D240" s="1">
        <v>0</v>
      </c>
      <c r="E240" s="1">
        <v>0</v>
      </c>
      <c r="F240" s="1">
        <v>0</v>
      </c>
      <c r="G240" s="1">
        <v>0</v>
      </c>
      <c r="H240" s="1">
        <v>0</v>
      </c>
      <c r="I240" s="1">
        <v>0</v>
      </c>
      <c r="J240" s="1">
        <v>0</v>
      </c>
      <c r="K240" s="1">
        <v>0</v>
      </c>
      <c r="L240" s="1">
        <v>0</v>
      </c>
      <c r="M240" s="1">
        <v>0</v>
      </c>
      <c r="N240" s="1">
        <v>0</v>
      </c>
      <c r="O240" s="1">
        <v>0</v>
      </c>
      <c r="P240" s="1">
        <v>0</v>
      </c>
    </row>
    <row r="241" spans="1:16" x14ac:dyDescent="0.25">
      <c r="A241" s="28">
        <v>0</v>
      </c>
      <c r="B241" s="1">
        <v>0</v>
      </c>
      <c r="C241" s="1">
        <v>0</v>
      </c>
      <c r="D241" s="1">
        <v>0</v>
      </c>
      <c r="E241" s="1">
        <v>0</v>
      </c>
      <c r="F241" s="1">
        <v>0</v>
      </c>
      <c r="G241" s="1">
        <v>0</v>
      </c>
      <c r="H241" s="1">
        <v>0</v>
      </c>
      <c r="I241" s="1">
        <v>0</v>
      </c>
      <c r="J241" s="1">
        <v>0</v>
      </c>
      <c r="K241" s="1">
        <v>0</v>
      </c>
      <c r="L241" s="1">
        <v>0</v>
      </c>
      <c r="M241" s="1">
        <v>0</v>
      </c>
      <c r="N241" s="1">
        <v>0</v>
      </c>
      <c r="O241" s="1">
        <v>0</v>
      </c>
      <c r="P241" s="1">
        <v>0</v>
      </c>
    </row>
    <row r="242" spans="1:16" x14ac:dyDescent="0.25">
      <c r="A242" s="28">
        <v>0</v>
      </c>
      <c r="B242" s="1">
        <v>0</v>
      </c>
      <c r="C242" s="1">
        <v>0</v>
      </c>
      <c r="D242" s="1">
        <v>0</v>
      </c>
      <c r="E242" s="1">
        <v>0</v>
      </c>
      <c r="F242" s="1">
        <v>0</v>
      </c>
      <c r="G242" s="1">
        <v>0</v>
      </c>
      <c r="H242" s="1">
        <v>0</v>
      </c>
      <c r="I242" s="1">
        <v>0</v>
      </c>
      <c r="J242" s="1">
        <v>0</v>
      </c>
      <c r="K242" s="1">
        <v>0</v>
      </c>
      <c r="L242" s="1">
        <v>0</v>
      </c>
      <c r="M242" s="1">
        <v>0</v>
      </c>
      <c r="N242" s="1">
        <v>0</v>
      </c>
      <c r="O242" s="1">
        <v>0</v>
      </c>
      <c r="P242" s="1">
        <v>0</v>
      </c>
    </row>
    <row r="243" spans="1:16" x14ac:dyDescent="0.25">
      <c r="A243" s="28">
        <v>0</v>
      </c>
      <c r="B243" s="1">
        <v>0</v>
      </c>
      <c r="C243" s="1">
        <v>0</v>
      </c>
      <c r="D243" s="1">
        <v>0</v>
      </c>
      <c r="E243" s="1">
        <v>0</v>
      </c>
      <c r="F243" s="1">
        <v>0</v>
      </c>
      <c r="G243" s="1">
        <v>0</v>
      </c>
      <c r="H243" s="1">
        <v>0</v>
      </c>
      <c r="I243" s="1">
        <v>0</v>
      </c>
      <c r="J243" s="1">
        <v>0</v>
      </c>
      <c r="K243" s="1">
        <v>0</v>
      </c>
      <c r="L243" s="1">
        <v>0</v>
      </c>
      <c r="M243" s="1">
        <v>0</v>
      </c>
      <c r="N243" s="1">
        <v>0</v>
      </c>
      <c r="O243" s="1">
        <v>0</v>
      </c>
      <c r="P243" s="1">
        <v>0</v>
      </c>
    </row>
    <row r="244" spans="1:16" x14ac:dyDescent="0.25">
      <c r="A244" s="28">
        <v>0</v>
      </c>
      <c r="B244" s="1">
        <v>0</v>
      </c>
      <c r="C244" s="1">
        <v>0</v>
      </c>
      <c r="D244" s="1">
        <v>0</v>
      </c>
      <c r="E244" s="1">
        <v>0</v>
      </c>
      <c r="F244" s="1">
        <v>0</v>
      </c>
      <c r="G244" s="1">
        <v>0</v>
      </c>
      <c r="H244" s="1">
        <v>0</v>
      </c>
      <c r="I244" s="1">
        <v>0</v>
      </c>
      <c r="J244" s="1">
        <v>0</v>
      </c>
      <c r="K244" s="1">
        <v>0</v>
      </c>
      <c r="L244" s="1">
        <v>0</v>
      </c>
      <c r="M244" s="1">
        <v>0</v>
      </c>
      <c r="N244" s="1">
        <v>0</v>
      </c>
      <c r="O244" s="1">
        <v>0</v>
      </c>
      <c r="P244" s="1">
        <v>0</v>
      </c>
    </row>
    <row r="245" spans="1:16" x14ac:dyDescent="0.25">
      <c r="A245" s="28">
        <v>0</v>
      </c>
      <c r="B245" s="1">
        <v>0</v>
      </c>
      <c r="C245" s="1">
        <v>0</v>
      </c>
      <c r="D245" s="1">
        <v>0</v>
      </c>
      <c r="E245" s="1">
        <v>0</v>
      </c>
      <c r="F245" s="1">
        <v>0</v>
      </c>
      <c r="G245" s="1">
        <v>0</v>
      </c>
      <c r="H245" s="1">
        <v>0</v>
      </c>
      <c r="I245" s="1">
        <v>0</v>
      </c>
      <c r="J245" s="1">
        <v>0</v>
      </c>
      <c r="K245" s="1">
        <v>0</v>
      </c>
      <c r="L245" s="1">
        <v>0</v>
      </c>
      <c r="M245" s="1">
        <v>0</v>
      </c>
      <c r="N245" s="1">
        <v>0</v>
      </c>
      <c r="O245" s="1">
        <v>0</v>
      </c>
      <c r="P245" s="1">
        <v>0</v>
      </c>
    </row>
    <row r="246" spans="1:16" x14ac:dyDescent="0.25">
      <c r="A246" s="28">
        <v>0</v>
      </c>
      <c r="B246" s="1">
        <v>0</v>
      </c>
      <c r="C246" s="1">
        <v>0</v>
      </c>
      <c r="D246" s="1">
        <v>0</v>
      </c>
      <c r="E246" s="1">
        <v>0</v>
      </c>
      <c r="F246" s="1">
        <v>0</v>
      </c>
      <c r="G246" s="1">
        <v>0</v>
      </c>
      <c r="H246" s="1">
        <v>0</v>
      </c>
      <c r="I246" s="1">
        <v>0</v>
      </c>
      <c r="J246" s="1">
        <v>0</v>
      </c>
      <c r="K246" s="1">
        <v>0</v>
      </c>
      <c r="L246" s="1">
        <v>0</v>
      </c>
      <c r="M246" s="1">
        <v>0</v>
      </c>
      <c r="N246" s="1">
        <v>0</v>
      </c>
      <c r="O246" s="1">
        <v>0</v>
      </c>
      <c r="P246" s="1">
        <v>0</v>
      </c>
    </row>
    <row r="247" spans="1:16" x14ac:dyDescent="0.25">
      <c r="A247" s="28">
        <v>0</v>
      </c>
      <c r="B247" s="1">
        <v>0</v>
      </c>
      <c r="C247" s="1">
        <v>0</v>
      </c>
      <c r="D247" s="1">
        <v>0</v>
      </c>
      <c r="E247" s="1">
        <v>0</v>
      </c>
      <c r="F247" s="1">
        <v>0</v>
      </c>
      <c r="G247" s="1">
        <v>0</v>
      </c>
      <c r="H247" s="1">
        <v>0</v>
      </c>
      <c r="I247" s="1">
        <v>0</v>
      </c>
      <c r="J247" s="1">
        <v>0</v>
      </c>
      <c r="K247" s="1">
        <v>0</v>
      </c>
      <c r="L247" s="1">
        <v>0</v>
      </c>
      <c r="M247" s="1">
        <v>0</v>
      </c>
      <c r="N247" s="1">
        <v>0</v>
      </c>
      <c r="O247" s="1">
        <v>0</v>
      </c>
      <c r="P247" s="1">
        <v>0</v>
      </c>
    </row>
    <row r="248" spans="1:16" x14ac:dyDescent="0.25">
      <c r="A248" s="28">
        <v>0</v>
      </c>
      <c r="B248" s="1">
        <v>0</v>
      </c>
      <c r="C248" s="1">
        <v>0</v>
      </c>
      <c r="D248" s="1">
        <v>0</v>
      </c>
      <c r="E248" s="1">
        <v>0</v>
      </c>
      <c r="F248" s="1">
        <v>0</v>
      </c>
      <c r="G248" s="1">
        <v>0</v>
      </c>
      <c r="H248" s="1">
        <v>0</v>
      </c>
      <c r="I248" s="1">
        <v>0</v>
      </c>
      <c r="J248" s="1">
        <v>0</v>
      </c>
      <c r="K248" s="1">
        <v>0</v>
      </c>
      <c r="L248" s="1">
        <v>0</v>
      </c>
      <c r="M248" s="1">
        <v>0</v>
      </c>
      <c r="N248" s="1">
        <v>0</v>
      </c>
      <c r="O248" s="1">
        <v>0</v>
      </c>
      <c r="P248" s="1">
        <v>0</v>
      </c>
    </row>
    <row r="249" spans="1:16" x14ac:dyDescent="0.25">
      <c r="A249" s="28">
        <v>0</v>
      </c>
      <c r="B249" s="1">
        <v>0</v>
      </c>
      <c r="C249" s="1">
        <v>0</v>
      </c>
      <c r="D249" s="1">
        <v>0</v>
      </c>
      <c r="E249" s="1">
        <v>0</v>
      </c>
      <c r="F249" s="1">
        <v>0</v>
      </c>
      <c r="G249" s="1">
        <v>0</v>
      </c>
      <c r="H249" s="1">
        <v>0</v>
      </c>
      <c r="I249" s="1">
        <v>0</v>
      </c>
      <c r="J249" s="1">
        <v>0</v>
      </c>
      <c r="K249" s="1">
        <v>0</v>
      </c>
      <c r="L249" s="1">
        <v>0</v>
      </c>
      <c r="M249" s="1">
        <v>0</v>
      </c>
      <c r="N249" s="1">
        <v>0</v>
      </c>
      <c r="O249" s="1">
        <v>0</v>
      </c>
      <c r="P249" s="1">
        <v>0</v>
      </c>
    </row>
    <row r="250" spans="1:16" x14ac:dyDescent="0.25">
      <c r="A250" s="28">
        <v>0</v>
      </c>
      <c r="B250" s="1">
        <v>0</v>
      </c>
      <c r="C250" s="1">
        <v>0</v>
      </c>
      <c r="D250" s="1">
        <v>0</v>
      </c>
      <c r="E250" s="1">
        <v>0</v>
      </c>
      <c r="F250" s="1">
        <v>0</v>
      </c>
      <c r="G250" s="1">
        <v>0</v>
      </c>
      <c r="H250" s="1">
        <v>0</v>
      </c>
      <c r="I250" s="1">
        <v>0</v>
      </c>
      <c r="J250" s="1">
        <v>0</v>
      </c>
      <c r="K250" s="1">
        <v>0</v>
      </c>
      <c r="L250" s="1">
        <v>0</v>
      </c>
      <c r="M250" s="1">
        <v>0</v>
      </c>
      <c r="N250" s="1">
        <v>0</v>
      </c>
      <c r="O250" s="1">
        <v>0</v>
      </c>
      <c r="P250" s="1">
        <v>0</v>
      </c>
    </row>
    <row r="251" spans="1:16" x14ac:dyDescent="0.25">
      <c r="A251" s="28">
        <v>0</v>
      </c>
      <c r="B251" s="1">
        <v>0</v>
      </c>
      <c r="C251" s="1">
        <v>0</v>
      </c>
      <c r="D251" s="1">
        <v>0</v>
      </c>
      <c r="E251" s="1">
        <v>0</v>
      </c>
      <c r="F251" s="1">
        <v>0</v>
      </c>
      <c r="G251" s="1">
        <v>0</v>
      </c>
      <c r="H251" s="1">
        <v>0</v>
      </c>
      <c r="I251" s="1">
        <v>0</v>
      </c>
      <c r="J251" s="1">
        <v>0</v>
      </c>
      <c r="K251" s="1">
        <v>0</v>
      </c>
      <c r="L251" s="1">
        <v>0</v>
      </c>
      <c r="M251" s="1">
        <v>0</v>
      </c>
      <c r="N251" s="1">
        <v>0</v>
      </c>
      <c r="O251" s="1">
        <v>0</v>
      </c>
      <c r="P251" s="1">
        <v>0</v>
      </c>
    </row>
    <row r="252" spans="1:16" x14ac:dyDescent="0.25">
      <c r="A252" s="28">
        <v>0</v>
      </c>
      <c r="B252" s="1">
        <v>0</v>
      </c>
      <c r="C252" s="1">
        <v>0</v>
      </c>
      <c r="D252" s="1">
        <v>0</v>
      </c>
      <c r="E252" s="1">
        <v>0</v>
      </c>
      <c r="F252" s="1">
        <v>0</v>
      </c>
      <c r="G252" s="1">
        <v>0</v>
      </c>
      <c r="H252" s="1">
        <v>0</v>
      </c>
      <c r="I252" s="1">
        <v>0</v>
      </c>
      <c r="J252" s="1">
        <v>0</v>
      </c>
      <c r="K252" s="1">
        <v>0</v>
      </c>
      <c r="L252" s="1">
        <v>0</v>
      </c>
      <c r="M252" s="1">
        <v>0</v>
      </c>
      <c r="N252" s="1">
        <v>0</v>
      </c>
      <c r="O252" s="1">
        <v>0</v>
      </c>
      <c r="P252" s="1">
        <v>0</v>
      </c>
    </row>
    <row r="253" spans="1:16" x14ac:dyDescent="0.25">
      <c r="A253" s="28">
        <v>0</v>
      </c>
      <c r="B253" s="1">
        <v>0</v>
      </c>
      <c r="C253" s="1">
        <v>0</v>
      </c>
      <c r="D253" s="1">
        <v>0</v>
      </c>
      <c r="E253" s="1">
        <v>0</v>
      </c>
      <c r="F253" s="1">
        <v>0</v>
      </c>
      <c r="G253" s="1">
        <v>0</v>
      </c>
      <c r="H253" s="1">
        <v>0</v>
      </c>
      <c r="I253" s="1">
        <v>0</v>
      </c>
      <c r="J253" s="1">
        <v>0</v>
      </c>
      <c r="K253" s="1">
        <v>0</v>
      </c>
      <c r="L253" s="1">
        <v>0</v>
      </c>
      <c r="M253" s="1">
        <v>0</v>
      </c>
      <c r="N253" s="1">
        <v>0</v>
      </c>
      <c r="O253" s="1">
        <v>0</v>
      </c>
      <c r="P253" s="1">
        <v>0</v>
      </c>
    </row>
    <row r="254" spans="1:16" x14ac:dyDescent="0.25">
      <c r="A254" s="28">
        <v>0</v>
      </c>
      <c r="B254" s="1">
        <v>0</v>
      </c>
      <c r="C254" s="1">
        <v>0</v>
      </c>
      <c r="D254" s="1">
        <v>0</v>
      </c>
      <c r="E254" s="1">
        <v>0</v>
      </c>
      <c r="F254" s="1">
        <v>0</v>
      </c>
      <c r="G254" s="1">
        <v>0</v>
      </c>
      <c r="H254" s="1">
        <v>0</v>
      </c>
      <c r="I254" s="1">
        <v>0</v>
      </c>
      <c r="J254" s="1">
        <v>0</v>
      </c>
      <c r="K254" s="1">
        <v>0</v>
      </c>
      <c r="L254" s="1">
        <v>0</v>
      </c>
      <c r="M254" s="1">
        <v>0</v>
      </c>
      <c r="N254" s="1">
        <v>0</v>
      </c>
      <c r="O254" s="1">
        <v>0</v>
      </c>
      <c r="P254" s="1">
        <v>0</v>
      </c>
    </row>
    <row r="255" spans="1:16" x14ac:dyDescent="0.25">
      <c r="A255" s="28">
        <v>0</v>
      </c>
      <c r="B255" s="1">
        <v>0</v>
      </c>
      <c r="C255" s="1">
        <v>0</v>
      </c>
      <c r="D255" s="1">
        <v>0</v>
      </c>
      <c r="E255" s="1">
        <v>0</v>
      </c>
      <c r="F255" s="1">
        <v>0</v>
      </c>
      <c r="G255" s="1">
        <v>0</v>
      </c>
      <c r="H255" s="1">
        <v>0</v>
      </c>
      <c r="I255" s="1">
        <v>0</v>
      </c>
      <c r="J255" s="1">
        <v>0</v>
      </c>
      <c r="K255" s="1">
        <v>0</v>
      </c>
      <c r="L255" s="1">
        <v>0</v>
      </c>
      <c r="M255" s="1">
        <v>0</v>
      </c>
      <c r="N255" s="1">
        <v>0</v>
      </c>
      <c r="O255" s="1">
        <v>0</v>
      </c>
      <c r="P255" s="1">
        <v>0</v>
      </c>
    </row>
    <row r="256" spans="1:16" x14ac:dyDescent="0.25">
      <c r="A256" s="28">
        <v>0</v>
      </c>
      <c r="B256" s="1">
        <v>0</v>
      </c>
      <c r="C256" s="1">
        <v>0</v>
      </c>
      <c r="D256" s="1">
        <v>0</v>
      </c>
      <c r="E256" s="1">
        <v>0</v>
      </c>
      <c r="F256" s="1">
        <v>0</v>
      </c>
      <c r="G256" s="1">
        <v>0</v>
      </c>
      <c r="H256" s="1">
        <v>0</v>
      </c>
      <c r="I256" s="1">
        <v>0</v>
      </c>
      <c r="J256" s="1">
        <v>0</v>
      </c>
      <c r="K256" s="1">
        <v>0</v>
      </c>
      <c r="L256" s="1">
        <v>0</v>
      </c>
      <c r="M256" s="1">
        <v>0</v>
      </c>
      <c r="N256" s="1">
        <v>0</v>
      </c>
      <c r="O256" s="1">
        <v>0</v>
      </c>
      <c r="P256" s="1">
        <v>0</v>
      </c>
    </row>
    <row r="257" spans="1:16" x14ac:dyDescent="0.25">
      <c r="A257" s="28">
        <v>0</v>
      </c>
      <c r="B257" s="1">
        <v>0</v>
      </c>
      <c r="C257" s="1">
        <v>0</v>
      </c>
      <c r="D257" s="1">
        <v>0</v>
      </c>
      <c r="E257" s="1">
        <v>0</v>
      </c>
      <c r="F257" s="1">
        <v>0</v>
      </c>
      <c r="G257" s="1">
        <v>0</v>
      </c>
      <c r="H257" s="1">
        <v>0</v>
      </c>
      <c r="I257" s="1">
        <v>0</v>
      </c>
      <c r="J257" s="1">
        <v>0</v>
      </c>
      <c r="K257" s="1">
        <v>0</v>
      </c>
      <c r="L257" s="1">
        <v>0</v>
      </c>
      <c r="M257" s="1">
        <v>0</v>
      </c>
      <c r="N257" s="1">
        <v>0</v>
      </c>
      <c r="O257" s="1">
        <v>0</v>
      </c>
      <c r="P257" s="1">
        <v>0</v>
      </c>
    </row>
    <row r="258" spans="1:16" x14ac:dyDescent="0.25">
      <c r="A258" s="28">
        <v>0</v>
      </c>
      <c r="B258" s="1">
        <v>0</v>
      </c>
      <c r="C258" s="1">
        <v>0</v>
      </c>
      <c r="D258" s="1">
        <v>0</v>
      </c>
      <c r="E258" s="1">
        <v>0</v>
      </c>
      <c r="F258" s="1">
        <v>0</v>
      </c>
      <c r="G258" s="1">
        <v>0</v>
      </c>
      <c r="H258" s="1">
        <v>0</v>
      </c>
      <c r="I258" s="1">
        <v>0</v>
      </c>
      <c r="J258" s="1">
        <v>0</v>
      </c>
      <c r="K258" s="1">
        <v>0</v>
      </c>
      <c r="L258" s="1">
        <v>0</v>
      </c>
      <c r="M258" s="1">
        <v>0</v>
      </c>
      <c r="N258" s="1">
        <v>0</v>
      </c>
      <c r="O258" s="1">
        <v>0</v>
      </c>
      <c r="P258" s="1">
        <v>0</v>
      </c>
    </row>
    <row r="259" spans="1:16" x14ac:dyDescent="0.25">
      <c r="A259" s="28">
        <v>0</v>
      </c>
      <c r="B259" s="1">
        <v>0</v>
      </c>
      <c r="C259" s="1">
        <v>0</v>
      </c>
      <c r="D259" s="1">
        <v>0</v>
      </c>
      <c r="E259" s="1">
        <v>0</v>
      </c>
      <c r="F259" s="1">
        <v>0</v>
      </c>
      <c r="G259" s="1">
        <v>0</v>
      </c>
      <c r="H259" s="1">
        <v>0</v>
      </c>
      <c r="I259" s="1">
        <v>0</v>
      </c>
      <c r="J259" s="1">
        <v>0</v>
      </c>
      <c r="K259" s="1">
        <v>0</v>
      </c>
      <c r="L259" s="1">
        <v>0</v>
      </c>
      <c r="M259" s="1">
        <v>0</v>
      </c>
      <c r="N259" s="1">
        <v>0</v>
      </c>
      <c r="O259" s="1">
        <v>0</v>
      </c>
      <c r="P259" s="1">
        <v>0</v>
      </c>
    </row>
    <row r="260" spans="1:16" x14ac:dyDescent="0.25">
      <c r="A260" s="28">
        <v>0</v>
      </c>
      <c r="B260" s="1">
        <v>0</v>
      </c>
      <c r="C260" s="1">
        <v>0</v>
      </c>
      <c r="D260" s="1">
        <v>0</v>
      </c>
      <c r="E260" s="1">
        <v>0</v>
      </c>
      <c r="F260" s="1">
        <v>0</v>
      </c>
      <c r="G260" s="1">
        <v>0</v>
      </c>
      <c r="H260" s="1">
        <v>0</v>
      </c>
      <c r="I260" s="1">
        <v>0</v>
      </c>
      <c r="J260" s="1">
        <v>0</v>
      </c>
      <c r="K260" s="1">
        <v>0</v>
      </c>
      <c r="L260" s="1">
        <v>0</v>
      </c>
      <c r="M260" s="1">
        <v>0</v>
      </c>
      <c r="N260" s="1">
        <v>0</v>
      </c>
      <c r="O260" s="1">
        <v>0</v>
      </c>
      <c r="P260" s="1">
        <v>0</v>
      </c>
    </row>
    <row r="261" spans="1:16" x14ac:dyDescent="0.25">
      <c r="A261" s="28">
        <v>0</v>
      </c>
      <c r="B261" s="1">
        <v>0</v>
      </c>
      <c r="C261" s="1">
        <v>0</v>
      </c>
      <c r="D261" s="1">
        <v>0</v>
      </c>
      <c r="E261" s="1">
        <v>0</v>
      </c>
      <c r="F261" s="1">
        <v>0</v>
      </c>
      <c r="G261" s="1">
        <v>0</v>
      </c>
      <c r="H261" s="1">
        <v>0</v>
      </c>
      <c r="I261" s="1">
        <v>0</v>
      </c>
      <c r="J261" s="1">
        <v>0</v>
      </c>
      <c r="K261" s="1">
        <v>0</v>
      </c>
      <c r="L261" s="1">
        <v>0</v>
      </c>
      <c r="M261" s="1">
        <v>0</v>
      </c>
      <c r="N261" s="1">
        <v>0</v>
      </c>
      <c r="O261" s="1">
        <v>0</v>
      </c>
      <c r="P261" s="1">
        <v>0</v>
      </c>
    </row>
    <row r="262" spans="1:16" x14ac:dyDescent="0.25">
      <c r="A262" s="28">
        <v>0</v>
      </c>
      <c r="B262" s="1">
        <v>0</v>
      </c>
      <c r="C262" s="1">
        <v>0</v>
      </c>
      <c r="D262" s="1">
        <v>0</v>
      </c>
      <c r="E262" s="1">
        <v>0</v>
      </c>
      <c r="F262" s="1">
        <v>0</v>
      </c>
      <c r="G262" s="1">
        <v>0</v>
      </c>
      <c r="H262" s="1">
        <v>0</v>
      </c>
      <c r="I262" s="1">
        <v>0</v>
      </c>
      <c r="J262" s="1">
        <v>0</v>
      </c>
      <c r="K262" s="1">
        <v>0</v>
      </c>
      <c r="L262" s="1">
        <v>0</v>
      </c>
      <c r="M262" s="1">
        <v>0</v>
      </c>
      <c r="N262" s="1">
        <v>0</v>
      </c>
      <c r="O262" s="1">
        <v>0</v>
      </c>
      <c r="P262" s="1">
        <v>0</v>
      </c>
    </row>
    <row r="263" spans="1:16" x14ac:dyDescent="0.25">
      <c r="A263" s="28">
        <v>0</v>
      </c>
      <c r="B263" s="1">
        <v>0</v>
      </c>
      <c r="C263" s="1">
        <v>0</v>
      </c>
      <c r="D263" s="1">
        <v>0</v>
      </c>
      <c r="E263" s="1">
        <v>0</v>
      </c>
      <c r="F263" s="1">
        <v>0</v>
      </c>
      <c r="G263" s="1">
        <v>0</v>
      </c>
      <c r="H263" s="1">
        <v>0</v>
      </c>
      <c r="I263" s="1">
        <v>0</v>
      </c>
      <c r="J263" s="1">
        <v>0</v>
      </c>
      <c r="K263" s="1">
        <v>0</v>
      </c>
      <c r="L263" s="1">
        <v>0</v>
      </c>
      <c r="M263" s="1">
        <v>0</v>
      </c>
      <c r="N263" s="1">
        <v>0</v>
      </c>
      <c r="O263" s="1">
        <v>0</v>
      </c>
      <c r="P263" s="1">
        <v>0</v>
      </c>
    </row>
    <row r="264" spans="1:16" x14ac:dyDescent="0.25">
      <c r="A264" s="28">
        <v>0</v>
      </c>
      <c r="B264" s="1">
        <v>0</v>
      </c>
      <c r="C264" s="1">
        <v>0</v>
      </c>
      <c r="D264" s="1">
        <v>0</v>
      </c>
      <c r="E264" s="1">
        <v>0</v>
      </c>
      <c r="F264" s="1">
        <v>0</v>
      </c>
      <c r="G264" s="1">
        <v>0</v>
      </c>
      <c r="H264" s="1">
        <v>0</v>
      </c>
      <c r="I264" s="1">
        <v>0</v>
      </c>
      <c r="J264" s="1">
        <v>0</v>
      </c>
      <c r="K264" s="1">
        <v>0</v>
      </c>
      <c r="L264" s="1">
        <v>0</v>
      </c>
      <c r="M264" s="1">
        <v>0</v>
      </c>
      <c r="N264" s="1">
        <v>0</v>
      </c>
      <c r="O264" s="1">
        <v>0</v>
      </c>
      <c r="P264" s="1">
        <v>0</v>
      </c>
    </row>
    <row r="265" spans="1:16" x14ac:dyDescent="0.25">
      <c r="A265" s="28">
        <v>0</v>
      </c>
      <c r="B265" s="1">
        <v>0</v>
      </c>
      <c r="C265" s="1">
        <v>0</v>
      </c>
      <c r="D265" s="1">
        <v>0</v>
      </c>
      <c r="E265" s="1">
        <v>0</v>
      </c>
      <c r="F265" s="1">
        <v>0</v>
      </c>
      <c r="G265" s="1">
        <v>0</v>
      </c>
      <c r="H265" s="1">
        <v>0</v>
      </c>
      <c r="I265" s="1">
        <v>0</v>
      </c>
      <c r="J265" s="1">
        <v>0</v>
      </c>
      <c r="K265" s="1">
        <v>0</v>
      </c>
      <c r="L265" s="1">
        <v>0</v>
      </c>
      <c r="M265" s="1">
        <v>0</v>
      </c>
      <c r="N265" s="1">
        <v>0</v>
      </c>
      <c r="O265" s="1">
        <v>0</v>
      </c>
      <c r="P265" s="1">
        <v>0</v>
      </c>
    </row>
    <row r="266" spans="1:16" x14ac:dyDescent="0.25">
      <c r="A266" s="28">
        <v>0</v>
      </c>
      <c r="B266" s="1">
        <v>0</v>
      </c>
      <c r="C266" s="1">
        <v>0</v>
      </c>
      <c r="D266" s="1">
        <v>0</v>
      </c>
      <c r="E266" s="1">
        <v>0</v>
      </c>
      <c r="F266" s="1">
        <v>0</v>
      </c>
      <c r="G266" s="1">
        <v>0</v>
      </c>
      <c r="H266" s="1">
        <v>0</v>
      </c>
      <c r="I266" s="1">
        <v>0</v>
      </c>
      <c r="J266" s="1">
        <v>0</v>
      </c>
      <c r="K266" s="1">
        <v>0</v>
      </c>
      <c r="L266" s="1">
        <v>0</v>
      </c>
      <c r="M266" s="1">
        <v>0</v>
      </c>
      <c r="N266" s="1">
        <v>0</v>
      </c>
      <c r="O266" s="1">
        <v>0</v>
      </c>
      <c r="P266" s="1">
        <v>0</v>
      </c>
    </row>
    <row r="267" spans="1:16" x14ac:dyDescent="0.25">
      <c r="A267" s="28">
        <v>0</v>
      </c>
      <c r="B267" s="1">
        <v>0</v>
      </c>
      <c r="C267" s="1">
        <v>0</v>
      </c>
      <c r="D267" s="1">
        <v>0</v>
      </c>
      <c r="E267" s="1">
        <v>0</v>
      </c>
      <c r="F267" s="1">
        <v>0</v>
      </c>
      <c r="G267" s="1">
        <v>0</v>
      </c>
      <c r="H267" s="1">
        <v>0</v>
      </c>
      <c r="I267" s="1">
        <v>0</v>
      </c>
      <c r="J267" s="1">
        <v>0</v>
      </c>
      <c r="K267" s="1">
        <v>0</v>
      </c>
      <c r="L267" s="1">
        <v>0</v>
      </c>
      <c r="M267" s="1">
        <v>0</v>
      </c>
      <c r="N267" s="1">
        <v>0</v>
      </c>
      <c r="O267" s="1">
        <v>0</v>
      </c>
      <c r="P267" s="1">
        <v>0</v>
      </c>
    </row>
    <row r="268" spans="1:16" x14ac:dyDescent="0.25">
      <c r="A268" s="28">
        <v>0</v>
      </c>
      <c r="B268" s="1">
        <v>0</v>
      </c>
      <c r="C268" s="1">
        <v>0</v>
      </c>
      <c r="D268" s="1">
        <v>0</v>
      </c>
      <c r="E268" s="1">
        <v>0</v>
      </c>
      <c r="F268" s="1">
        <v>0</v>
      </c>
      <c r="G268" s="1">
        <v>0</v>
      </c>
      <c r="H268" s="1">
        <v>0</v>
      </c>
      <c r="I268" s="1">
        <v>0</v>
      </c>
      <c r="J268" s="1">
        <v>0</v>
      </c>
      <c r="K268" s="1">
        <v>0</v>
      </c>
      <c r="L268" s="1">
        <v>0</v>
      </c>
      <c r="M268" s="1">
        <v>0</v>
      </c>
      <c r="N268" s="1">
        <v>0</v>
      </c>
      <c r="O268" s="1">
        <v>0</v>
      </c>
      <c r="P268" s="1">
        <v>0</v>
      </c>
    </row>
    <row r="269" spans="1:16" x14ac:dyDescent="0.25">
      <c r="A269" s="28">
        <v>0</v>
      </c>
      <c r="B269" s="1">
        <v>0</v>
      </c>
      <c r="C269" s="1">
        <v>0</v>
      </c>
      <c r="D269" s="1">
        <v>0</v>
      </c>
      <c r="E269" s="1">
        <v>0</v>
      </c>
      <c r="F269" s="1">
        <v>0</v>
      </c>
      <c r="G269" s="1">
        <v>0</v>
      </c>
      <c r="H269" s="1">
        <v>0</v>
      </c>
      <c r="I269" s="1">
        <v>0</v>
      </c>
      <c r="J269" s="1">
        <v>0</v>
      </c>
      <c r="K269" s="1">
        <v>0</v>
      </c>
      <c r="L269" s="1">
        <v>0</v>
      </c>
      <c r="M269" s="1">
        <v>0</v>
      </c>
      <c r="N269" s="1">
        <v>0</v>
      </c>
      <c r="O269" s="1">
        <v>0</v>
      </c>
      <c r="P269" s="1">
        <v>0</v>
      </c>
    </row>
    <row r="270" spans="1:16" x14ac:dyDescent="0.25">
      <c r="A270" s="28">
        <v>0</v>
      </c>
      <c r="B270" s="1">
        <v>0</v>
      </c>
      <c r="C270" s="1">
        <v>0</v>
      </c>
      <c r="D270" s="1">
        <v>0</v>
      </c>
      <c r="E270" s="1">
        <v>0</v>
      </c>
      <c r="F270" s="1">
        <v>0</v>
      </c>
      <c r="G270" s="1">
        <v>0</v>
      </c>
      <c r="H270" s="1">
        <v>0</v>
      </c>
      <c r="I270" s="1">
        <v>0</v>
      </c>
      <c r="J270" s="1">
        <v>0</v>
      </c>
      <c r="K270" s="1">
        <v>0</v>
      </c>
      <c r="L270" s="1">
        <v>0</v>
      </c>
      <c r="M270" s="1">
        <v>0</v>
      </c>
      <c r="N270" s="1">
        <v>0</v>
      </c>
      <c r="O270" s="1">
        <v>0</v>
      </c>
      <c r="P270" s="1">
        <v>0</v>
      </c>
    </row>
    <row r="271" spans="1:16" x14ac:dyDescent="0.25">
      <c r="A271" s="28">
        <v>0</v>
      </c>
      <c r="B271" s="1">
        <v>0</v>
      </c>
      <c r="C271" s="1">
        <v>0</v>
      </c>
      <c r="D271" s="1">
        <v>0</v>
      </c>
      <c r="E271" s="1">
        <v>0</v>
      </c>
      <c r="F271" s="1">
        <v>0</v>
      </c>
      <c r="G271" s="1">
        <v>0</v>
      </c>
      <c r="H271" s="1">
        <v>0</v>
      </c>
      <c r="I271" s="1">
        <v>0</v>
      </c>
      <c r="J271" s="1">
        <v>0</v>
      </c>
      <c r="K271" s="1">
        <v>0</v>
      </c>
      <c r="L271" s="1">
        <v>0</v>
      </c>
      <c r="M271" s="1">
        <v>0</v>
      </c>
      <c r="N271" s="1">
        <v>0</v>
      </c>
      <c r="O271" s="1">
        <v>0</v>
      </c>
      <c r="P271" s="1">
        <v>0</v>
      </c>
    </row>
    <row r="272" spans="1:16" x14ac:dyDescent="0.25">
      <c r="A272" s="28">
        <v>0</v>
      </c>
      <c r="B272" s="1">
        <v>0</v>
      </c>
      <c r="C272" s="1">
        <v>0</v>
      </c>
      <c r="D272" s="1">
        <v>0</v>
      </c>
      <c r="E272" s="1">
        <v>0</v>
      </c>
      <c r="F272" s="1">
        <v>0</v>
      </c>
      <c r="G272" s="1">
        <v>0</v>
      </c>
      <c r="H272" s="1">
        <v>0</v>
      </c>
      <c r="I272" s="1">
        <v>0</v>
      </c>
      <c r="J272" s="1">
        <v>0</v>
      </c>
      <c r="K272" s="1">
        <v>0</v>
      </c>
      <c r="L272" s="1">
        <v>0</v>
      </c>
      <c r="M272" s="1">
        <v>0</v>
      </c>
      <c r="N272" s="1">
        <v>0</v>
      </c>
      <c r="O272" s="1">
        <v>0</v>
      </c>
      <c r="P272" s="1">
        <v>0</v>
      </c>
    </row>
    <row r="273" spans="1:16" x14ac:dyDescent="0.25">
      <c r="A273" s="28">
        <v>0</v>
      </c>
      <c r="B273" s="1">
        <v>0</v>
      </c>
      <c r="C273" s="1">
        <v>0</v>
      </c>
      <c r="D273" s="1">
        <v>0</v>
      </c>
      <c r="E273" s="1">
        <v>0</v>
      </c>
      <c r="F273" s="1">
        <v>0</v>
      </c>
      <c r="G273" s="1">
        <v>0</v>
      </c>
      <c r="H273" s="1">
        <v>0</v>
      </c>
      <c r="I273" s="1">
        <v>0</v>
      </c>
      <c r="J273" s="1">
        <v>0</v>
      </c>
      <c r="K273" s="1">
        <v>0</v>
      </c>
      <c r="L273" s="1">
        <v>0</v>
      </c>
      <c r="M273" s="1">
        <v>0</v>
      </c>
      <c r="N273" s="1">
        <v>0</v>
      </c>
      <c r="O273" s="1">
        <v>0</v>
      </c>
      <c r="P273" s="1">
        <v>0</v>
      </c>
    </row>
    <row r="274" spans="1:16" x14ac:dyDescent="0.25">
      <c r="A274" s="28">
        <v>0</v>
      </c>
      <c r="B274" s="1">
        <v>0</v>
      </c>
      <c r="C274" s="1">
        <v>0</v>
      </c>
      <c r="D274" s="1">
        <v>0</v>
      </c>
      <c r="E274" s="1">
        <v>0</v>
      </c>
      <c r="F274" s="1">
        <v>0</v>
      </c>
      <c r="G274" s="1">
        <v>0</v>
      </c>
      <c r="H274" s="1">
        <v>0</v>
      </c>
      <c r="I274" s="1">
        <v>0</v>
      </c>
      <c r="J274" s="1">
        <v>0</v>
      </c>
      <c r="K274" s="1">
        <v>0</v>
      </c>
      <c r="L274" s="1">
        <v>0</v>
      </c>
      <c r="M274" s="1">
        <v>0</v>
      </c>
      <c r="N274" s="1">
        <v>0</v>
      </c>
      <c r="O274" s="1">
        <v>0</v>
      </c>
      <c r="P274" s="1">
        <v>0</v>
      </c>
    </row>
    <row r="275" spans="1:16" x14ac:dyDescent="0.25">
      <c r="A275" s="28">
        <v>0</v>
      </c>
      <c r="B275" s="1">
        <v>0</v>
      </c>
      <c r="C275" s="1">
        <v>0</v>
      </c>
      <c r="D275" s="1">
        <v>0</v>
      </c>
      <c r="E275" s="1">
        <v>0</v>
      </c>
      <c r="F275" s="1">
        <v>0</v>
      </c>
      <c r="G275" s="1">
        <v>0</v>
      </c>
      <c r="H275" s="1">
        <v>0</v>
      </c>
      <c r="I275" s="1">
        <v>0</v>
      </c>
      <c r="J275" s="1">
        <v>0</v>
      </c>
      <c r="K275" s="1">
        <v>0</v>
      </c>
      <c r="L275" s="1">
        <v>0</v>
      </c>
      <c r="M275" s="1">
        <v>0</v>
      </c>
      <c r="N275" s="1">
        <v>0</v>
      </c>
      <c r="O275" s="1">
        <v>0</v>
      </c>
      <c r="P275" s="1">
        <v>0</v>
      </c>
    </row>
    <row r="276" spans="1:16" x14ac:dyDescent="0.25">
      <c r="A276" s="28">
        <v>0</v>
      </c>
      <c r="B276" s="1">
        <v>0</v>
      </c>
      <c r="C276" s="1">
        <v>0</v>
      </c>
      <c r="D276" s="1">
        <v>0</v>
      </c>
      <c r="E276" s="1">
        <v>0</v>
      </c>
      <c r="F276" s="1">
        <v>0</v>
      </c>
      <c r="G276" s="1">
        <v>0</v>
      </c>
      <c r="H276" s="1">
        <v>0</v>
      </c>
      <c r="I276" s="1">
        <v>0</v>
      </c>
      <c r="J276" s="1">
        <v>0</v>
      </c>
      <c r="K276" s="1">
        <v>0</v>
      </c>
      <c r="L276" s="1">
        <v>0</v>
      </c>
      <c r="M276" s="1">
        <v>0</v>
      </c>
      <c r="N276" s="1">
        <v>0</v>
      </c>
      <c r="O276" s="1">
        <v>0</v>
      </c>
      <c r="P276" s="1">
        <v>0</v>
      </c>
    </row>
    <row r="277" spans="1:16" x14ac:dyDescent="0.25">
      <c r="A277" s="28">
        <v>0</v>
      </c>
      <c r="B277" s="1">
        <v>0</v>
      </c>
      <c r="C277" s="1">
        <v>0</v>
      </c>
      <c r="D277" s="1">
        <v>0</v>
      </c>
      <c r="E277" s="1">
        <v>0</v>
      </c>
      <c r="F277" s="1">
        <v>0</v>
      </c>
      <c r="G277" s="1">
        <v>0</v>
      </c>
      <c r="H277" s="1">
        <v>0</v>
      </c>
      <c r="I277" s="1">
        <v>0</v>
      </c>
      <c r="J277" s="1">
        <v>0</v>
      </c>
      <c r="K277" s="1">
        <v>0</v>
      </c>
      <c r="L277" s="1">
        <v>0</v>
      </c>
      <c r="M277" s="1">
        <v>0</v>
      </c>
      <c r="N277" s="1">
        <v>0</v>
      </c>
      <c r="O277" s="1">
        <v>0</v>
      </c>
      <c r="P277" s="1">
        <v>0</v>
      </c>
    </row>
    <row r="278" spans="1:16" x14ac:dyDescent="0.25">
      <c r="A278" s="28">
        <v>0</v>
      </c>
      <c r="B278" s="1">
        <v>0</v>
      </c>
      <c r="C278" s="1">
        <v>0</v>
      </c>
      <c r="D278" s="1">
        <v>0</v>
      </c>
      <c r="E278" s="1">
        <v>0</v>
      </c>
      <c r="F278" s="1">
        <v>0</v>
      </c>
      <c r="G278" s="1">
        <v>0</v>
      </c>
      <c r="H278" s="1">
        <v>0</v>
      </c>
      <c r="I278" s="1">
        <v>0</v>
      </c>
      <c r="J278" s="1">
        <v>0</v>
      </c>
      <c r="K278" s="1">
        <v>0</v>
      </c>
      <c r="L278" s="1">
        <v>0</v>
      </c>
      <c r="M278" s="1">
        <v>0</v>
      </c>
      <c r="N278" s="1">
        <v>0</v>
      </c>
      <c r="O278" s="1">
        <v>0</v>
      </c>
      <c r="P278" s="1">
        <v>0</v>
      </c>
    </row>
    <row r="279" spans="1:16" x14ac:dyDescent="0.25">
      <c r="A279" s="28">
        <v>0</v>
      </c>
      <c r="B279" s="1">
        <v>0</v>
      </c>
      <c r="C279" s="1">
        <v>0</v>
      </c>
      <c r="D279" s="1">
        <v>0</v>
      </c>
      <c r="E279" s="1">
        <v>0</v>
      </c>
      <c r="F279" s="1">
        <v>0</v>
      </c>
      <c r="G279" s="1">
        <v>0</v>
      </c>
      <c r="H279" s="1">
        <v>0</v>
      </c>
      <c r="I279" s="1">
        <v>0</v>
      </c>
      <c r="J279" s="1">
        <v>0</v>
      </c>
      <c r="K279" s="1">
        <v>0</v>
      </c>
      <c r="L279" s="1">
        <v>0</v>
      </c>
      <c r="M279" s="1">
        <v>0</v>
      </c>
      <c r="N279" s="1">
        <v>0</v>
      </c>
      <c r="O279" s="1">
        <v>0</v>
      </c>
      <c r="P279" s="1">
        <v>0</v>
      </c>
    </row>
    <row r="280" spans="1:16" x14ac:dyDescent="0.25">
      <c r="A280" s="28">
        <v>0</v>
      </c>
      <c r="B280" s="1">
        <v>0</v>
      </c>
      <c r="C280" s="1">
        <v>0</v>
      </c>
      <c r="D280" s="1">
        <v>0</v>
      </c>
      <c r="E280" s="1">
        <v>0</v>
      </c>
      <c r="F280" s="1">
        <v>0</v>
      </c>
      <c r="G280" s="1">
        <v>0</v>
      </c>
      <c r="H280" s="1">
        <v>0</v>
      </c>
      <c r="I280" s="1">
        <v>0</v>
      </c>
      <c r="J280" s="1">
        <v>0</v>
      </c>
      <c r="K280" s="1">
        <v>0</v>
      </c>
      <c r="L280" s="1">
        <v>0</v>
      </c>
      <c r="M280" s="1">
        <v>0</v>
      </c>
      <c r="N280" s="1">
        <v>0</v>
      </c>
      <c r="O280" s="1">
        <v>0</v>
      </c>
      <c r="P280" s="1">
        <v>0</v>
      </c>
    </row>
    <row r="281" spans="1:16" x14ac:dyDescent="0.25">
      <c r="A281" s="28">
        <v>0</v>
      </c>
      <c r="B281" s="1">
        <v>0</v>
      </c>
      <c r="C281" s="1">
        <v>0</v>
      </c>
      <c r="D281" s="1">
        <v>0</v>
      </c>
      <c r="E281" s="1">
        <v>0</v>
      </c>
      <c r="F281" s="1">
        <v>0</v>
      </c>
      <c r="G281" s="1">
        <v>0</v>
      </c>
      <c r="H281" s="1">
        <v>0</v>
      </c>
      <c r="I281" s="1">
        <v>0</v>
      </c>
      <c r="J281" s="1">
        <v>0</v>
      </c>
      <c r="K281" s="1">
        <v>0</v>
      </c>
      <c r="L281" s="1">
        <v>0</v>
      </c>
      <c r="M281" s="1">
        <v>0</v>
      </c>
      <c r="N281" s="1">
        <v>0</v>
      </c>
      <c r="O281" s="1">
        <v>0</v>
      </c>
      <c r="P281" s="1">
        <v>0</v>
      </c>
    </row>
    <row r="282" spans="1:16" x14ac:dyDescent="0.25">
      <c r="A282" s="28">
        <v>0</v>
      </c>
      <c r="B282" s="1">
        <v>0</v>
      </c>
      <c r="C282" s="1">
        <v>0</v>
      </c>
      <c r="D282" s="1">
        <v>0</v>
      </c>
      <c r="E282" s="1">
        <v>0</v>
      </c>
      <c r="F282" s="1">
        <v>0</v>
      </c>
      <c r="G282" s="1">
        <v>0</v>
      </c>
      <c r="H282" s="1">
        <v>0</v>
      </c>
      <c r="I282" s="1">
        <v>0</v>
      </c>
      <c r="J282" s="1">
        <v>0</v>
      </c>
      <c r="K282" s="1">
        <v>0</v>
      </c>
      <c r="L282" s="1">
        <v>0</v>
      </c>
      <c r="M282" s="1">
        <v>0</v>
      </c>
      <c r="N282" s="1">
        <v>0</v>
      </c>
      <c r="O282" s="1">
        <v>0</v>
      </c>
      <c r="P282" s="1">
        <v>0</v>
      </c>
    </row>
    <row r="283" spans="1:16" x14ac:dyDescent="0.25">
      <c r="A283" s="28">
        <v>0</v>
      </c>
      <c r="B283" s="1">
        <v>0</v>
      </c>
      <c r="C283" s="1">
        <v>0</v>
      </c>
      <c r="D283" s="1">
        <v>0</v>
      </c>
      <c r="E283" s="1">
        <v>0</v>
      </c>
      <c r="F283" s="1">
        <v>0</v>
      </c>
      <c r="G283" s="1">
        <v>0</v>
      </c>
      <c r="H283" s="1">
        <v>0</v>
      </c>
      <c r="I283" s="1">
        <v>0</v>
      </c>
      <c r="J283" s="1">
        <v>0</v>
      </c>
      <c r="K283" s="1">
        <v>0</v>
      </c>
      <c r="L283" s="1">
        <v>0</v>
      </c>
      <c r="M283" s="1">
        <v>0</v>
      </c>
      <c r="N283" s="1">
        <v>0</v>
      </c>
      <c r="O283" s="1">
        <v>0</v>
      </c>
      <c r="P283" s="1">
        <v>0</v>
      </c>
    </row>
    <row r="284" spans="1:16" x14ac:dyDescent="0.25">
      <c r="A284" s="28">
        <v>0</v>
      </c>
      <c r="B284" s="1">
        <v>0</v>
      </c>
      <c r="C284" s="1">
        <v>0</v>
      </c>
      <c r="D284" s="1">
        <v>0</v>
      </c>
      <c r="E284" s="1">
        <v>0</v>
      </c>
      <c r="F284" s="1">
        <v>0</v>
      </c>
      <c r="G284" s="1">
        <v>0</v>
      </c>
      <c r="H284" s="1">
        <v>0</v>
      </c>
      <c r="I284" s="1">
        <v>0</v>
      </c>
      <c r="J284" s="1">
        <v>0</v>
      </c>
      <c r="K284" s="1">
        <v>0</v>
      </c>
      <c r="L284" s="1">
        <v>0</v>
      </c>
      <c r="M284" s="1">
        <v>0</v>
      </c>
      <c r="N284" s="1">
        <v>0</v>
      </c>
      <c r="O284" s="1">
        <v>0</v>
      </c>
      <c r="P284" s="1">
        <v>0</v>
      </c>
    </row>
    <row r="285" spans="1:16" x14ac:dyDescent="0.25">
      <c r="A285" s="28">
        <v>0</v>
      </c>
      <c r="B285" s="1">
        <v>0</v>
      </c>
      <c r="C285" s="1">
        <v>0</v>
      </c>
      <c r="D285" s="1">
        <v>0</v>
      </c>
      <c r="E285" s="1">
        <v>0</v>
      </c>
      <c r="F285" s="1">
        <v>0</v>
      </c>
      <c r="G285" s="1">
        <v>0</v>
      </c>
      <c r="H285" s="1">
        <v>0</v>
      </c>
      <c r="I285" s="1">
        <v>0</v>
      </c>
      <c r="J285" s="1">
        <v>0</v>
      </c>
      <c r="K285" s="1">
        <v>0</v>
      </c>
      <c r="L285" s="1">
        <v>0</v>
      </c>
      <c r="M285" s="1">
        <v>0</v>
      </c>
      <c r="N285" s="1">
        <v>0</v>
      </c>
      <c r="O285" s="1">
        <v>0</v>
      </c>
      <c r="P285" s="1">
        <v>0</v>
      </c>
    </row>
    <row r="286" spans="1:16" x14ac:dyDescent="0.25">
      <c r="A286" s="28">
        <v>0</v>
      </c>
      <c r="B286" s="1">
        <v>0</v>
      </c>
      <c r="C286" s="1">
        <v>0</v>
      </c>
      <c r="D286" s="1">
        <v>0</v>
      </c>
      <c r="E286" s="1">
        <v>0</v>
      </c>
      <c r="F286" s="1">
        <v>0</v>
      </c>
      <c r="G286" s="1">
        <v>0</v>
      </c>
      <c r="H286" s="1">
        <v>0</v>
      </c>
      <c r="I286" s="1">
        <v>0</v>
      </c>
      <c r="J286" s="1">
        <v>0</v>
      </c>
      <c r="K286" s="1">
        <v>0</v>
      </c>
      <c r="L286" s="1">
        <v>0</v>
      </c>
      <c r="M286" s="1">
        <v>0</v>
      </c>
      <c r="N286" s="1">
        <v>0</v>
      </c>
      <c r="O286" s="1">
        <v>0</v>
      </c>
      <c r="P286" s="1">
        <v>0</v>
      </c>
    </row>
    <row r="287" spans="1:16" x14ac:dyDescent="0.25">
      <c r="A287" s="28">
        <v>0</v>
      </c>
      <c r="B287" s="1">
        <v>0</v>
      </c>
      <c r="C287" s="1">
        <v>0</v>
      </c>
      <c r="D287" s="1">
        <v>0</v>
      </c>
      <c r="E287" s="1">
        <v>0</v>
      </c>
      <c r="F287" s="1">
        <v>0</v>
      </c>
      <c r="G287" s="1">
        <v>0</v>
      </c>
      <c r="H287" s="1">
        <v>0</v>
      </c>
      <c r="I287" s="1">
        <v>0</v>
      </c>
      <c r="J287" s="1">
        <v>0</v>
      </c>
      <c r="K287" s="1">
        <v>0</v>
      </c>
      <c r="L287" s="1">
        <v>0</v>
      </c>
      <c r="M287" s="1">
        <v>0</v>
      </c>
      <c r="N287" s="1">
        <v>0</v>
      </c>
      <c r="O287" s="1">
        <v>0</v>
      </c>
      <c r="P287" s="1">
        <v>0</v>
      </c>
    </row>
    <row r="288" spans="1:16" x14ac:dyDescent="0.25">
      <c r="A288" s="28">
        <v>0</v>
      </c>
      <c r="B288" s="1">
        <v>0</v>
      </c>
      <c r="C288" s="1">
        <v>0</v>
      </c>
      <c r="D288" s="1">
        <v>0</v>
      </c>
      <c r="E288" s="1">
        <v>0</v>
      </c>
      <c r="F288" s="1">
        <v>0</v>
      </c>
      <c r="G288" s="1">
        <v>0</v>
      </c>
      <c r="H288" s="1">
        <v>0</v>
      </c>
      <c r="I288" s="1">
        <v>0</v>
      </c>
      <c r="J288" s="1">
        <v>0</v>
      </c>
      <c r="K288" s="1">
        <v>0</v>
      </c>
      <c r="L288" s="1">
        <v>0</v>
      </c>
      <c r="M288" s="1">
        <v>0</v>
      </c>
      <c r="N288" s="1">
        <v>0</v>
      </c>
      <c r="O288" s="1">
        <v>0</v>
      </c>
      <c r="P288" s="1">
        <v>0</v>
      </c>
    </row>
    <row r="289" spans="1:16" x14ac:dyDescent="0.25">
      <c r="A289" s="28">
        <v>0</v>
      </c>
      <c r="B289" s="1">
        <v>0</v>
      </c>
      <c r="C289" s="1">
        <v>0</v>
      </c>
      <c r="D289" s="1">
        <v>0</v>
      </c>
      <c r="E289" s="1">
        <v>0</v>
      </c>
      <c r="F289" s="1">
        <v>0</v>
      </c>
      <c r="G289" s="1">
        <v>0</v>
      </c>
      <c r="H289" s="1">
        <v>0</v>
      </c>
      <c r="I289" s="1">
        <v>0</v>
      </c>
      <c r="J289" s="1">
        <v>0</v>
      </c>
      <c r="K289" s="1">
        <v>0</v>
      </c>
      <c r="L289" s="1">
        <v>0</v>
      </c>
      <c r="M289" s="1">
        <v>0</v>
      </c>
      <c r="N289" s="1">
        <v>0</v>
      </c>
      <c r="O289" s="1">
        <v>0</v>
      </c>
      <c r="P289" s="1">
        <v>0</v>
      </c>
    </row>
    <row r="290" spans="1:16" x14ac:dyDescent="0.25">
      <c r="A290" s="28">
        <v>0</v>
      </c>
      <c r="B290" s="1">
        <v>0</v>
      </c>
      <c r="C290" s="1">
        <v>0</v>
      </c>
      <c r="D290" s="1">
        <v>0</v>
      </c>
      <c r="E290" s="1">
        <v>0</v>
      </c>
      <c r="F290" s="1">
        <v>0</v>
      </c>
      <c r="G290" s="1">
        <v>0</v>
      </c>
      <c r="H290" s="1">
        <v>0</v>
      </c>
      <c r="I290" s="1">
        <v>0</v>
      </c>
      <c r="J290" s="1">
        <v>0</v>
      </c>
      <c r="K290" s="1">
        <v>0</v>
      </c>
      <c r="L290" s="1">
        <v>0</v>
      </c>
      <c r="M290" s="1">
        <v>0</v>
      </c>
      <c r="N290" s="1">
        <v>0</v>
      </c>
      <c r="O290" s="1">
        <v>0</v>
      </c>
      <c r="P290" s="1">
        <v>0</v>
      </c>
    </row>
    <row r="291" spans="1:16" x14ac:dyDescent="0.25">
      <c r="A291" s="28">
        <v>0</v>
      </c>
      <c r="B291" s="1">
        <v>0</v>
      </c>
      <c r="C291" s="1">
        <v>0</v>
      </c>
      <c r="D291" s="1">
        <v>0</v>
      </c>
      <c r="E291" s="1">
        <v>0</v>
      </c>
      <c r="F291" s="1">
        <v>0</v>
      </c>
      <c r="G291" s="1">
        <v>0</v>
      </c>
      <c r="H291" s="1">
        <v>0</v>
      </c>
      <c r="I291" s="1">
        <v>0</v>
      </c>
      <c r="J291" s="1">
        <v>0</v>
      </c>
      <c r="K291" s="1">
        <v>0</v>
      </c>
      <c r="L291" s="1">
        <v>0</v>
      </c>
      <c r="M291" s="1">
        <v>0</v>
      </c>
      <c r="N291" s="1">
        <v>0</v>
      </c>
      <c r="O291" s="1">
        <v>0</v>
      </c>
      <c r="P291" s="1">
        <v>0</v>
      </c>
    </row>
    <row r="292" spans="1:16" x14ac:dyDescent="0.25">
      <c r="A292" s="28">
        <v>0</v>
      </c>
      <c r="B292" s="1">
        <v>0</v>
      </c>
      <c r="C292" s="1">
        <v>0</v>
      </c>
      <c r="D292" s="1">
        <v>0</v>
      </c>
      <c r="E292" s="1">
        <v>0</v>
      </c>
      <c r="F292" s="1">
        <v>0</v>
      </c>
      <c r="G292" s="1">
        <v>0</v>
      </c>
      <c r="H292" s="1">
        <v>0</v>
      </c>
      <c r="I292" s="1">
        <v>0</v>
      </c>
      <c r="J292" s="1">
        <v>0</v>
      </c>
      <c r="K292" s="1">
        <v>0</v>
      </c>
      <c r="L292" s="1">
        <v>0</v>
      </c>
      <c r="M292" s="1">
        <v>0</v>
      </c>
      <c r="N292" s="1">
        <v>0</v>
      </c>
      <c r="O292" s="1">
        <v>0</v>
      </c>
      <c r="P292" s="1">
        <v>0</v>
      </c>
    </row>
    <row r="293" spans="1:16" x14ac:dyDescent="0.25">
      <c r="A293" s="28">
        <v>0</v>
      </c>
      <c r="B293" s="1">
        <v>0</v>
      </c>
      <c r="C293" s="1">
        <v>0</v>
      </c>
      <c r="D293" s="1">
        <v>0</v>
      </c>
      <c r="E293" s="1">
        <v>0</v>
      </c>
      <c r="F293" s="1">
        <v>0</v>
      </c>
      <c r="G293" s="1">
        <v>0</v>
      </c>
      <c r="H293" s="1">
        <v>0</v>
      </c>
      <c r="I293" s="1">
        <v>0</v>
      </c>
      <c r="J293" s="1">
        <v>0</v>
      </c>
      <c r="K293" s="1">
        <v>0</v>
      </c>
      <c r="L293" s="1">
        <v>0</v>
      </c>
      <c r="M293" s="1">
        <v>0</v>
      </c>
      <c r="N293" s="1">
        <v>0</v>
      </c>
      <c r="O293" s="1">
        <v>0</v>
      </c>
      <c r="P293" s="1">
        <v>0</v>
      </c>
    </row>
    <row r="294" spans="1:16" x14ac:dyDescent="0.25">
      <c r="A294" s="28">
        <v>0</v>
      </c>
      <c r="B294" s="1">
        <v>0</v>
      </c>
      <c r="C294" s="1">
        <v>0</v>
      </c>
      <c r="D294" s="1">
        <v>0</v>
      </c>
      <c r="E294" s="1">
        <v>0</v>
      </c>
      <c r="F294" s="1">
        <v>0</v>
      </c>
      <c r="G294" s="1">
        <v>0</v>
      </c>
      <c r="H294" s="1">
        <v>0</v>
      </c>
      <c r="I294" s="1">
        <v>0</v>
      </c>
      <c r="J294" s="1">
        <v>0</v>
      </c>
      <c r="K294" s="1">
        <v>0</v>
      </c>
      <c r="L294" s="1">
        <v>0</v>
      </c>
      <c r="M294" s="1">
        <v>0</v>
      </c>
      <c r="N294" s="1">
        <v>0</v>
      </c>
      <c r="O294" s="1">
        <v>0</v>
      </c>
      <c r="P294" s="1">
        <v>0</v>
      </c>
    </row>
    <row r="295" spans="1:16" x14ac:dyDescent="0.25">
      <c r="A295" s="28">
        <v>0</v>
      </c>
      <c r="B295" s="1">
        <v>0</v>
      </c>
      <c r="C295" s="1">
        <v>0</v>
      </c>
      <c r="D295" s="1">
        <v>0</v>
      </c>
      <c r="E295" s="1">
        <v>0</v>
      </c>
      <c r="F295" s="1">
        <v>0</v>
      </c>
      <c r="G295" s="1">
        <v>0</v>
      </c>
      <c r="H295" s="1">
        <v>0</v>
      </c>
      <c r="I295" s="1">
        <v>0</v>
      </c>
      <c r="J295" s="1">
        <v>0</v>
      </c>
      <c r="K295" s="1">
        <v>0</v>
      </c>
      <c r="L295" s="1">
        <v>0</v>
      </c>
      <c r="M295" s="1">
        <v>0</v>
      </c>
      <c r="N295" s="1">
        <v>0</v>
      </c>
      <c r="O295" s="1">
        <v>0</v>
      </c>
      <c r="P295" s="1">
        <v>0</v>
      </c>
    </row>
    <row r="296" spans="1:16" x14ac:dyDescent="0.25">
      <c r="A296" s="28">
        <v>0</v>
      </c>
      <c r="B296" s="1">
        <v>0</v>
      </c>
      <c r="C296" s="1">
        <v>0</v>
      </c>
      <c r="D296" s="1">
        <v>0</v>
      </c>
      <c r="E296" s="1">
        <v>0</v>
      </c>
      <c r="F296" s="1">
        <v>0</v>
      </c>
      <c r="G296" s="1">
        <v>0</v>
      </c>
      <c r="H296" s="1">
        <v>0</v>
      </c>
      <c r="I296" s="1">
        <v>0</v>
      </c>
      <c r="J296" s="1">
        <v>0</v>
      </c>
      <c r="K296" s="1">
        <v>0</v>
      </c>
      <c r="L296" s="1">
        <v>0</v>
      </c>
      <c r="M296" s="1">
        <v>0</v>
      </c>
      <c r="N296" s="1">
        <v>0</v>
      </c>
      <c r="O296" s="1">
        <v>0</v>
      </c>
      <c r="P296" s="1">
        <v>0</v>
      </c>
    </row>
    <row r="297" spans="1:16" x14ac:dyDescent="0.25">
      <c r="A297" s="28">
        <v>0</v>
      </c>
      <c r="B297" s="1">
        <v>0</v>
      </c>
      <c r="C297" s="1">
        <v>0</v>
      </c>
      <c r="D297" s="1">
        <v>0</v>
      </c>
      <c r="E297" s="1">
        <v>0</v>
      </c>
      <c r="F297" s="1">
        <v>0</v>
      </c>
      <c r="G297" s="1">
        <v>0</v>
      </c>
      <c r="H297" s="1">
        <v>0</v>
      </c>
      <c r="I297" s="1">
        <v>0</v>
      </c>
      <c r="J297" s="1">
        <v>0</v>
      </c>
      <c r="K297" s="1">
        <v>0</v>
      </c>
      <c r="L297" s="1">
        <v>0</v>
      </c>
      <c r="M297" s="1">
        <v>0</v>
      </c>
      <c r="N297" s="1">
        <v>0</v>
      </c>
      <c r="O297" s="1">
        <v>0</v>
      </c>
      <c r="P297" s="1">
        <v>0</v>
      </c>
    </row>
    <row r="298" spans="1:16" x14ac:dyDescent="0.25">
      <c r="A298" s="28">
        <v>0</v>
      </c>
      <c r="B298" s="1">
        <v>0</v>
      </c>
      <c r="C298" s="1">
        <v>0</v>
      </c>
      <c r="D298" s="1">
        <v>0</v>
      </c>
      <c r="E298" s="1">
        <v>0</v>
      </c>
      <c r="F298" s="1">
        <v>0</v>
      </c>
      <c r="G298" s="1">
        <v>0</v>
      </c>
      <c r="H298" s="1">
        <v>0</v>
      </c>
      <c r="I298" s="1">
        <v>0</v>
      </c>
      <c r="J298" s="1">
        <v>0</v>
      </c>
      <c r="K298" s="1">
        <v>0</v>
      </c>
      <c r="L298" s="1">
        <v>0</v>
      </c>
      <c r="M298" s="1">
        <v>0</v>
      </c>
      <c r="N298" s="1">
        <v>0</v>
      </c>
      <c r="O298" s="1">
        <v>0</v>
      </c>
      <c r="P298" s="1">
        <v>0</v>
      </c>
    </row>
    <row r="299" spans="1:16" x14ac:dyDescent="0.25">
      <c r="A299" s="28">
        <v>0</v>
      </c>
      <c r="B299" s="1">
        <v>0</v>
      </c>
      <c r="C299" s="1">
        <v>0</v>
      </c>
      <c r="D299" s="1">
        <v>0</v>
      </c>
      <c r="E299" s="1">
        <v>0</v>
      </c>
      <c r="F299" s="1">
        <v>0</v>
      </c>
      <c r="G299" s="1">
        <v>0</v>
      </c>
      <c r="H299" s="1">
        <v>0</v>
      </c>
      <c r="I299" s="1">
        <v>0</v>
      </c>
      <c r="J299" s="1">
        <v>0</v>
      </c>
      <c r="K299" s="1">
        <v>0</v>
      </c>
      <c r="L299" s="1">
        <v>0</v>
      </c>
      <c r="M299" s="1">
        <v>0</v>
      </c>
      <c r="N299" s="1">
        <v>0</v>
      </c>
      <c r="O299" s="1">
        <v>0</v>
      </c>
      <c r="P299" s="1">
        <v>0</v>
      </c>
    </row>
    <row r="300" spans="1:16" x14ac:dyDescent="0.25">
      <c r="A300" s="28">
        <v>0</v>
      </c>
      <c r="B300" s="1">
        <v>0</v>
      </c>
      <c r="C300" s="1">
        <v>0</v>
      </c>
      <c r="D300" s="1">
        <v>0</v>
      </c>
      <c r="E300" s="1">
        <v>0</v>
      </c>
      <c r="F300" s="1">
        <v>0</v>
      </c>
      <c r="G300" s="1">
        <v>0</v>
      </c>
      <c r="H300" s="1">
        <v>0</v>
      </c>
      <c r="I300" s="1">
        <v>0</v>
      </c>
      <c r="J300" s="1">
        <v>0</v>
      </c>
      <c r="K300" s="1">
        <v>0</v>
      </c>
      <c r="L300" s="1">
        <v>0</v>
      </c>
      <c r="M300" s="1">
        <v>0</v>
      </c>
      <c r="N300" s="1">
        <v>0</v>
      </c>
      <c r="O300" s="1">
        <v>0</v>
      </c>
      <c r="P300" s="1">
        <v>0</v>
      </c>
    </row>
    <row r="301" spans="1:16" x14ac:dyDescent="0.25">
      <c r="A301" s="28">
        <v>0</v>
      </c>
      <c r="B301" s="1">
        <v>0</v>
      </c>
      <c r="C301" s="1">
        <v>0</v>
      </c>
      <c r="D301" s="1">
        <v>0</v>
      </c>
      <c r="E301" s="1">
        <v>0</v>
      </c>
      <c r="F301" s="1">
        <v>0</v>
      </c>
      <c r="G301" s="1">
        <v>0</v>
      </c>
      <c r="H301" s="1">
        <v>0</v>
      </c>
      <c r="I301" s="1">
        <v>0</v>
      </c>
      <c r="J301" s="1">
        <v>0</v>
      </c>
      <c r="K301" s="1">
        <v>0</v>
      </c>
      <c r="L301" s="1">
        <v>0</v>
      </c>
      <c r="M301" s="1">
        <v>0</v>
      </c>
      <c r="N301" s="1">
        <v>0</v>
      </c>
      <c r="O301" s="1">
        <v>0</v>
      </c>
      <c r="P301" s="1">
        <v>0</v>
      </c>
    </row>
    <row r="302" spans="1:16" x14ac:dyDescent="0.25">
      <c r="A302" s="28">
        <v>0</v>
      </c>
      <c r="B302" s="1">
        <v>0</v>
      </c>
      <c r="C302" s="1">
        <v>0</v>
      </c>
      <c r="D302" s="1">
        <v>0</v>
      </c>
      <c r="E302" s="1">
        <v>0</v>
      </c>
      <c r="F302" s="1">
        <v>0</v>
      </c>
      <c r="G302" s="1">
        <v>0</v>
      </c>
      <c r="H302" s="1">
        <v>0</v>
      </c>
      <c r="I302" s="1">
        <v>0</v>
      </c>
      <c r="J302" s="1">
        <v>0</v>
      </c>
      <c r="K302" s="1">
        <v>0</v>
      </c>
      <c r="L302" s="1">
        <v>0</v>
      </c>
      <c r="M302" s="1">
        <v>0</v>
      </c>
      <c r="N302" s="1">
        <v>0</v>
      </c>
      <c r="O302" s="1">
        <v>0</v>
      </c>
      <c r="P302" s="1">
        <v>0</v>
      </c>
    </row>
    <row r="303" spans="1:16" x14ac:dyDescent="0.25">
      <c r="A303" s="28">
        <v>0</v>
      </c>
      <c r="B303" s="1">
        <v>0</v>
      </c>
      <c r="C303" s="1">
        <v>0</v>
      </c>
      <c r="D303" s="1">
        <v>0</v>
      </c>
      <c r="E303" s="1">
        <v>0</v>
      </c>
      <c r="F303" s="1">
        <v>0</v>
      </c>
      <c r="G303" s="1">
        <v>0</v>
      </c>
      <c r="H303" s="1">
        <v>0</v>
      </c>
      <c r="I303" s="1">
        <v>0</v>
      </c>
      <c r="J303" s="1">
        <v>0</v>
      </c>
      <c r="K303" s="1">
        <v>0</v>
      </c>
      <c r="L303" s="1">
        <v>0</v>
      </c>
      <c r="M303" s="1">
        <v>0</v>
      </c>
      <c r="N303" s="1">
        <v>0</v>
      </c>
      <c r="O303" s="1">
        <v>0</v>
      </c>
      <c r="P303" s="1">
        <v>0</v>
      </c>
    </row>
    <row r="304" spans="1:16" x14ac:dyDescent="0.25">
      <c r="A304" s="28">
        <v>0</v>
      </c>
      <c r="B304" s="1">
        <v>0</v>
      </c>
      <c r="C304" s="1">
        <v>0</v>
      </c>
      <c r="D304" s="1">
        <v>0</v>
      </c>
      <c r="E304" s="1">
        <v>0</v>
      </c>
      <c r="F304" s="1">
        <v>0</v>
      </c>
      <c r="G304" s="1">
        <v>0</v>
      </c>
      <c r="H304" s="1">
        <v>0</v>
      </c>
      <c r="I304" s="1">
        <v>0</v>
      </c>
      <c r="J304" s="1">
        <v>0</v>
      </c>
      <c r="K304" s="1">
        <v>0</v>
      </c>
      <c r="L304" s="1">
        <v>0</v>
      </c>
      <c r="M304" s="1">
        <v>0</v>
      </c>
      <c r="N304" s="1">
        <v>0</v>
      </c>
      <c r="O304" s="1">
        <v>0</v>
      </c>
      <c r="P304" s="1">
        <v>0</v>
      </c>
    </row>
    <row r="305" spans="1:16" x14ac:dyDescent="0.25">
      <c r="A305" s="28">
        <v>0</v>
      </c>
      <c r="B305" s="1">
        <v>0</v>
      </c>
      <c r="C305" s="1">
        <v>0</v>
      </c>
      <c r="D305" s="1">
        <v>0</v>
      </c>
      <c r="E305" s="1">
        <v>0</v>
      </c>
      <c r="F305" s="1">
        <v>0</v>
      </c>
      <c r="G305" s="1">
        <v>0</v>
      </c>
      <c r="H305" s="1">
        <v>0</v>
      </c>
      <c r="I305" s="1">
        <v>0</v>
      </c>
      <c r="J305" s="1">
        <v>0</v>
      </c>
      <c r="K305" s="1">
        <v>0</v>
      </c>
      <c r="L305" s="1">
        <v>0</v>
      </c>
      <c r="M305" s="1">
        <v>0</v>
      </c>
      <c r="N305" s="1">
        <v>0</v>
      </c>
      <c r="O305" s="1">
        <v>0</v>
      </c>
      <c r="P305" s="1">
        <v>0</v>
      </c>
    </row>
    <row r="306" spans="1:16" x14ac:dyDescent="0.25">
      <c r="A306" s="28">
        <v>0</v>
      </c>
      <c r="B306" s="1">
        <v>0</v>
      </c>
      <c r="C306" s="1">
        <v>0</v>
      </c>
      <c r="D306" s="1">
        <v>0</v>
      </c>
      <c r="E306" s="1">
        <v>0</v>
      </c>
      <c r="F306" s="1">
        <v>0</v>
      </c>
      <c r="G306" s="1">
        <v>0</v>
      </c>
      <c r="H306" s="1">
        <v>0</v>
      </c>
      <c r="I306" s="1">
        <v>0</v>
      </c>
      <c r="J306" s="1">
        <v>0</v>
      </c>
      <c r="K306" s="1">
        <v>0</v>
      </c>
      <c r="L306" s="1">
        <v>0</v>
      </c>
      <c r="M306" s="1">
        <v>0</v>
      </c>
      <c r="N306" s="1">
        <v>0</v>
      </c>
      <c r="O306" s="1">
        <v>0</v>
      </c>
      <c r="P306" s="1">
        <v>0</v>
      </c>
    </row>
    <row r="307" spans="1:16" x14ac:dyDescent="0.25">
      <c r="A307" s="28">
        <v>0</v>
      </c>
      <c r="B307" s="1">
        <v>0</v>
      </c>
      <c r="C307" s="1">
        <v>0</v>
      </c>
      <c r="D307" s="1">
        <v>0</v>
      </c>
      <c r="E307" s="1">
        <v>0</v>
      </c>
      <c r="F307" s="1">
        <v>0</v>
      </c>
      <c r="G307" s="1">
        <v>0</v>
      </c>
      <c r="H307" s="1">
        <v>0</v>
      </c>
      <c r="I307" s="1">
        <v>0</v>
      </c>
      <c r="J307" s="1">
        <v>0</v>
      </c>
      <c r="K307" s="1">
        <v>0</v>
      </c>
      <c r="L307" s="1">
        <v>0</v>
      </c>
      <c r="M307" s="1">
        <v>0</v>
      </c>
      <c r="N307" s="1">
        <v>0</v>
      </c>
      <c r="O307" s="1">
        <v>0</v>
      </c>
      <c r="P307" s="1">
        <v>0</v>
      </c>
    </row>
    <row r="308" spans="1:16" x14ac:dyDescent="0.25">
      <c r="A308" s="28">
        <v>0</v>
      </c>
      <c r="B308" s="1">
        <v>0</v>
      </c>
      <c r="C308" s="1">
        <v>0</v>
      </c>
      <c r="D308" s="1">
        <v>0</v>
      </c>
      <c r="E308" s="1">
        <v>0</v>
      </c>
      <c r="F308" s="1">
        <v>0</v>
      </c>
      <c r="G308" s="1">
        <v>0</v>
      </c>
      <c r="H308" s="1">
        <v>0</v>
      </c>
      <c r="I308" s="1">
        <v>0</v>
      </c>
      <c r="J308" s="1">
        <v>0</v>
      </c>
      <c r="K308" s="1">
        <v>0</v>
      </c>
      <c r="L308" s="1">
        <v>0</v>
      </c>
      <c r="M308" s="1">
        <v>0</v>
      </c>
      <c r="N308" s="1">
        <v>0</v>
      </c>
      <c r="O308" s="1">
        <v>0</v>
      </c>
      <c r="P308" s="1">
        <v>0</v>
      </c>
    </row>
    <row r="309" spans="1:16" x14ac:dyDescent="0.25">
      <c r="A309" s="28">
        <v>0</v>
      </c>
      <c r="B309" s="1">
        <v>0</v>
      </c>
      <c r="C309" s="1">
        <v>0</v>
      </c>
      <c r="D309" s="1">
        <v>0</v>
      </c>
      <c r="E309" s="1">
        <v>0</v>
      </c>
      <c r="F309" s="1">
        <v>0</v>
      </c>
      <c r="G309" s="1">
        <v>0</v>
      </c>
      <c r="H309" s="1">
        <v>0</v>
      </c>
      <c r="I309" s="1">
        <v>0</v>
      </c>
      <c r="J309" s="1">
        <v>0</v>
      </c>
      <c r="K309" s="1">
        <v>0</v>
      </c>
      <c r="L309" s="1">
        <v>0</v>
      </c>
      <c r="M309" s="1">
        <v>0</v>
      </c>
      <c r="N309" s="1">
        <v>0</v>
      </c>
      <c r="O309" s="1">
        <v>0</v>
      </c>
      <c r="P309" s="1">
        <v>0</v>
      </c>
    </row>
    <row r="310" spans="1:16" x14ac:dyDescent="0.25">
      <c r="A310" s="28">
        <v>0</v>
      </c>
      <c r="B310" s="1">
        <v>0</v>
      </c>
      <c r="C310" s="1">
        <v>0</v>
      </c>
      <c r="D310" s="1">
        <v>0</v>
      </c>
      <c r="E310" s="1">
        <v>0</v>
      </c>
      <c r="F310" s="1">
        <v>0</v>
      </c>
      <c r="G310" s="1">
        <v>0</v>
      </c>
      <c r="H310" s="1">
        <v>0</v>
      </c>
      <c r="I310" s="1">
        <v>0</v>
      </c>
      <c r="J310" s="1">
        <v>0</v>
      </c>
      <c r="K310" s="1">
        <v>0</v>
      </c>
      <c r="L310" s="1">
        <v>0</v>
      </c>
      <c r="M310" s="1">
        <v>0</v>
      </c>
      <c r="N310" s="1">
        <v>0</v>
      </c>
      <c r="O310" s="1">
        <v>0</v>
      </c>
      <c r="P310" s="1">
        <v>0</v>
      </c>
    </row>
    <row r="311" spans="1:16" x14ac:dyDescent="0.25">
      <c r="A311" s="28">
        <v>0</v>
      </c>
      <c r="B311" s="1">
        <v>0</v>
      </c>
      <c r="C311" s="1">
        <v>0</v>
      </c>
      <c r="D311" s="1">
        <v>0</v>
      </c>
      <c r="E311" s="1">
        <v>0</v>
      </c>
      <c r="F311" s="1">
        <v>0</v>
      </c>
      <c r="G311" s="1">
        <v>0</v>
      </c>
      <c r="H311" s="1">
        <v>0</v>
      </c>
      <c r="I311" s="1">
        <v>0</v>
      </c>
      <c r="J311" s="1">
        <v>0</v>
      </c>
      <c r="K311" s="1">
        <v>0</v>
      </c>
      <c r="L311" s="1">
        <v>0</v>
      </c>
      <c r="M311" s="1">
        <v>0</v>
      </c>
      <c r="N311" s="1">
        <v>0</v>
      </c>
      <c r="O311" s="1">
        <v>0</v>
      </c>
      <c r="P311" s="1">
        <v>0</v>
      </c>
    </row>
    <row r="312" spans="1:16" x14ac:dyDescent="0.25">
      <c r="A312" s="28">
        <v>0</v>
      </c>
      <c r="B312" s="1">
        <v>0</v>
      </c>
      <c r="C312" s="1">
        <v>0</v>
      </c>
      <c r="D312" s="1">
        <v>0</v>
      </c>
      <c r="E312" s="1">
        <v>0</v>
      </c>
      <c r="F312" s="1">
        <v>0</v>
      </c>
      <c r="G312" s="1">
        <v>0</v>
      </c>
      <c r="H312" s="1">
        <v>0</v>
      </c>
      <c r="I312" s="1">
        <v>0</v>
      </c>
      <c r="J312" s="1">
        <v>0</v>
      </c>
      <c r="K312" s="1">
        <v>0</v>
      </c>
      <c r="L312" s="1">
        <v>0</v>
      </c>
      <c r="M312" s="1">
        <v>0</v>
      </c>
      <c r="N312" s="1">
        <v>0</v>
      </c>
      <c r="O312" s="1">
        <v>0</v>
      </c>
      <c r="P312" s="1">
        <v>0</v>
      </c>
    </row>
    <row r="313" spans="1:16" x14ac:dyDescent="0.25">
      <c r="A313" s="28">
        <v>0</v>
      </c>
      <c r="B313" s="1">
        <v>0</v>
      </c>
      <c r="C313" s="1">
        <v>0</v>
      </c>
      <c r="D313" s="1">
        <v>0</v>
      </c>
      <c r="E313" s="1">
        <v>0</v>
      </c>
      <c r="F313" s="1">
        <v>0</v>
      </c>
      <c r="G313" s="1">
        <v>0</v>
      </c>
      <c r="H313" s="1">
        <v>0</v>
      </c>
      <c r="I313" s="1">
        <v>0</v>
      </c>
      <c r="J313" s="1">
        <v>0</v>
      </c>
      <c r="K313" s="1">
        <v>0</v>
      </c>
      <c r="L313" s="1">
        <v>0</v>
      </c>
      <c r="M313" s="1">
        <v>0</v>
      </c>
      <c r="N313" s="1">
        <v>0</v>
      </c>
      <c r="O313" s="1">
        <v>0</v>
      </c>
      <c r="P313" s="1">
        <v>0</v>
      </c>
    </row>
    <row r="314" spans="1:16" x14ac:dyDescent="0.25">
      <c r="A314" s="28">
        <v>0</v>
      </c>
      <c r="B314" s="1">
        <v>0</v>
      </c>
      <c r="C314" s="1">
        <v>0</v>
      </c>
      <c r="D314" s="1">
        <v>0</v>
      </c>
      <c r="E314" s="1">
        <v>0</v>
      </c>
      <c r="F314" s="1">
        <v>0</v>
      </c>
      <c r="G314" s="1">
        <v>0</v>
      </c>
      <c r="H314" s="1">
        <v>0</v>
      </c>
      <c r="I314" s="1">
        <v>0</v>
      </c>
      <c r="J314" s="1">
        <v>0</v>
      </c>
      <c r="K314" s="1">
        <v>0</v>
      </c>
      <c r="L314" s="1">
        <v>0</v>
      </c>
      <c r="M314" s="1">
        <v>0</v>
      </c>
      <c r="N314" s="1">
        <v>0</v>
      </c>
      <c r="O314" s="1">
        <v>0</v>
      </c>
      <c r="P314" s="1">
        <v>0</v>
      </c>
    </row>
    <row r="315" spans="1:16" x14ac:dyDescent="0.25">
      <c r="A315" s="28">
        <v>0</v>
      </c>
      <c r="B315" s="1">
        <v>0</v>
      </c>
      <c r="C315" s="1">
        <v>0</v>
      </c>
      <c r="D315" s="1">
        <v>0</v>
      </c>
      <c r="E315" s="1">
        <v>0</v>
      </c>
      <c r="F315" s="1">
        <v>0</v>
      </c>
      <c r="G315" s="1">
        <v>0</v>
      </c>
      <c r="H315" s="1">
        <v>0</v>
      </c>
      <c r="I315" s="1">
        <v>0</v>
      </c>
      <c r="J315" s="1">
        <v>0</v>
      </c>
      <c r="K315" s="1">
        <v>0</v>
      </c>
      <c r="L315" s="1">
        <v>0</v>
      </c>
      <c r="M315" s="1">
        <v>0</v>
      </c>
      <c r="N315" s="1">
        <v>0</v>
      </c>
      <c r="O315" s="1">
        <v>0</v>
      </c>
      <c r="P315" s="1">
        <v>0</v>
      </c>
    </row>
    <row r="316" spans="1:16" x14ac:dyDescent="0.25">
      <c r="A316" s="28">
        <v>0</v>
      </c>
      <c r="B316" s="1">
        <v>0</v>
      </c>
      <c r="C316" s="1">
        <v>0</v>
      </c>
      <c r="D316" s="1">
        <v>0</v>
      </c>
      <c r="E316" s="1">
        <v>0</v>
      </c>
      <c r="F316" s="1">
        <v>0</v>
      </c>
      <c r="G316" s="1">
        <v>0</v>
      </c>
      <c r="H316" s="1">
        <v>0</v>
      </c>
      <c r="I316" s="1">
        <v>0</v>
      </c>
      <c r="J316" s="1">
        <v>0</v>
      </c>
      <c r="K316" s="1">
        <v>0</v>
      </c>
      <c r="L316" s="1">
        <v>0</v>
      </c>
      <c r="M316" s="1">
        <v>0</v>
      </c>
      <c r="N316" s="1">
        <v>0</v>
      </c>
      <c r="O316" s="1">
        <v>0</v>
      </c>
      <c r="P316" s="1">
        <v>0</v>
      </c>
    </row>
    <row r="317" spans="1:16" x14ac:dyDescent="0.25">
      <c r="A317" s="28">
        <v>0</v>
      </c>
      <c r="B317" s="1">
        <v>0</v>
      </c>
      <c r="C317" s="1">
        <v>0</v>
      </c>
      <c r="D317" s="1">
        <v>0</v>
      </c>
      <c r="E317" s="1">
        <v>0</v>
      </c>
      <c r="F317" s="1">
        <v>0</v>
      </c>
      <c r="G317" s="1">
        <v>0</v>
      </c>
      <c r="H317" s="1">
        <v>0</v>
      </c>
      <c r="I317" s="1">
        <v>0</v>
      </c>
      <c r="J317" s="1">
        <v>0</v>
      </c>
      <c r="K317" s="1">
        <v>0</v>
      </c>
      <c r="L317" s="1">
        <v>0</v>
      </c>
      <c r="M317" s="1">
        <v>0</v>
      </c>
      <c r="N317" s="1">
        <v>0</v>
      </c>
      <c r="O317" s="1">
        <v>0</v>
      </c>
      <c r="P317" s="1">
        <v>0</v>
      </c>
    </row>
    <row r="318" spans="1:16" x14ac:dyDescent="0.25">
      <c r="A318" s="28">
        <v>0</v>
      </c>
      <c r="B318" s="1">
        <v>0</v>
      </c>
      <c r="C318" s="1">
        <v>0</v>
      </c>
      <c r="D318" s="1">
        <v>0</v>
      </c>
      <c r="E318" s="1">
        <v>0</v>
      </c>
      <c r="F318" s="1">
        <v>0</v>
      </c>
      <c r="G318" s="1">
        <v>0</v>
      </c>
      <c r="H318" s="1">
        <v>0</v>
      </c>
      <c r="I318" s="1">
        <v>0</v>
      </c>
      <c r="J318" s="1">
        <v>0</v>
      </c>
      <c r="K318" s="1">
        <v>0</v>
      </c>
      <c r="L318" s="1">
        <v>0</v>
      </c>
      <c r="M318" s="1">
        <v>0</v>
      </c>
      <c r="N318" s="1">
        <v>0</v>
      </c>
      <c r="O318" s="1">
        <v>0</v>
      </c>
      <c r="P318" s="1">
        <v>0</v>
      </c>
    </row>
    <row r="319" spans="1:16" x14ac:dyDescent="0.25">
      <c r="A319" s="28">
        <v>0</v>
      </c>
      <c r="B319" s="1">
        <v>0</v>
      </c>
      <c r="C319" s="1">
        <v>0</v>
      </c>
      <c r="D319" s="1">
        <v>0</v>
      </c>
      <c r="E319" s="1">
        <v>0</v>
      </c>
      <c r="F319" s="1">
        <v>0</v>
      </c>
      <c r="G319" s="1">
        <v>0</v>
      </c>
      <c r="H319" s="1">
        <v>0</v>
      </c>
      <c r="I319" s="1">
        <v>0</v>
      </c>
      <c r="J319" s="1">
        <v>0</v>
      </c>
      <c r="K319" s="1">
        <v>0</v>
      </c>
      <c r="L319" s="1">
        <v>0</v>
      </c>
      <c r="M319" s="1">
        <v>0</v>
      </c>
      <c r="N319" s="1">
        <v>0</v>
      </c>
      <c r="O319" s="1">
        <v>0</v>
      </c>
      <c r="P319" s="1">
        <v>0</v>
      </c>
    </row>
    <row r="320" spans="1:16" x14ac:dyDescent="0.25">
      <c r="A320" s="28">
        <v>0</v>
      </c>
      <c r="B320" s="1">
        <v>0</v>
      </c>
      <c r="C320" s="1">
        <v>0</v>
      </c>
      <c r="D320" s="1">
        <v>0</v>
      </c>
      <c r="E320" s="1">
        <v>0</v>
      </c>
      <c r="F320" s="1">
        <v>0</v>
      </c>
      <c r="G320" s="1">
        <v>0</v>
      </c>
      <c r="H320" s="1">
        <v>0</v>
      </c>
      <c r="I320" s="1">
        <v>0</v>
      </c>
      <c r="J320" s="1">
        <v>0</v>
      </c>
      <c r="K320" s="1">
        <v>0</v>
      </c>
      <c r="L320" s="1">
        <v>0</v>
      </c>
      <c r="M320" s="1">
        <v>0</v>
      </c>
      <c r="N320" s="1">
        <v>0</v>
      </c>
      <c r="O320" s="1">
        <v>0</v>
      </c>
      <c r="P320" s="1">
        <v>0</v>
      </c>
    </row>
    <row r="321" spans="1:16" x14ac:dyDescent="0.25">
      <c r="A321" s="28">
        <v>0</v>
      </c>
      <c r="B321" s="1">
        <v>0</v>
      </c>
      <c r="C321" s="1">
        <v>0</v>
      </c>
      <c r="D321" s="1">
        <v>0</v>
      </c>
      <c r="E321" s="1">
        <v>0</v>
      </c>
      <c r="F321" s="1">
        <v>0</v>
      </c>
      <c r="G321" s="1">
        <v>0</v>
      </c>
      <c r="H321" s="1">
        <v>0</v>
      </c>
      <c r="I321" s="1">
        <v>0</v>
      </c>
      <c r="J321" s="1">
        <v>0</v>
      </c>
      <c r="K321" s="1">
        <v>0</v>
      </c>
      <c r="L321" s="1">
        <v>0</v>
      </c>
      <c r="M321" s="1">
        <v>0</v>
      </c>
      <c r="N321" s="1">
        <v>0</v>
      </c>
      <c r="O321" s="1">
        <v>0</v>
      </c>
      <c r="P321" s="1">
        <v>0</v>
      </c>
    </row>
    <row r="322" spans="1:16" x14ac:dyDescent="0.25">
      <c r="A322" s="28">
        <v>0</v>
      </c>
      <c r="B322" s="1">
        <v>0</v>
      </c>
      <c r="C322" s="1">
        <v>0</v>
      </c>
      <c r="D322" s="1">
        <v>0</v>
      </c>
      <c r="E322" s="1">
        <v>0</v>
      </c>
      <c r="F322" s="1">
        <v>0</v>
      </c>
      <c r="G322" s="1">
        <v>0</v>
      </c>
      <c r="H322" s="1">
        <v>0</v>
      </c>
      <c r="I322" s="1">
        <v>0</v>
      </c>
      <c r="J322" s="1">
        <v>0</v>
      </c>
      <c r="K322" s="1">
        <v>0</v>
      </c>
      <c r="L322" s="1">
        <v>0</v>
      </c>
      <c r="M322" s="1">
        <v>0</v>
      </c>
      <c r="N322" s="1">
        <v>0</v>
      </c>
      <c r="O322" s="1">
        <v>0</v>
      </c>
      <c r="P322" s="1">
        <v>0</v>
      </c>
    </row>
    <row r="323" spans="1:16" x14ac:dyDescent="0.25">
      <c r="A323" s="28">
        <v>0</v>
      </c>
      <c r="B323" s="1">
        <v>0</v>
      </c>
      <c r="C323" s="1">
        <v>0</v>
      </c>
      <c r="D323" s="1">
        <v>0</v>
      </c>
      <c r="E323" s="1">
        <v>0</v>
      </c>
      <c r="F323" s="1">
        <v>0</v>
      </c>
      <c r="G323" s="1">
        <v>0</v>
      </c>
      <c r="H323" s="1">
        <v>0</v>
      </c>
      <c r="I323" s="1">
        <v>0</v>
      </c>
      <c r="J323" s="1">
        <v>0</v>
      </c>
      <c r="K323" s="1">
        <v>0</v>
      </c>
      <c r="L323" s="1">
        <v>0</v>
      </c>
      <c r="M323" s="1">
        <v>0</v>
      </c>
      <c r="N323" s="1">
        <v>0</v>
      </c>
      <c r="O323" s="1">
        <v>0</v>
      </c>
      <c r="P323" s="1">
        <v>0</v>
      </c>
    </row>
    <row r="324" spans="1:16" x14ac:dyDescent="0.25">
      <c r="A324" s="28">
        <v>0</v>
      </c>
      <c r="B324" s="1">
        <v>0</v>
      </c>
      <c r="C324" s="1">
        <v>0</v>
      </c>
      <c r="D324" s="1">
        <v>0</v>
      </c>
      <c r="E324" s="1">
        <v>0</v>
      </c>
      <c r="F324" s="1">
        <v>0</v>
      </c>
      <c r="G324" s="1">
        <v>0</v>
      </c>
      <c r="H324" s="1">
        <v>0</v>
      </c>
      <c r="I324" s="1">
        <v>0</v>
      </c>
      <c r="J324" s="1">
        <v>0</v>
      </c>
      <c r="K324" s="1">
        <v>0</v>
      </c>
      <c r="L324" s="1">
        <v>0</v>
      </c>
      <c r="M324" s="1">
        <v>0</v>
      </c>
      <c r="N324" s="1">
        <v>0</v>
      </c>
      <c r="O324" s="1">
        <v>0</v>
      </c>
      <c r="P324" s="1">
        <v>0</v>
      </c>
    </row>
    <row r="325" spans="1:16" x14ac:dyDescent="0.25">
      <c r="A325" s="28">
        <v>0</v>
      </c>
      <c r="B325" s="1">
        <v>0</v>
      </c>
      <c r="C325" s="1">
        <v>0</v>
      </c>
      <c r="D325" s="1">
        <v>0</v>
      </c>
      <c r="E325" s="1">
        <v>0</v>
      </c>
      <c r="F325" s="1">
        <v>0</v>
      </c>
      <c r="G325" s="1">
        <v>0</v>
      </c>
      <c r="H325" s="1">
        <v>0</v>
      </c>
      <c r="I325" s="1">
        <v>0</v>
      </c>
      <c r="J325" s="1">
        <v>0</v>
      </c>
      <c r="K325" s="1">
        <v>0</v>
      </c>
      <c r="L325" s="1">
        <v>0</v>
      </c>
      <c r="M325" s="1">
        <v>0</v>
      </c>
      <c r="N325" s="1">
        <v>0</v>
      </c>
      <c r="O325" s="1">
        <v>0</v>
      </c>
      <c r="P325" s="1">
        <v>0</v>
      </c>
    </row>
    <row r="326" spans="1:16" x14ac:dyDescent="0.25">
      <c r="A326" s="28">
        <v>0</v>
      </c>
      <c r="B326" s="1">
        <v>0</v>
      </c>
      <c r="C326" s="1">
        <v>0</v>
      </c>
      <c r="D326" s="1">
        <v>0</v>
      </c>
      <c r="E326" s="1">
        <v>0</v>
      </c>
      <c r="F326" s="1">
        <v>0</v>
      </c>
      <c r="G326" s="1">
        <v>0</v>
      </c>
      <c r="H326" s="1">
        <v>0</v>
      </c>
      <c r="I326" s="1">
        <v>0</v>
      </c>
      <c r="J326" s="1">
        <v>0</v>
      </c>
      <c r="K326" s="1">
        <v>0</v>
      </c>
      <c r="L326" s="1">
        <v>0</v>
      </c>
      <c r="M326" s="1">
        <v>0</v>
      </c>
      <c r="N326" s="1">
        <v>0</v>
      </c>
      <c r="O326" s="1">
        <v>0</v>
      </c>
      <c r="P326" s="1">
        <v>0</v>
      </c>
    </row>
    <row r="327" spans="1:16" x14ac:dyDescent="0.25">
      <c r="A327" s="28">
        <v>0</v>
      </c>
      <c r="B327" s="1">
        <v>0</v>
      </c>
      <c r="C327" s="1">
        <v>0</v>
      </c>
      <c r="D327" s="1">
        <v>0</v>
      </c>
      <c r="E327" s="1">
        <v>0</v>
      </c>
      <c r="F327" s="1">
        <v>0</v>
      </c>
      <c r="G327" s="1">
        <v>0</v>
      </c>
      <c r="H327" s="1">
        <v>0</v>
      </c>
      <c r="I327" s="1">
        <v>0</v>
      </c>
      <c r="J327" s="1">
        <v>0</v>
      </c>
      <c r="K327" s="1">
        <v>0</v>
      </c>
      <c r="L327" s="1">
        <v>0</v>
      </c>
      <c r="M327" s="1">
        <v>0</v>
      </c>
      <c r="N327" s="1">
        <v>0</v>
      </c>
      <c r="O327" s="1">
        <v>0</v>
      </c>
      <c r="P327" s="1">
        <v>0</v>
      </c>
    </row>
    <row r="328" spans="1:16" x14ac:dyDescent="0.25">
      <c r="A328" s="28">
        <v>0</v>
      </c>
      <c r="B328" s="1">
        <v>0</v>
      </c>
      <c r="C328" s="1">
        <v>0</v>
      </c>
      <c r="D328" s="1">
        <v>0</v>
      </c>
      <c r="E328" s="1">
        <v>0</v>
      </c>
      <c r="F328" s="1">
        <v>0</v>
      </c>
      <c r="G328" s="1">
        <v>0</v>
      </c>
      <c r="H328" s="1">
        <v>0</v>
      </c>
      <c r="I328" s="1">
        <v>0</v>
      </c>
      <c r="J328" s="1">
        <v>0</v>
      </c>
      <c r="K328" s="1">
        <v>0</v>
      </c>
      <c r="L328" s="1">
        <v>0</v>
      </c>
      <c r="M328" s="1">
        <v>0</v>
      </c>
      <c r="N328" s="1">
        <v>0</v>
      </c>
      <c r="O328" s="1">
        <v>0</v>
      </c>
      <c r="P328" s="1">
        <v>0</v>
      </c>
    </row>
    <row r="329" spans="1:16" x14ac:dyDescent="0.25">
      <c r="A329" s="28">
        <v>0</v>
      </c>
      <c r="B329" s="1">
        <v>0</v>
      </c>
      <c r="C329" s="1">
        <v>0</v>
      </c>
      <c r="D329" s="1">
        <v>0</v>
      </c>
      <c r="E329" s="1">
        <v>0</v>
      </c>
      <c r="F329" s="1">
        <v>0</v>
      </c>
      <c r="G329" s="1">
        <v>0</v>
      </c>
      <c r="H329" s="1">
        <v>0</v>
      </c>
      <c r="I329" s="1">
        <v>0</v>
      </c>
      <c r="J329" s="1">
        <v>0</v>
      </c>
      <c r="K329" s="1">
        <v>0</v>
      </c>
      <c r="L329" s="1">
        <v>0</v>
      </c>
      <c r="M329" s="1">
        <v>0</v>
      </c>
      <c r="N329" s="1">
        <v>0</v>
      </c>
      <c r="O329" s="1">
        <v>0</v>
      </c>
      <c r="P329" s="1">
        <v>0</v>
      </c>
    </row>
    <row r="330" spans="1:16" x14ac:dyDescent="0.25">
      <c r="A330" s="28">
        <v>0</v>
      </c>
      <c r="B330" s="1">
        <v>0</v>
      </c>
      <c r="C330" s="1">
        <v>0</v>
      </c>
      <c r="D330" s="1">
        <v>0</v>
      </c>
      <c r="E330" s="1">
        <v>0</v>
      </c>
      <c r="F330" s="1">
        <v>0</v>
      </c>
      <c r="G330" s="1">
        <v>0</v>
      </c>
      <c r="H330" s="1">
        <v>0</v>
      </c>
      <c r="I330" s="1">
        <v>0</v>
      </c>
      <c r="J330" s="1">
        <v>0</v>
      </c>
      <c r="K330" s="1">
        <v>0</v>
      </c>
      <c r="L330" s="1">
        <v>0</v>
      </c>
      <c r="M330" s="1">
        <v>0</v>
      </c>
      <c r="N330" s="1">
        <v>0</v>
      </c>
      <c r="O330" s="1">
        <v>0</v>
      </c>
      <c r="P330" s="1">
        <v>0</v>
      </c>
    </row>
    <row r="331" spans="1:16" x14ac:dyDescent="0.25">
      <c r="A331" s="28">
        <v>0</v>
      </c>
      <c r="B331" s="1">
        <v>0</v>
      </c>
      <c r="C331" s="1">
        <v>0</v>
      </c>
      <c r="D331" s="1">
        <v>0</v>
      </c>
      <c r="E331" s="1">
        <v>0</v>
      </c>
      <c r="F331" s="1">
        <v>0</v>
      </c>
      <c r="G331" s="1">
        <v>0</v>
      </c>
      <c r="H331" s="1">
        <v>0</v>
      </c>
      <c r="I331" s="1">
        <v>0</v>
      </c>
      <c r="J331" s="1">
        <v>0</v>
      </c>
      <c r="K331" s="1">
        <v>0</v>
      </c>
      <c r="L331" s="1">
        <v>0</v>
      </c>
      <c r="M331" s="1">
        <v>0</v>
      </c>
      <c r="N331" s="1">
        <v>0</v>
      </c>
      <c r="O331" s="1">
        <v>0</v>
      </c>
      <c r="P331" s="1">
        <v>0</v>
      </c>
    </row>
    <row r="332" spans="1:16" x14ac:dyDescent="0.25">
      <c r="A332" s="28">
        <v>0</v>
      </c>
      <c r="B332" s="1">
        <v>0</v>
      </c>
      <c r="C332" s="1">
        <v>0</v>
      </c>
      <c r="D332" s="1">
        <v>0</v>
      </c>
      <c r="E332" s="1">
        <v>0</v>
      </c>
      <c r="F332" s="1">
        <v>0</v>
      </c>
      <c r="G332" s="1">
        <v>0</v>
      </c>
      <c r="H332" s="1">
        <v>0</v>
      </c>
      <c r="I332" s="1">
        <v>0</v>
      </c>
      <c r="J332" s="1">
        <v>0</v>
      </c>
      <c r="K332" s="1">
        <v>0</v>
      </c>
      <c r="L332" s="1">
        <v>0</v>
      </c>
      <c r="M332" s="1">
        <v>0</v>
      </c>
      <c r="N332" s="1">
        <v>0</v>
      </c>
      <c r="O332" s="1">
        <v>0</v>
      </c>
      <c r="P332" s="1">
        <v>0</v>
      </c>
    </row>
    <row r="333" spans="1:16" x14ac:dyDescent="0.25">
      <c r="A333" s="28">
        <v>0</v>
      </c>
      <c r="B333" s="1">
        <v>0</v>
      </c>
      <c r="C333" s="1">
        <v>0</v>
      </c>
      <c r="D333" s="1">
        <v>0</v>
      </c>
      <c r="E333" s="1">
        <v>0</v>
      </c>
      <c r="F333" s="1">
        <v>0</v>
      </c>
      <c r="G333" s="1">
        <v>0</v>
      </c>
      <c r="H333" s="1">
        <v>0</v>
      </c>
      <c r="I333" s="1">
        <v>0</v>
      </c>
      <c r="J333" s="1">
        <v>0</v>
      </c>
      <c r="K333" s="1">
        <v>0</v>
      </c>
      <c r="L333" s="1">
        <v>0</v>
      </c>
      <c r="M333" s="1">
        <v>0</v>
      </c>
      <c r="N333" s="1">
        <v>0</v>
      </c>
      <c r="O333" s="1">
        <v>0</v>
      </c>
      <c r="P333" s="1">
        <v>0</v>
      </c>
    </row>
    <row r="334" spans="1:16" x14ac:dyDescent="0.25">
      <c r="A334" s="28">
        <v>0</v>
      </c>
      <c r="B334" s="1">
        <v>0</v>
      </c>
      <c r="C334" s="1">
        <v>0</v>
      </c>
      <c r="D334" s="1">
        <v>0</v>
      </c>
      <c r="E334" s="1">
        <v>0</v>
      </c>
      <c r="F334" s="1">
        <v>0</v>
      </c>
      <c r="G334" s="1">
        <v>0</v>
      </c>
      <c r="H334" s="1">
        <v>0</v>
      </c>
      <c r="I334" s="1">
        <v>0</v>
      </c>
      <c r="J334" s="1">
        <v>0</v>
      </c>
      <c r="K334" s="1">
        <v>0</v>
      </c>
      <c r="L334" s="1">
        <v>0</v>
      </c>
      <c r="M334" s="1">
        <v>0</v>
      </c>
      <c r="N334" s="1">
        <v>0</v>
      </c>
      <c r="O334" s="1">
        <v>0</v>
      </c>
      <c r="P334" s="1">
        <v>0</v>
      </c>
    </row>
    <row r="335" spans="1:16" x14ac:dyDescent="0.25">
      <c r="A335" s="28">
        <v>0</v>
      </c>
      <c r="B335" s="1">
        <v>0</v>
      </c>
      <c r="C335" s="1">
        <v>0</v>
      </c>
      <c r="D335" s="1">
        <v>0</v>
      </c>
      <c r="E335" s="1">
        <v>0</v>
      </c>
      <c r="F335" s="1">
        <v>0</v>
      </c>
      <c r="G335" s="1">
        <v>0</v>
      </c>
      <c r="H335" s="1">
        <v>0</v>
      </c>
      <c r="I335" s="1">
        <v>0</v>
      </c>
      <c r="J335" s="1">
        <v>0</v>
      </c>
      <c r="K335" s="1">
        <v>0</v>
      </c>
      <c r="L335" s="1">
        <v>0</v>
      </c>
      <c r="M335" s="1">
        <v>0</v>
      </c>
      <c r="N335" s="1">
        <v>0</v>
      </c>
      <c r="O335" s="1">
        <v>0</v>
      </c>
      <c r="P335" s="1">
        <v>0</v>
      </c>
    </row>
    <row r="336" spans="1:16" x14ac:dyDescent="0.25">
      <c r="A336" s="28">
        <v>0</v>
      </c>
      <c r="B336" s="1">
        <v>0</v>
      </c>
      <c r="C336" s="1">
        <v>0</v>
      </c>
      <c r="D336" s="1">
        <v>0</v>
      </c>
      <c r="E336" s="1">
        <v>0</v>
      </c>
      <c r="F336" s="1">
        <v>0</v>
      </c>
      <c r="G336" s="1">
        <v>0</v>
      </c>
      <c r="H336" s="1">
        <v>0</v>
      </c>
      <c r="I336" s="1">
        <v>0</v>
      </c>
      <c r="J336" s="1">
        <v>0</v>
      </c>
      <c r="K336" s="1">
        <v>0</v>
      </c>
      <c r="L336" s="1">
        <v>0</v>
      </c>
      <c r="M336" s="1">
        <v>0</v>
      </c>
      <c r="N336" s="1">
        <v>0</v>
      </c>
      <c r="O336" s="1">
        <v>0</v>
      </c>
      <c r="P336" s="1">
        <v>0</v>
      </c>
    </row>
    <row r="337" spans="1:16" x14ac:dyDescent="0.25">
      <c r="A337" s="28">
        <v>0</v>
      </c>
      <c r="B337" s="1">
        <v>0</v>
      </c>
      <c r="C337" s="1">
        <v>0</v>
      </c>
      <c r="D337" s="1">
        <v>0</v>
      </c>
      <c r="E337" s="1">
        <v>0</v>
      </c>
      <c r="F337" s="1">
        <v>0</v>
      </c>
      <c r="G337" s="1">
        <v>0</v>
      </c>
      <c r="H337" s="1">
        <v>0</v>
      </c>
      <c r="I337" s="1">
        <v>0</v>
      </c>
      <c r="J337" s="1">
        <v>0</v>
      </c>
      <c r="K337" s="1">
        <v>0</v>
      </c>
      <c r="L337" s="1">
        <v>0</v>
      </c>
      <c r="M337" s="1">
        <v>0</v>
      </c>
      <c r="N337" s="1">
        <v>0</v>
      </c>
      <c r="O337" s="1">
        <v>0</v>
      </c>
      <c r="P337" s="1">
        <v>0</v>
      </c>
    </row>
    <row r="338" spans="1:16" x14ac:dyDescent="0.25">
      <c r="A338" s="28">
        <v>0</v>
      </c>
      <c r="B338" s="1">
        <v>0</v>
      </c>
      <c r="C338" s="1">
        <v>0</v>
      </c>
      <c r="D338" s="1">
        <v>0</v>
      </c>
      <c r="E338" s="1">
        <v>0</v>
      </c>
      <c r="F338" s="1">
        <v>0</v>
      </c>
      <c r="G338" s="1">
        <v>0</v>
      </c>
      <c r="H338" s="1">
        <v>0</v>
      </c>
      <c r="I338" s="1">
        <v>0</v>
      </c>
      <c r="J338" s="1">
        <v>0</v>
      </c>
      <c r="K338" s="1">
        <v>0</v>
      </c>
      <c r="L338" s="1">
        <v>0</v>
      </c>
      <c r="M338" s="1">
        <v>0</v>
      </c>
      <c r="N338" s="1">
        <v>0</v>
      </c>
      <c r="O338" s="1">
        <v>0</v>
      </c>
      <c r="P338" s="1">
        <v>0</v>
      </c>
    </row>
    <row r="339" spans="1:16" x14ac:dyDescent="0.25">
      <c r="A339" s="28">
        <v>0</v>
      </c>
      <c r="B339" s="1">
        <v>0</v>
      </c>
      <c r="C339" s="1">
        <v>0</v>
      </c>
      <c r="D339" s="1">
        <v>0</v>
      </c>
      <c r="E339" s="1">
        <v>0</v>
      </c>
      <c r="F339" s="1">
        <v>0</v>
      </c>
      <c r="G339" s="1">
        <v>0</v>
      </c>
      <c r="H339" s="1">
        <v>0</v>
      </c>
      <c r="I339" s="1">
        <v>0</v>
      </c>
      <c r="J339" s="1">
        <v>0</v>
      </c>
      <c r="K339" s="1">
        <v>0</v>
      </c>
      <c r="L339" s="1">
        <v>0</v>
      </c>
      <c r="M339" s="1">
        <v>0</v>
      </c>
      <c r="N339" s="1">
        <v>0</v>
      </c>
      <c r="O339" s="1">
        <v>0</v>
      </c>
      <c r="P339" s="1">
        <v>0</v>
      </c>
    </row>
    <row r="340" spans="1:16" x14ac:dyDescent="0.25">
      <c r="A340" s="28">
        <v>0</v>
      </c>
      <c r="B340" s="1">
        <v>0</v>
      </c>
      <c r="C340" s="1">
        <v>0</v>
      </c>
      <c r="D340" s="1">
        <v>0</v>
      </c>
      <c r="E340" s="1">
        <v>0</v>
      </c>
      <c r="F340" s="1">
        <v>0</v>
      </c>
      <c r="G340" s="1">
        <v>0</v>
      </c>
      <c r="H340" s="1">
        <v>0</v>
      </c>
      <c r="I340" s="1">
        <v>0</v>
      </c>
      <c r="J340" s="1">
        <v>0</v>
      </c>
      <c r="K340" s="1">
        <v>0</v>
      </c>
      <c r="L340" s="1">
        <v>0</v>
      </c>
      <c r="M340" s="1">
        <v>0</v>
      </c>
      <c r="N340" s="1">
        <v>0</v>
      </c>
      <c r="O340" s="1">
        <v>0</v>
      </c>
      <c r="P340" s="1">
        <v>0</v>
      </c>
    </row>
    <row r="341" spans="1:16" x14ac:dyDescent="0.25">
      <c r="A341" s="28">
        <v>0</v>
      </c>
      <c r="B341" s="1">
        <v>0</v>
      </c>
      <c r="C341" s="1">
        <v>0</v>
      </c>
      <c r="D341" s="1">
        <v>0</v>
      </c>
      <c r="E341" s="1">
        <v>0</v>
      </c>
      <c r="F341" s="1">
        <v>0</v>
      </c>
      <c r="G341" s="1">
        <v>0</v>
      </c>
      <c r="H341" s="1">
        <v>0</v>
      </c>
      <c r="I341" s="1">
        <v>0</v>
      </c>
      <c r="J341" s="1">
        <v>0</v>
      </c>
      <c r="K341" s="1">
        <v>0</v>
      </c>
      <c r="L341" s="1">
        <v>0</v>
      </c>
      <c r="M341" s="1">
        <v>0</v>
      </c>
      <c r="N341" s="1">
        <v>0</v>
      </c>
      <c r="O341" s="1">
        <v>0</v>
      </c>
      <c r="P341" s="1">
        <v>0</v>
      </c>
    </row>
    <row r="342" spans="1:16" x14ac:dyDescent="0.25">
      <c r="A342" s="28">
        <v>0</v>
      </c>
      <c r="B342" s="1">
        <v>0</v>
      </c>
      <c r="C342" s="1">
        <v>0</v>
      </c>
      <c r="D342" s="1">
        <v>0</v>
      </c>
      <c r="E342" s="1">
        <v>0</v>
      </c>
      <c r="F342" s="1">
        <v>0</v>
      </c>
      <c r="G342" s="1">
        <v>0</v>
      </c>
      <c r="H342" s="1">
        <v>0</v>
      </c>
      <c r="I342" s="1">
        <v>0</v>
      </c>
      <c r="J342" s="1">
        <v>0</v>
      </c>
      <c r="K342" s="1">
        <v>0</v>
      </c>
      <c r="L342" s="1">
        <v>0</v>
      </c>
      <c r="M342" s="1">
        <v>0</v>
      </c>
      <c r="N342" s="1">
        <v>0</v>
      </c>
      <c r="O342" s="1">
        <v>0</v>
      </c>
      <c r="P342" s="1">
        <v>0</v>
      </c>
    </row>
    <row r="343" spans="1:16" x14ac:dyDescent="0.25">
      <c r="A343" s="28">
        <v>0</v>
      </c>
      <c r="B343" s="1">
        <v>0</v>
      </c>
      <c r="C343" s="1">
        <v>0</v>
      </c>
      <c r="D343" s="1">
        <v>0</v>
      </c>
      <c r="E343" s="1">
        <v>0</v>
      </c>
      <c r="F343" s="1">
        <v>0</v>
      </c>
      <c r="G343" s="1">
        <v>0</v>
      </c>
      <c r="H343" s="1">
        <v>0</v>
      </c>
      <c r="I343" s="1">
        <v>0</v>
      </c>
      <c r="J343" s="1">
        <v>0</v>
      </c>
      <c r="K343" s="1">
        <v>0</v>
      </c>
      <c r="L343" s="1">
        <v>0</v>
      </c>
      <c r="M343" s="1">
        <v>0</v>
      </c>
      <c r="N343" s="1">
        <v>0</v>
      </c>
      <c r="O343" s="1">
        <v>0</v>
      </c>
      <c r="P343" s="1">
        <v>0</v>
      </c>
    </row>
    <row r="344" spans="1:16" x14ac:dyDescent="0.25">
      <c r="A344" s="28">
        <v>0</v>
      </c>
      <c r="B344" s="1">
        <v>0</v>
      </c>
      <c r="C344" s="1">
        <v>0</v>
      </c>
      <c r="D344" s="1">
        <v>0</v>
      </c>
      <c r="E344" s="1">
        <v>0</v>
      </c>
      <c r="F344" s="1">
        <v>0</v>
      </c>
      <c r="G344" s="1">
        <v>0</v>
      </c>
      <c r="H344" s="1">
        <v>0</v>
      </c>
      <c r="I344" s="1">
        <v>0</v>
      </c>
      <c r="J344" s="1">
        <v>0</v>
      </c>
      <c r="K344" s="1">
        <v>0</v>
      </c>
      <c r="L344" s="1">
        <v>0</v>
      </c>
      <c r="M344" s="1">
        <v>0</v>
      </c>
      <c r="N344" s="1">
        <v>0</v>
      </c>
      <c r="O344" s="1">
        <v>0</v>
      </c>
      <c r="P344" s="1">
        <v>0</v>
      </c>
    </row>
    <row r="345" spans="1:16" x14ac:dyDescent="0.25">
      <c r="A345" s="28">
        <v>0</v>
      </c>
      <c r="B345" s="1">
        <v>0</v>
      </c>
      <c r="C345" s="1">
        <v>0</v>
      </c>
      <c r="D345" s="1">
        <v>0</v>
      </c>
      <c r="E345" s="1">
        <v>0</v>
      </c>
      <c r="F345" s="1">
        <v>0</v>
      </c>
      <c r="G345" s="1">
        <v>0</v>
      </c>
      <c r="H345" s="1">
        <v>0</v>
      </c>
      <c r="I345" s="1">
        <v>0</v>
      </c>
      <c r="J345" s="1">
        <v>0</v>
      </c>
      <c r="K345" s="1">
        <v>0</v>
      </c>
      <c r="L345" s="1">
        <v>0</v>
      </c>
      <c r="M345" s="1">
        <v>0</v>
      </c>
      <c r="N345" s="1">
        <v>0</v>
      </c>
      <c r="O345" s="1">
        <v>0</v>
      </c>
      <c r="P345" s="1">
        <v>0</v>
      </c>
    </row>
    <row r="346" spans="1:16" x14ac:dyDescent="0.25">
      <c r="A346" s="28">
        <v>0</v>
      </c>
      <c r="B346" s="1">
        <v>0</v>
      </c>
      <c r="C346" s="1">
        <v>0</v>
      </c>
      <c r="D346" s="1">
        <v>0</v>
      </c>
      <c r="E346" s="1">
        <v>0</v>
      </c>
      <c r="F346" s="1">
        <v>0</v>
      </c>
      <c r="G346" s="1">
        <v>0</v>
      </c>
      <c r="H346" s="1">
        <v>0</v>
      </c>
      <c r="I346" s="1">
        <v>0</v>
      </c>
      <c r="J346" s="1">
        <v>0</v>
      </c>
      <c r="K346" s="1">
        <v>0</v>
      </c>
      <c r="L346" s="1">
        <v>0</v>
      </c>
      <c r="M346" s="1">
        <v>0</v>
      </c>
      <c r="N346" s="1">
        <v>0</v>
      </c>
      <c r="O346" s="1">
        <v>0</v>
      </c>
      <c r="P346" s="1">
        <v>0</v>
      </c>
    </row>
    <row r="347" spans="1:16" x14ac:dyDescent="0.25">
      <c r="A347" s="28">
        <v>0</v>
      </c>
      <c r="B347" s="1">
        <v>0</v>
      </c>
      <c r="C347" s="1">
        <v>0</v>
      </c>
      <c r="D347" s="1">
        <v>0</v>
      </c>
      <c r="E347" s="1">
        <v>0</v>
      </c>
      <c r="F347" s="1">
        <v>0</v>
      </c>
      <c r="G347" s="1">
        <v>0</v>
      </c>
      <c r="H347" s="1">
        <v>0</v>
      </c>
      <c r="I347" s="1">
        <v>0</v>
      </c>
      <c r="J347" s="1">
        <v>0</v>
      </c>
      <c r="K347" s="1">
        <v>0</v>
      </c>
      <c r="L347" s="1">
        <v>0</v>
      </c>
      <c r="M347" s="1">
        <v>0</v>
      </c>
      <c r="N347" s="1">
        <v>0</v>
      </c>
      <c r="O347" s="1">
        <v>0</v>
      </c>
      <c r="P347" s="1">
        <v>0</v>
      </c>
    </row>
    <row r="348" spans="1:16" x14ac:dyDescent="0.25">
      <c r="A348" s="28">
        <v>0</v>
      </c>
      <c r="B348" s="1">
        <v>0</v>
      </c>
      <c r="C348" s="1">
        <v>0</v>
      </c>
      <c r="D348" s="1">
        <v>0</v>
      </c>
      <c r="E348" s="1">
        <v>0</v>
      </c>
      <c r="F348" s="1">
        <v>0</v>
      </c>
      <c r="G348" s="1">
        <v>0</v>
      </c>
      <c r="H348" s="1">
        <v>0</v>
      </c>
      <c r="I348" s="1">
        <v>0</v>
      </c>
      <c r="J348" s="1">
        <v>0</v>
      </c>
      <c r="K348" s="1">
        <v>0</v>
      </c>
      <c r="L348" s="1">
        <v>0</v>
      </c>
      <c r="M348" s="1">
        <v>0</v>
      </c>
      <c r="N348" s="1">
        <v>0</v>
      </c>
      <c r="O348" s="1">
        <v>0</v>
      </c>
      <c r="P348" s="1">
        <v>0</v>
      </c>
    </row>
    <row r="349" spans="1:16" x14ac:dyDescent="0.25">
      <c r="A349" s="28">
        <v>0</v>
      </c>
      <c r="B349" s="1">
        <v>0</v>
      </c>
      <c r="C349" s="1">
        <v>0</v>
      </c>
      <c r="D349" s="1">
        <v>0</v>
      </c>
      <c r="E349" s="1">
        <v>0</v>
      </c>
      <c r="F349" s="1">
        <v>0</v>
      </c>
      <c r="G349" s="1">
        <v>0</v>
      </c>
      <c r="H349" s="1">
        <v>0</v>
      </c>
      <c r="I349" s="1">
        <v>0</v>
      </c>
      <c r="J349" s="1">
        <v>0</v>
      </c>
      <c r="K349" s="1">
        <v>0</v>
      </c>
      <c r="L349" s="1">
        <v>0</v>
      </c>
      <c r="M349" s="1">
        <v>0</v>
      </c>
      <c r="N349" s="1">
        <v>0</v>
      </c>
      <c r="O349" s="1">
        <v>0</v>
      </c>
      <c r="P349" s="1">
        <v>0</v>
      </c>
    </row>
    <row r="350" spans="1:16" x14ac:dyDescent="0.25">
      <c r="A350" s="28">
        <v>0</v>
      </c>
      <c r="B350" s="1">
        <v>0</v>
      </c>
      <c r="C350" s="1">
        <v>0</v>
      </c>
      <c r="D350" s="1">
        <v>0</v>
      </c>
      <c r="E350" s="1">
        <v>0</v>
      </c>
      <c r="F350" s="1">
        <v>0</v>
      </c>
      <c r="G350" s="1">
        <v>0</v>
      </c>
      <c r="H350" s="1">
        <v>0</v>
      </c>
      <c r="I350" s="1">
        <v>0</v>
      </c>
      <c r="J350" s="1">
        <v>0</v>
      </c>
      <c r="K350" s="1">
        <v>0</v>
      </c>
      <c r="L350" s="1">
        <v>0</v>
      </c>
      <c r="M350" s="1">
        <v>0</v>
      </c>
      <c r="N350" s="1">
        <v>0</v>
      </c>
      <c r="O350" s="1">
        <v>0</v>
      </c>
      <c r="P350" s="1">
        <v>0</v>
      </c>
    </row>
    <row r="351" spans="1:16" x14ac:dyDescent="0.25">
      <c r="A351" s="28">
        <v>0</v>
      </c>
      <c r="B351" s="1">
        <v>0</v>
      </c>
      <c r="C351" s="1">
        <v>0</v>
      </c>
      <c r="D351" s="1">
        <v>0</v>
      </c>
      <c r="E351" s="1">
        <v>0</v>
      </c>
      <c r="F351" s="1">
        <v>0</v>
      </c>
      <c r="G351" s="1">
        <v>0</v>
      </c>
      <c r="H351" s="1">
        <v>0</v>
      </c>
      <c r="I351" s="1">
        <v>0</v>
      </c>
      <c r="J351" s="1">
        <v>0</v>
      </c>
      <c r="K351" s="1">
        <v>0</v>
      </c>
      <c r="L351" s="1">
        <v>0</v>
      </c>
      <c r="M351" s="1">
        <v>0</v>
      </c>
      <c r="N351" s="1">
        <v>0</v>
      </c>
      <c r="O351" s="1">
        <v>0</v>
      </c>
      <c r="P351" s="1">
        <v>0</v>
      </c>
    </row>
    <row r="352" spans="1:16" x14ac:dyDescent="0.25">
      <c r="A352" s="28">
        <v>0</v>
      </c>
      <c r="B352" s="1">
        <v>0</v>
      </c>
      <c r="C352" s="1">
        <v>0</v>
      </c>
      <c r="D352" s="1">
        <v>0</v>
      </c>
      <c r="E352" s="1">
        <v>0</v>
      </c>
      <c r="F352" s="1">
        <v>0</v>
      </c>
      <c r="G352" s="1">
        <v>0</v>
      </c>
      <c r="H352" s="1">
        <v>0</v>
      </c>
      <c r="I352" s="1">
        <v>0</v>
      </c>
      <c r="J352" s="1">
        <v>0</v>
      </c>
      <c r="K352" s="1">
        <v>0</v>
      </c>
      <c r="L352" s="1">
        <v>0</v>
      </c>
      <c r="M352" s="1">
        <v>0</v>
      </c>
      <c r="N352" s="1">
        <v>0</v>
      </c>
      <c r="O352" s="1">
        <v>0</v>
      </c>
      <c r="P352" s="1">
        <v>0</v>
      </c>
    </row>
    <row r="353" spans="1:16" x14ac:dyDescent="0.25">
      <c r="A353" s="28">
        <v>0</v>
      </c>
      <c r="B353" s="1">
        <v>0</v>
      </c>
      <c r="C353" s="1">
        <v>0</v>
      </c>
      <c r="D353" s="1">
        <v>0</v>
      </c>
      <c r="E353" s="1">
        <v>0</v>
      </c>
      <c r="F353" s="1">
        <v>0</v>
      </c>
      <c r="G353" s="1">
        <v>0</v>
      </c>
      <c r="H353" s="1">
        <v>0</v>
      </c>
      <c r="I353" s="1">
        <v>0</v>
      </c>
      <c r="J353" s="1">
        <v>0</v>
      </c>
      <c r="K353" s="1">
        <v>0</v>
      </c>
      <c r="L353" s="1">
        <v>0</v>
      </c>
      <c r="M353" s="1">
        <v>0</v>
      </c>
      <c r="N353" s="1">
        <v>0</v>
      </c>
      <c r="O353" s="1">
        <v>0</v>
      </c>
      <c r="P353" s="1">
        <v>0</v>
      </c>
    </row>
    <row r="354" spans="1:16" x14ac:dyDescent="0.25">
      <c r="A354" s="28">
        <v>0</v>
      </c>
      <c r="B354" s="1">
        <v>0</v>
      </c>
      <c r="C354" s="1">
        <v>0</v>
      </c>
      <c r="D354" s="1">
        <v>0</v>
      </c>
      <c r="E354" s="1">
        <v>0</v>
      </c>
      <c r="F354" s="1">
        <v>0</v>
      </c>
      <c r="G354" s="1">
        <v>0</v>
      </c>
      <c r="H354" s="1">
        <v>0</v>
      </c>
      <c r="I354" s="1">
        <v>0</v>
      </c>
      <c r="J354" s="1">
        <v>0</v>
      </c>
      <c r="K354" s="1">
        <v>0</v>
      </c>
      <c r="L354" s="1">
        <v>0</v>
      </c>
      <c r="M354" s="1">
        <v>0</v>
      </c>
      <c r="N354" s="1">
        <v>0</v>
      </c>
      <c r="O354" s="1">
        <v>0</v>
      </c>
      <c r="P354" s="1">
        <v>0</v>
      </c>
    </row>
    <row r="355" spans="1:16" x14ac:dyDescent="0.25">
      <c r="A355" s="28">
        <v>0</v>
      </c>
      <c r="B355" s="1">
        <v>0</v>
      </c>
      <c r="C355" s="1">
        <v>0</v>
      </c>
      <c r="D355" s="1">
        <v>0</v>
      </c>
      <c r="E355" s="1">
        <v>0</v>
      </c>
      <c r="F355" s="1">
        <v>0</v>
      </c>
      <c r="G355" s="1">
        <v>0</v>
      </c>
      <c r="H355" s="1">
        <v>0</v>
      </c>
      <c r="I355" s="1">
        <v>0</v>
      </c>
      <c r="J355" s="1">
        <v>0</v>
      </c>
      <c r="K355" s="1">
        <v>0</v>
      </c>
      <c r="L355" s="1">
        <v>0</v>
      </c>
      <c r="M355" s="1">
        <v>0</v>
      </c>
      <c r="N355" s="1">
        <v>0</v>
      </c>
      <c r="O355" s="1">
        <v>0</v>
      </c>
      <c r="P355" s="1">
        <v>0</v>
      </c>
    </row>
    <row r="356" spans="1:16" x14ac:dyDescent="0.25">
      <c r="A356" s="28">
        <v>0</v>
      </c>
      <c r="B356" s="1">
        <v>0</v>
      </c>
      <c r="C356" s="1">
        <v>0</v>
      </c>
      <c r="D356" s="1">
        <v>0</v>
      </c>
      <c r="E356" s="1">
        <v>0</v>
      </c>
      <c r="F356" s="1">
        <v>0</v>
      </c>
      <c r="G356" s="1">
        <v>0</v>
      </c>
      <c r="H356" s="1">
        <v>0</v>
      </c>
      <c r="I356" s="1">
        <v>0</v>
      </c>
      <c r="J356" s="1">
        <v>0</v>
      </c>
      <c r="K356" s="1">
        <v>0</v>
      </c>
      <c r="L356" s="1">
        <v>0</v>
      </c>
      <c r="M356" s="1">
        <v>0</v>
      </c>
      <c r="N356" s="1">
        <v>0</v>
      </c>
      <c r="O356" s="1">
        <v>0</v>
      </c>
      <c r="P356" s="1">
        <v>0</v>
      </c>
    </row>
    <row r="357" spans="1:16" x14ac:dyDescent="0.25">
      <c r="A357" s="28">
        <v>0</v>
      </c>
      <c r="B357" s="1">
        <v>0</v>
      </c>
      <c r="C357" s="1">
        <v>0</v>
      </c>
      <c r="D357" s="1">
        <v>0</v>
      </c>
      <c r="E357" s="1">
        <v>0</v>
      </c>
      <c r="F357" s="1">
        <v>0</v>
      </c>
      <c r="G357" s="1">
        <v>0</v>
      </c>
      <c r="H357" s="1">
        <v>0</v>
      </c>
      <c r="I357" s="1">
        <v>0</v>
      </c>
      <c r="J357" s="1">
        <v>0</v>
      </c>
      <c r="K357" s="1">
        <v>0</v>
      </c>
      <c r="L357" s="1">
        <v>0</v>
      </c>
      <c r="M357" s="1">
        <v>0</v>
      </c>
      <c r="N357" s="1">
        <v>0</v>
      </c>
      <c r="O357" s="1">
        <v>0</v>
      </c>
      <c r="P357" s="1">
        <v>0</v>
      </c>
    </row>
    <row r="358" spans="1:16" x14ac:dyDescent="0.25">
      <c r="A358" s="28">
        <v>0</v>
      </c>
      <c r="B358" s="1">
        <v>0</v>
      </c>
      <c r="C358" s="1">
        <v>0</v>
      </c>
      <c r="D358" s="1">
        <v>0</v>
      </c>
      <c r="E358" s="1">
        <v>0</v>
      </c>
      <c r="F358" s="1">
        <v>0</v>
      </c>
      <c r="G358" s="1">
        <v>0</v>
      </c>
      <c r="H358" s="1">
        <v>0</v>
      </c>
      <c r="I358" s="1">
        <v>0</v>
      </c>
      <c r="J358" s="1">
        <v>0</v>
      </c>
      <c r="K358" s="1">
        <v>0</v>
      </c>
      <c r="L358" s="1">
        <v>0</v>
      </c>
      <c r="M358" s="1">
        <v>0</v>
      </c>
      <c r="N358" s="1">
        <v>0</v>
      </c>
      <c r="O358" s="1">
        <v>0</v>
      </c>
      <c r="P358" s="1">
        <v>0</v>
      </c>
    </row>
    <row r="359" spans="1:16" x14ac:dyDescent="0.25">
      <c r="A359" s="28">
        <v>0</v>
      </c>
      <c r="B359" s="1">
        <v>0</v>
      </c>
      <c r="C359" s="1">
        <v>0</v>
      </c>
      <c r="D359" s="1">
        <v>0</v>
      </c>
      <c r="E359" s="1">
        <v>0</v>
      </c>
      <c r="F359" s="1">
        <v>0</v>
      </c>
      <c r="G359" s="1">
        <v>0</v>
      </c>
      <c r="H359" s="1">
        <v>0</v>
      </c>
      <c r="I359" s="1">
        <v>0</v>
      </c>
      <c r="J359" s="1">
        <v>0</v>
      </c>
      <c r="K359" s="1">
        <v>0</v>
      </c>
      <c r="L359" s="1">
        <v>0</v>
      </c>
      <c r="M359" s="1">
        <v>0</v>
      </c>
      <c r="N359" s="1">
        <v>0</v>
      </c>
      <c r="O359" s="1">
        <v>0</v>
      </c>
      <c r="P359" s="1">
        <v>0</v>
      </c>
    </row>
    <row r="360" spans="1:16" x14ac:dyDescent="0.25">
      <c r="A360" s="28">
        <v>0</v>
      </c>
      <c r="B360" s="1">
        <v>0</v>
      </c>
      <c r="C360" s="1">
        <v>0</v>
      </c>
      <c r="D360" s="1">
        <v>0</v>
      </c>
      <c r="E360" s="1">
        <v>0</v>
      </c>
      <c r="F360" s="1">
        <v>0</v>
      </c>
      <c r="G360" s="1">
        <v>0</v>
      </c>
      <c r="H360" s="1">
        <v>0</v>
      </c>
      <c r="I360" s="1">
        <v>0</v>
      </c>
      <c r="J360" s="1">
        <v>0</v>
      </c>
      <c r="K360" s="1">
        <v>0</v>
      </c>
      <c r="L360" s="1">
        <v>0</v>
      </c>
      <c r="M360" s="1">
        <v>0</v>
      </c>
      <c r="N360" s="1">
        <v>0</v>
      </c>
      <c r="O360" s="1">
        <v>0</v>
      </c>
      <c r="P360" s="1">
        <v>0</v>
      </c>
    </row>
    <row r="361" spans="1:16" x14ac:dyDescent="0.25">
      <c r="A361" s="28">
        <v>0</v>
      </c>
      <c r="B361" s="1">
        <v>0</v>
      </c>
      <c r="C361" s="1">
        <v>0</v>
      </c>
      <c r="D361" s="1">
        <v>0</v>
      </c>
      <c r="E361" s="1">
        <v>0</v>
      </c>
      <c r="F361" s="1">
        <v>0</v>
      </c>
      <c r="G361" s="1">
        <v>0</v>
      </c>
      <c r="H361" s="1">
        <v>0</v>
      </c>
      <c r="I361" s="1">
        <v>0</v>
      </c>
      <c r="J361" s="1">
        <v>0</v>
      </c>
      <c r="K361" s="1">
        <v>0</v>
      </c>
      <c r="L361" s="1">
        <v>0</v>
      </c>
      <c r="M361" s="1">
        <v>0</v>
      </c>
      <c r="N361" s="1">
        <v>0</v>
      </c>
      <c r="O361" s="1">
        <v>0</v>
      </c>
      <c r="P361" s="1">
        <v>0</v>
      </c>
    </row>
    <row r="362" spans="1:16" x14ac:dyDescent="0.25">
      <c r="A362" s="28">
        <v>0</v>
      </c>
      <c r="B362" s="1">
        <v>0</v>
      </c>
      <c r="C362" s="1">
        <v>0</v>
      </c>
      <c r="D362" s="1">
        <v>0</v>
      </c>
      <c r="E362" s="1">
        <v>0</v>
      </c>
      <c r="F362" s="1">
        <v>0</v>
      </c>
      <c r="G362" s="1">
        <v>0</v>
      </c>
      <c r="H362" s="1">
        <v>0</v>
      </c>
      <c r="I362" s="1">
        <v>0</v>
      </c>
      <c r="J362" s="1">
        <v>0</v>
      </c>
      <c r="K362" s="1">
        <v>0</v>
      </c>
      <c r="L362" s="1">
        <v>0</v>
      </c>
      <c r="M362" s="1">
        <v>0</v>
      </c>
      <c r="N362" s="1">
        <v>0</v>
      </c>
      <c r="O362" s="1">
        <v>0</v>
      </c>
      <c r="P362" s="1">
        <v>0</v>
      </c>
    </row>
    <row r="363" spans="1:16" x14ac:dyDescent="0.25">
      <c r="A363" s="28">
        <v>0</v>
      </c>
      <c r="B363" s="1">
        <v>0</v>
      </c>
      <c r="C363" s="1">
        <v>0</v>
      </c>
      <c r="D363" s="1">
        <v>0</v>
      </c>
      <c r="E363" s="1">
        <v>0</v>
      </c>
      <c r="F363" s="1">
        <v>0</v>
      </c>
      <c r="G363" s="1">
        <v>0</v>
      </c>
      <c r="H363" s="1">
        <v>0</v>
      </c>
      <c r="I363" s="1">
        <v>0</v>
      </c>
      <c r="J363" s="1">
        <v>0</v>
      </c>
      <c r="K363" s="1">
        <v>0</v>
      </c>
      <c r="L363" s="1">
        <v>0</v>
      </c>
      <c r="M363" s="1">
        <v>0</v>
      </c>
      <c r="N363" s="1">
        <v>0</v>
      </c>
      <c r="O363" s="1">
        <v>0</v>
      </c>
      <c r="P363" s="1">
        <v>0</v>
      </c>
    </row>
    <row r="364" spans="1:16" x14ac:dyDescent="0.25">
      <c r="A364" s="28">
        <v>0</v>
      </c>
      <c r="B364" s="1">
        <v>0</v>
      </c>
      <c r="C364" s="1">
        <v>0</v>
      </c>
      <c r="D364" s="1">
        <v>0</v>
      </c>
      <c r="E364" s="1">
        <v>0</v>
      </c>
      <c r="F364" s="1">
        <v>0</v>
      </c>
      <c r="G364" s="1">
        <v>0</v>
      </c>
      <c r="H364" s="1">
        <v>0</v>
      </c>
      <c r="I364" s="1">
        <v>0</v>
      </c>
      <c r="J364" s="1">
        <v>0</v>
      </c>
      <c r="K364" s="1">
        <v>0</v>
      </c>
      <c r="L364" s="1">
        <v>0</v>
      </c>
      <c r="M364" s="1">
        <v>0</v>
      </c>
      <c r="N364" s="1">
        <v>0</v>
      </c>
      <c r="O364" s="1">
        <v>0</v>
      </c>
      <c r="P364" s="1">
        <v>0</v>
      </c>
    </row>
    <row r="365" spans="1:16" x14ac:dyDescent="0.25">
      <c r="A365" s="28">
        <v>0</v>
      </c>
      <c r="B365" s="1">
        <v>0</v>
      </c>
      <c r="C365" s="1">
        <v>0</v>
      </c>
      <c r="D365" s="1">
        <v>0</v>
      </c>
      <c r="E365" s="1">
        <v>0</v>
      </c>
      <c r="F365" s="1">
        <v>0</v>
      </c>
      <c r="G365" s="1">
        <v>0</v>
      </c>
      <c r="H365" s="1">
        <v>0</v>
      </c>
      <c r="I365" s="1">
        <v>0</v>
      </c>
      <c r="J365" s="1">
        <v>0</v>
      </c>
      <c r="K365" s="1">
        <v>0</v>
      </c>
      <c r="L365" s="1">
        <v>0</v>
      </c>
      <c r="M365" s="1">
        <v>0</v>
      </c>
      <c r="N365" s="1">
        <v>0</v>
      </c>
      <c r="O365" s="1">
        <v>0</v>
      </c>
      <c r="P365" s="1">
        <v>0</v>
      </c>
    </row>
    <row r="366" spans="1:16" x14ac:dyDescent="0.25">
      <c r="A366" s="28">
        <v>0</v>
      </c>
      <c r="B366" s="1">
        <v>0</v>
      </c>
      <c r="C366" s="1">
        <v>0</v>
      </c>
      <c r="D366" s="1">
        <v>0</v>
      </c>
      <c r="E366" s="1">
        <v>0</v>
      </c>
      <c r="F366" s="1">
        <v>0</v>
      </c>
      <c r="G366" s="1">
        <v>0</v>
      </c>
      <c r="H366" s="1">
        <v>0</v>
      </c>
      <c r="I366" s="1">
        <v>0</v>
      </c>
      <c r="J366" s="1">
        <v>0</v>
      </c>
      <c r="K366" s="1">
        <v>0</v>
      </c>
      <c r="L366" s="1">
        <v>0</v>
      </c>
      <c r="M366" s="1">
        <v>0</v>
      </c>
      <c r="N366" s="1">
        <v>0</v>
      </c>
      <c r="O366" s="1">
        <v>0</v>
      </c>
      <c r="P366" s="1">
        <v>0</v>
      </c>
    </row>
    <row r="367" spans="1:16" x14ac:dyDescent="0.25">
      <c r="A367" s="28">
        <v>0</v>
      </c>
      <c r="B367" s="1">
        <v>0</v>
      </c>
      <c r="C367" s="1">
        <v>0</v>
      </c>
      <c r="D367" s="1">
        <v>0</v>
      </c>
      <c r="E367" s="1">
        <v>0</v>
      </c>
      <c r="F367" s="1">
        <v>0</v>
      </c>
      <c r="G367" s="1">
        <v>0</v>
      </c>
      <c r="H367" s="1">
        <v>0</v>
      </c>
      <c r="I367" s="1">
        <v>0</v>
      </c>
      <c r="J367" s="1">
        <v>0</v>
      </c>
      <c r="K367" s="1">
        <v>0</v>
      </c>
      <c r="L367" s="1">
        <v>0</v>
      </c>
      <c r="M367" s="1">
        <v>0</v>
      </c>
      <c r="N367" s="1">
        <v>0</v>
      </c>
      <c r="O367" s="1">
        <v>0</v>
      </c>
      <c r="P367" s="1">
        <v>0</v>
      </c>
    </row>
    <row r="368" spans="1:16" x14ac:dyDescent="0.25">
      <c r="A368" s="28">
        <v>0</v>
      </c>
      <c r="B368" s="1">
        <v>0</v>
      </c>
      <c r="C368" s="1">
        <v>0</v>
      </c>
      <c r="D368" s="1">
        <v>0</v>
      </c>
      <c r="E368" s="1">
        <v>0</v>
      </c>
      <c r="F368" s="1">
        <v>0</v>
      </c>
      <c r="G368" s="1">
        <v>0</v>
      </c>
      <c r="H368" s="1">
        <v>0</v>
      </c>
      <c r="I368" s="1">
        <v>0</v>
      </c>
      <c r="J368" s="1">
        <v>0</v>
      </c>
      <c r="K368" s="1">
        <v>0</v>
      </c>
      <c r="L368" s="1">
        <v>0</v>
      </c>
      <c r="M368" s="1">
        <v>0</v>
      </c>
      <c r="N368" s="1">
        <v>0</v>
      </c>
      <c r="O368" s="1">
        <v>0</v>
      </c>
      <c r="P368" s="1">
        <v>0</v>
      </c>
    </row>
    <row r="369" spans="1:16" x14ac:dyDescent="0.25">
      <c r="A369" s="28">
        <v>0</v>
      </c>
      <c r="B369" s="1">
        <v>0</v>
      </c>
      <c r="C369" s="1">
        <v>0</v>
      </c>
      <c r="D369" s="1">
        <v>0</v>
      </c>
      <c r="E369" s="1">
        <v>0</v>
      </c>
      <c r="F369" s="1">
        <v>0</v>
      </c>
      <c r="G369" s="1">
        <v>0</v>
      </c>
      <c r="H369" s="1">
        <v>0</v>
      </c>
      <c r="I369" s="1">
        <v>0</v>
      </c>
      <c r="J369" s="1">
        <v>0</v>
      </c>
      <c r="K369" s="1">
        <v>0</v>
      </c>
      <c r="L369" s="1">
        <v>0</v>
      </c>
      <c r="M369" s="1">
        <v>0</v>
      </c>
      <c r="N369" s="1">
        <v>0</v>
      </c>
      <c r="O369" s="1">
        <v>0</v>
      </c>
      <c r="P369" s="1">
        <v>0</v>
      </c>
    </row>
    <row r="370" spans="1:16" x14ac:dyDescent="0.25">
      <c r="A370" s="28">
        <v>0</v>
      </c>
      <c r="B370" s="1">
        <v>0</v>
      </c>
      <c r="C370" s="1">
        <v>0</v>
      </c>
      <c r="D370" s="1">
        <v>0</v>
      </c>
      <c r="E370" s="1">
        <v>0</v>
      </c>
      <c r="F370" s="1">
        <v>0</v>
      </c>
      <c r="G370" s="1">
        <v>0</v>
      </c>
      <c r="H370" s="1">
        <v>0</v>
      </c>
      <c r="I370" s="1">
        <v>0</v>
      </c>
      <c r="J370" s="1">
        <v>0</v>
      </c>
      <c r="K370" s="1">
        <v>0</v>
      </c>
      <c r="L370" s="1">
        <v>0</v>
      </c>
      <c r="M370" s="1">
        <v>0</v>
      </c>
      <c r="N370" s="1">
        <v>0</v>
      </c>
      <c r="O370" s="1">
        <v>0</v>
      </c>
      <c r="P370" s="1">
        <v>0</v>
      </c>
    </row>
    <row r="371" spans="1:16" x14ac:dyDescent="0.25">
      <c r="A371" s="28">
        <v>0</v>
      </c>
      <c r="B371" s="1">
        <v>0</v>
      </c>
      <c r="C371" s="1">
        <v>0</v>
      </c>
      <c r="D371" s="1">
        <v>0</v>
      </c>
      <c r="E371" s="1">
        <v>0</v>
      </c>
      <c r="F371" s="1">
        <v>0</v>
      </c>
      <c r="G371" s="1">
        <v>0</v>
      </c>
      <c r="H371" s="1">
        <v>0</v>
      </c>
      <c r="I371" s="1">
        <v>0</v>
      </c>
      <c r="J371" s="1">
        <v>0</v>
      </c>
      <c r="K371" s="1">
        <v>0</v>
      </c>
      <c r="L371" s="1">
        <v>0</v>
      </c>
      <c r="M371" s="1">
        <v>0</v>
      </c>
      <c r="N371" s="1">
        <v>0</v>
      </c>
      <c r="O371" s="1">
        <v>0</v>
      </c>
      <c r="P371" s="1">
        <v>0</v>
      </c>
    </row>
    <row r="372" spans="1:16" x14ac:dyDescent="0.25">
      <c r="A372" s="28">
        <v>0</v>
      </c>
      <c r="B372" s="1">
        <v>0</v>
      </c>
      <c r="C372" s="1">
        <v>0</v>
      </c>
      <c r="D372" s="1">
        <v>0</v>
      </c>
      <c r="E372" s="1">
        <v>0</v>
      </c>
      <c r="F372" s="1">
        <v>0</v>
      </c>
      <c r="G372" s="1">
        <v>0</v>
      </c>
      <c r="H372" s="1">
        <v>0</v>
      </c>
      <c r="I372" s="1">
        <v>0</v>
      </c>
      <c r="J372" s="1">
        <v>0</v>
      </c>
      <c r="K372" s="1">
        <v>0</v>
      </c>
      <c r="L372" s="1">
        <v>0</v>
      </c>
      <c r="M372" s="1">
        <v>0</v>
      </c>
      <c r="N372" s="1">
        <v>0</v>
      </c>
      <c r="O372" s="1">
        <v>0</v>
      </c>
      <c r="P372" s="1">
        <v>0</v>
      </c>
    </row>
    <row r="373" spans="1:16" x14ac:dyDescent="0.25">
      <c r="A373" s="28">
        <v>0</v>
      </c>
      <c r="B373" s="1">
        <v>0</v>
      </c>
      <c r="C373" s="1">
        <v>0</v>
      </c>
      <c r="D373" s="1">
        <v>0</v>
      </c>
      <c r="E373" s="1">
        <v>0</v>
      </c>
      <c r="F373" s="1">
        <v>0</v>
      </c>
      <c r="G373" s="1">
        <v>0</v>
      </c>
      <c r="H373" s="1">
        <v>0</v>
      </c>
      <c r="I373" s="1">
        <v>0</v>
      </c>
      <c r="J373" s="1">
        <v>0</v>
      </c>
      <c r="K373" s="1">
        <v>0</v>
      </c>
      <c r="L373" s="1">
        <v>0</v>
      </c>
      <c r="M373" s="1">
        <v>0</v>
      </c>
      <c r="N373" s="1">
        <v>0</v>
      </c>
      <c r="O373" s="1">
        <v>0</v>
      </c>
      <c r="P373" s="1">
        <v>0</v>
      </c>
    </row>
    <row r="374" spans="1:16" x14ac:dyDescent="0.25">
      <c r="A374" s="28">
        <v>0</v>
      </c>
      <c r="B374" s="1">
        <v>0</v>
      </c>
      <c r="C374" s="1">
        <v>0</v>
      </c>
      <c r="D374" s="1">
        <v>0</v>
      </c>
      <c r="E374" s="1">
        <v>0</v>
      </c>
      <c r="F374" s="1">
        <v>0</v>
      </c>
      <c r="G374" s="1">
        <v>0</v>
      </c>
      <c r="H374" s="1">
        <v>0</v>
      </c>
      <c r="I374" s="1">
        <v>0</v>
      </c>
      <c r="J374" s="1">
        <v>0</v>
      </c>
      <c r="K374" s="1">
        <v>0</v>
      </c>
      <c r="L374" s="1">
        <v>0</v>
      </c>
      <c r="M374" s="1">
        <v>0</v>
      </c>
      <c r="N374" s="1">
        <v>0</v>
      </c>
      <c r="O374" s="1">
        <v>0</v>
      </c>
      <c r="P374" s="1">
        <v>0</v>
      </c>
    </row>
    <row r="375" spans="1:16" x14ac:dyDescent="0.25">
      <c r="A375" s="28">
        <v>0</v>
      </c>
      <c r="B375" s="1">
        <v>0</v>
      </c>
      <c r="C375" s="1">
        <v>0</v>
      </c>
      <c r="D375" s="1">
        <v>0</v>
      </c>
      <c r="E375" s="1">
        <v>0</v>
      </c>
      <c r="F375" s="1">
        <v>0</v>
      </c>
      <c r="G375" s="1">
        <v>0</v>
      </c>
      <c r="H375" s="1">
        <v>0</v>
      </c>
      <c r="I375" s="1">
        <v>0</v>
      </c>
      <c r="J375" s="1">
        <v>0</v>
      </c>
      <c r="K375" s="1">
        <v>0</v>
      </c>
      <c r="L375" s="1">
        <v>0</v>
      </c>
      <c r="M375" s="1">
        <v>0</v>
      </c>
      <c r="N375" s="1">
        <v>0</v>
      </c>
      <c r="O375" s="1">
        <v>0</v>
      </c>
      <c r="P375" s="1">
        <v>0</v>
      </c>
    </row>
    <row r="376" spans="1:16" x14ac:dyDescent="0.25">
      <c r="A376" s="28">
        <v>0</v>
      </c>
      <c r="B376" s="1">
        <v>0</v>
      </c>
      <c r="C376" s="1">
        <v>0</v>
      </c>
      <c r="D376" s="1">
        <v>0</v>
      </c>
      <c r="E376" s="1">
        <v>0</v>
      </c>
      <c r="F376" s="1">
        <v>0</v>
      </c>
      <c r="G376" s="1">
        <v>0</v>
      </c>
      <c r="H376" s="1">
        <v>0</v>
      </c>
      <c r="I376" s="1">
        <v>0</v>
      </c>
      <c r="J376" s="1">
        <v>0</v>
      </c>
      <c r="K376" s="1">
        <v>0</v>
      </c>
      <c r="L376" s="1">
        <v>0</v>
      </c>
      <c r="M376" s="1">
        <v>0</v>
      </c>
      <c r="N376" s="1">
        <v>0</v>
      </c>
      <c r="O376" s="1">
        <v>0</v>
      </c>
      <c r="P376" s="1">
        <v>0</v>
      </c>
    </row>
    <row r="377" spans="1:16" x14ac:dyDescent="0.25">
      <c r="A377" s="28">
        <v>0</v>
      </c>
      <c r="B377" s="1">
        <v>0</v>
      </c>
      <c r="C377" s="1">
        <v>0</v>
      </c>
      <c r="D377" s="1">
        <v>0</v>
      </c>
      <c r="E377" s="1">
        <v>0</v>
      </c>
      <c r="F377" s="1">
        <v>0</v>
      </c>
      <c r="G377" s="1">
        <v>0</v>
      </c>
      <c r="H377" s="1">
        <v>0</v>
      </c>
      <c r="I377" s="1">
        <v>0</v>
      </c>
      <c r="J377" s="1">
        <v>0</v>
      </c>
      <c r="K377" s="1">
        <v>0</v>
      </c>
      <c r="L377" s="1">
        <v>0</v>
      </c>
      <c r="M377" s="1">
        <v>0</v>
      </c>
      <c r="N377" s="1">
        <v>0</v>
      </c>
      <c r="O377" s="1">
        <v>0</v>
      </c>
      <c r="P377" s="1">
        <v>0</v>
      </c>
    </row>
    <row r="378" spans="1:16" x14ac:dyDescent="0.25">
      <c r="A378" s="28">
        <v>0</v>
      </c>
      <c r="B378" s="1">
        <v>0</v>
      </c>
      <c r="C378" s="1">
        <v>0</v>
      </c>
      <c r="D378" s="1">
        <v>0</v>
      </c>
      <c r="E378" s="1">
        <v>0</v>
      </c>
      <c r="F378" s="1">
        <v>0</v>
      </c>
      <c r="G378" s="1">
        <v>0</v>
      </c>
      <c r="H378" s="1">
        <v>0</v>
      </c>
      <c r="I378" s="1">
        <v>0</v>
      </c>
      <c r="J378" s="1">
        <v>0</v>
      </c>
      <c r="K378" s="1">
        <v>0</v>
      </c>
      <c r="L378" s="1">
        <v>0</v>
      </c>
      <c r="M378" s="1">
        <v>0</v>
      </c>
      <c r="N378" s="1">
        <v>0</v>
      </c>
      <c r="O378" s="1">
        <v>0</v>
      </c>
      <c r="P378" s="1">
        <v>0</v>
      </c>
    </row>
    <row r="379" spans="1:16" x14ac:dyDescent="0.25">
      <c r="A379" s="28">
        <v>0</v>
      </c>
      <c r="B379" s="1">
        <v>0</v>
      </c>
      <c r="C379" s="1">
        <v>0</v>
      </c>
      <c r="D379" s="1">
        <v>0</v>
      </c>
      <c r="E379" s="1">
        <v>0</v>
      </c>
      <c r="F379" s="1">
        <v>0</v>
      </c>
      <c r="G379" s="1">
        <v>0</v>
      </c>
      <c r="H379" s="1">
        <v>0</v>
      </c>
      <c r="I379" s="1">
        <v>0</v>
      </c>
      <c r="J379" s="1">
        <v>0</v>
      </c>
      <c r="K379" s="1">
        <v>0</v>
      </c>
      <c r="L379" s="1">
        <v>0</v>
      </c>
      <c r="M379" s="1">
        <v>0</v>
      </c>
      <c r="N379" s="1">
        <v>0</v>
      </c>
      <c r="O379" s="1">
        <v>0</v>
      </c>
      <c r="P379" s="1">
        <v>0</v>
      </c>
    </row>
    <row r="380" spans="1:16" x14ac:dyDescent="0.25">
      <c r="A380" s="28">
        <v>0</v>
      </c>
      <c r="B380" s="1">
        <v>0</v>
      </c>
      <c r="C380" s="1">
        <v>0</v>
      </c>
      <c r="D380" s="1">
        <v>0</v>
      </c>
      <c r="E380" s="1">
        <v>0</v>
      </c>
      <c r="F380" s="1">
        <v>0</v>
      </c>
      <c r="G380" s="1">
        <v>0</v>
      </c>
      <c r="H380" s="1">
        <v>0</v>
      </c>
      <c r="I380" s="1">
        <v>0</v>
      </c>
      <c r="J380" s="1">
        <v>0</v>
      </c>
      <c r="K380" s="1">
        <v>0</v>
      </c>
      <c r="L380" s="1">
        <v>0</v>
      </c>
      <c r="M380" s="1">
        <v>0</v>
      </c>
      <c r="N380" s="1">
        <v>0</v>
      </c>
      <c r="O380" s="1">
        <v>0</v>
      </c>
      <c r="P380" s="1">
        <v>0</v>
      </c>
    </row>
    <row r="381" spans="1:16" x14ac:dyDescent="0.25">
      <c r="A381" s="28">
        <v>0</v>
      </c>
      <c r="B381" s="1">
        <v>0</v>
      </c>
      <c r="C381" s="1">
        <v>0</v>
      </c>
      <c r="D381" s="1">
        <v>0</v>
      </c>
      <c r="E381" s="1">
        <v>0</v>
      </c>
      <c r="F381" s="1">
        <v>0</v>
      </c>
      <c r="G381" s="1">
        <v>0</v>
      </c>
      <c r="H381" s="1">
        <v>0</v>
      </c>
      <c r="I381" s="1">
        <v>0</v>
      </c>
      <c r="J381" s="1">
        <v>0</v>
      </c>
      <c r="K381" s="1">
        <v>0</v>
      </c>
      <c r="L381" s="1">
        <v>0</v>
      </c>
      <c r="M381" s="1">
        <v>0</v>
      </c>
      <c r="N381" s="1">
        <v>0</v>
      </c>
      <c r="O381" s="1">
        <v>0</v>
      </c>
      <c r="P381" s="1">
        <v>0</v>
      </c>
    </row>
    <row r="382" spans="1:16" x14ac:dyDescent="0.25">
      <c r="A382" s="28">
        <v>0</v>
      </c>
      <c r="B382" s="1">
        <v>0</v>
      </c>
      <c r="C382" s="1">
        <v>0</v>
      </c>
      <c r="D382" s="1">
        <v>0</v>
      </c>
      <c r="E382" s="1">
        <v>0</v>
      </c>
      <c r="F382" s="1">
        <v>0</v>
      </c>
      <c r="G382" s="1">
        <v>0</v>
      </c>
      <c r="H382" s="1">
        <v>0</v>
      </c>
      <c r="I382" s="1">
        <v>0</v>
      </c>
      <c r="J382" s="1">
        <v>0</v>
      </c>
      <c r="K382" s="1">
        <v>0</v>
      </c>
      <c r="L382" s="1">
        <v>0</v>
      </c>
      <c r="M382" s="1">
        <v>0</v>
      </c>
      <c r="N382" s="1">
        <v>0</v>
      </c>
      <c r="O382" s="1">
        <v>0</v>
      </c>
      <c r="P382" s="1">
        <v>0</v>
      </c>
    </row>
    <row r="383" spans="1:16" x14ac:dyDescent="0.25">
      <c r="A383" s="28">
        <v>0</v>
      </c>
      <c r="B383" s="1">
        <v>0</v>
      </c>
      <c r="C383" s="1">
        <v>0</v>
      </c>
      <c r="D383" s="1">
        <v>0</v>
      </c>
      <c r="E383" s="1">
        <v>0</v>
      </c>
      <c r="F383" s="1">
        <v>0</v>
      </c>
      <c r="G383" s="1">
        <v>0</v>
      </c>
      <c r="H383" s="1">
        <v>0</v>
      </c>
      <c r="I383" s="1">
        <v>0</v>
      </c>
      <c r="J383" s="1">
        <v>0</v>
      </c>
      <c r="K383" s="1">
        <v>0</v>
      </c>
      <c r="L383" s="1">
        <v>0</v>
      </c>
      <c r="M383" s="1">
        <v>0</v>
      </c>
      <c r="N383" s="1">
        <v>0</v>
      </c>
      <c r="O383" s="1">
        <v>0</v>
      </c>
      <c r="P383" s="1">
        <v>0</v>
      </c>
    </row>
    <row r="384" spans="1:16" x14ac:dyDescent="0.25">
      <c r="A384" s="28">
        <v>0</v>
      </c>
      <c r="B384" s="1">
        <v>0</v>
      </c>
      <c r="C384" s="1">
        <v>0</v>
      </c>
      <c r="D384" s="1">
        <v>0</v>
      </c>
      <c r="E384" s="1">
        <v>0</v>
      </c>
      <c r="F384" s="1">
        <v>0</v>
      </c>
      <c r="G384" s="1">
        <v>0</v>
      </c>
      <c r="H384" s="1">
        <v>0</v>
      </c>
      <c r="I384" s="1">
        <v>0</v>
      </c>
      <c r="J384" s="1">
        <v>0</v>
      </c>
      <c r="K384" s="1">
        <v>0</v>
      </c>
      <c r="L384" s="1">
        <v>0</v>
      </c>
      <c r="M384" s="1">
        <v>0</v>
      </c>
      <c r="N384" s="1">
        <v>0</v>
      </c>
      <c r="O384" s="1">
        <v>0</v>
      </c>
      <c r="P384" s="1">
        <v>0</v>
      </c>
    </row>
    <row r="385" spans="1:16" x14ac:dyDescent="0.25">
      <c r="A385" s="28">
        <v>0</v>
      </c>
      <c r="B385" s="1">
        <v>0</v>
      </c>
      <c r="C385" s="1">
        <v>0</v>
      </c>
      <c r="D385" s="1">
        <v>0</v>
      </c>
      <c r="E385" s="1">
        <v>0</v>
      </c>
      <c r="F385" s="1">
        <v>0</v>
      </c>
      <c r="G385" s="1">
        <v>0</v>
      </c>
      <c r="H385" s="1">
        <v>0</v>
      </c>
      <c r="I385" s="1">
        <v>0</v>
      </c>
      <c r="J385" s="1">
        <v>0</v>
      </c>
      <c r="K385" s="1">
        <v>0</v>
      </c>
      <c r="L385" s="1">
        <v>0</v>
      </c>
      <c r="M385" s="1">
        <v>0</v>
      </c>
      <c r="N385" s="1">
        <v>0</v>
      </c>
      <c r="O385" s="1">
        <v>0</v>
      </c>
      <c r="P385" s="1">
        <v>0</v>
      </c>
    </row>
    <row r="386" spans="1:16" x14ac:dyDescent="0.25">
      <c r="A386" s="28">
        <v>0</v>
      </c>
      <c r="B386" s="1">
        <v>0</v>
      </c>
      <c r="C386" s="1">
        <v>0</v>
      </c>
      <c r="D386" s="1">
        <v>0</v>
      </c>
      <c r="E386" s="1">
        <v>0</v>
      </c>
      <c r="F386" s="1">
        <v>0</v>
      </c>
      <c r="G386" s="1">
        <v>0</v>
      </c>
      <c r="H386" s="1">
        <v>0</v>
      </c>
      <c r="I386" s="1">
        <v>0</v>
      </c>
      <c r="J386" s="1">
        <v>0</v>
      </c>
      <c r="K386" s="1">
        <v>0</v>
      </c>
      <c r="L386" s="1">
        <v>0</v>
      </c>
      <c r="M386" s="1">
        <v>0</v>
      </c>
      <c r="N386" s="1">
        <v>0</v>
      </c>
      <c r="O386" s="1">
        <v>0</v>
      </c>
      <c r="P386" s="1">
        <v>0</v>
      </c>
    </row>
    <row r="387" spans="1:16" x14ac:dyDescent="0.25">
      <c r="A387" s="28">
        <v>0</v>
      </c>
      <c r="B387" s="1">
        <v>0</v>
      </c>
      <c r="C387" s="1">
        <v>0</v>
      </c>
      <c r="D387" s="1">
        <v>0</v>
      </c>
      <c r="E387" s="1">
        <v>0</v>
      </c>
      <c r="F387" s="1">
        <v>0</v>
      </c>
      <c r="G387" s="1">
        <v>0</v>
      </c>
      <c r="H387" s="1">
        <v>0</v>
      </c>
      <c r="I387" s="1">
        <v>0</v>
      </c>
      <c r="J387" s="1">
        <v>0</v>
      </c>
      <c r="K387" s="1">
        <v>0</v>
      </c>
      <c r="L387" s="1">
        <v>0</v>
      </c>
      <c r="M387" s="1">
        <v>0</v>
      </c>
      <c r="N387" s="1">
        <v>0</v>
      </c>
      <c r="O387" s="1">
        <v>0</v>
      </c>
      <c r="P387" s="1">
        <v>0</v>
      </c>
    </row>
    <row r="388" spans="1:16" x14ac:dyDescent="0.25">
      <c r="A388" s="28">
        <v>0</v>
      </c>
      <c r="B388" s="1">
        <v>0</v>
      </c>
      <c r="C388" s="1">
        <v>0</v>
      </c>
      <c r="D388" s="1">
        <v>0</v>
      </c>
      <c r="E388" s="1">
        <v>0</v>
      </c>
      <c r="F388" s="1">
        <v>0</v>
      </c>
      <c r="G388" s="1">
        <v>0</v>
      </c>
      <c r="H388" s="1">
        <v>0</v>
      </c>
      <c r="I388" s="1">
        <v>0</v>
      </c>
      <c r="J388" s="1">
        <v>0</v>
      </c>
      <c r="K388" s="1">
        <v>0</v>
      </c>
      <c r="L388" s="1">
        <v>0</v>
      </c>
      <c r="M388" s="1">
        <v>0</v>
      </c>
      <c r="N388" s="1">
        <v>0</v>
      </c>
      <c r="O388" s="1">
        <v>0</v>
      </c>
      <c r="P388" s="1">
        <v>0</v>
      </c>
    </row>
    <row r="389" spans="1:16" x14ac:dyDescent="0.25">
      <c r="A389" s="28">
        <v>0</v>
      </c>
      <c r="B389" s="1">
        <v>0</v>
      </c>
      <c r="C389" s="1">
        <v>0</v>
      </c>
      <c r="D389" s="1">
        <v>0</v>
      </c>
      <c r="E389" s="1">
        <v>0</v>
      </c>
      <c r="F389" s="1">
        <v>0</v>
      </c>
      <c r="G389" s="1">
        <v>0</v>
      </c>
      <c r="H389" s="1">
        <v>0</v>
      </c>
      <c r="I389" s="1">
        <v>0</v>
      </c>
      <c r="J389" s="1">
        <v>0</v>
      </c>
      <c r="K389" s="1">
        <v>0</v>
      </c>
      <c r="L389" s="1">
        <v>0</v>
      </c>
      <c r="M389" s="1">
        <v>0</v>
      </c>
      <c r="N389" s="1">
        <v>0</v>
      </c>
      <c r="O389" s="1">
        <v>0</v>
      </c>
      <c r="P389" s="1">
        <v>0</v>
      </c>
    </row>
    <row r="390" spans="1:16" x14ac:dyDescent="0.25">
      <c r="A390" s="28">
        <v>0</v>
      </c>
      <c r="B390" s="1">
        <v>0</v>
      </c>
      <c r="C390" s="1">
        <v>0</v>
      </c>
      <c r="D390" s="1">
        <v>0</v>
      </c>
      <c r="E390" s="1">
        <v>0</v>
      </c>
      <c r="F390" s="1">
        <v>0</v>
      </c>
      <c r="G390" s="1">
        <v>0</v>
      </c>
      <c r="H390" s="1">
        <v>0</v>
      </c>
      <c r="I390" s="1">
        <v>0</v>
      </c>
      <c r="J390" s="1">
        <v>0</v>
      </c>
      <c r="K390" s="1">
        <v>0</v>
      </c>
      <c r="L390" s="1">
        <v>0</v>
      </c>
      <c r="M390" s="1">
        <v>0</v>
      </c>
      <c r="N390" s="1">
        <v>0</v>
      </c>
      <c r="O390" s="1">
        <v>0</v>
      </c>
      <c r="P390" s="1">
        <v>0</v>
      </c>
    </row>
    <row r="391" spans="1:16" x14ac:dyDescent="0.25">
      <c r="A391" s="28">
        <v>0</v>
      </c>
      <c r="B391" s="1">
        <v>0</v>
      </c>
      <c r="C391" s="1">
        <v>0</v>
      </c>
      <c r="D391" s="1">
        <v>0</v>
      </c>
      <c r="E391" s="1">
        <v>0</v>
      </c>
      <c r="F391" s="1">
        <v>0</v>
      </c>
      <c r="G391" s="1">
        <v>0</v>
      </c>
      <c r="H391" s="1">
        <v>0</v>
      </c>
      <c r="I391" s="1">
        <v>0</v>
      </c>
      <c r="J391" s="1">
        <v>0</v>
      </c>
      <c r="K391" s="1">
        <v>0</v>
      </c>
      <c r="L391" s="1">
        <v>0</v>
      </c>
      <c r="M391" s="1">
        <v>0</v>
      </c>
      <c r="N391" s="1">
        <v>0</v>
      </c>
      <c r="O391" s="1">
        <v>0</v>
      </c>
      <c r="P391" s="1">
        <v>0</v>
      </c>
    </row>
    <row r="392" spans="1:16" x14ac:dyDescent="0.25">
      <c r="A392" s="28">
        <v>0</v>
      </c>
      <c r="B392" s="1">
        <v>0</v>
      </c>
      <c r="C392" s="1">
        <v>0</v>
      </c>
      <c r="D392" s="1">
        <v>0</v>
      </c>
      <c r="E392" s="1">
        <v>0</v>
      </c>
      <c r="F392" s="1">
        <v>0</v>
      </c>
      <c r="G392" s="1">
        <v>0</v>
      </c>
      <c r="H392" s="1">
        <v>0</v>
      </c>
      <c r="I392" s="1">
        <v>0</v>
      </c>
      <c r="J392" s="1">
        <v>0</v>
      </c>
      <c r="K392" s="1">
        <v>0</v>
      </c>
      <c r="L392" s="1">
        <v>0</v>
      </c>
      <c r="M392" s="1">
        <v>0</v>
      </c>
      <c r="N392" s="1">
        <v>0</v>
      </c>
      <c r="O392" s="1">
        <v>0</v>
      </c>
      <c r="P392" s="1">
        <v>0</v>
      </c>
    </row>
    <row r="393" spans="1:16" x14ac:dyDescent="0.25">
      <c r="A393" s="28">
        <v>0</v>
      </c>
      <c r="B393" s="1">
        <v>0</v>
      </c>
      <c r="C393" s="1">
        <v>0</v>
      </c>
      <c r="D393" s="1">
        <v>0</v>
      </c>
      <c r="E393" s="1">
        <v>0</v>
      </c>
      <c r="F393" s="1">
        <v>0</v>
      </c>
      <c r="G393" s="1">
        <v>0</v>
      </c>
      <c r="H393" s="1">
        <v>0</v>
      </c>
      <c r="I393" s="1">
        <v>0</v>
      </c>
      <c r="J393" s="1">
        <v>0</v>
      </c>
      <c r="K393" s="1">
        <v>0</v>
      </c>
      <c r="L393" s="1">
        <v>0</v>
      </c>
      <c r="M393" s="1">
        <v>0</v>
      </c>
      <c r="N393" s="1">
        <v>0</v>
      </c>
      <c r="O393" s="1">
        <v>0</v>
      </c>
      <c r="P393" s="1">
        <v>0</v>
      </c>
    </row>
    <row r="394" spans="1:16" x14ac:dyDescent="0.25">
      <c r="A394" s="28">
        <v>0</v>
      </c>
      <c r="B394" s="1">
        <v>0</v>
      </c>
      <c r="C394" s="1">
        <v>0</v>
      </c>
      <c r="D394" s="1">
        <v>0</v>
      </c>
      <c r="E394" s="1">
        <v>0</v>
      </c>
      <c r="F394" s="1">
        <v>0</v>
      </c>
      <c r="G394" s="1">
        <v>0</v>
      </c>
      <c r="H394" s="1">
        <v>0</v>
      </c>
      <c r="I394" s="1">
        <v>0</v>
      </c>
      <c r="J394" s="1">
        <v>0</v>
      </c>
      <c r="K394" s="1">
        <v>0</v>
      </c>
      <c r="L394" s="1">
        <v>0</v>
      </c>
      <c r="M394" s="1">
        <v>0</v>
      </c>
      <c r="N394" s="1">
        <v>0</v>
      </c>
      <c r="O394" s="1">
        <v>0</v>
      </c>
      <c r="P394" s="1">
        <v>0</v>
      </c>
    </row>
    <row r="395" spans="1:16" x14ac:dyDescent="0.25">
      <c r="A395" s="28">
        <v>0</v>
      </c>
      <c r="B395" s="1">
        <v>0</v>
      </c>
      <c r="C395" s="1">
        <v>0</v>
      </c>
      <c r="D395" s="1">
        <v>0</v>
      </c>
      <c r="E395" s="1">
        <v>0</v>
      </c>
      <c r="F395" s="1">
        <v>0</v>
      </c>
      <c r="G395" s="1">
        <v>0</v>
      </c>
      <c r="H395" s="1">
        <v>0</v>
      </c>
      <c r="I395" s="1">
        <v>0</v>
      </c>
      <c r="J395" s="1">
        <v>0</v>
      </c>
      <c r="K395" s="1">
        <v>0</v>
      </c>
      <c r="L395" s="1">
        <v>0</v>
      </c>
      <c r="M395" s="1">
        <v>0</v>
      </c>
      <c r="N395" s="1">
        <v>0</v>
      </c>
      <c r="O395" s="1">
        <v>0</v>
      </c>
      <c r="P395" s="1">
        <v>0</v>
      </c>
    </row>
    <row r="396" spans="1:16" x14ac:dyDescent="0.25">
      <c r="A396" s="28">
        <v>0</v>
      </c>
      <c r="B396" s="1">
        <v>0</v>
      </c>
      <c r="C396" s="1">
        <v>0</v>
      </c>
      <c r="D396" s="1">
        <v>0</v>
      </c>
      <c r="E396" s="1">
        <v>0</v>
      </c>
      <c r="F396" s="1">
        <v>0</v>
      </c>
      <c r="G396" s="1">
        <v>0</v>
      </c>
      <c r="H396" s="1">
        <v>0</v>
      </c>
      <c r="I396" s="1">
        <v>0</v>
      </c>
      <c r="J396" s="1">
        <v>0</v>
      </c>
      <c r="K396" s="1">
        <v>0</v>
      </c>
      <c r="L396" s="1">
        <v>0</v>
      </c>
      <c r="M396" s="1">
        <v>0</v>
      </c>
      <c r="N396" s="1">
        <v>0</v>
      </c>
      <c r="O396" s="1">
        <v>0</v>
      </c>
      <c r="P396" s="1">
        <v>0</v>
      </c>
    </row>
    <row r="397" spans="1:16" x14ac:dyDescent="0.25">
      <c r="A397" s="28">
        <v>0</v>
      </c>
      <c r="B397" s="1">
        <v>0</v>
      </c>
      <c r="C397" s="1">
        <v>0</v>
      </c>
      <c r="D397" s="1">
        <v>0</v>
      </c>
      <c r="E397" s="1">
        <v>0</v>
      </c>
      <c r="F397" s="1">
        <v>0</v>
      </c>
      <c r="G397" s="1">
        <v>0</v>
      </c>
      <c r="H397" s="1">
        <v>0</v>
      </c>
      <c r="I397" s="1">
        <v>0</v>
      </c>
      <c r="J397" s="1">
        <v>0</v>
      </c>
      <c r="K397" s="1">
        <v>0</v>
      </c>
      <c r="L397" s="1">
        <v>0</v>
      </c>
      <c r="M397" s="1">
        <v>0</v>
      </c>
      <c r="N397" s="1">
        <v>0</v>
      </c>
      <c r="O397" s="1">
        <v>0</v>
      </c>
      <c r="P397" s="1">
        <v>0</v>
      </c>
    </row>
    <row r="398" spans="1:16" x14ac:dyDescent="0.25">
      <c r="A398" s="28">
        <v>0</v>
      </c>
      <c r="B398" s="1">
        <v>0</v>
      </c>
      <c r="C398" s="1">
        <v>0</v>
      </c>
      <c r="D398" s="1">
        <v>0</v>
      </c>
      <c r="E398" s="1">
        <v>0</v>
      </c>
      <c r="F398" s="1">
        <v>0</v>
      </c>
      <c r="G398" s="1">
        <v>0</v>
      </c>
      <c r="H398" s="1">
        <v>0</v>
      </c>
      <c r="I398" s="1">
        <v>0</v>
      </c>
      <c r="J398" s="1">
        <v>0</v>
      </c>
      <c r="K398" s="1">
        <v>0</v>
      </c>
      <c r="L398" s="1">
        <v>0</v>
      </c>
      <c r="M398" s="1">
        <v>0</v>
      </c>
      <c r="N398" s="1">
        <v>0</v>
      </c>
      <c r="O398" s="1">
        <v>0</v>
      </c>
      <c r="P398" s="1">
        <v>0</v>
      </c>
    </row>
    <row r="399" spans="1:16" x14ac:dyDescent="0.25">
      <c r="A399" s="28">
        <v>0</v>
      </c>
      <c r="B399" s="1">
        <v>0</v>
      </c>
      <c r="C399" s="1">
        <v>0</v>
      </c>
      <c r="D399" s="1">
        <v>0</v>
      </c>
      <c r="E399" s="1">
        <v>0</v>
      </c>
      <c r="F399" s="1">
        <v>0</v>
      </c>
      <c r="G399" s="1">
        <v>0</v>
      </c>
      <c r="H399" s="1">
        <v>0</v>
      </c>
      <c r="I399" s="1">
        <v>0</v>
      </c>
      <c r="J399" s="1">
        <v>0</v>
      </c>
      <c r="K399" s="1">
        <v>0</v>
      </c>
      <c r="L399" s="1">
        <v>0</v>
      </c>
      <c r="M399" s="1">
        <v>0</v>
      </c>
      <c r="N399" s="1">
        <v>0</v>
      </c>
      <c r="O399" s="1">
        <v>0</v>
      </c>
      <c r="P399" s="1">
        <v>0</v>
      </c>
    </row>
    <row r="400" spans="1:16" x14ac:dyDescent="0.25">
      <c r="A400" s="28">
        <v>0</v>
      </c>
      <c r="B400" s="1">
        <v>0</v>
      </c>
      <c r="C400" s="1">
        <v>0</v>
      </c>
      <c r="D400" s="1">
        <v>0</v>
      </c>
      <c r="E400" s="1">
        <v>0</v>
      </c>
      <c r="F400" s="1">
        <v>0</v>
      </c>
      <c r="G400" s="1">
        <v>0</v>
      </c>
      <c r="H400" s="1">
        <v>0</v>
      </c>
      <c r="I400" s="1">
        <v>0</v>
      </c>
      <c r="J400" s="1">
        <v>0</v>
      </c>
      <c r="K400" s="1">
        <v>0</v>
      </c>
      <c r="L400" s="1">
        <v>0</v>
      </c>
      <c r="M400" s="1">
        <v>0</v>
      </c>
      <c r="N400" s="1">
        <v>0</v>
      </c>
      <c r="O400" s="1">
        <v>0</v>
      </c>
      <c r="P400" s="1">
        <v>0</v>
      </c>
    </row>
    <row r="401" spans="1:16" x14ac:dyDescent="0.25">
      <c r="A401" s="28">
        <v>0</v>
      </c>
      <c r="B401" s="1">
        <v>0</v>
      </c>
      <c r="C401" s="1">
        <v>0</v>
      </c>
      <c r="D401" s="1">
        <v>0</v>
      </c>
      <c r="E401" s="1">
        <v>0</v>
      </c>
      <c r="F401" s="1">
        <v>0</v>
      </c>
      <c r="G401" s="1">
        <v>0</v>
      </c>
      <c r="H401" s="1">
        <v>0</v>
      </c>
      <c r="I401" s="1">
        <v>0</v>
      </c>
      <c r="J401" s="1">
        <v>0</v>
      </c>
      <c r="K401" s="1">
        <v>0</v>
      </c>
      <c r="L401" s="1">
        <v>0</v>
      </c>
      <c r="M401" s="1">
        <v>0</v>
      </c>
      <c r="N401" s="1">
        <v>0</v>
      </c>
      <c r="O401" s="1">
        <v>0</v>
      </c>
      <c r="P401" s="1">
        <v>0</v>
      </c>
    </row>
    <row r="402" spans="1:16" x14ac:dyDescent="0.25">
      <c r="A402" s="28">
        <v>0</v>
      </c>
      <c r="B402" s="1">
        <v>0</v>
      </c>
      <c r="C402" s="1">
        <v>0</v>
      </c>
      <c r="D402" s="1">
        <v>0</v>
      </c>
      <c r="E402" s="1">
        <v>0</v>
      </c>
      <c r="F402" s="1">
        <v>0</v>
      </c>
      <c r="G402" s="1">
        <v>0</v>
      </c>
      <c r="H402" s="1">
        <v>0</v>
      </c>
      <c r="I402" s="1">
        <v>0</v>
      </c>
      <c r="J402" s="1">
        <v>0</v>
      </c>
      <c r="K402" s="1">
        <v>0</v>
      </c>
      <c r="L402" s="1">
        <v>0</v>
      </c>
      <c r="M402" s="1">
        <v>0</v>
      </c>
      <c r="N402" s="1">
        <v>0</v>
      </c>
      <c r="O402" s="1">
        <v>0</v>
      </c>
      <c r="P402" s="1">
        <v>0</v>
      </c>
    </row>
    <row r="403" spans="1:16" x14ac:dyDescent="0.25">
      <c r="A403" s="28">
        <v>0</v>
      </c>
      <c r="B403" s="1">
        <v>0</v>
      </c>
      <c r="C403" s="1">
        <v>0</v>
      </c>
      <c r="D403" s="1">
        <v>0</v>
      </c>
      <c r="E403" s="1">
        <v>0</v>
      </c>
      <c r="F403" s="1">
        <v>0</v>
      </c>
      <c r="G403" s="1">
        <v>0</v>
      </c>
      <c r="H403" s="1">
        <v>0</v>
      </c>
      <c r="I403" s="1">
        <v>0</v>
      </c>
      <c r="J403" s="1">
        <v>0</v>
      </c>
      <c r="K403" s="1">
        <v>0</v>
      </c>
      <c r="L403" s="1">
        <v>0</v>
      </c>
      <c r="M403" s="1">
        <v>0</v>
      </c>
      <c r="N403" s="1">
        <v>0</v>
      </c>
      <c r="O403" s="1">
        <v>0</v>
      </c>
      <c r="P403" s="1">
        <v>0</v>
      </c>
    </row>
    <row r="404" spans="1:16" x14ac:dyDescent="0.25">
      <c r="A404" s="28">
        <v>0</v>
      </c>
      <c r="B404" s="1">
        <v>0</v>
      </c>
      <c r="C404" s="1">
        <v>0</v>
      </c>
      <c r="D404" s="1">
        <v>0</v>
      </c>
      <c r="E404" s="1">
        <v>0</v>
      </c>
      <c r="F404" s="1">
        <v>0</v>
      </c>
      <c r="G404" s="1">
        <v>0</v>
      </c>
      <c r="H404" s="1">
        <v>0</v>
      </c>
      <c r="I404" s="1">
        <v>0</v>
      </c>
      <c r="J404" s="1">
        <v>0</v>
      </c>
      <c r="K404" s="1">
        <v>0</v>
      </c>
      <c r="L404" s="1">
        <v>0</v>
      </c>
      <c r="M404" s="1">
        <v>0</v>
      </c>
      <c r="N404" s="1">
        <v>0</v>
      </c>
      <c r="O404" s="1">
        <v>0</v>
      </c>
      <c r="P404" s="1">
        <v>0</v>
      </c>
    </row>
    <row r="405" spans="1:16" x14ac:dyDescent="0.25">
      <c r="A405" s="28">
        <v>0</v>
      </c>
      <c r="B405" s="1">
        <v>0</v>
      </c>
      <c r="C405" s="1">
        <v>0</v>
      </c>
      <c r="D405" s="1">
        <v>0</v>
      </c>
      <c r="E405" s="1">
        <v>0</v>
      </c>
      <c r="F405" s="1">
        <v>0</v>
      </c>
      <c r="G405" s="1">
        <v>0</v>
      </c>
      <c r="H405" s="1">
        <v>0</v>
      </c>
      <c r="I405" s="1">
        <v>0</v>
      </c>
      <c r="J405" s="1">
        <v>0</v>
      </c>
      <c r="K405" s="1">
        <v>0</v>
      </c>
      <c r="L405" s="1">
        <v>0</v>
      </c>
      <c r="M405" s="1">
        <v>0</v>
      </c>
      <c r="N405" s="1">
        <v>0</v>
      </c>
      <c r="O405" s="1">
        <v>0</v>
      </c>
      <c r="P405" s="1">
        <v>0</v>
      </c>
    </row>
    <row r="406" spans="1:16" x14ac:dyDescent="0.25">
      <c r="A406" s="28">
        <v>0</v>
      </c>
      <c r="B406" s="1">
        <v>0</v>
      </c>
      <c r="C406" s="1">
        <v>0</v>
      </c>
      <c r="D406" s="1">
        <v>0</v>
      </c>
      <c r="E406" s="1">
        <v>0</v>
      </c>
      <c r="F406" s="1">
        <v>0</v>
      </c>
      <c r="G406" s="1">
        <v>0</v>
      </c>
      <c r="H406" s="1">
        <v>0</v>
      </c>
      <c r="I406" s="1">
        <v>0</v>
      </c>
      <c r="J406" s="1">
        <v>0</v>
      </c>
      <c r="K406" s="1">
        <v>0</v>
      </c>
      <c r="L406" s="1">
        <v>0</v>
      </c>
      <c r="M406" s="1">
        <v>0</v>
      </c>
      <c r="N406" s="1">
        <v>0</v>
      </c>
      <c r="O406" s="1">
        <v>0</v>
      </c>
      <c r="P406" s="1">
        <v>0</v>
      </c>
    </row>
    <row r="407" spans="1:16" x14ac:dyDescent="0.25">
      <c r="A407" s="28">
        <v>0</v>
      </c>
      <c r="B407" s="1">
        <v>0</v>
      </c>
      <c r="C407" s="1">
        <v>0</v>
      </c>
      <c r="D407" s="1">
        <v>0</v>
      </c>
      <c r="E407" s="1">
        <v>0</v>
      </c>
      <c r="F407" s="1">
        <v>0</v>
      </c>
      <c r="G407" s="1">
        <v>0</v>
      </c>
      <c r="H407" s="1">
        <v>0</v>
      </c>
      <c r="I407" s="1">
        <v>0</v>
      </c>
      <c r="J407" s="1">
        <v>0</v>
      </c>
      <c r="K407" s="1">
        <v>0</v>
      </c>
      <c r="L407" s="1">
        <v>0</v>
      </c>
      <c r="M407" s="1">
        <v>0</v>
      </c>
      <c r="N407" s="1">
        <v>0</v>
      </c>
      <c r="O407" s="1">
        <v>0</v>
      </c>
      <c r="P407" s="1">
        <v>0</v>
      </c>
    </row>
    <row r="408" spans="1:16" x14ac:dyDescent="0.25">
      <c r="A408" s="28">
        <v>0</v>
      </c>
      <c r="B408" s="1">
        <v>0</v>
      </c>
      <c r="C408" s="1">
        <v>0</v>
      </c>
      <c r="D408" s="1">
        <v>0</v>
      </c>
      <c r="E408" s="1">
        <v>0</v>
      </c>
      <c r="F408" s="1">
        <v>0</v>
      </c>
      <c r="G408" s="1">
        <v>0</v>
      </c>
      <c r="H408" s="1">
        <v>0</v>
      </c>
      <c r="I408" s="1">
        <v>0</v>
      </c>
      <c r="J408" s="1">
        <v>0</v>
      </c>
      <c r="K408" s="1">
        <v>0</v>
      </c>
      <c r="L408" s="1">
        <v>0</v>
      </c>
      <c r="M408" s="1">
        <v>0</v>
      </c>
      <c r="N408" s="1">
        <v>0</v>
      </c>
      <c r="O408" s="1">
        <v>0</v>
      </c>
      <c r="P408" s="1">
        <v>0</v>
      </c>
    </row>
    <row r="409" spans="1:16" x14ac:dyDescent="0.25">
      <c r="A409" s="28">
        <v>0</v>
      </c>
      <c r="B409" s="1">
        <v>0</v>
      </c>
      <c r="C409" s="1">
        <v>0</v>
      </c>
      <c r="D409" s="1">
        <v>0</v>
      </c>
      <c r="E409" s="1">
        <v>0</v>
      </c>
      <c r="F409" s="1">
        <v>0</v>
      </c>
      <c r="G409" s="1">
        <v>0</v>
      </c>
      <c r="H409" s="1">
        <v>0</v>
      </c>
      <c r="I409" s="1">
        <v>0</v>
      </c>
      <c r="J409" s="1">
        <v>0</v>
      </c>
      <c r="K409" s="1">
        <v>0</v>
      </c>
      <c r="L409" s="1">
        <v>0</v>
      </c>
      <c r="M409" s="1">
        <v>0</v>
      </c>
      <c r="N409" s="1">
        <v>0</v>
      </c>
      <c r="O409" s="1">
        <v>0</v>
      </c>
      <c r="P409" s="1">
        <v>0</v>
      </c>
    </row>
    <row r="410" spans="1:16" x14ac:dyDescent="0.25">
      <c r="A410" s="28">
        <v>0</v>
      </c>
      <c r="B410" s="1">
        <v>0</v>
      </c>
      <c r="C410" s="1">
        <v>0</v>
      </c>
      <c r="D410" s="1">
        <v>0</v>
      </c>
      <c r="E410" s="1">
        <v>0</v>
      </c>
      <c r="F410" s="1">
        <v>0</v>
      </c>
      <c r="G410" s="1">
        <v>0</v>
      </c>
      <c r="H410" s="1">
        <v>0</v>
      </c>
      <c r="I410" s="1">
        <v>0</v>
      </c>
      <c r="J410" s="1">
        <v>0</v>
      </c>
      <c r="K410" s="1">
        <v>0</v>
      </c>
      <c r="L410" s="1">
        <v>0</v>
      </c>
      <c r="M410" s="1">
        <v>0</v>
      </c>
      <c r="N410" s="1">
        <v>0</v>
      </c>
      <c r="O410" s="1">
        <v>0</v>
      </c>
      <c r="P410" s="1">
        <v>0</v>
      </c>
    </row>
    <row r="411" spans="1:16" x14ac:dyDescent="0.25">
      <c r="A411" s="28">
        <v>0</v>
      </c>
      <c r="B411" s="1">
        <v>0</v>
      </c>
      <c r="C411" s="1">
        <v>0</v>
      </c>
      <c r="D411" s="1">
        <v>0</v>
      </c>
      <c r="E411" s="1">
        <v>0</v>
      </c>
      <c r="F411" s="1">
        <v>0</v>
      </c>
      <c r="G411" s="1">
        <v>0</v>
      </c>
      <c r="H411" s="1">
        <v>0</v>
      </c>
      <c r="I411" s="1">
        <v>0</v>
      </c>
      <c r="J411" s="1">
        <v>0</v>
      </c>
      <c r="K411" s="1">
        <v>0</v>
      </c>
      <c r="L411" s="1">
        <v>0</v>
      </c>
      <c r="M411" s="1">
        <v>0</v>
      </c>
      <c r="N411" s="1">
        <v>0</v>
      </c>
      <c r="O411" s="1">
        <v>0</v>
      </c>
      <c r="P411" s="1">
        <v>0</v>
      </c>
    </row>
    <row r="412" spans="1:16" x14ac:dyDescent="0.25">
      <c r="A412" s="28">
        <v>0</v>
      </c>
      <c r="B412" s="1">
        <v>0</v>
      </c>
      <c r="C412" s="1">
        <v>0</v>
      </c>
      <c r="D412" s="1">
        <v>0</v>
      </c>
      <c r="E412" s="1">
        <v>0</v>
      </c>
      <c r="F412" s="1">
        <v>0</v>
      </c>
      <c r="G412" s="1">
        <v>0</v>
      </c>
      <c r="H412" s="1">
        <v>0</v>
      </c>
      <c r="I412" s="1">
        <v>0</v>
      </c>
      <c r="J412" s="1">
        <v>0</v>
      </c>
      <c r="K412" s="1">
        <v>0</v>
      </c>
      <c r="L412" s="1">
        <v>0</v>
      </c>
      <c r="M412" s="1">
        <v>0</v>
      </c>
      <c r="N412" s="1">
        <v>0</v>
      </c>
      <c r="O412" s="1">
        <v>0</v>
      </c>
      <c r="P412" s="1">
        <v>0</v>
      </c>
    </row>
    <row r="413" spans="1:16" x14ac:dyDescent="0.25">
      <c r="A413" s="28">
        <v>0</v>
      </c>
      <c r="B413" s="1">
        <v>0</v>
      </c>
      <c r="C413" s="1">
        <v>0</v>
      </c>
      <c r="D413" s="1">
        <v>0</v>
      </c>
      <c r="E413" s="1">
        <v>0</v>
      </c>
      <c r="F413" s="1">
        <v>0</v>
      </c>
      <c r="G413" s="1">
        <v>0</v>
      </c>
      <c r="H413" s="1">
        <v>0</v>
      </c>
      <c r="I413" s="1">
        <v>0</v>
      </c>
      <c r="J413" s="1">
        <v>0</v>
      </c>
      <c r="K413" s="1">
        <v>0</v>
      </c>
      <c r="L413" s="1">
        <v>0</v>
      </c>
      <c r="M413" s="1">
        <v>0</v>
      </c>
      <c r="N413" s="1">
        <v>0</v>
      </c>
      <c r="O413" s="1">
        <v>0</v>
      </c>
      <c r="P413" s="1">
        <v>0</v>
      </c>
    </row>
    <row r="414" spans="1:16" x14ac:dyDescent="0.25">
      <c r="A414" s="28">
        <v>0</v>
      </c>
      <c r="B414" s="1">
        <v>0</v>
      </c>
      <c r="C414" s="1">
        <v>0</v>
      </c>
      <c r="D414" s="1">
        <v>0</v>
      </c>
      <c r="E414" s="1">
        <v>0</v>
      </c>
      <c r="F414" s="1">
        <v>0</v>
      </c>
      <c r="G414" s="1">
        <v>0</v>
      </c>
      <c r="H414" s="1">
        <v>0</v>
      </c>
      <c r="I414" s="1">
        <v>0</v>
      </c>
      <c r="J414" s="1">
        <v>0</v>
      </c>
      <c r="K414" s="1">
        <v>0</v>
      </c>
      <c r="L414" s="1">
        <v>0</v>
      </c>
      <c r="M414" s="1">
        <v>0</v>
      </c>
      <c r="N414" s="1">
        <v>0</v>
      </c>
      <c r="O414" s="1">
        <v>0</v>
      </c>
      <c r="P414" s="1">
        <v>0</v>
      </c>
    </row>
    <row r="415" spans="1:16" x14ac:dyDescent="0.25">
      <c r="A415" s="28">
        <v>0</v>
      </c>
      <c r="B415" s="1">
        <v>0</v>
      </c>
      <c r="C415" s="1">
        <v>0</v>
      </c>
      <c r="D415" s="1">
        <v>0</v>
      </c>
      <c r="E415" s="1">
        <v>0</v>
      </c>
      <c r="F415" s="1">
        <v>0</v>
      </c>
      <c r="G415" s="1">
        <v>0</v>
      </c>
      <c r="H415" s="1">
        <v>0</v>
      </c>
      <c r="I415" s="1">
        <v>0</v>
      </c>
      <c r="J415" s="1">
        <v>0</v>
      </c>
      <c r="K415" s="1">
        <v>0</v>
      </c>
      <c r="L415" s="1">
        <v>0</v>
      </c>
      <c r="M415" s="1">
        <v>0</v>
      </c>
      <c r="N415" s="1">
        <v>0</v>
      </c>
      <c r="O415" s="1">
        <v>0</v>
      </c>
      <c r="P415" s="1">
        <v>0</v>
      </c>
    </row>
    <row r="416" spans="1:16" x14ac:dyDescent="0.25">
      <c r="A416" s="28">
        <v>0</v>
      </c>
      <c r="B416" s="1">
        <v>0</v>
      </c>
      <c r="C416" s="1">
        <v>0</v>
      </c>
      <c r="D416" s="1">
        <v>0</v>
      </c>
      <c r="E416" s="1">
        <v>0</v>
      </c>
      <c r="F416" s="1">
        <v>0</v>
      </c>
      <c r="G416" s="1">
        <v>0</v>
      </c>
      <c r="H416" s="1">
        <v>0</v>
      </c>
      <c r="I416" s="1">
        <v>0</v>
      </c>
      <c r="J416" s="1">
        <v>0</v>
      </c>
      <c r="K416" s="1">
        <v>0</v>
      </c>
      <c r="L416" s="1">
        <v>0</v>
      </c>
      <c r="M416" s="1">
        <v>0</v>
      </c>
      <c r="N416" s="1">
        <v>0</v>
      </c>
      <c r="O416" s="1">
        <v>0</v>
      </c>
      <c r="P416" s="1">
        <v>0</v>
      </c>
    </row>
    <row r="417" spans="1:16" x14ac:dyDescent="0.25">
      <c r="A417" s="28">
        <v>0</v>
      </c>
      <c r="B417" s="1">
        <v>0</v>
      </c>
      <c r="C417" s="1">
        <v>0</v>
      </c>
      <c r="D417" s="1">
        <v>0</v>
      </c>
      <c r="E417" s="1">
        <v>0</v>
      </c>
      <c r="F417" s="1">
        <v>0</v>
      </c>
      <c r="G417" s="1">
        <v>0</v>
      </c>
      <c r="H417" s="1">
        <v>0</v>
      </c>
      <c r="I417" s="1">
        <v>0</v>
      </c>
      <c r="J417" s="1">
        <v>0</v>
      </c>
      <c r="K417" s="1">
        <v>0</v>
      </c>
      <c r="L417" s="1">
        <v>0</v>
      </c>
      <c r="M417" s="1">
        <v>0</v>
      </c>
      <c r="N417" s="1">
        <v>0</v>
      </c>
      <c r="O417" s="1">
        <v>0</v>
      </c>
      <c r="P417" s="1">
        <v>0</v>
      </c>
    </row>
    <row r="418" spans="1:16" x14ac:dyDescent="0.25">
      <c r="A418" s="28">
        <v>0</v>
      </c>
      <c r="B418" s="1">
        <v>0</v>
      </c>
      <c r="C418" s="1">
        <v>0</v>
      </c>
      <c r="D418" s="1">
        <v>0</v>
      </c>
      <c r="E418" s="1">
        <v>0</v>
      </c>
      <c r="F418" s="1">
        <v>0</v>
      </c>
      <c r="G418" s="1">
        <v>0</v>
      </c>
      <c r="H418" s="1">
        <v>0</v>
      </c>
      <c r="I418" s="1">
        <v>0</v>
      </c>
      <c r="J418" s="1">
        <v>0</v>
      </c>
      <c r="K418" s="1">
        <v>0</v>
      </c>
      <c r="L418" s="1">
        <v>0</v>
      </c>
      <c r="M418" s="1">
        <v>0</v>
      </c>
      <c r="N418" s="1">
        <v>0</v>
      </c>
      <c r="O418" s="1">
        <v>0</v>
      </c>
      <c r="P418" s="1">
        <v>0</v>
      </c>
    </row>
    <row r="419" spans="1:16" x14ac:dyDescent="0.25">
      <c r="A419" s="28">
        <v>0</v>
      </c>
      <c r="B419" s="1">
        <v>0</v>
      </c>
      <c r="C419" s="1">
        <v>0</v>
      </c>
      <c r="D419" s="1">
        <v>0</v>
      </c>
      <c r="E419" s="1">
        <v>0</v>
      </c>
      <c r="F419" s="1">
        <v>0</v>
      </c>
      <c r="G419" s="1">
        <v>0</v>
      </c>
      <c r="H419" s="1">
        <v>0</v>
      </c>
      <c r="I419" s="1">
        <v>0</v>
      </c>
      <c r="J419" s="1">
        <v>0</v>
      </c>
      <c r="K419" s="1">
        <v>0</v>
      </c>
      <c r="L419" s="1">
        <v>0</v>
      </c>
      <c r="M419" s="1">
        <v>0</v>
      </c>
      <c r="N419" s="1">
        <v>0</v>
      </c>
      <c r="O419" s="1">
        <v>0</v>
      </c>
      <c r="P419" s="1">
        <v>0</v>
      </c>
    </row>
    <row r="420" spans="1:16" x14ac:dyDescent="0.25">
      <c r="A420" s="28">
        <v>0</v>
      </c>
      <c r="B420" s="1">
        <v>0</v>
      </c>
      <c r="C420" s="1">
        <v>0</v>
      </c>
      <c r="D420" s="1">
        <v>0</v>
      </c>
      <c r="E420" s="1">
        <v>0</v>
      </c>
      <c r="F420" s="1">
        <v>0</v>
      </c>
      <c r="G420" s="1">
        <v>0</v>
      </c>
      <c r="H420" s="1">
        <v>0</v>
      </c>
      <c r="I420" s="1">
        <v>0</v>
      </c>
      <c r="J420" s="1">
        <v>0</v>
      </c>
      <c r="K420" s="1">
        <v>0</v>
      </c>
      <c r="L420" s="1">
        <v>0</v>
      </c>
      <c r="M420" s="1">
        <v>0</v>
      </c>
      <c r="N420" s="1">
        <v>0</v>
      </c>
      <c r="O420" s="1">
        <v>0</v>
      </c>
      <c r="P420" s="1">
        <v>0</v>
      </c>
    </row>
    <row r="421" spans="1:16" x14ac:dyDescent="0.25">
      <c r="A421" s="28">
        <v>0</v>
      </c>
      <c r="B421" s="1">
        <v>0</v>
      </c>
      <c r="C421" s="1">
        <v>0</v>
      </c>
      <c r="D421" s="1">
        <v>0</v>
      </c>
      <c r="E421" s="1">
        <v>0</v>
      </c>
      <c r="F421" s="1">
        <v>0</v>
      </c>
      <c r="G421" s="1">
        <v>0</v>
      </c>
      <c r="H421" s="1">
        <v>0</v>
      </c>
      <c r="I421" s="1">
        <v>0</v>
      </c>
      <c r="J421" s="1">
        <v>0</v>
      </c>
      <c r="K421" s="1">
        <v>0</v>
      </c>
      <c r="L421" s="1">
        <v>0</v>
      </c>
      <c r="M421" s="1">
        <v>0</v>
      </c>
      <c r="N421" s="1">
        <v>0</v>
      </c>
      <c r="O421" s="1">
        <v>0</v>
      </c>
      <c r="P421" s="1">
        <v>0</v>
      </c>
    </row>
    <row r="422" spans="1:16" x14ac:dyDescent="0.25">
      <c r="A422" s="28">
        <v>0</v>
      </c>
      <c r="B422" s="1">
        <v>0</v>
      </c>
      <c r="C422" s="1">
        <v>0</v>
      </c>
      <c r="D422" s="1">
        <v>0</v>
      </c>
      <c r="E422" s="1">
        <v>0</v>
      </c>
      <c r="F422" s="1">
        <v>0</v>
      </c>
      <c r="G422" s="1">
        <v>0</v>
      </c>
      <c r="H422" s="1">
        <v>0</v>
      </c>
      <c r="I422" s="1">
        <v>0</v>
      </c>
      <c r="J422" s="1">
        <v>0</v>
      </c>
      <c r="K422" s="1">
        <v>0</v>
      </c>
      <c r="L422" s="1">
        <v>0</v>
      </c>
      <c r="M422" s="1">
        <v>0</v>
      </c>
      <c r="N422" s="1">
        <v>0</v>
      </c>
      <c r="O422" s="1">
        <v>0</v>
      </c>
      <c r="P422" s="1">
        <v>0</v>
      </c>
    </row>
    <row r="423" spans="1:16" x14ac:dyDescent="0.25">
      <c r="A423" s="28">
        <v>0</v>
      </c>
      <c r="B423" s="1">
        <v>0</v>
      </c>
      <c r="C423" s="1">
        <v>0</v>
      </c>
      <c r="D423" s="1">
        <v>0</v>
      </c>
      <c r="E423" s="1">
        <v>0</v>
      </c>
      <c r="F423" s="1">
        <v>0</v>
      </c>
      <c r="G423" s="1">
        <v>0</v>
      </c>
      <c r="H423" s="1">
        <v>0</v>
      </c>
      <c r="I423" s="1">
        <v>0</v>
      </c>
      <c r="J423" s="1">
        <v>0</v>
      </c>
      <c r="K423" s="1">
        <v>0</v>
      </c>
      <c r="L423" s="1">
        <v>0</v>
      </c>
      <c r="M423" s="1">
        <v>0</v>
      </c>
      <c r="N423" s="1">
        <v>0</v>
      </c>
      <c r="O423" s="1">
        <v>0</v>
      </c>
      <c r="P423" s="1">
        <v>0</v>
      </c>
    </row>
    <row r="424" spans="1:16" x14ac:dyDescent="0.25">
      <c r="A424" s="28">
        <v>0</v>
      </c>
      <c r="B424" s="1">
        <v>0</v>
      </c>
      <c r="C424" s="1">
        <v>0</v>
      </c>
      <c r="D424" s="1">
        <v>0</v>
      </c>
      <c r="E424" s="1">
        <v>0</v>
      </c>
      <c r="F424" s="1">
        <v>0</v>
      </c>
      <c r="G424" s="1">
        <v>0</v>
      </c>
      <c r="H424" s="1">
        <v>0</v>
      </c>
      <c r="I424" s="1">
        <v>0</v>
      </c>
      <c r="J424" s="1">
        <v>0</v>
      </c>
      <c r="K424" s="1">
        <v>0</v>
      </c>
      <c r="L424" s="1">
        <v>0</v>
      </c>
      <c r="M424" s="1">
        <v>0</v>
      </c>
      <c r="N424" s="1">
        <v>0</v>
      </c>
      <c r="O424" s="1">
        <v>0</v>
      </c>
      <c r="P424" s="1">
        <v>0</v>
      </c>
    </row>
    <row r="425" spans="1:16" x14ac:dyDescent="0.25">
      <c r="A425" s="28">
        <v>0</v>
      </c>
      <c r="B425" s="1">
        <v>0</v>
      </c>
      <c r="C425" s="1">
        <v>0</v>
      </c>
      <c r="D425" s="1">
        <v>0</v>
      </c>
      <c r="E425" s="1">
        <v>0</v>
      </c>
      <c r="F425" s="1">
        <v>0</v>
      </c>
      <c r="G425" s="1">
        <v>0</v>
      </c>
      <c r="H425" s="1">
        <v>0</v>
      </c>
      <c r="I425" s="1">
        <v>0</v>
      </c>
      <c r="J425" s="1">
        <v>0</v>
      </c>
      <c r="K425" s="1">
        <v>0</v>
      </c>
      <c r="L425" s="1">
        <v>0</v>
      </c>
      <c r="M425" s="1">
        <v>0</v>
      </c>
      <c r="N425" s="1">
        <v>0</v>
      </c>
      <c r="O425" s="1">
        <v>0</v>
      </c>
      <c r="P425" s="1">
        <v>0</v>
      </c>
    </row>
    <row r="426" spans="1:16" x14ac:dyDescent="0.25">
      <c r="A426" s="28">
        <v>0</v>
      </c>
      <c r="B426" s="1">
        <v>0</v>
      </c>
      <c r="C426" s="1">
        <v>0</v>
      </c>
      <c r="D426" s="1">
        <v>0</v>
      </c>
      <c r="E426" s="1">
        <v>0</v>
      </c>
      <c r="F426" s="1">
        <v>0</v>
      </c>
      <c r="G426" s="1">
        <v>0</v>
      </c>
      <c r="H426" s="1">
        <v>0</v>
      </c>
      <c r="I426" s="1">
        <v>0</v>
      </c>
      <c r="J426" s="1">
        <v>0</v>
      </c>
      <c r="K426" s="1">
        <v>0</v>
      </c>
      <c r="L426" s="1">
        <v>0</v>
      </c>
      <c r="M426" s="1">
        <v>0</v>
      </c>
      <c r="N426" s="1">
        <v>0</v>
      </c>
      <c r="O426" s="1">
        <v>0</v>
      </c>
      <c r="P426" s="1">
        <v>0</v>
      </c>
    </row>
    <row r="427" spans="1:16" x14ac:dyDescent="0.25">
      <c r="A427" s="28">
        <v>0</v>
      </c>
      <c r="B427" s="1">
        <v>0</v>
      </c>
      <c r="C427" s="1">
        <v>0</v>
      </c>
      <c r="D427" s="1">
        <v>0</v>
      </c>
      <c r="E427" s="1">
        <v>0</v>
      </c>
      <c r="F427" s="1">
        <v>0</v>
      </c>
      <c r="G427" s="1">
        <v>0</v>
      </c>
      <c r="H427" s="1">
        <v>0</v>
      </c>
      <c r="I427" s="1">
        <v>0</v>
      </c>
      <c r="J427" s="1">
        <v>0</v>
      </c>
      <c r="K427" s="1">
        <v>0</v>
      </c>
      <c r="L427" s="1">
        <v>0</v>
      </c>
      <c r="M427" s="1">
        <v>0</v>
      </c>
      <c r="N427" s="1">
        <v>0</v>
      </c>
      <c r="O427" s="1">
        <v>0</v>
      </c>
      <c r="P427" s="1">
        <v>0</v>
      </c>
    </row>
    <row r="428" spans="1:16" x14ac:dyDescent="0.25">
      <c r="A428" s="28">
        <v>0</v>
      </c>
      <c r="B428" s="1">
        <v>0</v>
      </c>
      <c r="C428" s="1">
        <v>0</v>
      </c>
      <c r="D428" s="1">
        <v>0</v>
      </c>
      <c r="E428" s="1">
        <v>0</v>
      </c>
      <c r="F428" s="1">
        <v>0</v>
      </c>
      <c r="G428" s="1">
        <v>0</v>
      </c>
      <c r="H428" s="1">
        <v>0</v>
      </c>
      <c r="I428" s="1">
        <v>0</v>
      </c>
      <c r="J428" s="1">
        <v>0</v>
      </c>
      <c r="K428" s="1">
        <v>0</v>
      </c>
      <c r="L428" s="1">
        <v>0</v>
      </c>
      <c r="M428" s="1">
        <v>0</v>
      </c>
      <c r="N428" s="1">
        <v>0</v>
      </c>
      <c r="O428" s="1">
        <v>0</v>
      </c>
      <c r="P428" s="1">
        <v>0</v>
      </c>
    </row>
    <row r="429" spans="1:16" x14ac:dyDescent="0.25">
      <c r="A429" s="28">
        <v>0</v>
      </c>
      <c r="B429" s="1">
        <v>0</v>
      </c>
      <c r="C429" s="1">
        <v>0</v>
      </c>
      <c r="D429" s="1">
        <v>0</v>
      </c>
      <c r="E429" s="1">
        <v>0</v>
      </c>
      <c r="F429" s="1">
        <v>0</v>
      </c>
      <c r="G429" s="1">
        <v>0</v>
      </c>
      <c r="H429" s="1">
        <v>0</v>
      </c>
      <c r="I429" s="1">
        <v>0</v>
      </c>
      <c r="J429" s="1">
        <v>0</v>
      </c>
      <c r="K429" s="1">
        <v>0</v>
      </c>
      <c r="L429" s="1">
        <v>0</v>
      </c>
      <c r="M429" s="1">
        <v>0</v>
      </c>
      <c r="N429" s="1">
        <v>0</v>
      </c>
      <c r="O429" s="1">
        <v>0</v>
      </c>
      <c r="P429" s="1">
        <v>0</v>
      </c>
    </row>
    <row r="430" spans="1:16" x14ac:dyDescent="0.25">
      <c r="A430" s="28">
        <v>0</v>
      </c>
      <c r="B430" s="1">
        <v>0</v>
      </c>
      <c r="C430" s="1">
        <v>0</v>
      </c>
      <c r="D430" s="1">
        <v>0</v>
      </c>
      <c r="E430" s="1">
        <v>0</v>
      </c>
      <c r="F430" s="1">
        <v>0</v>
      </c>
      <c r="G430" s="1">
        <v>0</v>
      </c>
      <c r="H430" s="1">
        <v>0</v>
      </c>
      <c r="I430" s="1">
        <v>0</v>
      </c>
      <c r="J430" s="1">
        <v>0</v>
      </c>
      <c r="K430" s="1">
        <v>0</v>
      </c>
      <c r="L430" s="1">
        <v>0</v>
      </c>
      <c r="M430" s="1">
        <v>0</v>
      </c>
      <c r="N430" s="1">
        <v>0</v>
      </c>
      <c r="O430" s="1">
        <v>0</v>
      </c>
      <c r="P430" s="1">
        <v>0</v>
      </c>
    </row>
    <row r="431" spans="1:16" x14ac:dyDescent="0.25">
      <c r="A431" s="28">
        <v>0</v>
      </c>
      <c r="B431" s="1">
        <v>0</v>
      </c>
      <c r="C431" s="1">
        <v>0</v>
      </c>
      <c r="D431" s="1">
        <v>0</v>
      </c>
      <c r="E431" s="1">
        <v>0</v>
      </c>
      <c r="F431" s="1">
        <v>0</v>
      </c>
      <c r="G431" s="1">
        <v>0</v>
      </c>
      <c r="H431" s="1">
        <v>0</v>
      </c>
      <c r="I431" s="1">
        <v>0</v>
      </c>
      <c r="J431" s="1">
        <v>0</v>
      </c>
      <c r="K431" s="1">
        <v>0</v>
      </c>
      <c r="L431" s="1">
        <v>0</v>
      </c>
      <c r="M431" s="1">
        <v>0</v>
      </c>
      <c r="N431" s="1">
        <v>0</v>
      </c>
      <c r="O431" s="1">
        <v>0</v>
      </c>
      <c r="P431" s="1">
        <v>0</v>
      </c>
    </row>
    <row r="432" spans="1:16" x14ac:dyDescent="0.25">
      <c r="A432" s="28">
        <v>0</v>
      </c>
      <c r="B432" s="1">
        <v>0</v>
      </c>
      <c r="C432" s="1">
        <v>0</v>
      </c>
      <c r="D432" s="1">
        <v>0</v>
      </c>
      <c r="E432" s="1">
        <v>0</v>
      </c>
      <c r="F432" s="1">
        <v>0</v>
      </c>
      <c r="G432" s="1">
        <v>0</v>
      </c>
      <c r="H432" s="1">
        <v>0</v>
      </c>
      <c r="I432" s="1">
        <v>0</v>
      </c>
      <c r="J432" s="1">
        <v>0</v>
      </c>
      <c r="K432" s="1">
        <v>0</v>
      </c>
      <c r="L432" s="1">
        <v>0</v>
      </c>
      <c r="M432" s="1">
        <v>0</v>
      </c>
      <c r="N432" s="1">
        <v>0</v>
      </c>
      <c r="O432" s="1">
        <v>0</v>
      </c>
      <c r="P432" s="1">
        <v>0</v>
      </c>
    </row>
    <row r="433" spans="1:16" x14ac:dyDescent="0.25">
      <c r="A433" s="28">
        <v>0</v>
      </c>
      <c r="B433" s="1">
        <v>0</v>
      </c>
      <c r="C433" s="1">
        <v>0</v>
      </c>
      <c r="D433" s="1">
        <v>0</v>
      </c>
      <c r="E433" s="1">
        <v>0</v>
      </c>
      <c r="F433" s="1">
        <v>0</v>
      </c>
      <c r="G433" s="1">
        <v>0</v>
      </c>
      <c r="H433" s="1">
        <v>0</v>
      </c>
      <c r="I433" s="1">
        <v>0</v>
      </c>
      <c r="J433" s="1">
        <v>0</v>
      </c>
      <c r="K433" s="1">
        <v>0</v>
      </c>
      <c r="L433" s="1">
        <v>0</v>
      </c>
      <c r="M433" s="1">
        <v>0</v>
      </c>
      <c r="N433" s="1">
        <v>0</v>
      </c>
      <c r="O433" s="1">
        <v>0</v>
      </c>
      <c r="P433" s="1">
        <v>0</v>
      </c>
    </row>
    <row r="434" spans="1:16" x14ac:dyDescent="0.25">
      <c r="A434" s="28">
        <v>0</v>
      </c>
      <c r="B434" s="1">
        <v>0</v>
      </c>
      <c r="C434" s="1">
        <v>0</v>
      </c>
      <c r="D434" s="1">
        <v>0</v>
      </c>
      <c r="E434" s="1">
        <v>0</v>
      </c>
      <c r="F434" s="1">
        <v>0</v>
      </c>
      <c r="G434" s="1">
        <v>0</v>
      </c>
      <c r="H434" s="1">
        <v>0</v>
      </c>
      <c r="I434" s="1">
        <v>0</v>
      </c>
      <c r="J434" s="1">
        <v>0</v>
      </c>
      <c r="K434" s="1">
        <v>0</v>
      </c>
      <c r="L434" s="1">
        <v>0</v>
      </c>
      <c r="M434" s="1">
        <v>0</v>
      </c>
      <c r="N434" s="1">
        <v>0</v>
      </c>
      <c r="O434" s="1">
        <v>0</v>
      </c>
      <c r="P434" s="1">
        <v>0</v>
      </c>
    </row>
    <row r="435" spans="1:16" x14ac:dyDescent="0.25">
      <c r="A435" s="28">
        <v>0</v>
      </c>
      <c r="B435" s="1">
        <v>0</v>
      </c>
      <c r="C435" s="1">
        <v>0</v>
      </c>
      <c r="D435" s="1">
        <v>0</v>
      </c>
      <c r="E435" s="1">
        <v>0</v>
      </c>
      <c r="F435" s="1">
        <v>0</v>
      </c>
      <c r="G435" s="1">
        <v>0</v>
      </c>
      <c r="H435" s="1">
        <v>0</v>
      </c>
      <c r="I435" s="1">
        <v>0</v>
      </c>
      <c r="J435" s="1">
        <v>0</v>
      </c>
      <c r="K435" s="1">
        <v>0</v>
      </c>
      <c r="L435" s="1">
        <v>0</v>
      </c>
      <c r="M435" s="1">
        <v>0</v>
      </c>
      <c r="N435" s="1">
        <v>0</v>
      </c>
      <c r="O435" s="1">
        <v>0</v>
      </c>
      <c r="P435" s="1">
        <v>0</v>
      </c>
    </row>
    <row r="436" spans="1:16" x14ac:dyDescent="0.25">
      <c r="A436" s="28">
        <v>0</v>
      </c>
      <c r="B436" s="1">
        <v>0</v>
      </c>
      <c r="C436" s="1">
        <v>0</v>
      </c>
      <c r="D436" s="1">
        <v>0</v>
      </c>
      <c r="E436" s="1">
        <v>0</v>
      </c>
      <c r="F436" s="1">
        <v>0</v>
      </c>
      <c r="G436" s="1">
        <v>0</v>
      </c>
      <c r="H436" s="1">
        <v>0</v>
      </c>
      <c r="I436" s="1">
        <v>0</v>
      </c>
      <c r="J436" s="1">
        <v>0</v>
      </c>
      <c r="K436" s="1">
        <v>0</v>
      </c>
      <c r="L436" s="1">
        <v>0</v>
      </c>
      <c r="M436" s="1">
        <v>0</v>
      </c>
      <c r="N436" s="1">
        <v>0</v>
      </c>
      <c r="O436" s="1">
        <v>0</v>
      </c>
      <c r="P436" s="1">
        <v>0</v>
      </c>
    </row>
    <row r="437" spans="1:16" x14ac:dyDescent="0.25">
      <c r="A437" s="28">
        <v>0</v>
      </c>
      <c r="B437" s="1">
        <v>0</v>
      </c>
      <c r="C437" s="1">
        <v>0</v>
      </c>
      <c r="D437" s="1">
        <v>0</v>
      </c>
      <c r="E437" s="1">
        <v>0</v>
      </c>
      <c r="F437" s="1">
        <v>0</v>
      </c>
      <c r="G437" s="1">
        <v>0</v>
      </c>
      <c r="H437" s="1">
        <v>0</v>
      </c>
      <c r="I437" s="1">
        <v>0</v>
      </c>
      <c r="J437" s="1">
        <v>0</v>
      </c>
      <c r="K437" s="1">
        <v>0</v>
      </c>
      <c r="L437" s="1">
        <v>0</v>
      </c>
      <c r="M437" s="1">
        <v>0</v>
      </c>
      <c r="N437" s="1">
        <v>0</v>
      </c>
      <c r="O437" s="1">
        <v>0</v>
      </c>
      <c r="P437" s="1">
        <v>0</v>
      </c>
    </row>
    <row r="438" spans="1:16" x14ac:dyDescent="0.25">
      <c r="A438" s="28">
        <v>0</v>
      </c>
      <c r="B438" s="1">
        <v>0</v>
      </c>
      <c r="C438" s="1">
        <v>0</v>
      </c>
      <c r="D438" s="1">
        <v>0</v>
      </c>
      <c r="E438" s="1">
        <v>0</v>
      </c>
      <c r="F438" s="1">
        <v>0</v>
      </c>
      <c r="G438" s="1">
        <v>0</v>
      </c>
      <c r="H438" s="1">
        <v>0</v>
      </c>
      <c r="I438" s="1">
        <v>0</v>
      </c>
      <c r="J438" s="1">
        <v>0</v>
      </c>
      <c r="K438" s="1">
        <v>0</v>
      </c>
      <c r="L438" s="1">
        <v>0</v>
      </c>
      <c r="M438" s="1">
        <v>0</v>
      </c>
      <c r="N438" s="1">
        <v>0</v>
      </c>
      <c r="O438" s="1">
        <v>0</v>
      </c>
      <c r="P438" s="1">
        <v>0</v>
      </c>
    </row>
    <row r="439" spans="1:16" x14ac:dyDescent="0.25">
      <c r="A439" s="28">
        <v>0</v>
      </c>
      <c r="B439" s="1">
        <v>0</v>
      </c>
      <c r="C439" s="1">
        <v>0</v>
      </c>
      <c r="D439" s="1">
        <v>0</v>
      </c>
      <c r="E439" s="1">
        <v>0</v>
      </c>
      <c r="F439" s="1">
        <v>0</v>
      </c>
      <c r="G439" s="1">
        <v>0</v>
      </c>
      <c r="H439" s="1">
        <v>0</v>
      </c>
      <c r="I439" s="1">
        <v>0</v>
      </c>
      <c r="J439" s="1">
        <v>0</v>
      </c>
      <c r="K439" s="1">
        <v>0</v>
      </c>
      <c r="L439" s="1">
        <v>0</v>
      </c>
      <c r="M439" s="1">
        <v>0</v>
      </c>
      <c r="N439" s="1">
        <v>0</v>
      </c>
      <c r="O439" s="1">
        <v>0</v>
      </c>
      <c r="P439" s="1">
        <v>0</v>
      </c>
    </row>
    <row r="440" spans="1:16" x14ac:dyDescent="0.25">
      <c r="A440" s="28">
        <v>0</v>
      </c>
      <c r="B440" s="1">
        <v>0</v>
      </c>
      <c r="C440" s="1">
        <v>0</v>
      </c>
      <c r="D440" s="1">
        <v>0</v>
      </c>
      <c r="E440" s="1">
        <v>0</v>
      </c>
      <c r="F440" s="1">
        <v>0</v>
      </c>
      <c r="G440" s="1">
        <v>0</v>
      </c>
      <c r="H440" s="1">
        <v>0</v>
      </c>
      <c r="I440" s="1">
        <v>0</v>
      </c>
      <c r="J440" s="1">
        <v>0</v>
      </c>
      <c r="K440" s="1">
        <v>0</v>
      </c>
      <c r="L440" s="1">
        <v>0</v>
      </c>
      <c r="M440" s="1">
        <v>0</v>
      </c>
      <c r="N440" s="1">
        <v>0</v>
      </c>
      <c r="O440" s="1">
        <v>0</v>
      </c>
      <c r="P440" s="1">
        <v>0</v>
      </c>
    </row>
    <row r="441" spans="1:16" x14ac:dyDescent="0.25">
      <c r="A441" s="28">
        <v>0</v>
      </c>
      <c r="B441" s="1">
        <v>0</v>
      </c>
      <c r="C441" s="1">
        <v>0</v>
      </c>
      <c r="D441" s="1">
        <v>0</v>
      </c>
      <c r="E441" s="1">
        <v>0</v>
      </c>
      <c r="F441" s="1">
        <v>0</v>
      </c>
      <c r="G441" s="1">
        <v>0</v>
      </c>
      <c r="H441" s="1">
        <v>0</v>
      </c>
      <c r="I441" s="1">
        <v>0</v>
      </c>
      <c r="J441" s="1">
        <v>0</v>
      </c>
      <c r="K441" s="1">
        <v>0</v>
      </c>
      <c r="L441" s="1">
        <v>0</v>
      </c>
      <c r="M441" s="1">
        <v>0</v>
      </c>
      <c r="N441" s="1">
        <v>0</v>
      </c>
      <c r="O441" s="1">
        <v>0</v>
      </c>
      <c r="P441" s="1">
        <v>0</v>
      </c>
    </row>
    <row r="442" spans="1:16" x14ac:dyDescent="0.25">
      <c r="A442" s="28">
        <v>0</v>
      </c>
      <c r="B442" s="1">
        <v>0</v>
      </c>
      <c r="C442" s="1">
        <v>0</v>
      </c>
      <c r="D442" s="1">
        <v>0</v>
      </c>
      <c r="E442" s="1">
        <v>0</v>
      </c>
      <c r="F442" s="1">
        <v>0</v>
      </c>
      <c r="G442" s="1">
        <v>0</v>
      </c>
      <c r="H442" s="1">
        <v>0</v>
      </c>
      <c r="I442" s="1">
        <v>0</v>
      </c>
      <c r="J442" s="1">
        <v>0</v>
      </c>
      <c r="K442" s="1">
        <v>0</v>
      </c>
      <c r="L442" s="1">
        <v>0</v>
      </c>
      <c r="M442" s="1">
        <v>0</v>
      </c>
      <c r="N442" s="1">
        <v>0</v>
      </c>
      <c r="O442" s="1">
        <v>0</v>
      </c>
      <c r="P442" s="1">
        <v>0</v>
      </c>
    </row>
    <row r="443" spans="1:16" x14ac:dyDescent="0.25">
      <c r="A443" s="28">
        <v>0</v>
      </c>
      <c r="B443" s="1">
        <v>0</v>
      </c>
      <c r="C443" s="1">
        <v>0</v>
      </c>
      <c r="D443" s="1">
        <v>0</v>
      </c>
      <c r="E443" s="1">
        <v>0</v>
      </c>
      <c r="F443" s="1">
        <v>0</v>
      </c>
      <c r="G443" s="1">
        <v>0</v>
      </c>
      <c r="H443" s="1">
        <v>0</v>
      </c>
      <c r="I443" s="1">
        <v>0</v>
      </c>
      <c r="J443" s="1">
        <v>0</v>
      </c>
      <c r="K443" s="1">
        <v>0</v>
      </c>
      <c r="L443" s="1">
        <v>0</v>
      </c>
      <c r="M443" s="1">
        <v>0</v>
      </c>
      <c r="N443" s="1">
        <v>0</v>
      </c>
      <c r="O443" s="1">
        <v>0</v>
      </c>
      <c r="P443" s="1">
        <v>0</v>
      </c>
    </row>
    <row r="444" spans="1:16" x14ac:dyDescent="0.25">
      <c r="A444" s="28">
        <v>0</v>
      </c>
      <c r="B444" s="1">
        <v>0</v>
      </c>
      <c r="C444" s="1">
        <v>0</v>
      </c>
      <c r="D444" s="1">
        <v>0</v>
      </c>
      <c r="E444" s="1">
        <v>0</v>
      </c>
      <c r="F444" s="1">
        <v>0</v>
      </c>
      <c r="G444" s="1">
        <v>0</v>
      </c>
      <c r="H444" s="1">
        <v>0</v>
      </c>
      <c r="I444" s="1">
        <v>0</v>
      </c>
      <c r="J444" s="1">
        <v>0</v>
      </c>
      <c r="K444" s="1">
        <v>0</v>
      </c>
      <c r="L444" s="1">
        <v>0</v>
      </c>
      <c r="M444" s="1">
        <v>0</v>
      </c>
      <c r="N444" s="1">
        <v>0</v>
      </c>
      <c r="O444" s="1">
        <v>0</v>
      </c>
      <c r="P444" s="1">
        <v>0</v>
      </c>
    </row>
    <row r="445" spans="1:16" x14ac:dyDescent="0.25">
      <c r="A445" s="28">
        <v>0</v>
      </c>
      <c r="B445" s="1">
        <v>0</v>
      </c>
      <c r="C445" s="1">
        <v>0</v>
      </c>
      <c r="D445" s="1">
        <v>0</v>
      </c>
      <c r="E445" s="1">
        <v>0</v>
      </c>
      <c r="F445" s="1">
        <v>0</v>
      </c>
      <c r="G445" s="1">
        <v>0</v>
      </c>
      <c r="H445" s="1">
        <v>0</v>
      </c>
      <c r="I445" s="1">
        <v>0</v>
      </c>
      <c r="J445" s="1">
        <v>0</v>
      </c>
      <c r="K445" s="1">
        <v>0</v>
      </c>
      <c r="L445" s="1">
        <v>0</v>
      </c>
      <c r="M445" s="1">
        <v>0</v>
      </c>
      <c r="N445" s="1">
        <v>0</v>
      </c>
      <c r="O445" s="1">
        <v>0</v>
      </c>
      <c r="P445" s="1">
        <v>0</v>
      </c>
    </row>
    <row r="446" spans="1:16" x14ac:dyDescent="0.25">
      <c r="A446" s="28">
        <v>0</v>
      </c>
      <c r="B446" s="1">
        <v>0</v>
      </c>
      <c r="C446" s="1">
        <v>0</v>
      </c>
      <c r="D446" s="1">
        <v>0</v>
      </c>
      <c r="E446" s="1">
        <v>0</v>
      </c>
      <c r="F446" s="1">
        <v>0</v>
      </c>
      <c r="G446" s="1">
        <v>0</v>
      </c>
      <c r="H446" s="1">
        <v>0</v>
      </c>
      <c r="I446" s="1">
        <v>0</v>
      </c>
      <c r="J446" s="1">
        <v>0</v>
      </c>
      <c r="K446" s="1">
        <v>0</v>
      </c>
      <c r="L446" s="1">
        <v>0</v>
      </c>
      <c r="M446" s="1">
        <v>0</v>
      </c>
      <c r="N446" s="1">
        <v>0</v>
      </c>
      <c r="O446" s="1">
        <v>0</v>
      </c>
      <c r="P446" s="1">
        <v>0</v>
      </c>
    </row>
    <row r="447" spans="1:16" x14ac:dyDescent="0.25">
      <c r="A447" s="28">
        <v>0</v>
      </c>
      <c r="B447" s="1">
        <v>0</v>
      </c>
      <c r="C447" s="1">
        <v>0</v>
      </c>
      <c r="D447" s="1">
        <v>0</v>
      </c>
      <c r="E447" s="1">
        <v>0</v>
      </c>
      <c r="F447" s="1">
        <v>0</v>
      </c>
      <c r="G447" s="1">
        <v>0</v>
      </c>
      <c r="H447" s="1">
        <v>0</v>
      </c>
      <c r="I447" s="1">
        <v>0</v>
      </c>
      <c r="J447" s="1">
        <v>0</v>
      </c>
      <c r="K447" s="1">
        <v>0</v>
      </c>
      <c r="L447" s="1">
        <v>0</v>
      </c>
      <c r="M447" s="1">
        <v>0</v>
      </c>
      <c r="N447" s="1">
        <v>0</v>
      </c>
      <c r="O447" s="1">
        <v>0</v>
      </c>
      <c r="P447" s="1">
        <v>0</v>
      </c>
    </row>
    <row r="448" spans="1:16" x14ac:dyDescent="0.25">
      <c r="A448" s="28">
        <v>0</v>
      </c>
      <c r="B448" s="1">
        <v>0</v>
      </c>
      <c r="C448" s="1">
        <v>0</v>
      </c>
      <c r="D448" s="1">
        <v>0</v>
      </c>
      <c r="E448" s="1">
        <v>0</v>
      </c>
      <c r="F448" s="1">
        <v>0</v>
      </c>
      <c r="G448" s="1">
        <v>0</v>
      </c>
      <c r="H448" s="1">
        <v>0</v>
      </c>
      <c r="I448" s="1">
        <v>0</v>
      </c>
      <c r="J448" s="1">
        <v>0</v>
      </c>
      <c r="K448" s="1">
        <v>0</v>
      </c>
      <c r="L448" s="1">
        <v>0</v>
      </c>
      <c r="M448" s="1">
        <v>0</v>
      </c>
      <c r="N448" s="1">
        <v>0</v>
      </c>
      <c r="O448" s="1">
        <v>0</v>
      </c>
      <c r="P448" s="1">
        <v>0</v>
      </c>
    </row>
    <row r="449" spans="1:16" x14ac:dyDescent="0.25">
      <c r="A449" s="28">
        <v>0</v>
      </c>
      <c r="B449" s="1">
        <v>0</v>
      </c>
      <c r="C449" s="1">
        <v>0</v>
      </c>
      <c r="D449" s="1">
        <v>0</v>
      </c>
      <c r="E449" s="1">
        <v>0</v>
      </c>
      <c r="F449" s="1">
        <v>0</v>
      </c>
      <c r="G449" s="1">
        <v>0</v>
      </c>
      <c r="H449" s="1">
        <v>0</v>
      </c>
      <c r="I449" s="1">
        <v>0</v>
      </c>
      <c r="J449" s="1">
        <v>0</v>
      </c>
      <c r="K449" s="1">
        <v>0</v>
      </c>
      <c r="L449" s="1">
        <v>0</v>
      </c>
      <c r="M449" s="1">
        <v>0</v>
      </c>
      <c r="N449" s="1">
        <v>0</v>
      </c>
      <c r="O449" s="1">
        <v>0</v>
      </c>
      <c r="P449" s="1">
        <v>0</v>
      </c>
    </row>
    <row r="450" spans="1:16" x14ac:dyDescent="0.25">
      <c r="A450" s="28">
        <v>0</v>
      </c>
      <c r="B450" s="1">
        <v>0</v>
      </c>
      <c r="C450" s="1">
        <v>0</v>
      </c>
      <c r="D450" s="1">
        <v>0</v>
      </c>
      <c r="E450" s="1">
        <v>0</v>
      </c>
      <c r="F450" s="1">
        <v>0</v>
      </c>
      <c r="G450" s="1">
        <v>0</v>
      </c>
      <c r="H450" s="1">
        <v>0</v>
      </c>
      <c r="I450" s="1">
        <v>0</v>
      </c>
      <c r="J450" s="1">
        <v>0</v>
      </c>
      <c r="K450" s="1">
        <v>0</v>
      </c>
      <c r="L450" s="1">
        <v>0</v>
      </c>
      <c r="M450" s="1">
        <v>0</v>
      </c>
      <c r="N450" s="1">
        <v>0</v>
      </c>
      <c r="O450" s="1">
        <v>0</v>
      </c>
      <c r="P450" s="1">
        <v>0</v>
      </c>
    </row>
    <row r="451" spans="1:16" x14ac:dyDescent="0.25">
      <c r="A451" s="28">
        <v>0</v>
      </c>
      <c r="B451" s="1">
        <v>0</v>
      </c>
      <c r="C451" s="1">
        <v>0</v>
      </c>
      <c r="D451" s="1">
        <v>0</v>
      </c>
      <c r="E451" s="1">
        <v>0</v>
      </c>
      <c r="F451" s="1">
        <v>0</v>
      </c>
      <c r="G451" s="1">
        <v>0</v>
      </c>
      <c r="H451" s="1">
        <v>0</v>
      </c>
      <c r="I451" s="1">
        <v>0</v>
      </c>
      <c r="J451" s="1">
        <v>0</v>
      </c>
      <c r="K451" s="1">
        <v>0</v>
      </c>
      <c r="L451" s="1">
        <v>0</v>
      </c>
      <c r="M451" s="1">
        <v>0</v>
      </c>
      <c r="N451" s="1">
        <v>0</v>
      </c>
      <c r="O451" s="1">
        <v>0</v>
      </c>
      <c r="P451" s="1">
        <v>0</v>
      </c>
    </row>
    <row r="452" spans="1:16" x14ac:dyDescent="0.25">
      <c r="A452" s="28">
        <v>0</v>
      </c>
      <c r="B452" s="1">
        <v>0</v>
      </c>
      <c r="C452" s="1">
        <v>0</v>
      </c>
      <c r="D452" s="1">
        <v>0</v>
      </c>
      <c r="E452" s="1">
        <v>0</v>
      </c>
      <c r="F452" s="1">
        <v>0</v>
      </c>
      <c r="G452" s="1">
        <v>0</v>
      </c>
      <c r="H452" s="1">
        <v>0</v>
      </c>
      <c r="I452" s="1">
        <v>0</v>
      </c>
      <c r="J452" s="1">
        <v>0</v>
      </c>
      <c r="K452" s="1">
        <v>0</v>
      </c>
      <c r="L452" s="1">
        <v>0</v>
      </c>
      <c r="M452" s="1">
        <v>0</v>
      </c>
      <c r="N452" s="1">
        <v>0</v>
      </c>
      <c r="O452" s="1">
        <v>0</v>
      </c>
      <c r="P452" s="1">
        <v>0</v>
      </c>
    </row>
    <row r="453" spans="1:16" x14ac:dyDescent="0.25">
      <c r="A453" s="28">
        <v>0</v>
      </c>
      <c r="B453" s="1">
        <v>0</v>
      </c>
      <c r="C453" s="1">
        <v>0</v>
      </c>
      <c r="D453" s="1">
        <v>0</v>
      </c>
      <c r="E453" s="1">
        <v>0</v>
      </c>
      <c r="F453" s="1">
        <v>0</v>
      </c>
      <c r="G453" s="1">
        <v>0</v>
      </c>
      <c r="H453" s="1">
        <v>0</v>
      </c>
      <c r="I453" s="1">
        <v>0</v>
      </c>
      <c r="J453" s="1">
        <v>0</v>
      </c>
      <c r="K453" s="1">
        <v>0</v>
      </c>
      <c r="L453" s="1">
        <v>0</v>
      </c>
      <c r="M453" s="1">
        <v>0</v>
      </c>
      <c r="N453" s="1">
        <v>0</v>
      </c>
      <c r="O453" s="1">
        <v>0</v>
      </c>
      <c r="P453" s="1">
        <v>0</v>
      </c>
    </row>
    <row r="454" spans="1:16" x14ac:dyDescent="0.25">
      <c r="A454" s="28">
        <v>0</v>
      </c>
      <c r="B454" s="1">
        <v>0</v>
      </c>
      <c r="C454" s="1">
        <v>0</v>
      </c>
      <c r="D454" s="1">
        <v>0</v>
      </c>
      <c r="E454" s="1">
        <v>0</v>
      </c>
      <c r="F454" s="1">
        <v>0</v>
      </c>
      <c r="G454" s="1">
        <v>0</v>
      </c>
      <c r="H454" s="1">
        <v>0</v>
      </c>
      <c r="I454" s="1">
        <v>0</v>
      </c>
      <c r="J454" s="1">
        <v>0</v>
      </c>
      <c r="K454" s="1">
        <v>0</v>
      </c>
      <c r="L454" s="1">
        <v>0</v>
      </c>
      <c r="M454" s="1">
        <v>0</v>
      </c>
      <c r="N454" s="1">
        <v>0</v>
      </c>
      <c r="O454" s="1">
        <v>0</v>
      </c>
      <c r="P454" s="1">
        <v>0</v>
      </c>
    </row>
    <row r="455" spans="1:16" x14ac:dyDescent="0.25">
      <c r="A455" s="28">
        <v>0</v>
      </c>
      <c r="B455" s="1">
        <v>0</v>
      </c>
      <c r="C455" s="1">
        <v>0</v>
      </c>
      <c r="D455" s="1">
        <v>0</v>
      </c>
      <c r="E455" s="1">
        <v>0</v>
      </c>
      <c r="F455" s="1">
        <v>0</v>
      </c>
      <c r="G455" s="1">
        <v>0</v>
      </c>
      <c r="H455" s="1">
        <v>0</v>
      </c>
      <c r="I455" s="1">
        <v>0</v>
      </c>
      <c r="J455" s="1">
        <v>0</v>
      </c>
      <c r="K455" s="1">
        <v>0</v>
      </c>
      <c r="L455" s="1">
        <v>0</v>
      </c>
      <c r="M455" s="1">
        <v>0</v>
      </c>
      <c r="N455" s="1">
        <v>0</v>
      </c>
      <c r="O455" s="1">
        <v>0</v>
      </c>
      <c r="P455" s="1">
        <v>0</v>
      </c>
    </row>
    <row r="456" spans="1:16" x14ac:dyDescent="0.25">
      <c r="A456" s="28">
        <v>0</v>
      </c>
      <c r="B456" s="1">
        <v>0</v>
      </c>
      <c r="C456" s="1">
        <v>0</v>
      </c>
      <c r="D456" s="1">
        <v>0</v>
      </c>
      <c r="E456" s="1">
        <v>0</v>
      </c>
      <c r="F456" s="1">
        <v>0</v>
      </c>
      <c r="G456" s="1">
        <v>0</v>
      </c>
      <c r="H456" s="1">
        <v>0</v>
      </c>
      <c r="I456" s="1">
        <v>0</v>
      </c>
      <c r="J456" s="1">
        <v>0</v>
      </c>
      <c r="K456" s="1">
        <v>0</v>
      </c>
      <c r="L456" s="1">
        <v>0</v>
      </c>
      <c r="M456" s="1">
        <v>0</v>
      </c>
      <c r="N456" s="1">
        <v>0</v>
      </c>
      <c r="O456" s="1">
        <v>0</v>
      </c>
      <c r="P456" s="1">
        <v>0</v>
      </c>
    </row>
    <row r="457" spans="1:16" x14ac:dyDescent="0.25">
      <c r="A457" s="28">
        <v>0</v>
      </c>
      <c r="B457" s="1">
        <v>0</v>
      </c>
      <c r="C457" s="1">
        <v>0</v>
      </c>
      <c r="D457" s="1">
        <v>0</v>
      </c>
      <c r="E457" s="1">
        <v>0</v>
      </c>
      <c r="F457" s="1">
        <v>0</v>
      </c>
      <c r="G457" s="1">
        <v>0</v>
      </c>
      <c r="H457" s="1">
        <v>0</v>
      </c>
      <c r="I457" s="1">
        <v>0</v>
      </c>
      <c r="J457" s="1">
        <v>0</v>
      </c>
      <c r="K457" s="1">
        <v>0</v>
      </c>
      <c r="L457" s="1">
        <v>0</v>
      </c>
      <c r="M457" s="1">
        <v>0</v>
      </c>
      <c r="N457" s="1">
        <v>0</v>
      </c>
      <c r="O457" s="1">
        <v>0</v>
      </c>
      <c r="P457" s="1">
        <v>0</v>
      </c>
    </row>
    <row r="458" spans="1:16" x14ac:dyDescent="0.25">
      <c r="A458" s="28">
        <v>0</v>
      </c>
      <c r="B458" s="1">
        <v>0</v>
      </c>
      <c r="C458" s="1">
        <v>0</v>
      </c>
      <c r="D458" s="1">
        <v>0</v>
      </c>
      <c r="E458" s="1">
        <v>0</v>
      </c>
      <c r="F458" s="1">
        <v>0</v>
      </c>
      <c r="G458" s="1">
        <v>0</v>
      </c>
      <c r="H458" s="1">
        <v>0</v>
      </c>
      <c r="I458" s="1">
        <v>0</v>
      </c>
      <c r="J458" s="1">
        <v>0</v>
      </c>
      <c r="K458" s="1">
        <v>0</v>
      </c>
      <c r="L458" s="1">
        <v>0</v>
      </c>
      <c r="M458" s="1">
        <v>0</v>
      </c>
      <c r="N458" s="1">
        <v>0</v>
      </c>
      <c r="O458" s="1">
        <v>0</v>
      </c>
      <c r="P458" s="1">
        <v>0</v>
      </c>
    </row>
    <row r="459" spans="1:16" x14ac:dyDescent="0.25">
      <c r="A459" s="28">
        <v>0</v>
      </c>
      <c r="B459" s="1">
        <v>0</v>
      </c>
      <c r="C459" s="1">
        <v>0</v>
      </c>
      <c r="D459" s="1">
        <v>0</v>
      </c>
      <c r="E459" s="1">
        <v>0</v>
      </c>
      <c r="F459" s="1">
        <v>0</v>
      </c>
      <c r="G459" s="1">
        <v>0</v>
      </c>
      <c r="H459" s="1">
        <v>0</v>
      </c>
      <c r="I459" s="1">
        <v>0</v>
      </c>
      <c r="J459" s="1">
        <v>0</v>
      </c>
      <c r="K459" s="1">
        <v>0</v>
      </c>
      <c r="L459" s="1">
        <v>0</v>
      </c>
      <c r="M459" s="1">
        <v>0</v>
      </c>
      <c r="N459" s="1">
        <v>0</v>
      </c>
      <c r="O459" s="1">
        <v>0</v>
      </c>
      <c r="P459" s="1">
        <v>0</v>
      </c>
    </row>
    <row r="460" spans="1:16" x14ac:dyDescent="0.25">
      <c r="A460" s="28">
        <v>0</v>
      </c>
      <c r="B460" s="1">
        <v>0</v>
      </c>
      <c r="C460" s="1">
        <v>0</v>
      </c>
      <c r="D460" s="1">
        <v>0</v>
      </c>
      <c r="E460" s="1">
        <v>0</v>
      </c>
      <c r="F460" s="1">
        <v>0</v>
      </c>
      <c r="G460" s="1">
        <v>0</v>
      </c>
      <c r="H460" s="1">
        <v>0</v>
      </c>
      <c r="I460" s="1">
        <v>0</v>
      </c>
      <c r="J460" s="1">
        <v>0</v>
      </c>
      <c r="K460" s="1">
        <v>0</v>
      </c>
      <c r="L460" s="1">
        <v>0</v>
      </c>
      <c r="M460" s="1">
        <v>0</v>
      </c>
      <c r="N460" s="1">
        <v>0</v>
      </c>
      <c r="O460" s="1">
        <v>0</v>
      </c>
      <c r="P460" s="1">
        <v>0</v>
      </c>
    </row>
    <row r="461" spans="1:16" x14ac:dyDescent="0.25">
      <c r="A461" s="28">
        <v>0</v>
      </c>
      <c r="B461" s="1">
        <v>0</v>
      </c>
      <c r="C461" s="1">
        <v>0</v>
      </c>
      <c r="D461" s="1">
        <v>0</v>
      </c>
      <c r="E461" s="1">
        <v>0</v>
      </c>
      <c r="F461" s="1">
        <v>0</v>
      </c>
      <c r="G461" s="1">
        <v>0</v>
      </c>
      <c r="H461" s="1">
        <v>0</v>
      </c>
      <c r="I461" s="1">
        <v>0</v>
      </c>
      <c r="J461" s="1">
        <v>0</v>
      </c>
      <c r="K461" s="1">
        <v>0</v>
      </c>
      <c r="L461" s="1">
        <v>0</v>
      </c>
      <c r="M461" s="1">
        <v>0</v>
      </c>
      <c r="N461" s="1">
        <v>0</v>
      </c>
      <c r="O461" s="1">
        <v>0</v>
      </c>
      <c r="P461" s="1">
        <v>0</v>
      </c>
    </row>
    <row r="462" spans="1:16" x14ac:dyDescent="0.25">
      <c r="A462" s="28">
        <v>0</v>
      </c>
      <c r="B462" s="1">
        <v>0</v>
      </c>
      <c r="C462" s="1">
        <v>0</v>
      </c>
      <c r="D462" s="1">
        <v>0</v>
      </c>
      <c r="E462" s="1">
        <v>0</v>
      </c>
      <c r="F462" s="1">
        <v>0</v>
      </c>
      <c r="G462" s="1">
        <v>0</v>
      </c>
      <c r="H462" s="1">
        <v>0</v>
      </c>
      <c r="I462" s="1">
        <v>0</v>
      </c>
      <c r="J462" s="1">
        <v>0</v>
      </c>
      <c r="K462" s="1">
        <v>0</v>
      </c>
      <c r="L462" s="1">
        <v>0</v>
      </c>
      <c r="M462" s="1">
        <v>0</v>
      </c>
      <c r="N462" s="1">
        <v>0</v>
      </c>
      <c r="O462" s="1">
        <v>0</v>
      </c>
      <c r="P462" s="1">
        <v>0</v>
      </c>
    </row>
    <row r="463" spans="1:16" x14ac:dyDescent="0.25">
      <c r="A463" s="28">
        <v>0</v>
      </c>
      <c r="B463" s="1">
        <v>0</v>
      </c>
      <c r="C463" s="1">
        <v>0</v>
      </c>
      <c r="D463" s="1">
        <v>0</v>
      </c>
      <c r="E463" s="1">
        <v>0</v>
      </c>
      <c r="F463" s="1">
        <v>0</v>
      </c>
      <c r="G463" s="1">
        <v>0</v>
      </c>
      <c r="H463" s="1">
        <v>0</v>
      </c>
      <c r="I463" s="1">
        <v>0</v>
      </c>
      <c r="J463" s="1">
        <v>0</v>
      </c>
      <c r="K463" s="1">
        <v>0</v>
      </c>
      <c r="L463" s="1">
        <v>0</v>
      </c>
      <c r="M463" s="1">
        <v>0</v>
      </c>
      <c r="N463" s="1">
        <v>0</v>
      </c>
      <c r="O463" s="1">
        <v>0</v>
      </c>
      <c r="P463" s="1">
        <v>0</v>
      </c>
    </row>
    <row r="464" spans="1:16" x14ac:dyDescent="0.25">
      <c r="A464" s="28">
        <v>0</v>
      </c>
      <c r="B464" s="1">
        <v>0</v>
      </c>
      <c r="C464" s="1">
        <v>0</v>
      </c>
      <c r="D464" s="1">
        <v>0</v>
      </c>
      <c r="E464" s="1">
        <v>0</v>
      </c>
      <c r="F464" s="1">
        <v>0</v>
      </c>
      <c r="G464" s="1">
        <v>0</v>
      </c>
      <c r="H464" s="1">
        <v>0</v>
      </c>
      <c r="I464" s="1">
        <v>0</v>
      </c>
      <c r="J464" s="1">
        <v>0</v>
      </c>
      <c r="K464" s="1">
        <v>0</v>
      </c>
      <c r="L464" s="1">
        <v>0</v>
      </c>
      <c r="M464" s="1">
        <v>0</v>
      </c>
      <c r="N464" s="1">
        <v>0</v>
      </c>
      <c r="O464" s="1">
        <v>0</v>
      </c>
      <c r="P464" s="1">
        <v>0</v>
      </c>
    </row>
    <row r="465" spans="1:16" x14ac:dyDescent="0.25">
      <c r="A465" s="28">
        <v>0</v>
      </c>
      <c r="B465" s="1">
        <v>0</v>
      </c>
      <c r="C465" s="1">
        <v>0</v>
      </c>
      <c r="D465" s="1">
        <v>0</v>
      </c>
      <c r="E465" s="1">
        <v>0</v>
      </c>
      <c r="F465" s="1">
        <v>0</v>
      </c>
      <c r="G465" s="1">
        <v>0</v>
      </c>
      <c r="H465" s="1">
        <v>0</v>
      </c>
      <c r="I465" s="1">
        <v>0</v>
      </c>
      <c r="J465" s="1">
        <v>0</v>
      </c>
      <c r="K465" s="1">
        <v>0</v>
      </c>
      <c r="L465" s="1">
        <v>0</v>
      </c>
      <c r="M465" s="1">
        <v>0</v>
      </c>
      <c r="N465" s="1">
        <v>0</v>
      </c>
      <c r="O465" s="1">
        <v>0</v>
      </c>
      <c r="P465" s="1">
        <v>0</v>
      </c>
    </row>
    <row r="466" spans="1:16" x14ac:dyDescent="0.25">
      <c r="A466" s="28">
        <v>0</v>
      </c>
      <c r="B466" s="1">
        <v>0</v>
      </c>
      <c r="C466" s="1">
        <v>0</v>
      </c>
      <c r="D466" s="1">
        <v>0</v>
      </c>
      <c r="E466" s="1">
        <v>0</v>
      </c>
      <c r="F466" s="1">
        <v>0</v>
      </c>
      <c r="G466" s="1">
        <v>0</v>
      </c>
      <c r="H466" s="1">
        <v>0</v>
      </c>
      <c r="I466" s="1">
        <v>0</v>
      </c>
      <c r="J466" s="1">
        <v>0</v>
      </c>
      <c r="K466" s="1">
        <v>0</v>
      </c>
      <c r="L466" s="1">
        <v>0</v>
      </c>
      <c r="M466" s="1">
        <v>0</v>
      </c>
      <c r="N466" s="1">
        <v>0</v>
      </c>
      <c r="O466" s="1">
        <v>0</v>
      </c>
      <c r="P466" s="1">
        <v>0</v>
      </c>
    </row>
    <row r="467" spans="1:16" x14ac:dyDescent="0.25">
      <c r="A467" s="28">
        <v>0</v>
      </c>
      <c r="B467" s="1">
        <v>0</v>
      </c>
      <c r="C467" s="1">
        <v>0</v>
      </c>
      <c r="D467" s="1">
        <v>0</v>
      </c>
      <c r="E467" s="1">
        <v>0</v>
      </c>
      <c r="F467" s="1">
        <v>0</v>
      </c>
      <c r="G467" s="1">
        <v>0</v>
      </c>
      <c r="H467" s="1">
        <v>0</v>
      </c>
      <c r="I467" s="1">
        <v>0</v>
      </c>
      <c r="J467" s="1">
        <v>0</v>
      </c>
      <c r="K467" s="1">
        <v>0</v>
      </c>
      <c r="L467" s="1">
        <v>0</v>
      </c>
      <c r="M467" s="1">
        <v>0</v>
      </c>
      <c r="N467" s="1">
        <v>0</v>
      </c>
      <c r="O467" s="1">
        <v>0</v>
      </c>
      <c r="P467" s="1">
        <v>0</v>
      </c>
    </row>
    <row r="468" spans="1:16" x14ac:dyDescent="0.25">
      <c r="A468" s="28">
        <v>0</v>
      </c>
      <c r="B468" s="1">
        <v>0</v>
      </c>
      <c r="C468" s="1">
        <v>0</v>
      </c>
      <c r="D468" s="1">
        <v>0</v>
      </c>
      <c r="E468" s="1">
        <v>0</v>
      </c>
      <c r="F468" s="1">
        <v>0</v>
      </c>
      <c r="G468" s="1">
        <v>0</v>
      </c>
      <c r="H468" s="1">
        <v>0</v>
      </c>
      <c r="I468" s="1">
        <v>0</v>
      </c>
      <c r="J468" s="1">
        <v>0</v>
      </c>
      <c r="K468" s="1">
        <v>0</v>
      </c>
      <c r="L468" s="1">
        <v>0</v>
      </c>
      <c r="M468" s="1">
        <v>0</v>
      </c>
      <c r="N468" s="1">
        <v>0</v>
      </c>
      <c r="O468" s="1">
        <v>0</v>
      </c>
      <c r="P468" s="1">
        <v>0</v>
      </c>
    </row>
    <row r="469" spans="1:16" x14ac:dyDescent="0.25">
      <c r="A469" s="28">
        <v>0</v>
      </c>
      <c r="B469" s="1">
        <v>0</v>
      </c>
      <c r="C469" s="1">
        <v>0</v>
      </c>
      <c r="D469" s="1">
        <v>0</v>
      </c>
      <c r="E469" s="1">
        <v>0</v>
      </c>
      <c r="F469" s="1">
        <v>0</v>
      </c>
      <c r="G469" s="1">
        <v>0</v>
      </c>
      <c r="H469" s="1">
        <v>0</v>
      </c>
      <c r="I469" s="1">
        <v>0</v>
      </c>
      <c r="J469" s="1">
        <v>0</v>
      </c>
      <c r="K469" s="1">
        <v>0</v>
      </c>
      <c r="L469" s="1">
        <v>0</v>
      </c>
      <c r="M469" s="1">
        <v>0</v>
      </c>
      <c r="N469" s="1">
        <v>0</v>
      </c>
      <c r="O469" s="1">
        <v>0</v>
      </c>
      <c r="P469" s="1">
        <v>0</v>
      </c>
    </row>
    <row r="470" spans="1:16" x14ac:dyDescent="0.25">
      <c r="A470" s="28">
        <v>0</v>
      </c>
      <c r="B470" s="1">
        <v>0</v>
      </c>
      <c r="C470" s="1">
        <v>0</v>
      </c>
      <c r="D470" s="1">
        <v>0</v>
      </c>
      <c r="E470" s="1">
        <v>0</v>
      </c>
      <c r="F470" s="1">
        <v>0</v>
      </c>
      <c r="G470" s="1">
        <v>0</v>
      </c>
      <c r="H470" s="1">
        <v>0</v>
      </c>
      <c r="I470" s="1">
        <v>0</v>
      </c>
      <c r="J470" s="1">
        <v>0</v>
      </c>
      <c r="K470" s="1">
        <v>0</v>
      </c>
      <c r="L470" s="1">
        <v>0</v>
      </c>
      <c r="M470" s="1">
        <v>0</v>
      </c>
      <c r="N470" s="1">
        <v>0</v>
      </c>
      <c r="O470" s="1">
        <v>0</v>
      </c>
      <c r="P470" s="1">
        <v>0</v>
      </c>
    </row>
    <row r="471" spans="1:16" x14ac:dyDescent="0.25">
      <c r="A471" s="28">
        <v>0</v>
      </c>
      <c r="B471" s="1">
        <v>0</v>
      </c>
      <c r="C471" s="1">
        <v>0</v>
      </c>
      <c r="D471" s="1">
        <v>0</v>
      </c>
      <c r="E471" s="1">
        <v>0</v>
      </c>
      <c r="F471" s="1">
        <v>0</v>
      </c>
      <c r="G471" s="1">
        <v>0</v>
      </c>
      <c r="H471" s="1">
        <v>0</v>
      </c>
      <c r="I471" s="1">
        <v>0</v>
      </c>
      <c r="J471" s="1">
        <v>0</v>
      </c>
      <c r="K471" s="1">
        <v>0</v>
      </c>
      <c r="L471" s="1">
        <v>0</v>
      </c>
      <c r="M471" s="1">
        <v>0</v>
      </c>
      <c r="N471" s="1">
        <v>0</v>
      </c>
      <c r="O471" s="1">
        <v>0</v>
      </c>
      <c r="P471" s="1">
        <v>0</v>
      </c>
    </row>
    <row r="472" spans="1:16" x14ac:dyDescent="0.25">
      <c r="A472" s="28">
        <v>0</v>
      </c>
      <c r="B472" s="1">
        <v>0</v>
      </c>
      <c r="C472" s="1">
        <v>0</v>
      </c>
      <c r="D472" s="1">
        <v>0</v>
      </c>
      <c r="E472" s="1">
        <v>0</v>
      </c>
      <c r="F472" s="1">
        <v>0</v>
      </c>
      <c r="G472" s="1">
        <v>0</v>
      </c>
      <c r="H472" s="1">
        <v>0</v>
      </c>
      <c r="I472" s="1">
        <v>0</v>
      </c>
      <c r="J472" s="1">
        <v>0</v>
      </c>
      <c r="K472" s="1">
        <v>0</v>
      </c>
      <c r="L472" s="1">
        <v>0</v>
      </c>
      <c r="M472" s="1">
        <v>0</v>
      </c>
      <c r="N472" s="1">
        <v>0</v>
      </c>
      <c r="O472" s="1">
        <v>0</v>
      </c>
      <c r="P472" s="1">
        <v>0</v>
      </c>
    </row>
    <row r="473" spans="1:16" x14ac:dyDescent="0.25">
      <c r="A473" s="28">
        <v>0</v>
      </c>
      <c r="B473" s="1">
        <v>0</v>
      </c>
      <c r="C473" s="1">
        <v>0</v>
      </c>
      <c r="D473" s="1">
        <v>0</v>
      </c>
      <c r="E473" s="1">
        <v>0</v>
      </c>
      <c r="F473" s="1">
        <v>0</v>
      </c>
      <c r="G473" s="1">
        <v>0</v>
      </c>
      <c r="H473" s="1">
        <v>0</v>
      </c>
      <c r="I473" s="1">
        <v>0</v>
      </c>
      <c r="J473" s="1">
        <v>0</v>
      </c>
      <c r="K473" s="1">
        <v>0</v>
      </c>
      <c r="L473" s="1">
        <v>0</v>
      </c>
      <c r="M473" s="1">
        <v>0</v>
      </c>
      <c r="N473" s="1">
        <v>0</v>
      </c>
      <c r="O473" s="1">
        <v>0</v>
      </c>
      <c r="P473" s="1">
        <v>0</v>
      </c>
    </row>
    <row r="474" spans="1:16" x14ac:dyDescent="0.25">
      <c r="A474" s="28">
        <v>0</v>
      </c>
      <c r="B474" s="1">
        <v>0</v>
      </c>
      <c r="C474" s="1">
        <v>0</v>
      </c>
      <c r="D474" s="1">
        <v>0</v>
      </c>
      <c r="E474" s="1">
        <v>0</v>
      </c>
      <c r="F474" s="1">
        <v>0</v>
      </c>
      <c r="G474" s="1">
        <v>0</v>
      </c>
      <c r="H474" s="1">
        <v>0</v>
      </c>
      <c r="I474" s="1">
        <v>0</v>
      </c>
      <c r="J474" s="1">
        <v>0</v>
      </c>
      <c r="K474" s="1">
        <v>0</v>
      </c>
      <c r="L474" s="1">
        <v>0</v>
      </c>
      <c r="M474" s="1">
        <v>0</v>
      </c>
      <c r="N474" s="1">
        <v>0</v>
      </c>
      <c r="O474" s="1">
        <v>0</v>
      </c>
      <c r="P474" s="1">
        <v>0</v>
      </c>
    </row>
    <row r="475" spans="1:16" x14ac:dyDescent="0.25">
      <c r="A475" s="28">
        <v>0</v>
      </c>
      <c r="B475" s="1">
        <v>0</v>
      </c>
      <c r="C475" s="1">
        <v>0</v>
      </c>
      <c r="D475" s="1">
        <v>0</v>
      </c>
      <c r="E475" s="1">
        <v>0</v>
      </c>
      <c r="F475" s="1">
        <v>0</v>
      </c>
      <c r="G475" s="1">
        <v>0</v>
      </c>
      <c r="H475" s="1">
        <v>0</v>
      </c>
      <c r="I475" s="1">
        <v>0</v>
      </c>
      <c r="J475" s="1">
        <v>0</v>
      </c>
      <c r="K475" s="1">
        <v>0</v>
      </c>
      <c r="L475" s="1">
        <v>0</v>
      </c>
      <c r="M475" s="1">
        <v>0</v>
      </c>
      <c r="N475" s="1">
        <v>0</v>
      </c>
      <c r="O475" s="1">
        <v>0</v>
      </c>
      <c r="P475" s="1">
        <v>0</v>
      </c>
    </row>
    <row r="476" spans="1:16" x14ac:dyDescent="0.25">
      <c r="A476" s="28">
        <v>0</v>
      </c>
      <c r="B476" s="1">
        <v>0</v>
      </c>
      <c r="C476" s="1">
        <v>0</v>
      </c>
      <c r="D476" s="1">
        <v>0</v>
      </c>
      <c r="E476" s="1">
        <v>0</v>
      </c>
      <c r="F476" s="1">
        <v>0</v>
      </c>
      <c r="G476" s="1">
        <v>0</v>
      </c>
      <c r="H476" s="1">
        <v>0</v>
      </c>
      <c r="I476" s="1">
        <v>0</v>
      </c>
      <c r="J476" s="1">
        <v>0</v>
      </c>
      <c r="K476" s="1">
        <v>0</v>
      </c>
      <c r="L476" s="1">
        <v>0</v>
      </c>
      <c r="M476" s="1">
        <v>0</v>
      </c>
      <c r="N476" s="1">
        <v>0</v>
      </c>
      <c r="O476" s="1">
        <v>0</v>
      </c>
      <c r="P476" s="1">
        <v>0</v>
      </c>
    </row>
    <row r="477" spans="1:16" x14ac:dyDescent="0.25">
      <c r="A477" s="28">
        <v>0</v>
      </c>
      <c r="B477" s="1">
        <v>0</v>
      </c>
      <c r="C477" s="1">
        <v>0</v>
      </c>
      <c r="D477" s="1">
        <v>0</v>
      </c>
      <c r="E477" s="1">
        <v>0</v>
      </c>
      <c r="F477" s="1">
        <v>0</v>
      </c>
      <c r="G477" s="1">
        <v>0</v>
      </c>
      <c r="H477" s="1">
        <v>0</v>
      </c>
      <c r="I477" s="1">
        <v>0</v>
      </c>
      <c r="J477" s="1">
        <v>0</v>
      </c>
      <c r="K477" s="1">
        <v>0</v>
      </c>
      <c r="L477" s="1">
        <v>0</v>
      </c>
      <c r="M477" s="1">
        <v>0</v>
      </c>
      <c r="N477" s="1">
        <v>0</v>
      </c>
      <c r="O477" s="1">
        <v>0</v>
      </c>
      <c r="P477" s="1">
        <v>0</v>
      </c>
    </row>
    <row r="478" spans="1:16" x14ac:dyDescent="0.25">
      <c r="A478" s="28">
        <v>0</v>
      </c>
      <c r="B478" s="1">
        <v>0</v>
      </c>
      <c r="C478" s="1">
        <v>0</v>
      </c>
      <c r="D478" s="1">
        <v>0</v>
      </c>
      <c r="E478" s="1">
        <v>0</v>
      </c>
      <c r="F478" s="1">
        <v>0</v>
      </c>
      <c r="G478" s="1">
        <v>0</v>
      </c>
      <c r="H478" s="1">
        <v>0</v>
      </c>
      <c r="I478" s="1">
        <v>0</v>
      </c>
      <c r="J478" s="1">
        <v>0</v>
      </c>
      <c r="K478" s="1">
        <v>0</v>
      </c>
      <c r="L478" s="1">
        <v>0</v>
      </c>
      <c r="M478" s="1">
        <v>0</v>
      </c>
      <c r="N478" s="1">
        <v>0</v>
      </c>
      <c r="O478" s="1">
        <v>0</v>
      </c>
      <c r="P478" s="1">
        <v>0</v>
      </c>
    </row>
    <row r="479" spans="1:16" x14ac:dyDescent="0.25">
      <c r="A479" s="28">
        <v>0</v>
      </c>
      <c r="B479" s="1">
        <v>0</v>
      </c>
      <c r="C479" s="1">
        <v>0</v>
      </c>
      <c r="D479" s="1">
        <v>0</v>
      </c>
      <c r="E479" s="1">
        <v>0</v>
      </c>
      <c r="F479" s="1">
        <v>0</v>
      </c>
      <c r="G479" s="1">
        <v>0</v>
      </c>
      <c r="H479" s="1">
        <v>0</v>
      </c>
      <c r="I479" s="1">
        <v>0</v>
      </c>
      <c r="J479" s="1">
        <v>0</v>
      </c>
      <c r="K479" s="1">
        <v>0</v>
      </c>
      <c r="L479" s="1">
        <v>0</v>
      </c>
      <c r="M479" s="1">
        <v>0</v>
      </c>
      <c r="N479" s="1">
        <v>0</v>
      </c>
      <c r="O479" s="1">
        <v>0</v>
      </c>
      <c r="P479" s="1">
        <v>0</v>
      </c>
    </row>
    <row r="480" spans="1:16" x14ac:dyDescent="0.25">
      <c r="A480" s="28">
        <v>0</v>
      </c>
      <c r="B480" s="1">
        <v>0</v>
      </c>
      <c r="C480" s="1">
        <v>0</v>
      </c>
      <c r="D480" s="1">
        <v>0</v>
      </c>
      <c r="E480" s="1">
        <v>0</v>
      </c>
      <c r="F480" s="1">
        <v>0</v>
      </c>
      <c r="G480" s="1">
        <v>0</v>
      </c>
      <c r="H480" s="1">
        <v>0</v>
      </c>
      <c r="I480" s="1">
        <v>0</v>
      </c>
      <c r="J480" s="1">
        <v>0</v>
      </c>
      <c r="K480" s="1">
        <v>0</v>
      </c>
      <c r="L480" s="1">
        <v>0</v>
      </c>
      <c r="M480" s="1">
        <v>0</v>
      </c>
      <c r="N480" s="1">
        <v>0</v>
      </c>
      <c r="O480" s="1">
        <v>0</v>
      </c>
      <c r="P480" s="1">
        <v>0</v>
      </c>
    </row>
    <row r="481" spans="1:16" x14ac:dyDescent="0.25">
      <c r="A481" s="28">
        <v>0</v>
      </c>
      <c r="B481" s="1">
        <v>0</v>
      </c>
      <c r="C481" s="1">
        <v>0</v>
      </c>
      <c r="D481" s="1">
        <v>0</v>
      </c>
      <c r="E481" s="1">
        <v>0</v>
      </c>
      <c r="F481" s="1">
        <v>0</v>
      </c>
      <c r="G481" s="1">
        <v>0</v>
      </c>
      <c r="H481" s="1">
        <v>0</v>
      </c>
      <c r="I481" s="1">
        <v>0</v>
      </c>
      <c r="J481" s="1">
        <v>0</v>
      </c>
      <c r="K481" s="1">
        <v>0</v>
      </c>
      <c r="L481" s="1">
        <v>0</v>
      </c>
      <c r="M481" s="1">
        <v>0</v>
      </c>
      <c r="N481" s="1">
        <v>0</v>
      </c>
      <c r="O481" s="1">
        <v>0</v>
      </c>
      <c r="P481" s="1">
        <v>0</v>
      </c>
    </row>
    <row r="482" spans="1:16" x14ac:dyDescent="0.25">
      <c r="A482" s="28">
        <v>0</v>
      </c>
      <c r="B482" s="1">
        <v>0</v>
      </c>
      <c r="C482" s="1">
        <v>0</v>
      </c>
      <c r="D482" s="1">
        <v>0</v>
      </c>
      <c r="E482" s="1">
        <v>0</v>
      </c>
      <c r="F482" s="1">
        <v>0</v>
      </c>
      <c r="G482" s="1">
        <v>0</v>
      </c>
      <c r="H482" s="1">
        <v>0</v>
      </c>
      <c r="I482" s="1">
        <v>0</v>
      </c>
      <c r="J482" s="1">
        <v>0</v>
      </c>
      <c r="K482" s="1">
        <v>0</v>
      </c>
      <c r="L482" s="1">
        <v>0</v>
      </c>
      <c r="M482" s="1">
        <v>0</v>
      </c>
      <c r="N482" s="1">
        <v>0</v>
      </c>
      <c r="O482" s="1">
        <v>0</v>
      </c>
      <c r="P482" s="1">
        <v>0</v>
      </c>
    </row>
    <row r="483" spans="1:16" x14ac:dyDescent="0.25">
      <c r="A483" s="28">
        <v>0</v>
      </c>
      <c r="B483" s="1">
        <v>0</v>
      </c>
      <c r="C483" s="1">
        <v>0</v>
      </c>
      <c r="D483" s="1">
        <v>0</v>
      </c>
      <c r="E483" s="1">
        <v>0</v>
      </c>
      <c r="F483" s="1">
        <v>0</v>
      </c>
      <c r="G483" s="1">
        <v>0</v>
      </c>
      <c r="H483" s="1">
        <v>0</v>
      </c>
      <c r="I483" s="1">
        <v>0</v>
      </c>
      <c r="J483" s="1">
        <v>0</v>
      </c>
      <c r="K483" s="1">
        <v>0</v>
      </c>
      <c r="L483" s="1">
        <v>0</v>
      </c>
      <c r="M483" s="1">
        <v>0</v>
      </c>
      <c r="N483" s="1">
        <v>0</v>
      </c>
      <c r="O483" s="1">
        <v>0</v>
      </c>
      <c r="P483" s="1">
        <v>0</v>
      </c>
    </row>
    <row r="484" spans="1:16" x14ac:dyDescent="0.25">
      <c r="A484" s="28">
        <v>0</v>
      </c>
      <c r="B484" s="1">
        <v>0</v>
      </c>
      <c r="C484" s="1">
        <v>0</v>
      </c>
      <c r="D484" s="1">
        <v>0</v>
      </c>
      <c r="E484" s="1">
        <v>0</v>
      </c>
      <c r="F484" s="1">
        <v>0</v>
      </c>
      <c r="G484" s="1">
        <v>0</v>
      </c>
      <c r="H484" s="1">
        <v>0</v>
      </c>
      <c r="I484" s="1">
        <v>0</v>
      </c>
      <c r="J484" s="1">
        <v>0</v>
      </c>
      <c r="K484" s="1">
        <v>0</v>
      </c>
      <c r="L484" s="1">
        <v>0</v>
      </c>
      <c r="M484" s="1">
        <v>0</v>
      </c>
      <c r="N484" s="1">
        <v>0</v>
      </c>
      <c r="O484" s="1">
        <v>0</v>
      </c>
      <c r="P484" s="1">
        <v>0</v>
      </c>
    </row>
    <row r="485" spans="1:16" x14ac:dyDescent="0.25">
      <c r="A485" s="28">
        <v>0</v>
      </c>
      <c r="B485" s="1">
        <v>0</v>
      </c>
      <c r="C485" s="1">
        <v>0</v>
      </c>
      <c r="D485" s="1">
        <v>0</v>
      </c>
      <c r="E485" s="1">
        <v>0</v>
      </c>
      <c r="F485" s="1">
        <v>0</v>
      </c>
      <c r="G485" s="1">
        <v>0</v>
      </c>
      <c r="H485" s="1">
        <v>0</v>
      </c>
      <c r="I485" s="1">
        <v>0</v>
      </c>
      <c r="J485" s="1">
        <v>0</v>
      </c>
      <c r="K485" s="1">
        <v>0</v>
      </c>
      <c r="L485" s="1">
        <v>0</v>
      </c>
      <c r="M485" s="1">
        <v>0</v>
      </c>
      <c r="N485" s="1">
        <v>0</v>
      </c>
      <c r="O485" s="1">
        <v>0</v>
      </c>
      <c r="P485" s="1">
        <v>0</v>
      </c>
    </row>
    <row r="486" spans="1:16" x14ac:dyDescent="0.25">
      <c r="A486" s="28">
        <v>0</v>
      </c>
      <c r="B486" s="1">
        <v>0</v>
      </c>
      <c r="C486" s="1">
        <v>0</v>
      </c>
      <c r="D486" s="1">
        <v>0</v>
      </c>
      <c r="E486" s="1">
        <v>0</v>
      </c>
      <c r="F486" s="1">
        <v>0</v>
      </c>
      <c r="G486" s="1">
        <v>0</v>
      </c>
      <c r="H486" s="1">
        <v>0</v>
      </c>
      <c r="I486" s="1">
        <v>0</v>
      </c>
      <c r="J486" s="1">
        <v>0</v>
      </c>
      <c r="K486" s="1">
        <v>0</v>
      </c>
      <c r="L486" s="1">
        <v>0</v>
      </c>
      <c r="M486" s="1">
        <v>0</v>
      </c>
      <c r="N486" s="1">
        <v>0</v>
      </c>
      <c r="O486" s="1">
        <v>0</v>
      </c>
      <c r="P486" s="1">
        <v>0</v>
      </c>
    </row>
    <row r="487" spans="1:16" x14ac:dyDescent="0.25">
      <c r="A487" s="28">
        <v>0</v>
      </c>
      <c r="B487" s="1">
        <v>0</v>
      </c>
      <c r="C487" s="1">
        <v>0</v>
      </c>
      <c r="D487" s="1">
        <v>0</v>
      </c>
      <c r="E487" s="1">
        <v>0</v>
      </c>
      <c r="F487" s="1">
        <v>0</v>
      </c>
      <c r="G487" s="1">
        <v>0</v>
      </c>
      <c r="H487" s="1">
        <v>0</v>
      </c>
      <c r="I487" s="1">
        <v>0</v>
      </c>
      <c r="J487" s="1">
        <v>0</v>
      </c>
      <c r="K487" s="1">
        <v>0</v>
      </c>
      <c r="L487" s="1">
        <v>0</v>
      </c>
      <c r="M487" s="1">
        <v>0</v>
      </c>
      <c r="N487" s="1">
        <v>0</v>
      </c>
      <c r="O487" s="1">
        <v>0</v>
      </c>
      <c r="P487" s="1">
        <v>0</v>
      </c>
    </row>
    <row r="488" spans="1:16" x14ac:dyDescent="0.25">
      <c r="A488" s="28">
        <v>0</v>
      </c>
      <c r="B488" s="1">
        <v>0</v>
      </c>
      <c r="C488" s="1">
        <v>0</v>
      </c>
      <c r="D488" s="1">
        <v>0</v>
      </c>
      <c r="E488" s="1">
        <v>0</v>
      </c>
      <c r="F488" s="1">
        <v>0</v>
      </c>
      <c r="G488" s="1">
        <v>0</v>
      </c>
      <c r="H488" s="1">
        <v>0</v>
      </c>
      <c r="I488" s="1">
        <v>0</v>
      </c>
      <c r="J488" s="1">
        <v>0</v>
      </c>
      <c r="K488" s="1">
        <v>0</v>
      </c>
      <c r="L488" s="1">
        <v>0</v>
      </c>
      <c r="M488" s="1">
        <v>0</v>
      </c>
      <c r="N488" s="1">
        <v>0</v>
      </c>
      <c r="O488" s="1">
        <v>0</v>
      </c>
      <c r="P488" s="1">
        <v>0</v>
      </c>
    </row>
    <row r="489" spans="1:16" x14ac:dyDescent="0.25">
      <c r="A489" s="28">
        <v>0</v>
      </c>
      <c r="B489" s="1">
        <v>0</v>
      </c>
      <c r="C489" s="1">
        <v>0</v>
      </c>
      <c r="D489" s="1">
        <v>0</v>
      </c>
      <c r="E489" s="1">
        <v>0</v>
      </c>
      <c r="F489" s="1">
        <v>0</v>
      </c>
      <c r="G489" s="1">
        <v>0</v>
      </c>
      <c r="H489" s="1">
        <v>0</v>
      </c>
      <c r="I489" s="1">
        <v>0</v>
      </c>
      <c r="J489" s="1">
        <v>0</v>
      </c>
      <c r="K489" s="1">
        <v>0</v>
      </c>
      <c r="L489" s="1">
        <v>0</v>
      </c>
      <c r="M489" s="1">
        <v>0</v>
      </c>
      <c r="N489" s="1">
        <v>0</v>
      </c>
      <c r="O489" s="1">
        <v>0</v>
      </c>
      <c r="P489" s="1">
        <v>0</v>
      </c>
    </row>
    <row r="490" spans="1:16" x14ac:dyDescent="0.25">
      <c r="A490" s="28">
        <v>0</v>
      </c>
      <c r="B490" s="1">
        <v>0</v>
      </c>
      <c r="C490" s="1">
        <v>0</v>
      </c>
      <c r="D490" s="1">
        <v>0</v>
      </c>
      <c r="E490" s="1">
        <v>0</v>
      </c>
      <c r="F490" s="1">
        <v>0</v>
      </c>
      <c r="G490" s="1">
        <v>0</v>
      </c>
      <c r="H490" s="1">
        <v>0</v>
      </c>
      <c r="I490" s="1">
        <v>0</v>
      </c>
      <c r="J490" s="1">
        <v>0</v>
      </c>
      <c r="K490" s="1">
        <v>0</v>
      </c>
      <c r="L490" s="1">
        <v>0</v>
      </c>
      <c r="M490" s="1">
        <v>0</v>
      </c>
      <c r="N490" s="1">
        <v>0</v>
      </c>
      <c r="O490" s="1">
        <v>0</v>
      </c>
      <c r="P490" s="1">
        <v>0</v>
      </c>
    </row>
    <row r="491" spans="1:16" x14ac:dyDescent="0.25">
      <c r="A491" s="28">
        <v>0</v>
      </c>
      <c r="B491" s="1">
        <v>0</v>
      </c>
      <c r="C491" s="1">
        <v>0</v>
      </c>
      <c r="D491" s="1">
        <v>0</v>
      </c>
      <c r="E491" s="1">
        <v>0</v>
      </c>
      <c r="F491" s="1">
        <v>0</v>
      </c>
      <c r="G491" s="1">
        <v>0</v>
      </c>
      <c r="H491" s="1">
        <v>0</v>
      </c>
      <c r="I491" s="1">
        <v>0</v>
      </c>
      <c r="J491" s="1">
        <v>0</v>
      </c>
      <c r="K491" s="1">
        <v>0</v>
      </c>
      <c r="L491" s="1">
        <v>0</v>
      </c>
      <c r="M491" s="1">
        <v>0</v>
      </c>
      <c r="N491" s="1">
        <v>0</v>
      </c>
      <c r="O491" s="1">
        <v>0</v>
      </c>
      <c r="P491" s="1">
        <v>0</v>
      </c>
    </row>
    <row r="492" spans="1:16" x14ac:dyDescent="0.25">
      <c r="A492" s="28">
        <v>0</v>
      </c>
      <c r="B492" s="1">
        <v>0</v>
      </c>
      <c r="C492" s="1">
        <v>0</v>
      </c>
      <c r="D492" s="1">
        <v>0</v>
      </c>
      <c r="E492" s="1">
        <v>0</v>
      </c>
      <c r="F492" s="1">
        <v>0</v>
      </c>
      <c r="G492" s="1">
        <v>0</v>
      </c>
      <c r="H492" s="1">
        <v>0</v>
      </c>
      <c r="I492" s="1">
        <v>0</v>
      </c>
      <c r="J492" s="1">
        <v>0</v>
      </c>
      <c r="K492" s="1">
        <v>0</v>
      </c>
      <c r="L492" s="1">
        <v>0</v>
      </c>
      <c r="M492" s="1">
        <v>0</v>
      </c>
      <c r="N492" s="1">
        <v>0</v>
      </c>
      <c r="O492" s="1">
        <v>0</v>
      </c>
      <c r="P492" s="1">
        <v>0</v>
      </c>
    </row>
    <row r="493" spans="1:16" x14ac:dyDescent="0.25">
      <c r="A493" s="28">
        <v>0</v>
      </c>
      <c r="B493" s="1">
        <v>0</v>
      </c>
      <c r="C493" s="1">
        <v>0</v>
      </c>
      <c r="D493" s="1">
        <v>0</v>
      </c>
      <c r="E493" s="1">
        <v>0</v>
      </c>
      <c r="F493" s="1">
        <v>0</v>
      </c>
      <c r="G493" s="1">
        <v>0</v>
      </c>
      <c r="H493" s="1">
        <v>0</v>
      </c>
      <c r="I493" s="1">
        <v>0</v>
      </c>
      <c r="J493" s="1">
        <v>0</v>
      </c>
      <c r="K493" s="1">
        <v>0</v>
      </c>
      <c r="L493" s="1">
        <v>0</v>
      </c>
      <c r="M493" s="1">
        <v>0</v>
      </c>
      <c r="N493" s="1">
        <v>0</v>
      </c>
      <c r="O493" s="1">
        <v>0</v>
      </c>
      <c r="P493" s="1">
        <v>0</v>
      </c>
    </row>
    <row r="494" spans="1:16" x14ac:dyDescent="0.25">
      <c r="A494" s="28">
        <v>0</v>
      </c>
      <c r="B494" s="1">
        <v>0</v>
      </c>
      <c r="C494" s="1">
        <v>0</v>
      </c>
      <c r="D494" s="1">
        <v>0</v>
      </c>
      <c r="E494" s="1">
        <v>0</v>
      </c>
      <c r="F494" s="1">
        <v>0</v>
      </c>
      <c r="G494" s="1">
        <v>0</v>
      </c>
      <c r="H494" s="1">
        <v>0</v>
      </c>
      <c r="I494" s="1">
        <v>0</v>
      </c>
      <c r="J494" s="1">
        <v>0</v>
      </c>
      <c r="K494" s="1">
        <v>0</v>
      </c>
      <c r="L494" s="1">
        <v>0</v>
      </c>
      <c r="M494" s="1">
        <v>0</v>
      </c>
      <c r="N494" s="1">
        <v>0</v>
      </c>
      <c r="O494" s="1">
        <v>0</v>
      </c>
      <c r="P494" s="1">
        <v>0</v>
      </c>
    </row>
    <row r="495" spans="1:16" x14ac:dyDescent="0.25">
      <c r="A495" s="28">
        <v>0</v>
      </c>
      <c r="B495" s="1">
        <v>0</v>
      </c>
      <c r="C495" s="1">
        <v>0</v>
      </c>
      <c r="D495" s="1">
        <v>0</v>
      </c>
      <c r="E495" s="1">
        <v>0</v>
      </c>
      <c r="F495" s="1">
        <v>0</v>
      </c>
      <c r="G495" s="1">
        <v>0</v>
      </c>
      <c r="H495" s="1">
        <v>0</v>
      </c>
      <c r="I495" s="1">
        <v>0</v>
      </c>
      <c r="J495" s="1">
        <v>0</v>
      </c>
      <c r="K495" s="1">
        <v>0</v>
      </c>
      <c r="L495" s="1">
        <v>0</v>
      </c>
      <c r="M495" s="1">
        <v>0</v>
      </c>
      <c r="N495" s="1">
        <v>0</v>
      </c>
      <c r="O495" s="1">
        <v>0</v>
      </c>
      <c r="P495" s="1">
        <v>0</v>
      </c>
    </row>
    <row r="496" spans="1:16" x14ac:dyDescent="0.25">
      <c r="A496" s="28">
        <v>0</v>
      </c>
      <c r="B496" s="1">
        <v>0</v>
      </c>
      <c r="C496" s="1">
        <v>0</v>
      </c>
      <c r="D496" s="1">
        <v>0</v>
      </c>
      <c r="E496" s="1">
        <v>0</v>
      </c>
      <c r="F496" s="1">
        <v>0</v>
      </c>
      <c r="G496" s="1">
        <v>0</v>
      </c>
      <c r="H496" s="1">
        <v>0</v>
      </c>
      <c r="I496" s="1">
        <v>0</v>
      </c>
      <c r="J496" s="1">
        <v>0</v>
      </c>
      <c r="K496" s="1">
        <v>0</v>
      </c>
      <c r="L496" s="1">
        <v>0</v>
      </c>
      <c r="M496" s="1">
        <v>0</v>
      </c>
      <c r="N496" s="1">
        <v>0</v>
      </c>
      <c r="O496" s="1">
        <v>0</v>
      </c>
      <c r="P496" s="1">
        <v>0</v>
      </c>
    </row>
    <row r="497" spans="1:16" x14ac:dyDescent="0.25">
      <c r="A497" s="28">
        <v>0</v>
      </c>
      <c r="B497" s="1">
        <v>0</v>
      </c>
      <c r="C497" s="1">
        <v>0</v>
      </c>
      <c r="D497" s="1">
        <v>0</v>
      </c>
      <c r="E497" s="1">
        <v>0</v>
      </c>
      <c r="F497" s="1">
        <v>0</v>
      </c>
      <c r="G497" s="1">
        <v>0</v>
      </c>
      <c r="H497" s="1">
        <v>0</v>
      </c>
      <c r="I497" s="1">
        <v>0</v>
      </c>
      <c r="J497" s="1">
        <v>0</v>
      </c>
      <c r="K497" s="1">
        <v>0</v>
      </c>
      <c r="L497" s="1">
        <v>0</v>
      </c>
      <c r="M497" s="1">
        <v>0</v>
      </c>
      <c r="N497" s="1">
        <v>0</v>
      </c>
      <c r="O497" s="1">
        <v>0</v>
      </c>
      <c r="P497" s="1">
        <v>0</v>
      </c>
    </row>
    <row r="498" spans="1:16" x14ac:dyDescent="0.25">
      <c r="A498" s="28">
        <v>0</v>
      </c>
      <c r="B498" s="1">
        <v>0</v>
      </c>
      <c r="C498" s="1">
        <v>0</v>
      </c>
      <c r="D498" s="1">
        <v>0</v>
      </c>
      <c r="E498" s="1">
        <v>0</v>
      </c>
      <c r="F498" s="1">
        <v>0</v>
      </c>
      <c r="G498" s="1">
        <v>0</v>
      </c>
      <c r="H498" s="1">
        <v>0</v>
      </c>
      <c r="I498" s="1">
        <v>0</v>
      </c>
      <c r="J498" s="1">
        <v>0</v>
      </c>
      <c r="K498" s="1">
        <v>0</v>
      </c>
      <c r="L498" s="1">
        <v>0</v>
      </c>
      <c r="M498" s="1">
        <v>0</v>
      </c>
      <c r="N498" s="1">
        <v>0</v>
      </c>
      <c r="O498" s="1">
        <v>0</v>
      </c>
      <c r="P498" s="1">
        <v>0</v>
      </c>
    </row>
    <row r="499" spans="1:16" x14ac:dyDescent="0.25">
      <c r="A499" s="28">
        <v>0</v>
      </c>
      <c r="B499" s="1">
        <v>0</v>
      </c>
      <c r="C499" s="1">
        <v>0</v>
      </c>
      <c r="D499" s="1">
        <v>0</v>
      </c>
      <c r="E499" s="1">
        <v>0</v>
      </c>
      <c r="F499" s="1">
        <v>0</v>
      </c>
      <c r="G499" s="1">
        <v>0</v>
      </c>
      <c r="H499" s="1">
        <v>0</v>
      </c>
      <c r="I499" s="1">
        <v>0</v>
      </c>
      <c r="J499" s="1">
        <v>0</v>
      </c>
      <c r="K499" s="1">
        <v>0</v>
      </c>
      <c r="L499" s="1">
        <v>0</v>
      </c>
      <c r="M499" s="1">
        <v>0</v>
      </c>
      <c r="N499" s="1">
        <v>0</v>
      </c>
      <c r="O499" s="1">
        <v>0</v>
      </c>
      <c r="P499" s="1">
        <v>0</v>
      </c>
    </row>
    <row r="500" spans="1:16" x14ac:dyDescent="0.25">
      <c r="A500" s="28">
        <v>0</v>
      </c>
      <c r="B500" s="1">
        <v>0</v>
      </c>
      <c r="C500" s="1">
        <v>0</v>
      </c>
      <c r="D500" s="1">
        <v>0</v>
      </c>
      <c r="E500" s="1">
        <v>0</v>
      </c>
      <c r="F500" s="1">
        <v>0</v>
      </c>
      <c r="G500" s="1">
        <v>0</v>
      </c>
      <c r="H500" s="1">
        <v>0</v>
      </c>
      <c r="I500" s="1">
        <v>0</v>
      </c>
      <c r="J500" s="1">
        <v>0</v>
      </c>
      <c r="K500" s="1">
        <v>0</v>
      </c>
      <c r="L500" s="1">
        <v>0</v>
      </c>
      <c r="M500" s="1">
        <v>0</v>
      </c>
      <c r="N500" s="1">
        <v>0</v>
      </c>
      <c r="O500" s="1">
        <v>0</v>
      </c>
      <c r="P500" s="1">
        <v>0</v>
      </c>
    </row>
    <row r="501" spans="1:16" x14ac:dyDescent="0.25">
      <c r="A501" s="28">
        <v>0</v>
      </c>
      <c r="B501" s="1">
        <v>0</v>
      </c>
      <c r="C501" s="1">
        <v>0</v>
      </c>
      <c r="D501" s="1">
        <v>0</v>
      </c>
      <c r="E501" s="1">
        <v>0</v>
      </c>
      <c r="F501" s="1">
        <v>0</v>
      </c>
      <c r="G501" s="1">
        <v>0</v>
      </c>
      <c r="H501" s="1">
        <v>0</v>
      </c>
      <c r="I501" s="1">
        <v>0</v>
      </c>
      <c r="J501" s="1">
        <v>0</v>
      </c>
      <c r="K501" s="1">
        <v>0</v>
      </c>
      <c r="L501" s="1">
        <v>0</v>
      </c>
      <c r="M501" s="1">
        <v>0</v>
      </c>
      <c r="N501" s="1">
        <v>0</v>
      </c>
      <c r="O501" s="1">
        <v>0</v>
      </c>
      <c r="P501" s="1">
        <v>0</v>
      </c>
    </row>
    <row r="502" spans="1:16" x14ac:dyDescent="0.25">
      <c r="A502" s="28">
        <v>0</v>
      </c>
      <c r="B502" s="1">
        <v>0</v>
      </c>
      <c r="C502" s="1">
        <v>0</v>
      </c>
      <c r="D502" s="1">
        <v>0</v>
      </c>
      <c r="E502" s="1">
        <v>0</v>
      </c>
      <c r="F502" s="1">
        <v>0</v>
      </c>
      <c r="G502" s="1">
        <v>0</v>
      </c>
      <c r="H502" s="1">
        <v>0</v>
      </c>
      <c r="I502" s="1">
        <v>0</v>
      </c>
      <c r="J502" s="1">
        <v>0</v>
      </c>
      <c r="K502" s="1">
        <v>0</v>
      </c>
      <c r="L502" s="1">
        <v>0</v>
      </c>
      <c r="M502" s="1">
        <v>0</v>
      </c>
      <c r="N502" s="1">
        <v>0</v>
      </c>
      <c r="O502" s="1">
        <v>0</v>
      </c>
      <c r="P502" s="1">
        <v>0</v>
      </c>
    </row>
    <row r="503" spans="1:16" x14ac:dyDescent="0.25">
      <c r="A503" s="28">
        <v>0</v>
      </c>
      <c r="B503" s="1">
        <v>0</v>
      </c>
      <c r="C503" s="1">
        <v>0</v>
      </c>
      <c r="D503" s="1">
        <v>0</v>
      </c>
      <c r="E503" s="1">
        <v>0</v>
      </c>
      <c r="F503" s="1">
        <v>0</v>
      </c>
      <c r="G503" s="1">
        <v>0</v>
      </c>
      <c r="H503" s="1">
        <v>0</v>
      </c>
      <c r="I503" s="1">
        <v>0</v>
      </c>
      <c r="J503" s="1">
        <v>0</v>
      </c>
      <c r="K503" s="1">
        <v>0</v>
      </c>
      <c r="L503" s="1">
        <v>0</v>
      </c>
      <c r="M503" s="1">
        <v>0</v>
      </c>
      <c r="N503" s="1">
        <v>0</v>
      </c>
      <c r="O503" s="1">
        <v>0</v>
      </c>
      <c r="P503" s="1">
        <v>0</v>
      </c>
    </row>
    <row r="504" spans="1:16" x14ac:dyDescent="0.25">
      <c r="A504" s="28">
        <v>0</v>
      </c>
      <c r="B504" s="1">
        <v>0</v>
      </c>
      <c r="C504" s="1">
        <v>0</v>
      </c>
      <c r="D504" s="1">
        <v>0</v>
      </c>
      <c r="E504" s="1">
        <v>0</v>
      </c>
      <c r="F504" s="1">
        <v>0</v>
      </c>
      <c r="G504" s="1">
        <v>0</v>
      </c>
      <c r="H504" s="1">
        <v>0</v>
      </c>
      <c r="I504" s="1">
        <v>0</v>
      </c>
      <c r="J504" s="1">
        <v>0</v>
      </c>
      <c r="K504" s="1">
        <v>0</v>
      </c>
      <c r="L504" s="1">
        <v>0</v>
      </c>
      <c r="M504" s="1">
        <v>0</v>
      </c>
      <c r="N504" s="1">
        <v>0</v>
      </c>
      <c r="O504" s="1">
        <v>0</v>
      </c>
      <c r="P504" s="1">
        <v>0</v>
      </c>
    </row>
    <row r="505" spans="1:16" x14ac:dyDescent="0.25">
      <c r="A505" s="28">
        <v>0</v>
      </c>
      <c r="B505" s="1">
        <v>0</v>
      </c>
      <c r="C505" s="1">
        <v>0</v>
      </c>
      <c r="D505" s="1">
        <v>0</v>
      </c>
      <c r="E505" s="1">
        <v>0</v>
      </c>
      <c r="F505" s="1">
        <v>0</v>
      </c>
      <c r="G505" s="1">
        <v>0</v>
      </c>
      <c r="H505" s="1">
        <v>0</v>
      </c>
      <c r="I505" s="1">
        <v>0</v>
      </c>
      <c r="J505" s="1">
        <v>0</v>
      </c>
      <c r="K505" s="1">
        <v>0</v>
      </c>
      <c r="L505" s="1">
        <v>0</v>
      </c>
      <c r="M505" s="1">
        <v>0</v>
      </c>
      <c r="N505" s="1">
        <v>0</v>
      </c>
      <c r="O505" s="1">
        <v>0</v>
      </c>
      <c r="P505" s="1">
        <v>0</v>
      </c>
    </row>
    <row r="506" spans="1:16" x14ac:dyDescent="0.25">
      <c r="A506" s="28">
        <v>0</v>
      </c>
      <c r="B506" s="1">
        <v>0</v>
      </c>
      <c r="C506" s="1">
        <v>0</v>
      </c>
      <c r="D506" s="1">
        <v>0</v>
      </c>
      <c r="E506" s="1">
        <v>0</v>
      </c>
      <c r="F506" s="1">
        <v>0</v>
      </c>
      <c r="G506" s="1">
        <v>0</v>
      </c>
      <c r="H506" s="1">
        <v>0</v>
      </c>
      <c r="I506" s="1">
        <v>0</v>
      </c>
      <c r="J506" s="1">
        <v>0</v>
      </c>
      <c r="K506" s="1">
        <v>0</v>
      </c>
      <c r="L506" s="1">
        <v>0</v>
      </c>
      <c r="M506" s="1">
        <v>0</v>
      </c>
      <c r="N506" s="1">
        <v>0</v>
      </c>
      <c r="O506" s="1">
        <v>0</v>
      </c>
      <c r="P506" s="1">
        <v>0</v>
      </c>
    </row>
    <row r="507" spans="1:16" x14ac:dyDescent="0.25">
      <c r="A507" s="28">
        <v>0</v>
      </c>
      <c r="B507" s="1">
        <v>0</v>
      </c>
      <c r="C507" s="1">
        <v>0</v>
      </c>
      <c r="D507" s="1">
        <v>0</v>
      </c>
      <c r="E507" s="1">
        <v>0</v>
      </c>
      <c r="F507" s="1">
        <v>0</v>
      </c>
      <c r="G507" s="1">
        <v>0</v>
      </c>
      <c r="H507" s="1">
        <v>0</v>
      </c>
      <c r="I507" s="1">
        <v>0</v>
      </c>
      <c r="J507" s="1">
        <v>0</v>
      </c>
      <c r="K507" s="1">
        <v>0</v>
      </c>
      <c r="L507" s="1">
        <v>0</v>
      </c>
      <c r="M507" s="1">
        <v>0</v>
      </c>
      <c r="N507" s="1">
        <v>0</v>
      </c>
      <c r="O507" s="1">
        <v>0</v>
      </c>
      <c r="P507" s="1">
        <v>0</v>
      </c>
    </row>
    <row r="508" spans="1:16" x14ac:dyDescent="0.25">
      <c r="A508" s="28">
        <v>0</v>
      </c>
      <c r="B508" s="1">
        <v>0</v>
      </c>
      <c r="C508" s="1">
        <v>0</v>
      </c>
      <c r="D508" s="1">
        <v>0</v>
      </c>
      <c r="E508" s="1">
        <v>0</v>
      </c>
      <c r="F508" s="1">
        <v>0</v>
      </c>
      <c r="G508" s="1">
        <v>0</v>
      </c>
      <c r="H508" s="1">
        <v>0</v>
      </c>
      <c r="I508" s="1">
        <v>0</v>
      </c>
      <c r="J508" s="1">
        <v>0</v>
      </c>
      <c r="K508" s="1">
        <v>0</v>
      </c>
      <c r="L508" s="1">
        <v>0</v>
      </c>
      <c r="M508" s="1">
        <v>0</v>
      </c>
      <c r="N508" s="1">
        <v>0</v>
      </c>
      <c r="O508" s="1">
        <v>0</v>
      </c>
      <c r="P508" s="1">
        <v>0</v>
      </c>
    </row>
    <row r="509" spans="1:16" x14ac:dyDescent="0.25">
      <c r="A509" s="28">
        <v>0</v>
      </c>
      <c r="B509" s="1">
        <v>0</v>
      </c>
      <c r="C509" s="1">
        <v>0</v>
      </c>
      <c r="D509" s="1">
        <v>0</v>
      </c>
      <c r="E509" s="1">
        <v>0</v>
      </c>
      <c r="F509" s="1">
        <v>0</v>
      </c>
      <c r="G509" s="1">
        <v>0</v>
      </c>
      <c r="H509" s="1">
        <v>0</v>
      </c>
      <c r="I509" s="1">
        <v>0</v>
      </c>
      <c r="J509" s="1">
        <v>0</v>
      </c>
      <c r="K509" s="1">
        <v>0</v>
      </c>
      <c r="L509" s="1">
        <v>0</v>
      </c>
      <c r="M509" s="1">
        <v>0</v>
      </c>
      <c r="N509" s="1">
        <v>0</v>
      </c>
      <c r="O509" s="1">
        <v>0</v>
      </c>
      <c r="P509" s="1">
        <v>0</v>
      </c>
    </row>
    <row r="510" spans="1:16" x14ac:dyDescent="0.25">
      <c r="A510" s="28">
        <v>0</v>
      </c>
      <c r="B510" s="1">
        <v>0</v>
      </c>
      <c r="C510" s="1">
        <v>0</v>
      </c>
      <c r="D510" s="1">
        <v>0</v>
      </c>
      <c r="E510" s="1">
        <v>0</v>
      </c>
      <c r="F510" s="1">
        <v>0</v>
      </c>
      <c r="G510" s="1">
        <v>0</v>
      </c>
      <c r="H510" s="1">
        <v>0</v>
      </c>
      <c r="I510" s="1">
        <v>0</v>
      </c>
      <c r="J510" s="1">
        <v>0</v>
      </c>
      <c r="K510" s="1">
        <v>0</v>
      </c>
      <c r="L510" s="1">
        <v>0</v>
      </c>
      <c r="M510" s="1">
        <v>0</v>
      </c>
      <c r="N510" s="1">
        <v>0</v>
      </c>
      <c r="O510" s="1">
        <v>0</v>
      </c>
      <c r="P510" s="1">
        <v>0</v>
      </c>
    </row>
    <row r="511" spans="1:16" x14ac:dyDescent="0.25">
      <c r="A511" s="28">
        <v>0</v>
      </c>
      <c r="B511" s="1">
        <v>0</v>
      </c>
      <c r="C511" s="1">
        <v>0</v>
      </c>
      <c r="D511" s="1">
        <v>0</v>
      </c>
      <c r="E511" s="1">
        <v>0</v>
      </c>
      <c r="F511" s="1">
        <v>0</v>
      </c>
      <c r="G511" s="1">
        <v>0</v>
      </c>
      <c r="H511" s="1">
        <v>0</v>
      </c>
      <c r="I511" s="1">
        <v>0</v>
      </c>
      <c r="J511" s="1">
        <v>0</v>
      </c>
      <c r="K511" s="1">
        <v>0</v>
      </c>
      <c r="L511" s="1">
        <v>0</v>
      </c>
      <c r="M511" s="1">
        <v>0</v>
      </c>
      <c r="N511" s="1">
        <v>0</v>
      </c>
      <c r="O511" s="1">
        <v>0</v>
      </c>
      <c r="P511" s="1">
        <v>0</v>
      </c>
    </row>
    <row r="512" spans="1:16" x14ac:dyDescent="0.25">
      <c r="A512" s="28">
        <v>0</v>
      </c>
      <c r="B512" s="1">
        <v>0</v>
      </c>
      <c r="C512" s="1">
        <v>0</v>
      </c>
      <c r="D512" s="1">
        <v>0</v>
      </c>
      <c r="E512" s="1">
        <v>0</v>
      </c>
      <c r="F512" s="1">
        <v>0</v>
      </c>
      <c r="G512" s="1">
        <v>0</v>
      </c>
      <c r="H512" s="1">
        <v>0</v>
      </c>
      <c r="I512" s="1">
        <v>0</v>
      </c>
      <c r="J512" s="1">
        <v>0</v>
      </c>
      <c r="K512" s="1">
        <v>0</v>
      </c>
      <c r="L512" s="1">
        <v>0</v>
      </c>
      <c r="M512" s="1">
        <v>0</v>
      </c>
      <c r="N512" s="1">
        <v>0</v>
      </c>
      <c r="O512" s="1">
        <v>0</v>
      </c>
      <c r="P512" s="1">
        <v>0</v>
      </c>
    </row>
    <row r="513" spans="1:16" x14ac:dyDescent="0.25">
      <c r="A513" s="28">
        <v>0</v>
      </c>
      <c r="B513" s="1">
        <v>0</v>
      </c>
      <c r="C513" s="1">
        <v>0</v>
      </c>
      <c r="D513" s="1">
        <v>0</v>
      </c>
      <c r="E513" s="1">
        <v>0</v>
      </c>
      <c r="F513" s="1">
        <v>0</v>
      </c>
      <c r="G513" s="1">
        <v>0</v>
      </c>
      <c r="H513" s="1">
        <v>0</v>
      </c>
      <c r="I513" s="1">
        <v>0</v>
      </c>
      <c r="J513" s="1">
        <v>0</v>
      </c>
      <c r="K513" s="1">
        <v>0</v>
      </c>
      <c r="L513" s="1">
        <v>0</v>
      </c>
      <c r="M513" s="1">
        <v>0</v>
      </c>
      <c r="N513" s="1">
        <v>0</v>
      </c>
      <c r="O513" s="1">
        <v>0</v>
      </c>
      <c r="P513" s="1">
        <v>0</v>
      </c>
    </row>
    <row r="514" spans="1:16" x14ac:dyDescent="0.25">
      <c r="A514" s="28">
        <v>0</v>
      </c>
      <c r="B514" s="1">
        <v>0</v>
      </c>
      <c r="C514" s="1">
        <v>0</v>
      </c>
      <c r="D514" s="1">
        <v>0</v>
      </c>
      <c r="E514" s="1">
        <v>0</v>
      </c>
      <c r="F514" s="1">
        <v>0</v>
      </c>
      <c r="G514" s="1">
        <v>0</v>
      </c>
      <c r="H514" s="1">
        <v>0</v>
      </c>
      <c r="I514" s="1">
        <v>0</v>
      </c>
      <c r="J514" s="1">
        <v>0</v>
      </c>
      <c r="K514" s="1">
        <v>0</v>
      </c>
      <c r="L514" s="1">
        <v>0</v>
      </c>
      <c r="M514" s="1">
        <v>0</v>
      </c>
      <c r="N514" s="1">
        <v>0</v>
      </c>
      <c r="O514" s="1">
        <v>0</v>
      </c>
      <c r="P514" s="1">
        <v>0</v>
      </c>
    </row>
    <row r="515" spans="1:16" x14ac:dyDescent="0.25">
      <c r="A515" s="28">
        <v>0</v>
      </c>
      <c r="B515" s="1">
        <v>0</v>
      </c>
      <c r="C515" s="1">
        <v>0</v>
      </c>
      <c r="D515" s="1">
        <v>0</v>
      </c>
      <c r="E515" s="1">
        <v>0</v>
      </c>
      <c r="F515" s="1">
        <v>0</v>
      </c>
      <c r="G515" s="1">
        <v>0</v>
      </c>
      <c r="H515" s="1">
        <v>0</v>
      </c>
      <c r="I515" s="1">
        <v>0</v>
      </c>
      <c r="J515" s="1">
        <v>0</v>
      </c>
      <c r="K515" s="1">
        <v>0</v>
      </c>
      <c r="L515" s="1">
        <v>0</v>
      </c>
      <c r="M515" s="1">
        <v>0</v>
      </c>
      <c r="N515" s="1">
        <v>0</v>
      </c>
      <c r="O515" s="1">
        <v>0</v>
      </c>
      <c r="P515" s="1">
        <v>0</v>
      </c>
    </row>
    <row r="516" spans="1:16" x14ac:dyDescent="0.25">
      <c r="A516" s="28">
        <v>0</v>
      </c>
      <c r="B516" s="1">
        <v>0</v>
      </c>
      <c r="C516" s="1">
        <v>0</v>
      </c>
      <c r="D516" s="1">
        <v>0</v>
      </c>
      <c r="E516" s="1">
        <v>0</v>
      </c>
      <c r="F516" s="1">
        <v>0</v>
      </c>
      <c r="G516" s="1">
        <v>0</v>
      </c>
      <c r="H516" s="1">
        <v>0</v>
      </c>
      <c r="I516" s="1">
        <v>0</v>
      </c>
      <c r="J516" s="1">
        <v>0</v>
      </c>
      <c r="K516" s="1">
        <v>0</v>
      </c>
      <c r="L516" s="1">
        <v>0</v>
      </c>
      <c r="M516" s="1">
        <v>0</v>
      </c>
      <c r="N516" s="1">
        <v>0</v>
      </c>
      <c r="O516" s="1">
        <v>0</v>
      </c>
      <c r="P516" s="1">
        <v>0</v>
      </c>
    </row>
    <row r="517" spans="1:16" x14ac:dyDescent="0.25">
      <c r="A517" s="28">
        <v>0</v>
      </c>
      <c r="B517" s="1">
        <v>0</v>
      </c>
      <c r="C517" s="1">
        <v>0</v>
      </c>
      <c r="D517" s="1">
        <v>0</v>
      </c>
      <c r="E517" s="1">
        <v>0</v>
      </c>
      <c r="F517" s="1">
        <v>0</v>
      </c>
      <c r="G517" s="1">
        <v>0</v>
      </c>
      <c r="H517" s="1">
        <v>0</v>
      </c>
      <c r="I517" s="1">
        <v>0</v>
      </c>
      <c r="J517" s="1">
        <v>0</v>
      </c>
      <c r="K517" s="1">
        <v>0</v>
      </c>
      <c r="L517" s="1">
        <v>0</v>
      </c>
      <c r="M517" s="1">
        <v>0</v>
      </c>
      <c r="N517" s="1">
        <v>0</v>
      </c>
      <c r="O517" s="1">
        <v>0</v>
      </c>
      <c r="P517" s="1">
        <v>0</v>
      </c>
    </row>
    <row r="518" spans="1:16" x14ac:dyDescent="0.25">
      <c r="A518" s="28">
        <v>0</v>
      </c>
      <c r="B518" s="1">
        <v>0</v>
      </c>
      <c r="C518" s="1">
        <v>0</v>
      </c>
      <c r="D518" s="1">
        <v>0</v>
      </c>
      <c r="E518" s="1">
        <v>0</v>
      </c>
      <c r="F518" s="1">
        <v>0</v>
      </c>
      <c r="G518" s="1">
        <v>0</v>
      </c>
      <c r="H518" s="1">
        <v>0</v>
      </c>
      <c r="I518" s="1">
        <v>0</v>
      </c>
      <c r="J518" s="1">
        <v>0</v>
      </c>
      <c r="K518" s="1">
        <v>0</v>
      </c>
      <c r="L518" s="1">
        <v>0</v>
      </c>
      <c r="M518" s="1">
        <v>0</v>
      </c>
      <c r="N518" s="1">
        <v>0</v>
      </c>
      <c r="O518" s="1">
        <v>0</v>
      </c>
      <c r="P518" s="1">
        <v>0</v>
      </c>
    </row>
    <row r="519" spans="1:16" x14ac:dyDescent="0.25">
      <c r="A519" s="28">
        <v>0</v>
      </c>
      <c r="B519" s="1">
        <v>0</v>
      </c>
      <c r="C519" s="1">
        <v>0</v>
      </c>
      <c r="D519" s="1">
        <v>0</v>
      </c>
      <c r="E519" s="1">
        <v>0</v>
      </c>
      <c r="F519" s="1">
        <v>0</v>
      </c>
      <c r="G519" s="1">
        <v>0</v>
      </c>
      <c r="H519" s="1">
        <v>0</v>
      </c>
      <c r="I519" s="1">
        <v>0</v>
      </c>
      <c r="J519" s="1">
        <v>0</v>
      </c>
      <c r="K519" s="1">
        <v>0</v>
      </c>
      <c r="L519" s="1">
        <v>0</v>
      </c>
      <c r="M519" s="1">
        <v>0</v>
      </c>
      <c r="N519" s="1">
        <v>0</v>
      </c>
      <c r="O519" s="1">
        <v>0</v>
      </c>
      <c r="P519" s="1">
        <v>0</v>
      </c>
    </row>
    <row r="520" spans="1:16" x14ac:dyDescent="0.25">
      <c r="A520" s="28">
        <v>0</v>
      </c>
      <c r="B520" s="1">
        <v>0</v>
      </c>
      <c r="C520" s="1">
        <v>0</v>
      </c>
      <c r="D520" s="1">
        <v>0</v>
      </c>
      <c r="E520" s="1">
        <v>0</v>
      </c>
      <c r="F520" s="1">
        <v>0</v>
      </c>
      <c r="G520" s="1">
        <v>0</v>
      </c>
      <c r="H520" s="1">
        <v>0</v>
      </c>
      <c r="I520" s="1">
        <v>0</v>
      </c>
      <c r="J520" s="1">
        <v>0</v>
      </c>
      <c r="K520" s="1">
        <v>0</v>
      </c>
      <c r="L520" s="1">
        <v>0</v>
      </c>
      <c r="M520" s="1">
        <v>0</v>
      </c>
      <c r="N520" s="1">
        <v>0</v>
      </c>
      <c r="O520" s="1">
        <v>0</v>
      </c>
      <c r="P520" s="1">
        <v>0</v>
      </c>
    </row>
    <row r="521" spans="1:16" x14ac:dyDescent="0.25">
      <c r="A521" s="28">
        <v>0</v>
      </c>
      <c r="B521" s="1">
        <v>0</v>
      </c>
      <c r="C521" s="1">
        <v>0</v>
      </c>
      <c r="D521" s="1">
        <v>0</v>
      </c>
      <c r="E521" s="1">
        <v>0</v>
      </c>
      <c r="F521" s="1">
        <v>0</v>
      </c>
      <c r="G521" s="1">
        <v>0</v>
      </c>
      <c r="H521" s="1">
        <v>0</v>
      </c>
      <c r="I521" s="1">
        <v>0</v>
      </c>
      <c r="J521" s="1">
        <v>0</v>
      </c>
      <c r="K521" s="1">
        <v>0</v>
      </c>
      <c r="L521" s="1">
        <v>0</v>
      </c>
      <c r="M521" s="1">
        <v>0</v>
      </c>
      <c r="N521" s="1">
        <v>0</v>
      </c>
      <c r="O521" s="1">
        <v>0</v>
      </c>
      <c r="P521" s="1">
        <v>0</v>
      </c>
    </row>
    <row r="522" spans="1:16" x14ac:dyDescent="0.25">
      <c r="A522" s="28">
        <v>0</v>
      </c>
      <c r="B522" s="1">
        <v>0</v>
      </c>
      <c r="C522" s="1">
        <v>0</v>
      </c>
      <c r="D522" s="1">
        <v>0</v>
      </c>
      <c r="E522" s="1">
        <v>0</v>
      </c>
      <c r="F522" s="1">
        <v>0</v>
      </c>
      <c r="G522" s="1">
        <v>0</v>
      </c>
      <c r="H522" s="1">
        <v>0</v>
      </c>
      <c r="I522" s="1">
        <v>0</v>
      </c>
      <c r="J522" s="1">
        <v>0</v>
      </c>
      <c r="K522" s="1">
        <v>0</v>
      </c>
      <c r="L522" s="1">
        <v>0</v>
      </c>
      <c r="M522" s="1">
        <v>0</v>
      </c>
      <c r="N522" s="1">
        <v>0</v>
      </c>
      <c r="O522" s="1">
        <v>0</v>
      </c>
      <c r="P522" s="1">
        <v>0</v>
      </c>
    </row>
    <row r="523" spans="1:16" x14ac:dyDescent="0.25">
      <c r="A523" s="28">
        <v>0</v>
      </c>
      <c r="B523" s="1">
        <v>0</v>
      </c>
      <c r="C523" s="1">
        <v>0</v>
      </c>
      <c r="D523" s="1">
        <v>0</v>
      </c>
      <c r="E523" s="1">
        <v>0</v>
      </c>
      <c r="F523" s="1">
        <v>0</v>
      </c>
      <c r="G523" s="1">
        <v>0</v>
      </c>
      <c r="H523" s="1">
        <v>0</v>
      </c>
      <c r="I523" s="1">
        <v>0</v>
      </c>
      <c r="J523" s="1">
        <v>0</v>
      </c>
      <c r="K523" s="1">
        <v>0</v>
      </c>
      <c r="L523" s="1">
        <v>0</v>
      </c>
      <c r="M523" s="1">
        <v>0</v>
      </c>
      <c r="N523" s="1">
        <v>0</v>
      </c>
      <c r="O523" s="1">
        <v>0</v>
      </c>
      <c r="P523" s="1">
        <v>0</v>
      </c>
    </row>
    <row r="524" spans="1:16" x14ac:dyDescent="0.25">
      <c r="A524" s="28">
        <v>0</v>
      </c>
      <c r="B524" s="1">
        <v>0</v>
      </c>
      <c r="C524" s="1">
        <v>0</v>
      </c>
      <c r="D524" s="1">
        <v>0</v>
      </c>
      <c r="E524" s="1">
        <v>0</v>
      </c>
      <c r="F524" s="1">
        <v>0</v>
      </c>
      <c r="G524" s="1">
        <v>0</v>
      </c>
      <c r="H524" s="1">
        <v>0</v>
      </c>
      <c r="I524" s="1">
        <v>0</v>
      </c>
      <c r="J524" s="1">
        <v>0</v>
      </c>
      <c r="K524" s="1">
        <v>0</v>
      </c>
      <c r="L524" s="1">
        <v>0</v>
      </c>
      <c r="M524" s="1">
        <v>0</v>
      </c>
      <c r="N524" s="1">
        <v>0</v>
      </c>
      <c r="O524" s="1">
        <v>0</v>
      </c>
      <c r="P524" s="1">
        <v>0</v>
      </c>
    </row>
    <row r="525" spans="1:16" x14ac:dyDescent="0.25">
      <c r="A525" s="28">
        <v>0</v>
      </c>
      <c r="B525" s="1">
        <v>0</v>
      </c>
      <c r="C525" s="1">
        <v>0</v>
      </c>
      <c r="D525" s="1">
        <v>0</v>
      </c>
      <c r="E525" s="1">
        <v>0</v>
      </c>
      <c r="F525" s="1">
        <v>0</v>
      </c>
      <c r="G525" s="1">
        <v>0</v>
      </c>
      <c r="H525" s="1">
        <v>0</v>
      </c>
      <c r="I525" s="1">
        <v>0</v>
      </c>
      <c r="J525" s="1">
        <v>0</v>
      </c>
      <c r="K525" s="1">
        <v>0</v>
      </c>
      <c r="L525" s="1">
        <v>0</v>
      </c>
      <c r="M525" s="1">
        <v>0</v>
      </c>
      <c r="N525" s="1">
        <v>0</v>
      </c>
      <c r="O525" s="1">
        <v>0</v>
      </c>
      <c r="P525" s="1">
        <v>0</v>
      </c>
    </row>
    <row r="526" spans="1:16" x14ac:dyDescent="0.25">
      <c r="A526" s="28">
        <v>0</v>
      </c>
      <c r="B526" s="1">
        <v>0</v>
      </c>
      <c r="C526" s="1">
        <v>0</v>
      </c>
      <c r="D526" s="1">
        <v>0</v>
      </c>
      <c r="E526" s="1">
        <v>0</v>
      </c>
      <c r="F526" s="1">
        <v>0</v>
      </c>
      <c r="G526" s="1">
        <v>0</v>
      </c>
      <c r="H526" s="1">
        <v>0</v>
      </c>
      <c r="I526" s="1">
        <v>0</v>
      </c>
      <c r="J526" s="1">
        <v>0</v>
      </c>
      <c r="K526" s="1">
        <v>0</v>
      </c>
      <c r="L526" s="1">
        <v>0</v>
      </c>
      <c r="M526" s="1">
        <v>0</v>
      </c>
      <c r="N526" s="1">
        <v>0</v>
      </c>
      <c r="O526" s="1">
        <v>0</v>
      </c>
      <c r="P526" s="1">
        <v>0</v>
      </c>
    </row>
    <row r="527" spans="1:16" x14ac:dyDescent="0.25">
      <c r="A527" s="28">
        <v>0</v>
      </c>
      <c r="B527" s="1">
        <v>0</v>
      </c>
      <c r="C527" s="1">
        <v>0</v>
      </c>
      <c r="D527" s="1">
        <v>0</v>
      </c>
      <c r="E527" s="1">
        <v>0</v>
      </c>
      <c r="F527" s="1">
        <v>0</v>
      </c>
      <c r="G527" s="1">
        <v>0</v>
      </c>
      <c r="H527" s="1">
        <v>0</v>
      </c>
      <c r="I527" s="1">
        <v>0</v>
      </c>
      <c r="J527" s="1">
        <v>0</v>
      </c>
      <c r="K527" s="1">
        <v>0</v>
      </c>
      <c r="L527" s="1">
        <v>0</v>
      </c>
      <c r="M527" s="1">
        <v>0</v>
      </c>
      <c r="N527" s="1">
        <v>0</v>
      </c>
      <c r="O527" s="1">
        <v>0</v>
      </c>
      <c r="P527" s="1">
        <v>0</v>
      </c>
    </row>
    <row r="528" spans="1:16" x14ac:dyDescent="0.25">
      <c r="A528" s="28">
        <v>0</v>
      </c>
      <c r="B528" s="1">
        <v>0</v>
      </c>
      <c r="C528" s="1">
        <v>0</v>
      </c>
      <c r="D528" s="1">
        <v>0</v>
      </c>
      <c r="E528" s="1">
        <v>0</v>
      </c>
      <c r="F528" s="1">
        <v>0</v>
      </c>
      <c r="G528" s="1">
        <v>0</v>
      </c>
      <c r="H528" s="1">
        <v>0</v>
      </c>
      <c r="I528" s="1">
        <v>0</v>
      </c>
      <c r="J528" s="1">
        <v>0</v>
      </c>
      <c r="K528" s="1">
        <v>0</v>
      </c>
      <c r="L528" s="1">
        <v>0</v>
      </c>
      <c r="M528" s="1">
        <v>0</v>
      </c>
      <c r="N528" s="1">
        <v>0</v>
      </c>
      <c r="O528" s="1">
        <v>0</v>
      </c>
      <c r="P528" s="1">
        <v>0</v>
      </c>
    </row>
    <row r="529" spans="1:16" x14ac:dyDescent="0.25">
      <c r="A529" s="28">
        <v>0</v>
      </c>
      <c r="B529" s="1">
        <v>0</v>
      </c>
      <c r="C529" s="1">
        <v>0</v>
      </c>
      <c r="D529" s="1">
        <v>0</v>
      </c>
      <c r="E529" s="1">
        <v>0</v>
      </c>
      <c r="F529" s="1">
        <v>0</v>
      </c>
      <c r="G529" s="1">
        <v>0</v>
      </c>
      <c r="H529" s="1">
        <v>0</v>
      </c>
      <c r="I529" s="1">
        <v>0</v>
      </c>
      <c r="J529" s="1">
        <v>0</v>
      </c>
      <c r="K529" s="1">
        <v>0</v>
      </c>
      <c r="L529" s="1">
        <v>0</v>
      </c>
      <c r="M529" s="1">
        <v>0</v>
      </c>
      <c r="N529" s="1">
        <v>0</v>
      </c>
      <c r="O529" s="1">
        <v>0</v>
      </c>
      <c r="P529" s="1">
        <v>0</v>
      </c>
    </row>
    <row r="530" spans="1:16" x14ac:dyDescent="0.25">
      <c r="A530" s="28">
        <v>0</v>
      </c>
      <c r="B530" s="1">
        <v>0</v>
      </c>
      <c r="C530" s="1">
        <v>0</v>
      </c>
      <c r="D530" s="1">
        <v>0</v>
      </c>
      <c r="E530" s="1">
        <v>0</v>
      </c>
      <c r="F530" s="1">
        <v>0</v>
      </c>
      <c r="G530" s="1">
        <v>0</v>
      </c>
      <c r="H530" s="1">
        <v>0</v>
      </c>
      <c r="I530" s="1">
        <v>0</v>
      </c>
      <c r="J530" s="1">
        <v>0</v>
      </c>
      <c r="K530" s="1">
        <v>0</v>
      </c>
      <c r="L530" s="1">
        <v>0</v>
      </c>
      <c r="M530" s="1">
        <v>0</v>
      </c>
      <c r="N530" s="1">
        <v>0</v>
      </c>
      <c r="O530" s="1">
        <v>0</v>
      </c>
      <c r="P530" s="1">
        <v>0</v>
      </c>
    </row>
    <row r="531" spans="1:16" x14ac:dyDescent="0.25">
      <c r="A531" s="28">
        <v>0</v>
      </c>
      <c r="B531" s="1">
        <v>0</v>
      </c>
      <c r="C531" s="1">
        <v>0</v>
      </c>
      <c r="D531" s="1">
        <v>0</v>
      </c>
      <c r="E531" s="1">
        <v>0</v>
      </c>
      <c r="F531" s="1">
        <v>0</v>
      </c>
      <c r="G531" s="1">
        <v>0</v>
      </c>
      <c r="H531" s="1">
        <v>0</v>
      </c>
      <c r="I531" s="1">
        <v>0</v>
      </c>
      <c r="J531" s="1">
        <v>0</v>
      </c>
      <c r="K531" s="1">
        <v>0</v>
      </c>
      <c r="L531" s="1">
        <v>0</v>
      </c>
      <c r="M531" s="1">
        <v>0</v>
      </c>
      <c r="N531" s="1">
        <v>0</v>
      </c>
      <c r="O531" s="1">
        <v>0</v>
      </c>
      <c r="P531" s="1">
        <v>0</v>
      </c>
    </row>
    <row r="532" spans="1:16" x14ac:dyDescent="0.25">
      <c r="A532" s="28">
        <v>0</v>
      </c>
      <c r="B532" s="1">
        <v>0</v>
      </c>
      <c r="C532" s="1">
        <v>0</v>
      </c>
      <c r="D532" s="1">
        <v>0</v>
      </c>
      <c r="E532" s="1">
        <v>0</v>
      </c>
      <c r="F532" s="1">
        <v>0</v>
      </c>
      <c r="G532" s="1">
        <v>0</v>
      </c>
      <c r="H532" s="1">
        <v>0</v>
      </c>
      <c r="I532" s="1">
        <v>0</v>
      </c>
      <c r="J532" s="1">
        <v>0</v>
      </c>
      <c r="K532" s="1">
        <v>0</v>
      </c>
      <c r="L532" s="1">
        <v>0</v>
      </c>
      <c r="M532" s="1">
        <v>0</v>
      </c>
      <c r="N532" s="1">
        <v>0</v>
      </c>
      <c r="O532" s="1">
        <v>0</v>
      </c>
      <c r="P532" s="1">
        <v>0</v>
      </c>
    </row>
    <row r="533" spans="1:16" x14ac:dyDescent="0.25">
      <c r="A533" s="28">
        <v>0</v>
      </c>
      <c r="B533" s="1">
        <v>0</v>
      </c>
      <c r="C533" s="1">
        <v>0</v>
      </c>
      <c r="D533" s="1">
        <v>0</v>
      </c>
      <c r="E533" s="1">
        <v>0</v>
      </c>
      <c r="F533" s="1">
        <v>0</v>
      </c>
      <c r="G533" s="1">
        <v>0</v>
      </c>
      <c r="H533" s="1">
        <v>0</v>
      </c>
      <c r="I533" s="1">
        <v>0</v>
      </c>
      <c r="J533" s="1">
        <v>0</v>
      </c>
      <c r="K533" s="1">
        <v>0</v>
      </c>
      <c r="L533" s="1">
        <v>0</v>
      </c>
      <c r="M533" s="1">
        <v>0</v>
      </c>
      <c r="N533" s="1">
        <v>0</v>
      </c>
      <c r="O533" s="1">
        <v>0</v>
      </c>
      <c r="P533" s="1">
        <v>0</v>
      </c>
    </row>
    <row r="534" spans="1:16" x14ac:dyDescent="0.25">
      <c r="A534" s="28">
        <v>0</v>
      </c>
      <c r="B534" s="1">
        <v>0</v>
      </c>
      <c r="C534" s="1">
        <v>0</v>
      </c>
      <c r="D534" s="1">
        <v>0</v>
      </c>
      <c r="E534" s="1">
        <v>0</v>
      </c>
      <c r="F534" s="1">
        <v>0</v>
      </c>
      <c r="G534" s="1">
        <v>0</v>
      </c>
      <c r="H534" s="1">
        <v>0</v>
      </c>
      <c r="I534" s="1">
        <v>0</v>
      </c>
      <c r="J534" s="1">
        <v>0</v>
      </c>
      <c r="K534" s="1">
        <v>0</v>
      </c>
      <c r="L534" s="1">
        <v>0</v>
      </c>
      <c r="M534" s="1">
        <v>0</v>
      </c>
      <c r="N534" s="1">
        <v>0</v>
      </c>
      <c r="O534" s="1">
        <v>0</v>
      </c>
      <c r="P534" s="1">
        <v>0</v>
      </c>
    </row>
    <row r="535" spans="1:16" x14ac:dyDescent="0.25">
      <c r="A535" s="28">
        <v>0</v>
      </c>
      <c r="B535" s="1">
        <v>0</v>
      </c>
      <c r="C535" s="1">
        <v>0</v>
      </c>
      <c r="D535" s="1">
        <v>0</v>
      </c>
      <c r="E535" s="1">
        <v>0</v>
      </c>
      <c r="F535" s="1">
        <v>0</v>
      </c>
      <c r="G535" s="1">
        <v>0</v>
      </c>
      <c r="H535" s="1">
        <v>0</v>
      </c>
      <c r="I535" s="1">
        <v>0</v>
      </c>
      <c r="J535" s="1">
        <v>0</v>
      </c>
      <c r="K535" s="1">
        <v>0</v>
      </c>
      <c r="L535" s="1">
        <v>0</v>
      </c>
      <c r="M535" s="1">
        <v>0</v>
      </c>
      <c r="N535" s="1">
        <v>0</v>
      </c>
      <c r="O535" s="1">
        <v>0</v>
      </c>
      <c r="P535" s="1">
        <v>0</v>
      </c>
    </row>
    <row r="536" spans="1:16" x14ac:dyDescent="0.25">
      <c r="A536" s="28">
        <v>0</v>
      </c>
      <c r="B536" s="1">
        <v>0</v>
      </c>
      <c r="C536" s="1">
        <v>0</v>
      </c>
      <c r="D536" s="1">
        <v>0</v>
      </c>
      <c r="E536" s="1">
        <v>0</v>
      </c>
      <c r="F536" s="1">
        <v>0</v>
      </c>
      <c r="G536" s="1">
        <v>0</v>
      </c>
      <c r="H536" s="1">
        <v>0</v>
      </c>
      <c r="I536" s="1">
        <v>0</v>
      </c>
      <c r="J536" s="1">
        <v>0</v>
      </c>
      <c r="K536" s="1">
        <v>0</v>
      </c>
      <c r="L536" s="1">
        <v>0</v>
      </c>
      <c r="M536" s="1">
        <v>0</v>
      </c>
      <c r="N536" s="1">
        <v>0</v>
      </c>
      <c r="O536" s="1">
        <v>0</v>
      </c>
      <c r="P536" s="1">
        <v>0</v>
      </c>
    </row>
    <row r="537" spans="1:16" x14ac:dyDescent="0.25">
      <c r="A537" s="28">
        <v>0</v>
      </c>
      <c r="B537" s="1">
        <v>0</v>
      </c>
      <c r="C537" s="1">
        <v>0</v>
      </c>
      <c r="D537" s="1">
        <v>0</v>
      </c>
      <c r="E537" s="1">
        <v>0</v>
      </c>
      <c r="F537" s="1">
        <v>0</v>
      </c>
      <c r="G537" s="1">
        <v>0</v>
      </c>
      <c r="H537" s="1">
        <v>0</v>
      </c>
      <c r="I537" s="1">
        <v>0</v>
      </c>
      <c r="J537" s="1">
        <v>0</v>
      </c>
      <c r="K537" s="1">
        <v>0</v>
      </c>
      <c r="L537" s="1">
        <v>0</v>
      </c>
      <c r="M537" s="1">
        <v>0</v>
      </c>
      <c r="N537" s="1">
        <v>0</v>
      </c>
      <c r="O537" s="1">
        <v>0</v>
      </c>
      <c r="P537" s="1">
        <v>0</v>
      </c>
    </row>
    <row r="538" spans="1:16" x14ac:dyDescent="0.25">
      <c r="A538" s="28">
        <v>0</v>
      </c>
      <c r="B538" s="1">
        <v>0</v>
      </c>
      <c r="C538" s="1">
        <v>0</v>
      </c>
      <c r="D538" s="1">
        <v>0</v>
      </c>
      <c r="E538" s="1">
        <v>0</v>
      </c>
      <c r="F538" s="1">
        <v>0</v>
      </c>
      <c r="G538" s="1">
        <v>0</v>
      </c>
      <c r="H538" s="1">
        <v>0</v>
      </c>
      <c r="I538" s="1">
        <v>0</v>
      </c>
      <c r="J538" s="1">
        <v>0</v>
      </c>
      <c r="K538" s="1">
        <v>0</v>
      </c>
      <c r="L538" s="1">
        <v>0</v>
      </c>
      <c r="M538" s="1">
        <v>0</v>
      </c>
      <c r="N538" s="1">
        <v>0</v>
      </c>
      <c r="O538" s="1">
        <v>0</v>
      </c>
      <c r="P538" s="1">
        <v>0</v>
      </c>
    </row>
    <row r="539" spans="1:16" x14ac:dyDescent="0.25">
      <c r="A539" s="28">
        <v>0</v>
      </c>
      <c r="B539" s="1">
        <v>0</v>
      </c>
      <c r="C539" s="1">
        <v>0</v>
      </c>
      <c r="D539" s="1">
        <v>0</v>
      </c>
      <c r="E539" s="1">
        <v>0</v>
      </c>
      <c r="F539" s="1">
        <v>0</v>
      </c>
      <c r="G539" s="1">
        <v>0</v>
      </c>
      <c r="H539" s="1">
        <v>0</v>
      </c>
      <c r="I539" s="1">
        <v>0</v>
      </c>
      <c r="J539" s="1">
        <v>0</v>
      </c>
      <c r="K539" s="1">
        <v>0</v>
      </c>
      <c r="L539" s="1">
        <v>0</v>
      </c>
      <c r="M539" s="1">
        <v>0</v>
      </c>
      <c r="N539" s="1">
        <v>0</v>
      </c>
      <c r="O539" s="1">
        <v>0</v>
      </c>
      <c r="P539" s="1">
        <v>0</v>
      </c>
    </row>
    <row r="540" spans="1:16" x14ac:dyDescent="0.25">
      <c r="A540" s="28">
        <v>0</v>
      </c>
      <c r="B540" s="1">
        <v>0</v>
      </c>
      <c r="C540" s="1">
        <v>0</v>
      </c>
      <c r="D540" s="1">
        <v>0</v>
      </c>
      <c r="E540" s="1">
        <v>0</v>
      </c>
      <c r="F540" s="1">
        <v>0</v>
      </c>
      <c r="G540" s="1">
        <v>0</v>
      </c>
      <c r="H540" s="1">
        <v>0</v>
      </c>
      <c r="I540" s="1">
        <v>0</v>
      </c>
      <c r="J540" s="1">
        <v>0</v>
      </c>
      <c r="K540" s="1">
        <v>0</v>
      </c>
      <c r="L540" s="1">
        <v>0</v>
      </c>
      <c r="M540" s="1">
        <v>0</v>
      </c>
      <c r="N540" s="1">
        <v>0</v>
      </c>
      <c r="O540" s="1">
        <v>0</v>
      </c>
      <c r="P540" s="1">
        <v>0</v>
      </c>
    </row>
    <row r="541" spans="1:16" x14ac:dyDescent="0.25">
      <c r="A541" s="28">
        <v>0</v>
      </c>
      <c r="B541" s="1">
        <v>0</v>
      </c>
      <c r="C541" s="1">
        <v>0</v>
      </c>
      <c r="D541" s="1">
        <v>0</v>
      </c>
      <c r="E541" s="1">
        <v>0</v>
      </c>
      <c r="F541" s="1">
        <v>0</v>
      </c>
      <c r="G541" s="1">
        <v>0</v>
      </c>
      <c r="H541" s="1">
        <v>0</v>
      </c>
      <c r="I541" s="1">
        <v>0</v>
      </c>
      <c r="J541" s="1">
        <v>0</v>
      </c>
      <c r="K541" s="1">
        <v>0</v>
      </c>
      <c r="L541" s="1">
        <v>0</v>
      </c>
      <c r="M541" s="1">
        <v>0</v>
      </c>
      <c r="N541" s="1">
        <v>0</v>
      </c>
      <c r="O541" s="1">
        <v>0</v>
      </c>
      <c r="P541" s="1">
        <v>0</v>
      </c>
    </row>
    <row r="542" spans="1:16" x14ac:dyDescent="0.25">
      <c r="A542" s="28">
        <v>0</v>
      </c>
      <c r="B542" s="1">
        <v>0</v>
      </c>
      <c r="C542" s="1">
        <v>0</v>
      </c>
      <c r="D542" s="1">
        <v>0</v>
      </c>
      <c r="E542" s="1">
        <v>0</v>
      </c>
      <c r="F542" s="1">
        <v>0</v>
      </c>
      <c r="G542" s="1">
        <v>0</v>
      </c>
      <c r="H542" s="1">
        <v>0</v>
      </c>
      <c r="I542" s="1">
        <v>0</v>
      </c>
      <c r="J542" s="1">
        <v>0</v>
      </c>
      <c r="K542" s="1">
        <v>0</v>
      </c>
      <c r="L542" s="1">
        <v>0</v>
      </c>
      <c r="M542" s="1">
        <v>0</v>
      </c>
      <c r="N542" s="1">
        <v>0</v>
      </c>
      <c r="O542" s="1">
        <v>0</v>
      </c>
      <c r="P542" s="1">
        <v>0</v>
      </c>
    </row>
    <row r="543" spans="1:16" x14ac:dyDescent="0.25">
      <c r="A543" s="28">
        <v>0</v>
      </c>
      <c r="B543" s="1">
        <v>0</v>
      </c>
      <c r="C543" s="1">
        <v>0</v>
      </c>
      <c r="D543" s="1">
        <v>0</v>
      </c>
      <c r="E543" s="1">
        <v>0</v>
      </c>
      <c r="F543" s="1">
        <v>0</v>
      </c>
      <c r="G543" s="1">
        <v>0</v>
      </c>
      <c r="H543" s="1">
        <v>0</v>
      </c>
      <c r="I543" s="1">
        <v>0</v>
      </c>
      <c r="J543" s="1">
        <v>0</v>
      </c>
      <c r="K543" s="1">
        <v>0</v>
      </c>
      <c r="L543" s="1">
        <v>0</v>
      </c>
      <c r="M543" s="1">
        <v>0</v>
      </c>
      <c r="N543" s="1">
        <v>0</v>
      </c>
      <c r="O543" s="1">
        <v>0</v>
      </c>
      <c r="P543" s="1">
        <v>0</v>
      </c>
    </row>
    <row r="544" spans="1:16" x14ac:dyDescent="0.25">
      <c r="A544" s="28">
        <v>0</v>
      </c>
      <c r="B544" s="1">
        <v>0</v>
      </c>
      <c r="C544" s="1">
        <v>0</v>
      </c>
      <c r="D544" s="1">
        <v>0</v>
      </c>
      <c r="E544" s="1">
        <v>0</v>
      </c>
      <c r="F544" s="1">
        <v>0</v>
      </c>
      <c r="G544" s="1">
        <v>0</v>
      </c>
      <c r="H544" s="1">
        <v>0</v>
      </c>
      <c r="I544" s="1">
        <v>0</v>
      </c>
      <c r="J544" s="1">
        <v>0</v>
      </c>
      <c r="K544" s="1">
        <v>0</v>
      </c>
      <c r="L544" s="1">
        <v>0</v>
      </c>
      <c r="M544" s="1">
        <v>0</v>
      </c>
      <c r="N544" s="1">
        <v>0</v>
      </c>
      <c r="O544" s="1">
        <v>0</v>
      </c>
      <c r="P544" s="1">
        <v>0</v>
      </c>
    </row>
    <row r="545" spans="1:16" x14ac:dyDescent="0.25">
      <c r="A545" s="28">
        <v>0</v>
      </c>
      <c r="B545" s="1">
        <v>0</v>
      </c>
      <c r="C545" s="1">
        <v>0</v>
      </c>
      <c r="D545" s="1">
        <v>0</v>
      </c>
      <c r="E545" s="1">
        <v>0</v>
      </c>
      <c r="F545" s="1">
        <v>0</v>
      </c>
      <c r="G545" s="1">
        <v>0</v>
      </c>
      <c r="H545" s="1">
        <v>0</v>
      </c>
      <c r="I545" s="1">
        <v>0</v>
      </c>
      <c r="J545" s="1">
        <v>0</v>
      </c>
      <c r="K545" s="1">
        <v>0</v>
      </c>
      <c r="L545" s="1">
        <v>0</v>
      </c>
      <c r="M545" s="1">
        <v>0</v>
      </c>
      <c r="N545" s="1">
        <v>0</v>
      </c>
      <c r="O545" s="1">
        <v>0</v>
      </c>
      <c r="P545" s="1">
        <v>0</v>
      </c>
    </row>
    <row r="546" spans="1:16" x14ac:dyDescent="0.25">
      <c r="A546" s="28">
        <v>0</v>
      </c>
      <c r="B546" s="1">
        <v>0</v>
      </c>
      <c r="C546" s="1">
        <v>0</v>
      </c>
      <c r="D546" s="1">
        <v>0</v>
      </c>
      <c r="E546" s="1">
        <v>0</v>
      </c>
      <c r="F546" s="1">
        <v>0</v>
      </c>
      <c r="G546" s="1">
        <v>0</v>
      </c>
      <c r="H546" s="1">
        <v>0</v>
      </c>
      <c r="I546" s="1">
        <v>0</v>
      </c>
      <c r="J546" s="1">
        <v>0</v>
      </c>
      <c r="K546" s="1">
        <v>0</v>
      </c>
      <c r="L546" s="1">
        <v>0</v>
      </c>
      <c r="M546" s="1">
        <v>0</v>
      </c>
      <c r="N546" s="1">
        <v>0</v>
      </c>
      <c r="O546" s="1">
        <v>0</v>
      </c>
      <c r="P546" s="1">
        <v>0</v>
      </c>
    </row>
    <row r="547" spans="1:16" x14ac:dyDescent="0.25">
      <c r="A547" s="28">
        <v>0</v>
      </c>
      <c r="B547" s="1">
        <v>0</v>
      </c>
      <c r="C547" s="1">
        <v>0</v>
      </c>
      <c r="D547" s="1">
        <v>0</v>
      </c>
      <c r="E547" s="1">
        <v>0</v>
      </c>
      <c r="F547" s="1">
        <v>0</v>
      </c>
      <c r="G547" s="1">
        <v>0</v>
      </c>
      <c r="H547" s="1">
        <v>0</v>
      </c>
      <c r="I547" s="1">
        <v>0</v>
      </c>
      <c r="J547" s="1">
        <v>0</v>
      </c>
      <c r="K547" s="1">
        <v>0</v>
      </c>
      <c r="L547" s="1">
        <v>0</v>
      </c>
      <c r="M547" s="1">
        <v>0</v>
      </c>
      <c r="N547" s="1">
        <v>0</v>
      </c>
      <c r="O547" s="1">
        <v>0</v>
      </c>
      <c r="P547" s="1">
        <v>0</v>
      </c>
    </row>
    <row r="548" spans="1:16" x14ac:dyDescent="0.25">
      <c r="A548" s="28">
        <v>0</v>
      </c>
      <c r="B548" s="1">
        <v>0</v>
      </c>
      <c r="C548" s="1">
        <v>0</v>
      </c>
      <c r="D548" s="1">
        <v>0</v>
      </c>
      <c r="E548" s="1">
        <v>0</v>
      </c>
      <c r="F548" s="1">
        <v>0</v>
      </c>
      <c r="G548" s="1">
        <v>0</v>
      </c>
      <c r="H548" s="1">
        <v>0</v>
      </c>
      <c r="I548" s="1">
        <v>0</v>
      </c>
      <c r="J548" s="1">
        <v>0</v>
      </c>
      <c r="K548" s="1">
        <v>0</v>
      </c>
      <c r="L548" s="1">
        <v>0</v>
      </c>
      <c r="M548" s="1">
        <v>0</v>
      </c>
      <c r="N548" s="1">
        <v>0</v>
      </c>
      <c r="O548" s="1">
        <v>0</v>
      </c>
      <c r="P548" s="1">
        <v>0</v>
      </c>
    </row>
    <row r="549" spans="1:16" x14ac:dyDescent="0.25">
      <c r="A549" s="28">
        <v>0</v>
      </c>
      <c r="B549" s="1">
        <v>0</v>
      </c>
      <c r="C549" s="1">
        <v>0</v>
      </c>
      <c r="D549" s="1">
        <v>0</v>
      </c>
      <c r="E549" s="1">
        <v>0</v>
      </c>
      <c r="F549" s="1">
        <v>0</v>
      </c>
      <c r="G549" s="1">
        <v>0</v>
      </c>
      <c r="H549" s="1">
        <v>0</v>
      </c>
      <c r="I549" s="1">
        <v>0</v>
      </c>
      <c r="J549" s="1">
        <v>0</v>
      </c>
      <c r="K549" s="1">
        <v>0</v>
      </c>
      <c r="L549" s="1">
        <v>0</v>
      </c>
      <c r="M549" s="1">
        <v>0</v>
      </c>
      <c r="N549" s="1">
        <v>0</v>
      </c>
      <c r="O549" s="1">
        <v>0</v>
      </c>
      <c r="P549" s="1">
        <v>0</v>
      </c>
    </row>
    <row r="550" spans="1:16" x14ac:dyDescent="0.25">
      <c r="A550" s="28">
        <v>0</v>
      </c>
      <c r="B550" s="1">
        <v>0</v>
      </c>
      <c r="C550" s="1">
        <v>0</v>
      </c>
      <c r="D550" s="1">
        <v>0</v>
      </c>
      <c r="E550" s="1">
        <v>0</v>
      </c>
      <c r="F550" s="1">
        <v>0</v>
      </c>
      <c r="G550" s="1">
        <v>0</v>
      </c>
      <c r="H550" s="1">
        <v>0</v>
      </c>
      <c r="I550" s="1">
        <v>0</v>
      </c>
      <c r="J550" s="1">
        <v>0</v>
      </c>
      <c r="K550" s="1">
        <v>0</v>
      </c>
      <c r="L550" s="1">
        <v>0</v>
      </c>
      <c r="M550" s="1">
        <v>0</v>
      </c>
      <c r="N550" s="1">
        <v>0</v>
      </c>
      <c r="O550" s="1">
        <v>0</v>
      </c>
      <c r="P550" s="1">
        <v>0</v>
      </c>
    </row>
    <row r="551" spans="1:16" x14ac:dyDescent="0.25">
      <c r="A551" s="28">
        <v>0</v>
      </c>
      <c r="B551" s="1">
        <v>0</v>
      </c>
      <c r="C551" s="1">
        <v>0</v>
      </c>
      <c r="D551" s="1">
        <v>0</v>
      </c>
      <c r="E551" s="1">
        <v>0</v>
      </c>
      <c r="F551" s="1">
        <v>0</v>
      </c>
      <c r="G551" s="1">
        <v>0</v>
      </c>
      <c r="H551" s="1">
        <v>0</v>
      </c>
      <c r="I551" s="1">
        <v>0</v>
      </c>
      <c r="J551" s="1">
        <v>0</v>
      </c>
      <c r="K551" s="1">
        <v>0</v>
      </c>
      <c r="L551" s="1">
        <v>0</v>
      </c>
      <c r="M551" s="1">
        <v>0</v>
      </c>
      <c r="N551" s="1">
        <v>0</v>
      </c>
      <c r="O551" s="1">
        <v>0</v>
      </c>
      <c r="P551" s="1">
        <v>0</v>
      </c>
    </row>
    <row r="552" spans="1:16" x14ac:dyDescent="0.25">
      <c r="A552" s="28">
        <v>0</v>
      </c>
      <c r="B552" s="1">
        <v>0</v>
      </c>
      <c r="C552" s="1">
        <v>0</v>
      </c>
      <c r="D552" s="1">
        <v>0</v>
      </c>
      <c r="E552" s="1">
        <v>0</v>
      </c>
      <c r="F552" s="1">
        <v>0</v>
      </c>
      <c r="G552" s="1">
        <v>0</v>
      </c>
      <c r="H552" s="1">
        <v>0</v>
      </c>
      <c r="I552" s="1">
        <v>0</v>
      </c>
      <c r="J552" s="1">
        <v>0</v>
      </c>
      <c r="K552" s="1">
        <v>0</v>
      </c>
      <c r="L552" s="1">
        <v>0</v>
      </c>
      <c r="M552" s="1">
        <v>0</v>
      </c>
      <c r="N552" s="1">
        <v>0</v>
      </c>
      <c r="O552" s="1">
        <v>0</v>
      </c>
      <c r="P552" s="1">
        <v>0</v>
      </c>
    </row>
    <row r="553" spans="1:16" x14ac:dyDescent="0.25">
      <c r="A553" s="28">
        <v>0</v>
      </c>
      <c r="B553" s="1">
        <v>0</v>
      </c>
      <c r="C553" s="1">
        <v>0</v>
      </c>
      <c r="D553" s="1">
        <v>0</v>
      </c>
      <c r="E553" s="1">
        <v>0</v>
      </c>
      <c r="F553" s="1">
        <v>0</v>
      </c>
      <c r="G553" s="1">
        <v>0</v>
      </c>
      <c r="H553" s="1">
        <v>0</v>
      </c>
      <c r="I553" s="1">
        <v>0</v>
      </c>
      <c r="J553" s="1">
        <v>0</v>
      </c>
      <c r="K553" s="1">
        <v>0</v>
      </c>
      <c r="L553" s="1">
        <v>0</v>
      </c>
      <c r="M553" s="1">
        <v>0</v>
      </c>
      <c r="N553" s="1">
        <v>0</v>
      </c>
      <c r="O553" s="1">
        <v>0</v>
      </c>
      <c r="P553" s="1">
        <v>0</v>
      </c>
    </row>
    <row r="554" spans="1:16" x14ac:dyDescent="0.25">
      <c r="A554" s="28">
        <v>0</v>
      </c>
      <c r="B554" s="1">
        <v>0</v>
      </c>
      <c r="C554" s="1">
        <v>0</v>
      </c>
      <c r="D554" s="1">
        <v>0</v>
      </c>
      <c r="E554" s="1">
        <v>0</v>
      </c>
      <c r="F554" s="1">
        <v>0</v>
      </c>
      <c r="G554" s="1">
        <v>0</v>
      </c>
      <c r="H554" s="1">
        <v>0</v>
      </c>
      <c r="I554" s="1">
        <v>0</v>
      </c>
      <c r="J554" s="1">
        <v>0</v>
      </c>
      <c r="K554" s="1">
        <v>0</v>
      </c>
      <c r="L554" s="1">
        <v>0</v>
      </c>
      <c r="M554" s="1">
        <v>0</v>
      </c>
      <c r="N554" s="1">
        <v>0</v>
      </c>
      <c r="O554" s="1">
        <v>0</v>
      </c>
      <c r="P554" s="1">
        <v>0</v>
      </c>
    </row>
    <row r="555" spans="1:16" x14ac:dyDescent="0.25">
      <c r="A555" s="28">
        <v>0</v>
      </c>
      <c r="B555" s="1">
        <v>0</v>
      </c>
      <c r="C555" s="1">
        <v>0</v>
      </c>
      <c r="D555" s="1">
        <v>0</v>
      </c>
      <c r="E555" s="1">
        <v>0</v>
      </c>
      <c r="F555" s="1">
        <v>0</v>
      </c>
      <c r="G555" s="1">
        <v>0</v>
      </c>
      <c r="H555" s="1">
        <v>0</v>
      </c>
      <c r="I555" s="1">
        <v>0</v>
      </c>
      <c r="J555" s="1">
        <v>0</v>
      </c>
      <c r="K555" s="1">
        <v>0</v>
      </c>
      <c r="L555" s="1">
        <v>0</v>
      </c>
      <c r="M555" s="1">
        <v>0</v>
      </c>
      <c r="N555" s="1">
        <v>0</v>
      </c>
      <c r="O555" s="1">
        <v>0</v>
      </c>
      <c r="P555" s="1">
        <v>0</v>
      </c>
    </row>
    <row r="556" spans="1:16" x14ac:dyDescent="0.25">
      <c r="A556" s="28">
        <v>0</v>
      </c>
      <c r="B556" s="1">
        <v>0</v>
      </c>
      <c r="C556" s="1">
        <v>0</v>
      </c>
      <c r="D556" s="1">
        <v>0</v>
      </c>
      <c r="E556" s="1">
        <v>0</v>
      </c>
      <c r="F556" s="1">
        <v>0</v>
      </c>
      <c r="G556" s="1">
        <v>0</v>
      </c>
      <c r="H556" s="1">
        <v>0</v>
      </c>
      <c r="I556" s="1">
        <v>0</v>
      </c>
      <c r="J556" s="1">
        <v>0</v>
      </c>
      <c r="K556" s="1">
        <v>0</v>
      </c>
      <c r="L556" s="1">
        <v>0</v>
      </c>
      <c r="M556" s="1">
        <v>0</v>
      </c>
      <c r="N556" s="1">
        <v>0</v>
      </c>
      <c r="O556" s="1">
        <v>0</v>
      </c>
      <c r="P556" s="1">
        <v>0</v>
      </c>
    </row>
    <row r="557" spans="1:16" x14ac:dyDescent="0.25">
      <c r="A557" s="28">
        <v>0</v>
      </c>
      <c r="B557" s="1">
        <v>0</v>
      </c>
      <c r="C557" s="1">
        <v>0</v>
      </c>
      <c r="D557" s="1">
        <v>0</v>
      </c>
      <c r="E557" s="1">
        <v>0</v>
      </c>
      <c r="F557" s="1">
        <v>0</v>
      </c>
      <c r="G557" s="1">
        <v>0</v>
      </c>
      <c r="H557" s="1">
        <v>0</v>
      </c>
      <c r="I557" s="1">
        <v>0</v>
      </c>
      <c r="J557" s="1">
        <v>0</v>
      </c>
      <c r="K557" s="1">
        <v>0</v>
      </c>
      <c r="L557" s="1">
        <v>0</v>
      </c>
      <c r="M557" s="1">
        <v>0</v>
      </c>
      <c r="N557" s="1">
        <v>0</v>
      </c>
      <c r="O557" s="1">
        <v>0</v>
      </c>
      <c r="P557" s="1">
        <v>0</v>
      </c>
    </row>
    <row r="558" spans="1:16" x14ac:dyDescent="0.25">
      <c r="A558" s="28">
        <v>0</v>
      </c>
      <c r="B558" s="1">
        <v>0</v>
      </c>
      <c r="C558" s="1">
        <v>0</v>
      </c>
      <c r="D558" s="1">
        <v>0</v>
      </c>
      <c r="E558" s="1">
        <v>0</v>
      </c>
      <c r="F558" s="1">
        <v>0</v>
      </c>
      <c r="G558" s="1">
        <v>0</v>
      </c>
      <c r="H558" s="1">
        <v>0</v>
      </c>
      <c r="I558" s="1">
        <v>0</v>
      </c>
      <c r="J558" s="1">
        <v>0</v>
      </c>
      <c r="K558" s="1">
        <v>0</v>
      </c>
      <c r="L558" s="1">
        <v>0</v>
      </c>
      <c r="M558" s="1">
        <v>0</v>
      </c>
      <c r="N558" s="1">
        <v>0</v>
      </c>
      <c r="O558" s="1">
        <v>0</v>
      </c>
      <c r="P558" s="1">
        <v>0</v>
      </c>
    </row>
    <row r="559" spans="1:16" x14ac:dyDescent="0.25">
      <c r="A559" s="28">
        <v>0</v>
      </c>
      <c r="B559" s="1">
        <v>0</v>
      </c>
      <c r="C559" s="1">
        <v>0</v>
      </c>
      <c r="D559" s="1">
        <v>0</v>
      </c>
      <c r="E559" s="1">
        <v>0</v>
      </c>
      <c r="F559" s="1">
        <v>0</v>
      </c>
      <c r="G559" s="1">
        <v>0</v>
      </c>
      <c r="H559" s="1">
        <v>0</v>
      </c>
      <c r="I559" s="1">
        <v>0</v>
      </c>
      <c r="J559" s="1">
        <v>0</v>
      </c>
      <c r="K559" s="1">
        <v>0</v>
      </c>
      <c r="L559" s="1">
        <v>0</v>
      </c>
      <c r="M559" s="1">
        <v>0</v>
      </c>
      <c r="N559" s="1">
        <v>0</v>
      </c>
      <c r="O559" s="1">
        <v>0</v>
      </c>
      <c r="P559" s="1">
        <v>0</v>
      </c>
    </row>
    <row r="560" spans="1:16" x14ac:dyDescent="0.25">
      <c r="A560" s="28">
        <v>0</v>
      </c>
      <c r="B560" s="1">
        <v>0</v>
      </c>
      <c r="C560" s="1">
        <v>0</v>
      </c>
      <c r="D560" s="1">
        <v>0</v>
      </c>
      <c r="E560" s="1">
        <v>0</v>
      </c>
      <c r="F560" s="1">
        <v>0</v>
      </c>
      <c r="G560" s="1">
        <v>0</v>
      </c>
      <c r="H560" s="1">
        <v>0</v>
      </c>
      <c r="I560" s="1">
        <v>0</v>
      </c>
      <c r="J560" s="1">
        <v>0</v>
      </c>
      <c r="K560" s="1">
        <v>0</v>
      </c>
      <c r="L560" s="1">
        <v>0</v>
      </c>
      <c r="M560" s="1">
        <v>0</v>
      </c>
      <c r="N560" s="1">
        <v>0</v>
      </c>
      <c r="O560" s="1">
        <v>0</v>
      </c>
      <c r="P560" s="1">
        <v>0</v>
      </c>
    </row>
    <row r="561" spans="1:16" x14ac:dyDescent="0.25">
      <c r="A561" s="28">
        <v>0</v>
      </c>
      <c r="B561" s="1">
        <v>0</v>
      </c>
      <c r="C561" s="1">
        <v>0</v>
      </c>
      <c r="D561" s="1">
        <v>0</v>
      </c>
      <c r="E561" s="1">
        <v>0</v>
      </c>
      <c r="F561" s="1">
        <v>0</v>
      </c>
      <c r="G561" s="1">
        <v>0</v>
      </c>
      <c r="H561" s="1">
        <v>0</v>
      </c>
      <c r="I561" s="1">
        <v>0</v>
      </c>
      <c r="J561" s="1">
        <v>0</v>
      </c>
      <c r="K561" s="1">
        <v>0</v>
      </c>
      <c r="L561" s="1">
        <v>0</v>
      </c>
      <c r="M561" s="1">
        <v>0</v>
      </c>
      <c r="N561" s="1">
        <v>0</v>
      </c>
      <c r="O561" s="1">
        <v>0</v>
      </c>
      <c r="P561" s="1">
        <v>0</v>
      </c>
    </row>
    <row r="562" spans="1:16" x14ac:dyDescent="0.25">
      <c r="A562" s="28">
        <v>0</v>
      </c>
      <c r="B562" s="1">
        <v>0</v>
      </c>
      <c r="C562" s="1">
        <v>0</v>
      </c>
      <c r="D562" s="1">
        <v>0</v>
      </c>
      <c r="E562" s="1">
        <v>0</v>
      </c>
      <c r="F562" s="1">
        <v>0</v>
      </c>
      <c r="G562" s="1">
        <v>0</v>
      </c>
      <c r="H562" s="1">
        <v>0</v>
      </c>
      <c r="I562" s="1">
        <v>0</v>
      </c>
      <c r="J562" s="1">
        <v>0</v>
      </c>
      <c r="K562" s="1">
        <v>0</v>
      </c>
      <c r="L562" s="1">
        <v>0</v>
      </c>
      <c r="M562" s="1">
        <v>0</v>
      </c>
      <c r="N562" s="1">
        <v>0</v>
      </c>
      <c r="O562" s="1">
        <v>0</v>
      </c>
      <c r="P562" s="1">
        <v>0</v>
      </c>
    </row>
    <row r="563" spans="1:16" x14ac:dyDescent="0.25">
      <c r="A563" s="28">
        <v>0</v>
      </c>
      <c r="B563" s="1">
        <v>0</v>
      </c>
      <c r="C563" s="1">
        <v>0</v>
      </c>
      <c r="D563" s="1">
        <v>0</v>
      </c>
      <c r="E563" s="1">
        <v>0</v>
      </c>
      <c r="F563" s="1">
        <v>0</v>
      </c>
      <c r="G563" s="1">
        <v>0</v>
      </c>
      <c r="H563" s="1">
        <v>0</v>
      </c>
      <c r="I563" s="1">
        <v>0</v>
      </c>
      <c r="J563" s="1">
        <v>0</v>
      </c>
      <c r="K563" s="1">
        <v>0</v>
      </c>
      <c r="L563" s="1">
        <v>0</v>
      </c>
      <c r="M563" s="1">
        <v>0</v>
      </c>
      <c r="N563" s="1">
        <v>0</v>
      </c>
      <c r="O563" s="1">
        <v>0</v>
      </c>
      <c r="P563" s="1">
        <v>0</v>
      </c>
    </row>
    <row r="564" spans="1:16" x14ac:dyDescent="0.25">
      <c r="A564" s="28">
        <v>0</v>
      </c>
      <c r="B564" s="1">
        <v>0</v>
      </c>
      <c r="C564" s="1">
        <v>0</v>
      </c>
      <c r="D564" s="1">
        <v>0</v>
      </c>
      <c r="E564" s="1">
        <v>0</v>
      </c>
      <c r="F564" s="1">
        <v>0</v>
      </c>
      <c r="G564" s="1">
        <v>0</v>
      </c>
      <c r="H564" s="1">
        <v>0</v>
      </c>
      <c r="I564" s="1">
        <v>0</v>
      </c>
      <c r="J564" s="1">
        <v>0</v>
      </c>
      <c r="K564" s="1">
        <v>0</v>
      </c>
      <c r="L564" s="1">
        <v>0</v>
      </c>
      <c r="M564" s="1">
        <v>0</v>
      </c>
      <c r="N564" s="1">
        <v>0</v>
      </c>
      <c r="O564" s="1">
        <v>0</v>
      </c>
      <c r="P564" s="1">
        <v>0</v>
      </c>
    </row>
    <row r="565" spans="1:16" x14ac:dyDescent="0.25">
      <c r="A565" s="28">
        <v>0</v>
      </c>
      <c r="B565" s="1">
        <v>0</v>
      </c>
      <c r="C565" s="1">
        <v>0</v>
      </c>
      <c r="D565" s="1">
        <v>0</v>
      </c>
      <c r="E565" s="1">
        <v>0</v>
      </c>
      <c r="F565" s="1">
        <v>0</v>
      </c>
      <c r="G565" s="1">
        <v>0</v>
      </c>
      <c r="H565" s="1">
        <v>0</v>
      </c>
      <c r="I565" s="1">
        <v>0</v>
      </c>
      <c r="J565" s="1">
        <v>0</v>
      </c>
      <c r="K565" s="1">
        <v>0</v>
      </c>
      <c r="L565" s="1">
        <v>0</v>
      </c>
      <c r="M565" s="1">
        <v>0</v>
      </c>
      <c r="N565" s="1">
        <v>0</v>
      </c>
      <c r="O565" s="1">
        <v>0</v>
      </c>
      <c r="P565" s="1">
        <v>0</v>
      </c>
    </row>
    <row r="566" spans="1:16" x14ac:dyDescent="0.25">
      <c r="A566" s="28">
        <v>0</v>
      </c>
      <c r="B566" s="1">
        <v>0</v>
      </c>
      <c r="C566" s="1">
        <v>0</v>
      </c>
      <c r="D566" s="1">
        <v>0</v>
      </c>
      <c r="E566" s="1">
        <v>0</v>
      </c>
      <c r="F566" s="1">
        <v>0</v>
      </c>
      <c r="G566" s="1">
        <v>0</v>
      </c>
      <c r="H566" s="1">
        <v>0</v>
      </c>
      <c r="I566" s="1">
        <v>0</v>
      </c>
      <c r="J566" s="1">
        <v>0</v>
      </c>
      <c r="K566" s="1">
        <v>0</v>
      </c>
      <c r="L566" s="1">
        <v>0</v>
      </c>
      <c r="M566" s="1">
        <v>0</v>
      </c>
      <c r="N566" s="1">
        <v>0</v>
      </c>
      <c r="O566" s="1">
        <v>0</v>
      </c>
      <c r="P566" s="1">
        <v>0</v>
      </c>
    </row>
    <row r="567" spans="1:16" x14ac:dyDescent="0.25">
      <c r="A567" s="28">
        <v>0</v>
      </c>
      <c r="B567" s="1">
        <v>0</v>
      </c>
      <c r="C567" s="1">
        <v>0</v>
      </c>
      <c r="D567" s="1">
        <v>0</v>
      </c>
      <c r="E567" s="1">
        <v>0</v>
      </c>
      <c r="F567" s="1">
        <v>0</v>
      </c>
      <c r="G567" s="1">
        <v>0</v>
      </c>
      <c r="H567" s="1">
        <v>0</v>
      </c>
      <c r="I567" s="1">
        <v>0</v>
      </c>
      <c r="J567" s="1">
        <v>0</v>
      </c>
      <c r="K567" s="1">
        <v>0</v>
      </c>
      <c r="L567" s="1">
        <v>0</v>
      </c>
      <c r="M567" s="1">
        <v>0</v>
      </c>
      <c r="N567" s="1">
        <v>0</v>
      </c>
      <c r="O567" s="1">
        <v>0</v>
      </c>
      <c r="P567" s="1">
        <v>0</v>
      </c>
    </row>
    <row r="568" spans="1:16" x14ac:dyDescent="0.25">
      <c r="A568" s="28">
        <v>0</v>
      </c>
      <c r="B568" s="1">
        <v>0</v>
      </c>
      <c r="C568" s="1">
        <v>0</v>
      </c>
      <c r="D568" s="1">
        <v>0</v>
      </c>
      <c r="E568" s="1">
        <v>0</v>
      </c>
      <c r="F568" s="1">
        <v>0</v>
      </c>
      <c r="G568" s="1">
        <v>0</v>
      </c>
      <c r="H568" s="1">
        <v>0</v>
      </c>
      <c r="I568" s="1">
        <v>0</v>
      </c>
      <c r="J568" s="1">
        <v>0</v>
      </c>
      <c r="K568" s="1">
        <v>0</v>
      </c>
      <c r="L568" s="1">
        <v>0</v>
      </c>
      <c r="M568" s="1">
        <v>0</v>
      </c>
      <c r="N568" s="1">
        <v>0</v>
      </c>
      <c r="O568" s="1">
        <v>0</v>
      </c>
      <c r="P568" s="1">
        <v>0</v>
      </c>
    </row>
    <row r="569" spans="1:16" x14ac:dyDescent="0.25">
      <c r="A569" s="28">
        <v>0</v>
      </c>
      <c r="B569" s="1">
        <v>0</v>
      </c>
      <c r="C569" s="1">
        <v>0</v>
      </c>
      <c r="D569" s="1">
        <v>0</v>
      </c>
      <c r="E569" s="1">
        <v>0</v>
      </c>
      <c r="F569" s="1">
        <v>0</v>
      </c>
      <c r="G569" s="1">
        <v>0</v>
      </c>
      <c r="H569" s="1">
        <v>0</v>
      </c>
      <c r="I569" s="1">
        <v>0</v>
      </c>
      <c r="J569" s="1">
        <v>0</v>
      </c>
      <c r="K569" s="1">
        <v>0</v>
      </c>
      <c r="L569" s="1">
        <v>0</v>
      </c>
      <c r="M569" s="1">
        <v>0</v>
      </c>
      <c r="N569" s="1">
        <v>0</v>
      </c>
      <c r="O569" s="1">
        <v>0</v>
      </c>
      <c r="P569" s="1">
        <v>0</v>
      </c>
    </row>
    <row r="570" spans="1:16" x14ac:dyDescent="0.25">
      <c r="A570" s="28">
        <v>0</v>
      </c>
      <c r="B570" s="1">
        <v>0</v>
      </c>
      <c r="C570" s="1">
        <v>0</v>
      </c>
      <c r="D570" s="1">
        <v>0</v>
      </c>
      <c r="E570" s="1">
        <v>0</v>
      </c>
      <c r="F570" s="1">
        <v>0</v>
      </c>
      <c r="G570" s="1">
        <v>0</v>
      </c>
      <c r="H570" s="1">
        <v>0</v>
      </c>
      <c r="I570" s="1">
        <v>0</v>
      </c>
      <c r="J570" s="1">
        <v>0</v>
      </c>
      <c r="K570" s="1">
        <v>0</v>
      </c>
      <c r="L570" s="1">
        <v>0</v>
      </c>
      <c r="M570" s="1">
        <v>0</v>
      </c>
      <c r="N570" s="1">
        <v>0</v>
      </c>
      <c r="O570" s="1">
        <v>0</v>
      </c>
      <c r="P570" s="1">
        <v>0</v>
      </c>
    </row>
    <row r="571" spans="1:16" x14ac:dyDescent="0.25">
      <c r="A571" s="28">
        <v>0</v>
      </c>
      <c r="B571" s="1">
        <v>0</v>
      </c>
      <c r="C571" s="1">
        <v>0</v>
      </c>
      <c r="D571" s="1">
        <v>0</v>
      </c>
      <c r="E571" s="1">
        <v>0</v>
      </c>
      <c r="F571" s="1">
        <v>0</v>
      </c>
      <c r="G571" s="1">
        <v>0</v>
      </c>
      <c r="H571" s="1">
        <v>0</v>
      </c>
      <c r="I571" s="1">
        <v>0</v>
      </c>
      <c r="J571" s="1">
        <v>0</v>
      </c>
      <c r="K571" s="1">
        <v>0</v>
      </c>
      <c r="L571" s="1">
        <v>0</v>
      </c>
      <c r="M571" s="1">
        <v>0</v>
      </c>
      <c r="N571" s="1">
        <v>0</v>
      </c>
      <c r="O571" s="1">
        <v>0</v>
      </c>
      <c r="P571" s="1">
        <v>0</v>
      </c>
    </row>
    <row r="572" spans="1:16" x14ac:dyDescent="0.25">
      <c r="A572" s="28">
        <v>0</v>
      </c>
      <c r="B572" s="1">
        <v>0</v>
      </c>
      <c r="C572" s="1">
        <v>0</v>
      </c>
      <c r="D572" s="1">
        <v>0</v>
      </c>
      <c r="E572" s="1">
        <v>0</v>
      </c>
      <c r="F572" s="1">
        <v>0</v>
      </c>
      <c r="G572" s="1">
        <v>0</v>
      </c>
      <c r="H572" s="1">
        <v>0</v>
      </c>
      <c r="I572" s="1">
        <v>0</v>
      </c>
      <c r="J572" s="1">
        <v>0</v>
      </c>
      <c r="K572" s="1">
        <v>0</v>
      </c>
      <c r="L572" s="1">
        <v>0</v>
      </c>
      <c r="M572" s="1">
        <v>0</v>
      </c>
      <c r="N572" s="1">
        <v>0</v>
      </c>
      <c r="O572" s="1">
        <v>0</v>
      </c>
      <c r="P572" s="1">
        <v>0</v>
      </c>
    </row>
    <row r="573" spans="1:16" x14ac:dyDescent="0.25">
      <c r="A573" s="28">
        <v>0</v>
      </c>
      <c r="B573" s="1">
        <v>0</v>
      </c>
      <c r="C573" s="1">
        <v>0</v>
      </c>
      <c r="D573" s="1">
        <v>0</v>
      </c>
      <c r="E573" s="1">
        <v>0</v>
      </c>
      <c r="F573" s="1">
        <v>0</v>
      </c>
      <c r="G573" s="1">
        <v>0</v>
      </c>
      <c r="H573" s="1">
        <v>0</v>
      </c>
      <c r="I573" s="1">
        <v>0</v>
      </c>
      <c r="J573" s="1">
        <v>0</v>
      </c>
      <c r="K573" s="1">
        <v>0</v>
      </c>
      <c r="L573" s="1">
        <v>0</v>
      </c>
      <c r="M573" s="1">
        <v>0</v>
      </c>
      <c r="N573" s="1">
        <v>0</v>
      </c>
      <c r="O573" s="1">
        <v>0</v>
      </c>
      <c r="P573" s="1">
        <v>0</v>
      </c>
    </row>
    <row r="574" spans="1:16" x14ac:dyDescent="0.25">
      <c r="A574" s="28">
        <v>0</v>
      </c>
      <c r="B574" s="1">
        <v>0</v>
      </c>
      <c r="C574" s="1">
        <v>0</v>
      </c>
      <c r="D574" s="1">
        <v>0</v>
      </c>
      <c r="E574" s="1">
        <v>0</v>
      </c>
      <c r="F574" s="1">
        <v>0</v>
      </c>
      <c r="G574" s="1">
        <v>0</v>
      </c>
      <c r="H574" s="1">
        <v>0</v>
      </c>
      <c r="I574" s="1">
        <v>0</v>
      </c>
      <c r="J574" s="1">
        <v>0</v>
      </c>
      <c r="K574" s="1">
        <v>0</v>
      </c>
      <c r="L574" s="1">
        <v>0</v>
      </c>
      <c r="M574" s="1">
        <v>0</v>
      </c>
      <c r="N574" s="1">
        <v>0</v>
      </c>
      <c r="O574" s="1">
        <v>0</v>
      </c>
      <c r="P574" s="1">
        <v>0</v>
      </c>
    </row>
    <row r="575" spans="1:16" x14ac:dyDescent="0.25">
      <c r="A575" s="28">
        <v>0</v>
      </c>
      <c r="B575" s="1">
        <v>0</v>
      </c>
      <c r="C575" s="1">
        <v>0</v>
      </c>
      <c r="D575" s="1">
        <v>0</v>
      </c>
      <c r="E575" s="1">
        <v>0</v>
      </c>
      <c r="F575" s="1">
        <v>0</v>
      </c>
      <c r="G575" s="1">
        <v>0</v>
      </c>
      <c r="H575" s="1">
        <v>0</v>
      </c>
      <c r="I575" s="1">
        <v>0</v>
      </c>
      <c r="J575" s="1">
        <v>0</v>
      </c>
      <c r="K575" s="1">
        <v>0</v>
      </c>
      <c r="L575" s="1">
        <v>0</v>
      </c>
      <c r="M575" s="1">
        <v>0</v>
      </c>
      <c r="N575" s="1">
        <v>0</v>
      </c>
      <c r="O575" s="1">
        <v>0</v>
      </c>
      <c r="P575" s="1">
        <v>0</v>
      </c>
    </row>
    <row r="576" spans="1:16" x14ac:dyDescent="0.25">
      <c r="A576" s="28">
        <v>0</v>
      </c>
      <c r="B576" s="1">
        <v>0</v>
      </c>
      <c r="C576" s="1">
        <v>0</v>
      </c>
      <c r="D576" s="1">
        <v>0</v>
      </c>
      <c r="E576" s="1">
        <v>0</v>
      </c>
      <c r="F576" s="1">
        <v>0</v>
      </c>
      <c r="G576" s="1">
        <v>0</v>
      </c>
      <c r="H576" s="1">
        <v>0</v>
      </c>
      <c r="I576" s="1">
        <v>0</v>
      </c>
      <c r="J576" s="1">
        <v>0</v>
      </c>
      <c r="K576" s="1">
        <v>0</v>
      </c>
      <c r="L576" s="1">
        <v>0</v>
      </c>
      <c r="M576" s="1">
        <v>0</v>
      </c>
      <c r="N576" s="1">
        <v>0</v>
      </c>
      <c r="O576" s="1">
        <v>0</v>
      </c>
      <c r="P576" s="1">
        <v>0</v>
      </c>
    </row>
    <row r="577" spans="1:16" x14ac:dyDescent="0.25">
      <c r="A577" s="28">
        <v>0</v>
      </c>
      <c r="B577" s="1">
        <v>0</v>
      </c>
      <c r="C577" s="1">
        <v>0</v>
      </c>
      <c r="D577" s="1">
        <v>0</v>
      </c>
      <c r="E577" s="1">
        <v>0</v>
      </c>
      <c r="F577" s="1">
        <v>0</v>
      </c>
      <c r="G577" s="1">
        <v>0</v>
      </c>
      <c r="H577" s="1">
        <v>0</v>
      </c>
      <c r="I577" s="1">
        <v>0</v>
      </c>
      <c r="J577" s="1">
        <v>0</v>
      </c>
      <c r="K577" s="1">
        <v>0</v>
      </c>
      <c r="L577" s="1">
        <v>0</v>
      </c>
      <c r="M577" s="1">
        <v>0</v>
      </c>
      <c r="N577" s="1">
        <v>0</v>
      </c>
      <c r="O577" s="1">
        <v>0</v>
      </c>
      <c r="P577" s="1">
        <v>0</v>
      </c>
    </row>
    <row r="578" spans="1:16" x14ac:dyDescent="0.25">
      <c r="A578" s="28">
        <v>0</v>
      </c>
      <c r="B578" s="1">
        <v>0</v>
      </c>
      <c r="C578" s="1">
        <v>0</v>
      </c>
      <c r="D578" s="1">
        <v>0</v>
      </c>
      <c r="E578" s="1">
        <v>0</v>
      </c>
      <c r="F578" s="1">
        <v>0</v>
      </c>
      <c r="G578" s="1">
        <v>0</v>
      </c>
      <c r="H578" s="1">
        <v>0</v>
      </c>
      <c r="I578" s="1">
        <v>0</v>
      </c>
      <c r="J578" s="1">
        <v>0</v>
      </c>
      <c r="K578" s="1">
        <v>0</v>
      </c>
      <c r="L578" s="1">
        <v>0</v>
      </c>
      <c r="M578" s="1">
        <v>0</v>
      </c>
      <c r="N578" s="1">
        <v>0</v>
      </c>
      <c r="O578" s="1">
        <v>0</v>
      </c>
      <c r="P578" s="1">
        <v>0</v>
      </c>
    </row>
    <row r="579" spans="1:16" x14ac:dyDescent="0.25">
      <c r="A579" s="28">
        <v>0</v>
      </c>
      <c r="B579" s="1">
        <v>0</v>
      </c>
      <c r="C579" s="1">
        <v>0</v>
      </c>
      <c r="D579" s="1">
        <v>0</v>
      </c>
      <c r="E579" s="1">
        <v>0</v>
      </c>
      <c r="F579" s="1">
        <v>0</v>
      </c>
      <c r="G579" s="1">
        <v>0</v>
      </c>
      <c r="H579" s="1">
        <v>0</v>
      </c>
      <c r="I579" s="1">
        <v>0</v>
      </c>
      <c r="J579" s="1">
        <v>0</v>
      </c>
      <c r="K579" s="1">
        <v>0</v>
      </c>
      <c r="L579" s="1">
        <v>0</v>
      </c>
      <c r="M579" s="1">
        <v>0</v>
      </c>
      <c r="N579" s="1">
        <v>0</v>
      </c>
      <c r="O579" s="1">
        <v>0</v>
      </c>
      <c r="P579" s="1">
        <v>0</v>
      </c>
    </row>
    <row r="580" spans="1:16" x14ac:dyDescent="0.25">
      <c r="A580" s="28">
        <v>0</v>
      </c>
      <c r="B580" s="1">
        <v>0</v>
      </c>
      <c r="C580" s="1">
        <v>0</v>
      </c>
      <c r="D580" s="1">
        <v>0</v>
      </c>
      <c r="E580" s="1">
        <v>0</v>
      </c>
      <c r="F580" s="1">
        <v>0</v>
      </c>
      <c r="G580" s="1">
        <v>0</v>
      </c>
      <c r="H580" s="1">
        <v>0</v>
      </c>
      <c r="I580" s="1">
        <v>0</v>
      </c>
      <c r="J580" s="1">
        <v>0</v>
      </c>
      <c r="K580" s="1">
        <v>0</v>
      </c>
      <c r="L580" s="1">
        <v>0</v>
      </c>
      <c r="M580" s="1">
        <v>0</v>
      </c>
      <c r="N580" s="1">
        <v>0</v>
      </c>
      <c r="O580" s="1">
        <v>0</v>
      </c>
      <c r="P580" s="1">
        <v>0</v>
      </c>
    </row>
    <row r="581" spans="1:16" x14ac:dyDescent="0.25">
      <c r="A581" s="28">
        <v>0</v>
      </c>
      <c r="B581" s="1">
        <v>0</v>
      </c>
      <c r="C581" s="1">
        <v>0</v>
      </c>
      <c r="D581" s="1">
        <v>0</v>
      </c>
      <c r="E581" s="1">
        <v>0</v>
      </c>
      <c r="F581" s="1">
        <v>0</v>
      </c>
      <c r="G581" s="1">
        <v>0</v>
      </c>
      <c r="H581" s="1">
        <v>0</v>
      </c>
      <c r="I581" s="1">
        <v>0</v>
      </c>
      <c r="J581" s="1">
        <v>0</v>
      </c>
      <c r="K581" s="1">
        <v>0</v>
      </c>
      <c r="L581" s="1">
        <v>0</v>
      </c>
      <c r="M581" s="1">
        <v>0</v>
      </c>
      <c r="N581" s="1">
        <v>0</v>
      </c>
      <c r="O581" s="1">
        <v>0</v>
      </c>
      <c r="P581" s="1">
        <v>0</v>
      </c>
    </row>
    <row r="582" spans="1:16" x14ac:dyDescent="0.25">
      <c r="A582" s="28">
        <v>0</v>
      </c>
      <c r="B582" s="1">
        <v>0</v>
      </c>
      <c r="C582" s="1">
        <v>0</v>
      </c>
      <c r="D582" s="1">
        <v>0</v>
      </c>
      <c r="E582" s="1">
        <v>0</v>
      </c>
      <c r="F582" s="1">
        <v>0</v>
      </c>
      <c r="G582" s="1">
        <v>0</v>
      </c>
      <c r="H582" s="1">
        <v>0</v>
      </c>
      <c r="I582" s="1">
        <v>0</v>
      </c>
      <c r="J582" s="1">
        <v>0</v>
      </c>
      <c r="K582" s="1">
        <v>0</v>
      </c>
      <c r="L582" s="1">
        <v>0</v>
      </c>
      <c r="M582" s="1">
        <v>0</v>
      </c>
      <c r="N582" s="1">
        <v>0</v>
      </c>
      <c r="O582" s="1">
        <v>0</v>
      </c>
      <c r="P582" s="1">
        <v>0</v>
      </c>
    </row>
    <row r="583" spans="1:16" x14ac:dyDescent="0.25">
      <c r="A583" s="28">
        <v>0</v>
      </c>
      <c r="B583" s="1">
        <v>0</v>
      </c>
      <c r="C583" s="1">
        <v>0</v>
      </c>
      <c r="D583" s="1">
        <v>0</v>
      </c>
      <c r="E583" s="1">
        <v>0</v>
      </c>
      <c r="F583" s="1">
        <v>0</v>
      </c>
      <c r="G583" s="1">
        <v>0</v>
      </c>
      <c r="H583" s="1">
        <v>0</v>
      </c>
      <c r="I583" s="1">
        <v>0</v>
      </c>
      <c r="J583" s="1">
        <v>0</v>
      </c>
      <c r="K583" s="1">
        <v>0</v>
      </c>
      <c r="L583" s="1">
        <v>0</v>
      </c>
      <c r="M583" s="1">
        <v>0</v>
      </c>
      <c r="N583" s="1">
        <v>0</v>
      </c>
      <c r="O583" s="1">
        <v>0</v>
      </c>
      <c r="P583" s="1">
        <v>0</v>
      </c>
    </row>
    <row r="584" spans="1:16" x14ac:dyDescent="0.25">
      <c r="A584" s="28">
        <v>0</v>
      </c>
      <c r="B584" s="1">
        <v>0</v>
      </c>
      <c r="C584" s="1">
        <v>0</v>
      </c>
      <c r="D584" s="1">
        <v>0</v>
      </c>
      <c r="E584" s="1">
        <v>0</v>
      </c>
      <c r="F584" s="1">
        <v>0</v>
      </c>
      <c r="G584" s="1">
        <v>0</v>
      </c>
      <c r="H584" s="1">
        <v>0</v>
      </c>
      <c r="I584" s="1">
        <v>0</v>
      </c>
      <c r="J584" s="1">
        <v>0</v>
      </c>
      <c r="K584" s="1">
        <v>0</v>
      </c>
      <c r="L584" s="1">
        <v>0</v>
      </c>
      <c r="M584" s="1">
        <v>0</v>
      </c>
      <c r="N584" s="1">
        <v>0</v>
      </c>
      <c r="O584" s="1">
        <v>0</v>
      </c>
      <c r="P584" s="1">
        <v>0</v>
      </c>
    </row>
    <row r="585" spans="1:16" x14ac:dyDescent="0.25">
      <c r="A585" s="28">
        <v>0</v>
      </c>
      <c r="B585" s="1">
        <v>0</v>
      </c>
      <c r="C585" s="1">
        <v>0</v>
      </c>
      <c r="D585" s="1">
        <v>0</v>
      </c>
      <c r="E585" s="1">
        <v>0</v>
      </c>
      <c r="F585" s="1">
        <v>0</v>
      </c>
      <c r="G585" s="1">
        <v>0</v>
      </c>
      <c r="H585" s="1">
        <v>0</v>
      </c>
      <c r="I585" s="1">
        <v>0</v>
      </c>
      <c r="J585" s="1">
        <v>0</v>
      </c>
      <c r="K585" s="1">
        <v>0</v>
      </c>
      <c r="L585" s="1">
        <v>0</v>
      </c>
      <c r="M585" s="1">
        <v>0</v>
      </c>
      <c r="N585" s="1">
        <v>0</v>
      </c>
      <c r="O585" s="1">
        <v>0</v>
      </c>
      <c r="P585" s="1">
        <v>0</v>
      </c>
    </row>
    <row r="586" spans="1:16" x14ac:dyDescent="0.25">
      <c r="A586" s="28">
        <v>0</v>
      </c>
      <c r="B586" s="1">
        <v>0</v>
      </c>
      <c r="C586" s="1">
        <v>0</v>
      </c>
      <c r="D586" s="1">
        <v>0</v>
      </c>
      <c r="E586" s="1">
        <v>0</v>
      </c>
      <c r="F586" s="1">
        <v>0</v>
      </c>
      <c r="G586" s="1">
        <v>0</v>
      </c>
      <c r="H586" s="1">
        <v>0</v>
      </c>
      <c r="I586" s="1">
        <v>0</v>
      </c>
      <c r="J586" s="1">
        <v>0</v>
      </c>
      <c r="K586" s="1">
        <v>0</v>
      </c>
      <c r="L586" s="1">
        <v>0</v>
      </c>
      <c r="M586" s="1">
        <v>0</v>
      </c>
      <c r="N586" s="1">
        <v>0</v>
      </c>
      <c r="O586" s="1">
        <v>0</v>
      </c>
      <c r="P586" s="1">
        <v>0</v>
      </c>
    </row>
    <row r="587" spans="1:16" x14ac:dyDescent="0.25">
      <c r="A587" s="28">
        <v>0</v>
      </c>
      <c r="B587" s="1">
        <v>0</v>
      </c>
      <c r="C587" s="1">
        <v>0</v>
      </c>
      <c r="D587" s="1">
        <v>0</v>
      </c>
      <c r="E587" s="1">
        <v>0</v>
      </c>
      <c r="F587" s="1">
        <v>0</v>
      </c>
      <c r="G587" s="1">
        <v>0</v>
      </c>
      <c r="H587" s="1">
        <v>0</v>
      </c>
      <c r="I587" s="1">
        <v>0</v>
      </c>
      <c r="J587" s="1">
        <v>0</v>
      </c>
      <c r="K587" s="1">
        <v>0</v>
      </c>
      <c r="L587" s="1">
        <v>0</v>
      </c>
      <c r="M587" s="1">
        <v>0</v>
      </c>
      <c r="N587" s="1">
        <v>0</v>
      </c>
      <c r="O587" s="1">
        <v>0</v>
      </c>
      <c r="P587" s="1">
        <v>0</v>
      </c>
    </row>
    <row r="588" spans="1:16" x14ac:dyDescent="0.25">
      <c r="A588" s="28">
        <v>0</v>
      </c>
      <c r="B588" s="1">
        <v>0</v>
      </c>
      <c r="C588" s="1">
        <v>0</v>
      </c>
      <c r="D588" s="1">
        <v>0</v>
      </c>
      <c r="E588" s="1">
        <v>0</v>
      </c>
      <c r="F588" s="1">
        <v>0</v>
      </c>
      <c r="G588" s="1">
        <v>0</v>
      </c>
      <c r="H588" s="1">
        <v>0</v>
      </c>
      <c r="I588" s="1">
        <v>0</v>
      </c>
      <c r="J588" s="1">
        <v>0</v>
      </c>
      <c r="K588" s="1">
        <v>0</v>
      </c>
      <c r="L588" s="1">
        <v>0</v>
      </c>
      <c r="M588" s="1">
        <v>0</v>
      </c>
      <c r="N588" s="1">
        <v>0</v>
      </c>
      <c r="O588" s="1">
        <v>0</v>
      </c>
      <c r="P588" s="1">
        <v>0</v>
      </c>
    </row>
    <row r="589" spans="1:16" x14ac:dyDescent="0.25">
      <c r="A589" s="28">
        <v>0</v>
      </c>
      <c r="B589" s="1">
        <v>0</v>
      </c>
      <c r="C589" s="1">
        <v>0</v>
      </c>
      <c r="D589" s="1">
        <v>0</v>
      </c>
      <c r="E589" s="1">
        <v>0</v>
      </c>
      <c r="F589" s="1">
        <v>0</v>
      </c>
      <c r="G589" s="1">
        <v>0</v>
      </c>
      <c r="H589" s="1">
        <v>0</v>
      </c>
      <c r="I589" s="1">
        <v>0</v>
      </c>
      <c r="J589" s="1">
        <v>0</v>
      </c>
      <c r="K589" s="1">
        <v>0</v>
      </c>
      <c r="L589" s="1">
        <v>0</v>
      </c>
      <c r="M589" s="1">
        <v>0</v>
      </c>
      <c r="N589" s="1">
        <v>0</v>
      </c>
      <c r="O589" s="1">
        <v>0</v>
      </c>
      <c r="P589" s="1">
        <v>0</v>
      </c>
    </row>
    <row r="590" spans="1:16" x14ac:dyDescent="0.25">
      <c r="A590" s="28">
        <v>0</v>
      </c>
      <c r="B590" s="1">
        <v>0</v>
      </c>
      <c r="C590" s="1">
        <v>0</v>
      </c>
      <c r="D590" s="1">
        <v>0</v>
      </c>
      <c r="E590" s="1">
        <v>0</v>
      </c>
      <c r="F590" s="1">
        <v>0</v>
      </c>
      <c r="G590" s="1">
        <v>0</v>
      </c>
      <c r="H590" s="1">
        <v>0</v>
      </c>
      <c r="I590" s="1">
        <v>0</v>
      </c>
      <c r="J590" s="1">
        <v>0</v>
      </c>
      <c r="K590" s="1">
        <v>0</v>
      </c>
      <c r="L590" s="1">
        <v>0</v>
      </c>
      <c r="M590" s="1">
        <v>0</v>
      </c>
      <c r="N590" s="1">
        <v>0</v>
      </c>
      <c r="O590" s="1">
        <v>0</v>
      </c>
      <c r="P590" s="1">
        <v>0</v>
      </c>
    </row>
    <row r="591" spans="1:16" x14ac:dyDescent="0.25">
      <c r="A591" s="28">
        <v>0</v>
      </c>
      <c r="B591" s="1">
        <v>0</v>
      </c>
      <c r="C591" s="1">
        <v>0</v>
      </c>
      <c r="D591" s="1">
        <v>0</v>
      </c>
      <c r="E591" s="1">
        <v>0</v>
      </c>
      <c r="F591" s="1">
        <v>0</v>
      </c>
      <c r="G591" s="1">
        <v>0</v>
      </c>
      <c r="H591" s="1">
        <v>0</v>
      </c>
      <c r="I591" s="1">
        <v>0</v>
      </c>
      <c r="J591" s="1">
        <v>0</v>
      </c>
      <c r="K591" s="1">
        <v>0</v>
      </c>
      <c r="L591" s="1">
        <v>0</v>
      </c>
      <c r="M591" s="1">
        <v>0</v>
      </c>
      <c r="N591" s="1">
        <v>0</v>
      </c>
      <c r="O591" s="1">
        <v>0</v>
      </c>
      <c r="P591" s="1">
        <v>0</v>
      </c>
    </row>
    <row r="592" spans="1:16" x14ac:dyDescent="0.25">
      <c r="A592" s="28">
        <v>0</v>
      </c>
      <c r="B592" s="1">
        <v>0</v>
      </c>
      <c r="C592" s="1">
        <v>0</v>
      </c>
      <c r="D592" s="1">
        <v>0</v>
      </c>
      <c r="E592" s="1">
        <v>0</v>
      </c>
      <c r="F592" s="1">
        <v>0</v>
      </c>
      <c r="G592" s="1">
        <v>0</v>
      </c>
      <c r="H592" s="1">
        <v>0</v>
      </c>
      <c r="I592" s="1">
        <v>0</v>
      </c>
      <c r="J592" s="1">
        <v>0</v>
      </c>
      <c r="K592" s="1">
        <v>0</v>
      </c>
      <c r="L592" s="1">
        <v>0</v>
      </c>
      <c r="M592" s="1">
        <v>0</v>
      </c>
      <c r="N592" s="1">
        <v>0</v>
      </c>
      <c r="O592" s="1">
        <v>0</v>
      </c>
      <c r="P592" s="1">
        <v>0</v>
      </c>
    </row>
    <row r="593" spans="1:16" x14ac:dyDescent="0.25">
      <c r="A593" s="28">
        <v>0</v>
      </c>
      <c r="B593" s="1">
        <v>0</v>
      </c>
      <c r="C593" s="1">
        <v>0</v>
      </c>
      <c r="D593" s="1">
        <v>0</v>
      </c>
      <c r="E593" s="1">
        <v>0</v>
      </c>
      <c r="F593" s="1">
        <v>0</v>
      </c>
      <c r="G593" s="1">
        <v>0</v>
      </c>
      <c r="H593" s="1">
        <v>0</v>
      </c>
      <c r="I593" s="1">
        <v>0</v>
      </c>
      <c r="J593" s="1">
        <v>0</v>
      </c>
      <c r="K593" s="1">
        <v>0</v>
      </c>
      <c r="L593" s="1">
        <v>0</v>
      </c>
      <c r="M593" s="1">
        <v>0</v>
      </c>
      <c r="N593" s="1">
        <v>0</v>
      </c>
      <c r="O593" s="1">
        <v>0</v>
      </c>
      <c r="P593" s="1">
        <v>0</v>
      </c>
    </row>
    <row r="594" spans="1:16" x14ac:dyDescent="0.25">
      <c r="A594" s="28">
        <v>0</v>
      </c>
      <c r="B594" s="1">
        <v>0</v>
      </c>
      <c r="C594" s="1">
        <v>0</v>
      </c>
      <c r="D594" s="1">
        <v>0</v>
      </c>
      <c r="E594" s="1">
        <v>0</v>
      </c>
      <c r="F594" s="1">
        <v>0</v>
      </c>
      <c r="G594" s="1">
        <v>0</v>
      </c>
      <c r="H594" s="1">
        <v>0</v>
      </c>
      <c r="I594" s="1">
        <v>0</v>
      </c>
      <c r="J594" s="1">
        <v>0</v>
      </c>
      <c r="K594" s="1">
        <v>0</v>
      </c>
      <c r="L594" s="1">
        <v>0</v>
      </c>
      <c r="M594" s="1">
        <v>0</v>
      </c>
      <c r="N594" s="1">
        <v>0</v>
      </c>
      <c r="O594" s="1">
        <v>0</v>
      </c>
      <c r="P594" s="1">
        <v>0</v>
      </c>
    </row>
    <row r="595" spans="1:16" x14ac:dyDescent="0.25">
      <c r="A595" s="28">
        <v>0</v>
      </c>
      <c r="B595" s="1">
        <v>0</v>
      </c>
      <c r="C595" s="1">
        <v>0</v>
      </c>
      <c r="D595" s="1">
        <v>0</v>
      </c>
      <c r="E595" s="1">
        <v>0</v>
      </c>
      <c r="F595" s="1">
        <v>0</v>
      </c>
      <c r="G595" s="1">
        <v>0</v>
      </c>
      <c r="H595" s="1">
        <v>0</v>
      </c>
      <c r="I595" s="1">
        <v>0</v>
      </c>
      <c r="J595" s="1">
        <v>0</v>
      </c>
      <c r="K595" s="1">
        <v>0</v>
      </c>
      <c r="L595" s="1">
        <v>0</v>
      </c>
      <c r="M595" s="1">
        <v>0</v>
      </c>
      <c r="N595" s="1">
        <v>0</v>
      </c>
      <c r="O595" s="1">
        <v>0</v>
      </c>
      <c r="P595" s="1">
        <v>0</v>
      </c>
    </row>
    <row r="596" spans="1:16" x14ac:dyDescent="0.25">
      <c r="A596" s="28">
        <v>0</v>
      </c>
      <c r="B596" s="1">
        <v>0</v>
      </c>
      <c r="C596" s="1">
        <v>0</v>
      </c>
      <c r="D596" s="1">
        <v>0</v>
      </c>
      <c r="E596" s="1">
        <v>0</v>
      </c>
      <c r="F596" s="1">
        <v>0</v>
      </c>
      <c r="G596" s="1">
        <v>0</v>
      </c>
      <c r="H596" s="1">
        <v>0</v>
      </c>
      <c r="I596" s="1">
        <v>0</v>
      </c>
      <c r="J596" s="1">
        <v>0</v>
      </c>
      <c r="K596" s="1">
        <v>0</v>
      </c>
      <c r="L596" s="1">
        <v>0</v>
      </c>
      <c r="M596" s="1">
        <v>0</v>
      </c>
      <c r="N596" s="1">
        <v>0</v>
      </c>
      <c r="O596" s="1">
        <v>0</v>
      </c>
      <c r="P596" s="1">
        <v>0</v>
      </c>
    </row>
    <row r="597" spans="1:16" x14ac:dyDescent="0.25">
      <c r="A597" s="28">
        <v>0</v>
      </c>
      <c r="B597" s="1">
        <v>0</v>
      </c>
      <c r="C597" s="1">
        <v>0</v>
      </c>
      <c r="D597" s="1">
        <v>0</v>
      </c>
      <c r="E597" s="1">
        <v>0</v>
      </c>
      <c r="F597" s="1">
        <v>0</v>
      </c>
      <c r="G597" s="1">
        <v>0</v>
      </c>
      <c r="H597" s="1">
        <v>0</v>
      </c>
      <c r="I597" s="1">
        <v>0</v>
      </c>
      <c r="J597" s="1">
        <v>0</v>
      </c>
      <c r="K597" s="1">
        <v>0</v>
      </c>
      <c r="L597" s="1">
        <v>0</v>
      </c>
      <c r="M597" s="1">
        <v>0</v>
      </c>
      <c r="N597" s="1">
        <v>0</v>
      </c>
      <c r="O597" s="1">
        <v>0</v>
      </c>
      <c r="P597" s="1">
        <v>0</v>
      </c>
    </row>
    <row r="598" spans="1:16" x14ac:dyDescent="0.25">
      <c r="A598" s="28">
        <v>0</v>
      </c>
      <c r="B598" s="1">
        <v>0</v>
      </c>
      <c r="C598" s="1">
        <v>0</v>
      </c>
      <c r="D598" s="1">
        <v>0</v>
      </c>
      <c r="E598" s="1">
        <v>0</v>
      </c>
      <c r="F598" s="1">
        <v>0</v>
      </c>
      <c r="G598" s="1">
        <v>0</v>
      </c>
      <c r="H598" s="1">
        <v>0</v>
      </c>
      <c r="I598" s="1">
        <v>0</v>
      </c>
      <c r="J598" s="1">
        <v>0</v>
      </c>
      <c r="K598" s="1">
        <v>0</v>
      </c>
      <c r="L598" s="1">
        <v>0</v>
      </c>
      <c r="M598" s="1">
        <v>0</v>
      </c>
      <c r="N598" s="1">
        <v>0</v>
      </c>
      <c r="O598" s="1">
        <v>0</v>
      </c>
      <c r="P598" s="1">
        <v>0</v>
      </c>
    </row>
    <row r="599" spans="1:16" x14ac:dyDescent="0.25">
      <c r="A599" s="28">
        <v>0</v>
      </c>
      <c r="B599" s="1">
        <v>0</v>
      </c>
      <c r="C599" s="1">
        <v>0</v>
      </c>
      <c r="D599" s="1">
        <v>0</v>
      </c>
      <c r="E599" s="1">
        <v>0</v>
      </c>
      <c r="F599" s="1">
        <v>0</v>
      </c>
      <c r="G599" s="1">
        <v>0</v>
      </c>
      <c r="H599" s="1">
        <v>0</v>
      </c>
      <c r="I599" s="1">
        <v>0</v>
      </c>
      <c r="J599" s="1">
        <v>0</v>
      </c>
      <c r="K599" s="1">
        <v>0</v>
      </c>
      <c r="L599" s="1">
        <v>0</v>
      </c>
      <c r="M599" s="1">
        <v>0</v>
      </c>
      <c r="N599" s="1">
        <v>0</v>
      </c>
      <c r="O599" s="1">
        <v>0</v>
      </c>
      <c r="P599" s="1">
        <v>0</v>
      </c>
    </row>
    <row r="600" spans="1:16" x14ac:dyDescent="0.25">
      <c r="A600" s="28">
        <v>0</v>
      </c>
      <c r="B600" s="1">
        <v>0</v>
      </c>
      <c r="C600" s="1">
        <v>0</v>
      </c>
      <c r="D600" s="1">
        <v>0</v>
      </c>
      <c r="E600" s="1">
        <v>0</v>
      </c>
      <c r="F600" s="1">
        <v>0</v>
      </c>
      <c r="G600" s="1">
        <v>0</v>
      </c>
      <c r="H600" s="1">
        <v>0</v>
      </c>
      <c r="I600" s="1">
        <v>0</v>
      </c>
      <c r="J600" s="1">
        <v>0</v>
      </c>
      <c r="K600" s="1">
        <v>0</v>
      </c>
      <c r="L600" s="1">
        <v>0</v>
      </c>
      <c r="M600" s="1">
        <v>0</v>
      </c>
      <c r="N600" s="1">
        <v>0</v>
      </c>
      <c r="O600" s="1">
        <v>0</v>
      </c>
      <c r="P600" s="1">
        <v>0</v>
      </c>
    </row>
    <row r="601" spans="1:16" x14ac:dyDescent="0.25">
      <c r="A601" s="28">
        <v>0</v>
      </c>
      <c r="B601" s="1">
        <v>0</v>
      </c>
      <c r="C601" s="1">
        <v>0</v>
      </c>
      <c r="D601" s="1">
        <v>0</v>
      </c>
      <c r="E601" s="1">
        <v>0</v>
      </c>
      <c r="F601" s="1">
        <v>0</v>
      </c>
      <c r="G601" s="1">
        <v>0</v>
      </c>
      <c r="H601" s="1">
        <v>0</v>
      </c>
      <c r="I601" s="1">
        <v>0</v>
      </c>
      <c r="J601" s="1">
        <v>0</v>
      </c>
      <c r="K601" s="1">
        <v>0</v>
      </c>
      <c r="L601" s="1">
        <v>0</v>
      </c>
      <c r="M601" s="1">
        <v>0</v>
      </c>
      <c r="N601" s="1">
        <v>0</v>
      </c>
      <c r="O601" s="1">
        <v>0</v>
      </c>
      <c r="P601" s="1">
        <v>0</v>
      </c>
    </row>
    <row r="602" spans="1:16" x14ac:dyDescent="0.25">
      <c r="A602" s="28">
        <v>0</v>
      </c>
      <c r="B602" s="1">
        <v>0</v>
      </c>
      <c r="C602" s="1">
        <v>0</v>
      </c>
      <c r="D602" s="1">
        <v>0</v>
      </c>
      <c r="E602" s="1">
        <v>0</v>
      </c>
      <c r="F602" s="1">
        <v>0</v>
      </c>
      <c r="G602" s="1">
        <v>0</v>
      </c>
      <c r="H602" s="1">
        <v>0</v>
      </c>
      <c r="I602" s="1">
        <v>0</v>
      </c>
      <c r="J602" s="1">
        <v>0</v>
      </c>
      <c r="K602" s="1">
        <v>0</v>
      </c>
      <c r="L602" s="1">
        <v>0</v>
      </c>
      <c r="M602" s="1">
        <v>0</v>
      </c>
      <c r="N602" s="1">
        <v>0</v>
      </c>
      <c r="O602" s="1">
        <v>0</v>
      </c>
      <c r="P602" s="1">
        <v>0</v>
      </c>
    </row>
    <row r="603" spans="1:16" x14ac:dyDescent="0.25">
      <c r="A603" s="28">
        <v>0</v>
      </c>
      <c r="B603" s="1">
        <v>0</v>
      </c>
      <c r="C603" s="1">
        <v>0</v>
      </c>
      <c r="D603" s="1">
        <v>0</v>
      </c>
      <c r="E603" s="1">
        <v>0</v>
      </c>
      <c r="F603" s="1">
        <v>0</v>
      </c>
      <c r="G603" s="1">
        <v>0</v>
      </c>
      <c r="H603" s="1">
        <v>0</v>
      </c>
      <c r="I603" s="1">
        <v>0</v>
      </c>
      <c r="J603" s="1">
        <v>0</v>
      </c>
      <c r="K603" s="1">
        <v>0</v>
      </c>
      <c r="L603" s="1">
        <v>0</v>
      </c>
      <c r="M603" s="1">
        <v>0</v>
      </c>
      <c r="N603" s="1">
        <v>0</v>
      </c>
      <c r="O603" s="1">
        <v>0</v>
      </c>
      <c r="P603" s="1">
        <v>0</v>
      </c>
    </row>
    <row r="604" spans="1:16" x14ac:dyDescent="0.25">
      <c r="A604" s="28">
        <v>0</v>
      </c>
      <c r="B604" s="1">
        <v>0</v>
      </c>
      <c r="C604" s="1">
        <v>0</v>
      </c>
      <c r="D604" s="1">
        <v>0</v>
      </c>
      <c r="E604" s="1">
        <v>0</v>
      </c>
      <c r="F604" s="1">
        <v>0</v>
      </c>
      <c r="G604" s="1">
        <v>0</v>
      </c>
      <c r="H604" s="1">
        <v>0</v>
      </c>
      <c r="I604" s="1">
        <v>0</v>
      </c>
      <c r="J604" s="1">
        <v>0</v>
      </c>
      <c r="K604" s="1">
        <v>0</v>
      </c>
      <c r="L604" s="1">
        <v>0</v>
      </c>
      <c r="M604" s="1">
        <v>0</v>
      </c>
      <c r="N604" s="1">
        <v>0</v>
      </c>
      <c r="O604" s="1">
        <v>0</v>
      </c>
      <c r="P604" s="1">
        <v>0</v>
      </c>
    </row>
    <row r="605" spans="1:16" x14ac:dyDescent="0.25">
      <c r="A605" s="28">
        <v>0</v>
      </c>
      <c r="B605" s="1">
        <v>0</v>
      </c>
      <c r="C605" s="1">
        <v>0</v>
      </c>
      <c r="D605" s="1">
        <v>0</v>
      </c>
      <c r="E605" s="1">
        <v>0</v>
      </c>
      <c r="F605" s="1">
        <v>0</v>
      </c>
      <c r="G605" s="1">
        <v>0</v>
      </c>
      <c r="H605" s="1">
        <v>0</v>
      </c>
      <c r="I605" s="1">
        <v>0</v>
      </c>
      <c r="J605" s="1">
        <v>0</v>
      </c>
      <c r="K605" s="1">
        <v>0</v>
      </c>
      <c r="L605" s="1">
        <v>0</v>
      </c>
      <c r="M605" s="1">
        <v>0</v>
      </c>
      <c r="N605" s="1">
        <v>0</v>
      </c>
      <c r="O605" s="1">
        <v>0</v>
      </c>
      <c r="P605" s="1">
        <v>0</v>
      </c>
    </row>
    <row r="606" spans="1:16" x14ac:dyDescent="0.25">
      <c r="A606" s="28">
        <v>0</v>
      </c>
      <c r="B606" s="1">
        <v>0</v>
      </c>
      <c r="C606" s="1">
        <v>0</v>
      </c>
      <c r="D606" s="1">
        <v>0</v>
      </c>
      <c r="E606" s="1">
        <v>0</v>
      </c>
      <c r="F606" s="1">
        <v>0</v>
      </c>
      <c r="G606" s="1">
        <v>0</v>
      </c>
      <c r="H606" s="1">
        <v>0</v>
      </c>
      <c r="I606" s="1">
        <v>0</v>
      </c>
      <c r="J606" s="1">
        <v>0</v>
      </c>
      <c r="K606" s="1">
        <v>0</v>
      </c>
      <c r="L606" s="1">
        <v>0</v>
      </c>
      <c r="M606" s="1">
        <v>0</v>
      </c>
      <c r="N606" s="1">
        <v>0</v>
      </c>
      <c r="O606" s="1">
        <v>0</v>
      </c>
      <c r="P606" s="1">
        <v>0</v>
      </c>
    </row>
    <row r="607" spans="1:16" x14ac:dyDescent="0.25">
      <c r="A607" s="28">
        <v>0</v>
      </c>
      <c r="B607" s="1">
        <v>0</v>
      </c>
      <c r="C607" s="1">
        <v>0</v>
      </c>
      <c r="D607" s="1">
        <v>0</v>
      </c>
      <c r="E607" s="1">
        <v>0</v>
      </c>
      <c r="F607" s="1">
        <v>0</v>
      </c>
      <c r="G607" s="1">
        <v>0</v>
      </c>
      <c r="H607" s="1">
        <v>0</v>
      </c>
      <c r="I607" s="1">
        <v>0</v>
      </c>
      <c r="J607" s="1">
        <v>0</v>
      </c>
      <c r="K607" s="1">
        <v>0</v>
      </c>
      <c r="L607" s="1">
        <v>0</v>
      </c>
      <c r="M607" s="1">
        <v>0</v>
      </c>
      <c r="N607" s="1">
        <v>0</v>
      </c>
      <c r="O607" s="1">
        <v>0</v>
      </c>
      <c r="P607" s="1">
        <v>0</v>
      </c>
    </row>
    <row r="608" spans="1:16" x14ac:dyDescent="0.25">
      <c r="A608" s="28">
        <v>0</v>
      </c>
      <c r="B608" s="1">
        <v>0</v>
      </c>
      <c r="C608" s="1">
        <v>0</v>
      </c>
      <c r="D608" s="1">
        <v>0</v>
      </c>
      <c r="E608" s="1">
        <v>0</v>
      </c>
      <c r="F608" s="1">
        <v>0</v>
      </c>
      <c r="G608" s="1">
        <v>0</v>
      </c>
      <c r="H608" s="1">
        <v>0</v>
      </c>
      <c r="I608" s="1">
        <v>0</v>
      </c>
      <c r="J608" s="1">
        <v>0</v>
      </c>
      <c r="K608" s="1">
        <v>0</v>
      </c>
      <c r="L608" s="1">
        <v>0</v>
      </c>
      <c r="M608" s="1">
        <v>0</v>
      </c>
      <c r="N608" s="1">
        <v>0</v>
      </c>
      <c r="O608" s="1">
        <v>0</v>
      </c>
      <c r="P608" s="1">
        <v>0</v>
      </c>
    </row>
    <row r="609" spans="1:16" x14ac:dyDescent="0.25">
      <c r="A609" s="28">
        <v>0</v>
      </c>
      <c r="B609" s="1">
        <v>0</v>
      </c>
      <c r="C609" s="1">
        <v>0</v>
      </c>
      <c r="D609" s="1">
        <v>0</v>
      </c>
      <c r="E609" s="1">
        <v>0</v>
      </c>
      <c r="F609" s="1">
        <v>0</v>
      </c>
      <c r="G609" s="1">
        <v>0</v>
      </c>
      <c r="H609" s="1">
        <v>0</v>
      </c>
      <c r="I609" s="1">
        <v>0</v>
      </c>
      <c r="J609" s="1">
        <v>0</v>
      </c>
      <c r="K609" s="1">
        <v>0</v>
      </c>
      <c r="L609" s="1">
        <v>0</v>
      </c>
      <c r="M609" s="1">
        <v>0</v>
      </c>
      <c r="N609" s="1">
        <v>0</v>
      </c>
      <c r="O609" s="1">
        <v>0</v>
      </c>
      <c r="P609" s="1">
        <v>0</v>
      </c>
    </row>
    <row r="610" spans="1:16" x14ac:dyDescent="0.25">
      <c r="A610" s="28">
        <v>0</v>
      </c>
      <c r="B610" s="1">
        <v>0</v>
      </c>
      <c r="C610" s="1">
        <v>0</v>
      </c>
      <c r="D610" s="1">
        <v>0</v>
      </c>
      <c r="E610" s="1">
        <v>0</v>
      </c>
      <c r="F610" s="1">
        <v>0</v>
      </c>
      <c r="G610" s="1">
        <v>0</v>
      </c>
      <c r="H610" s="1">
        <v>0</v>
      </c>
      <c r="I610" s="1">
        <v>0</v>
      </c>
      <c r="J610" s="1">
        <v>0</v>
      </c>
      <c r="K610" s="1">
        <v>0</v>
      </c>
      <c r="L610" s="1">
        <v>0</v>
      </c>
      <c r="M610" s="1">
        <v>0</v>
      </c>
      <c r="N610" s="1">
        <v>0</v>
      </c>
      <c r="O610" s="1">
        <v>0</v>
      </c>
      <c r="P610" s="1">
        <v>0</v>
      </c>
    </row>
    <row r="611" spans="1:16" x14ac:dyDescent="0.25">
      <c r="A611" s="28">
        <v>0</v>
      </c>
      <c r="B611" s="1">
        <v>0</v>
      </c>
      <c r="C611" s="1">
        <v>0</v>
      </c>
      <c r="D611" s="1">
        <v>0</v>
      </c>
      <c r="E611" s="1">
        <v>0</v>
      </c>
      <c r="F611" s="1">
        <v>0</v>
      </c>
      <c r="G611" s="1">
        <v>0</v>
      </c>
      <c r="H611" s="1">
        <v>0</v>
      </c>
      <c r="I611" s="1">
        <v>0</v>
      </c>
      <c r="J611" s="1">
        <v>0</v>
      </c>
      <c r="K611" s="1">
        <v>0</v>
      </c>
      <c r="L611" s="1">
        <v>0</v>
      </c>
      <c r="M611" s="1">
        <v>0</v>
      </c>
      <c r="N611" s="1">
        <v>0</v>
      </c>
      <c r="O611" s="1">
        <v>0</v>
      </c>
      <c r="P611" s="1">
        <v>0</v>
      </c>
    </row>
    <row r="612" spans="1:16" x14ac:dyDescent="0.25">
      <c r="A612" s="28">
        <v>0</v>
      </c>
      <c r="B612" s="1">
        <v>0</v>
      </c>
      <c r="C612" s="1">
        <v>0</v>
      </c>
      <c r="D612" s="1">
        <v>0</v>
      </c>
      <c r="E612" s="1">
        <v>0</v>
      </c>
      <c r="F612" s="1">
        <v>0</v>
      </c>
      <c r="G612" s="1">
        <v>0</v>
      </c>
      <c r="H612" s="1">
        <v>0</v>
      </c>
      <c r="I612" s="1">
        <v>0</v>
      </c>
      <c r="J612" s="1">
        <v>0</v>
      </c>
      <c r="K612" s="1">
        <v>0</v>
      </c>
      <c r="L612" s="1">
        <v>0</v>
      </c>
      <c r="M612" s="1">
        <v>0</v>
      </c>
      <c r="N612" s="1">
        <v>0</v>
      </c>
      <c r="O612" s="1">
        <v>0</v>
      </c>
      <c r="P612" s="1">
        <v>0</v>
      </c>
    </row>
    <row r="613" spans="1:16" x14ac:dyDescent="0.25">
      <c r="A613" s="28">
        <v>0</v>
      </c>
      <c r="B613" s="1">
        <v>0</v>
      </c>
      <c r="C613" s="1">
        <v>0</v>
      </c>
      <c r="D613" s="1">
        <v>0</v>
      </c>
      <c r="E613" s="1">
        <v>0</v>
      </c>
      <c r="F613" s="1">
        <v>0</v>
      </c>
      <c r="G613" s="1">
        <v>0</v>
      </c>
      <c r="H613" s="1">
        <v>0</v>
      </c>
      <c r="I613" s="1">
        <v>0</v>
      </c>
      <c r="J613" s="1">
        <v>0</v>
      </c>
      <c r="K613" s="1">
        <v>0</v>
      </c>
      <c r="L613" s="1">
        <v>0</v>
      </c>
      <c r="M613" s="1">
        <v>0</v>
      </c>
      <c r="N613" s="1">
        <v>0</v>
      </c>
      <c r="O613" s="1">
        <v>0</v>
      </c>
      <c r="P613" s="1">
        <v>0</v>
      </c>
    </row>
    <row r="614" spans="1:16" x14ac:dyDescent="0.25">
      <c r="A614" s="28">
        <v>0</v>
      </c>
      <c r="B614" s="1">
        <v>0</v>
      </c>
      <c r="C614" s="1">
        <v>0</v>
      </c>
      <c r="D614" s="1">
        <v>0</v>
      </c>
      <c r="E614" s="1">
        <v>0</v>
      </c>
      <c r="F614" s="1">
        <v>0</v>
      </c>
      <c r="G614" s="1">
        <v>0</v>
      </c>
      <c r="H614" s="1">
        <v>0</v>
      </c>
      <c r="I614" s="1">
        <v>0</v>
      </c>
      <c r="J614" s="1">
        <v>0</v>
      </c>
      <c r="K614" s="1">
        <v>0</v>
      </c>
      <c r="L614" s="1">
        <v>0</v>
      </c>
      <c r="M614" s="1">
        <v>0</v>
      </c>
      <c r="N614" s="1">
        <v>0</v>
      </c>
      <c r="O614" s="1">
        <v>0</v>
      </c>
      <c r="P614" s="1">
        <v>0</v>
      </c>
    </row>
    <row r="615" spans="1:16" x14ac:dyDescent="0.25">
      <c r="A615" s="28">
        <v>0</v>
      </c>
      <c r="B615" s="1">
        <v>0</v>
      </c>
      <c r="C615" s="1">
        <v>0</v>
      </c>
      <c r="D615" s="1">
        <v>0</v>
      </c>
      <c r="E615" s="1">
        <v>0</v>
      </c>
      <c r="F615" s="1">
        <v>0</v>
      </c>
      <c r="G615" s="1">
        <v>0</v>
      </c>
      <c r="H615" s="1">
        <v>0</v>
      </c>
      <c r="I615" s="1">
        <v>0</v>
      </c>
      <c r="J615" s="1">
        <v>0</v>
      </c>
      <c r="K615" s="1">
        <v>0</v>
      </c>
      <c r="L615" s="1">
        <v>0</v>
      </c>
      <c r="M615" s="1">
        <v>0</v>
      </c>
      <c r="N615" s="1">
        <v>0</v>
      </c>
      <c r="O615" s="1">
        <v>0</v>
      </c>
      <c r="P615" s="1">
        <v>0</v>
      </c>
    </row>
    <row r="616" spans="1:16" x14ac:dyDescent="0.25">
      <c r="A616" s="28">
        <v>0</v>
      </c>
      <c r="B616" s="1">
        <v>0</v>
      </c>
      <c r="C616" s="1">
        <v>0</v>
      </c>
      <c r="D616" s="1">
        <v>0</v>
      </c>
      <c r="E616" s="1">
        <v>0</v>
      </c>
      <c r="F616" s="1">
        <v>0</v>
      </c>
      <c r="G616" s="1">
        <v>0</v>
      </c>
      <c r="H616" s="1">
        <v>0</v>
      </c>
      <c r="I616" s="1">
        <v>0</v>
      </c>
      <c r="J616" s="1">
        <v>0</v>
      </c>
      <c r="K616" s="1">
        <v>0</v>
      </c>
      <c r="L616" s="1">
        <v>0</v>
      </c>
      <c r="M616" s="1">
        <v>0</v>
      </c>
      <c r="N616" s="1">
        <v>0</v>
      </c>
      <c r="O616" s="1">
        <v>0</v>
      </c>
      <c r="P616" s="1">
        <v>0</v>
      </c>
    </row>
    <row r="617" spans="1:16" x14ac:dyDescent="0.25">
      <c r="A617" s="28">
        <v>0</v>
      </c>
      <c r="B617" s="1">
        <v>0</v>
      </c>
      <c r="C617" s="1">
        <v>0</v>
      </c>
      <c r="D617" s="1">
        <v>0</v>
      </c>
      <c r="E617" s="1">
        <v>0</v>
      </c>
      <c r="F617" s="1">
        <v>0</v>
      </c>
      <c r="G617" s="1">
        <v>0</v>
      </c>
      <c r="H617" s="1">
        <v>0</v>
      </c>
      <c r="I617" s="1">
        <v>0</v>
      </c>
      <c r="J617" s="1">
        <v>0</v>
      </c>
      <c r="K617" s="1">
        <v>0</v>
      </c>
      <c r="L617" s="1">
        <v>0</v>
      </c>
      <c r="M617" s="1">
        <v>0</v>
      </c>
      <c r="N617" s="1">
        <v>0</v>
      </c>
      <c r="O617" s="1">
        <v>0</v>
      </c>
      <c r="P617" s="1">
        <v>0</v>
      </c>
    </row>
    <row r="618" spans="1:16" x14ac:dyDescent="0.25">
      <c r="A618" s="28">
        <v>0</v>
      </c>
      <c r="B618" s="1">
        <v>0</v>
      </c>
      <c r="C618" s="1">
        <v>0</v>
      </c>
      <c r="D618" s="1">
        <v>0</v>
      </c>
      <c r="E618" s="1">
        <v>0</v>
      </c>
      <c r="F618" s="1">
        <v>0</v>
      </c>
      <c r="G618" s="1">
        <v>0</v>
      </c>
      <c r="H618" s="1">
        <v>0</v>
      </c>
      <c r="I618" s="1">
        <v>0</v>
      </c>
      <c r="J618" s="1">
        <v>0</v>
      </c>
      <c r="K618" s="1">
        <v>0</v>
      </c>
      <c r="L618" s="1">
        <v>0</v>
      </c>
      <c r="M618" s="1">
        <v>0</v>
      </c>
      <c r="N618" s="1">
        <v>0</v>
      </c>
      <c r="O618" s="1">
        <v>0</v>
      </c>
      <c r="P618" s="1">
        <v>0</v>
      </c>
    </row>
    <row r="619" spans="1:16" x14ac:dyDescent="0.25">
      <c r="A619" s="28">
        <v>0</v>
      </c>
      <c r="B619" s="1">
        <v>0</v>
      </c>
      <c r="C619" s="1">
        <v>0</v>
      </c>
      <c r="D619" s="1">
        <v>0</v>
      </c>
      <c r="E619" s="1">
        <v>0</v>
      </c>
      <c r="F619" s="1">
        <v>0</v>
      </c>
      <c r="G619" s="1">
        <v>0</v>
      </c>
      <c r="H619" s="1">
        <v>0</v>
      </c>
      <c r="I619" s="1">
        <v>0</v>
      </c>
      <c r="J619" s="1">
        <v>0</v>
      </c>
      <c r="K619" s="1">
        <v>0</v>
      </c>
      <c r="L619" s="1">
        <v>0</v>
      </c>
      <c r="M619" s="1">
        <v>0</v>
      </c>
      <c r="N619" s="1">
        <v>0</v>
      </c>
      <c r="O619" s="1">
        <v>0</v>
      </c>
      <c r="P619" s="1">
        <v>0</v>
      </c>
    </row>
    <row r="620" spans="1:16" x14ac:dyDescent="0.25">
      <c r="A620" s="28">
        <v>0</v>
      </c>
      <c r="B620" s="1">
        <v>0</v>
      </c>
      <c r="C620" s="1">
        <v>0</v>
      </c>
      <c r="D620" s="1">
        <v>0</v>
      </c>
      <c r="E620" s="1">
        <v>0</v>
      </c>
      <c r="F620" s="1">
        <v>0</v>
      </c>
      <c r="G620" s="1">
        <v>0</v>
      </c>
      <c r="H620" s="1">
        <v>0</v>
      </c>
      <c r="I620" s="1">
        <v>0</v>
      </c>
      <c r="J620" s="1">
        <v>0</v>
      </c>
      <c r="K620" s="1">
        <v>0</v>
      </c>
      <c r="L620" s="1">
        <v>0</v>
      </c>
      <c r="M620" s="1">
        <v>0</v>
      </c>
      <c r="N620" s="1">
        <v>0</v>
      </c>
      <c r="O620" s="1">
        <v>0</v>
      </c>
      <c r="P620" s="1">
        <v>0</v>
      </c>
    </row>
    <row r="621" spans="1:16" x14ac:dyDescent="0.25">
      <c r="A621" s="28">
        <v>0</v>
      </c>
      <c r="B621" s="1">
        <v>0</v>
      </c>
      <c r="C621" s="1">
        <v>0</v>
      </c>
      <c r="D621" s="1">
        <v>0</v>
      </c>
      <c r="E621" s="1">
        <v>0</v>
      </c>
      <c r="F621" s="1">
        <v>0</v>
      </c>
      <c r="G621" s="1">
        <v>0</v>
      </c>
      <c r="H621" s="1">
        <v>0</v>
      </c>
      <c r="I621" s="1">
        <v>0</v>
      </c>
      <c r="J621" s="1">
        <v>0</v>
      </c>
      <c r="K621" s="1">
        <v>0</v>
      </c>
      <c r="L621" s="1">
        <v>0</v>
      </c>
      <c r="M621" s="1">
        <v>0</v>
      </c>
      <c r="N621" s="1">
        <v>0</v>
      </c>
      <c r="O621" s="1">
        <v>0</v>
      </c>
      <c r="P621" s="1">
        <v>0</v>
      </c>
    </row>
    <row r="622" spans="1:16" x14ac:dyDescent="0.25">
      <c r="A622" s="28">
        <v>0</v>
      </c>
      <c r="B622" s="1">
        <v>0</v>
      </c>
      <c r="C622" s="1">
        <v>0</v>
      </c>
      <c r="D622" s="1">
        <v>0</v>
      </c>
      <c r="E622" s="1">
        <v>0</v>
      </c>
      <c r="F622" s="1">
        <v>0</v>
      </c>
      <c r="G622" s="1">
        <v>0</v>
      </c>
      <c r="H622" s="1">
        <v>0</v>
      </c>
      <c r="I622" s="1">
        <v>0</v>
      </c>
      <c r="J622" s="1">
        <v>0</v>
      </c>
      <c r="K622" s="1">
        <v>0</v>
      </c>
      <c r="L622" s="1">
        <v>0</v>
      </c>
      <c r="M622" s="1">
        <v>0</v>
      </c>
      <c r="N622" s="1">
        <v>0</v>
      </c>
      <c r="O622" s="1">
        <v>0</v>
      </c>
      <c r="P622" s="1">
        <v>0</v>
      </c>
    </row>
    <row r="623" spans="1:16" x14ac:dyDescent="0.25">
      <c r="A623" s="28">
        <v>0</v>
      </c>
      <c r="B623" s="1">
        <v>0</v>
      </c>
      <c r="C623" s="1">
        <v>0</v>
      </c>
      <c r="D623" s="1">
        <v>0</v>
      </c>
      <c r="E623" s="1">
        <v>0</v>
      </c>
      <c r="F623" s="1">
        <v>0</v>
      </c>
      <c r="G623" s="1">
        <v>0</v>
      </c>
      <c r="H623" s="1">
        <v>0</v>
      </c>
      <c r="I623" s="1">
        <v>0</v>
      </c>
      <c r="J623" s="1">
        <v>0</v>
      </c>
      <c r="K623" s="1">
        <v>0</v>
      </c>
      <c r="L623" s="1">
        <v>0</v>
      </c>
      <c r="M623" s="1">
        <v>0</v>
      </c>
      <c r="N623" s="1">
        <v>0</v>
      </c>
      <c r="O623" s="1">
        <v>0</v>
      </c>
      <c r="P623" s="1">
        <v>0</v>
      </c>
    </row>
    <row r="624" spans="1:16" x14ac:dyDescent="0.25">
      <c r="A624" s="28">
        <v>0</v>
      </c>
      <c r="B624" s="1">
        <v>0</v>
      </c>
      <c r="C624" s="1">
        <v>0</v>
      </c>
      <c r="D624" s="1">
        <v>0</v>
      </c>
      <c r="E624" s="1">
        <v>0</v>
      </c>
      <c r="F624" s="1">
        <v>0</v>
      </c>
      <c r="G624" s="1">
        <v>0</v>
      </c>
      <c r="H624" s="1">
        <v>0</v>
      </c>
      <c r="I624" s="1">
        <v>0</v>
      </c>
      <c r="J624" s="1">
        <v>0</v>
      </c>
      <c r="K624" s="1">
        <v>0</v>
      </c>
      <c r="L624" s="1">
        <v>0</v>
      </c>
      <c r="M624" s="1">
        <v>0</v>
      </c>
      <c r="N624" s="1">
        <v>0</v>
      </c>
      <c r="O624" s="1">
        <v>0</v>
      </c>
      <c r="P624" s="1">
        <v>0</v>
      </c>
    </row>
    <row r="625" spans="1:16" x14ac:dyDescent="0.25">
      <c r="A625" s="28">
        <v>0</v>
      </c>
      <c r="B625" s="1">
        <v>0</v>
      </c>
      <c r="C625" s="1">
        <v>0</v>
      </c>
      <c r="D625" s="1">
        <v>0</v>
      </c>
      <c r="E625" s="1">
        <v>0</v>
      </c>
      <c r="F625" s="1">
        <v>0</v>
      </c>
      <c r="G625" s="1">
        <v>0</v>
      </c>
      <c r="H625" s="1">
        <v>0</v>
      </c>
      <c r="I625" s="1">
        <v>0</v>
      </c>
      <c r="J625" s="1">
        <v>0</v>
      </c>
      <c r="K625" s="1">
        <v>0</v>
      </c>
      <c r="L625" s="1">
        <v>0</v>
      </c>
      <c r="M625" s="1">
        <v>0</v>
      </c>
      <c r="N625" s="1">
        <v>0</v>
      </c>
      <c r="O625" s="1">
        <v>0</v>
      </c>
      <c r="P625" s="1">
        <v>0</v>
      </c>
    </row>
    <row r="626" spans="1:16" x14ac:dyDescent="0.25">
      <c r="A626" s="28">
        <v>0</v>
      </c>
      <c r="B626" s="1">
        <v>0</v>
      </c>
      <c r="C626" s="1">
        <v>0</v>
      </c>
      <c r="D626" s="1">
        <v>0</v>
      </c>
      <c r="E626" s="1">
        <v>0</v>
      </c>
      <c r="F626" s="1">
        <v>0</v>
      </c>
      <c r="G626" s="1">
        <v>0</v>
      </c>
      <c r="H626" s="1">
        <v>0</v>
      </c>
      <c r="I626" s="1">
        <v>0</v>
      </c>
      <c r="J626" s="1">
        <v>0</v>
      </c>
      <c r="K626" s="1">
        <v>0</v>
      </c>
      <c r="L626" s="1">
        <v>0</v>
      </c>
      <c r="M626" s="1">
        <v>0</v>
      </c>
      <c r="N626" s="1">
        <v>0</v>
      </c>
      <c r="O626" s="1">
        <v>0</v>
      </c>
      <c r="P626" s="1">
        <v>0</v>
      </c>
    </row>
    <row r="627" spans="1:16" x14ac:dyDescent="0.25">
      <c r="A627" s="28">
        <v>0</v>
      </c>
      <c r="B627" s="1">
        <v>0</v>
      </c>
      <c r="C627" s="1">
        <v>0</v>
      </c>
      <c r="D627" s="1">
        <v>0</v>
      </c>
      <c r="E627" s="1">
        <v>0</v>
      </c>
      <c r="F627" s="1">
        <v>0</v>
      </c>
      <c r="G627" s="1">
        <v>0</v>
      </c>
      <c r="H627" s="1">
        <v>0</v>
      </c>
      <c r="I627" s="1">
        <v>0</v>
      </c>
      <c r="J627" s="1">
        <v>0</v>
      </c>
      <c r="K627" s="1">
        <v>0</v>
      </c>
      <c r="L627" s="1">
        <v>0</v>
      </c>
      <c r="M627" s="1">
        <v>0</v>
      </c>
      <c r="N627" s="1">
        <v>0</v>
      </c>
      <c r="O627" s="1">
        <v>0</v>
      </c>
      <c r="P627" s="1">
        <v>0</v>
      </c>
    </row>
    <row r="628" spans="1:16" x14ac:dyDescent="0.25">
      <c r="A628" s="28">
        <v>0</v>
      </c>
      <c r="B628" s="1">
        <v>0</v>
      </c>
      <c r="C628" s="1">
        <v>0</v>
      </c>
      <c r="D628" s="1">
        <v>0</v>
      </c>
      <c r="E628" s="1">
        <v>0</v>
      </c>
      <c r="F628" s="1">
        <v>0</v>
      </c>
      <c r="G628" s="1">
        <v>0</v>
      </c>
      <c r="H628" s="1">
        <v>0</v>
      </c>
      <c r="I628" s="1">
        <v>0</v>
      </c>
      <c r="J628" s="1">
        <v>0</v>
      </c>
      <c r="K628" s="1">
        <v>0</v>
      </c>
      <c r="L628" s="1">
        <v>0</v>
      </c>
      <c r="M628" s="1">
        <v>0</v>
      </c>
      <c r="N628" s="1">
        <v>0</v>
      </c>
      <c r="O628" s="1">
        <v>0</v>
      </c>
      <c r="P628" s="1">
        <v>0</v>
      </c>
    </row>
    <row r="629" spans="1:16" x14ac:dyDescent="0.25">
      <c r="A629" s="28">
        <v>0</v>
      </c>
      <c r="B629" s="1">
        <v>0</v>
      </c>
      <c r="C629" s="1">
        <v>0</v>
      </c>
      <c r="D629" s="1">
        <v>0</v>
      </c>
      <c r="E629" s="1">
        <v>0</v>
      </c>
      <c r="F629" s="1">
        <v>0</v>
      </c>
      <c r="G629" s="1">
        <v>0</v>
      </c>
      <c r="H629" s="1">
        <v>0</v>
      </c>
      <c r="I629" s="1">
        <v>0</v>
      </c>
      <c r="J629" s="1">
        <v>0</v>
      </c>
      <c r="K629" s="1">
        <v>0</v>
      </c>
      <c r="L629" s="1">
        <v>0</v>
      </c>
      <c r="M629" s="1">
        <v>0</v>
      </c>
      <c r="N629" s="1">
        <v>0</v>
      </c>
      <c r="O629" s="1">
        <v>0</v>
      </c>
      <c r="P629" s="1">
        <v>0</v>
      </c>
    </row>
    <row r="630" spans="1:16" x14ac:dyDescent="0.25">
      <c r="A630" s="28">
        <v>0</v>
      </c>
      <c r="B630" s="1">
        <v>0</v>
      </c>
      <c r="C630" s="1">
        <v>0</v>
      </c>
      <c r="D630" s="1">
        <v>0</v>
      </c>
      <c r="E630" s="1">
        <v>0</v>
      </c>
      <c r="F630" s="1">
        <v>0</v>
      </c>
      <c r="G630" s="1">
        <v>0</v>
      </c>
      <c r="H630" s="1">
        <v>0</v>
      </c>
      <c r="I630" s="1">
        <v>0</v>
      </c>
      <c r="J630" s="1">
        <v>0</v>
      </c>
      <c r="K630" s="1">
        <v>0</v>
      </c>
      <c r="L630" s="1">
        <v>0</v>
      </c>
      <c r="M630" s="1">
        <v>0</v>
      </c>
      <c r="N630" s="1">
        <v>0</v>
      </c>
      <c r="O630" s="1">
        <v>0</v>
      </c>
      <c r="P630" s="1">
        <v>0</v>
      </c>
    </row>
    <row r="631" spans="1:16" x14ac:dyDescent="0.25">
      <c r="A631" s="28">
        <v>0</v>
      </c>
      <c r="B631" s="1">
        <v>0</v>
      </c>
      <c r="C631" s="1">
        <v>0</v>
      </c>
      <c r="D631" s="1">
        <v>0</v>
      </c>
      <c r="E631" s="1">
        <v>0</v>
      </c>
      <c r="F631" s="1">
        <v>0</v>
      </c>
      <c r="G631" s="1">
        <v>0</v>
      </c>
      <c r="H631" s="1">
        <v>0</v>
      </c>
      <c r="I631" s="1">
        <v>0</v>
      </c>
      <c r="J631" s="1">
        <v>0</v>
      </c>
      <c r="K631" s="1">
        <v>0</v>
      </c>
      <c r="L631" s="1">
        <v>0</v>
      </c>
      <c r="M631" s="1">
        <v>0</v>
      </c>
      <c r="N631" s="1">
        <v>0</v>
      </c>
      <c r="O631" s="1">
        <v>0</v>
      </c>
      <c r="P631" s="1">
        <v>0</v>
      </c>
    </row>
    <row r="632" spans="1:16" x14ac:dyDescent="0.25">
      <c r="A632" s="28">
        <v>0</v>
      </c>
      <c r="B632" s="1">
        <v>0</v>
      </c>
      <c r="C632" s="1">
        <v>0</v>
      </c>
      <c r="D632" s="1">
        <v>0</v>
      </c>
      <c r="E632" s="1">
        <v>0</v>
      </c>
      <c r="F632" s="1">
        <v>0</v>
      </c>
      <c r="G632" s="1">
        <v>0</v>
      </c>
      <c r="H632" s="1">
        <v>0</v>
      </c>
      <c r="I632" s="1">
        <v>0</v>
      </c>
      <c r="J632" s="1">
        <v>0</v>
      </c>
      <c r="K632" s="1">
        <v>0</v>
      </c>
      <c r="L632" s="1">
        <v>0</v>
      </c>
      <c r="M632" s="1">
        <v>0</v>
      </c>
      <c r="N632" s="1">
        <v>0</v>
      </c>
      <c r="O632" s="1">
        <v>0</v>
      </c>
      <c r="P632" s="1">
        <v>0</v>
      </c>
    </row>
    <row r="633" spans="1:16" x14ac:dyDescent="0.25">
      <c r="A633" s="28">
        <v>0</v>
      </c>
      <c r="B633" s="1">
        <v>0</v>
      </c>
      <c r="C633" s="1">
        <v>0</v>
      </c>
      <c r="D633" s="1">
        <v>0</v>
      </c>
      <c r="E633" s="1">
        <v>0</v>
      </c>
      <c r="F633" s="1">
        <v>0</v>
      </c>
      <c r="G633" s="1">
        <v>0</v>
      </c>
      <c r="H633" s="1">
        <v>0</v>
      </c>
      <c r="I633" s="1">
        <v>0</v>
      </c>
      <c r="J633" s="1">
        <v>0</v>
      </c>
      <c r="K633" s="1">
        <v>0</v>
      </c>
      <c r="L633" s="1">
        <v>0</v>
      </c>
      <c r="M633" s="1">
        <v>0</v>
      </c>
      <c r="N633" s="1">
        <v>0</v>
      </c>
      <c r="O633" s="1">
        <v>0</v>
      </c>
      <c r="P633" s="1">
        <v>0</v>
      </c>
    </row>
    <row r="634" spans="1:16" x14ac:dyDescent="0.25">
      <c r="A634" s="28">
        <v>0</v>
      </c>
      <c r="B634" s="1">
        <v>0</v>
      </c>
      <c r="C634" s="1">
        <v>0</v>
      </c>
      <c r="D634" s="1">
        <v>0</v>
      </c>
      <c r="E634" s="1">
        <v>0</v>
      </c>
      <c r="F634" s="1">
        <v>0</v>
      </c>
      <c r="G634" s="1">
        <v>0</v>
      </c>
      <c r="H634" s="1">
        <v>0</v>
      </c>
      <c r="I634" s="1">
        <v>0</v>
      </c>
      <c r="J634" s="1">
        <v>0</v>
      </c>
      <c r="K634" s="1">
        <v>0</v>
      </c>
      <c r="L634" s="1">
        <v>0</v>
      </c>
      <c r="M634" s="1">
        <v>0</v>
      </c>
      <c r="N634" s="1">
        <v>0</v>
      </c>
      <c r="O634" s="1">
        <v>0</v>
      </c>
      <c r="P634" s="1">
        <v>0</v>
      </c>
    </row>
    <row r="635" spans="1:16" x14ac:dyDescent="0.25">
      <c r="A635" s="28">
        <v>0</v>
      </c>
      <c r="B635" s="1">
        <v>0</v>
      </c>
      <c r="C635" s="1">
        <v>0</v>
      </c>
      <c r="D635" s="1">
        <v>0</v>
      </c>
      <c r="E635" s="1">
        <v>0</v>
      </c>
      <c r="F635" s="1">
        <v>0</v>
      </c>
      <c r="G635" s="1">
        <v>0</v>
      </c>
      <c r="H635" s="1">
        <v>0</v>
      </c>
      <c r="I635" s="1">
        <v>0</v>
      </c>
      <c r="J635" s="1">
        <v>0</v>
      </c>
      <c r="K635" s="1">
        <v>0</v>
      </c>
      <c r="L635" s="1">
        <v>0</v>
      </c>
      <c r="M635" s="1">
        <v>0</v>
      </c>
      <c r="N635" s="1">
        <v>0</v>
      </c>
      <c r="O635" s="1">
        <v>0</v>
      </c>
      <c r="P635" s="1">
        <v>0</v>
      </c>
    </row>
    <row r="636" spans="1:16" x14ac:dyDescent="0.25">
      <c r="A636" s="28">
        <v>0</v>
      </c>
      <c r="B636" s="1">
        <v>0</v>
      </c>
      <c r="C636" s="1">
        <v>0</v>
      </c>
      <c r="D636" s="1">
        <v>0</v>
      </c>
      <c r="E636" s="1">
        <v>0</v>
      </c>
      <c r="F636" s="1">
        <v>0</v>
      </c>
      <c r="G636" s="1">
        <v>0</v>
      </c>
      <c r="H636" s="1">
        <v>0</v>
      </c>
      <c r="I636" s="1">
        <v>0</v>
      </c>
      <c r="J636" s="1">
        <v>0</v>
      </c>
      <c r="K636" s="1">
        <v>0</v>
      </c>
      <c r="L636" s="1">
        <v>0</v>
      </c>
      <c r="M636" s="1">
        <v>0</v>
      </c>
      <c r="N636" s="1">
        <v>0</v>
      </c>
      <c r="O636" s="1">
        <v>0</v>
      </c>
      <c r="P636" s="1">
        <v>0</v>
      </c>
    </row>
    <row r="637" spans="1:16" x14ac:dyDescent="0.25">
      <c r="A637" s="28">
        <v>0</v>
      </c>
      <c r="B637" s="1">
        <v>0</v>
      </c>
      <c r="C637" s="1">
        <v>0</v>
      </c>
      <c r="D637" s="1">
        <v>0</v>
      </c>
      <c r="E637" s="1">
        <v>0</v>
      </c>
      <c r="F637" s="1">
        <v>0</v>
      </c>
      <c r="G637" s="1">
        <v>0</v>
      </c>
      <c r="H637" s="1">
        <v>0</v>
      </c>
      <c r="I637" s="1">
        <v>0</v>
      </c>
      <c r="J637" s="1">
        <v>0</v>
      </c>
      <c r="K637" s="1">
        <v>0</v>
      </c>
      <c r="L637" s="1">
        <v>0</v>
      </c>
      <c r="M637" s="1">
        <v>0</v>
      </c>
      <c r="N637" s="1">
        <v>0</v>
      </c>
      <c r="O637" s="1">
        <v>0</v>
      </c>
      <c r="P637" s="1">
        <v>0</v>
      </c>
    </row>
    <row r="638" spans="1:16" x14ac:dyDescent="0.25">
      <c r="A638" s="28">
        <v>0</v>
      </c>
      <c r="B638" s="1">
        <v>0</v>
      </c>
      <c r="C638" s="1">
        <v>0</v>
      </c>
      <c r="D638" s="1">
        <v>0</v>
      </c>
      <c r="E638" s="1">
        <v>0</v>
      </c>
      <c r="F638" s="1">
        <v>0</v>
      </c>
      <c r="G638" s="1">
        <v>0</v>
      </c>
      <c r="H638" s="1">
        <v>0</v>
      </c>
      <c r="I638" s="1">
        <v>0</v>
      </c>
      <c r="J638" s="1">
        <v>0</v>
      </c>
      <c r="K638" s="1">
        <v>0</v>
      </c>
      <c r="L638" s="1">
        <v>0</v>
      </c>
      <c r="M638" s="1">
        <v>0</v>
      </c>
      <c r="N638" s="1">
        <v>0</v>
      </c>
      <c r="O638" s="1">
        <v>0</v>
      </c>
      <c r="P638" s="1">
        <v>0</v>
      </c>
    </row>
    <row r="639" spans="1:16" x14ac:dyDescent="0.25">
      <c r="A639" s="28">
        <v>0</v>
      </c>
      <c r="B639" s="1">
        <v>0</v>
      </c>
      <c r="C639" s="1">
        <v>0</v>
      </c>
      <c r="D639" s="1">
        <v>0</v>
      </c>
      <c r="E639" s="1">
        <v>0</v>
      </c>
      <c r="F639" s="1">
        <v>0</v>
      </c>
      <c r="G639" s="1">
        <v>0</v>
      </c>
      <c r="H639" s="1">
        <v>0</v>
      </c>
      <c r="I639" s="1">
        <v>0</v>
      </c>
      <c r="J639" s="1">
        <v>0</v>
      </c>
      <c r="K639" s="1">
        <v>0</v>
      </c>
      <c r="L639" s="1">
        <v>0</v>
      </c>
      <c r="M639" s="1">
        <v>0</v>
      </c>
      <c r="N639" s="1">
        <v>0</v>
      </c>
      <c r="O639" s="1">
        <v>0</v>
      </c>
      <c r="P639" s="1">
        <v>0</v>
      </c>
    </row>
    <row r="640" spans="1:16" x14ac:dyDescent="0.25">
      <c r="A640" s="28">
        <v>0</v>
      </c>
      <c r="B640" s="1">
        <v>0</v>
      </c>
      <c r="C640" s="1">
        <v>0</v>
      </c>
      <c r="D640" s="1">
        <v>0</v>
      </c>
      <c r="E640" s="1">
        <v>0</v>
      </c>
      <c r="F640" s="1">
        <v>0</v>
      </c>
      <c r="G640" s="1">
        <v>0</v>
      </c>
      <c r="H640" s="1">
        <v>0</v>
      </c>
      <c r="I640" s="1">
        <v>0</v>
      </c>
      <c r="J640" s="1">
        <v>0</v>
      </c>
      <c r="K640" s="1">
        <v>0</v>
      </c>
      <c r="L640" s="1">
        <v>0</v>
      </c>
      <c r="M640" s="1">
        <v>0</v>
      </c>
      <c r="N640" s="1">
        <v>0</v>
      </c>
      <c r="O640" s="1">
        <v>0</v>
      </c>
      <c r="P640" s="1">
        <v>0</v>
      </c>
    </row>
    <row r="641" spans="1:16" x14ac:dyDescent="0.25">
      <c r="A641" s="28">
        <v>0</v>
      </c>
      <c r="B641" s="1">
        <v>0</v>
      </c>
      <c r="C641" s="1">
        <v>0</v>
      </c>
      <c r="D641" s="1">
        <v>0</v>
      </c>
      <c r="E641" s="1">
        <v>0</v>
      </c>
      <c r="F641" s="1">
        <v>0</v>
      </c>
      <c r="G641" s="1">
        <v>0</v>
      </c>
      <c r="H641" s="1">
        <v>0</v>
      </c>
      <c r="I641" s="1">
        <v>0</v>
      </c>
      <c r="J641" s="1">
        <v>0</v>
      </c>
      <c r="K641" s="1">
        <v>0</v>
      </c>
      <c r="L641" s="1">
        <v>0</v>
      </c>
      <c r="M641" s="1">
        <v>0</v>
      </c>
      <c r="N641" s="1">
        <v>0</v>
      </c>
      <c r="O641" s="1">
        <v>0</v>
      </c>
      <c r="P641" s="1">
        <v>0</v>
      </c>
    </row>
    <row r="642" spans="1:16" x14ac:dyDescent="0.25">
      <c r="A642" s="28">
        <v>0</v>
      </c>
      <c r="B642" s="1">
        <v>0</v>
      </c>
      <c r="C642" s="1">
        <v>0</v>
      </c>
      <c r="D642" s="1">
        <v>0</v>
      </c>
      <c r="E642" s="1">
        <v>0</v>
      </c>
      <c r="F642" s="1">
        <v>0</v>
      </c>
      <c r="G642" s="1">
        <v>0</v>
      </c>
      <c r="H642" s="1">
        <v>0</v>
      </c>
      <c r="I642" s="1">
        <v>0</v>
      </c>
      <c r="J642" s="1">
        <v>0</v>
      </c>
      <c r="K642" s="1">
        <v>0</v>
      </c>
      <c r="L642" s="1">
        <v>0</v>
      </c>
      <c r="M642" s="1">
        <v>0</v>
      </c>
      <c r="N642" s="1">
        <v>0</v>
      </c>
      <c r="O642" s="1">
        <v>0</v>
      </c>
      <c r="P642" s="1">
        <v>0</v>
      </c>
    </row>
    <row r="643" spans="1:16" x14ac:dyDescent="0.25">
      <c r="A643" s="28">
        <v>0</v>
      </c>
      <c r="B643" s="1">
        <v>0</v>
      </c>
      <c r="C643" s="1">
        <v>0</v>
      </c>
      <c r="D643" s="1">
        <v>0</v>
      </c>
      <c r="E643" s="1">
        <v>0</v>
      </c>
      <c r="F643" s="1">
        <v>0</v>
      </c>
      <c r="G643" s="1">
        <v>0</v>
      </c>
      <c r="H643" s="1">
        <v>0</v>
      </c>
      <c r="I643" s="1">
        <v>0</v>
      </c>
      <c r="J643" s="1">
        <v>0</v>
      </c>
      <c r="K643" s="1">
        <v>0</v>
      </c>
      <c r="L643" s="1">
        <v>0</v>
      </c>
      <c r="M643" s="1">
        <v>0</v>
      </c>
      <c r="N643" s="1">
        <v>0</v>
      </c>
      <c r="O643" s="1">
        <v>0</v>
      </c>
      <c r="P643" s="1">
        <v>0</v>
      </c>
    </row>
    <row r="644" spans="1:16" x14ac:dyDescent="0.25">
      <c r="A644" s="28">
        <v>0</v>
      </c>
      <c r="B644" s="1">
        <v>0</v>
      </c>
      <c r="C644" s="1">
        <v>0</v>
      </c>
      <c r="D644" s="1">
        <v>0</v>
      </c>
      <c r="E644" s="1">
        <v>0</v>
      </c>
      <c r="F644" s="1">
        <v>0</v>
      </c>
      <c r="G644" s="1">
        <v>0</v>
      </c>
      <c r="H644" s="1">
        <v>0</v>
      </c>
      <c r="I644" s="1">
        <v>0</v>
      </c>
      <c r="J644" s="1">
        <v>0</v>
      </c>
      <c r="K644" s="1">
        <v>0</v>
      </c>
      <c r="L644" s="1">
        <v>0</v>
      </c>
      <c r="M644" s="1">
        <v>0</v>
      </c>
      <c r="N644" s="1">
        <v>0</v>
      </c>
      <c r="O644" s="1">
        <v>0</v>
      </c>
      <c r="P644" s="1">
        <v>0</v>
      </c>
    </row>
    <row r="645" spans="1:16" x14ac:dyDescent="0.25">
      <c r="A645" s="28">
        <v>0</v>
      </c>
      <c r="B645" s="1">
        <v>0</v>
      </c>
      <c r="C645" s="1">
        <v>0</v>
      </c>
      <c r="D645" s="1">
        <v>0</v>
      </c>
      <c r="E645" s="1">
        <v>0</v>
      </c>
      <c r="F645" s="1">
        <v>0</v>
      </c>
      <c r="G645" s="1">
        <v>0</v>
      </c>
      <c r="H645" s="1">
        <v>0</v>
      </c>
      <c r="I645" s="1">
        <v>0</v>
      </c>
      <c r="J645" s="1">
        <v>0</v>
      </c>
      <c r="K645" s="1">
        <v>0</v>
      </c>
      <c r="L645" s="1">
        <v>0</v>
      </c>
      <c r="M645" s="1">
        <v>0</v>
      </c>
      <c r="N645" s="1">
        <v>0</v>
      </c>
      <c r="O645" s="1">
        <v>0</v>
      </c>
      <c r="P645" s="1">
        <v>0</v>
      </c>
    </row>
    <row r="646" spans="1:16" x14ac:dyDescent="0.25">
      <c r="A646" s="28">
        <v>0</v>
      </c>
      <c r="B646" s="1">
        <v>0</v>
      </c>
      <c r="C646" s="1">
        <v>0</v>
      </c>
      <c r="D646" s="1">
        <v>0</v>
      </c>
      <c r="E646" s="1">
        <v>0</v>
      </c>
      <c r="F646" s="1">
        <v>0</v>
      </c>
      <c r="G646" s="1">
        <v>0</v>
      </c>
      <c r="H646" s="1">
        <v>0</v>
      </c>
      <c r="I646" s="1">
        <v>0</v>
      </c>
      <c r="J646" s="1">
        <v>0</v>
      </c>
      <c r="K646" s="1">
        <v>0</v>
      </c>
      <c r="L646" s="1">
        <v>0</v>
      </c>
      <c r="M646" s="1">
        <v>0</v>
      </c>
      <c r="N646" s="1">
        <v>0</v>
      </c>
      <c r="O646" s="1">
        <v>0</v>
      </c>
      <c r="P646" s="1">
        <v>0</v>
      </c>
    </row>
    <row r="647" spans="1:16" x14ac:dyDescent="0.25">
      <c r="A647" s="28">
        <v>0</v>
      </c>
      <c r="B647" s="1">
        <v>0</v>
      </c>
      <c r="C647" s="1">
        <v>0</v>
      </c>
      <c r="D647" s="1">
        <v>0</v>
      </c>
      <c r="E647" s="1">
        <v>0</v>
      </c>
      <c r="F647" s="1">
        <v>0</v>
      </c>
      <c r="G647" s="1">
        <v>0</v>
      </c>
      <c r="H647" s="1">
        <v>0</v>
      </c>
      <c r="I647" s="1">
        <v>0</v>
      </c>
      <c r="J647" s="1">
        <v>0</v>
      </c>
      <c r="K647" s="1">
        <v>0</v>
      </c>
      <c r="L647" s="1">
        <v>0</v>
      </c>
      <c r="M647" s="1">
        <v>0</v>
      </c>
      <c r="N647" s="1">
        <v>0</v>
      </c>
      <c r="O647" s="1">
        <v>0</v>
      </c>
      <c r="P647" s="1">
        <v>0</v>
      </c>
    </row>
    <row r="648" spans="1:16" x14ac:dyDescent="0.25">
      <c r="A648" s="28">
        <v>0</v>
      </c>
      <c r="B648" s="1">
        <v>0</v>
      </c>
      <c r="C648" s="1">
        <v>0</v>
      </c>
      <c r="D648" s="1">
        <v>0</v>
      </c>
      <c r="E648" s="1">
        <v>0</v>
      </c>
      <c r="F648" s="1">
        <v>0</v>
      </c>
      <c r="G648" s="1">
        <v>0</v>
      </c>
      <c r="H648" s="1">
        <v>0</v>
      </c>
      <c r="I648" s="1">
        <v>0</v>
      </c>
      <c r="J648" s="1">
        <v>0</v>
      </c>
      <c r="K648" s="1">
        <v>0</v>
      </c>
      <c r="L648" s="1">
        <v>0</v>
      </c>
      <c r="M648" s="1">
        <v>0</v>
      </c>
      <c r="N648" s="1">
        <v>0</v>
      </c>
      <c r="O648" s="1">
        <v>0</v>
      </c>
      <c r="P648" s="1">
        <v>0</v>
      </c>
    </row>
    <row r="649" spans="1:16" x14ac:dyDescent="0.25">
      <c r="A649" s="28">
        <v>0</v>
      </c>
      <c r="B649" s="1">
        <v>0</v>
      </c>
      <c r="C649" s="1">
        <v>0</v>
      </c>
      <c r="D649" s="1">
        <v>0</v>
      </c>
      <c r="E649" s="1">
        <v>0</v>
      </c>
      <c r="F649" s="1">
        <v>0</v>
      </c>
      <c r="G649" s="1">
        <v>0</v>
      </c>
      <c r="H649" s="1">
        <v>0</v>
      </c>
      <c r="I649" s="1">
        <v>0</v>
      </c>
      <c r="J649" s="1">
        <v>0</v>
      </c>
      <c r="K649" s="1">
        <v>0</v>
      </c>
      <c r="L649" s="1">
        <v>0</v>
      </c>
      <c r="M649" s="1">
        <v>0</v>
      </c>
      <c r="N649" s="1">
        <v>0</v>
      </c>
      <c r="O649" s="1">
        <v>0</v>
      </c>
      <c r="P649" s="1">
        <v>0</v>
      </c>
    </row>
    <row r="650" spans="1:16" x14ac:dyDescent="0.25">
      <c r="A650" s="28">
        <v>0</v>
      </c>
      <c r="B650" s="1">
        <v>0</v>
      </c>
      <c r="C650" s="1">
        <v>0</v>
      </c>
      <c r="D650" s="1">
        <v>0</v>
      </c>
      <c r="E650" s="1">
        <v>0</v>
      </c>
      <c r="F650" s="1">
        <v>0</v>
      </c>
      <c r="G650" s="1">
        <v>0</v>
      </c>
      <c r="H650" s="1">
        <v>0</v>
      </c>
      <c r="I650" s="1">
        <v>0</v>
      </c>
      <c r="J650" s="1">
        <v>0</v>
      </c>
      <c r="K650" s="1">
        <v>0</v>
      </c>
      <c r="L650" s="1">
        <v>0</v>
      </c>
      <c r="M650" s="1">
        <v>0</v>
      </c>
      <c r="N650" s="1">
        <v>0</v>
      </c>
      <c r="O650" s="1">
        <v>0</v>
      </c>
      <c r="P650" s="1">
        <v>0</v>
      </c>
    </row>
    <row r="651" spans="1:16" x14ac:dyDescent="0.25">
      <c r="A651" s="28">
        <v>0</v>
      </c>
      <c r="B651" s="1">
        <v>0</v>
      </c>
      <c r="C651" s="1">
        <v>0</v>
      </c>
      <c r="D651" s="1">
        <v>0</v>
      </c>
      <c r="E651" s="1">
        <v>0</v>
      </c>
      <c r="F651" s="1">
        <v>0</v>
      </c>
      <c r="G651" s="1">
        <v>0</v>
      </c>
      <c r="H651" s="1">
        <v>0</v>
      </c>
      <c r="I651" s="1">
        <v>0</v>
      </c>
      <c r="J651" s="1">
        <v>0</v>
      </c>
      <c r="K651" s="1">
        <v>0</v>
      </c>
      <c r="L651" s="1">
        <v>0</v>
      </c>
      <c r="M651" s="1">
        <v>0</v>
      </c>
      <c r="N651" s="1">
        <v>0</v>
      </c>
      <c r="O651" s="1">
        <v>0</v>
      </c>
      <c r="P651" s="1">
        <v>0</v>
      </c>
    </row>
    <row r="652" spans="1:16" x14ac:dyDescent="0.25">
      <c r="A652" s="28">
        <v>0</v>
      </c>
      <c r="B652" s="1">
        <v>0</v>
      </c>
      <c r="C652" s="1">
        <v>0</v>
      </c>
      <c r="D652" s="1">
        <v>0</v>
      </c>
      <c r="E652" s="1">
        <v>0</v>
      </c>
      <c r="F652" s="1">
        <v>0</v>
      </c>
      <c r="G652" s="1">
        <v>0</v>
      </c>
      <c r="H652" s="1">
        <v>0</v>
      </c>
      <c r="I652" s="1">
        <v>0</v>
      </c>
      <c r="J652" s="1">
        <v>0</v>
      </c>
      <c r="K652" s="1">
        <v>0</v>
      </c>
      <c r="L652" s="1">
        <v>0</v>
      </c>
      <c r="M652" s="1">
        <v>0</v>
      </c>
      <c r="N652" s="1">
        <v>0</v>
      </c>
      <c r="O652" s="1">
        <v>0</v>
      </c>
      <c r="P652" s="1">
        <v>0</v>
      </c>
    </row>
    <row r="653" spans="1:16" x14ac:dyDescent="0.25">
      <c r="A653" s="28">
        <v>0</v>
      </c>
      <c r="B653" s="1">
        <v>0</v>
      </c>
      <c r="C653" s="1">
        <v>0</v>
      </c>
      <c r="D653" s="1">
        <v>0</v>
      </c>
      <c r="E653" s="1">
        <v>0</v>
      </c>
      <c r="F653" s="1">
        <v>0</v>
      </c>
      <c r="G653" s="1">
        <v>0</v>
      </c>
      <c r="H653" s="1">
        <v>0</v>
      </c>
      <c r="I653" s="1">
        <v>0</v>
      </c>
      <c r="J653" s="1">
        <v>0</v>
      </c>
      <c r="K653" s="1">
        <v>0</v>
      </c>
      <c r="L653" s="1">
        <v>0</v>
      </c>
      <c r="M653" s="1">
        <v>0</v>
      </c>
      <c r="N653" s="1">
        <v>0</v>
      </c>
      <c r="O653" s="1">
        <v>0</v>
      </c>
      <c r="P653" s="1">
        <v>0</v>
      </c>
    </row>
    <row r="654" spans="1:16" x14ac:dyDescent="0.25">
      <c r="A654" s="28">
        <v>0</v>
      </c>
      <c r="B654" s="1">
        <v>0</v>
      </c>
      <c r="C654" s="1">
        <v>0</v>
      </c>
      <c r="D654" s="1">
        <v>0</v>
      </c>
      <c r="E654" s="1">
        <v>0</v>
      </c>
      <c r="F654" s="1">
        <v>0</v>
      </c>
      <c r="G654" s="1">
        <v>0</v>
      </c>
      <c r="H654" s="1">
        <v>0</v>
      </c>
      <c r="I654" s="1">
        <v>0</v>
      </c>
      <c r="J654" s="1">
        <v>0</v>
      </c>
      <c r="K654" s="1">
        <v>0</v>
      </c>
      <c r="L654" s="1">
        <v>0</v>
      </c>
      <c r="M654" s="1">
        <v>0</v>
      </c>
      <c r="N654" s="1">
        <v>0</v>
      </c>
      <c r="O654" s="1">
        <v>0</v>
      </c>
      <c r="P654" s="1">
        <v>0</v>
      </c>
    </row>
    <row r="655" spans="1:16" x14ac:dyDescent="0.25">
      <c r="A655" s="28">
        <v>0</v>
      </c>
      <c r="B655" s="1">
        <v>0</v>
      </c>
      <c r="C655" s="1">
        <v>0</v>
      </c>
      <c r="D655" s="1">
        <v>0</v>
      </c>
      <c r="E655" s="1">
        <v>0</v>
      </c>
      <c r="F655" s="1">
        <v>0</v>
      </c>
      <c r="G655" s="1">
        <v>0</v>
      </c>
      <c r="H655" s="1">
        <v>0</v>
      </c>
      <c r="I655" s="1">
        <v>0</v>
      </c>
      <c r="J655" s="1">
        <v>0</v>
      </c>
      <c r="K655" s="1">
        <v>0</v>
      </c>
      <c r="L655" s="1">
        <v>0</v>
      </c>
      <c r="M655" s="1">
        <v>0</v>
      </c>
      <c r="N655" s="1">
        <v>0</v>
      </c>
      <c r="O655" s="1">
        <v>0</v>
      </c>
      <c r="P655" s="1">
        <v>0</v>
      </c>
    </row>
    <row r="656" spans="1:16" x14ac:dyDescent="0.25">
      <c r="A656" s="28">
        <v>0</v>
      </c>
      <c r="B656" s="1">
        <v>0</v>
      </c>
      <c r="C656" s="1">
        <v>0</v>
      </c>
      <c r="D656" s="1">
        <v>0</v>
      </c>
      <c r="E656" s="1">
        <v>0</v>
      </c>
      <c r="F656" s="1">
        <v>0</v>
      </c>
      <c r="G656" s="1">
        <v>0</v>
      </c>
      <c r="H656" s="1">
        <v>0</v>
      </c>
      <c r="I656" s="1">
        <v>0</v>
      </c>
      <c r="J656" s="1">
        <v>0</v>
      </c>
      <c r="K656" s="1">
        <v>0</v>
      </c>
      <c r="L656" s="1">
        <v>0</v>
      </c>
      <c r="M656" s="1">
        <v>0</v>
      </c>
      <c r="N656" s="1">
        <v>0</v>
      </c>
      <c r="O656" s="1">
        <v>0</v>
      </c>
      <c r="P656" s="1">
        <v>0</v>
      </c>
    </row>
    <row r="657" spans="1:16" x14ac:dyDescent="0.25">
      <c r="A657" s="28">
        <v>0</v>
      </c>
      <c r="B657" s="1">
        <v>0</v>
      </c>
      <c r="C657" s="1">
        <v>0</v>
      </c>
      <c r="D657" s="1">
        <v>0</v>
      </c>
      <c r="E657" s="1">
        <v>0</v>
      </c>
      <c r="F657" s="1">
        <v>0</v>
      </c>
      <c r="G657" s="1">
        <v>0</v>
      </c>
      <c r="H657" s="1">
        <v>0</v>
      </c>
      <c r="I657" s="1">
        <v>0</v>
      </c>
      <c r="J657" s="1">
        <v>0</v>
      </c>
      <c r="K657" s="1">
        <v>0</v>
      </c>
      <c r="L657" s="1">
        <v>0</v>
      </c>
      <c r="M657" s="1">
        <v>0</v>
      </c>
      <c r="N657" s="1">
        <v>0</v>
      </c>
      <c r="O657" s="1">
        <v>0</v>
      </c>
      <c r="P657" s="1">
        <v>0</v>
      </c>
    </row>
    <row r="658" spans="1:16" x14ac:dyDescent="0.25">
      <c r="A658" s="28">
        <v>0</v>
      </c>
      <c r="B658" s="1">
        <v>0</v>
      </c>
      <c r="C658" s="1">
        <v>0</v>
      </c>
      <c r="D658" s="1">
        <v>0</v>
      </c>
      <c r="E658" s="1">
        <v>0</v>
      </c>
      <c r="F658" s="1">
        <v>0</v>
      </c>
      <c r="G658" s="1">
        <v>0</v>
      </c>
      <c r="H658" s="1">
        <v>0</v>
      </c>
      <c r="I658" s="1">
        <v>0</v>
      </c>
      <c r="J658" s="1">
        <v>0</v>
      </c>
      <c r="K658" s="1">
        <v>0</v>
      </c>
      <c r="L658" s="1">
        <v>0</v>
      </c>
      <c r="M658" s="1">
        <v>0</v>
      </c>
      <c r="N658" s="1">
        <v>0</v>
      </c>
      <c r="O658" s="1">
        <v>0</v>
      </c>
      <c r="P658" s="1">
        <v>0</v>
      </c>
    </row>
    <row r="659" spans="1:16" x14ac:dyDescent="0.25">
      <c r="A659" s="28">
        <v>0</v>
      </c>
      <c r="B659" s="1">
        <v>0</v>
      </c>
      <c r="C659" s="1">
        <v>0</v>
      </c>
      <c r="D659" s="1">
        <v>0</v>
      </c>
      <c r="E659" s="1">
        <v>0</v>
      </c>
      <c r="F659" s="1">
        <v>0</v>
      </c>
      <c r="G659" s="1">
        <v>0</v>
      </c>
      <c r="H659" s="1">
        <v>0</v>
      </c>
      <c r="I659" s="1">
        <v>0</v>
      </c>
      <c r="J659" s="1">
        <v>0</v>
      </c>
      <c r="K659" s="1">
        <v>0</v>
      </c>
      <c r="L659" s="1">
        <v>0</v>
      </c>
      <c r="M659" s="1">
        <v>0</v>
      </c>
      <c r="N659" s="1">
        <v>0</v>
      </c>
      <c r="O659" s="1">
        <v>0</v>
      </c>
      <c r="P659" s="1">
        <v>0</v>
      </c>
    </row>
    <row r="660" spans="1:16" x14ac:dyDescent="0.25">
      <c r="A660" s="28">
        <v>0</v>
      </c>
      <c r="B660" s="1">
        <v>0</v>
      </c>
      <c r="C660" s="1">
        <v>0</v>
      </c>
      <c r="D660" s="1">
        <v>0</v>
      </c>
      <c r="E660" s="1">
        <v>0</v>
      </c>
      <c r="F660" s="1">
        <v>0</v>
      </c>
      <c r="G660" s="1">
        <v>0</v>
      </c>
      <c r="H660" s="1">
        <v>0</v>
      </c>
      <c r="I660" s="1">
        <v>0</v>
      </c>
      <c r="J660" s="1">
        <v>0</v>
      </c>
      <c r="K660" s="1">
        <v>0</v>
      </c>
      <c r="L660" s="1">
        <v>0</v>
      </c>
      <c r="M660" s="1">
        <v>0</v>
      </c>
      <c r="N660" s="1">
        <v>0</v>
      </c>
      <c r="O660" s="1">
        <v>0</v>
      </c>
      <c r="P660" s="1">
        <v>0</v>
      </c>
    </row>
    <row r="661" spans="1:16" x14ac:dyDescent="0.25">
      <c r="A661" s="28">
        <v>0</v>
      </c>
      <c r="B661" s="1">
        <v>0</v>
      </c>
      <c r="C661" s="1">
        <v>0</v>
      </c>
      <c r="D661" s="1">
        <v>0</v>
      </c>
      <c r="E661" s="1">
        <v>0</v>
      </c>
      <c r="F661" s="1">
        <v>0</v>
      </c>
      <c r="G661" s="1">
        <v>0</v>
      </c>
      <c r="H661" s="1">
        <v>0</v>
      </c>
      <c r="I661" s="1">
        <v>0</v>
      </c>
      <c r="J661" s="1">
        <v>0</v>
      </c>
      <c r="K661" s="1">
        <v>0</v>
      </c>
      <c r="L661" s="1">
        <v>0</v>
      </c>
      <c r="M661" s="1">
        <v>0</v>
      </c>
      <c r="N661" s="1">
        <v>0</v>
      </c>
      <c r="O661" s="1">
        <v>0</v>
      </c>
      <c r="P661" s="1">
        <v>0</v>
      </c>
    </row>
    <row r="662" spans="1:16" x14ac:dyDescent="0.25">
      <c r="A662" s="28">
        <v>0</v>
      </c>
      <c r="B662" s="1">
        <v>0</v>
      </c>
      <c r="C662" s="1">
        <v>0</v>
      </c>
      <c r="D662" s="1">
        <v>0</v>
      </c>
      <c r="E662" s="1">
        <v>0</v>
      </c>
      <c r="F662" s="1">
        <v>0</v>
      </c>
      <c r="G662" s="1">
        <v>0</v>
      </c>
      <c r="H662" s="1">
        <v>0</v>
      </c>
      <c r="I662" s="1">
        <v>0</v>
      </c>
      <c r="J662" s="1">
        <v>0</v>
      </c>
      <c r="K662" s="1">
        <v>0</v>
      </c>
      <c r="L662" s="1">
        <v>0</v>
      </c>
      <c r="M662" s="1">
        <v>0</v>
      </c>
      <c r="N662" s="1">
        <v>0</v>
      </c>
      <c r="O662" s="1">
        <v>0</v>
      </c>
      <c r="P662" s="1">
        <v>0</v>
      </c>
    </row>
    <row r="663" spans="1:16" x14ac:dyDescent="0.25">
      <c r="A663" s="28">
        <v>0</v>
      </c>
      <c r="B663" s="1">
        <v>0</v>
      </c>
      <c r="C663" s="1">
        <v>0</v>
      </c>
      <c r="D663" s="1">
        <v>0</v>
      </c>
      <c r="E663" s="1">
        <v>0</v>
      </c>
      <c r="F663" s="1">
        <v>0</v>
      </c>
      <c r="G663" s="1">
        <v>0</v>
      </c>
      <c r="H663" s="1">
        <v>0</v>
      </c>
      <c r="I663" s="1">
        <v>0</v>
      </c>
      <c r="J663" s="1">
        <v>0</v>
      </c>
      <c r="K663" s="1">
        <v>0</v>
      </c>
      <c r="L663" s="1">
        <v>0</v>
      </c>
      <c r="M663" s="1">
        <v>0</v>
      </c>
      <c r="N663" s="1">
        <v>0</v>
      </c>
      <c r="O663" s="1">
        <v>0</v>
      </c>
      <c r="P663" s="1">
        <v>0</v>
      </c>
    </row>
    <row r="664" spans="1:16" x14ac:dyDescent="0.25">
      <c r="A664" s="28">
        <v>0</v>
      </c>
      <c r="B664" s="1">
        <v>0</v>
      </c>
      <c r="C664" s="1">
        <v>0</v>
      </c>
      <c r="D664" s="1">
        <v>0</v>
      </c>
      <c r="E664" s="1">
        <v>0</v>
      </c>
      <c r="F664" s="1">
        <v>0</v>
      </c>
      <c r="G664" s="1">
        <v>0</v>
      </c>
      <c r="H664" s="1">
        <v>0</v>
      </c>
      <c r="I664" s="1">
        <v>0</v>
      </c>
      <c r="J664" s="1">
        <v>0</v>
      </c>
      <c r="K664" s="1">
        <v>0</v>
      </c>
      <c r="L664" s="1">
        <v>0</v>
      </c>
      <c r="M664" s="1">
        <v>0</v>
      </c>
      <c r="N664" s="1">
        <v>0</v>
      </c>
      <c r="O664" s="1">
        <v>0</v>
      </c>
      <c r="P664" s="1">
        <v>0</v>
      </c>
    </row>
    <row r="665" spans="1:16" x14ac:dyDescent="0.25">
      <c r="A665" s="28">
        <v>0</v>
      </c>
      <c r="B665" s="1">
        <v>0</v>
      </c>
      <c r="C665" s="1">
        <v>0</v>
      </c>
      <c r="D665" s="1">
        <v>0</v>
      </c>
      <c r="E665" s="1">
        <v>0</v>
      </c>
      <c r="F665" s="1">
        <v>0</v>
      </c>
      <c r="G665" s="1">
        <v>0</v>
      </c>
      <c r="H665" s="1">
        <v>0</v>
      </c>
      <c r="I665" s="1">
        <v>0</v>
      </c>
      <c r="J665" s="1">
        <v>0</v>
      </c>
      <c r="K665" s="1">
        <v>0</v>
      </c>
      <c r="L665" s="1">
        <v>0</v>
      </c>
      <c r="M665" s="1">
        <v>0</v>
      </c>
      <c r="N665" s="1">
        <v>0</v>
      </c>
      <c r="O665" s="1">
        <v>0</v>
      </c>
      <c r="P665" s="1">
        <v>0</v>
      </c>
    </row>
    <row r="666" spans="1:16" x14ac:dyDescent="0.25">
      <c r="A666" s="28">
        <v>0</v>
      </c>
      <c r="B666" s="1">
        <v>0</v>
      </c>
      <c r="C666" s="1">
        <v>0</v>
      </c>
      <c r="D666" s="1">
        <v>0</v>
      </c>
      <c r="E666" s="1">
        <v>0</v>
      </c>
      <c r="F666" s="1">
        <v>0</v>
      </c>
      <c r="G666" s="1">
        <v>0</v>
      </c>
      <c r="H666" s="1">
        <v>0</v>
      </c>
      <c r="I666" s="1">
        <v>0</v>
      </c>
      <c r="J666" s="1">
        <v>0</v>
      </c>
      <c r="K666" s="1">
        <v>0</v>
      </c>
      <c r="L666" s="1">
        <v>0</v>
      </c>
      <c r="M666" s="1">
        <v>0</v>
      </c>
      <c r="N666" s="1">
        <v>0</v>
      </c>
      <c r="O666" s="1">
        <v>0</v>
      </c>
      <c r="P666" s="1">
        <v>0</v>
      </c>
    </row>
    <row r="667" spans="1:16" x14ac:dyDescent="0.25">
      <c r="A667" s="28">
        <v>0</v>
      </c>
      <c r="B667" s="1">
        <v>0</v>
      </c>
      <c r="C667" s="1">
        <v>0</v>
      </c>
      <c r="D667" s="1">
        <v>0</v>
      </c>
      <c r="E667" s="1">
        <v>0</v>
      </c>
      <c r="F667" s="1">
        <v>0</v>
      </c>
      <c r="G667" s="1">
        <v>0</v>
      </c>
      <c r="H667" s="1">
        <v>0</v>
      </c>
      <c r="I667" s="1">
        <v>0</v>
      </c>
      <c r="J667" s="1">
        <v>0</v>
      </c>
      <c r="K667" s="1">
        <v>0</v>
      </c>
      <c r="L667" s="1">
        <v>0</v>
      </c>
      <c r="M667" s="1">
        <v>0</v>
      </c>
      <c r="N667" s="1">
        <v>0</v>
      </c>
      <c r="O667" s="1">
        <v>0</v>
      </c>
      <c r="P667" s="1">
        <v>0</v>
      </c>
    </row>
    <row r="668" spans="1:16" x14ac:dyDescent="0.25">
      <c r="A668" s="28">
        <v>0</v>
      </c>
      <c r="B668" s="1">
        <v>0</v>
      </c>
      <c r="C668" s="1">
        <v>0</v>
      </c>
      <c r="D668" s="1">
        <v>0</v>
      </c>
      <c r="E668" s="1">
        <v>0</v>
      </c>
      <c r="F668" s="1">
        <v>0</v>
      </c>
      <c r="G668" s="1">
        <v>0</v>
      </c>
      <c r="H668" s="1">
        <v>0</v>
      </c>
      <c r="I668" s="1">
        <v>0</v>
      </c>
      <c r="J668" s="1">
        <v>0</v>
      </c>
      <c r="K668" s="1">
        <v>0</v>
      </c>
      <c r="L668" s="1">
        <v>0</v>
      </c>
      <c r="M668" s="1">
        <v>0</v>
      </c>
      <c r="N668" s="1">
        <v>0</v>
      </c>
      <c r="O668" s="1">
        <v>0</v>
      </c>
      <c r="P668" s="1">
        <v>0</v>
      </c>
    </row>
    <row r="669" spans="1:16" x14ac:dyDescent="0.25">
      <c r="A669" s="28">
        <v>0</v>
      </c>
      <c r="B669" s="1">
        <v>0</v>
      </c>
      <c r="C669" s="1">
        <v>0</v>
      </c>
      <c r="D669" s="1">
        <v>0</v>
      </c>
      <c r="E669" s="1">
        <v>0</v>
      </c>
      <c r="F669" s="1">
        <v>0</v>
      </c>
      <c r="G669" s="1">
        <v>0</v>
      </c>
      <c r="H669" s="1">
        <v>0</v>
      </c>
      <c r="I669" s="1">
        <v>0</v>
      </c>
      <c r="J669" s="1">
        <v>0</v>
      </c>
      <c r="K669" s="1">
        <v>0</v>
      </c>
      <c r="L669" s="1">
        <v>0</v>
      </c>
      <c r="M669" s="1">
        <v>0</v>
      </c>
      <c r="N669" s="1">
        <v>0</v>
      </c>
      <c r="O669" s="1">
        <v>0</v>
      </c>
      <c r="P669" s="1">
        <v>0</v>
      </c>
    </row>
    <row r="670" spans="1:16" x14ac:dyDescent="0.25">
      <c r="A670" s="28">
        <v>0</v>
      </c>
      <c r="B670" s="1">
        <v>0</v>
      </c>
      <c r="C670" s="1">
        <v>0</v>
      </c>
      <c r="D670" s="1">
        <v>0</v>
      </c>
      <c r="E670" s="1">
        <v>0</v>
      </c>
      <c r="F670" s="1">
        <v>0</v>
      </c>
      <c r="G670" s="1">
        <v>0</v>
      </c>
      <c r="H670" s="1">
        <v>0</v>
      </c>
      <c r="I670" s="1">
        <v>0</v>
      </c>
      <c r="J670" s="1">
        <v>0</v>
      </c>
      <c r="K670" s="1">
        <v>0</v>
      </c>
      <c r="L670" s="1">
        <v>0</v>
      </c>
      <c r="M670" s="1">
        <v>0</v>
      </c>
      <c r="N670" s="1">
        <v>0</v>
      </c>
      <c r="O670" s="1">
        <v>0</v>
      </c>
      <c r="P670" s="1">
        <v>0</v>
      </c>
    </row>
    <row r="671" spans="1:16" x14ac:dyDescent="0.25">
      <c r="A671" s="28">
        <v>0</v>
      </c>
      <c r="B671" s="1">
        <v>0</v>
      </c>
      <c r="C671" s="1">
        <v>0</v>
      </c>
      <c r="D671" s="1">
        <v>0</v>
      </c>
      <c r="E671" s="1">
        <v>0</v>
      </c>
      <c r="F671" s="1">
        <v>0</v>
      </c>
      <c r="G671" s="1">
        <v>0</v>
      </c>
      <c r="H671" s="1">
        <v>0</v>
      </c>
      <c r="I671" s="1">
        <v>0</v>
      </c>
      <c r="J671" s="1">
        <v>0</v>
      </c>
      <c r="K671" s="1">
        <v>0</v>
      </c>
      <c r="L671" s="1">
        <v>0</v>
      </c>
      <c r="M671" s="1">
        <v>0</v>
      </c>
      <c r="N671" s="1">
        <v>0</v>
      </c>
      <c r="O671" s="1">
        <v>0</v>
      </c>
      <c r="P671" s="1">
        <v>0</v>
      </c>
    </row>
    <row r="672" spans="1:16" x14ac:dyDescent="0.25">
      <c r="A672" s="28">
        <v>0</v>
      </c>
      <c r="B672" s="1">
        <v>0</v>
      </c>
      <c r="C672" s="1">
        <v>0</v>
      </c>
      <c r="D672" s="1">
        <v>0</v>
      </c>
      <c r="E672" s="1">
        <v>0</v>
      </c>
      <c r="F672" s="1">
        <v>0</v>
      </c>
      <c r="G672" s="1">
        <v>0</v>
      </c>
      <c r="H672" s="1">
        <v>0</v>
      </c>
      <c r="I672" s="1">
        <v>0</v>
      </c>
      <c r="J672" s="1">
        <v>0</v>
      </c>
      <c r="K672" s="1">
        <v>0</v>
      </c>
      <c r="L672" s="1">
        <v>0</v>
      </c>
      <c r="M672" s="1">
        <v>0</v>
      </c>
      <c r="N672" s="1">
        <v>0</v>
      </c>
      <c r="O672" s="1">
        <v>0</v>
      </c>
      <c r="P672" s="1">
        <v>0</v>
      </c>
    </row>
    <row r="673" spans="1:16" x14ac:dyDescent="0.25">
      <c r="A673" s="28">
        <v>0</v>
      </c>
      <c r="B673" s="1">
        <v>0</v>
      </c>
      <c r="C673" s="1">
        <v>0</v>
      </c>
      <c r="D673" s="1">
        <v>0</v>
      </c>
      <c r="E673" s="1">
        <v>0</v>
      </c>
      <c r="F673" s="1">
        <v>0</v>
      </c>
      <c r="G673" s="1">
        <v>0</v>
      </c>
      <c r="H673" s="1">
        <v>0</v>
      </c>
      <c r="I673" s="1">
        <v>0</v>
      </c>
      <c r="J673" s="1">
        <v>0</v>
      </c>
      <c r="K673" s="1">
        <v>0</v>
      </c>
      <c r="L673" s="1">
        <v>0</v>
      </c>
      <c r="M673" s="1">
        <v>0</v>
      </c>
      <c r="N673" s="1">
        <v>0</v>
      </c>
      <c r="O673" s="1">
        <v>0</v>
      </c>
      <c r="P673" s="1">
        <v>0</v>
      </c>
    </row>
    <row r="674" spans="1:16" x14ac:dyDescent="0.25">
      <c r="A674" s="28">
        <v>0</v>
      </c>
      <c r="B674" s="1">
        <v>0</v>
      </c>
      <c r="C674" s="1">
        <v>0</v>
      </c>
      <c r="D674" s="1">
        <v>0</v>
      </c>
      <c r="E674" s="1">
        <v>0</v>
      </c>
      <c r="F674" s="1">
        <v>0</v>
      </c>
      <c r="G674" s="1">
        <v>0</v>
      </c>
      <c r="H674" s="1">
        <v>0</v>
      </c>
      <c r="I674" s="1">
        <v>0</v>
      </c>
      <c r="J674" s="1">
        <v>0</v>
      </c>
      <c r="K674" s="1">
        <v>0</v>
      </c>
      <c r="L674" s="1">
        <v>0</v>
      </c>
      <c r="M674" s="1">
        <v>0</v>
      </c>
      <c r="N674" s="1">
        <v>0</v>
      </c>
      <c r="O674" s="1">
        <v>0</v>
      </c>
      <c r="P674" s="1">
        <v>0</v>
      </c>
    </row>
    <row r="675" spans="1:16" x14ac:dyDescent="0.25">
      <c r="A675" s="28">
        <v>0</v>
      </c>
      <c r="B675" s="1">
        <v>0</v>
      </c>
      <c r="C675" s="1">
        <v>0</v>
      </c>
      <c r="D675" s="1">
        <v>0</v>
      </c>
      <c r="E675" s="1">
        <v>0</v>
      </c>
      <c r="F675" s="1">
        <v>0</v>
      </c>
      <c r="G675" s="1">
        <v>0</v>
      </c>
      <c r="H675" s="1">
        <v>0</v>
      </c>
      <c r="I675" s="1">
        <v>0</v>
      </c>
      <c r="J675" s="1">
        <v>0</v>
      </c>
      <c r="K675" s="1">
        <v>0</v>
      </c>
      <c r="L675" s="1">
        <v>0</v>
      </c>
      <c r="M675" s="1">
        <v>0</v>
      </c>
      <c r="N675" s="1">
        <v>0</v>
      </c>
      <c r="O675" s="1">
        <v>0</v>
      </c>
      <c r="P675" s="1">
        <v>0</v>
      </c>
    </row>
    <row r="676" spans="1:16" x14ac:dyDescent="0.25">
      <c r="A676" s="28">
        <v>0</v>
      </c>
      <c r="B676" s="1">
        <v>0</v>
      </c>
      <c r="C676" s="1">
        <v>0</v>
      </c>
      <c r="D676" s="1">
        <v>0</v>
      </c>
      <c r="E676" s="1">
        <v>0</v>
      </c>
      <c r="F676" s="1">
        <v>0</v>
      </c>
      <c r="G676" s="1">
        <v>0</v>
      </c>
      <c r="H676" s="1">
        <v>0</v>
      </c>
      <c r="I676" s="1">
        <v>0</v>
      </c>
      <c r="J676" s="1">
        <v>0</v>
      </c>
      <c r="K676" s="1">
        <v>0</v>
      </c>
      <c r="L676" s="1">
        <v>0</v>
      </c>
      <c r="M676" s="1">
        <v>0</v>
      </c>
      <c r="N676" s="1">
        <v>0</v>
      </c>
      <c r="O676" s="1">
        <v>0</v>
      </c>
      <c r="P676" s="1">
        <v>0</v>
      </c>
    </row>
    <row r="677" spans="1:16" x14ac:dyDescent="0.25">
      <c r="A677" s="28">
        <v>0</v>
      </c>
      <c r="B677" s="1">
        <v>0</v>
      </c>
      <c r="C677" s="1">
        <v>0</v>
      </c>
      <c r="D677" s="1">
        <v>0</v>
      </c>
      <c r="E677" s="1">
        <v>0</v>
      </c>
      <c r="F677" s="1">
        <v>0</v>
      </c>
      <c r="G677" s="1">
        <v>0</v>
      </c>
      <c r="H677" s="1">
        <v>0</v>
      </c>
      <c r="I677" s="1">
        <v>0</v>
      </c>
      <c r="J677" s="1">
        <v>0</v>
      </c>
      <c r="K677" s="1">
        <v>0</v>
      </c>
      <c r="L677" s="1">
        <v>0</v>
      </c>
      <c r="M677" s="1">
        <v>0</v>
      </c>
      <c r="N677" s="1">
        <v>0</v>
      </c>
      <c r="O677" s="1">
        <v>0</v>
      </c>
      <c r="P677" s="1">
        <v>0</v>
      </c>
    </row>
    <row r="678" spans="1:16" x14ac:dyDescent="0.25">
      <c r="A678" s="28">
        <v>0</v>
      </c>
      <c r="B678" s="1">
        <v>0</v>
      </c>
      <c r="C678" s="1">
        <v>0</v>
      </c>
      <c r="D678" s="1">
        <v>0</v>
      </c>
      <c r="E678" s="1">
        <v>0</v>
      </c>
      <c r="F678" s="1">
        <v>0</v>
      </c>
      <c r="G678" s="1">
        <v>0</v>
      </c>
      <c r="H678" s="1">
        <v>0</v>
      </c>
      <c r="I678" s="1">
        <v>0</v>
      </c>
      <c r="J678" s="1">
        <v>0</v>
      </c>
      <c r="K678" s="1">
        <v>0</v>
      </c>
      <c r="L678" s="1">
        <v>0</v>
      </c>
      <c r="M678" s="1">
        <v>0</v>
      </c>
      <c r="N678" s="1">
        <v>0</v>
      </c>
      <c r="O678" s="1">
        <v>0</v>
      </c>
      <c r="P678" s="1">
        <v>0</v>
      </c>
    </row>
    <row r="679" spans="1:16" x14ac:dyDescent="0.25">
      <c r="A679" s="28">
        <v>0</v>
      </c>
      <c r="B679" s="1">
        <v>0</v>
      </c>
      <c r="C679" s="1">
        <v>0</v>
      </c>
      <c r="D679" s="1">
        <v>0</v>
      </c>
      <c r="E679" s="1">
        <v>0</v>
      </c>
      <c r="F679" s="1">
        <v>0</v>
      </c>
      <c r="G679" s="1">
        <v>0</v>
      </c>
      <c r="H679" s="1">
        <v>0</v>
      </c>
      <c r="I679" s="1">
        <v>0</v>
      </c>
      <c r="J679" s="1">
        <v>0</v>
      </c>
      <c r="K679" s="1">
        <v>0</v>
      </c>
      <c r="L679" s="1">
        <v>0</v>
      </c>
      <c r="M679" s="1">
        <v>0</v>
      </c>
      <c r="N679" s="1">
        <v>0</v>
      </c>
      <c r="O679" s="1">
        <v>0</v>
      </c>
      <c r="P679" s="1">
        <v>0</v>
      </c>
    </row>
    <row r="680" spans="1:16" x14ac:dyDescent="0.25">
      <c r="A680" s="28">
        <v>0</v>
      </c>
      <c r="B680" s="1">
        <v>0</v>
      </c>
      <c r="C680" s="1">
        <v>0</v>
      </c>
      <c r="D680" s="1">
        <v>0</v>
      </c>
      <c r="E680" s="1">
        <v>0</v>
      </c>
      <c r="F680" s="1">
        <v>0</v>
      </c>
      <c r="G680" s="1">
        <v>0</v>
      </c>
      <c r="H680" s="1">
        <v>0</v>
      </c>
      <c r="I680" s="1">
        <v>0</v>
      </c>
      <c r="J680" s="1">
        <v>0</v>
      </c>
      <c r="K680" s="1">
        <v>0</v>
      </c>
      <c r="L680" s="1">
        <v>0</v>
      </c>
      <c r="M680" s="1">
        <v>0</v>
      </c>
      <c r="N680" s="1">
        <v>0</v>
      </c>
      <c r="O680" s="1">
        <v>0</v>
      </c>
      <c r="P680" s="1">
        <v>0</v>
      </c>
    </row>
    <row r="681" spans="1:16" x14ac:dyDescent="0.25">
      <c r="A681" s="28">
        <v>0</v>
      </c>
      <c r="B681" s="1">
        <v>0</v>
      </c>
      <c r="C681" s="1">
        <v>0</v>
      </c>
      <c r="D681" s="1">
        <v>0</v>
      </c>
      <c r="E681" s="1">
        <v>0</v>
      </c>
      <c r="F681" s="1">
        <v>0</v>
      </c>
      <c r="G681" s="1">
        <v>0</v>
      </c>
      <c r="H681" s="1">
        <v>0</v>
      </c>
      <c r="I681" s="1">
        <v>0</v>
      </c>
      <c r="J681" s="1">
        <v>0</v>
      </c>
      <c r="K681" s="1">
        <v>0</v>
      </c>
      <c r="L681" s="1">
        <v>0</v>
      </c>
      <c r="M681" s="1">
        <v>0</v>
      </c>
      <c r="N681" s="1">
        <v>0</v>
      </c>
      <c r="O681" s="1">
        <v>0</v>
      </c>
      <c r="P681" s="1">
        <v>0</v>
      </c>
    </row>
    <row r="682" spans="1:16" x14ac:dyDescent="0.25">
      <c r="A682" s="28">
        <v>0</v>
      </c>
      <c r="B682" s="1">
        <v>0</v>
      </c>
      <c r="C682" s="1">
        <v>0</v>
      </c>
      <c r="D682" s="1">
        <v>0</v>
      </c>
      <c r="E682" s="1">
        <v>0</v>
      </c>
      <c r="F682" s="1">
        <v>0</v>
      </c>
      <c r="G682" s="1">
        <v>0</v>
      </c>
      <c r="H682" s="1">
        <v>0</v>
      </c>
      <c r="I682" s="1">
        <v>0</v>
      </c>
      <c r="J682" s="1">
        <v>0</v>
      </c>
      <c r="K682" s="1">
        <v>0</v>
      </c>
      <c r="L682" s="1">
        <v>0</v>
      </c>
      <c r="M682" s="1">
        <v>0</v>
      </c>
      <c r="N682" s="1">
        <v>0</v>
      </c>
      <c r="O682" s="1">
        <v>0</v>
      </c>
      <c r="P682" s="1">
        <v>0</v>
      </c>
    </row>
    <row r="683" spans="1:16" x14ac:dyDescent="0.25">
      <c r="A683" s="28">
        <v>0</v>
      </c>
      <c r="B683" s="1">
        <v>0</v>
      </c>
      <c r="C683" s="1">
        <v>0</v>
      </c>
      <c r="D683" s="1">
        <v>0</v>
      </c>
      <c r="E683" s="1">
        <v>0</v>
      </c>
      <c r="F683" s="1">
        <v>0</v>
      </c>
      <c r="G683" s="1">
        <v>0</v>
      </c>
      <c r="H683" s="1">
        <v>0</v>
      </c>
      <c r="I683" s="1">
        <v>0</v>
      </c>
      <c r="J683" s="1">
        <v>0</v>
      </c>
      <c r="K683" s="1">
        <v>0</v>
      </c>
      <c r="L683" s="1">
        <v>0</v>
      </c>
      <c r="M683" s="1">
        <v>0</v>
      </c>
      <c r="N683" s="1">
        <v>0</v>
      </c>
      <c r="O683" s="1">
        <v>0</v>
      </c>
      <c r="P683" s="1">
        <v>0</v>
      </c>
    </row>
    <row r="684" spans="1:16" x14ac:dyDescent="0.25">
      <c r="A684" s="28">
        <v>0</v>
      </c>
      <c r="B684" s="1">
        <v>0</v>
      </c>
      <c r="C684" s="1">
        <v>0</v>
      </c>
      <c r="D684" s="1">
        <v>0</v>
      </c>
      <c r="E684" s="1">
        <v>0</v>
      </c>
      <c r="F684" s="1">
        <v>0</v>
      </c>
      <c r="G684" s="1">
        <v>0</v>
      </c>
      <c r="H684" s="1">
        <v>0</v>
      </c>
      <c r="I684" s="1">
        <v>0</v>
      </c>
      <c r="J684" s="1">
        <v>0</v>
      </c>
      <c r="K684" s="1">
        <v>0</v>
      </c>
      <c r="L684" s="1">
        <v>0</v>
      </c>
      <c r="M684" s="1">
        <v>0</v>
      </c>
      <c r="N684" s="1">
        <v>0</v>
      </c>
      <c r="O684" s="1">
        <v>0</v>
      </c>
      <c r="P684" s="1">
        <v>0</v>
      </c>
    </row>
    <row r="685" spans="1:16" x14ac:dyDescent="0.25">
      <c r="A685" s="28">
        <v>0</v>
      </c>
      <c r="B685" s="1">
        <v>0</v>
      </c>
      <c r="C685" s="1">
        <v>0</v>
      </c>
      <c r="D685" s="1">
        <v>0</v>
      </c>
      <c r="E685" s="1">
        <v>0</v>
      </c>
      <c r="F685" s="1">
        <v>0</v>
      </c>
      <c r="G685" s="1">
        <v>0</v>
      </c>
      <c r="H685" s="1">
        <v>0</v>
      </c>
      <c r="I685" s="1">
        <v>0</v>
      </c>
      <c r="J685" s="1">
        <v>0</v>
      </c>
      <c r="K685" s="1">
        <v>0</v>
      </c>
      <c r="L685" s="1">
        <v>0</v>
      </c>
      <c r="M685" s="1">
        <v>0</v>
      </c>
      <c r="N685" s="1">
        <v>0</v>
      </c>
      <c r="O685" s="1">
        <v>0</v>
      </c>
      <c r="P685" s="1">
        <v>0</v>
      </c>
    </row>
    <row r="686" spans="1:16" x14ac:dyDescent="0.25">
      <c r="A686" s="28">
        <v>0</v>
      </c>
      <c r="B686" s="1">
        <v>0</v>
      </c>
      <c r="C686" s="1">
        <v>0</v>
      </c>
      <c r="D686" s="1">
        <v>0</v>
      </c>
      <c r="E686" s="1">
        <v>0</v>
      </c>
      <c r="F686" s="1">
        <v>0</v>
      </c>
      <c r="G686" s="1">
        <v>0</v>
      </c>
      <c r="H686" s="1">
        <v>0</v>
      </c>
      <c r="I686" s="1">
        <v>0</v>
      </c>
      <c r="J686" s="1">
        <v>0</v>
      </c>
      <c r="K686" s="1">
        <v>0</v>
      </c>
      <c r="L686" s="1">
        <v>0</v>
      </c>
      <c r="M686" s="1">
        <v>0</v>
      </c>
      <c r="N686" s="1">
        <v>0</v>
      </c>
      <c r="O686" s="1">
        <v>0</v>
      </c>
      <c r="P686" s="1">
        <v>0</v>
      </c>
    </row>
    <row r="687" spans="1:16" x14ac:dyDescent="0.25">
      <c r="A687" s="28">
        <v>0</v>
      </c>
      <c r="B687" s="1">
        <v>0</v>
      </c>
      <c r="C687" s="1">
        <v>0</v>
      </c>
      <c r="D687" s="1">
        <v>0</v>
      </c>
      <c r="E687" s="1">
        <v>0</v>
      </c>
      <c r="F687" s="1">
        <v>0</v>
      </c>
      <c r="G687" s="1">
        <v>0</v>
      </c>
      <c r="H687" s="1">
        <v>0</v>
      </c>
      <c r="I687" s="1">
        <v>0</v>
      </c>
      <c r="J687" s="1">
        <v>0</v>
      </c>
      <c r="K687" s="1">
        <v>0</v>
      </c>
      <c r="L687" s="1">
        <v>0</v>
      </c>
      <c r="M687" s="1">
        <v>0</v>
      </c>
      <c r="N687" s="1">
        <v>0</v>
      </c>
      <c r="O687" s="1">
        <v>0</v>
      </c>
      <c r="P687" s="1">
        <v>0</v>
      </c>
    </row>
    <row r="688" spans="1:16" x14ac:dyDescent="0.25">
      <c r="A688" s="28">
        <v>0</v>
      </c>
      <c r="B688" s="1">
        <v>0</v>
      </c>
      <c r="C688" s="1">
        <v>0</v>
      </c>
      <c r="D688" s="1">
        <v>0</v>
      </c>
      <c r="E688" s="1">
        <v>0</v>
      </c>
      <c r="F688" s="1">
        <v>0</v>
      </c>
      <c r="G688" s="1">
        <v>0</v>
      </c>
      <c r="H688" s="1">
        <v>0</v>
      </c>
      <c r="I688" s="1">
        <v>0</v>
      </c>
      <c r="J688" s="1">
        <v>0</v>
      </c>
      <c r="K688" s="1">
        <v>0</v>
      </c>
      <c r="L688" s="1">
        <v>0</v>
      </c>
      <c r="M688" s="1">
        <v>0</v>
      </c>
      <c r="N688" s="1">
        <v>0</v>
      </c>
      <c r="O688" s="1">
        <v>0</v>
      </c>
      <c r="P688" s="1">
        <v>0</v>
      </c>
    </row>
    <row r="689" spans="1:16" x14ac:dyDescent="0.25">
      <c r="A689" s="28">
        <v>0</v>
      </c>
      <c r="B689" s="1">
        <v>0</v>
      </c>
      <c r="C689" s="1">
        <v>0</v>
      </c>
      <c r="D689" s="1">
        <v>0</v>
      </c>
      <c r="E689" s="1">
        <v>0</v>
      </c>
      <c r="F689" s="1">
        <v>0</v>
      </c>
      <c r="G689" s="1">
        <v>0</v>
      </c>
      <c r="H689" s="1">
        <v>0</v>
      </c>
      <c r="I689" s="1">
        <v>0</v>
      </c>
      <c r="J689" s="1">
        <v>0</v>
      </c>
      <c r="K689" s="1">
        <v>0</v>
      </c>
      <c r="L689" s="1">
        <v>0</v>
      </c>
      <c r="M689" s="1">
        <v>0</v>
      </c>
      <c r="N689" s="1">
        <v>0</v>
      </c>
      <c r="O689" s="1">
        <v>0</v>
      </c>
      <c r="P689" s="1">
        <v>0</v>
      </c>
    </row>
    <row r="690" spans="1:16" x14ac:dyDescent="0.25">
      <c r="A690" s="28">
        <v>0</v>
      </c>
      <c r="B690" s="1">
        <v>0</v>
      </c>
      <c r="C690" s="1">
        <v>0</v>
      </c>
      <c r="D690" s="1">
        <v>0</v>
      </c>
      <c r="E690" s="1">
        <v>0</v>
      </c>
      <c r="F690" s="1">
        <v>0</v>
      </c>
      <c r="G690" s="1">
        <v>0</v>
      </c>
      <c r="H690" s="1">
        <v>0</v>
      </c>
      <c r="I690" s="1">
        <v>0</v>
      </c>
      <c r="J690" s="1">
        <v>0</v>
      </c>
      <c r="K690" s="1">
        <v>0</v>
      </c>
      <c r="L690" s="1">
        <v>0</v>
      </c>
      <c r="M690" s="1">
        <v>0</v>
      </c>
      <c r="N690" s="1">
        <v>0</v>
      </c>
      <c r="O690" s="1">
        <v>0</v>
      </c>
      <c r="P690" s="1">
        <v>0</v>
      </c>
    </row>
    <row r="691" spans="1:16" x14ac:dyDescent="0.25">
      <c r="A691" s="28">
        <v>0</v>
      </c>
      <c r="B691" s="1">
        <v>0</v>
      </c>
      <c r="C691" s="1">
        <v>0</v>
      </c>
      <c r="D691" s="1">
        <v>0</v>
      </c>
      <c r="E691" s="1">
        <v>0</v>
      </c>
      <c r="F691" s="1">
        <v>0</v>
      </c>
      <c r="G691" s="1">
        <v>0</v>
      </c>
      <c r="H691" s="1">
        <v>0</v>
      </c>
      <c r="I691" s="1">
        <v>0</v>
      </c>
      <c r="J691" s="1">
        <v>0</v>
      </c>
      <c r="K691" s="1">
        <v>0</v>
      </c>
      <c r="L691" s="1">
        <v>0</v>
      </c>
      <c r="M691" s="1">
        <v>0</v>
      </c>
      <c r="N691" s="1">
        <v>0</v>
      </c>
      <c r="O691" s="1">
        <v>0</v>
      </c>
      <c r="P691" s="1">
        <v>0</v>
      </c>
    </row>
    <row r="692" spans="1:16" x14ac:dyDescent="0.25">
      <c r="A692" s="28">
        <v>0</v>
      </c>
      <c r="B692" s="1">
        <v>0</v>
      </c>
      <c r="C692" s="1">
        <v>0</v>
      </c>
      <c r="D692" s="1">
        <v>0</v>
      </c>
      <c r="E692" s="1">
        <v>0</v>
      </c>
      <c r="F692" s="1">
        <v>0</v>
      </c>
      <c r="G692" s="1">
        <v>0</v>
      </c>
      <c r="H692" s="1">
        <v>0</v>
      </c>
      <c r="I692" s="1">
        <v>0</v>
      </c>
      <c r="J692" s="1">
        <v>0</v>
      </c>
      <c r="K692" s="1">
        <v>0</v>
      </c>
      <c r="L692" s="1">
        <v>0</v>
      </c>
      <c r="M692" s="1">
        <v>0</v>
      </c>
      <c r="N692" s="1">
        <v>0</v>
      </c>
      <c r="O692" s="1">
        <v>0</v>
      </c>
      <c r="P692" s="1">
        <v>0</v>
      </c>
    </row>
    <row r="693" spans="1:16" x14ac:dyDescent="0.25">
      <c r="A693" s="28">
        <v>0</v>
      </c>
      <c r="B693" s="1">
        <v>0</v>
      </c>
      <c r="C693" s="1">
        <v>0</v>
      </c>
      <c r="D693" s="1">
        <v>0</v>
      </c>
      <c r="E693" s="1">
        <v>0</v>
      </c>
      <c r="F693" s="1">
        <v>0</v>
      </c>
      <c r="G693" s="1">
        <v>0</v>
      </c>
      <c r="H693" s="1">
        <v>0</v>
      </c>
      <c r="I693" s="1">
        <v>0</v>
      </c>
      <c r="J693" s="1">
        <v>0</v>
      </c>
      <c r="K693" s="1">
        <v>0</v>
      </c>
      <c r="L693" s="1">
        <v>0</v>
      </c>
      <c r="M693" s="1">
        <v>0</v>
      </c>
      <c r="N693" s="1">
        <v>0</v>
      </c>
      <c r="O693" s="1">
        <v>0</v>
      </c>
      <c r="P693" s="1">
        <v>0</v>
      </c>
    </row>
    <row r="694" spans="1:16" x14ac:dyDescent="0.25">
      <c r="A694" s="28">
        <v>0</v>
      </c>
      <c r="B694" s="1">
        <v>0</v>
      </c>
      <c r="C694" s="1">
        <v>0</v>
      </c>
      <c r="D694" s="1">
        <v>0</v>
      </c>
      <c r="E694" s="1">
        <v>0</v>
      </c>
      <c r="F694" s="1">
        <v>0</v>
      </c>
      <c r="G694" s="1">
        <v>0</v>
      </c>
      <c r="H694" s="1">
        <v>0</v>
      </c>
      <c r="I694" s="1">
        <v>0</v>
      </c>
      <c r="J694" s="1">
        <v>0</v>
      </c>
      <c r="K694" s="1">
        <v>0</v>
      </c>
      <c r="L694" s="1">
        <v>0</v>
      </c>
      <c r="M694" s="1">
        <v>0</v>
      </c>
      <c r="N694" s="1">
        <v>0</v>
      </c>
      <c r="O694" s="1">
        <v>0</v>
      </c>
      <c r="P694" s="1">
        <v>0</v>
      </c>
    </row>
    <row r="695" spans="1:16" x14ac:dyDescent="0.25">
      <c r="A695" s="28">
        <v>0</v>
      </c>
      <c r="B695" s="1">
        <v>0</v>
      </c>
      <c r="C695" s="1">
        <v>0</v>
      </c>
      <c r="D695" s="1">
        <v>0</v>
      </c>
      <c r="E695" s="1">
        <v>0</v>
      </c>
      <c r="F695" s="1">
        <v>0</v>
      </c>
      <c r="G695" s="1">
        <v>0</v>
      </c>
      <c r="H695" s="1">
        <v>0</v>
      </c>
      <c r="I695" s="1">
        <v>0</v>
      </c>
      <c r="J695" s="1">
        <v>0</v>
      </c>
      <c r="K695" s="1">
        <v>0</v>
      </c>
      <c r="L695" s="1">
        <v>0</v>
      </c>
      <c r="M695" s="1">
        <v>0</v>
      </c>
      <c r="N695" s="1">
        <v>0</v>
      </c>
      <c r="O695" s="1">
        <v>0</v>
      </c>
      <c r="P695" s="1">
        <v>0</v>
      </c>
    </row>
    <row r="696" spans="1:16" x14ac:dyDescent="0.25">
      <c r="A696" s="28">
        <v>0</v>
      </c>
      <c r="B696" s="1">
        <v>0</v>
      </c>
      <c r="C696" s="1">
        <v>0</v>
      </c>
      <c r="D696" s="1">
        <v>0</v>
      </c>
      <c r="E696" s="1">
        <v>0</v>
      </c>
      <c r="F696" s="1">
        <v>0</v>
      </c>
      <c r="G696" s="1">
        <v>0</v>
      </c>
      <c r="H696" s="1">
        <v>0</v>
      </c>
      <c r="I696" s="1">
        <v>0</v>
      </c>
      <c r="J696" s="1">
        <v>0</v>
      </c>
      <c r="K696" s="1">
        <v>0</v>
      </c>
      <c r="L696" s="1">
        <v>0</v>
      </c>
      <c r="M696" s="1">
        <v>0</v>
      </c>
      <c r="N696" s="1">
        <v>0</v>
      </c>
      <c r="O696" s="1">
        <v>0</v>
      </c>
      <c r="P696" s="1">
        <v>0</v>
      </c>
    </row>
    <row r="697" spans="1:16" x14ac:dyDescent="0.25">
      <c r="A697" s="28">
        <v>0</v>
      </c>
      <c r="B697" s="1">
        <v>0</v>
      </c>
      <c r="C697" s="1">
        <v>0</v>
      </c>
      <c r="D697" s="1">
        <v>0</v>
      </c>
      <c r="E697" s="1">
        <v>0</v>
      </c>
      <c r="F697" s="1">
        <v>0</v>
      </c>
      <c r="G697" s="1">
        <v>0</v>
      </c>
      <c r="H697" s="1">
        <v>0</v>
      </c>
      <c r="I697" s="1">
        <v>0</v>
      </c>
      <c r="J697" s="1">
        <v>0</v>
      </c>
      <c r="K697" s="1">
        <v>0</v>
      </c>
      <c r="L697" s="1">
        <v>0</v>
      </c>
      <c r="M697" s="1">
        <v>0</v>
      </c>
      <c r="N697" s="1">
        <v>0</v>
      </c>
      <c r="O697" s="1">
        <v>0</v>
      </c>
      <c r="P697" s="1">
        <v>0</v>
      </c>
    </row>
    <row r="698" spans="1:16" x14ac:dyDescent="0.25">
      <c r="A698" s="28">
        <v>0</v>
      </c>
      <c r="B698" s="1">
        <v>0</v>
      </c>
      <c r="C698" s="1">
        <v>0</v>
      </c>
      <c r="D698" s="1">
        <v>0</v>
      </c>
      <c r="E698" s="1">
        <v>0</v>
      </c>
      <c r="F698" s="1">
        <v>0</v>
      </c>
      <c r="G698" s="1">
        <v>0</v>
      </c>
      <c r="H698" s="1">
        <v>0</v>
      </c>
      <c r="I698" s="1">
        <v>0</v>
      </c>
      <c r="J698" s="1">
        <v>0</v>
      </c>
      <c r="K698" s="1">
        <v>0</v>
      </c>
      <c r="L698" s="1">
        <v>0</v>
      </c>
      <c r="M698" s="1">
        <v>0</v>
      </c>
      <c r="N698" s="1">
        <v>0</v>
      </c>
      <c r="O698" s="1">
        <v>0</v>
      </c>
      <c r="P698" s="1">
        <v>0</v>
      </c>
    </row>
    <row r="699" spans="1:16" x14ac:dyDescent="0.25">
      <c r="A699" s="28">
        <v>0</v>
      </c>
      <c r="B699" s="1">
        <v>0</v>
      </c>
      <c r="C699" s="1">
        <v>0</v>
      </c>
      <c r="D699" s="1">
        <v>0</v>
      </c>
      <c r="E699" s="1">
        <v>0</v>
      </c>
      <c r="F699" s="1">
        <v>0</v>
      </c>
      <c r="G699" s="1">
        <v>0</v>
      </c>
      <c r="H699" s="1">
        <v>0</v>
      </c>
      <c r="I699" s="1">
        <v>0</v>
      </c>
      <c r="J699" s="1">
        <v>0</v>
      </c>
      <c r="K699" s="1">
        <v>0</v>
      </c>
      <c r="L699" s="1">
        <v>0</v>
      </c>
      <c r="M699" s="1">
        <v>0</v>
      </c>
      <c r="N699" s="1">
        <v>0</v>
      </c>
      <c r="O699" s="1">
        <v>0</v>
      </c>
      <c r="P699" s="1">
        <v>0</v>
      </c>
    </row>
    <row r="700" spans="1:16" x14ac:dyDescent="0.25">
      <c r="A700" s="28">
        <v>0</v>
      </c>
      <c r="B700" s="1">
        <v>0</v>
      </c>
      <c r="C700" s="1">
        <v>0</v>
      </c>
      <c r="D700" s="1">
        <v>0</v>
      </c>
      <c r="E700" s="1">
        <v>0</v>
      </c>
      <c r="F700" s="1">
        <v>0</v>
      </c>
      <c r="G700" s="1">
        <v>0</v>
      </c>
      <c r="H700" s="1">
        <v>0</v>
      </c>
      <c r="I700" s="1">
        <v>0</v>
      </c>
      <c r="J700" s="1">
        <v>0</v>
      </c>
      <c r="K700" s="1">
        <v>0</v>
      </c>
      <c r="L700" s="1">
        <v>0</v>
      </c>
      <c r="M700" s="1">
        <v>0</v>
      </c>
      <c r="N700" s="1">
        <v>0</v>
      </c>
      <c r="O700" s="1">
        <v>0</v>
      </c>
      <c r="P700" s="1">
        <v>0</v>
      </c>
    </row>
    <row r="701" spans="1:16" x14ac:dyDescent="0.25">
      <c r="A701" s="28">
        <v>0</v>
      </c>
      <c r="B701" s="1">
        <v>0</v>
      </c>
      <c r="C701" s="1">
        <v>0</v>
      </c>
      <c r="D701" s="1">
        <v>0</v>
      </c>
      <c r="E701" s="1">
        <v>0</v>
      </c>
      <c r="F701" s="1">
        <v>0</v>
      </c>
      <c r="G701" s="1">
        <v>0</v>
      </c>
      <c r="H701" s="1">
        <v>0</v>
      </c>
      <c r="I701" s="1">
        <v>0</v>
      </c>
      <c r="J701" s="1">
        <v>0</v>
      </c>
      <c r="K701" s="1">
        <v>0</v>
      </c>
      <c r="L701" s="1">
        <v>0</v>
      </c>
      <c r="M701" s="1">
        <v>0</v>
      </c>
      <c r="N701" s="1">
        <v>0</v>
      </c>
      <c r="O701" s="1">
        <v>0</v>
      </c>
      <c r="P701" s="1">
        <v>0</v>
      </c>
    </row>
    <row r="702" spans="1:16" x14ac:dyDescent="0.25">
      <c r="A702" s="28">
        <v>0</v>
      </c>
      <c r="B702" s="1">
        <v>0</v>
      </c>
      <c r="C702" s="1">
        <v>0</v>
      </c>
      <c r="D702" s="1">
        <v>0</v>
      </c>
      <c r="E702" s="1">
        <v>0</v>
      </c>
      <c r="F702" s="1">
        <v>0</v>
      </c>
      <c r="G702" s="1">
        <v>0</v>
      </c>
      <c r="H702" s="1">
        <v>0</v>
      </c>
      <c r="I702" s="1">
        <v>0</v>
      </c>
      <c r="J702" s="1">
        <v>0</v>
      </c>
      <c r="K702" s="1">
        <v>0</v>
      </c>
      <c r="L702" s="1">
        <v>0</v>
      </c>
      <c r="M702" s="1">
        <v>0</v>
      </c>
      <c r="N702" s="1">
        <v>0</v>
      </c>
      <c r="O702" s="1">
        <v>0</v>
      </c>
      <c r="P702" s="1">
        <v>0</v>
      </c>
    </row>
    <row r="703" spans="1:16" x14ac:dyDescent="0.25">
      <c r="A703" s="28">
        <v>0</v>
      </c>
      <c r="B703" s="1">
        <v>0</v>
      </c>
      <c r="C703" s="1">
        <v>0</v>
      </c>
      <c r="D703" s="1">
        <v>0</v>
      </c>
      <c r="E703" s="1">
        <v>0</v>
      </c>
      <c r="F703" s="1">
        <v>0</v>
      </c>
      <c r="G703" s="1">
        <v>0</v>
      </c>
      <c r="H703" s="1">
        <v>0</v>
      </c>
      <c r="I703" s="1">
        <v>0</v>
      </c>
      <c r="J703" s="1">
        <v>0</v>
      </c>
      <c r="K703" s="1">
        <v>0</v>
      </c>
      <c r="L703" s="1">
        <v>0</v>
      </c>
      <c r="M703" s="1">
        <v>0</v>
      </c>
      <c r="N703" s="1">
        <v>0</v>
      </c>
      <c r="O703" s="1">
        <v>0</v>
      </c>
      <c r="P703" s="1">
        <v>0</v>
      </c>
    </row>
    <row r="704" spans="1:16" x14ac:dyDescent="0.25">
      <c r="A704" s="28">
        <v>0</v>
      </c>
      <c r="B704" s="1">
        <v>0</v>
      </c>
      <c r="C704" s="1">
        <v>0</v>
      </c>
      <c r="D704" s="1">
        <v>0</v>
      </c>
      <c r="E704" s="1">
        <v>0</v>
      </c>
      <c r="F704" s="1">
        <v>0</v>
      </c>
      <c r="G704" s="1">
        <v>0</v>
      </c>
      <c r="H704" s="1">
        <v>0</v>
      </c>
      <c r="I704" s="1">
        <v>0</v>
      </c>
      <c r="J704" s="1">
        <v>0</v>
      </c>
      <c r="K704" s="1">
        <v>0</v>
      </c>
      <c r="L704" s="1">
        <v>0</v>
      </c>
      <c r="M704" s="1">
        <v>0</v>
      </c>
      <c r="N704" s="1">
        <v>0</v>
      </c>
      <c r="O704" s="1">
        <v>0</v>
      </c>
      <c r="P704" s="1">
        <v>0</v>
      </c>
    </row>
    <row r="705" spans="1:16" x14ac:dyDescent="0.25">
      <c r="A705" s="28">
        <v>0</v>
      </c>
      <c r="B705" s="1">
        <v>0</v>
      </c>
      <c r="C705" s="1">
        <v>0</v>
      </c>
      <c r="D705" s="1">
        <v>0</v>
      </c>
      <c r="E705" s="1">
        <v>0</v>
      </c>
      <c r="F705" s="1">
        <v>0</v>
      </c>
      <c r="G705" s="1">
        <v>0</v>
      </c>
      <c r="H705" s="1">
        <v>0</v>
      </c>
      <c r="I705" s="1">
        <v>0</v>
      </c>
      <c r="J705" s="1">
        <v>0</v>
      </c>
      <c r="K705" s="1">
        <v>0</v>
      </c>
      <c r="L705" s="1">
        <v>0</v>
      </c>
      <c r="M705" s="1">
        <v>0</v>
      </c>
      <c r="N705" s="1">
        <v>0</v>
      </c>
      <c r="O705" s="1">
        <v>0</v>
      </c>
      <c r="P705" s="1">
        <v>0</v>
      </c>
    </row>
    <row r="706" spans="1:16" x14ac:dyDescent="0.25">
      <c r="A706" s="28">
        <v>0</v>
      </c>
      <c r="B706" s="1">
        <v>0</v>
      </c>
      <c r="C706" s="1">
        <v>0</v>
      </c>
      <c r="D706" s="1">
        <v>0</v>
      </c>
      <c r="E706" s="1">
        <v>0</v>
      </c>
      <c r="F706" s="1">
        <v>0</v>
      </c>
      <c r="G706" s="1">
        <v>0</v>
      </c>
      <c r="H706" s="1">
        <v>0</v>
      </c>
      <c r="I706" s="1">
        <v>0</v>
      </c>
      <c r="J706" s="1">
        <v>0</v>
      </c>
      <c r="K706" s="1">
        <v>0</v>
      </c>
      <c r="L706" s="1">
        <v>0</v>
      </c>
      <c r="M706" s="1">
        <v>0</v>
      </c>
      <c r="N706" s="1">
        <v>0</v>
      </c>
      <c r="O706" s="1">
        <v>0</v>
      </c>
      <c r="P706" s="1">
        <v>0</v>
      </c>
    </row>
    <row r="707" spans="1:16" x14ac:dyDescent="0.25">
      <c r="A707" s="28">
        <v>0</v>
      </c>
      <c r="B707" s="1">
        <v>0</v>
      </c>
      <c r="C707" s="1">
        <v>0</v>
      </c>
      <c r="D707" s="1">
        <v>0</v>
      </c>
      <c r="E707" s="1">
        <v>0</v>
      </c>
      <c r="F707" s="1">
        <v>0</v>
      </c>
      <c r="G707" s="1">
        <v>0</v>
      </c>
      <c r="H707" s="1">
        <v>0</v>
      </c>
      <c r="I707" s="1">
        <v>0</v>
      </c>
      <c r="J707" s="1">
        <v>0</v>
      </c>
      <c r="K707" s="1">
        <v>0</v>
      </c>
      <c r="L707" s="1">
        <v>0</v>
      </c>
      <c r="M707" s="1">
        <v>0</v>
      </c>
      <c r="N707" s="1">
        <v>0</v>
      </c>
      <c r="O707" s="1">
        <v>0</v>
      </c>
      <c r="P707" s="1">
        <v>0</v>
      </c>
    </row>
    <row r="708" spans="1:16" x14ac:dyDescent="0.25">
      <c r="A708" s="28">
        <v>0</v>
      </c>
      <c r="B708" s="1">
        <v>0</v>
      </c>
      <c r="C708" s="1">
        <v>0</v>
      </c>
      <c r="D708" s="1">
        <v>0</v>
      </c>
      <c r="E708" s="1">
        <v>0</v>
      </c>
      <c r="F708" s="1">
        <v>0</v>
      </c>
      <c r="G708" s="1">
        <v>0</v>
      </c>
      <c r="H708" s="1">
        <v>0</v>
      </c>
      <c r="I708" s="1">
        <v>0</v>
      </c>
      <c r="J708" s="1">
        <v>0</v>
      </c>
      <c r="K708" s="1">
        <v>0</v>
      </c>
      <c r="L708" s="1">
        <v>0</v>
      </c>
      <c r="M708" s="1">
        <v>0</v>
      </c>
      <c r="N708" s="1">
        <v>0</v>
      </c>
      <c r="O708" s="1">
        <v>0</v>
      </c>
      <c r="P708" s="1">
        <v>0</v>
      </c>
    </row>
    <row r="709" spans="1:16" x14ac:dyDescent="0.25">
      <c r="A709" s="28">
        <v>0</v>
      </c>
      <c r="B709" s="1">
        <v>0</v>
      </c>
      <c r="C709" s="1">
        <v>0</v>
      </c>
      <c r="D709" s="1">
        <v>0</v>
      </c>
      <c r="E709" s="1">
        <v>0</v>
      </c>
      <c r="F709" s="1">
        <v>0</v>
      </c>
      <c r="G709" s="1">
        <v>0</v>
      </c>
      <c r="H709" s="1">
        <v>0</v>
      </c>
      <c r="I709" s="1">
        <v>0</v>
      </c>
      <c r="J709" s="1">
        <v>0</v>
      </c>
      <c r="K709" s="1">
        <v>0</v>
      </c>
      <c r="L709" s="1">
        <v>0</v>
      </c>
      <c r="M709" s="1">
        <v>0</v>
      </c>
      <c r="N709" s="1">
        <v>0</v>
      </c>
      <c r="O709" s="1">
        <v>0</v>
      </c>
      <c r="P709" s="1">
        <v>0</v>
      </c>
    </row>
    <row r="710" spans="1:16" x14ac:dyDescent="0.25">
      <c r="A710" s="28">
        <v>0</v>
      </c>
      <c r="B710" s="1">
        <v>0</v>
      </c>
      <c r="C710" s="1">
        <v>0</v>
      </c>
      <c r="D710" s="1">
        <v>0</v>
      </c>
      <c r="E710" s="1">
        <v>0</v>
      </c>
      <c r="F710" s="1">
        <v>0</v>
      </c>
      <c r="G710" s="1">
        <v>0</v>
      </c>
      <c r="H710" s="1">
        <v>0</v>
      </c>
      <c r="I710" s="1">
        <v>0</v>
      </c>
      <c r="J710" s="1">
        <v>0</v>
      </c>
      <c r="K710" s="1">
        <v>0</v>
      </c>
      <c r="L710" s="1">
        <v>0</v>
      </c>
      <c r="M710" s="1">
        <v>0</v>
      </c>
      <c r="N710" s="1">
        <v>0</v>
      </c>
      <c r="O710" s="1">
        <v>0</v>
      </c>
      <c r="P710" s="1">
        <v>0</v>
      </c>
    </row>
    <row r="711" spans="1:16" x14ac:dyDescent="0.25">
      <c r="A711" s="28">
        <v>0</v>
      </c>
      <c r="B711" s="1">
        <v>0</v>
      </c>
      <c r="C711" s="1">
        <v>0</v>
      </c>
      <c r="D711" s="1">
        <v>0</v>
      </c>
      <c r="E711" s="1">
        <v>0</v>
      </c>
      <c r="F711" s="1">
        <v>0</v>
      </c>
      <c r="G711" s="1">
        <v>0</v>
      </c>
      <c r="H711" s="1">
        <v>0</v>
      </c>
      <c r="I711" s="1">
        <v>0</v>
      </c>
      <c r="J711" s="1">
        <v>0</v>
      </c>
      <c r="K711" s="1">
        <v>0</v>
      </c>
      <c r="L711" s="1">
        <v>0</v>
      </c>
      <c r="M711" s="1">
        <v>0</v>
      </c>
      <c r="N711" s="1">
        <v>0</v>
      </c>
      <c r="O711" s="1">
        <v>0</v>
      </c>
      <c r="P711" s="1">
        <v>0</v>
      </c>
    </row>
    <row r="712" spans="1:16" x14ac:dyDescent="0.25">
      <c r="A712" s="28">
        <v>0</v>
      </c>
      <c r="B712" s="1">
        <v>0</v>
      </c>
      <c r="C712" s="1">
        <v>0</v>
      </c>
      <c r="D712" s="1">
        <v>0</v>
      </c>
      <c r="E712" s="1">
        <v>0</v>
      </c>
      <c r="F712" s="1">
        <v>0</v>
      </c>
      <c r="G712" s="1">
        <v>0</v>
      </c>
      <c r="H712" s="1">
        <v>0</v>
      </c>
      <c r="I712" s="1">
        <v>0</v>
      </c>
      <c r="J712" s="1">
        <v>0</v>
      </c>
      <c r="K712" s="1">
        <v>0</v>
      </c>
      <c r="L712" s="1">
        <v>0</v>
      </c>
      <c r="M712" s="1">
        <v>0</v>
      </c>
      <c r="N712" s="1">
        <v>0</v>
      </c>
      <c r="O712" s="1">
        <v>0</v>
      </c>
      <c r="P712" s="1">
        <v>0</v>
      </c>
    </row>
    <row r="713" spans="1:16" x14ac:dyDescent="0.25">
      <c r="A713" s="28">
        <v>0</v>
      </c>
      <c r="B713" s="1">
        <v>0</v>
      </c>
      <c r="C713" s="1">
        <v>0</v>
      </c>
      <c r="D713" s="1">
        <v>0</v>
      </c>
      <c r="E713" s="1">
        <v>0</v>
      </c>
      <c r="F713" s="1">
        <v>0</v>
      </c>
      <c r="G713" s="1">
        <v>0</v>
      </c>
      <c r="H713" s="1">
        <v>0</v>
      </c>
      <c r="I713" s="1">
        <v>0</v>
      </c>
      <c r="J713" s="1">
        <v>0</v>
      </c>
      <c r="K713" s="1">
        <v>0</v>
      </c>
      <c r="L713" s="1">
        <v>0</v>
      </c>
      <c r="M713" s="1">
        <v>0</v>
      </c>
      <c r="N713" s="1">
        <v>0</v>
      </c>
      <c r="O713" s="1">
        <v>0</v>
      </c>
      <c r="P713" s="1">
        <v>0</v>
      </c>
    </row>
    <row r="714" spans="1:16" x14ac:dyDescent="0.25">
      <c r="A714" s="28">
        <v>0</v>
      </c>
      <c r="B714" s="1">
        <v>0</v>
      </c>
      <c r="C714" s="1">
        <v>0</v>
      </c>
      <c r="D714" s="1">
        <v>0</v>
      </c>
      <c r="E714" s="1">
        <v>0</v>
      </c>
      <c r="F714" s="1">
        <v>0</v>
      </c>
      <c r="G714" s="1">
        <v>0</v>
      </c>
      <c r="H714" s="1">
        <v>0</v>
      </c>
      <c r="I714" s="1">
        <v>0</v>
      </c>
      <c r="J714" s="1">
        <v>0</v>
      </c>
      <c r="K714" s="1">
        <v>0</v>
      </c>
      <c r="L714" s="1">
        <v>0</v>
      </c>
      <c r="M714" s="1">
        <v>0</v>
      </c>
      <c r="N714" s="1">
        <v>0</v>
      </c>
      <c r="O714" s="1">
        <v>0</v>
      </c>
      <c r="P714" s="1">
        <v>0</v>
      </c>
    </row>
    <row r="715" spans="1:16" x14ac:dyDescent="0.25">
      <c r="A715" s="28">
        <v>0</v>
      </c>
      <c r="B715" s="1">
        <v>0</v>
      </c>
      <c r="C715" s="1">
        <v>0</v>
      </c>
      <c r="D715" s="1">
        <v>0</v>
      </c>
      <c r="E715" s="1">
        <v>0</v>
      </c>
      <c r="F715" s="1">
        <v>0</v>
      </c>
      <c r="G715" s="1">
        <v>0</v>
      </c>
      <c r="H715" s="1">
        <v>0</v>
      </c>
      <c r="I715" s="1">
        <v>0</v>
      </c>
      <c r="J715" s="1">
        <v>0</v>
      </c>
      <c r="K715" s="1">
        <v>0</v>
      </c>
      <c r="L715" s="1">
        <v>0</v>
      </c>
      <c r="M715" s="1">
        <v>0</v>
      </c>
      <c r="N715" s="1">
        <v>0</v>
      </c>
      <c r="O715" s="1">
        <v>0</v>
      </c>
      <c r="P715" s="1">
        <v>0</v>
      </c>
    </row>
    <row r="716" spans="1:16" x14ac:dyDescent="0.25">
      <c r="A716" s="28">
        <v>0</v>
      </c>
      <c r="B716" s="1">
        <v>0</v>
      </c>
      <c r="C716" s="1">
        <v>0</v>
      </c>
      <c r="D716" s="1">
        <v>0</v>
      </c>
      <c r="E716" s="1">
        <v>0</v>
      </c>
      <c r="F716" s="1">
        <v>0</v>
      </c>
      <c r="G716" s="1">
        <v>0</v>
      </c>
      <c r="H716" s="1">
        <v>0</v>
      </c>
      <c r="I716" s="1">
        <v>0</v>
      </c>
      <c r="J716" s="1">
        <v>0</v>
      </c>
      <c r="K716" s="1">
        <v>0</v>
      </c>
      <c r="L716" s="1">
        <v>0</v>
      </c>
      <c r="M716" s="1">
        <v>0</v>
      </c>
      <c r="N716" s="1">
        <v>0</v>
      </c>
      <c r="O716" s="1">
        <v>0</v>
      </c>
      <c r="P716" s="1">
        <v>0</v>
      </c>
    </row>
    <row r="717" spans="1:16" x14ac:dyDescent="0.25">
      <c r="A717" s="28">
        <v>0</v>
      </c>
      <c r="B717" s="1">
        <v>0</v>
      </c>
      <c r="C717" s="1">
        <v>0</v>
      </c>
      <c r="D717" s="1">
        <v>0</v>
      </c>
      <c r="E717" s="1">
        <v>0</v>
      </c>
      <c r="F717" s="1">
        <v>0</v>
      </c>
      <c r="G717" s="1">
        <v>0</v>
      </c>
      <c r="H717" s="1">
        <v>0</v>
      </c>
      <c r="I717" s="1">
        <v>0</v>
      </c>
      <c r="J717" s="1">
        <v>0</v>
      </c>
      <c r="K717" s="1">
        <v>0</v>
      </c>
      <c r="L717" s="1">
        <v>0</v>
      </c>
      <c r="M717" s="1">
        <v>0</v>
      </c>
      <c r="N717" s="1">
        <v>0</v>
      </c>
      <c r="O717" s="1">
        <v>0</v>
      </c>
      <c r="P717" s="1">
        <v>0</v>
      </c>
    </row>
    <row r="718" spans="1:16" x14ac:dyDescent="0.25">
      <c r="A718" s="28">
        <v>0</v>
      </c>
      <c r="B718" s="1">
        <v>0</v>
      </c>
      <c r="C718" s="1">
        <v>0</v>
      </c>
      <c r="D718" s="1">
        <v>0</v>
      </c>
      <c r="E718" s="1">
        <v>0</v>
      </c>
      <c r="F718" s="1">
        <v>0</v>
      </c>
      <c r="G718" s="1">
        <v>0</v>
      </c>
      <c r="H718" s="1">
        <v>0</v>
      </c>
      <c r="I718" s="1">
        <v>0</v>
      </c>
      <c r="J718" s="1">
        <v>0</v>
      </c>
      <c r="K718" s="1">
        <v>0</v>
      </c>
      <c r="L718" s="1">
        <v>0</v>
      </c>
      <c r="M718" s="1">
        <v>0</v>
      </c>
      <c r="N718" s="1">
        <v>0</v>
      </c>
      <c r="O718" s="1">
        <v>0</v>
      </c>
      <c r="P718" s="1">
        <v>0</v>
      </c>
    </row>
    <row r="719" spans="1:16" x14ac:dyDescent="0.25">
      <c r="A719" s="28">
        <v>0</v>
      </c>
      <c r="B719" s="1">
        <v>0</v>
      </c>
      <c r="C719" s="1">
        <v>0</v>
      </c>
      <c r="D719" s="1">
        <v>0</v>
      </c>
      <c r="E719" s="1">
        <v>0</v>
      </c>
      <c r="F719" s="1">
        <v>0</v>
      </c>
      <c r="G719" s="1">
        <v>0</v>
      </c>
      <c r="H719" s="1">
        <v>0</v>
      </c>
      <c r="I719" s="1">
        <v>0</v>
      </c>
      <c r="J719" s="1">
        <v>0</v>
      </c>
      <c r="K719" s="1">
        <v>0</v>
      </c>
      <c r="L719" s="1">
        <v>0</v>
      </c>
      <c r="M719" s="1">
        <v>0</v>
      </c>
      <c r="N719" s="1">
        <v>0</v>
      </c>
      <c r="O719" s="1">
        <v>0</v>
      </c>
      <c r="P719" s="1">
        <v>0</v>
      </c>
    </row>
    <row r="720" spans="1:16" x14ac:dyDescent="0.25">
      <c r="A720" s="28">
        <v>0</v>
      </c>
      <c r="B720" s="1">
        <v>0</v>
      </c>
      <c r="C720" s="1">
        <v>0</v>
      </c>
      <c r="D720" s="1">
        <v>0</v>
      </c>
      <c r="E720" s="1">
        <v>0</v>
      </c>
      <c r="F720" s="1">
        <v>0</v>
      </c>
      <c r="G720" s="1">
        <v>0</v>
      </c>
      <c r="H720" s="1">
        <v>0</v>
      </c>
      <c r="I720" s="1">
        <v>0</v>
      </c>
      <c r="J720" s="1">
        <v>0</v>
      </c>
      <c r="K720" s="1">
        <v>0</v>
      </c>
      <c r="L720" s="1">
        <v>0</v>
      </c>
      <c r="M720" s="1">
        <v>0</v>
      </c>
      <c r="N720" s="1">
        <v>0</v>
      </c>
      <c r="O720" s="1">
        <v>0</v>
      </c>
      <c r="P720" s="1">
        <v>0</v>
      </c>
    </row>
    <row r="721" spans="1:16" x14ac:dyDescent="0.25">
      <c r="A721" s="28">
        <v>0</v>
      </c>
      <c r="B721" s="1">
        <v>0</v>
      </c>
      <c r="C721" s="1">
        <v>0</v>
      </c>
      <c r="D721" s="1">
        <v>0</v>
      </c>
      <c r="E721" s="1">
        <v>0</v>
      </c>
      <c r="F721" s="1">
        <v>0</v>
      </c>
      <c r="G721" s="1">
        <v>0</v>
      </c>
      <c r="H721" s="1">
        <v>0</v>
      </c>
      <c r="I721" s="1">
        <v>0</v>
      </c>
      <c r="J721" s="1">
        <v>0</v>
      </c>
      <c r="K721" s="1">
        <v>0</v>
      </c>
      <c r="L721" s="1">
        <v>0</v>
      </c>
      <c r="M721" s="1">
        <v>0</v>
      </c>
      <c r="N721" s="1">
        <v>0</v>
      </c>
      <c r="O721" s="1">
        <v>0</v>
      </c>
      <c r="P721" s="1">
        <v>0</v>
      </c>
    </row>
    <row r="722" spans="1:16" x14ac:dyDescent="0.25">
      <c r="A722" s="28">
        <v>0</v>
      </c>
      <c r="B722" s="1">
        <v>0</v>
      </c>
      <c r="C722" s="1">
        <v>0</v>
      </c>
      <c r="D722" s="1">
        <v>0</v>
      </c>
      <c r="E722" s="1">
        <v>0</v>
      </c>
      <c r="F722" s="1">
        <v>0</v>
      </c>
      <c r="G722" s="1">
        <v>0</v>
      </c>
      <c r="H722" s="1">
        <v>0</v>
      </c>
      <c r="I722" s="1">
        <v>0</v>
      </c>
      <c r="J722" s="1">
        <v>0</v>
      </c>
      <c r="K722" s="1">
        <v>0</v>
      </c>
      <c r="L722" s="1">
        <v>0</v>
      </c>
      <c r="M722" s="1">
        <v>0</v>
      </c>
      <c r="N722" s="1">
        <v>0</v>
      </c>
      <c r="O722" s="1">
        <v>0</v>
      </c>
      <c r="P722" s="1">
        <v>0</v>
      </c>
    </row>
    <row r="723" spans="1:16" x14ac:dyDescent="0.25">
      <c r="A723" s="28">
        <v>0</v>
      </c>
      <c r="B723" s="1">
        <v>0</v>
      </c>
      <c r="C723" s="1">
        <v>0</v>
      </c>
      <c r="D723" s="1">
        <v>0</v>
      </c>
      <c r="E723" s="1">
        <v>0</v>
      </c>
      <c r="F723" s="1">
        <v>0</v>
      </c>
      <c r="G723" s="1">
        <v>0</v>
      </c>
      <c r="H723" s="1">
        <v>0</v>
      </c>
      <c r="I723" s="1">
        <v>0</v>
      </c>
      <c r="J723" s="1">
        <v>0</v>
      </c>
      <c r="K723" s="1">
        <v>0</v>
      </c>
      <c r="L723" s="1">
        <v>0</v>
      </c>
      <c r="M723" s="1">
        <v>0</v>
      </c>
      <c r="N723" s="1">
        <v>0</v>
      </c>
      <c r="O723" s="1">
        <v>0</v>
      </c>
      <c r="P723" s="1">
        <v>0</v>
      </c>
    </row>
    <row r="724" spans="1:16" x14ac:dyDescent="0.25">
      <c r="A724" s="28">
        <v>0</v>
      </c>
      <c r="B724" s="1">
        <v>0</v>
      </c>
      <c r="C724" s="1">
        <v>0</v>
      </c>
      <c r="D724" s="1">
        <v>0</v>
      </c>
      <c r="E724" s="1">
        <v>0</v>
      </c>
      <c r="F724" s="1">
        <v>0</v>
      </c>
      <c r="G724" s="1">
        <v>0</v>
      </c>
      <c r="H724" s="1">
        <v>0</v>
      </c>
      <c r="I724" s="1">
        <v>0</v>
      </c>
      <c r="J724" s="1">
        <v>0</v>
      </c>
      <c r="K724" s="1">
        <v>0</v>
      </c>
      <c r="L724" s="1">
        <v>0</v>
      </c>
      <c r="M724" s="1">
        <v>0</v>
      </c>
      <c r="N724" s="1">
        <v>0</v>
      </c>
      <c r="O724" s="1">
        <v>0</v>
      </c>
      <c r="P724" s="1">
        <v>0</v>
      </c>
    </row>
    <row r="725" spans="1:16" x14ac:dyDescent="0.25">
      <c r="A725" s="28">
        <v>0</v>
      </c>
      <c r="B725" s="1">
        <v>0</v>
      </c>
      <c r="C725" s="1">
        <v>0</v>
      </c>
      <c r="D725" s="1">
        <v>0</v>
      </c>
      <c r="E725" s="1">
        <v>0</v>
      </c>
      <c r="F725" s="1">
        <v>0</v>
      </c>
      <c r="G725" s="1">
        <v>0</v>
      </c>
      <c r="H725" s="1">
        <v>0</v>
      </c>
      <c r="I725" s="1">
        <v>0</v>
      </c>
      <c r="J725" s="1">
        <v>0</v>
      </c>
      <c r="K725" s="1">
        <v>0</v>
      </c>
      <c r="L725" s="1">
        <v>0</v>
      </c>
      <c r="M725" s="1">
        <v>0</v>
      </c>
      <c r="N725" s="1">
        <v>0</v>
      </c>
      <c r="O725" s="1">
        <v>0</v>
      </c>
      <c r="P725" s="1">
        <v>0</v>
      </c>
    </row>
    <row r="726" spans="1:16" x14ac:dyDescent="0.25">
      <c r="A726" s="28">
        <v>0</v>
      </c>
      <c r="B726" s="1">
        <v>0</v>
      </c>
      <c r="C726" s="1">
        <v>0</v>
      </c>
      <c r="D726" s="1">
        <v>0</v>
      </c>
      <c r="E726" s="1">
        <v>0</v>
      </c>
      <c r="F726" s="1">
        <v>0</v>
      </c>
      <c r="G726" s="1">
        <v>0</v>
      </c>
      <c r="H726" s="1">
        <v>0</v>
      </c>
      <c r="I726" s="1">
        <v>0</v>
      </c>
      <c r="J726" s="1">
        <v>0</v>
      </c>
      <c r="K726" s="1">
        <v>0</v>
      </c>
      <c r="L726" s="1">
        <v>0</v>
      </c>
      <c r="M726" s="1">
        <v>0</v>
      </c>
      <c r="N726" s="1">
        <v>0</v>
      </c>
      <c r="O726" s="1">
        <v>0</v>
      </c>
      <c r="P726" s="1">
        <v>0</v>
      </c>
    </row>
    <row r="727" spans="1:16" x14ac:dyDescent="0.25">
      <c r="A727" s="28">
        <v>0</v>
      </c>
      <c r="B727" s="1">
        <v>0</v>
      </c>
      <c r="C727" s="1">
        <v>0</v>
      </c>
      <c r="D727" s="1">
        <v>0</v>
      </c>
      <c r="E727" s="1">
        <v>0</v>
      </c>
      <c r="F727" s="1">
        <v>0</v>
      </c>
      <c r="G727" s="1">
        <v>0</v>
      </c>
      <c r="H727" s="1">
        <v>0</v>
      </c>
      <c r="I727" s="1">
        <v>0</v>
      </c>
      <c r="J727" s="1">
        <v>0</v>
      </c>
      <c r="K727" s="1">
        <v>0</v>
      </c>
      <c r="L727" s="1">
        <v>0</v>
      </c>
      <c r="M727" s="1">
        <v>0</v>
      </c>
      <c r="N727" s="1">
        <v>0</v>
      </c>
      <c r="O727" s="1">
        <v>0</v>
      </c>
      <c r="P727" s="1">
        <v>0</v>
      </c>
    </row>
    <row r="728" spans="1:16" x14ac:dyDescent="0.25">
      <c r="A728" s="28">
        <v>0</v>
      </c>
      <c r="B728" s="1">
        <v>0</v>
      </c>
      <c r="C728" s="1">
        <v>0</v>
      </c>
      <c r="D728" s="1">
        <v>0</v>
      </c>
      <c r="E728" s="1">
        <v>0</v>
      </c>
      <c r="F728" s="1">
        <v>0</v>
      </c>
      <c r="G728" s="1">
        <v>0</v>
      </c>
      <c r="H728" s="1">
        <v>0</v>
      </c>
      <c r="I728" s="1">
        <v>0</v>
      </c>
      <c r="J728" s="1">
        <v>0</v>
      </c>
      <c r="K728" s="1">
        <v>0</v>
      </c>
      <c r="L728" s="1">
        <v>0</v>
      </c>
      <c r="M728" s="1">
        <v>0</v>
      </c>
      <c r="N728" s="1">
        <v>0</v>
      </c>
      <c r="O728" s="1">
        <v>0</v>
      </c>
      <c r="P728" s="1">
        <v>0</v>
      </c>
    </row>
    <row r="729" spans="1:16" x14ac:dyDescent="0.25">
      <c r="A729" s="28">
        <v>0</v>
      </c>
      <c r="B729" s="1">
        <v>0</v>
      </c>
      <c r="C729" s="1">
        <v>0</v>
      </c>
      <c r="D729" s="1">
        <v>0</v>
      </c>
      <c r="E729" s="1">
        <v>0</v>
      </c>
      <c r="F729" s="1">
        <v>0</v>
      </c>
      <c r="G729" s="1">
        <v>0</v>
      </c>
      <c r="H729" s="1">
        <v>0</v>
      </c>
      <c r="I729" s="1">
        <v>0</v>
      </c>
      <c r="J729" s="1">
        <v>0</v>
      </c>
      <c r="K729" s="1">
        <v>0</v>
      </c>
      <c r="L729" s="1">
        <v>0</v>
      </c>
      <c r="M729" s="1">
        <v>0</v>
      </c>
      <c r="N729" s="1">
        <v>0</v>
      </c>
      <c r="O729" s="1">
        <v>0</v>
      </c>
      <c r="P729" s="1">
        <v>0</v>
      </c>
    </row>
    <row r="730" spans="1:16" x14ac:dyDescent="0.25">
      <c r="A730" s="28">
        <v>0</v>
      </c>
      <c r="B730" s="1">
        <v>0</v>
      </c>
      <c r="C730" s="1">
        <v>0</v>
      </c>
      <c r="D730" s="1">
        <v>0</v>
      </c>
      <c r="E730" s="1">
        <v>0</v>
      </c>
      <c r="F730" s="1">
        <v>0</v>
      </c>
      <c r="G730" s="1">
        <v>0</v>
      </c>
      <c r="H730" s="1">
        <v>0</v>
      </c>
      <c r="I730" s="1">
        <v>0</v>
      </c>
      <c r="J730" s="1">
        <v>0</v>
      </c>
      <c r="K730" s="1">
        <v>0</v>
      </c>
      <c r="L730" s="1">
        <v>0</v>
      </c>
      <c r="M730" s="1">
        <v>0</v>
      </c>
      <c r="N730" s="1">
        <v>0</v>
      </c>
      <c r="O730" s="1">
        <v>0</v>
      </c>
      <c r="P730" s="1">
        <v>0</v>
      </c>
    </row>
    <row r="731" spans="1:16" x14ac:dyDescent="0.25">
      <c r="A731" s="28">
        <v>0</v>
      </c>
      <c r="B731" s="1">
        <v>0</v>
      </c>
      <c r="C731" s="1">
        <v>0</v>
      </c>
      <c r="D731" s="1">
        <v>0</v>
      </c>
      <c r="E731" s="1">
        <v>0</v>
      </c>
      <c r="F731" s="1">
        <v>0</v>
      </c>
      <c r="G731" s="1">
        <v>0</v>
      </c>
      <c r="H731" s="1">
        <v>0</v>
      </c>
      <c r="I731" s="1">
        <v>0</v>
      </c>
      <c r="J731" s="1">
        <v>0</v>
      </c>
      <c r="K731" s="1">
        <v>0</v>
      </c>
      <c r="L731" s="1">
        <v>0</v>
      </c>
      <c r="M731" s="1">
        <v>0</v>
      </c>
      <c r="N731" s="1">
        <v>0</v>
      </c>
      <c r="O731" s="1">
        <v>0</v>
      </c>
      <c r="P731" s="1">
        <v>0</v>
      </c>
    </row>
    <row r="732" spans="1:16" x14ac:dyDescent="0.25">
      <c r="A732" s="28">
        <v>0</v>
      </c>
      <c r="B732" s="1">
        <v>0</v>
      </c>
      <c r="C732" s="1">
        <v>0</v>
      </c>
      <c r="D732" s="1">
        <v>0</v>
      </c>
      <c r="E732" s="1">
        <v>0</v>
      </c>
      <c r="F732" s="1">
        <v>0</v>
      </c>
      <c r="G732" s="1">
        <v>0</v>
      </c>
      <c r="H732" s="1">
        <v>0</v>
      </c>
      <c r="I732" s="1">
        <v>0</v>
      </c>
      <c r="J732" s="1">
        <v>0</v>
      </c>
      <c r="K732" s="1">
        <v>0</v>
      </c>
      <c r="L732" s="1">
        <v>0</v>
      </c>
      <c r="M732" s="1">
        <v>0</v>
      </c>
      <c r="N732" s="1">
        <v>0</v>
      </c>
      <c r="O732" s="1">
        <v>0</v>
      </c>
      <c r="P732" s="1">
        <v>0</v>
      </c>
    </row>
    <row r="733" spans="1:16" x14ac:dyDescent="0.25">
      <c r="A733" s="28">
        <v>0</v>
      </c>
      <c r="B733" s="1">
        <v>0</v>
      </c>
      <c r="C733" s="1">
        <v>0</v>
      </c>
      <c r="D733" s="1">
        <v>0</v>
      </c>
      <c r="E733" s="1">
        <v>0</v>
      </c>
      <c r="F733" s="1">
        <v>0</v>
      </c>
      <c r="G733" s="1">
        <v>0</v>
      </c>
      <c r="H733" s="1">
        <v>0</v>
      </c>
      <c r="I733" s="1">
        <v>0</v>
      </c>
      <c r="J733" s="1">
        <v>0</v>
      </c>
      <c r="K733" s="1">
        <v>0</v>
      </c>
      <c r="L733" s="1">
        <v>0</v>
      </c>
      <c r="M733" s="1">
        <v>0</v>
      </c>
      <c r="N733" s="1">
        <v>0</v>
      </c>
      <c r="O733" s="1">
        <v>0</v>
      </c>
      <c r="P733" s="1">
        <v>0</v>
      </c>
    </row>
    <row r="734" spans="1:16" x14ac:dyDescent="0.25">
      <c r="A734" s="28">
        <v>0</v>
      </c>
      <c r="B734" s="1">
        <v>0</v>
      </c>
      <c r="C734" s="1">
        <v>0</v>
      </c>
      <c r="D734" s="1">
        <v>0</v>
      </c>
      <c r="E734" s="1">
        <v>0</v>
      </c>
      <c r="F734" s="1">
        <v>0</v>
      </c>
      <c r="G734" s="1">
        <v>0</v>
      </c>
      <c r="H734" s="1">
        <v>0</v>
      </c>
      <c r="I734" s="1">
        <v>0</v>
      </c>
      <c r="J734" s="1">
        <v>0</v>
      </c>
      <c r="K734" s="1">
        <v>0</v>
      </c>
      <c r="L734" s="1">
        <v>0</v>
      </c>
      <c r="M734" s="1">
        <v>0</v>
      </c>
      <c r="N734" s="1">
        <v>0</v>
      </c>
      <c r="O734" s="1">
        <v>0</v>
      </c>
      <c r="P734" s="1">
        <v>0</v>
      </c>
    </row>
    <row r="735" spans="1:16" x14ac:dyDescent="0.25">
      <c r="A735" s="28">
        <v>0</v>
      </c>
      <c r="B735" s="1">
        <v>0</v>
      </c>
      <c r="C735" s="1">
        <v>0</v>
      </c>
      <c r="D735" s="1">
        <v>0</v>
      </c>
      <c r="E735" s="1">
        <v>0</v>
      </c>
      <c r="F735" s="1">
        <v>0</v>
      </c>
      <c r="G735" s="1">
        <v>0</v>
      </c>
      <c r="H735" s="1">
        <v>0</v>
      </c>
      <c r="I735" s="1">
        <v>0</v>
      </c>
      <c r="J735" s="1">
        <v>0</v>
      </c>
      <c r="K735" s="1">
        <v>0</v>
      </c>
      <c r="L735" s="1">
        <v>0</v>
      </c>
      <c r="M735" s="1">
        <v>0</v>
      </c>
      <c r="N735" s="1">
        <v>0</v>
      </c>
      <c r="O735" s="1">
        <v>0</v>
      </c>
      <c r="P735" s="1">
        <v>0</v>
      </c>
    </row>
    <row r="736" spans="1:16" x14ac:dyDescent="0.25">
      <c r="A736" s="28">
        <v>0</v>
      </c>
      <c r="B736" s="1">
        <v>0</v>
      </c>
      <c r="C736" s="1">
        <v>0</v>
      </c>
      <c r="D736" s="1">
        <v>0</v>
      </c>
      <c r="E736" s="1">
        <v>0</v>
      </c>
      <c r="F736" s="1">
        <v>0</v>
      </c>
      <c r="G736" s="1">
        <v>0</v>
      </c>
      <c r="H736" s="1">
        <v>0</v>
      </c>
      <c r="I736" s="1">
        <v>0</v>
      </c>
      <c r="J736" s="1">
        <v>0</v>
      </c>
      <c r="K736" s="1">
        <v>0</v>
      </c>
      <c r="L736" s="1">
        <v>0</v>
      </c>
      <c r="M736" s="1">
        <v>0</v>
      </c>
      <c r="N736" s="1">
        <v>0</v>
      </c>
      <c r="O736" s="1">
        <v>0</v>
      </c>
      <c r="P736" s="1">
        <v>0</v>
      </c>
    </row>
    <row r="737" spans="1:16" x14ac:dyDescent="0.25">
      <c r="A737" s="28">
        <v>0</v>
      </c>
      <c r="B737" s="1">
        <v>0</v>
      </c>
      <c r="C737" s="1">
        <v>0</v>
      </c>
      <c r="D737" s="1">
        <v>0</v>
      </c>
      <c r="E737" s="1">
        <v>0</v>
      </c>
      <c r="F737" s="1">
        <v>0</v>
      </c>
      <c r="G737" s="1">
        <v>0</v>
      </c>
      <c r="H737" s="1">
        <v>0</v>
      </c>
      <c r="I737" s="1">
        <v>0</v>
      </c>
      <c r="J737" s="1">
        <v>0</v>
      </c>
      <c r="K737" s="1">
        <v>0</v>
      </c>
      <c r="L737" s="1">
        <v>0</v>
      </c>
      <c r="M737" s="1">
        <v>0</v>
      </c>
      <c r="N737" s="1">
        <v>0</v>
      </c>
      <c r="O737" s="1">
        <v>0</v>
      </c>
      <c r="P737" s="1">
        <v>0</v>
      </c>
    </row>
    <row r="738" spans="1:16" x14ac:dyDescent="0.25">
      <c r="A738" s="28">
        <v>0</v>
      </c>
      <c r="B738" s="1">
        <v>0</v>
      </c>
      <c r="C738" s="1">
        <v>0</v>
      </c>
      <c r="D738" s="1">
        <v>0</v>
      </c>
      <c r="E738" s="1">
        <v>0</v>
      </c>
      <c r="F738" s="1">
        <v>0</v>
      </c>
      <c r="G738" s="1">
        <v>0</v>
      </c>
      <c r="H738" s="1">
        <v>0</v>
      </c>
      <c r="I738" s="1">
        <v>0</v>
      </c>
      <c r="J738" s="1">
        <v>0</v>
      </c>
      <c r="K738" s="1">
        <v>0</v>
      </c>
      <c r="L738" s="1">
        <v>0</v>
      </c>
      <c r="M738" s="1">
        <v>0</v>
      </c>
      <c r="N738" s="1">
        <v>0</v>
      </c>
      <c r="O738" s="1">
        <v>0</v>
      </c>
      <c r="P738" s="1">
        <v>0</v>
      </c>
    </row>
    <row r="739" spans="1:16" x14ac:dyDescent="0.25">
      <c r="A739" s="28">
        <v>0</v>
      </c>
      <c r="B739" s="1">
        <v>0</v>
      </c>
      <c r="C739" s="1">
        <v>0</v>
      </c>
      <c r="D739" s="1">
        <v>0</v>
      </c>
      <c r="E739" s="1">
        <v>0</v>
      </c>
      <c r="F739" s="1">
        <v>0</v>
      </c>
      <c r="G739" s="1">
        <v>0</v>
      </c>
      <c r="H739" s="1">
        <v>0</v>
      </c>
      <c r="I739" s="1">
        <v>0</v>
      </c>
      <c r="J739" s="1">
        <v>0</v>
      </c>
      <c r="K739" s="1">
        <v>0</v>
      </c>
      <c r="L739" s="1">
        <v>0</v>
      </c>
      <c r="M739" s="1">
        <v>0</v>
      </c>
      <c r="N739" s="1">
        <v>0</v>
      </c>
      <c r="O739" s="1">
        <v>0</v>
      </c>
      <c r="P739" s="1">
        <v>0</v>
      </c>
    </row>
    <row r="740" spans="1:16" x14ac:dyDescent="0.25">
      <c r="A740" s="28">
        <v>0</v>
      </c>
      <c r="B740" s="1">
        <v>0</v>
      </c>
      <c r="C740" s="1">
        <v>0</v>
      </c>
      <c r="D740" s="1">
        <v>0</v>
      </c>
      <c r="E740" s="1">
        <v>0</v>
      </c>
      <c r="F740" s="1">
        <v>0</v>
      </c>
      <c r="G740" s="1">
        <v>0</v>
      </c>
      <c r="H740" s="1">
        <v>0</v>
      </c>
      <c r="I740" s="1">
        <v>0</v>
      </c>
      <c r="J740" s="1">
        <v>0</v>
      </c>
      <c r="K740" s="1">
        <v>0</v>
      </c>
      <c r="L740" s="1">
        <v>0</v>
      </c>
      <c r="M740" s="1">
        <v>0</v>
      </c>
      <c r="N740" s="1">
        <v>0</v>
      </c>
      <c r="O740" s="1">
        <v>0</v>
      </c>
      <c r="P740" s="1">
        <v>0</v>
      </c>
    </row>
    <row r="741" spans="1:16" x14ac:dyDescent="0.25">
      <c r="A741" s="28">
        <v>0</v>
      </c>
      <c r="B741" s="1">
        <v>0</v>
      </c>
      <c r="C741" s="1">
        <v>0</v>
      </c>
      <c r="D741" s="1">
        <v>0</v>
      </c>
      <c r="E741" s="1">
        <v>0</v>
      </c>
      <c r="F741" s="1">
        <v>0</v>
      </c>
      <c r="G741" s="1">
        <v>0</v>
      </c>
      <c r="H741" s="1">
        <v>0</v>
      </c>
      <c r="I741" s="1">
        <v>0</v>
      </c>
      <c r="J741" s="1">
        <v>0</v>
      </c>
      <c r="K741" s="1">
        <v>0</v>
      </c>
      <c r="L741" s="1">
        <v>0</v>
      </c>
      <c r="M741" s="1">
        <v>0</v>
      </c>
      <c r="N741" s="1">
        <v>0</v>
      </c>
      <c r="O741" s="1">
        <v>0</v>
      </c>
      <c r="P741" s="1">
        <v>0</v>
      </c>
    </row>
    <row r="742" spans="1:16" x14ac:dyDescent="0.25">
      <c r="A742" s="28">
        <v>0</v>
      </c>
      <c r="B742" s="1">
        <v>0</v>
      </c>
      <c r="C742" s="1">
        <v>0</v>
      </c>
      <c r="D742" s="1">
        <v>0</v>
      </c>
      <c r="E742" s="1">
        <v>0</v>
      </c>
      <c r="F742" s="1">
        <v>0</v>
      </c>
      <c r="G742" s="1">
        <v>0</v>
      </c>
      <c r="H742" s="1">
        <v>0</v>
      </c>
      <c r="I742" s="1">
        <v>0</v>
      </c>
      <c r="J742" s="1">
        <v>0</v>
      </c>
      <c r="K742" s="1">
        <v>0</v>
      </c>
      <c r="L742" s="1">
        <v>0</v>
      </c>
      <c r="M742" s="1">
        <v>0</v>
      </c>
      <c r="N742" s="1">
        <v>0</v>
      </c>
      <c r="O742" s="1">
        <v>0</v>
      </c>
      <c r="P742" s="1">
        <v>0</v>
      </c>
    </row>
    <row r="743" spans="1:16" x14ac:dyDescent="0.25">
      <c r="A743" s="28">
        <v>0</v>
      </c>
      <c r="B743" s="1">
        <v>0</v>
      </c>
      <c r="C743" s="1">
        <v>0</v>
      </c>
      <c r="D743" s="1">
        <v>0</v>
      </c>
      <c r="E743" s="1">
        <v>0</v>
      </c>
      <c r="F743" s="1">
        <v>0</v>
      </c>
      <c r="G743" s="1">
        <v>0</v>
      </c>
      <c r="H743" s="1">
        <v>0</v>
      </c>
      <c r="I743" s="1">
        <v>0</v>
      </c>
      <c r="J743" s="1">
        <v>0</v>
      </c>
      <c r="K743" s="1">
        <v>0</v>
      </c>
      <c r="L743" s="1">
        <v>0</v>
      </c>
      <c r="M743" s="1">
        <v>0</v>
      </c>
      <c r="N743" s="1">
        <v>0</v>
      </c>
      <c r="O743" s="1">
        <v>0</v>
      </c>
      <c r="P743" s="1">
        <v>0</v>
      </c>
    </row>
    <row r="744" spans="1:16" x14ac:dyDescent="0.25">
      <c r="A744" s="28">
        <v>0</v>
      </c>
      <c r="B744" s="1">
        <v>0</v>
      </c>
      <c r="C744" s="1">
        <v>0</v>
      </c>
      <c r="D744" s="1">
        <v>0</v>
      </c>
      <c r="E744" s="1">
        <v>0</v>
      </c>
      <c r="F744" s="1">
        <v>0</v>
      </c>
      <c r="G744" s="1">
        <v>0</v>
      </c>
      <c r="H744" s="1">
        <v>0</v>
      </c>
      <c r="I744" s="1">
        <v>0</v>
      </c>
      <c r="J744" s="1">
        <v>0</v>
      </c>
      <c r="K744" s="1">
        <v>0</v>
      </c>
      <c r="L744" s="1">
        <v>0</v>
      </c>
      <c r="M744" s="1">
        <v>0</v>
      </c>
      <c r="N744" s="1">
        <v>0</v>
      </c>
      <c r="O744" s="1">
        <v>0</v>
      </c>
      <c r="P744" s="1">
        <v>0</v>
      </c>
    </row>
    <row r="745" spans="1:16" x14ac:dyDescent="0.25">
      <c r="A745" s="28">
        <v>0</v>
      </c>
      <c r="B745" s="1">
        <v>0</v>
      </c>
      <c r="C745" s="1">
        <v>0</v>
      </c>
      <c r="D745" s="1">
        <v>0</v>
      </c>
      <c r="E745" s="1">
        <v>0</v>
      </c>
      <c r="F745" s="1">
        <v>0</v>
      </c>
      <c r="G745" s="1">
        <v>0</v>
      </c>
      <c r="H745" s="1">
        <v>0</v>
      </c>
      <c r="I745" s="1">
        <v>0</v>
      </c>
      <c r="J745" s="1">
        <v>0</v>
      </c>
      <c r="K745" s="1">
        <v>0</v>
      </c>
      <c r="L745" s="1">
        <v>0</v>
      </c>
      <c r="M745" s="1">
        <v>0</v>
      </c>
      <c r="N745" s="1">
        <v>0</v>
      </c>
      <c r="O745" s="1">
        <v>0</v>
      </c>
      <c r="P745" s="1">
        <v>0</v>
      </c>
    </row>
    <row r="746" spans="1:16" x14ac:dyDescent="0.25">
      <c r="A746" s="28">
        <v>0</v>
      </c>
      <c r="B746" s="1">
        <v>0</v>
      </c>
      <c r="C746" s="1">
        <v>0</v>
      </c>
      <c r="D746" s="1">
        <v>0</v>
      </c>
      <c r="E746" s="1">
        <v>0</v>
      </c>
      <c r="F746" s="1">
        <v>0</v>
      </c>
      <c r="G746" s="1">
        <v>0</v>
      </c>
      <c r="H746" s="1">
        <v>0</v>
      </c>
      <c r="I746" s="1">
        <v>0</v>
      </c>
      <c r="J746" s="1">
        <v>0</v>
      </c>
      <c r="K746" s="1">
        <v>0</v>
      </c>
      <c r="L746" s="1">
        <v>0</v>
      </c>
      <c r="M746" s="1">
        <v>0</v>
      </c>
      <c r="N746" s="1">
        <v>0</v>
      </c>
      <c r="O746" s="1">
        <v>0</v>
      </c>
      <c r="P746" s="1">
        <v>0</v>
      </c>
    </row>
    <row r="747" spans="1:16" x14ac:dyDescent="0.25">
      <c r="A747" s="28">
        <v>0</v>
      </c>
      <c r="B747" s="1">
        <v>0</v>
      </c>
      <c r="C747" s="1">
        <v>0</v>
      </c>
      <c r="D747" s="1">
        <v>0</v>
      </c>
      <c r="E747" s="1">
        <v>0</v>
      </c>
      <c r="F747" s="1">
        <v>0</v>
      </c>
      <c r="G747" s="1">
        <v>0</v>
      </c>
      <c r="H747" s="1">
        <v>0</v>
      </c>
      <c r="I747" s="1">
        <v>0</v>
      </c>
      <c r="J747" s="1">
        <v>0</v>
      </c>
      <c r="K747" s="1">
        <v>0</v>
      </c>
      <c r="L747" s="1">
        <v>0</v>
      </c>
      <c r="M747" s="1">
        <v>0</v>
      </c>
      <c r="N747" s="1">
        <v>0</v>
      </c>
      <c r="O747" s="1">
        <v>0</v>
      </c>
      <c r="P747" s="1">
        <v>0</v>
      </c>
    </row>
    <row r="748" spans="1:16" x14ac:dyDescent="0.25">
      <c r="A748" s="28">
        <v>0</v>
      </c>
      <c r="B748" s="1">
        <v>0</v>
      </c>
      <c r="C748" s="1">
        <v>0</v>
      </c>
      <c r="D748" s="1">
        <v>0</v>
      </c>
      <c r="E748" s="1">
        <v>0</v>
      </c>
      <c r="F748" s="1">
        <v>0</v>
      </c>
      <c r="G748" s="1">
        <v>0</v>
      </c>
      <c r="H748" s="1">
        <v>0</v>
      </c>
      <c r="I748" s="1">
        <v>0</v>
      </c>
      <c r="J748" s="1">
        <v>0</v>
      </c>
      <c r="K748" s="1">
        <v>0</v>
      </c>
      <c r="L748" s="1">
        <v>0</v>
      </c>
      <c r="M748" s="1">
        <v>0</v>
      </c>
      <c r="N748" s="1">
        <v>0</v>
      </c>
      <c r="O748" s="1">
        <v>0</v>
      </c>
      <c r="P748" s="1">
        <v>0</v>
      </c>
    </row>
    <row r="749" spans="1:16" x14ac:dyDescent="0.25">
      <c r="A749" s="28">
        <v>0</v>
      </c>
      <c r="B749" s="1">
        <v>0</v>
      </c>
      <c r="C749" s="1">
        <v>0</v>
      </c>
      <c r="D749" s="1">
        <v>0</v>
      </c>
      <c r="E749" s="1">
        <v>0</v>
      </c>
      <c r="F749" s="1">
        <v>0</v>
      </c>
      <c r="G749" s="1">
        <v>0</v>
      </c>
      <c r="H749" s="1">
        <v>0</v>
      </c>
      <c r="I749" s="1">
        <v>0</v>
      </c>
      <c r="J749" s="1">
        <v>0</v>
      </c>
      <c r="K749" s="1">
        <v>0</v>
      </c>
      <c r="L749" s="1">
        <v>0</v>
      </c>
      <c r="M749" s="1">
        <v>0</v>
      </c>
      <c r="N749" s="1">
        <v>0</v>
      </c>
      <c r="O749" s="1">
        <v>0</v>
      </c>
      <c r="P749" s="1">
        <v>0</v>
      </c>
    </row>
    <row r="750" spans="1:16" x14ac:dyDescent="0.25">
      <c r="A750" s="28">
        <v>0</v>
      </c>
      <c r="B750" s="1">
        <v>0</v>
      </c>
      <c r="C750" s="1">
        <v>0</v>
      </c>
      <c r="D750" s="1">
        <v>0</v>
      </c>
      <c r="E750" s="1">
        <v>0</v>
      </c>
      <c r="F750" s="1">
        <v>0</v>
      </c>
      <c r="G750" s="1">
        <v>0</v>
      </c>
      <c r="H750" s="1">
        <v>0</v>
      </c>
      <c r="I750" s="1">
        <v>0</v>
      </c>
      <c r="J750" s="1">
        <v>0</v>
      </c>
      <c r="K750" s="1">
        <v>0</v>
      </c>
      <c r="L750" s="1">
        <v>0</v>
      </c>
      <c r="M750" s="1">
        <v>0</v>
      </c>
      <c r="N750" s="1">
        <v>0</v>
      </c>
      <c r="O750" s="1">
        <v>0</v>
      </c>
      <c r="P750" s="1">
        <v>0</v>
      </c>
    </row>
    <row r="751" spans="1:16" x14ac:dyDescent="0.25">
      <c r="A751" s="28">
        <v>0</v>
      </c>
      <c r="B751" s="1">
        <v>0</v>
      </c>
      <c r="C751" s="1">
        <v>0</v>
      </c>
      <c r="D751" s="1">
        <v>0</v>
      </c>
      <c r="E751" s="1">
        <v>0</v>
      </c>
      <c r="F751" s="1">
        <v>0</v>
      </c>
      <c r="G751" s="1">
        <v>0</v>
      </c>
      <c r="H751" s="1">
        <v>0</v>
      </c>
      <c r="I751" s="1">
        <v>0</v>
      </c>
      <c r="J751" s="1">
        <v>0</v>
      </c>
      <c r="K751" s="1">
        <v>0</v>
      </c>
      <c r="L751" s="1">
        <v>0</v>
      </c>
      <c r="M751" s="1">
        <v>0</v>
      </c>
      <c r="N751" s="1">
        <v>0</v>
      </c>
      <c r="O751" s="1">
        <v>0</v>
      </c>
      <c r="P751" s="1">
        <v>0</v>
      </c>
    </row>
    <row r="752" spans="1:16" x14ac:dyDescent="0.25">
      <c r="A752" s="28">
        <v>0</v>
      </c>
      <c r="B752" s="1">
        <v>0</v>
      </c>
      <c r="C752" s="1">
        <v>0</v>
      </c>
      <c r="D752" s="1">
        <v>0</v>
      </c>
      <c r="E752" s="1">
        <v>0</v>
      </c>
      <c r="F752" s="1">
        <v>0</v>
      </c>
      <c r="G752" s="1">
        <v>0</v>
      </c>
      <c r="H752" s="1">
        <v>0</v>
      </c>
      <c r="I752" s="1">
        <v>0</v>
      </c>
      <c r="J752" s="1">
        <v>0</v>
      </c>
      <c r="K752" s="1">
        <v>0</v>
      </c>
      <c r="L752" s="1">
        <v>0</v>
      </c>
      <c r="M752" s="1">
        <v>0</v>
      </c>
      <c r="N752" s="1">
        <v>0</v>
      </c>
      <c r="O752" s="1">
        <v>0</v>
      </c>
      <c r="P752" s="1">
        <v>0</v>
      </c>
    </row>
    <row r="753" spans="1:16" x14ac:dyDescent="0.25">
      <c r="A753" s="28">
        <v>0</v>
      </c>
      <c r="B753" s="1">
        <v>0</v>
      </c>
      <c r="C753" s="1">
        <v>0</v>
      </c>
      <c r="D753" s="1">
        <v>0</v>
      </c>
      <c r="E753" s="1">
        <v>0</v>
      </c>
      <c r="F753" s="1">
        <v>0</v>
      </c>
      <c r="G753" s="1">
        <v>0</v>
      </c>
      <c r="H753" s="1">
        <v>0</v>
      </c>
      <c r="I753" s="1">
        <v>0</v>
      </c>
      <c r="J753" s="1">
        <v>0</v>
      </c>
      <c r="K753" s="1">
        <v>0</v>
      </c>
      <c r="L753" s="1">
        <v>0</v>
      </c>
      <c r="M753" s="1">
        <v>0</v>
      </c>
      <c r="N753" s="1">
        <v>0</v>
      </c>
      <c r="O753" s="1">
        <v>0</v>
      </c>
      <c r="P753" s="1">
        <v>0</v>
      </c>
    </row>
    <row r="754" spans="1:16" x14ac:dyDescent="0.25">
      <c r="A754" s="28">
        <v>0</v>
      </c>
      <c r="B754" s="1">
        <v>0</v>
      </c>
      <c r="C754" s="1">
        <v>0</v>
      </c>
      <c r="D754" s="1">
        <v>0</v>
      </c>
      <c r="E754" s="1">
        <v>0</v>
      </c>
      <c r="F754" s="1">
        <v>0</v>
      </c>
      <c r="G754" s="1">
        <v>0</v>
      </c>
      <c r="H754" s="1">
        <v>0</v>
      </c>
      <c r="I754" s="1">
        <v>0</v>
      </c>
      <c r="J754" s="1">
        <v>0</v>
      </c>
      <c r="K754" s="1">
        <v>0</v>
      </c>
      <c r="L754" s="1">
        <v>0</v>
      </c>
      <c r="M754" s="1">
        <v>0</v>
      </c>
      <c r="N754" s="1">
        <v>0</v>
      </c>
      <c r="O754" s="1">
        <v>0</v>
      </c>
      <c r="P754" s="1">
        <v>0</v>
      </c>
    </row>
    <row r="755" spans="1:16" x14ac:dyDescent="0.25">
      <c r="A755" s="28">
        <v>0</v>
      </c>
      <c r="B755" s="1">
        <v>0</v>
      </c>
      <c r="C755" s="1">
        <v>0</v>
      </c>
      <c r="D755" s="1">
        <v>0</v>
      </c>
      <c r="E755" s="1">
        <v>0</v>
      </c>
      <c r="F755" s="1">
        <v>0</v>
      </c>
      <c r="G755" s="1">
        <v>0</v>
      </c>
      <c r="H755" s="1">
        <v>0</v>
      </c>
      <c r="I755" s="1">
        <v>0</v>
      </c>
      <c r="J755" s="1">
        <v>0</v>
      </c>
      <c r="K755" s="1">
        <v>0</v>
      </c>
      <c r="L755" s="1">
        <v>0</v>
      </c>
      <c r="M755" s="1">
        <v>0</v>
      </c>
      <c r="N755" s="1">
        <v>0</v>
      </c>
      <c r="O755" s="1">
        <v>0</v>
      </c>
      <c r="P755" s="1">
        <v>0</v>
      </c>
    </row>
    <row r="756" spans="1:16" x14ac:dyDescent="0.25">
      <c r="A756" s="28">
        <v>0</v>
      </c>
      <c r="B756" s="1">
        <v>0</v>
      </c>
      <c r="C756" s="1">
        <v>0</v>
      </c>
      <c r="D756" s="1">
        <v>0</v>
      </c>
      <c r="E756" s="1">
        <v>0</v>
      </c>
      <c r="F756" s="1">
        <v>0</v>
      </c>
      <c r="G756" s="1">
        <v>0</v>
      </c>
      <c r="H756" s="1">
        <v>0</v>
      </c>
      <c r="I756" s="1">
        <v>0</v>
      </c>
      <c r="J756" s="1">
        <v>0</v>
      </c>
      <c r="K756" s="1">
        <v>0</v>
      </c>
      <c r="L756" s="1">
        <v>0</v>
      </c>
      <c r="M756" s="1">
        <v>0</v>
      </c>
      <c r="N756" s="1">
        <v>0</v>
      </c>
      <c r="O756" s="1">
        <v>0</v>
      </c>
      <c r="P756" s="1">
        <v>0</v>
      </c>
    </row>
    <row r="757" spans="1:16" x14ac:dyDescent="0.25">
      <c r="A757" s="28">
        <v>0</v>
      </c>
      <c r="B757" s="1">
        <v>0</v>
      </c>
      <c r="C757" s="1">
        <v>0</v>
      </c>
      <c r="D757" s="1">
        <v>0</v>
      </c>
      <c r="E757" s="1">
        <v>0</v>
      </c>
      <c r="F757" s="1">
        <v>0</v>
      </c>
      <c r="G757" s="1">
        <v>0</v>
      </c>
      <c r="H757" s="1">
        <v>0</v>
      </c>
      <c r="I757" s="1">
        <v>0</v>
      </c>
      <c r="J757" s="1">
        <v>0</v>
      </c>
      <c r="K757" s="1">
        <v>0</v>
      </c>
      <c r="L757" s="1">
        <v>0</v>
      </c>
      <c r="M757" s="1">
        <v>0</v>
      </c>
      <c r="N757" s="1">
        <v>0</v>
      </c>
      <c r="O757" s="1">
        <v>0</v>
      </c>
      <c r="P757" s="1">
        <v>0</v>
      </c>
    </row>
    <row r="758" spans="1:16" x14ac:dyDescent="0.25">
      <c r="A758" s="28">
        <v>0</v>
      </c>
      <c r="B758" s="1">
        <v>0</v>
      </c>
      <c r="C758" s="1">
        <v>0</v>
      </c>
      <c r="D758" s="1">
        <v>0</v>
      </c>
      <c r="E758" s="1">
        <v>0</v>
      </c>
      <c r="F758" s="1">
        <v>0</v>
      </c>
      <c r="G758" s="1">
        <v>0</v>
      </c>
      <c r="H758" s="1">
        <v>0</v>
      </c>
      <c r="I758" s="1">
        <v>0</v>
      </c>
      <c r="J758" s="1">
        <v>0</v>
      </c>
      <c r="K758" s="1">
        <v>0</v>
      </c>
      <c r="L758" s="1">
        <v>0</v>
      </c>
      <c r="M758" s="1">
        <v>0</v>
      </c>
      <c r="N758" s="1">
        <v>0</v>
      </c>
      <c r="O758" s="1">
        <v>0</v>
      </c>
      <c r="P758" s="1">
        <v>0</v>
      </c>
    </row>
    <row r="759" spans="1:16" x14ac:dyDescent="0.25">
      <c r="A759" s="28">
        <v>0</v>
      </c>
      <c r="B759" s="1">
        <v>0</v>
      </c>
      <c r="C759" s="1">
        <v>0</v>
      </c>
      <c r="D759" s="1">
        <v>0</v>
      </c>
      <c r="E759" s="1">
        <v>0</v>
      </c>
      <c r="F759" s="1">
        <v>0</v>
      </c>
      <c r="G759" s="1">
        <v>0</v>
      </c>
      <c r="H759" s="1">
        <v>0</v>
      </c>
      <c r="I759" s="1">
        <v>0</v>
      </c>
      <c r="J759" s="1">
        <v>0</v>
      </c>
      <c r="K759" s="1">
        <v>0</v>
      </c>
      <c r="L759" s="1">
        <v>0</v>
      </c>
      <c r="M759" s="1">
        <v>0</v>
      </c>
      <c r="N759" s="1">
        <v>0</v>
      </c>
      <c r="O759" s="1">
        <v>0</v>
      </c>
      <c r="P759" s="1">
        <v>0</v>
      </c>
    </row>
    <row r="760" spans="1:16" x14ac:dyDescent="0.25">
      <c r="A760" s="28">
        <v>0</v>
      </c>
      <c r="B760" s="1">
        <v>0</v>
      </c>
      <c r="C760" s="1">
        <v>0</v>
      </c>
      <c r="D760" s="1">
        <v>0</v>
      </c>
      <c r="E760" s="1">
        <v>0</v>
      </c>
      <c r="F760" s="1">
        <v>0</v>
      </c>
      <c r="G760" s="1">
        <v>0</v>
      </c>
      <c r="H760" s="1">
        <v>0</v>
      </c>
      <c r="I760" s="1">
        <v>0</v>
      </c>
      <c r="J760" s="1">
        <v>0</v>
      </c>
      <c r="K760" s="1">
        <v>0</v>
      </c>
      <c r="L760" s="1">
        <v>0</v>
      </c>
      <c r="M760" s="1">
        <v>0</v>
      </c>
      <c r="N760" s="1">
        <v>0</v>
      </c>
      <c r="O760" s="1">
        <v>0</v>
      </c>
      <c r="P760" s="1">
        <v>0</v>
      </c>
    </row>
    <row r="761" spans="1:16" x14ac:dyDescent="0.25">
      <c r="A761" s="28">
        <v>0</v>
      </c>
      <c r="B761" s="1">
        <v>0</v>
      </c>
      <c r="C761" s="1">
        <v>0</v>
      </c>
      <c r="D761" s="1">
        <v>0</v>
      </c>
      <c r="E761" s="1">
        <v>0</v>
      </c>
      <c r="F761" s="1">
        <v>0</v>
      </c>
      <c r="G761" s="1">
        <v>0</v>
      </c>
      <c r="H761" s="1">
        <v>0</v>
      </c>
      <c r="I761" s="1">
        <v>0</v>
      </c>
      <c r="J761" s="1">
        <v>0</v>
      </c>
      <c r="K761" s="1">
        <v>0</v>
      </c>
      <c r="L761" s="1">
        <v>0</v>
      </c>
      <c r="M761" s="1">
        <v>0</v>
      </c>
      <c r="N761" s="1">
        <v>0</v>
      </c>
      <c r="O761" s="1">
        <v>0</v>
      </c>
      <c r="P761" s="1">
        <v>0</v>
      </c>
    </row>
    <row r="762" spans="1:16" x14ac:dyDescent="0.25">
      <c r="A762" s="28">
        <v>0</v>
      </c>
      <c r="B762" s="1">
        <v>0</v>
      </c>
      <c r="C762" s="1">
        <v>0</v>
      </c>
      <c r="D762" s="1">
        <v>0</v>
      </c>
      <c r="E762" s="1">
        <v>0</v>
      </c>
      <c r="F762" s="1">
        <v>0</v>
      </c>
      <c r="G762" s="1">
        <v>0</v>
      </c>
      <c r="H762" s="1">
        <v>0</v>
      </c>
      <c r="I762" s="1">
        <v>0</v>
      </c>
      <c r="J762" s="1">
        <v>0</v>
      </c>
      <c r="K762" s="1">
        <v>0</v>
      </c>
      <c r="L762" s="1">
        <v>0</v>
      </c>
      <c r="M762" s="1">
        <v>0</v>
      </c>
      <c r="N762" s="1">
        <v>0</v>
      </c>
      <c r="O762" s="1">
        <v>0</v>
      </c>
      <c r="P762" s="1">
        <v>0</v>
      </c>
    </row>
    <row r="763" spans="1:16" x14ac:dyDescent="0.25">
      <c r="A763" s="28">
        <v>0</v>
      </c>
      <c r="B763" s="1">
        <v>0</v>
      </c>
      <c r="C763" s="1">
        <v>0</v>
      </c>
      <c r="D763" s="1">
        <v>0</v>
      </c>
      <c r="E763" s="1">
        <v>0</v>
      </c>
      <c r="F763" s="1">
        <v>0</v>
      </c>
      <c r="G763" s="1">
        <v>0</v>
      </c>
      <c r="H763" s="1">
        <v>0</v>
      </c>
      <c r="I763" s="1">
        <v>0</v>
      </c>
      <c r="J763" s="1">
        <v>0</v>
      </c>
      <c r="K763" s="1">
        <v>0</v>
      </c>
      <c r="L763" s="1">
        <v>0</v>
      </c>
      <c r="M763" s="1">
        <v>0</v>
      </c>
      <c r="N763" s="1">
        <v>0</v>
      </c>
      <c r="O763" s="1">
        <v>0</v>
      </c>
      <c r="P763" s="1">
        <v>0</v>
      </c>
    </row>
    <row r="764" spans="1:16" x14ac:dyDescent="0.25">
      <c r="A764" s="28">
        <v>0</v>
      </c>
      <c r="B764" s="1">
        <v>0</v>
      </c>
      <c r="C764" s="1">
        <v>0</v>
      </c>
      <c r="D764" s="1">
        <v>0</v>
      </c>
      <c r="E764" s="1">
        <v>0</v>
      </c>
      <c r="F764" s="1">
        <v>0</v>
      </c>
      <c r="G764" s="1">
        <v>0</v>
      </c>
      <c r="H764" s="1">
        <v>0</v>
      </c>
      <c r="I764" s="1">
        <v>0</v>
      </c>
      <c r="J764" s="1">
        <v>0</v>
      </c>
      <c r="K764" s="1">
        <v>0</v>
      </c>
      <c r="L764" s="1">
        <v>0</v>
      </c>
      <c r="M764" s="1">
        <v>0</v>
      </c>
      <c r="N764" s="1">
        <v>0</v>
      </c>
      <c r="O764" s="1">
        <v>0</v>
      </c>
      <c r="P764" s="1">
        <v>0</v>
      </c>
    </row>
    <row r="765" spans="1:16" x14ac:dyDescent="0.25">
      <c r="A765" s="28">
        <v>0</v>
      </c>
      <c r="B765" s="1">
        <v>0</v>
      </c>
      <c r="C765" s="1">
        <v>0</v>
      </c>
      <c r="D765" s="1">
        <v>0</v>
      </c>
      <c r="E765" s="1">
        <v>0</v>
      </c>
      <c r="F765" s="1">
        <v>0</v>
      </c>
      <c r="G765" s="1">
        <v>0</v>
      </c>
      <c r="H765" s="1">
        <v>0</v>
      </c>
      <c r="I765" s="1">
        <v>0</v>
      </c>
      <c r="J765" s="1">
        <v>0</v>
      </c>
      <c r="K765" s="1">
        <v>0</v>
      </c>
      <c r="L765" s="1">
        <v>0</v>
      </c>
      <c r="M765" s="1">
        <v>0</v>
      </c>
      <c r="N765" s="1">
        <v>0</v>
      </c>
      <c r="O765" s="1">
        <v>0</v>
      </c>
      <c r="P765" s="1">
        <v>0</v>
      </c>
    </row>
    <row r="766" spans="1:16" x14ac:dyDescent="0.25">
      <c r="A766" s="28">
        <v>0</v>
      </c>
      <c r="B766" s="1">
        <v>0</v>
      </c>
      <c r="C766" s="1">
        <v>0</v>
      </c>
      <c r="D766" s="1">
        <v>0</v>
      </c>
      <c r="E766" s="1">
        <v>0</v>
      </c>
      <c r="F766" s="1">
        <v>0</v>
      </c>
      <c r="G766" s="1">
        <v>0</v>
      </c>
      <c r="H766" s="1">
        <v>0</v>
      </c>
      <c r="I766" s="1">
        <v>0</v>
      </c>
      <c r="J766" s="1">
        <v>0</v>
      </c>
      <c r="K766" s="1">
        <v>0</v>
      </c>
      <c r="L766" s="1">
        <v>0</v>
      </c>
      <c r="M766" s="1">
        <v>0</v>
      </c>
      <c r="N766" s="1">
        <v>0</v>
      </c>
      <c r="O766" s="1">
        <v>0</v>
      </c>
      <c r="P766" s="1">
        <v>0</v>
      </c>
    </row>
    <row r="767" spans="1:16" x14ac:dyDescent="0.25">
      <c r="A767" s="28">
        <v>0</v>
      </c>
      <c r="B767" s="1">
        <v>0</v>
      </c>
      <c r="C767" s="1">
        <v>0</v>
      </c>
      <c r="D767" s="1">
        <v>0</v>
      </c>
      <c r="E767" s="1">
        <v>0</v>
      </c>
      <c r="F767" s="1">
        <v>0</v>
      </c>
      <c r="G767" s="1">
        <v>0</v>
      </c>
      <c r="H767" s="1">
        <v>0</v>
      </c>
      <c r="I767" s="1">
        <v>0</v>
      </c>
      <c r="J767" s="1">
        <v>0</v>
      </c>
      <c r="K767" s="1">
        <v>0</v>
      </c>
      <c r="L767" s="1">
        <v>0</v>
      </c>
      <c r="M767" s="1">
        <v>0</v>
      </c>
      <c r="N767" s="1">
        <v>0</v>
      </c>
      <c r="O767" s="1">
        <v>0</v>
      </c>
      <c r="P767" s="1">
        <v>0</v>
      </c>
    </row>
    <row r="768" spans="1:16" x14ac:dyDescent="0.25">
      <c r="A768" s="28">
        <v>0</v>
      </c>
      <c r="B768" s="1">
        <v>0</v>
      </c>
      <c r="C768" s="1">
        <v>0</v>
      </c>
      <c r="D768" s="1">
        <v>0</v>
      </c>
      <c r="E768" s="1">
        <v>0</v>
      </c>
      <c r="F768" s="1">
        <v>0</v>
      </c>
      <c r="G768" s="1">
        <v>0</v>
      </c>
      <c r="H768" s="1">
        <v>0</v>
      </c>
      <c r="I768" s="1">
        <v>0</v>
      </c>
      <c r="J768" s="1">
        <v>0</v>
      </c>
      <c r="K768" s="1">
        <v>0</v>
      </c>
      <c r="L768" s="1">
        <v>0</v>
      </c>
      <c r="M768" s="1">
        <v>0</v>
      </c>
      <c r="N768" s="1">
        <v>0</v>
      </c>
      <c r="O768" s="1">
        <v>0</v>
      </c>
      <c r="P768" s="1">
        <v>0</v>
      </c>
    </row>
    <row r="769" spans="1:16" x14ac:dyDescent="0.25">
      <c r="A769" s="28">
        <v>0</v>
      </c>
      <c r="B769" s="1">
        <v>0</v>
      </c>
      <c r="C769" s="1">
        <v>0</v>
      </c>
      <c r="D769" s="1">
        <v>0</v>
      </c>
      <c r="E769" s="1">
        <v>0</v>
      </c>
      <c r="F769" s="1">
        <v>0</v>
      </c>
      <c r="G769" s="1">
        <v>0</v>
      </c>
      <c r="H769" s="1">
        <v>0</v>
      </c>
      <c r="I769" s="1">
        <v>0</v>
      </c>
      <c r="J769" s="1">
        <v>0</v>
      </c>
      <c r="K769" s="1">
        <v>0</v>
      </c>
      <c r="L769" s="1">
        <v>0</v>
      </c>
      <c r="M769" s="1">
        <v>0</v>
      </c>
      <c r="N769" s="1">
        <v>0</v>
      </c>
      <c r="O769" s="1">
        <v>0</v>
      </c>
      <c r="P769" s="1">
        <v>0</v>
      </c>
    </row>
    <row r="770" spans="1:16" x14ac:dyDescent="0.25">
      <c r="A770" s="28">
        <v>0</v>
      </c>
      <c r="B770" s="1">
        <v>0</v>
      </c>
      <c r="C770" s="1">
        <v>0</v>
      </c>
      <c r="D770" s="1">
        <v>0</v>
      </c>
      <c r="E770" s="1">
        <v>0</v>
      </c>
      <c r="F770" s="1">
        <v>0</v>
      </c>
      <c r="G770" s="1">
        <v>0</v>
      </c>
      <c r="H770" s="1">
        <v>0</v>
      </c>
      <c r="I770" s="1">
        <v>0</v>
      </c>
      <c r="J770" s="1">
        <v>0</v>
      </c>
      <c r="K770" s="1">
        <v>0</v>
      </c>
      <c r="L770" s="1">
        <v>0</v>
      </c>
      <c r="M770" s="1">
        <v>0</v>
      </c>
      <c r="N770" s="1">
        <v>0</v>
      </c>
      <c r="O770" s="1">
        <v>0</v>
      </c>
      <c r="P770" s="1">
        <v>0</v>
      </c>
    </row>
    <row r="771" spans="1:16" x14ac:dyDescent="0.25">
      <c r="A771" s="28">
        <v>0</v>
      </c>
      <c r="B771" s="1">
        <v>0</v>
      </c>
      <c r="C771" s="1">
        <v>0</v>
      </c>
      <c r="D771" s="1">
        <v>0</v>
      </c>
      <c r="E771" s="1">
        <v>0</v>
      </c>
      <c r="F771" s="1">
        <v>0</v>
      </c>
      <c r="G771" s="1">
        <v>0</v>
      </c>
      <c r="H771" s="1">
        <v>0</v>
      </c>
      <c r="I771" s="1">
        <v>0</v>
      </c>
      <c r="J771" s="1">
        <v>0</v>
      </c>
      <c r="K771" s="1">
        <v>0</v>
      </c>
      <c r="L771" s="1">
        <v>0</v>
      </c>
      <c r="M771" s="1">
        <v>0</v>
      </c>
      <c r="N771" s="1">
        <v>0</v>
      </c>
      <c r="O771" s="1">
        <v>0</v>
      </c>
      <c r="P771" s="1">
        <v>0</v>
      </c>
    </row>
    <row r="772" spans="1:16" x14ac:dyDescent="0.25">
      <c r="A772" s="28">
        <v>0</v>
      </c>
      <c r="B772" s="1">
        <v>0</v>
      </c>
      <c r="C772" s="1">
        <v>0</v>
      </c>
      <c r="D772" s="1">
        <v>0</v>
      </c>
      <c r="E772" s="1">
        <v>0</v>
      </c>
      <c r="F772" s="1">
        <v>0</v>
      </c>
      <c r="G772" s="1">
        <v>0</v>
      </c>
      <c r="H772" s="1">
        <v>0</v>
      </c>
      <c r="I772" s="1">
        <v>0</v>
      </c>
      <c r="J772" s="1">
        <v>0</v>
      </c>
      <c r="K772" s="1">
        <v>0</v>
      </c>
      <c r="L772" s="1">
        <v>0</v>
      </c>
      <c r="M772" s="1">
        <v>0</v>
      </c>
      <c r="N772" s="1">
        <v>0</v>
      </c>
      <c r="O772" s="1">
        <v>0</v>
      </c>
      <c r="P772" s="1">
        <v>0</v>
      </c>
    </row>
    <row r="773" spans="1:16" x14ac:dyDescent="0.25">
      <c r="A773" s="28">
        <v>0</v>
      </c>
      <c r="B773" s="1">
        <v>0</v>
      </c>
      <c r="C773" s="1">
        <v>0</v>
      </c>
      <c r="D773" s="1">
        <v>0</v>
      </c>
      <c r="E773" s="1">
        <v>0</v>
      </c>
      <c r="F773" s="1">
        <v>0</v>
      </c>
      <c r="G773" s="1">
        <v>0</v>
      </c>
      <c r="H773" s="1">
        <v>0</v>
      </c>
      <c r="I773" s="1">
        <v>0</v>
      </c>
      <c r="J773" s="1">
        <v>0</v>
      </c>
      <c r="K773" s="1">
        <v>0</v>
      </c>
      <c r="L773" s="1">
        <v>0</v>
      </c>
      <c r="M773" s="1">
        <v>0</v>
      </c>
      <c r="N773" s="1">
        <v>0</v>
      </c>
      <c r="O773" s="1">
        <v>0</v>
      </c>
      <c r="P773" s="1">
        <v>0</v>
      </c>
    </row>
    <row r="774" spans="1:16" x14ac:dyDescent="0.25">
      <c r="A774" s="28">
        <v>0</v>
      </c>
      <c r="B774" s="1">
        <v>0</v>
      </c>
      <c r="C774" s="1">
        <v>0</v>
      </c>
      <c r="D774" s="1">
        <v>0</v>
      </c>
      <c r="E774" s="1">
        <v>0</v>
      </c>
      <c r="F774" s="1">
        <v>0</v>
      </c>
      <c r="G774" s="1">
        <v>0</v>
      </c>
      <c r="H774" s="1">
        <v>0</v>
      </c>
      <c r="I774" s="1">
        <v>0</v>
      </c>
      <c r="J774" s="1">
        <v>0</v>
      </c>
      <c r="K774" s="1">
        <v>0</v>
      </c>
      <c r="L774" s="1">
        <v>0</v>
      </c>
      <c r="M774" s="1">
        <v>0</v>
      </c>
      <c r="N774" s="1">
        <v>0</v>
      </c>
      <c r="O774" s="1">
        <v>0</v>
      </c>
      <c r="P774" s="1">
        <v>0</v>
      </c>
    </row>
    <row r="775" spans="1:16" x14ac:dyDescent="0.25">
      <c r="A775" s="28">
        <v>0</v>
      </c>
      <c r="B775" s="1">
        <v>0</v>
      </c>
      <c r="C775" s="1">
        <v>0</v>
      </c>
      <c r="D775" s="1">
        <v>0</v>
      </c>
      <c r="E775" s="1">
        <v>0</v>
      </c>
      <c r="F775" s="1">
        <v>0</v>
      </c>
      <c r="G775" s="1">
        <v>0</v>
      </c>
      <c r="H775" s="1">
        <v>0</v>
      </c>
      <c r="I775" s="1">
        <v>0</v>
      </c>
      <c r="J775" s="1">
        <v>0</v>
      </c>
      <c r="K775" s="1">
        <v>0</v>
      </c>
      <c r="L775" s="1">
        <v>0</v>
      </c>
      <c r="M775" s="1">
        <v>0</v>
      </c>
      <c r="N775" s="1">
        <v>0</v>
      </c>
      <c r="O775" s="1">
        <v>0</v>
      </c>
      <c r="P775" s="1">
        <v>0</v>
      </c>
    </row>
    <row r="776" spans="1:16" x14ac:dyDescent="0.25">
      <c r="A776" s="28">
        <v>0</v>
      </c>
      <c r="B776" s="1">
        <v>0</v>
      </c>
      <c r="C776" s="1">
        <v>0</v>
      </c>
      <c r="D776" s="1">
        <v>0</v>
      </c>
      <c r="E776" s="1">
        <v>0</v>
      </c>
      <c r="F776" s="1">
        <v>0</v>
      </c>
      <c r="G776" s="1">
        <v>0</v>
      </c>
      <c r="H776" s="1">
        <v>0</v>
      </c>
      <c r="I776" s="1">
        <v>0</v>
      </c>
      <c r="J776" s="1">
        <v>0</v>
      </c>
      <c r="K776" s="1">
        <v>0</v>
      </c>
      <c r="L776" s="1">
        <v>0</v>
      </c>
      <c r="M776" s="1">
        <v>0</v>
      </c>
      <c r="N776" s="1">
        <v>0</v>
      </c>
      <c r="O776" s="1">
        <v>0</v>
      </c>
      <c r="P776" s="1">
        <v>0</v>
      </c>
    </row>
    <row r="777" spans="1:16" x14ac:dyDescent="0.25">
      <c r="A777" s="28">
        <v>0</v>
      </c>
      <c r="B777" s="1">
        <v>0</v>
      </c>
      <c r="C777" s="1">
        <v>0</v>
      </c>
      <c r="D777" s="1">
        <v>0</v>
      </c>
      <c r="E777" s="1">
        <v>0</v>
      </c>
      <c r="F777" s="1">
        <v>0</v>
      </c>
      <c r="G777" s="1">
        <v>0</v>
      </c>
      <c r="H777" s="1">
        <v>0</v>
      </c>
      <c r="I777" s="1">
        <v>0</v>
      </c>
      <c r="J777" s="1">
        <v>0</v>
      </c>
      <c r="K777" s="1">
        <v>0</v>
      </c>
      <c r="L777" s="1">
        <v>0</v>
      </c>
      <c r="M777" s="1">
        <v>0</v>
      </c>
      <c r="N777" s="1">
        <v>0</v>
      </c>
      <c r="O777" s="1">
        <v>0</v>
      </c>
      <c r="P777" s="1">
        <v>0</v>
      </c>
    </row>
    <row r="778" spans="1:16" x14ac:dyDescent="0.25">
      <c r="A778" s="28">
        <v>0</v>
      </c>
      <c r="B778" s="1">
        <v>0</v>
      </c>
      <c r="C778" s="1">
        <v>0</v>
      </c>
      <c r="D778" s="1">
        <v>0</v>
      </c>
      <c r="E778" s="1">
        <v>0</v>
      </c>
      <c r="F778" s="1">
        <v>0</v>
      </c>
      <c r="G778" s="1">
        <v>0</v>
      </c>
      <c r="H778" s="1">
        <v>0</v>
      </c>
      <c r="I778" s="1">
        <v>0</v>
      </c>
      <c r="J778" s="1">
        <v>0</v>
      </c>
      <c r="K778" s="1">
        <v>0</v>
      </c>
      <c r="L778" s="1">
        <v>0</v>
      </c>
      <c r="M778" s="1">
        <v>0</v>
      </c>
      <c r="N778" s="1">
        <v>0</v>
      </c>
      <c r="O778" s="1">
        <v>0</v>
      </c>
      <c r="P778" s="1">
        <v>0</v>
      </c>
    </row>
    <row r="779" spans="1:16" x14ac:dyDescent="0.25">
      <c r="A779" s="28">
        <v>0</v>
      </c>
      <c r="B779" s="1">
        <v>0</v>
      </c>
      <c r="C779" s="1">
        <v>0</v>
      </c>
      <c r="D779" s="1">
        <v>0</v>
      </c>
      <c r="E779" s="1">
        <v>0</v>
      </c>
      <c r="F779" s="1">
        <v>0</v>
      </c>
      <c r="G779" s="1">
        <v>0</v>
      </c>
      <c r="H779" s="1">
        <v>0</v>
      </c>
      <c r="I779" s="1">
        <v>0</v>
      </c>
      <c r="J779" s="1">
        <v>0</v>
      </c>
      <c r="K779" s="1">
        <v>0</v>
      </c>
      <c r="L779" s="1">
        <v>0</v>
      </c>
      <c r="M779" s="1">
        <v>0</v>
      </c>
      <c r="N779" s="1">
        <v>0</v>
      </c>
      <c r="O779" s="1">
        <v>0</v>
      </c>
      <c r="P779" s="1">
        <v>0</v>
      </c>
    </row>
    <row r="780" spans="1:16" x14ac:dyDescent="0.25">
      <c r="A780" s="28">
        <v>0</v>
      </c>
      <c r="B780" s="1">
        <v>0</v>
      </c>
      <c r="C780" s="1">
        <v>0</v>
      </c>
      <c r="D780" s="1">
        <v>0</v>
      </c>
      <c r="E780" s="1">
        <v>0</v>
      </c>
      <c r="F780" s="1">
        <v>0</v>
      </c>
      <c r="G780" s="1">
        <v>0</v>
      </c>
      <c r="H780" s="1">
        <v>0</v>
      </c>
      <c r="I780" s="1">
        <v>0</v>
      </c>
      <c r="J780" s="1">
        <v>0</v>
      </c>
      <c r="K780" s="1">
        <v>0</v>
      </c>
      <c r="L780" s="1">
        <v>0</v>
      </c>
      <c r="M780" s="1">
        <v>0</v>
      </c>
      <c r="N780" s="1">
        <v>0</v>
      </c>
      <c r="O780" s="1">
        <v>0</v>
      </c>
      <c r="P780" s="1">
        <v>0</v>
      </c>
    </row>
    <row r="781" spans="1:16" x14ac:dyDescent="0.25">
      <c r="A781" s="28">
        <v>0</v>
      </c>
      <c r="B781" s="1">
        <v>0</v>
      </c>
      <c r="C781" s="1">
        <v>0</v>
      </c>
      <c r="D781" s="1">
        <v>0</v>
      </c>
      <c r="E781" s="1">
        <v>0</v>
      </c>
      <c r="F781" s="1">
        <v>0</v>
      </c>
      <c r="G781" s="1">
        <v>0</v>
      </c>
      <c r="H781" s="1">
        <v>0</v>
      </c>
      <c r="I781" s="1">
        <v>0</v>
      </c>
      <c r="J781" s="1">
        <v>0</v>
      </c>
      <c r="K781" s="1">
        <v>0</v>
      </c>
      <c r="L781" s="1">
        <v>0</v>
      </c>
      <c r="M781" s="1">
        <v>0</v>
      </c>
      <c r="N781" s="1">
        <v>0</v>
      </c>
      <c r="O781" s="1">
        <v>0</v>
      </c>
      <c r="P781" s="1">
        <v>0</v>
      </c>
    </row>
    <row r="782" spans="1:16" x14ac:dyDescent="0.25">
      <c r="A782" s="28">
        <v>0</v>
      </c>
      <c r="B782" s="1">
        <v>0</v>
      </c>
      <c r="C782" s="1">
        <v>0</v>
      </c>
      <c r="D782" s="1">
        <v>0</v>
      </c>
      <c r="E782" s="1">
        <v>0</v>
      </c>
      <c r="F782" s="1">
        <v>0</v>
      </c>
      <c r="G782" s="1">
        <v>0</v>
      </c>
      <c r="H782" s="1">
        <v>0</v>
      </c>
      <c r="I782" s="1">
        <v>0</v>
      </c>
      <c r="J782" s="1">
        <v>0</v>
      </c>
      <c r="K782" s="1">
        <v>0</v>
      </c>
      <c r="L782" s="1">
        <v>0</v>
      </c>
      <c r="M782" s="1">
        <v>0</v>
      </c>
      <c r="N782" s="1">
        <v>0</v>
      </c>
      <c r="O782" s="1">
        <v>0</v>
      </c>
      <c r="P782" s="1">
        <v>0</v>
      </c>
    </row>
    <row r="783" spans="1:16" x14ac:dyDescent="0.25">
      <c r="A783" s="28">
        <v>0</v>
      </c>
      <c r="B783" s="1">
        <v>0</v>
      </c>
      <c r="C783" s="1">
        <v>0</v>
      </c>
      <c r="D783" s="1">
        <v>0</v>
      </c>
      <c r="E783" s="1">
        <v>0</v>
      </c>
      <c r="F783" s="1">
        <v>0</v>
      </c>
      <c r="G783" s="1">
        <v>0</v>
      </c>
      <c r="H783" s="1">
        <v>0</v>
      </c>
      <c r="I783" s="1">
        <v>0</v>
      </c>
      <c r="J783" s="1">
        <v>0</v>
      </c>
      <c r="K783" s="1">
        <v>0</v>
      </c>
      <c r="L783" s="1">
        <v>0</v>
      </c>
      <c r="M783" s="1">
        <v>0</v>
      </c>
      <c r="N783" s="1">
        <v>0</v>
      </c>
      <c r="O783" s="1">
        <v>0</v>
      </c>
      <c r="P783" s="1">
        <v>0</v>
      </c>
    </row>
    <row r="784" spans="1:16" x14ac:dyDescent="0.25">
      <c r="A784" s="28">
        <v>0</v>
      </c>
      <c r="B784" s="1">
        <v>0</v>
      </c>
      <c r="C784" s="1">
        <v>0</v>
      </c>
      <c r="D784" s="1">
        <v>0</v>
      </c>
      <c r="E784" s="1">
        <v>0</v>
      </c>
      <c r="F784" s="1">
        <v>0</v>
      </c>
      <c r="G784" s="1">
        <v>0</v>
      </c>
      <c r="H784" s="1">
        <v>0</v>
      </c>
      <c r="I784" s="1">
        <v>0</v>
      </c>
      <c r="J784" s="1">
        <v>0</v>
      </c>
      <c r="K784" s="1">
        <v>0</v>
      </c>
      <c r="L784" s="1">
        <v>0</v>
      </c>
      <c r="M784" s="1">
        <v>0</v>
      </c>
      <c r="N784" s="1">
        <v>0</v>
      </c>
      <c r="O784" s="1">
        <v>0</v>
      </c>
      <c r="P784" s="1">
        <v>0</v>
      </c>
    </row>
    <row r="785" spans="1:16" x14ac:dyDescent="0.25">
      <c r="A785" s="28">
        <v>0</v>
      </c>
      <c r="B785" s="1">
        <v>0</v>
      </c>
      <c r="C785" s="1">
        <v>0</v>
      </c>
      <c r="D785" s="1">
        <v>0</v>
      </c>
      <c r="E785" s="1">
        <v>0</v>
      </c>
      <c r="F785" s="1">
        <v>0</v>
      </c>
      <c r="G785" s="1">
        <v>0</v>
      </c>
      <c r="H785" s="1">
        <v>0</v>
      </c>
      <c r="I785" s="1">
        <v>0</v>
      </c>
      <c r="J785" s="1">
        <v>0</v>
      </c>
      <c r="K785" s="1">
        <v>0</v>
      </c>
      <c r="L785" s="1">
        <v>0</v>
      </c>
      <c r="M785" s="1">
        <v>0</v>
      </c>
      <c r="N785" s="1">
        <v>0</v>
      </c>
      <c r="O785" s="1">
        <v>0</v>
      </c>
      <c r="P785" s="1">
        <v>0</v>
      </c>
    </row>
    <row r="786" spans="1:16" x14ac:dyDescent="0.25">
      <c r="A786" s="28">
        <v>0</v>
      </c>
      <c r="B786" s="1">
        <v>0</v>
      </c>
      <c r="C786" s="1">
        <v>0</v>
      </c>
      <c r="D786" s="1">
        <v>0</v>
      </c>
      <c r="E786" s="1">
        <v>0</v>
      </c>
      <c r="F786" s="1">
        <v>0</v>
      </c>
      <c r="G786" s="1">
        <v>0</v>
      </c>
      <c r="H786" s="1">
        <v>0</v>
      </c>
      <c r="I786" s="1">
        <v>0</v>
      </c>
      <c r="J786" s="1">
        <v>0</v>
      </c>
      <c r="K786" s="1">
        <v>0</v>
      </c>
      <c r="L786" s="1">
        <v>0</v>
      </c>
      <c r="M786" s="1">
        <v>0</v>
      </c>
      <c r="N786" s="1">
        <v>0</v>
      </c>
      <c r="O786" s="1">
        <v>0</v>
      </c>
      <c r="P786" s="1">
        <v>0</v>
      </c>
    </row>
    <row r="787" spans="1:16" x14ac:dyDescent="0.25">
      <c r="A787" s="28">
        <v>0</v>
      </c>
      <c r="B787" s="1">
        <v>0</v>
      </c>
      <c r="C787" s="1">
        <v>0</v>
      </c>
      <c r="D787" s="1">
        <v>0</v>
      </c>
      <c r="E787" s="1">
        <v>0</v>
      </c>
      <c r="F787" s="1">
        <v>0</v>
      </c>
      <c r="G787" s="1">
        <v>0</v>
      </c>
      <c r="H787" s="1">
        <v>0</v>
      </c>
      <c r="I787" s="1">
        <v>0</v>
      </c>
      <c r="J787" s="1">
        <v>0</v>
      </c>
      <c r="K787" s="1">
        <v>0</v>
      </c>
      <c r="L787" s="1">
        <v>0</v>
      </c>
      <c r="M787" s="1">
        <v>0</v>
      </c>
      <c r="N787" s="1">
        <v>0</v>
      </c>
      <c r="O787" s="1">
        <v>0</v>
      </c>
      <c r="P787" s="1">
        <v>0</v>
      </c>
    </row>
    <row r="788" spans="1:16" x14ac:dyDescent="0.25">
      <c r="A788" s="28">
        <v>0</v>
      </c>
      <c r="B788" s="1">
        <v>0</v>
      </c>
      <c r="C788" s="1">
        <v>0</v>
      </c>
      <c r="D788" s="1">
        <v>0</v>
      </c>
      <c r="E788" s="1">
        <v>0</v>
      </c>
      <c r="F788" s="1">
        <v>0</v>
      </c>
      <c r="G788" s="1">
        <v>0</v>
      </c>
      <c r="H788" s="1">
        <v>0</v>
      </c>
      <c r="I788" s="1">
        <v>0</v>
      </c>
      <c r="J788" s="1">
        <v>0</v>
      </c>
      <c r="K788" s="1">
        <v>0</v>
      </c>
      <c r="L788" s="1">
        <v>0</v>
      </c>
      <c r="M788" s="1">
        <v>0</v>
      </c>
      <c r="N788" s="1">
        <v>0</v>
      </c>
      <c r="O788" s="1">
        <v>0</v>
      </c>
      <c r="P788" s="1">
        <v>0</v>
      </c>
    </row>
    <row r="789" spans="1:16" x14ac:dyDescent="0.25">
      <c r="A789" s="28">
        <v>0</v>
      </c>
      <c r="B789" s="1">
        <v>0</v>
      </c>
      <c r="C789" s="1">
        <v>0</v>
      </c>
      <c r="D789" s="1">
        <v>0</v>
      </c>
      <c r="E789" s="1">
        <v>0</v>
      </c>
      <c r="F789" s="1">
        <v>0</v>
      </c>
      <c r="G789" s="1">
        <v>0</v>
      </c>
      <c r="H789" s="1">
        <v>0</v>
      </c>
      <c r="I789" s="1">
        <v>0</v>
      </c>
      <c r="J789" s="1">
        <v>0</v>
      </c>
      <c r="K789" s="1">
        <v>0</v>
      </c>
      <c r="L789" s="1">
        <v>0</v>
      </c>
      <c r="M789" s="1">
        <v>0</v>
      </c>
      <c r="N789" s="1">
        <v>0</v>
      </c>
      <c r="O789" s="1">
        <v>0</v>
      </c>
      <c r="P789" s="1">
        <v>0</v>
      </c>
    </row>
    <row r="790" spans="1:16" x14ac:dyDescent="0.25">
      <c r="A790" s="28">
        <v>0</v>
      </c>
      <c r="B790" s="1">
        <v>0</v>
      </c>
      <c r="C790" s="1">
        <v>0</v>
      </c>
      <c r="D790" s="1">
        <v>0</v>
      </c>
      <c r="E790" s="1">
        <v>0</v>
      </c>
      <c r="F790" s="1">
        <v>0</v>
      </c>
      <c r="G790" s="1">
        <v>0</v>
      </c>
      <c r="H790" s="1">
        <v>0</v>
      </c>
      <c r="I790" s="1">
        <v>0</v>
      </c>
      <c r="J790" s="1">
        <v>0</v>
      </c>
      <c r="K790" s="1">
        <v>0</v>
      </c>
      <c r="L790" s="1">
        <v>0</v>
      </c>
      <c r="M790" s="1">
        <v>0</v>
      </c>
      <c r="N790" s="1">
        <v>0</v>
      </c>
      <c r="O790" s="1">
        <v>0</v>
      </c>
      <c r="P790" s="1">
        <v>0</v>
      </c>
    </row>
    <row r="791" spans="1:16" x14ac:dyDescent="0.25">
      <c r="A791" s="28">
        <v>0</v>
      </c>
      <c r="B791" s="1">
        <v>0</v>
      </c>
      <c r="C791" s="1">
        <v>0</v>
      </c>
      <c r="D791" s="1">
        <v>0</v>
      </c>
      <c r="E791" s="1">
        <v>0</v>
      </c>
      <c r="F791" s="1">
        <v>0</v>
      </c>
      <c r="G791" s="1">
        <v>0</v>
      </c>
      <c r="H791" s="1">
        <v>0</v>
      </c>
      <c r="I791" s="1">
        <v>0</v>
      </c>
      <c r="J791" s="1">
        <v>0</v>
      </c>
      <c r="K791" s="1">
        <v>0</v>
      </c>
      <c r="L791" s="1">
        <v>0</v>
      </c>
      <c r="M791" s="1">
        <v>0</v>
      </c>
      <c r="N791" s="1">
        <v>0</v>
      </c>
      <c r="O791" s="1">
        <v>0</v>
      </c>
      <c r="P791" s="1">
        <v>0</v>
      </c>
    </row>
    <row r="792" spans="1:16" x14ac:dyDescent="0.25">
      <c r="A792" s="28">
        <v>0</v>
      </c>
      <c r="B792" s="1">
        <v>0</v>
      </c>
      <c r="C792" s="1">
        <v>0</v>
      </c>
      <c r="D792" s="1">
        <v>0</v>
      </c>
      <c r="E792" s="1">
        <v>0</v>
      </c>
      <c r="F792" s="1">
        <v>0</v>
      </c>
      <c r="G792" s="1">
        <v>0</v>
      </c>
      <c r="H792" s="1">
        <v>0</v>
      </c>
      <c r="I792" s="1">
        <v>0</v>
      </c>
      <c r="J792" s="1">
        <v>0</v>
      </c>
      <c r="K792" s="1">
        <v>0</v>
      </c>
      <c r="L792" s="1">
        <v>0</v>
      </c>
      <c r="M792" s="1">
        <v>0</v>
      </c>
      <c r="N792" s="1">
        <v>0</v>
      </c>
      <c r="O792" s="1">
        <v>0</v>
      </c>
      <c r="P792" s="1">
        <v>0</v>
      </c>
    </row>
    <row r="793" spans="1:16" x14ac:dyDescent="0.25">
      <c r="A793" s="28">
        <v>0</v>
      </c>
      <c r="B793" s="1">
        <v>0</v>
      </c>
      <c r="C793" s="1">
        <v>0</v>
      </c>
      <c r="D793" s="1">
        <v>0</v>
      </c>
      <c r="E793" s="1">
        <v>0</v>
      </c>
      <c r="F793" s="1">
        <v>0</v>
      </c>
      <c r="G793" s="1">
        <v>0</v>
      </c>
      <c r="H793" s="1">
        <v>0</v>
      </c>
      <c r="I793" s="1">
        <v>0</v>
      </c>
      <c r="J793" s="1">
        <v>0</v>
      </c>
      <c r="K793" s="1">
        <v>0</v>
      </c>
      <c r="L793" s="1">
        <v>0</v>
      </c>
      <c r="M793" s="1">
        <v>0</v>
      </c>
      <c r="N793" s="1">
        <v>0</v>
      </c>
      <c r="O793" s="1">
        <v>0</v>
      </c>
      <c r="P793" s="1">
        <v>0</v>
      </c>
    </row>
    <row r="794" spans="1:16" x14ac:dyDescent="0.25">
      <c r="A794" s="28">
        <v>0</v>
      </c>
      <c r="B794" s="1">
        <v>0</v>
      </c>
      <c r="C794" s="1">
        <v>0</v>
      </c>
      <c r="D794" s="1">
        <v>0</v>
      </c>
      <c r="E794" s="1">
        <v>0</v>
      </c>
      <c r="F794" s="1">
        <v>0</v>
      </c>
      <c r="G794" s="1">
        <v>0</v>
      </c>
      <c r="H794" s="1">
        <v>0</v>
      </c>
      <c r="I794" s="1">
        <v>0</v>
      </c>
      <c r="J794" s="1">
        <v>0</v>
      </c>
      <c r="K794" s="1">
        <v>0</v>
      </c>
      <c r="L794" s="1">
        <v>0</v>
      </c>
      <c r="M794" s="1">
        <v>0</v>
      </c>
      <c r="N794" s="1">
        <v>0</v>
      </c>
      <c r="O794" s="1">
        <v>0</v>
      </c>
      <c r="P794" s="1">
        <v>0</v>
      </c>
    </row>
    <row r="795" spans="1:16" x14ac:dyDescent="0.25">
      <c r="A795" s="28">
        <v>0</v>
      </c>
      <c r="B795" s="1">
        <v>0</v>
      </c>
      <c r="C795" s="1">
        <v>0</v>
      </c>
      <c r="D795" s="1">
        <v>0</v>
      </c>
      <c r="E795" s="1">
        <v>0</v>
      </c>
      <c r="F795" s="1">
        <v>0</v>
      </c>
      <c r="G795" s="1">
        <v>0</v>
      </c>
      <c r="H795" s="1">
        <v>0</v>
      </c>
      <c r="I795" s="1">
        <v>0</v>
      </c>
      <c r="J795" s="1">
        <v>0</v>
      </c>
      <c r="K795" s="1">
        <v>0</v>
      </c>
      <c r="L795" s="1">
        <v>0</v>
      </c>
      <c r="M795" s="1">
        <v>0</v>
      </c>
      <c r="N795" s="1">
        <v>0</v>
      </c>
      <c r="O795" s="1">
        <v>0</v>
      </c>
      <c r="P795" s="1">
        <v>0</v>
      </c>
    </row>
    <row r="796" spans="1:16" x14ac:dyDescent="0.25">
      <c r="A796" s="28">
        <v>0</v>
      </c>
      <c r="B796" s="1">
        <v>0</v>
      </c>
      <c r="C796" s="1">
        <v>0</v>
      </c>
      <c r="D796" s="1">
        <v>0</v>
      </c>
      <c r="E796" s="1">
        <v>0</v>
      </c>
      <c r="F796" s="1">
        <v>0</v>
      </c>
      <c r="G796" s="1">
        <v>0</v>
      </c>
      <c r="H796" s="1">
        <v>0</v>
      </c>
      <c r="I796" s="1">
        <v>0</v>
      </c>
      <c r="J796" s="1">
        <v>0</v>
      </c>
      <c r="K796" s="1">
        <v>0</v>
      </c>
      <c r="L796" s="1">
        <v>0</v>
      </c>
      <c r="M796" s="1">
        <v>0</v>
      </c>
      <c r="N796" s="1">
        <v>0</v>
      </c>
      <c r="O796" s="1">
        <v>0</v>
      </c>
      <c r="P796" s="1">
        <v>0</v>
      </c>
    </row>
    <row r="797" spans="1:16" x14ac:dyDescent="0.25">
      <c r="A797" s="28">
        <v>0</v>
      </c>
      <c r="B797" s="1">
        <v>0</v>
      </c>
      <c r="C797" s="1">
        <v>0</v>
      </c>
      <c r="D797" s="1">
        <v>0</v>
      </c>
      <c r="E797" s="1">
        <v>0</v>
      </c>
      <c r="F797" s="1">
        <v>0</v>
      </c>
      <c r="G797" s="1">
        <v>0</v>
      </c>
      <c r="H797" s="1">
        <v>0</v>
      </c>
      <c r="I797" s="1">
        <v>0</v>
      </c>
      <c r="J797" s="1">
        <v>0</v>
      </c>
      <c r="K797" s="1">
        <v>0</v>
      </c>
      <c r="L797" s="1">
        <v>0</v>
      </c>
      <c r="M797" s="1">
        <v>0</v>
      </c>
      <c r="N797" s="1">
        <v>0</v>
      </c>
      <c r="O797" s="1">
        <v>0</v>
      </c>
      <c r="P797" s="1">
        <v>0</v>
      </c>
    </row>
    <row r="798" spans="1:16" x14ac:dyDescent="0.25">
      <c r="A798" s="28">
        <v>0</v>
      </c>
      <c r="B798" s="1">
        <v>0</v>
      </c>
      <c r="C798" s="1">
        <v>0</v>
      </c>
      <c r="D798" s="1">
        <v>0</v>
      </c>
      <c r="E798" s="1">
        <v>0</v>
      </c>
      <c r="F798" s="1">
        <v>0</v>
      </c>
      <c r="G798" s="1">
        <v>0</v>
      </c>
      <c r="H798" s="1">
        <v>0</v>
      </c>
      <c r="I798" s="1">
        <v>0</v>
      </c>
      <c r="J798" s="1">
        <v>0</v>
      </c>
      <c r="K798" s="1">
        <v>0</v>
      </c>
      <c r="L798" s="1">
        <v>0</v>
      </c>
      <c r="M798" s="1">
        <v>0</v>
      </c>
      <c r="N798" s="1">
        <v>0</v>
      </c>
      <c r="O798" s="1">
        <v>0</v>
      </c>
      <c r="P798" s="1">
        <v>0</v>
      </c>
    </row>
    <row r="799" spans="1:16" x14ac:dyDescent="0.25">
      <c r="A799" s="28">
        <v>0</v>
      </c>
      <c r="B799" s="1">
        <v>0</v>
      </c>
      <c r="C799" s="1">
        <v>0</v>
      </c>
      <c r="D799" s="1">
        <v>0</v>
      </c>
      <c r="E799" s="1">
        <v>0</v>
      </c>
      <c r="F799" s="1">
        <v>0</v>
      </c>
      <c r="G799" s="1">
        <v>0</v>
      </c>
      <c r="H799" s="1">
        <v>0</v>
      </c>
      <c r="I799" s="1">
        <v>0</v>
      </c>
      <c r="J799" s="1">
        <v>0</v>
      </c>
      <c r="K799" s="1">
        <v>0</v>
      </c>
      <c r="L799" s="1">
        <v>0</v>
      </c>
      <c r="M799" s="1">
        <v>0</v>
      </c>
      <c r="N799" s="1">
        <v>0</v>
      </c>
      <c r="O799" s="1">
        <v>0</v>
      </c>
      <c r="P799" s="1">
        <v>0</v>
      </c>
    </row>
    <row r="800" spans="1:16" x14ac:dyDescent="0.25">
      <c r="A800" s="28">
        <v>0</v>
      </c>
      <c r="B800" s="1">
        <v>0</v>
      </c>
      <c r="C800" s="1">
        <v>0</v>
      </c>
      <c r="D800" s="1">
        <v>0</v>
      </c>
      <c r="E800" s="1">
        <v>0</v>
      </c>
      <c r="F800" s="1">
        <v>0</v>
      </c>
      <c r="G800" s="1">
        <v>0</v>
      </c>
      <c r="H800" s="1">
        <v>0</v>
      </c>
      <c r="I800" s="1">
        <v>0</v>
      </c>
      <c r="J800" s="1">
        <v>0</v>
      </c>
      <c r="K800" s="1">
        <v>0</v>
      </c>
      <c r="L800" s="1">
        <v>0</v>
      </c>
      <c r="M800" s="1">
        <v>0</v>
      </c>
      <c r="N800" s="1">
        <v>0</v>
      </c>
      <c r="O800" s="1">
        <v>0</v>
      </c>
      <c r="P800" s="1">
        <v>0</v>
      </c>
    </row>
    <row r="801" spans="1:16" x14ac:dyDescent="0.25">
      <c r="A801" s="28">
        <v>0</v>
      </c>
      <c r="B801" s="1">
        <v>0</v>
      </c>
      <c r="C801" s="1">
        <v>0</v>
      </c>
      <c r="D801" s="1">
        <v>0</v>
      </c>
      <c r="E801" s="1">
        <v>0</v>
      </c>
      <c r="F801" s="1">
        <v>0</v>
      </c>
      <c r="G801" s="1">
        <v>0</v>
      </c>
      <c r="H801" s="1">
        <v>0</v>
      </c>
      <c r="I801" s="1">
        <v>0</v>
      </c>
      <c r="J801" s="1">
        <v>0</v>
      </c>
      <c r="K801" s="1">
        <v>0</v>
      </c>
      <c r="L801" s="1">
        <v>0</v>
      </c>
      <c r="M801" s="1">
        <v>0</v>
      </c>
      <c r="N801" s="1">
        <v>0</v>
      </c>
      <c r="O801" s="1">
        <v>0</v>
      </c>
      <c r="P801" s="1">
        <v>0</v>
      </c>
    </row>
    <row r="802" spans="1:16" x14ac:dyDescent="0.25">
      <c r="A802" s="28">
        <v>0</v>
      </c>
      <c r="B802" s="1">
        <v>0</v>
      </c>
      <c r="C802" s="1">
        <v>0</v>
      </c>
      <c r="D802" s="1">
        <v>0</v>
      </c>
      <c r="E802" s="1">
        <v>0</v>
      </c>
      <c r="F802" s="1">
        <v>0</v>
      </c>
      <c r="G802" s="1">
        <v>0</v>
      </c>
      <c r="H802" s="1">
        <v>0</v>
      </c>
      <c r="I802" s="1">
        <v>0</v>
      </c>
      <c r="J802" s="1">
        <v>0</v>
      </c>
      <c r="K802" s="1">
        <v>0</v>
      </c>
      <c r="L802" s="1">
        <v>0</v>
      </c>
      <c r="M802" s="1">
        <v>0</v>
      </c>
      <c r="N802" s="1">
        <v>0</v>
      </c>
      <c r="O802" s="1">
        <v>0</v>
      </c>
      <c r="P802" s="1">
        <v>0</v>
      </c>
    </row>
    <row r="803" spans="1:16" x14ac:dyDescent="0.25">
      <c r="A803" s="28">
        <v>0</v>
      </c>
      <c r="B803" s="1">
        <v>0</v>
      </c>
      <c r="C803" s="1">
        <v>0</v>
      </c>
      <c r="D803" s="1">
        <v>0</v>
      </c>
      <c r="E803" s="1">
        <v>0</v>
      </c>
      <c r="F803" s="1">
        <v>0</v>
      </c>
      <c r="G803" s="1">
        <v>0</v>
      </c>
      <c r="H803" s="1">
        <v>0</v>
      </c>
      <c r="I803" s="1">
        <v>0</v>
      </c>
      <c r="J803" s="1">
        <v>0</v>
      </c>
      <c r="K803" s="1">
        <v>0</v>
      </c>
      <c r="L803" s="1">
        <v>0</v>
      </c>
      <c r="M803" s="1">
        <v>0</v>
      </c>
      <c r="N803" s="1">
        <v>0</v>
      </c>
      <c r="O803" s="1">
        <v>0</v>
      </c>
      <c r="P803" s="1">
        <v>0</v>
      </c>
    </row>
    <row r="804" spans="1:16" x14ac:dyDescent="0.25">
      <c r="A804" s="28">
        <v>0</v>
      </c>
      <c r="B804" s="1">
        <v>0</v>
      </c>
      <c r="C804" s="1">
        <v>0</v>
      </c>
      <c r="D804" s="1">
        <v>0</v>
      </c>
      <c r="E804" s="1">
        <v>0</v>
      </c>
      <c r="F804" s="1">
        <v>0</v>
      </c>
      <c r="G804" s="1">
        <v>0</v>
      </c>
      <c r="H804" s="1">
        <v>0</v>
      </c>
      <c r="I804" s="1">
        <v>0</v>
      </c>
      <c r="J804" s="1">
        <v>0</v>
      </c>
      <c r="K804" s="1">
        <v>0</v>
      </c>
      <c r="L804" s="1">
        <v>0</v>
      </c>
      <c r="M804" s="1">
        <v>0</v>
      </c>
      <c r="N804" s="1">
        <v>0</v>
      </c>
      <c r="O804" s="1">
        <v>0</v>
      </c>
      <c r="P804" s="1">
        <v>0</v>
      </c>
    </row>
    <row r="805" spans="1:16" x14ac:dyDescent="0.25">
      <c r="A805" s="28">
        <v>0</v>
      </c>
      <c r="B805" s="1">
        <v>0</v>
      </c>
      <c r="C805" s="1">
        <v>0</v>
      </c>
      <c r="D805" s="1">
        <v>0</v>
      </c>
      <c r="E805" s="1">
        <v>0</v>
      </c>
      <c r="F805" s="1">
        <v>0</v>
      </c>
      <c r="G805" s="1">
        <v>0</v>
      </c>
      <c r="H805" s="1">
        <v>0</v>
      </c>
      <c r="I805" s="1">
        <v>0</v>
      </c>
      <c r="J805" s="1">
        <v>0</v>
      </c>
      <c r="K805" s="1">
        <v>0</v>
      </c>
      <c r="L805" s="1">
        <v>0</v>
      </c>
      <c r="M805" s="1">
        <v>0</v>
      </c>
      <c r="N805" s="1">
        <v>0</v>
      </c>
      <c r="O805" s="1">
        <v>0</v>
      </c>
      <c r="P805" s="1">
        <v>0</v>
      </c>
    </row>
    <row r="806" spans="1:16" x14ac:dyDescent="0.25">
      <c r="A806" s="28">
        <v>0</v>
      </c>
      <c r="B806" s="1">
        <v>0</v>
      </c>
      <c r="C806" s="1">
        <v>0</v>
      </c>
      <c r="D806" s="1">
        <v>0</v>
      </c>
      <c r="E806" s="1">
        <v>0</v>
      </c>
      <c r="F806" s="1">
        <v>0</v>
      </c>
      <c r="G806" s="1">
        <v>0</v>
      </c>
      <c r="H806" s="1">
        <v>0</v>
      </c>
      <c r="I806" s="1">
        <v>0</v>
      </c>
      <c r="J806" s="1">
        <v>0</v>
      </c>
      <c r="K806" s="1">
        <v>0</v>
      </c>
      <c r="L806" s="1">
        <v>0</v>
      </c>
      <c r="M806" s="1">
        <v>0</v>
      </c>
      <c r="N806" s="1">
        <v>0</v>
      </c>
      <c r="O806" s="1">
        <v>0</v>
      </c>
      <c r="P806" s="1">
        <v>0</v>
      </c>
    </row>
    <row r="807" spans="1:16" x14ac:dyDescent="0.25">
      <c r="A807" s="28">
        <v>0</v>
      </c>
      <c r="B807" s="1">
        <v>0</v>
      </c>
      <c r="C807" s="1">
        <v>0</v>
      </c>
      <c r="D807" s="1">
        <v>0</v>
      </c>
      <c r="E807" s="1">
        <v>0</v>
      </c>
      <c r="F807" s="1">
        <v>0</v>
      </c>
      <c r="G807" s="1">
        <v>0</v>
      </c>
      <c r="H807" s="1">
        <v>0</v>
      </c>
      <c r="I807" s="1">
        <v>0</v>
      </c>
      <c r="J807" s="1">
        <v>0</v>
      </c>
      <c r="K807" s="1">
        <v>0</v>
      </c>
      <c r="L807" s="1">
        <v>0</v>
      </c>
      <c r="M807" s="1">
        <v>0</v>
      </c>
      <c r="N807" s="1">
        <v>0</v>
      </c>
      <c r="O807" s="1">
        <v>0</v>
      </c>
      <c r="P807" s="1">
        <v>0</v>
      </c>
    </row>
    <row r="808" spans="1:16" x14ac:dyDescent="0.25">
      <c r="A808" s="28">
        <v>0</v>
      </c>
      <c r="B808" s="1">
        <v>0</v>
      </c>
      <c r="C808" s="1">
        <v>0</v>
      </c>
      <c r="D808" s="1">
        <v>0</v>
      </c>
      <c r="E808" s="1">
        <v>0</v>
      </c>
      <c r="F808" s="1">
        <v>0</v>
      </c>
      <c r="G808" s="1">
        <v>0</v>
      </c>
      <c r="H808" s="1">
        <v>0</v>
      </c>
      <c r="I808" s="1">
        <v>0</v>
      </c>
      <c r="J808" s="1">
        <v>0</v>
      </c>
      <c r="K808" s="1">
        <v>0</v>
      </c>
      <c r="L808" s="1">
        <v>0</v>
      </c>
      <c r="M808" s="1">
        <v>0</v>
      </c>
      <c r="N808" s="1">
        <v>0</v>
      </c>
      <c r="O808" s="1">
        <v>0</v>
      </c>
      <c r="P808" s="1">
        <v>0</v>
      </c>
    </row>
    <row r="809" spans="1:16" x14ac:dyDescent="0.25">
      <c r="A809" s="28">
        <v>0</v>
      </c>
      <c r="B809" s="1">
        <v>0</v>
      </c>
      <c r="C809" s="1">
        <v>0</v>
      </c>
      <c r="D809" s="1">
        <v>0</v>
      </c>
      <c r="E809" s="1">
        <v>0</v>
      </c>
      <c r="F809" s="1">
        <v>0</v>
      </c>
      <c r="G809" s="1">
        <v>0</v>
      </c>
      <c r="H809" s="1">
        <v>0</v>
      </c>
      <c r="I809" s="1">
        <v>0</v>
      </c>
      <c r="J809" s="1">
        <v>0</v>
      </c>
      <c r="K809" s="1">
        <v>0</v>
      </c>
      <c r="L809" s="1">
        <v>0</v>
      </c>
      <c r="M809" s="1">
        <v>0</v>
      </c>
      <c r="N809" s="1">
        <v>0</v>
      </c>
      <c r="O809" s="1">
        <v>0</v>
      </c>
      <c r="P809" s="1">
        <v>0</v>
      </c>
    </row>
    <row r="810" spans="1:16" x14ac:dyDescent="0.25">
      <c r="A810" s="28">
        <v>0</v>
      </c>
      <c r="B810" s="1">
        <v>0</v>
      </c>
      <c r="C810" s="1">
        <v>0</v>
      </c>
      <c r="D810" s="1">
        <v>0</v>
      </c>
      <c r="E810" s="1">
        <v>0</v>
      </c>
      <c r="F810" s="1">
        <v>0</v>
      </c>
      <c r="G810" s="1">
        <v>0</v>
      </c>
      <c r="H810" s="1">
        <v>0</v>
      </c>
      <c r="I810" s="1">
        <v>0</v>
      </c>
      <c r="J810" s="1">
        <v>0</v>
      </c>
      <c r="K810" s="1">
        <v>0</v>
      </c>
      <c r="L810" s="1">
        <v>0</v>
      </c>
      <c r="M810" s="1">
        <v>0</v>
      </c>
      <c r="N810" s="1">
        <v>0</v>
      </c>
      <c r="O810" s="1">
        <v>0</v>
      </c>
      <c r="P810" s="1">
        <v>0</v>
      </c>
    </row>
    <row r="811" spans="1:16" x14ac:dyDescent="0.25">
      <c r="A811" s="28">
        <v>0</v>
      </c>
      <c r="B811" s="1">
        <v>0</v>
      </c>
      <c r="C811" s="1">
        <v>0</v>
      </c>
      <c r="D811" s="1">
        <v>0</v>
      </c>
      <c r="E811" s="1">
        <v>0</v>
      </c>
      <c r="F811" s="1">
        <v>0</v>
      </c>
      <c r="G811" s="1">
        <v>0</v>
      </c>
      <c r="H811" s="1">
        <v>0</v>
      </c>
      <c r="I811" s="1">
        <v>0</v>
      </c>
      <c r="J811" s="1">
        <v>0</v>
      </c>
      <c r="K811" s="1">
        <v>0</v>
      </c>
      <c r="L811" s="1">
        <v>0</v>
      </c>
      <c r="M811" s="1">
        <v>0</v>
      </c>
      <c r="N811" s="1">
        <v>0</v>
      </c>
      <c r="O811" s="1">
        <v>0</v>
      </c>
      <c r="P811" s="1">
        <v>0</v>
      </c>
    </row>
    <row r="812" spans="1:16" x14ac:dyDescent="0.25">
      <c r="A812" s="28">
        <v>0</v>
      </c>
      <c r="B812" s="1">
        <v>0</v>
      </c>
      <c r="C812" s="1">
        <v>0</v>
      </c>
      <c r="D812" s="1">
        <v>0</v>
      </c>
      <c r="E812" s="1">
        <v>0</v>
      </c>
      <c r="F812" s="1">
        <v>0</v>
      </c>
      <c r="G812" s="1">
        <v>0</v>
      </c>
      <c r="H812" s="1">
        <v>0</v>
      </c>
      <c r="I812" s="1">
        <v>0</v>
      </c>
      <c r="J812" s="1">
        <v>0</v>
      </c>
      <c r="K812" s="1">
        <v>0</v>
      </c>
      <c r="L812" s="1">
        <v>0</v>
      </c>
      <c r="M812" s="1">
        <v>0</v>
      </c>
      <c r="N812" s="1">
        <v>0</v>
      </c>
      <c r="O812" s="1">
        <v>0</v>
      </c>
      <c r="P812" s="1">
        <v>0</v>
      </c>
    </row>
    <row r="813" spans="1:16" x14ac:dyDescent="0.25">
      <c r="A813" s="28">
        <v>0</v>
      </c>
      <c r="B813" s="1">
        <v>0</v>
      </c>
      <c r="C813" s="1">
        <v>0</v>
      </c>
      <c r="D813" s="1">
        <v>0</v>
      </c>
      <c r="E813" s="1">
        <v>0</v>
      </c>
      <c r="F813" s="1">
        <v>0</v>
      </c>
      <c r="G813" s="1">
        <v>0</v>
      </c>
      <c r="H813" s="1">
        <v>0</v>
      </c>
      <c r="I813" s="1">
        <v>0</v>
      </c>
      <c r="J813" s="1">
        <v>0</v>
      </c>
      <c r="K813" s="1">
        <v>0</v>
      </c>
      <c r="L813" s="1">
        <v>0</v>
      </c>
      <c r="M813" s="1">
        <v>0</v>
      </c>
      <c r="N813" s="1">
        <v>0</v>
      </c>
      <c r="O813" s="1">
        <v>0</v>
      </c>
      <c r="P813" s="1">
        <v>0</v>
      </c>
    </row>
    <row r="814" spans="1:16" x14ac:dyDescent="0.25">
      <c r="A814" s="28">
        <v>0</v>
      </c>
      <c r="B814" s="1">
        <v>0</v>
      </c>
      <c r="C814" s="1">
        <v>0</v>
      </c>
      <c r="D814" s="1">
        <v>0</v>
      </c>
      <c r="E814" s="1">
        <v>0</v>
      </c>
      <c r="F814" s="1">
        <v>0</v>
      </c>
      <c r="G814" s="1">
        <v>0</v>
      </c>
      <c r="H814" s="1">
        <v>0</v>
      </c>
      <c r="I814" s="1">
        <v>0</v>
      </c>
      <c r="J814" s="1">
        <v>0</v>
      </c>
      <c r="K814" s="1">
        <v>0</v>
      </c>
      <c r="L814" s="1">
        <v>0</v>
      </c>
      <c r="M814" s="1">
        <v>0</v>
      </c>
      <c r="N814" s="1">
        <v>0</v>
      </c>
      <c r="O814" s="1">
        <v>0</v>
      </c>
      <c r="P814" s="1">
        <v>0</v>
      </c>
    </row>
    <row r="815" spans="1:16" x14ac:dyDescent="0.25">
      <c r="A815" s="28">
        <v>0</v>
      </c>
      <c r="B815" s="1">
        <v>0</v>
      </c>
      <c r="C815" s="1">
        <v>0</v>
      </c>
      <c r="D815" s="1">
        <v>0</v>
      </c>
      <c r="E815" s="1">
        <v>0</v>
      </c>
      <c r="F815" s="1">
        <v>0</v>
      </c>
      <c r="G815" s="1">
        <v>0</v>
      </c>
      <c r="H815" s="1">
        <v>0</v>
      </c>
      <c r="I815" s="1">
        <v>0</v>
      </c>
      <c r="J815" s="1">
        <v>0</v>
      </c>
      <c r="K815" s="1">
        <v>0</v>
      </c>
      <c r="L815" s="1">
        <v>0</v>
      </c>
      <c r="M815" s="1">
        <v>0</v>
      </c>
      <c r="N815" s="1">
        <v>0</v>
      </c>
      <c r="O815" s="1">
        <v>0</v>
      </c>
      <c r="P815" s="1">
        <v>0</v>
      </c>
    </row>
    <row r="816" spans="1:16" x14ac:dyDescent="0.25">
      <c r="A816" s="28">
        <v>0</v>
      </c>
      <c r="B816" s="1">
        <v>0</v>
      </c>
      <c r="C816" s="1">
        <v>0</v>
      </c>
      <c r="D816" s="1">
        <v>0</v>
      </c>
      <c r="E816" s="1">
        <v>0</v>
      </c>
      <c r="F816" s="1">
        <v>0</v>
      </c>
      <c r="G816" s="1">
        <v>0</v>
      </c>
      <c r="H816" s="1">
        <v>0</v>
      </c>
      <c r="I816" s="1">
        <v>0</v>
      </c>
      <c r="J816" s="1">
        <v>0</v>
      </c>
      <c r="K816" s="1">
        <v>0</v>
      </c>
      <c r="L816" s="1">
        <v>0</v>
      </c>
      <c r="M816" s="1">
        <v>0</v>
      </c>
      <c r="N816" s="1">
        <v>0</v>
      </c>
      <c r="O816" s="1">
        <v>0</v>
      </c>
      <c r="P816" s="1">
        <v>0</v>
      </c>
    </row>
    <row r="817" spans="1:16" x14ac:dyDescent="0.25">
      <c r="A817" s="28">
        <v>0</v>
      </c>
      <c r="B817" s="1">
        <v>0</v>
      </c>
      <c r="C817" s="1">
        <v>0</v>
      </c>
      <c r="D817" s="1">
        <v>0</v>
      </c>
      <c r="E817" s="1">
        <v>0</v>
      </c>
      <c r="F817" s="1">
        <v>0</v>
      </c>
      <c r="G817" s="1">
        <v>0</v>
      </c>
      <c r="H817" s="1">
        <v>0</v>
      </c>
      <c r="I817" s="1">
        <v>0</v>
      </c>
      <c r="J817" s="1">
        <v>0</v>
      </c>
      <c r="K817" s="1">
        <v>0</v>
      </c>
      <c r="L817" s="1">
        <v>0</v>
      </c>
      <c r="M817" s="1">
        <v>0</v>
      </c>
      <c r="N817" s="1">
        <v>0</v>
      </c>
      <c r="O817" s="1">
        <v>0</v>
      </c>
      <c r="P817" s="1">
        <v>0</v>
      </c>
    </row>
    <row r="818" spans="1:16" x14ac:dyDescent="0.25">
      <c r="A818" s="28">
        <v>0</v>
      </c>
      <c r="B818" s="1">
        <v>0</v>
      </c>
      <c r="C818" s="1">
        <v>0</v>
      </c>
      <c r="D818" s="1">
        <v>0</v>
      </c>
      <c r="E818" s="1">
        <v>0</v>
      </c>
      <c r="F818" s="1">
        <v>0</v>
      </c>
      <c r="G818" s="1">
        <v>0</v>
      </c>
      <c r="H818" s="1">
        <v>0</v>
      </c>
      <c r="I818" s="1">
        <v>0</v>
      </c>
      <c r="J818" s="1">
        <v>0</v>
      </c>
      <c r="K818" s="1">
        <v>0</v>
      </c>
      <c r="L818" s="1">
        <v>0</v>
      </c>
      <c r="M818" s="1">
        <v>0</v>
      </c>
      <c r="N818" s="1">
        <v>0</v>
      </c>
      <c r="O818" s="1">
        <v>0</v>
      </c>
      <c r="P818" s="1">
        <v>0</v>
      </c>
    </row>
    <row r="819" spans="1:16" x14ac:dyDescent="0.25">
      <c r="A819" s="28">
        <v>0</v>
      </c>
      <c r="B819" s="1">
        <v>0</v>
      </c>
      <c r="C819" s="1">
        <v>0</v>
      </c>
      <c r="D819" s="1">
        <v>0</v>
      </c>
      <c r="E819" s="1">
        <v>0</v>
      </c>
      <c r="F819" s="1">
        <v>0</v>
      </c>
      <c r="G819" s="1">
        <v>0</v>
      </c>
      <c r="H819" s="1">
        <v>0</v>
      </c>
      <c r="I819" s="1">
        <v>0</v>
      </c>
      <c r="J819" s="1">
        <v>0</v>
      </c>
      <c r="K819" s="1">
        <v>0</v>
      </c>
      <c r="L819" s="1">
        <v>0</v>
      </c>
      <c r="M819" s="1">
        <v>0</v>
      </c>
      <c r="N819" s="1">
        <v>0</v>
      </c>
      <c r="O819" s="1">
        <v>0</v>
      </c>
      <c r="P819" s="1">
        <v>0</v>
      </c>
    </row>
    <row r="820" spans="1:16" x14ac:dyDescent="0.25">
      <c r="A820" s="28">
        <v>0</v>
      </c>
      <c r="B820" s="1">
        <v>0</v>
      </c>
      <c r="C820" s="1">
        <v>0</v>
      </c>
      <c r="D820" s="1">
        <v>0</v>
      </c>
      <c r="E820" s="1">
        <v>0</v>
      </c>
      <c r="F820" s="1">
        <v>0</v>
      </c>
      <c r="G820" s="1">
        <v>0</v>
      </c>
      <c r="H820" s="1">
        <v>0</v>
      </c>
      <c r="I820" s="1">
        <v>0</v>
      </c>
      <c r="J820" s="1">
        <v>0</v>
      </c>
      <c r="K820" s="1">
        <v>0</v>
      </c>
      <c r="L820" s="1">
        <v>0</v>
      </c>
      <c r="M820" s="1">
        <v>0</v>
      </c>
      <c r="N820" s="1">
        <v>0</v>
      </c>
      <c r="O820" s="1">
        <v>0</v>
      </c>
      <c r="P820" s="1">
        <v>0</v>
      </c>
    </row>
    <row r="821" spans="1:16" x14ac:dyDescent="0.25">
      <c r="A821" s="28">
        <v>0</v>
      </c>
      <c r="B821" s="1">
        <v>0</v>
      </c>
      <c r="C821" s="1">
        <v>0</v>
      </c>
      <c r="D821" s="1">
        <v>0</v>
      </c>
      <c r="E821" s="1">
        <v>0</v>
      </c>
      <c r="F821" s="1">
        <v>0</v>
      </c>
      <c r="G821" s="1">
        <v>0</v>
      </c>
      <c r="H821" s="1">
        <v>0</v>
      </c>
      <c r="I821" s="1">
        <v>0</v>
      </c>
      <c r="J821" s="1">
        <v>0</v>
      </c>
      <c r="K821" s="1">
        <v>0</v>
      </c>
      <c r="L821" s="1">
        <v>0</v>
      </c>
      <c r="M821" s="1">
        <v>0</v>
      </c>
      <c r="N821" s="1">
        <v>0</v>
      </c>
      <c r="O821" s="1">
        <v>0</v>
      </c>
      <c r="P821" s="1">
        <v>0</v>
      </c>
    </row>
    <row r="822" spans="1:16" x14ac:dyDescent="0.25">
      <c r="A822" s="28">
        <v>0</v>
      </c>
      <c r="B822" s="1">
        <v>0</v>
      </c>
      <c r="C822" s="1">
        <v>0</v>
      </c>
      <c r="D822" s="1">
        <v>0</v>
      </c>
      <c r="E822" s="1">
        <v>0</v>
      </c>
      <c r="F822" s="1">
        <v>0</v>
      </c>
      <c r="G822" s="1">
        <v>0</v>
      </c>
      <c r="H822" s="1">
        <v>0</v>
      </c>
      <c r="I822" s="1">
        <v>0</v>
      </c>
      <c r="J822" s="1">
        <v>0</v>
      </c>
      <c r="K822" s="1">
        <v>0</v>
      </c>
      <c r="L822" s="1">
        <v>0</v>
      </c>
      <c r="M822" s="1">
        <v>0</v>
      </c>
      <c r="N822" s="1">
        <v>0</v>
      </c>
      <c r="O822" s="1">
        <v>0</v>
      </c>
      <c r="P822" s="1">
        <v>0</v>
      </c>
    </row>
    <row r="823" spans="1:16" x14ac:dyDescent="0.25">
      <c r="A823" s="28">
        <v>0</v>
      </c>
      <c r="B823" s="1">
        <v>0</v>
      </c>
      <c r="C823" s="1">
        <v>0</v>
      </c>
      <c r="D823" s="1">
        <v>0</v>
      </c>
      <c r="E823" s="1">
        <v>0</v>
      </c>
      <c r="F823" s="1">
        <v>0</v>
      </c>
      <c r="G823" s="1">
        <v>0</v>
      </c>
      <c r="H823" s="1">
        <v>0</v>
      </c>
      <c r="I823" s="1">
        <v>0</v>
      </c>
      <c r="J823" s="1">
        <v>0</v>
      </c>
      <c r="K823" s="1">
        <v>0</v>
      </c>
      <c r="L823" s="1">
        <v>0</v>
      </c>
      <c r="M823" s="1">
        <v>0</v>
      </c>
      <c r="N823" s="1">
        <v>0</v>
      </c>
      <c r="O823" s="1">
        <v>0</v>
      </c>
      <c r="P823" s="1">
        <v>0</v>
      </c>
    </row>
    <row r="824" spans="1:16" x14ac:dyDescent="0.25">
      <c r="A824" s="28">
        <v>0</v>
      </c>
      <c r="B824" s="1">
        <v>0</v>
      </c>
      <c r="C824" s="1">
        <v>0</v>
      </c>
      <c r="D824" s="1">
        <v>0</v>
      </c>
      <c r="E824" s="1">
        <v>0</v>
      </c>
      <c r="F824" s="1">
        <v>0</v>
      </c>
      <c r="G824" s="1">
        <v>0</v>
      </c>
      <c r="H824" s="1">
        <v>0</v>
      </c>
      <c r="I824" s="1">
        <v>0</v>
      </c>
      <c r="J824" s="1">
        <v>0</v>
      </c>
      <c r="K824" s="1">
        <v>0</v>
      </c>
      <c r="L824" s="1">
        <v>0</v>
      </c>
      <c r="M824" s="1">
        <v>0</v>
      </c>
      <c r="N824" s="1">
        <v>0</v>
      </c>
      <c r="O824" s="1">
        <v>0</v>
      </c>
      <c r="P824" s="1">
        <v>0</v>
      </c>
    </row>
    <row r="825" spans="1:16" x14ac:dyDescent="0.25">
      <c r="A825" s="28">
        <v>0</v>
      </c>
      <c r="B825" s="1">
        <v>0</v>
      </c>
      <c r="C825" s="1">
        <v>0</v>
      </c>
      <c r="D825" s="1">
        <v>0</v>
      </c>
      <c r="E825" s="1">
        <v>0</v>
      </c>
      <c r="F825" s="1">
        <v>0</v>
      </c>
      <c r="G825" s="1">
        <v>0</v>
      </c>
      <c r="H825" s="1">
        <v>0</v>
      </c>
      <c r="I825" s="1">
        <v>0</v>
      </c>
      <c r="J825" s="1">
        <v>0</v>
      </c>
      <c r="K825" s="1">
        <v>0</v>
      </c>
      <c r="L825" s="1">
        <v>0</v>
      </c>
      <c r="M825" s="1">
        <v>0</v>
      </c>
      <c r="N825" s="1">
        <v>0</v>
      </c>
      <c r="O825" s="1">
        <v>0</v>
      </c>
      <c r="P825" s="1">
        <v>0</v>
      </c>
    </row>
    <row r="826" spans="1:16" x14ac:dyDescent="0.25">
      <c r="A826" s="28">
        <v>0</v>
      </c>
      <c r="B826" s="1">
        <v>0</v>
      </c>
      <c r="C826" s="1">
        <v>0</v>
      </c>
      <c r="D826" s="1">
        <v>0</v>
      </c>
      <c r="E826" s="1">
        <v>0</v>
      </c>
      <c r="F826" s="1">
        <v>0</v>
      </c>
      <c r="G826" s="1">
        <v>0</v>
      </c>
      <c r="H826" s="1">
        <v>0</v>
      </c>
      <c r="I826" s="1">
        <v>0</v>
      </c>
      <c r="J826" s="1">
        <v>0</v>
      </c>
      <c r="K826" s="1">
        <v>0</v>
      </c>
      <c r="L826" s="1">
        <v>0</v>
      </c>
      <c r="M826" s="1">
        <v>0</v>
      </c>
      <c r="N826" s="1">
        <v>0</v>
      </c>
      <c r="O826" s="1">
        <v>0</v>
      </c>
      <c r="P826" s="1">
        <v>0</v>
      </c>
    </row>
    <row r="827" spans="1:16" x14ac:dyDescent="0.25">
      <c r="A827" s="28">
        <v>0</v>
      </c>
      <c r="B827" s="1">
        <v>0</v>
      </c>
      <c r="C827" s="1">
        <v>0</v>
      </c>
      <c r="D827" s="1">
        <v>0</v>
      </c>
      <c r="E827" s="1">
        <v>0</v>
      </c>
      <c r="F827" s="1">
        <v>0</v>
      </c>
      <c r="G827" s="1">
        <v>0</v>
      </c>
      <c r="H827" s="1">
        <v>0</v>
      </c>
      <c r="I827" s="1">
        <v>0</v>
      </c>
      <c r="J827" s="1">
        <v>0</v>
      </c>
      <c r="K827" s="1">
        <v>0</v>
      </c>
      <c r="L827" s="1">
        <v>0</v>
      </c>
      <c r="M827" s="1">
        <v>0</v>
      </c>
      <c r="N827" s="1">
        <v>0</v>
      </c>
      <c r="O827" s="1">
        <v>0</v>
      </c>
      <c r="P827" s="1">
        <v>0</v>
      </c>
    </row>
    <row r="828" spans="1:16" x14ac:dyDescent="0.25">
      <c r="A828" s="28">
        <v>0</v>
      </c>
      <c r="B828" s="1">
        <v>0</v>
      </c>
      <c r="C828" s="1">
        <v>0</v>
      </c>
      <c r="D828" s="1">
        <v>0</v>
      </c>
      <c r="E828" s="1">
        <v>0</v>
      </c>
      <c r="F828" s="1">
        <v>0</v>
      </c>
      <c r="G828" s="1">
        <v>0</v>
      </c>
      <c r="H828" s="1">
        <v>0</v>
      </c>
      <c r="I828" s="1">
        <v>0</v>
      </c>
      <c r="J828" s="1">
        <v>0</v>
      </c>
      <c r="K828" s="1">
        <v>0</v>
      </c>
      <c r="L828" s="1">
        <v>0</v>
      </c>
      <c r="M828" s="1">
        <v>0</v>
      </c>
      <c r="N828" s="1">
        <v>0</v>
      </c>
      <c r="O828" s="1">
        <v>0</v>
      </c>
      <c r="P828" s="1">
        <v>0</v>
      </c>
    </row>
    <row r="829" spans="1:16" x14ac:dyDescent="0.25">
      <c r="A829" s="28">
        <v>0</v>
      </c>
      <c r="B829" s="1">
        <v>0</v>
      </c>
      <c r="C829" s="1">
        <v>0</v>
      </c>
      <c r="D829" s="1">
        <v>0</v>
      </c>
      <c r="E829" s="1">
        <v>0</v>
      </c>
      <c r="F829" s="1">
        <v>0</v>
      </c>
      <c r="G829" s="1">
        <v>0</v>
      </c>
      <c r="H829" s="1">
        <v>0</v>
      </c>
      <c r="I829" s="1">
        <v>0</v>
      </c>
      <c r="J829" s="1">
        <v>0</v>
      </c>
      <c r="K829" s="1">
        <v>0</v>
      </c>
      <c r="L829" s="1">
        <v>0</v>
      </c>
      <c r="M829" s="1">
        <v>0</v>
      </c>
      <c r="N829" s="1">
        <v>0</v>
      </c>
      <c r="O829" s="1">
        <v>0</v>
      </c>
      <c r="P829" s="1">
        <v>0</v>
      </c>
    </row>
    <row r="830" spans="1:16" x14ac:dyDescent="0.25">
      <c r="A830" s="28">
        <v>0</v>
      </c>
      <c r="B830" s="1">
        <v>0</v>
      </c>
      <c r="C830" s="1">
        <v>0</v>
      </c>
      <c r="D830" s="1">
        <v>0</v>
      </c>
      <c r="E830" s="1">
        <v>0</v>
      </c>
      <c r="F830" s="1">
        <v>0</v>
      </c>
      <c r="G830" s="1">
        <v>0</v>
      </c>
      <c r="H830" s="1">
        <v>0</v>
      </c>
      <c r="I830" s="1">
        <v>0</v>
      </c>
      <c r="J830" s="1">
        <v>0</v>
      </c>
      <c r="K830" s="1">
        <v>0</v>
      </c>
      <c r="L830" s="1">
        <v>0</v>
      </c>
      <c r="M830" s="1">
        <v>0</v>
      </c>
      <c r="N830" s="1">
        <v>0</v>
      </c>
      <c r="O830" s="1">
        <v>0</v>
      </c>
      <c r="P830" s="1">
        <v>0</v>
      </c>
    </row>
    <row r="831" spans="1:16" x14ac:dyDescent="0.25">
      <c r="A831" s="28">
        <v>0</v>
      </c>
      <c r="B831" s="1">
        <v>0</v>
      </c>
      <c r="C831" s="1">
        <v>0</v>
      </c>
      <c r="D831" s="1">
        <v>0</v>
      </c>
      <c r="E831" s="1">
        <v>0</v>
      </c>
      <c r="F831" s="1">
        <v>0</v>
      </c>
      <c r="G831" s="1">
        <v>0</v>
      </c>
      <c r="H831" s="1">
        <v>0</v>
      </c>
      <c r="I831" s="1">
        <v>0</v>
      </c>
      <c r="J831" s="1">
        <v>0</v>
      </c>
      <c r="K831" s="1">
        <v>0</v>
      </c>
      <c r="L831" s="1">
        <v>0</v>
      </c>
      <c r="M831" s="1">
        <v>0</v>
      </c>
      <c r="N831" s="1">
        <v>0</v>
      </c>
      <c r="O831" s="1">
        <v>0</v>
      </c>
      <c r="P831" s="1">
        <v>0</v>
      </c>
    </row>
    <row r="832" spans="1:16" x14ac:dyDescent="0.25">
      <c r="A832" s="28">
        <v>0</v>
      </c>
      <c r="B832" s="1">
        <v>0</v>
      </c>
      <c r="C832" s="1">
        <v>0</v>
      </c>
      <c r="D832" s="1">
        <v>0</v>
      </c>
      <c r="E832" s="1">
        <v>0</v>
      </c>
      <c r="F832" s="1">
        <v>0</v>
      </c>
      <c r="G832" s="1">
        <v>0</v>
      </c>
      <c r="H832" s="1">
        <v>0</v>
      </c>
      <c r="I832" s="1">
        <v>0</v>
      </c>
      <c r="J832" s="1">
        <v>0</v>
      </c>
      <c r="K832" s="1">
        <v>0</v>
      </c>
      <c r="L832" s="1">
        <v>0</v>
      </c>
      <c r="M832" s="1">
        <v>0</v>
      </c>
      <c r="N832" s="1">
        <v>0</v>
      </c>
      <c r="O832" s="1">
        <v>0</v>
      </c>
      <c r="P832" s="1">
        <v>0</v>
      </c>
    </row>
    <row r="833" spans="1:16" x14ac:dyDescent="0.25">
      <c r="A833" s="28">
        <v>0</v>
      </c>
      <c r="B833" s="1">
        <v>0</v>
      </c>
      <c r="C833" s="1">
        <v>0</v>
      </c>
      <c r="D833" s="1">
        <v>0</v>
      </c>
      <c r="E833" s="1">
        <v>0</v>
      </c>
      <c r="F833" s="1">
        <v>0</v>
      </c>
      <c r="G833" s="1">
        <v>0</v>
      </c>
      <c r="H833" s="1">
        <v>0</v>
      </c>
      <c r="I833" s="1">
        <v>0</v>
      </c>
      <c r="J833" s="1">
        <v>0</v>
      </c>
      <c r="K833" s="1">
        <v>0</v>
      </c>
      <c r="L833" s="1">
        <v>0</v>
      </c>
      <c r="M833" s="1">
        <v>0</v>
      </c>
      <c r="N833" s="1">
        <v>0</v>
      </c>
      <c r="O833" s="1">
        <v>0</v>
      </c>
      <c r="P833" s="1">
        <v>0</v>
      </c>
    </row>
    <row r="834" spans="1:16" x14ac:dyDescent="0.25">
      <c r="A834" s="28">
        <v>0</v>
      </c>
      <c r="B834" s="1">
        <v>0</v>
      </c>
      <c r="C834" s="1">
        <v>0</v>
      </c>
      <c r="D834" s="1">
        <v>0</v>
      </c>
      <c r="E834" s="1">
        <v>0</v>
      </c>
      <c r="F834" s="1">
        <v>0</v>
      </c>
      <c r="G834" s="1">
        <v>0</v>
      </c>
      <c r="H834" s="1">
        <v>0</v>
      </c>
      <c r="I834" s="1">
        <v>0</v>
      </c>
      <c r="J834" s="1">
        <v>0</v>
      </c>
      <c r="K834" s="1">
        <v>0</v>
      </c>
      <c r="L834" s="1">
        <v>0</v>
      </c>
      <c r="M834" s="1">
        <v>0</v>
      </c>
      <c r="N834" s="1">
        <v>0</v>
      </c>
      <c r="O834" s="1">
        <v>0</v>
      </c>
      <c r="P834" s="1">
        <v>0</v>
      </c>
    </row>
    <row r="835" spans="1:16" x14ac:dyDescent="0.25">
      <c r="A835" s="28">
        <v>0</v>
      </c>
      <c r="B835" s="1">
        <v>0</v>
      </c>
      <c r="C835" s="1">
        <v>0</v>
      </c>
      <c r="D835" s="1">
        <v>0</v>
      </c>
      <c r="E835" s="1">
        <v>0</v>
      </c>
      <c r="F835" s="1">
        <v>0</v>
      </c>
      <c r="G835" s="1">
        <v>0</v>
      </c>
      <c r="H835" s="1">
        <v>0</v>
      </c>
      <c r="I835" s="1">
        <v>0</v>
      </c>
      <c r="J835" s="1">
        <v>0</v>
      </c>
      <c r="K835" s="1">
        <v>0</v>
      </c>
      <c r="L835" s="1">
        <v>0</v>
      </c>
      <c r="M835" s="1">
        <v>0</v>
      </c>
      <c r="N835" s="1">
        <v>0</v>
      </c>
      <c r="O835" s="1">
        <v>0</v>
      </c>
      <c r="P835" s="1">
        <v>0</v>
      </c>
    </row>
    <row r="836" spans="1:16" x14ac:dyDescent="0.25">
      <c r="A836" s="28">
        <v>0</v>
      </c>
      <c r="B836" s="1">
        <v>0</v>
      </c>
      <c r="C836" s="1">
        <v>0</v>
      </c>
      <c r="D836" s="1">
        <v>0</v>
      </c>
      <c r="E836" s="1">
        <v>0</v>
      </c>
      <c r="F836" s="1">
        <v>0</v>
      </c>
      <c r="G836" s="1">
        <v>0</v>
      </c>
      <c r="H836" s="1">
        <v>0</v>
      </c>
      <c r="I836" s="1">
        <v>0</v>
      </c>
      <c r="J836" s="1">
        <v>0</v>
      </c>
      <c r="K836" s="1">
        <v>0</v>
      </c>
      <c r="L836" s="1">
        <v>0</v>
      </c>
      <c r="M836" s="1">
        <v>0</v>
      </c>
      <c r="N836" s="1">
        <v>0</v>
      </c>
      <c r="O836" s="1">
        <v>0</v>
      </c>
      <c r="P836" s="1">
        <v>0</v>
      </c>
    </row>
    <row r="837" spans="1:16" x14ac:dyDescent="0.25">
      <c r="A837" s="28">
        <v>0</v>
      </c>
      <c r="B837" s="1">
        <v>0</v>
      </c>
      <c r="C837" s="1">
        <v>0</v>
      </c>
      <c r="D837" s="1">
        <v>0</v>
      </c>
      <c r="E837" s="1">
        <v>0</v>
      </c>
      <c r="F837" s="1">
        <v>0</v>
      </c>
      <c r="G837" s="1">
        <v>0</v>
      </c>
      <c r="H837" s="1">
        <v>0</v>
      </c>
      <c r="I837" s="1">
        <v>0</v>
      </c>
      <c r="J837" s="1">
        <v>0</v>
      </c>
      <c r="K837" s="1">
        <v>0</v>
      </c>
      <c r="L837" s="1">
        <v>0</v>
      </c>
      <c r="M837" s="1">
        <v>0</v>
      </c>
      <c r="N837" s="1">
        <v>0</v>
      </c>
      <c r="O837" s="1">
        <v>0</v>
      </c>
      <c r="P837" s="1">
        <v>0</v>
      </c>
    </row>
    <row r="838" spans="1:16" x14ac:dyDescent="0.25">
      <c r="A838" s="28">
        <v>0</v>
      </c>
      <c r="B838" s="1">
        <v>0</v>
      </c>
      <c r="C838" s="1">
        <v>0</v>
      </c>
      <c r="D838" s="1">
        <v>0</v>
      </c>
      <c r="E838" s="1">
        <v>0</v>
      </c>
      <c r="F838" s="1">
        <v>0</v>
      </c>
      <c r="G838" s="1">
        <v>0</v>
      </c>
      <c r="H838" s="1">
        <v>0</v>
      </c>
      <c r="I838" s="1">
        <v>0</v>
      </c>
      <c r="J838" s="1">
        <v>0</v>
      </c>
      <c r="K838" s="1">
        <v>0</v>
      </c>
      <c r="L838" s="1">
        <v>0</v>
      </c>
      <c r="M838" s="1">
        <v>0</v>
      </c>
      <c r="N838" s="1">
        <v>0</v>
      </c>
      <c r="O838" s="1">
        <v>0</v>
      </c>
      <c r="P838" s="1">
        <v>0</v>
      </c>
    </row>
    <row r="839" spans="1:16" x14ac:dyDescent="0.25">
      <c r="A839" s="28">
        <v>0</v>
      </c>
      <c r="B839" s="1">
        <v>0</v>
      </c>
      <c r="C839" s="1">
        <v>0</v>
      </c>
      <c r="D839" s="1">
        <v>0</v>
      </c>
      <c r="E839" s="1">
        <v>0</v>
      </c>
      <c r="F839" s="1">
        <v>0</v>
      </c>
      <c r="G839" s="1">
        <v>0</v>
      </c>
      <c r="H839" s="1">
        <v>0</v>
      </c>
      <c r="I839" s="1">
        <v>0</v>
      </c>
      <c r="J839" s="1">
        <v>0</v>
      </c>
      <c r="K839" s="1">
        <v>0</v>
      </c>
      <c r="L839" s="1">
        <v>0</v>
      </c>
      <c r="M839" s="1">
        <v>0</v>
      </c>
      <c r="N839" s="1">
        <v>0</v>
      </c>
      <c r="O839" s="1">
        <v>0</v>
      </c>
      <c r="P839" s="1">
        <v>0</v>
      </c>
    </row>
    <row r="840" spans="1:16" x14ac:dyDescent="0.25">
      <c r="A840" s="28">
        <v>0</v>
      </c>
      <c r="B840" s="1">
        <v>0</v>
      </c>
      <c r="C840" s="1">
        <v>0</v>
      </c>
      <c r="D840" s="1">
        <v>0</v>
      </c>
      <c r="E840" s="1">
        <v>0</v>
      </c>
      <c r="F840" s="1">
        <v>0</v>
      </c>
      <c r="G840" s="1">
        <v>0</v>
      </c>
      <c r="H840" s="1">
        <v>0</v>
      </c>
      <c r="I840" s="1">
        <v>0</v>
      </c>
      <c r="J840" s="1">
        <v>0</v>
      </c>
      <c r="K840" s="1">
        <v>0</v>
      </c>
      <c r="L840" s="1">
        <v>0</v>
      </c>
      <c r="M840" s="1">
        <v>0</v>
      </c>
      <c r="N840" s="1">
        <v>0</v>
      </c>
      <c r="O840" s="1">
        <v>0</v>
      </c>
      <c r="P840" s="1">
        <v>0</v>
      </c>
    </row>
    <row r="841" spans="1:16" x14ac:dyDescent="0.25">
      <c r="A841" s="28">
        <v>0</v>
      </c>
      <c r="B841" s="1">
        <v>0</v>
      </c>
      <c r="C841" s="1">
        <v>0</v>
      </c>
      <c r="D841" s="1">
        <v>0</v>
      </c>
      <c r="E841" s="1">
        <v>0</v>
      </c>
      <c r="F841" s="1">
        <v>0</v>
      </c>
      <c r="G841" s="1">
        <v>0</v>
      </c>
      <c r="H841" s="1">
        <v>0</v>
      </c>
      <c r="I841" s="1">
        <v>0</v>
      </c>
      <c r="J841" s="1">
        <v>0</v>
      </c>
      <c r="K841" s="1">
        <v>0</v>
      </c>
      <c r="L841" s="1">
        <v>0</v>
      </c>
      <c r="M841" s="1">
        <v>0</v>
      </c>
      <c r="N841" s="1">
        <v>0</v>
      </c>
      <c r="O841" s="1">
        <v>0</v>
      </c>
      <c r="P841" s="1">
        <v>0</v>
      </c>
    </row>
    <row r="842" spans="1:16" x14ac:dyDescent="0.25">
      <c r="A842" s="28">
        <v>0</v>
      </c>
      <c r="B842" s="1">
        <v>0</v>
      </c>
      <c r="C842" s="1">
        <v>0</v>
      </c>
      <c r="D842" s="1">
        <v>0</v>
      </c>
      <c r="E842" s="1">
        <v>0</v>
      </c>
      <c r="F842" s="1">
        <v>0</v>
      </c>
      <c r="G842" s="1">
        <v>0</v>
      </c>
      <c r="H842" s="1">
        <v>0</v>
      </c>
      <c r="I842" s="1">
        <v>0</v>
      </c>
      <c r="J842" s="1">
        <v>0</v>
      </c>
      <c r="K842" s="1">
        <v>0</v>
      </c>
      <c r="L842" s="1">
        <v>0</v>
      </c>
      <c r="M842" s="1">
        <v>0</v>
      </c>
      <c r="N842" s="1">
        <v>0</v>
      </c>
      <c r="O842" s="1">
        <v>0</v>
      </c>
      <c r="P842" s="1">
        <v>0</v>
      </c>
    </row>
    <row r="843" spans="1:16" x14ac:dyDescent="0.25">
      <c r="A843" s="28">
        <v>0</v>
      </c>
      <c r="B843" s="1">
        <v>0</v>
      </c>
      <c r="C843" s="1">
        <v>0</v>
      </c>
      <c r="D843" s="1">
        <v>0</v>
      </c>
      <c r="E843" s="1">
        <v>0</v>
      </c>
      <c r="F843" s="1">
        <v>0</v>
      </c>
      <c r="G843" s="1">
        <v>0</v>
      </c>
      <c r="H843" s="1">
        <v>0</v>
      </c>
      <c r="I843" s="1">
        <v>0</v>
      </c>
      <c r="J843" s="1">
        <v>0</v>
      </c>
      <c r="K843" s="1">
        <v>0</v>
      </c>
      <c r="L843" s="1">
        <v>0</v>
      </c>
      <c r="M843" s="1">
        <v>0</v>
      </c>
      <c r="N843" s="1">
        <v>0</v>
      </c>
      <c r="O843" s="1">
        <v>0</v>
      </c>
      <c r="P843" s="1">
        <v>0</v>
      </c>
    </row>
    <row r="844" spans="1:16" x14ac:dyDescent="0.25">
      <c r="A844" s="28">
        <v>0</v>
      </c>
      <c r="B844" s="1">
        <v>0</v>
      </c>
      <c r="C844" s="1">
        <v>0</v>
      </c>
      <c r="D844" s="1">
        <v>0</v>
      </c>
      <c r="E844" s="1">
        <v>0</v>
      </c>
      <c r="F844" s="1">
        <v>0</v>
      </c>
      <c r="G844" s="1">
        <v>0</v>
      </c>
      <c r="H844" s="1">
        <v>0</v>
      </c>
      <c r="I844" s="1">
        <v>0</v>
      </c>
      <c r="J844" s="1">
        <v>0</v>
      </c>
      <c r="K844" s="1">
        <v>0</v>
      </c>
      <c r="L844" s="1">
        <v>0</v>
      </c>
      <c r="M844" s="1">
        <v>0</v>
      </c>
      <c r="N844" s="1">
        <v>0</v>
      </c>
      <c r="O844" s="1">
        <v>0</v>
      </c>
      <c r="P844" s="1">
        <v>0</v>
      </c>
    </row>
    <row r="845" spans="1:16" x14ac:dyDescent="0.25">
      <c r="A845" s="28">
        <v>0</v>
      </c>
      <c r="B845" s="1">
        <v>0</v>
      </c>
      <c r="C845" s="1">
        <v>0</v>
      </c>
      <c r="D845" s="1">
        <v>0</v>
      </c>
      <c r="E845" s="1">
        <v>0</v>
      </c>
      <c r="F845" s="1">
        <v>0</v>
      </c>
      <c r="G845" s="1">
        <v>0</v>
      </c>
      <c r="H845" s="1">
        <v>0</v>
      </c>
      <c r="I845" s="1">
        <v>0</v>
      </c>
      <c r="J845" s="1">
        <v>0</v>
      </c>
      <c r="K845" s="1">
        <v>0</v>
      </c>
      <c r="L845" s="1">
        <v>0</v>
      </c>
      <c r="M845" s="1">
        <v>0</v>
      </c>
      <c r="N845" s="1">
        <v>0</v>
      </c>
      <c r="O845" s="1">
        <v>0</v>
      </c>
      <c r="P845" s="1">
        <v>0</v>
      </c>
    </row>
    <row r="846" spans="1:16" x14ac:dyDescent="0.25">
      <c r="A846" s="28">
        <v>0</v>
      </c>
      <c r="B846" s="1">
        <v>0</v>
      </c>
      <c r="C846" s="1">
        <v>0</v>
      </c>
      <c r="D846" s="1">
        <v>0</v>
      </c>
      <c r="E846" s="1">
        <v>0</v>
      </c>
      <c r="F846" s="1">
        <v>0</v>
      </c>
      <c r="G846" s="1">
        <v>0</v>
      </c>
      <c r="H846" s="1">
        <v>0</v>
      </c>
      <c r="I846" s="1">
        <v>0</v>
      </c>
      <c r="J846" s="1">
        <v>0</v>
      </c>
      <c r="K846" s="1">
        <v>0</v>
      </c>
      <c r="L846" s="1">
        <v>0</v>
      </c>
      <c r="M846" s="1">
        <v>0</v>
      </c>
      <c r="N846" s="1">
        <v>0</v>
      </c>
      <c r="O846" s="1">
        <v>0</v>
      </c>
      <c r="P846" s="1">
        <v>0</v>
      </c>
    </row>
    <row r="847" spans="1:16" x14ac:dyDescent="0.25">
      <c r="A847" s="28">
        <v>0</v>
      </c>
      <c r="B847" s="1">
        <v>0</v>
      </c>
      <c r="C847" s="1">
        <v>0</v>
      </c>
      <c r="D847" s="1">
        <v>0</v>
      </c>
      <c r="E847" s="1">
        <v>0</v>
      </c>
      <c r="F847" s="1">
        <v>0</v>
      </c>
      <c r="G847" s="1">
        <v>0</v>
      </c>
      <c r="H847" s="1">
        <v>0</v>
      </c>
      <c r="I847" s="1">
        <v>0</v>
      </c>
      <c r="J847" s="1">
        <v>0</v>
      </c>
      <c r="K847" s="1">
        <v>0</v>
      </c>
      <c r="L847" s="1">
        <v>0</v>
      </c>
      <c r="M847" s="1">
        <v>0</v>
      </c>
      <c r="N847" s="1">
        <v>0</v>
      </c>
      <c r="O847" s="1">
        <v>0</v>
      </c>
      <c r="P847" s="1">
        <v>0</v>
      </c>
    </row>
    <row r="848" spans="1:16" x14ac:dyDescent="0.25">
      <c r="A848" s="28">
        <v>0</v>
      </c>
      <c r="B848" s="1">
        <v>0</v>
      </c>
      <c r="C848" s="1">
        <v>0</v>
      </c>
      <c r="D848" s="1">
        <v>0</v>
      </c>
      <c r="E848" s="1">
        <v>0</v>
      </c>
      <c r="F848" s="1">
        <v>0</v>
      </c>
      <c r="G848" s="1">
        <v>0</v>
      </c>
      <c r="H848" s="1">
        <v>0</v>
      </c>
      <c r="I848" s="1">
        <v>0</v>
      </c>
      <c r="J848" s="1">
        <v>0</v>
      </c>
      <c r="K848" s="1">
        <v>0</v>
      </c>
      <c r="L848" s="1">
        <v>0</v>
      </c>
      <c r="M848" s="1">
        <v>0</v>
      </c>
      <c r="N848" s="1">
        <v>0</v>
      </c>
      <c r="O848" s="1">
        <v>0</v>
      </c>
      <c r="P848" s="1">
        <v>0</v>
      </c>
    </row>
    <row r="849" spans="1:16" x14ac:dyDescent="0.25">
      <c r="A849" s="28">
        <v>0</v>
      </c>
      <c r="B849" s="1">
        <v>0</v>
      </c>
      <c r="C849" s="1">
        <v>0</v>
      </c>
      <c r="D849" s="1">
        <v>0</v>
      </c>
      <c r="E849" s="1">
        <v>0</v>
      </c>
      <c r="F849" s="1">
        <v>0</v>
      </c>
      <c r="G849" s="1">
        <v>0</v>
      </c>
      <c r="H849" s="1">
        <v>0</v>
      </c>
      <c r="I849" s="1">
        <v>0</v>
      </c>
      <c r="J849" s="1">
        <v>0</v>
      </c>
      <c r="K849" s="1">
        <v>0</v>
      </c>
      <c r="L849" s="1">
        <v>0</v>
      </c>
      <c r="M849" s="1">
        <v>0</v>
      </c>
      <c r="N849" s="1">
        <v>0</v>
      </c>
      <c r="O849" s="1">
        <v>0</v>
      </c>
      <c r="P849" s="1">
        <v>0</v>
      </c>
    </row>
    <row r="850" spans="1:16" x14ac:dyDescent="0.25">
      <c r="A850" s="28">
        <v>0</v>
      </c>
      <c r="B850" s="1">
        <v>0</v>
      </c>
      <c r="C850" s="1">
        <v>0</v>
      </c>
      <c r="D850" s="1">
        <v>0</v>
      </c>
      <c r="E850" s="1">
        <v>0</v>
      </c>
      <c r="F850" s="1">
        <v>0</v>
      </c>
      <c r="G850" s="1">
        <v>0</v>
      </c>
      <c r="H850" s="1">
        <v>0</v>
      </c>
      <c r="I850" s="1">
        <v>0</v>
      </c>
      <c r="J850" s="1">
        <v>0</v>
      </c>
      <c r="K850" s="1">
        <v>0</v>
      </c>
      <c r="L850" s="1">
        <v>0</v>
      </c>
      <c r="M850" s="1">
        <v>0</v>
      </c>
      <c r="N850" s="1">
        <v>0</v>
      </c>
      <c r="O850" s="1">
        <v>0</v>
      </c>
      <c r="P850" s="1">
        <v>0</v>
      </c>
    </row>
    <row r="851" spans="1:16" x14ac:dyDescent="0.25">
      <c r="A851" s="28">
        <v>0</v>
      </c>
      <c r="B851" s="1">
        <v>0</v>
      </c>
      <c r="C851" s="1">
        <v>0</v>
      </c>
      <c r="D851" s="1">
        <v>0</v>
      </c>
      <c r="E851" s="1">
        <v>0</v>
      </c>
      <c r="F851" s="1">
        <v>0</v>
      </c>
      <c r="G851" s="1">
        <v>0</v>
      </c>
      <c r="H851" s="1">
        <v>0</v>
      </c>
      <c r="I851" s="1">
        <v>0</v>
      </c>
      <c r="J851" s="1">
        <v>0</v>
      </c>
      <c r="K851" s="1">
        <v>0</v>
      </c>
      <c r="L851" s="1">
        <v>0</v>
      </c>
      <c r="M851" s="1">
        <v>0</v>
      </c>
      <c r="N851" s="1">
        <v>0</v>
      </c>
      <c r="O851" s="1">
        <v>0</v>
      </c>
      <c r="P851" s="1">
        <v>0</v>
      </c>
    </row>
    <row r="852" spans="1:16" x14ac:dyDescent="0.25">
      <c r="A852" s="28">
        <v>0</v>
      </c>
      <c r="B852" s="1">
        <v>0</v>
      </c>
      <c r="C852" s="1">
        <v>0</v>
      </c>
      <c r="D852" s="1">
        <v>0</v>
      </c>
      <c r="E852" s="1">
        <v>0</v>
      </c>
      <c r="F852" s="1">
        <v>0</v>
      </c>
      <c r="G852" s="1">
        <v>0</v>
      </c>
      <c r="H852" s="1">
        <v>0</v>
      </c>
      <c r="I852" s="1">
        <v>0</v>
      </c>
      <c r="J852" s="1">
        <v>0</v>
      </c>
      <c r="K852" s="1">
        <v>0</v>
      </c>
      <c r="L852" s="1">
        <v>0</v>
      </c>
      <c r="M852" s="1">
        <v>0</v>
      </c>
      <c r="N852" s="1">
        <v>0</v>
      </c>
      <c r="O852" s="1">
        <v>0</v>
      </c>
      <c r="P852" s="1">
        <v>0</v>
      </c>
    </row>
    <row r="853" spans="1:16" x14ac:dyDescent="0.25">
      <c r="A853" s="28">
        <v>0</v>
      </c>
      <c r="B853" s="1">
        <v>0</v>
      </c>
      <c r="C853" s="1">
        <v>0</v>
      </c>
      <c r="D853" s="1">
        <v>0</v>
      </c>
      <c r="E853" s="1">
        <v>0</v>
      </c>
      <c r="F853" s="1">
        <v>0</v>
      </c>
      <c r="G853" s="1">
        <v>0</v>
      </c>
      <c r="H853" s="1">
        <v>0</v>
      </c>
      <c r="I853" s="1">
        <v>0</v>
      </c>
      <c r="J853" s="1">
        <v>0</v>
      </c>
      <c r="K853" s="1">
        <v>0</v>
      </c>
      <c r="L853" s="1">
        <v>0</v>
      </c>
      <c r="M853" s="1">
        <v>0</v>
      </c>
      <c r="N853" s="1">
        <v>0</v>
      </c>
      <c r="O853" s="1">
        <v>0</v>
      </c>
      <c r="P853" s="1">
        <v>0</v>
      </c>
    </row>
    <row r="854" spans="1:16" x14ac:dyDescent="0.25">
      <c r="A854" s="28">
        <v>0</v>
      </c>
      <c r="B854" s="1">
        <v>0</v>
      </c>
      <c r="C854" s="1">
        <v>0</v>
      </c>
      <c r="D854" s="1">
        <v>0</v>
      </c>
      <c r="E854" s="1">
        <v>0</v>
      </c>
      <c r="F854" s="1">
        <v>0</v>
      </c>
      <c r="G854" s="1">
        <v>0</v>
      </c>
      <c r="H854" s="1">
        <v>0</v>
      </c>
      <c r="I854" s="1">
        <v>0</v>
      </c>
      <c r="J854" s="1">
        <v>0</v>
      </c>
      <c r="K854" s="1">
        <v>0</v>
      </c>
      <c r="L854" s="1">
        <v>0</v>
      </c>
      <c r="M854" s="1">
        <v>0</v>
      </c>
      <c r="N854" s="1">
        <v>0</v>
      </c>
      <c r="O854" s="1">
        <v>0</v>
      </c>
      <c r="P854" s="1">
        <v>0</v>
      </c>
    </row>
    <row r="855" spans="1:16" x14ac:dyDescent="0.25">
      <c r="A855" s="28">
        <v>0</v>
      </c>
      <c r="B855" s="1">
        <v>0</v>
      </c>
      <c r="C855" s="1">
        <v>0</v>
      </c>
      <c r="D855" s="1">
        <v>0</v>
      </c>
      <c r="E855" s="1">
        <v>0</v>
      </c>
      <c r="F855" s="1">
        <v>0</v>
      </c>
      <c r="G855" s="1">
        <v>0</v>
      </c>
      <c r="H855" s="1">
        <v>0</v>
      </c>
      <c r="I855" s="1">
        <v>0</v>
      </c>
      <c r="J855" s="1">
        <v>0</v>
      </c>
      <c r="K855" s="1">
        <v>0</v>
      </c>
      <c r="L855" s="1">
        <v>0</v>
      </c>
      <c r="M855" s="1">
        <v>0</v>
      </c>
      <c r="N855" s="1">
        <v>0</v>
      </c>
      <c r="O855" s="1">
        <v>0</v>
      </c>
      <c r="P855" s="1">
        <v>0</v>
      </c>
    </row>
    <row r="856" spans="1:16" x14ac:dyDescent="0.25">
      <c r="A856" s="28">
        <v>0</v>
      </c>
      <c r="B856" s="1">
        <v>0</v>
      </c>
      <c r="C856" s="1">
        <v>0</v>
      </c>
      <c r="D856" s="1">
        <v>0</v>
      </c>
      <c r="E856" s="1">
        <v>0</v>
      </c>
      <c r="F856" s="1">
        <v>0</v>
      </c>
      <c r="G856" s="1">
        <v>0</v>
      </c>
      <c r="H856" s="1">
        <v>0</v>
      </c>
      <c r="I856" s="1">
        <v>0</v>
      </c>
      <c r="J856" s="1">
        <v>0</v>
      </c>
      <c r="K856" s="1">
        <v>0</v>
      </c>
      <c r="L856" s="1">
        <v>0</v>
      </c>
      <c r="M856" s="1">
        <v>0</v>
      </c>
      <c r="N856" s="1">
        <v>0</v>
      </c>
      <c r="O856" s="1">
        <v>0</v>
      </c>
      <c r="P856" s="1">
        <v>0</v>
      </c>
    </row>
    <row r="857" spans="1:16" x14ac:dyDescent="0.25">
      <c r="A857" s="28">
        <v>0</v>
      </c>
      <c r="B857" s="1">
        <v>0</v>
      </c>
      <c r="C857" s="1">
        <v>0</v>
      </c>
      <c r="D857" s="1">
        <v>0</v>
      </c>
      <c r="E857" s="1">
        <v>0</v>
      </c>
      <c r="F857" s="1">
        <v>0</v>
      </c>
      <c r="G857" s="1">
        <v>0</v>
      </c>
      <c r="H857" s="1">
        <v>0</v>
      </c>
      <c r="I857" s="1">
        <v>0</v>
      </c>
      <c r="J857" s="1">
        <v>0</v>
      </c>
      <c r="K857" s="1">
        <v>0</v>
      </c>
      <c r="L857" s="1">
        <v>0</v>
      </c>
      <c r="M857" s="1">
        <v>0</v>
      </c>
      <c r="N857" s="1">
        <v>0</v>
      </c>
      <c r="O857" s="1">
        <v>0</v>
      </c>
      <c r="P857" s="1">
        <v>0</v>
      </c>
    </row>
    <row r="858" spans="1:16" x14ac:dyDescent="0.25">
      <c r="A858" s="28">
        <v>0</v>
      </c>
      <c r="B858" s="1">
        <v>0</v>
      </c>
      <c r="C858" s="1">
        <v>0</v>
      </c>
      <c r="D858" s="1">
        <v>0</v>
      </c>
      <c r="E858" s="1">
        <v>0</v>
      </c>
      <c r="F858" s="1">
        <v>0</v>
      </c>
      <c r="G858" s="1">
        <v>0</v>
      </c>
      <c r="H858" s="1">
        <v>0</v>
      </c>
      <c r="I858" s="1">
        <v>0</v>
      </c>
      <c r="J858" s="1">
        <v>0</v>
      </c>
      <c r="K858" s="1">
        <v>0</v>
      </c>
      <c r="L858" s="1">
        <v>0</v>
      </c>
      <c r="M858" s="1">
        <v>0</v>
      </c>
      <c r="N858" s="1">
        <v>0</v>
      </c>
      <c r="O858" s="1">
        <v>0</v>
      </c>
      <c r="P858" s="1">
        <v>0</v>
      </c>
    </row>
    <row r="859" spans="1:16" x14ac:dyDescent="0.25">
      <c r="A859" s="28">
        <v>0</v>
      </c>
      <c r="B859" s="1">
        <v>0</v>
      </c>
      <c r="C859" s="1">
        <v>0</v>
      </c>
      <c r="D859" s="1">
        <v>0</v>
      </c>
      <c r="E859" s="1">
        <v>0</v>
      </c>
      <c r="F859" s="1">
        <v>0</v>
      </c>
      <c r="G859" s="1">
        <v>0</v>
      </c>
      <c r="H859" s="1">
        <v>0</v>
      </c>
      <c r="I859" s="1">
        <v>0</v>
      </c>
      <c r="J859" s="1">
        <v>0</v>
      </c>
      <c r="K859" s="1">
        <v>0</v>
      </c>
      <c r="L859" s="1">
        <v>0</v>
      </c>
      <c r="M859" s="1">
        <v>0</v>
      </c>
      <c r="N859" s="1">
        <v>0</v>
      </c>
      <c r="O859" s="1">
        <v>0</v>
      </c>
      <c r="P859" s="1">
        <v>0</v>
      </c>
    </row>
    <row r="860" spans="1:16" x14ac:dyDescent="0.25">
      <c r="A860" s="28">
        <v>0</v>
      </c>
      <c r="B860" s="1">
        <v>0</v>
      </c>
      <c r="C860" s="1">
        <v>0</v>
      </c>
      <c r="D860" s="1">
        <v>0</v>
      </c>
      <c r="E860" s="1">
        <v>0</v>
      </c>
      <c r="F860" s="1">
        <v>0</v>
      </c>
      <c r="G860" s="1">
        <v>0</v>
      </c>
      <c r="H860" s="1">
        <v>0</v>
      </c>
      <c r="I860" s="1">
        <v>0</v>
      </c>
      <c r="J860" s="1">
        <v>0</v>
      </c>
      <c r="K860" s="1">
        <v>0</v>
      </c>
      <c r="L860" s="1">
        <v>0</v>
      </c>
      <c r="M860" s="1">
        <v>0</v>
      </c>
      <c r="N860" s="1">
        <v>0</v>
      </c>
      <c r="O860" s="1">
        <v>0</v>
      </c>
      <c r="P860" s="1">
        <v>0</v>
      </c>
    </row>
    <row r="861" spans="1:16" x14ac:dyDescent="0.25">
      <c r="A861" s="28">
        <v>0</v>
      </c>
      <c r="B861" s="1">
        <v>0</v>
      </c>
      <c r="C861" s="1">
        <v>0</v>
      </c>
      <c r="D861" s="1">
        <v>0</v>
      </c>
      <c r="E861" s="1">
        <v>0</v>
      </c>
      <c r="F861" s="1">
        <v>0</v>
      </c>
      <c r="G861" s="1">
        <v>0</v>
      </c>
      <c r="H861" s="1">
        <v>0</v>
      </c>
      <c r="I861" s="1">
        <v>0</v>
      </c>
      <c r="J861" s="1">
        <v>0</v>
      </c>
      <c r="K861" s="1">
        <v>0</v>
      </c>
      <c r="L861" s="1">
        <v>0</v>
      </c>
      <c r="M861" s="1">
        <v>0</v>
      </c>
      <c r="N861" s="1">
        <v>0</v>
      </c>
      <c r="O861" s="1">
        <v>0</v>
      </c>
      <c r="P861" s="1">
        <v>0</v>
      </c>
    </row>
    <row r="862" spans="1:16" x14ac:dyDescent="0.25">
      <c r="A862" s="28">
        <v>0</v>
      </c>
      <c r="B862" s="1">
        <v>0</v>
      </c>
      <c r="C862" s="1">
        <v>0</v>
      </c>
      <c r="D862" s="1">
        <v>0</v>
      </c>
      <c r="E862" s="1">
        <v>0</v>
      </c>
      <c r="F862" s="1">
        <v>0</v>
      </c>
      <c r="G862" s="1">
        <v>0</v>
      </c>
      <c r="H862" s="1">
        <v>0</v>
      </c>
      <c r="I862" s="1">
        <v>0</v>
      </c>
      <c r="J862" s="1">
        <v>0</v>
      </c>
      <c r="K862" s="1">
        <v>0</v>
      </c>
      <c r="L862" s="1">
        <v>0</v>
      </c>
      <c r="M862" s="1">
        <v>0</v>
      </c>
      <c r="N862" s="1">
        <v>0</v>
      </c>
      <c r="O862" s="1">
        <v>0</v>
      </c>
      <c r="P862" s="1">
        <v>0</v>
      </c>
    </row>
    <row r="863" spans="1:16" x14ac:dyDescent="0.25">
      <c r="A863" s="28">
        <v>0</v>
      </c>
      <c r="B863" s="1">
        <v>0</v>
      </c>
      <c r="C863" s="1">
        <v>0</v>
      </c>
      <c r="D863" s="1">
        <v>0</v>
      </c>
      <c r="E863" s="1">
        <v>0</v>
      </c>
      <c r="F863" s="1">
        <v>0</v>
      </c>
      <c r="G863" s="1">
        <v>0</v>
      </c>
      <c r="H863" s="1">
        <v>0</v>
      </c>
      <c r="I863" s="1">
        <v>0</v>
      </c>
      <c r="J863" s="1">
        <v>0</v>
      </c>
      <c r="K863" s="1">
        <v>0</v>
      </c>
      <c r="L863" s="1">
        <v>0</v>
      </c>
      <c r="M863" s="1">
        <v>0</v>
      </c>
      <c r="N863" s="1">
        <v>0</v>
      </c>
      <c r="O863" s="1">
        <v>0</v>
      </c>
      <c r="P863" s="1">
        <v>0</v>
      </c>
    </row>
    <row r="864" spans="1:16" x14ac:dyDescent="0.25">
      <c r="A864" s="28">
        <v>0</v>
      </c>
      <c r="B864" s="1">
        <v>0</v>
      </c>
      <c r="C864" s="1">
        <v>0</v>
      </c>
      <c r="D864" s="1">
        <v>0</v>
      </c>
      <c r="E864" s="1">
        <v>0</v>
      </c>
      <c r="F864" s="1">
        <v>0</v>
      </c>
      <c r="G864" s="1">
        <v>0</v>
      </c>
      <c r="H864" s="1">
        <v>0</v>
      </c>
      <c r="I864" s="1">
        <v>0</v>
      </c>
      <c r="J864" s="1">
        <v>0</v>
      </c>
      <c r="K864" s="1">
        <v>0</v>
      </c>
      <c r="L864" s="1">
        <v>0</v>
      </c>
      <c r="M864" s="1">
        <v>0</v>
      </c>
      <c r="N864" s="1">
        <v>0</v>
      </c>
      <c r="O864" s="1">
        <v>0</v>
      </c>
      <c r="P864" s="1">
        <v>0</v>
      </c>
    </row>
    <row r="865" spans="1:16" x14ac:dyDescent="0.25">
      <c r="A865" s="28">
        <v>0</v>
      </c>
      <c r="B865" s="1">
        <v>0</v>
      </c>
      <c r="C865" s="1">
        <v>0</v>
      </c>
      <c r="D865" s="1">
        <v>0</v>
      </c>
      <c r="E865" s="1">
        <v>0</v>
      </c>
      <c r="F865" s="1">
        <v>0</v>
      </c>
      <c r="G865" s="1">
        <v>0</v>
      </c>
      <c r="H865" s="1">
        <v>0</v>
      </c>
      <c r="I865" s="1">
        <v>0</v>
      </c>
      <c r="J865" s="1">
        <v>0</v>
      </c>
      <c r="K865" s="1">
        <v>0</v>
      </c>
      <c r="L865" s="1">
        <v>0</v>
      </c>
      <c r="M865" s="1">
        <v>0</v>
      </c>
      <c r="N865" s="1">
        <v>0</v>
      </c>
      <c r="O865" s="1">
        <v>0</v>
      </c>
      <c r="P865" s="1">
        <v>0</v>
      </c>
    </row>
    <row r="866" spans="1:16" x14ac:dyDescent="0.25">
      <c r="A866" s="28">
        <v>0</v>
      </c>
      <c r="B866" s="1">
        <v>0</v>
      </c>
      <c r="C866" s="1">
        <v>0</v>
      </c>
      <c r="D866" s="1">
        <v>0</v>
      </c>
      <c r="E866" s="1">
        <v>0</v>
      </c>
      <c r="F866" s="1">
        <v>0</v>
      </c>
      <c r="G866" s="1">
        <v>0</v>
      </c>
      <c r="H866" s="1">
        <v>0</v>
      </c>
      <c r="I866" s="1">
        <v>0</v>
      </c>
      <c r="J866" s="1">
        <v>0</v>
      </c>
      <c r="K866" s="1">
        <v>0</v>
      </c>
      <c r="L866" s="1">
        <v>0</v>
      </c>
      <c r="M866" s="1">
        <v>0</v>
      </c>
      <c r="N866" s="1">
        <v>0</v>
      </c>
      <c r="O866" s="1">
        <v>0</v>
      </c>
      <c r="P866" s="1">
        <v>0</v>
      </c>
    </row>
    <row r="867" spans="1:16" x14ac:dyDescent="0.25">
      <c r="A867" s="28">
        <v>0</v>
      </c>
      <c r="B867" s="1">
        <v>0</v>
      </c>
      <c r="C867" s="1">
        <v>0</v>
      </c>
      <c r="D867" s="1">
        <v>0</v>
      </c>
      <c r="E867" s="1">
        <v>0</v>
      </c>
      <c r="F867" s="1">
        <v>0</v>
      </c>
      <c r="G867" s="1">
        <v>0</v>
      </c>
      <c r="H867" s="1">
        <v>0</v>
      </c>
      <c r="I867" s="1">
        <v>0</v>
      </c>
      <c r="J867" s="1">
        <v>0</v>
      </c>
      <c r="K867" s="1">
        <v>0</v>
      </c>
      <c r="L867" s="1">
        <v>0</v>
      </c>
      <c r="M867" s="1">
        <v>0</v>
      </c>
      <c r="N867" s="1">
        <v>0</v>
      </c>
      <c r="O867" s="1">
        <v>0</v>
      </c>
      <c r="P867" s="1">
        <v>0</v>
      </c>
    </row>
    <row r="868" spans="1:16" x14ac:dyDescent="0.25">
      <c r="A868" s="28">
        <v>0</v>
      </c>
      <c r="B868" s="1">
        <v>0</v>
      </c>
      <c r="C868" s="1">
        <v>0</v>
      </c>
      <c r="D868" s="1">
        <v>0</v>
      </c>
      <c r="E868" s="1">
        <v>0</v>
      </c>
      <c r="F868" s="1">
        <v>0</v>
      </c>
      <c r="G868" s="1">
        <v>0</v>
      </c>
      <c r="H868" s="1">
        <v>0</v>
      </c>
      <c r="I868" s="1">
        <v>0</v>
      </c>
      <c r="J868" s="1">
        <v>0</v>
      </c>
      <c r="K868" s="1">
        <v>0</v>
      </c>
      <c r="L868" s="1">
        <v>0</v>
      </c>
      <c r="M868" s="1">
        <v>0</v>
      </c>
      <c r="N868" s="1">
        <v>0</v>
      </c>
      <c r="O868" s="1">
        <v>0</v>
      </c>
      <c r="P868" s="1">
        <v>0</v>
      </c>
    </row>
    <row r="869" spans="1:16" x14ac:dyDescent="0.25">
      <c r="A869" s="28">
        <v>0</v>
      </c>
      <c r="B869" s="1">
        <v>0</v>
      </c>
      <c r="C869" s="1">
        <v>0</v>
      </c>
      <c r="D869" s="1">
        <v>0</v>
      </c>
      <c r="E869" s="1">
        <v>0</v>
      </c>
      <c r="F869" s="1">
        <v>0</v>
      </c>
      <c r="G869" s="1">
        <v>0</v>
      </c>
      <c r="H869" s="1">
        <v>0</v>
      </c>
      <c r="I869" s="1">
        <v>0</v>
      </c>
      <c r="J869" s="1">
        <v>0</v>
      </c>
      <c r="K869" s="1">
        <v>0</v>
      </c>
      <c r="L869" s="1">
        <v>0</v>
      </c>
      <c r="M869" s="1">
        <v>0</v>
      </c>
      <c r="N869" s="1">
        <v>0</v>
      </c>
      <c r="O869" s="1">
        <v>0</v>
      </c>
      <c r="P869" s="1">
        <v>0</v>
      </c>
    </row>
    <row r="870" spans="1:16" x14ac:dyDescent="0.25">
      <c r="A870" s="28">
        <v>0</v>
      </c>
      <c r="B870" s="1">
        <v>0</v>
      </c>
      <c r="C870" s="1">
        <v>0</v>
      </c>
      <c r="D870" s="1">
        <v>0</v>
      </c>
      <c r="E870" s="1">
        <v>0</v>
      </c>
      <c r="F870" s="1">
        <v>0</v>
      </c>
      <c r="G870" s="1">
        <v>0</v>
      </c>
      <c r="H870" s="1">
        <v>0</v>
      </c>
      <c r="I870" s="1">
        <v>0</v>
      </c>
      <c r="J870" s="1">
        <v>0</v>
      </c>
      <c r="K870" s="1">
        <v>0</v>
      </c>
      <c r="L870" s="1">
        <v>0</v>
      </c>
      <c r="M870" s="1">
        <v>0</v>
      </c>
      <c r="N870" s="1">
        <v>0</v>
      </c>
      <c r="O870" s="1">
        <v>0</v>
      </c>
      <c r="P870" s="1">
        <v>0</v>
      </c>
    </row>
    <row r="871" spans="1:16" x14ac:dyDescent="0.25">
      <c r="A871" s="28">
        <v>0</v>
      </c>
      <c r="B871" s="1">
        <v>0</v>
      </c>
      <c r="C871" s="1">
        <v>0</v>
      </c>
      <c r="D871" s="1">
        <v>0</v>
      </c>
      <c r="E871" s="1">
        <v>0</v>
      </c>
      <c r="F871" s="1">
        <v>0</v>
      </c>
      <c r="G871" s="1">
        <v>0</v>
      </c>
      <c r="H871" s="1">
        <v>0</v>
      </c>
      <c r="I871" s="1">
        <v>0</v>
      </c>
      <c r="J871" s="1">
        <v>0</v>
      </c>
      <c r="K871" s="1">
        <v>0</v>
      </c>
      <c r="L871" s="1">
        <v>0</v>
      </c>
      <c r="M871" s="1">
        <v>0</v>
      </c>
      <c r="N871" s="1">
        <v>0</v>
      </c>
      <c r="O871" s="1">
        <v>0</v>
      </c>
      <c r="P871" s="1">
        <v>0</v>
      </c>
    </row>
    <row r="872" spans="1:16" x14ac:dyDescent="0.25">
      <c r="A872" s="28">
        <v>0</v>
      </c>
      <c r="B872" s="1">
        <v>0</v>
      </c>
      <c r="C872" s="1">
        <v>0</v>
      </c>
      <c r="D872" s="1">
        <v>0</v>
      </c>
      <c r="E872" s="1">
        <v>0</v>
      </c>
      <c r="F872" s="1">
        <v>0</v>
      </c>
      <c r="G872" s="1">
        <v>0</v>
      </c>
      <c r="H872" s="1">
        <v>0</v>
      </c>
      <c r="I872" s="1">
        <v>0</v>
      </c>
      <c r="J872" s="1">
        <v>0</v>
      </c>
      <c r="K872" s="1">
        <v>0</v>
      </c>
      <c r="L872" s="1">
        <v>0</v>
      </c>
      <c r="M872" s="1">
        <v>0</v>
      </c>
      <c r="N872" s="1">
        <v>0</v>
      </c>
      <c r="O872" s="1">
        <v>0</v>
      </c>
      <c r="P872" s="1">
        <v>0</v>
      </c>
    </row>
    <row r="873" spans="1:16" x14ac:dyDescent="0.25">
      <c r="A873" s="28">
        <v>0</v>
      </c>
      <c r="B873" s="1">
        <v>0</v>
      </c>
      <c r="C873" s="1">
        <v>0</v>
      </c>
      <c r="D873" s="1">
        <v>0</v>
      </c>
      <c r="E873" s="1">
        <v>0</v>
      </c>
      <c r="F873" s="1">
        <v>0</v>
      </c>
      <c r="G873" s="1">
        <v>0</v>
      </c>
      <c r="H873" s="1">
        <v>0</v>
      </c>
      <c r="I873" s="1">
        <v>0</v>
      </c>
      <c r="J873" s="1">
        <v>0</v>
      </c>
      <c r="K873" s="1">
        <v>0</v>
      </c>
      <c r="L873" s="1">
        <v>0</v>
      </c>
      <c r="M873" s="1">
        <v>0</v>
      </c>
      <c r="N873" s="1">
        <v>0</v>
      </c>
      <c r="O873" s="1">
        <v>0</v>
      </c>
      <c r="P873" s="1">
        <v>0</v>
      </c>
    </row>
    <row r="874" spans="1:16" x14ac:dyDescent="0.25">
      <c r="A874" s="28">
        <v>0</v>
      </c>
      <c r="B874" s="1">
        <v>0</v>
      </c>
      <c r="C874" s="1">
        <v>0</v>
      </c>
      <c r="D874" s="1">
        <v>0</v>
      </c>
      <c r="E874" s="1">
        <v>0</v>
      </c>
      <c r="F874" s="1">
        <v>0</v>
      </c>
      <c r="G874" s="1">
        <v>0</v>
      </c>
      <c r="H874" s="1">
        <v>0</v>
      </c>
      <c r="I874" s="1">
        <v>0</v>
      </c>
      <c r="J874" s="1">
        <v>0</v>
      </c>
      <c r="K874" s="1">
        <v>0</v>
      </c>
      <c r="L874" s="1">
        <v>0</v>
      </c>
      <c r="M874" s="1">
        <v>0</v>
      </c>
      <c r="N874" s="1">
        <v>0</v>
      </c>
      <c r="O874" s="1">
        <v>0</v>
      </c>
      <c r="P874" s="1">
        <v>0</v>
      </c>
    </row>
    <row r="875" spans="1:16" x14ac:dyDescent="0.25">
      <c r="A875" s="28">
        <v>0</v>
      </c>
      <c r="B875" s="1">
        <v>0</v>
      </c>
      <c r="C875" s="1">
        <v>0</v>
      </c>
      <c r="D875" s="1">
        <v>0</v>
      </c>
      <c r="E875" s="1">
        <v>0</v>
      </c>
      <c r="F875" s="1">
        <v>0</v>
      </c>
      <c r="G875" s="1">
        <v>0</v>
      </c>
      <c r="H875" s="1">
        <v>0</v>
      </c>
      <c r="I875" s="1">
        <v>0</v>
      </c>
      <c r="J875" s="1">
        <v>0</v>
      </c>
      <c r="K875" s="1">
        <v>0</v>
      </c>
      <c r="L875" s="1">
        <v>0</v>
      </c>
      <c r="M875" s="1">
        <v>0</v>
      </c>
      <c r="N875" s="1">
        <v>0</v>
      </c>
      <c r="O875" s="1">
        <v>0</v>
      </c>
      <c r="P875" s="1">
        <v>0</v>
      </c>
    </row>
    <row r="876" spans="1:16" x14ac:dyDescent="0.25">
      <c r="A876" s="28">
        <v>0</v>
      </c>
      <c r="B876" s="1">
        <v>0</v>
      </c>
      <c r="C876" s="1">
        <v>0</v>
      </c>
      <c r="D876" s="1">
        <v>0</v>
      </c>
      <c r="E876" s="1">
        <v>0</v>
      </c>
      <c r="F876" s="1">
        <v>0</v>
      </c>
      <c r="G876" s="1">
        <v>0</v>
      </c>
      <c r="H876" s="1">
        <v>0</v>
      </c>
      <c r="I876" s="1">
        <v>0</v>
      </c>
      <c r="J876" s="1">
        <v>0</v>
      </c>
      <c r="K876" s="1">
        <v>0</v>
      </c>
      <c r="L876" s="1">
        <v>0</v>
      </c>
      <c r="M876" s="1">
        <v>0</v>
      </c>
      <c r="N876" s="1">
        <v>0</v>
      </c>
      <c r="O876" s="1">
        <v>0</v>
      </c>
      <c r="P876" s="1">
        <v>0</v>
      </c>
    </row>
    <row r="877" spans="1:16" x14ac:dyDescent="0.25">
      <c r="A877" s="28">
        <v>0</v>
      </c>
      <c r="B877" s="1">
        <v>0</v>
      </c>
      <c r="C877" s="1">
        <v>0</v>
      </c>
      <c r="D877" s="1">
        <v>0</v>
      </c>
      <c r="E877" s="1">
        <v>0</v>
      </c>
      <c r="F877" s="1">
        <v>0</v>
      </c>
      <c r="G877" s="1">
        <v>0</v>
      </c>
      <c r="H877" s="1">
        <v>0</v>
      </c>
      <c r="I877" s="1">
        <v>0</v>
      </c>
      <c r="J877" s="1">
        <v>0</v>
      </c>
      <c r="K877" s="1">
        <v>0</v>
      </c>
      <c r="L877" s="1">
        <v>0</v>
      </c>
      <c r="M877" s="1">
        <v>0</v>
      </c>
      <c r="N877" s="1">
        <v>0</v>
      </c>
      <c r="O877" s="1">
        <v>0</v>
      </c>
      <c r="P877" s="1">
        <v>0</v>
      </c>
    </row>
    <row r="878" spans="1:16" x14ac:dyDescent="0.25">
      <c r="A878" s="28">
        <v>0</v>
      </c>
      <c r="B878" s="1">
        <v>0</v>
      </c>
      <c r="C878" s="1">
        <v>0</v>
      </c>
      <c r="D878" s="1">
        <v>0</v>
      </c>
      <c r="E878" s="1">
        <v>0</v>
      </c>
      <c r="F878" s="1">
        <v>0</v>
      </c>
      <c r="G878" s="1">
        <v>0</v>
      </c>
      <c r="H878" s="1">
        <v>0</v>
      </c>
      <c r="I878" s="1">
        <v>0</v>
      </c>
      <c r="J878" s="1">
        <v>0</v>
      </c>
      <c r="K878" s="1">
        <v>0</v>
      </c>
      <c r="L878" s="1">
        <v>0</v>
      </c>
      <c r="M878" s="1">
        <v>0</v>
      </c>
      <c r="N878" s="1">
        <v>0</v>
      </c>
      <c r="O878" s="1">
        <v>0</v>
      </c>
      <c r="P878" s="1">
        <v>0</v>
      </c>
    </row>
    <row r="879" spans="1:16" x14ac:dyDescent="0.25">
      <c r="A879" s="28">
        <v>0</v>
      </c>
      <c r="B879" s="1">
        <v>0</v>
      </c>
      <c r="C879" s="1">
        <v>0</v>
      </c>
      <c r="D879" s="1">
        <v>0</v>
      </c>
      <c r="E879" s="1">
        <v>0</v>
      </c>
      <c r="F879" s="1">
        <v>0</v>
      </c>
      <c r="G879" s="1">
        <v>0</v>
      </c>
      <c r="H879" s="1">
        <v>0</v>
      </c>
      <c r="I879" s="1">
        <v>0</v>
      </c>
      <c r="J879" s="1">
        <v>0</v>
      </c>
      <c r="K879" s="1">
        <v>0</v>
      </c>
      <c r="L879" s="1">
        <v>0</v>
      </c>
      <c r="M879" s="1">
        <v>0</v>
      </c>
      <c r="N879" s="1">
        <v>0</v>
      </c>
      <c r="O879" s="1">
        <v>0</v>
      </c>
      <c r="P879" s="1">
        <v>0</v>
      </c>
    </row>
    <row r="880" spans="1:16" x14ac:dyDescent="0.25">
      <c r="A880" s="28">
        <v>0</v>
      </c>
      <c r="B880" s="1">
        <v>0</v>
      </c>
      <c r="C880" s="1">
        <v>0</v>
      </c>
      <c r="D880" s="1">
        <v>0</v>
      </c>
      <c r="E880" s="1">
        <v>0</v>
      </c>
      <c r="F880" s="1">
        <v>0</v>
      </c>
      <c r="G880" s="1">
        <v>0</v>
      </c>
      <c r="H880" s="1">
        <v>0</v>
      </c>
      <c r="I880" s="1">
        <v>0</v>
      </c>
      <c r="J880" s="1">
        <v>0</v>
      </c>
      <c r="K880" s="1">
        <v>0</v>
      </c>
      <c r="L880" s="1">
        <v>0</v>
      </c>
      <c r="M880" s="1">
        <v>0</v>
      </c>
      <c r="N880" s="1">
        <v>0</v>
      </c>
      <c r="O880" s="1">
        <v>0</v>
      </c>
      <c r="P880" s="1">
        <v>0</v>
      </c>
    </row>
    <row r="881" spans="1:16" x14ac:dyDescent="0.25">
      <c r="A881" s="28">
        <v>0</v>
      </c>
      <c r="B881" s="1">
        <v>0</v>
      </c>
      <c r="C881" s="1">
        <v>0</v>
      </c>
      <c r="D881" s="1">
        <v>0</v>
      </c>
      <c r="E881" s="1">
        <v>0</v>
      </c>
      <c r="F881" s="1">
        <v>0</v>
      </c>
      <c r="G881" s="1">
        <v>0</v>
      </c>
      <c r="H881" s="1">
        <v>0</v>
      </c>
      <c r="I881" s="1">
        <v>0</v>
      </c>
      <c r="J881" s="1">
        <v>0</v>
      </c>
      <c r="K881" s="1">
        <v>0</v>
      </c>
      <c r="L881" s="1">
        <v>0</v>
      </c>
      <c r="M881" s="1">
        <v>0</v>
      </c>
      <c r="N881" s="1">
        <v>0</v>
      </c>
      <c r="O881" s="1">
        <v>0</v>
      </c>
      <c r="P881" s="1">
        <v>0</v>
      </c>
    </row>
    <row r="882" spans="1:16" x14ac:dyDescent="0.25">
      <c r="A882" s="28">
        <v>0</v>
      </c>
      <c r="B882" s="1">
        <v>0</v>
      </c>
      <c r="C882" s="1">
        <v>0</v>
      </c>
      <c r="D882" s="1">
        <v>0</v>
      </c>
      <c r="E882" s="1">
        <v>0</v>
      </c>
      <c r="F882" s="1">
        <v>0</v>
      </c>
      <c r="G882" s="1">
        <v>0</v>
      </c>
      <c r="H882" s="1">
        <v>0</v>
      </c>
      <c r="I882" s="1">
        <v>0</v>
      </c>
      <c r="J882" s="1">
        <v>0</v>
      </c>
      <c r="K882" s="1">
        <v>0</v>
      </c>
      <c r="L882" s="1">
        <v>0</v>
      </c>
      <c r="M882" s="1">
        <v>0</v>
      </c>
      <c r="N882" s="1">
        <v>0</v>
      </c>
      <c r="O882" s="1">
        <v>0</v>
      </c>
      <c r="P882" s="1">
        <v>0</v>
      </c>
    </row>
    <row r="883" spans="1:16" x14ac:dyDescent="0.25">
      <c r="A883" s="28">
        <v>0</v>
      </c>
      <c r="B883" s="1">
        <v>0</v>
      </c>
      <c r="C883" s="1">
        <v>0</v>
      </c>
      <c r="D883" s="1">
        <v>0</v>
      </c>
      <c r="E883" s="1">
        <v>0</v>
      </c>
      <c r="F883" s="1">
        <v>0</v>
      </c>
      <c r="G883" s="1">
        <v>0</v>
      </c>
      <c r="H883" s="1">
        <v>0</v>
      </c>
      <c r="I883" s="1">
        <v>0</v>
      </c>
      <c r="J883" s="1">
        <v>0</v>
      </c>
      <c r="K883" s="1">
        <v>0</v>
      </c>
      <c r="L883" s="1">
        <v>0</v>
      </c>
      <c r="M883" s="1">
        <v>0</v>
      </c>
      <c r="N883" s="1">
        <v>0</v>
      </c>
      <c r="O883" s="1">
        <v>0</v>
      </c>
      <c r="P883" s="1">
        <v>0</v>
      </c>
    </row>
    <row r="884" spans="1:16" x14ac:dyDescent="0.25">
      <c r="A884" s="28">
        <v>0</v>
      </c>
      <c r="B884" s="1">
        <v>0</v>
      </c>
      <c r="C884" s="1">
        <v>0</v>
      </c>
      <c r="D884" s="1">
        <v>0</v>
      </c>
      <c r="E884" s="1">
        <v>0</v>
      </c>
      <c r="F884" s="1">
        <v>0</v>
      </c>
      <c r="G884" s="1">
        <v>0</v>
      </c>
      <c r="H884" s="1">
        <v>0</v>
      </c>
      <c r="I884" s="1">
        <v>0</v>
      </c>
      <c r="J884" s="1">
        <v>0</v>
      </c>
      <c r="K884" s="1">
        <v>0</v>
      </c>
      <c r="L884" s="1">
        <v>0</v>
      </c>
      <c r="M884" s="1">
        <v>0</v>
      </c>
      <c r="N884" s="1">
        <v>0</v>
      </c>
      <c r="O884" s="1">
        <v>0</v>
      </c>
      <c r="P884" s="1">
        <v>0</v>
      </c>
    </row>
    <row r="885" spans="1:16" x14ac:dyDescent="0.25">
      <c r="A885" s="28">
        <v>0</v>
      </c>
      <c r="B885" s="1">
        <v>0</v>
      </c>
      <c r="C885" s="1">
        <v>0</v>
      </c>
      <c r="D885" s="1">
        <v>0</v>
      </c>
      <c r="E885" s="1">
        <v>0</v>
      </c>
      <c r="F885" s="1">
        <v>0</v>
      </c>
      <c r="G885" s="1">
        <v>0</v>
      </c>
      <c r="H885" s="1">
        <v>0</v>
      </c>
      <c r="I885" s="1">
        <v>0</v>
      </c>
      <c r="J885" s="1">
        <v>0</v>
      </c>
      <c r="K885" s="1">
        <v>0</v>
      </c>
      <c r="L885" s="1">
        <v>0</v>
      </c>
      <c r="M885" s="1">
        <v>0</v>
      </c>
      <c r="N885" s="1">
        <v>0</v>
      </c>
      <c r="O885" s="1">
        <v>0</v>
      </c>
      <c r="P885" s="1">
        <v>0</v>
      </c>
    </row>
    <row r="886" spans="1:16" x14ac:dyDescent="0.25">
      <c r="A886" s="28">
        <v>0</v>
      </c>
      <c r="B886" s="1">
        <v>0</v>
      </c>
      <c r="C886" s="1">
        <v>0</v>
      </c>
      <c r="D886" s="1">
        <v>0</v>
      </c>
      <c r="E886" s="1">
        <v>0</v>
      </c>
      <c r="F886" s="1">
        <v>0</v>
      </c>
      <c r="G886" s="1">
        <v>0</v>
      </c>
      <c r="H886" s="1">
        <v>0</v>
      </c>
      <c r="I886" s="1">
        <v>0</v>
      </c>
      <c r="J886" s="1">
        <v>0</v>
      </c>
      <c r="K886" s="1">
        <v>0</v>
      </c>
      <c r="L886" s="1">
        <v>0</v>
      </c>
      <c r="M886" s="1">
        <v>0</v>
      </c>
      <c r="N886" s="1">
        <v>0</v>
      </c>
      <c r="O886" s="1">
        <v>0</v>
      </c>
      <c r="P886" s="1">
        <v>0</v>
      </c>
    </row>
    <row r="887" spans="1:16" x14ac:dyDescent="0.25">
      <c r="A887" s="28">
        <v>0</v>
      </c>
      <c r="B887" s="1">
        <v>0</v>
      </c>
      <c r="C887" s="1">
        <v>0</v>
      </c>
      <c r="D887" s="1">
        <v>0</v>
      </c>
      <c r="E887" s="1">
        <v>0</v>
      </c>
      <c r="F887" s="1">
        <v>0</v>
      </c>
      <c r="G887" s="1">
        <v>0</v>
      </c>
      <c r="H887" s="1">
        <v>0</v>
      </c>
      <c r="I887" s="1">
        <v>0</v>
      </c>
      <c r="J887" s="1">
        <v>0</v>
      </c>
      <c r="K887" s="1">
        <v>0</v>
      </c>
      <c r="L887" s="1">
        <v>0</v>
      </c>
      <c r="M887" s="1">
        <v>0</v>
      </c>
      <c r="N887" s="1">
        <v>0</v>
      </c>
      <c r="O887" s="1">
        <v>0</v>
      </c>
      <c r="P887" s="1">
        <v>0</v>
      </c>
    </row>
    <row r="888" spans="1:16" x14ac:dyDescent="0.25">
      <c r="A888" s="28">
        <v>0</v>
      </c>
      <c r="B888" s="1">
        <v>0</v>
      </c>
      <c r="C888" s="1">
        <v>0</v>
      </c>
      <c r="D888" s="1">
        <v>0</v>
      </c>
      <c r="E888" s="1">
        <v>0</v>
      </c>
      <c r="F888" s="1">
        <v>0</v>
      </c>
      <c r="G888" s="1">
        <v>0</v>
      </c>
      <c r="H888" s="1">
        <v>0</v>
      </c>
      <c r="I888" s="1">
        <v>0</v>
      </c>
      <c r="J888" s="1">
        <v>0</v>
      </c>
      <c r="K888" s="1">
        <v>0</v>
      </c>
      <c r="L888" s="1">
        <v>0</v>
      </c>
      <c r="M888" s="1">
        <v>0</v>
      </c>
      <c r="N888" s="1">
        <v>0</v>
      </c>
      <c r="O888" s="1">
        <v>0</v>
      </c>
      <c r="P888" s="1">
        <v>0</v>
      </c>
    </row>
    <row r="889" spans="1:16" x14ac:dyDescent="0.25">
      <c r="A889" s="28">
        <v>0</v>
      </c>
      <c r="B889" s="1">
        <v>0</v>
      </c>
      <c r="C889" s="1">
        <v>0</v>
      </c>
      <c r="D889" s="1">
        <v>0</v>
      </c>
      <c r="E889" s="1">
        <v>0</v>
      </c>
      <c r="F889" s="1">
        <v>0</v>
      </c>
      <c r="G889" s="1">
        <v>0</v>
      </c>
      <c r="H889" s="1">
        <v>0</v>
      </c>
      <c r="I889" s="1">
        <v>0</v>
      </c>
      <c r="J889" s="1">
        <v>0</v>
      </c>
      <c r="K889" s="1">
        <v>0</v>
      </c>
      <c r="L889" s="1">
        <v>0</v>
      </c>
      <c r="M889" s="1">
        <v>0</v>
      </c>
      <c r="N889" s="1">
        <v>0</v>
      </c>
      <c r="O889" s="1">
        <v>0</v>
      </c>
      <c r="P889" s="1">
        <v>0</v>
      </c>
    </row>
    <row r="890" spans="1:16" x14ac:dyDescent="0.25">
      <c r="A890" s="28">
        <v>0</v>
      </c>
      <c r="B890" s="1">
        <v>0</v>
      </c>
      <c r="C890" s="1">
        <v>0</v>
      </c>
      <c r="D890" s="1">
        <v>0</v>
      </c>
      <c r="E890" s="1">
        <v>0</v>
      </c>
      <c r="F890" s="1">
        <v>0</v>
      </c>
      <c r="G890" s="1">
        <v>0</v>
      </c>
      <c r="H890" s="1">
        <v>0</v>
      </c>
      <c r="I890" s="1">
        <v>0</v>
      </c>
      <c r="J890" s="1">
        <v>0</v>
      </c>
      <c r="K890" s="1">
        <v>0</v>
      </c>
      <c r="L890" s="1">
        <v>0</v>
      </c>
      <c r="M890" s="1">
        <v>0</v>
      </c>
      <c r="N890" s="1">
        <v>0</v>
      </c>
      <c r="O890" s="1">
        <v>0</v>
      </c>
      <c r="P890" s="1">
        <v>0</v>
      </c>
    </row>
    <row r="891" spans="1:16" x14ac:dyDescent="0.25">
      <c r="A891" s="28">
        <v>0</v>
      </c>
      <c r="B891" s="1">
        <v>0</v>
      </c>
      <c r="C891" s="1">
        <v>0</v>
      </c>
      <c r="D891" s="1">
        <v>0</v>
      </c>
      <c r="E891" s="1">
        <v>0</v>
      </c>
      <c r="F891" s="1">
        <v>0</v>
      </c>
      <c r="G891" s="1">
        <v>0</v>
      </c>
      <c r="H891" s="1">
        <v>0</v>
      </c>
      <c r="I891" s="1">
        <v>0</v>
      </c>
      <c r="J891" s="1">
        <v>0</v>
      </c>
      <c r="K891" s="1">
        <v>0</v>
      </c>
      <c r="L891" s="1">
        <v>0</v>
      </c>
      <c r="M891" s="1">
        <v>0</v>
      </c>
      <c r="N891" s="1">
        <v>0</v>
      </c>
      <c r="O891" s="1">
        <v>0</v>
      </c>
      <c r="P891" s="1">
        <v>0</v>
      </c>
    </row>
    <row r="892" spans="1:16" x14ac:dyDescent="0.25">
      <c r="A892" s="28">
        <v>0</v>
      </c>
      <c r="B892" s="1">
        <v>0</v>
      </c>
      <c r="C892" s="1">
        <v>0</v>
      </c>
      <c r="D892" s="1">
        <v>0</v>
      </c>
      <c r="E892" s="1">
        <v>0</v>
      </c>
      <c r="F892" s="1">
        <v>0</v>
      </c>
      <c r="G892" s="1">
        <v>0</v>
      </c>
      <c r="H892" s="1">
        <v>0</v>
      </c>
      <c r="I892" s="1">
        <v>0</v>
      </c>
      <c r="J892" s="1">
        <v>0</v>
      </c>
      <c r="K892" s="1">
        <v>0</v>
      </c>
      <c r="L892" s="1">
        <v>0</v>
      </c>
      <c r="M892" s="1">
        <v>0</v>
      </c>
      <c r="N892" s="1">
        <v>0</v>
      </c>
      <c r="O892" s="1">
        <v>0</v>
      </c>
      <c r="P892" s="1">
        <v>0</v>
      </c>
    </row>
    <row r="893" spans="1:16" x14ac:dyDescent="0.25">
      <c r="A893" s="28">
        <v>0</v>
      </c>
      <c r="B893" s="1">
        <v>0</v>
      </c>
      <c r="C893" s="1">
        <v>0</v>
      </c>
      <c r="D893" s="1">
        <v>0</v>
      </c>
      <c r="E893" s="1">
        <v>0</v>
      </c>
      <c r="F893" s="1">
        <v>0</v>
      </c>
      <c r="G893" s="1">
        <v>0</v>
      </c>
      <c r="H893" s="1">
        <v>0</v>
      </c>
      <c r="I893" s="1">
        <v>0</v>
      </c>
      <c r="J893" s="1">
        <v>0</v>
      </c>
      <c r="K893" s="1">
        <v>0</v>
      </c>
      <c r="L893" s="1">
        <v>0</v>
      </c>
      <c r="M893" s="1">
        <v>0</v>
      </c>
      <c r="N893" s="1">
        <v>0</v>
      </c>
      <c r="O893" s="1">
        <v>0</v>
      </c>
      <c r="P893" s="1">
        <v>0</v>
      </c>
    </row>
    <row r="894" spans="1:16" x14ac:dyDescent="0.25">
      <c r="A894" s="28">
        <v>0</v>
      </c>
      <c r="B894" s="1">
        <v>0</v>
      </c>
      <c r="C894" s="1">
        <v>0</v>
      </c>
      <c r="D894" s="1">
        <v>0</v>
      </c>
      <c r="E894" s="1">
        <v>0</v>
      </c>
      <c r="F894" s="1">
        <v>0</v>
      </c>
      <c r="G894" s="1">
        <v>0</v>
      </c>
      <c r="H894" s="1">
        <v>0</v>
      </c>
      <c r="I894" s="1">
        <v>0</v>
      </c>
      <c r="J894" s="1">
        <v>0</v>
      </c>
      <c r="K894" s="1">
        <v>0</v>
      </c>
      <c r="L894" s="1">
        <v>0</v>
      </c>
      <c r="M894" s="1">
        <v>0</v>
      </c>
      <c r="N894" s="1">
        <v>0</v>
      </c>
      <c r="O894" s="1">
        <v>0</v>
      </c>
      <c r="P894" s="1">
        <v>0</v>
      </c>
    </row>
    <row r="895" spans="1:16" x14ac:dyDescent="0.25">
      <c r="A895" s="28">
        <v>0</v>
      </c>
      <c r="B895" s="1">
        <v>0</v>
      </c>
      <c r="C895" s="1">
        <v>0</v>
      </c>
      <c r="D895" s="1">
        <v>0</v>
      </c>
      <c r="E895" s="1">
        <v>0</v>
      </c>
      <c r="F895" s="1">
        <v>0</v>
      </c>
      <c r="G895" s="1">
        <v>0</v>
      </c>
      <c r="H895" s="1">
        <v>0</v>
      </c>
      <c r="I895" s="1">
        <v>0</v>
      </c>
      <c r="J895" s="1">
        <v>0</v>
      </c>
      <c r="K895" s="1">
        <v>0</v>
      </c>
      <c r="L895" s="1">
        <v>0</v>
      </c>
      <c r="M895" s="1">
        <v>0</v>
      </c>
      <c r="N895" s="1">
        <v>0</v>
      </c>
      <c r="O895" s="1">
        <v>0</v>
      </c>
      <c r="P895" s="1">
        <v>0</v>
      </c>
    </row>
    <row r="896" spans="1:16" x14ac:dyDescent="0.25">
      <c r="A896" s="28">
        <v>0</v>
      </c>
      <c r="B896" s="1">
        <v>0</v>
      </c>
      <c r="C896" s="1">
        <v>0</v>
      </c>
      <c r="D896" s="1">
        <v>0</v>
      </c>
      <c r="E896" s="1">
        <v>0</v>
      </c>
      <c r="F896" s="1">
        <v>0</v>
      </c>
      <c r="G896" s="1">
        <v>0</v>
      </c>
      <c r="H896" s="1">
        <v>0</v>
      </c>
      <c r="I896" s="1">
        <v>0</v>
      </c>
      <c r="J896" s="1">
        <v>0</v>
      </c>
      <c r="K896" s="1">
        <v>0</v>
      </c>
      <c r="L896" s="1">
        <v>0</v>
      </c>
      <c r="M896" s="1">
        <v>0</v>
      </c>
      <c r="N896" s="1">
        <v>0</v>
      </c>
      <c r="O896" s="1">
        <v>0</v>
      </c>
      <c r="P896" s="1">
        <v>0</v>
      </c>
    </row>
    <row r="897" spans="1:16" x14ac:dyDescent="0.25">
      <c r="A897" s="28">
        <v>0</v>
      </c>
      <c r="B897" s="1">
        <v>0</v>
      </c>
      <c r="C897" s="1">
        <v>0</v>
      </c>
      <c r="D897" s="1">
        <v>0</v>
      </c>
      <c r="E897" s="1">
        <v>0</v>
      </c>
      <c r="F897" s="1">
        <v>0</v>
      </c>
      <c r="G897" s="1">
        <v>0</v>
      </c>
      <c r="H897" s="1">
        <v>0</v>
      </c>
      <c r="I897" s="1">
        <v>0</v>
      </c>
      <c r="J897" s="1">
        <v>0</v>
      </c>
      <c r="K897" s="1">
        <v>0</v>
      </c>
      <c r="L897" s="1">
        <v>0</v>
      </c>
      <c r="M897" s="1">
        <v>0</v>
      </c>
      <c r="N897" s="1">
        <v>0</v>
      </c>
      <c r="O897" s="1">
        <v>0</v>
      </c>
      <c r="P897" s="1">
        <v>0</v>
      </c>
    </row>
    <row r="898" spans="1:16" x14ac:dyDescent="0.25">
      <c r="A898" s="28">
        <v>0</v>
      </c>
      <c r="B898" s="1">
        <v>0</v>
      </c>
      <c r="C898" s="1">
        <v>0</v>
      </c>
      <c r="D898" s="1">
        <v>0</v>
      </c>
      <c r="E898" s="1">
        <v>0</v>
      </c>
      <c r="F898" s="1">
        <v>0</v>
      </c>
      <c r="G898" s="1">
        <v>0</v>
      </c>
      <c r="H898" s="1">
        <v>0</v>
      </c>
      <c r="I898" s="1">
        <v>0</v>
      </c>
      <c r="J898" s="1">
        <v>0</v>
      </c>
      <c r="K898" s="1">
        <v>0</v>
      </c>
      <c r="L898" s="1">
        <v>0</v>
      </c>
      <c r="M898" s="1">
        <v>0</v>
      </c>
      <c r="N898" s="1">
        <v>0</v>
      </c>
      <c r="O898" s="1">
        <v>0</v>
      </c>
      <c r="P898" s="1">
        <v>0</v>
      </c>
    </row>
    <row r="899" spans="1:16" x14ac:dyDescent="0.25">
      <c r="A899" s="28">
        <v>0</v>
      </c>
      <c r="B899" s="1">
        <v>0</v>
      </c>
      <c r="C899" s="1">
        <v>0</v>
      </c>
      <c r="D899" s="1">
        <v>0</v>
      </c>
      <c r="E899" s="1">
        <v>0</v>
      </c>
      <c r="F899" s="1">
        <v>0</v>
      </c>
      <c r="G899" s="1">
        <v>0</v>
      </c>
      <c r="H899" s="1">
        <v>0</v>
      </c>
      <c r="I899" s="1">
        <v>0</v>
      </c>
      <c r="J899" s="1">
        <v>0</v>
      </c>
      <c r="K899" s="1">
        <v>0</v>
      </c>
      <c r="L899" s="1">
        <v>0</v>
      </c>
      <c r="M899" s="1">
        <v>0</v>
      </c>
      <c r="N899" s="1">
        <v>0</v>
      </c>
      <c r="O899" s="1">
        <v>0</v>
      </c>
      <c r="P899" s="1">
        <v>0</v>
      </c>
    </row>
    <row r="900" spans="1:16" x14ac:dyDescent="0.25">
      <c r="A900" s="28">
        <v>0</v>
      </c>
      <c r="B900" s="1">
        <v>0</v>
      </c>
      <c r="C900" s="1">
        <v>0</v>
      </c>
      <c r="D900" s="1">
        <v>0</v>
      </c>
      <c r="E900" s="1">
        <v>0</v>
      </c>
      <c r="F900" s="1">
        <v>0</v>
      </c>
      <c r="G900" s="1">
        <v>0</v>
      </c>
      <c r="H900" s="1">
        <v>0</v>
      </c>
      <c r="I900" s="1">
        <v>0</v>
      </c>
      <c r="J900" s="1">
        <v>0</v>
      </c>
      <c r="K900" s="1">
        <v>0</v>
      </c>
      <c r="L900" s="1">
        <v>0</v>
      </c>
      <c r="M900" s="1">
        <v>0</v>
      </c>
      <c r="N900" s="1">
        <v>0</v>
      </c>
      <c r="O900" s="1">
        <v>0</v>
      </c>
      <c r="P900" s="1">
        <v>0</v>
      </c>
    </row>
    <row r="901" spans="1:16" x14ac:dyDescent="0.25">
      <c r="A901" s="28">
        <v>0</v>
      </c>
      <c r="B901" s="1">
        <v>0</v>
      </c>
      <c r="C901" s="1">
        <v>0</v>
      </c>
      <c r="D901" s="1">
        <v>0</v>
      </c>
      <c r="E901" s="1">
        <v>0</v>
      </c>
      <c r="F901" s="1">
        <v>0</v>
      </c>
      <c r="G901" s="1">
        <v>0</v>
      </c>
      <c r="H901" s="1">
        <v>0</v>
      </c>
      <c r="I901" s="1">
        <v>0</v>
      </c>
      <c r="J901" s="1">
        <v>0</v>
      </c>
      <c r="K901" s="1">
        <v>0</v>
      </c>
      <c r="L901" s="1">
        <v>0</v>
      </c>
      <c r="M901" s="1">
        <v>0</v>
      </c>
      <c r="N901" s="1">
        <v>0</v>
      </c>
      <c r="O901" s="1">
        <v>0</v>
      </c>
      <c r="P901" s="1">
        <v>0</v>
      </c>
    </row>
    <row r="902" spans="1:16" x14ac:dyDescent="0.25">
      <c r="A902" s="28">
        <v>0</v>
      </c>
      <c r="B902" s="1">
        <v>0</v>
      </c>
      <c r="C902" s="1">
        <v>0</v>
      </c>
      <c r="D902" s="1">
        <v>0</v>
      </c>
      <c r="E902" s="1">
        <v>0</v>
      </c>
      <c r="F902" s="1">
        <v>0</v>
      </c>
      <c r="G902" s="1">
        <v>0</v>
      </c>
      <c r="H902" s="1">
        <v>0</v>
      </c>
      <c r="I902" s="1">
        <v>0</v>
      </c>
      <c r="J902" s="1">
        <v>0</v>
      </c>
      <c r="K902" s="1">
        <v>0</v>
      </c>
      <c r="L902" s="1">
        <v>0</v>
      </c>
      <c r="M902" s="1">
        <v>0</v>
      </c>
      <c r="N902" s="1">
        <v>0</v>
      </c>
      <c r="O902" s="1">
        <v>0</v>
      </c>
      <c r="P902" s="1">
        <v>0</v>
      </c>
    </row>
    <row r="903" spans="1:16" x14ac:dyDescent="0.25">
      <c r="A903" s="28">
        <v>0</v>
      </c>
      <c r="B903" s="1">
        <v>0</v>
      </c>
      <c r="C903" s="1">
        <v>0</v>
      </c>
      <c r="D903" s="1">
        <v>0</v>
      </c>
      <c r="E903" s="1">
        <v>0</v>
      </c>
      <c r="F903" s="1">
        <v>0</v>
      </c>
      <c r="G903" s="1">
        <v>0</v>
      </c>
      <c r="H903" s="1">
        <v>0</v>
      </c>
      <c r="I903" s="1">
        <v>0</v>
      </c>
      <c r="J903" s="1">
        <v>0</v>
      </c>
      <c r="K903" s="1">
        <v>0</v>
      </c>
      <c r="L903" s="1">
        <v>0</v>
      </c>
      <c r="M903" s="1">
        <v>0</v>
      </c>
      <c r="N903" s="1">
        <v>0</v>
      </c>
      <c r="O903" s="1">
        <v>0</v>
      </c>
      <c r="P903" s="1">
        <v>0</v>
      </c>
    </row>
    <row r="904" spans="1:16" x14ac:dyDescent="0.25">
      <c r="A904" s="28">
        <v>0</v>
      </c>
      <c r="B904" s="1">
        <v>0</v>
      </c>
      <c r="C904" s="1">
        <v>0</v>
      </c>
      <c r="D904" s="1">
        <v>0</v>
      </c>
      <c r="E904" s="1">
        <v>0</v>
      </c>
      <c r="F904" s="1">
        <v>0</v>
      </c>
      <c r="G904" s="1">
        <v>0</v>
      </c>
      <c r="H904" s="1">
        <v>0</v>
      </c>
      <c r="I904" s="1">
        <v>0</v>
      </c>
      <c r="J904" s="1">
        <v>0</v>
      </c>
      <c r="K904" s="1">
        <v>0</v>
      </c>
      <c r="L904" s="1">
        <v>0</v>
      </c>
      <c r="M904" s="1">
        <v>0</v>
      </c>
      <c r="N904" s="1">
        <v>0</v>
      </c>
      <c r="O904" s="1">
        <v>0</v>
      </c>
      <c r="P904" s="1">
        <v>0</v>
      </c>
    </row>
    <row r="905" spans="1:16" x14ac:dyDescent="0.25">
      <c r="A905" s="28">
        <v>0</v>
      </c>
      <c r="B905" s="1">
        <v>0</v>
      </c>
      <c r="C905" s="1">
        <v>0</v>
      </c>
      <c r="D905" s="1">
        <v>0</v>
      </c>
      <c r="E905" s="1">
        <v>0</v>
      </c>
      <c r="F905" s="1">
        <v>0</v>
      </c>
      <c r="G905" s="1">
        <v>0</v>
      </c>
      <c r="H905" s="1">
        <v>0</v>
      </c>
      <c r="I905" s="1">
        <v>0</v>
      </c>
      <c r="J905" s="1">
        <v>0</v>
      </c>
      <c r="K905" s="1">
        <v>0</v>
      </c>
      <c r="L905" s="1">
        <v>0</v>
      </c>
      <c r="M905" s="1">
        <v>0</v>
      </c>
      <c r="N905" s="1">
        <v>0</v>
      </c>
      <c r="O905" s="1">
        <v>0</v>
      </c>
      <c r="P905" s="1">
        <v>0</v>
      </c>
    </row>
    <row r="906" spans="1:16" x14ac:dyDescent="0.25">
      <c r="A906" s="28">
        <v>0</v>
      </c>
      <c r="B906" s="1">
        <v>0</v>
      </c>
      <c r="C906" s="1">
        <v>0</v>
      </c>
      <c r="D906" s="1">
        <v>0</v>
      </c>
      <c r="E906" s="1">
        <v>0</v>
      </c>
      <c r="F906" s="1">
        <v>0</v>
      </c>
      <c r="G906" s="1">
        <v>0</v>
      </c>
      <c r="H906" s="1">
        <v>0</v>
      </c>
      <c r="I906" s="1">
        <v>0</v>
      </c>
      <c r="J906" s="1">
        <v>0</v>
      </c>
      <c r="K906" s="1">
        <v>0</v>
      </c>
      <c r="L906" s="1">
        <v>0</v>
      </c>
      <c r="M906" s="1">
        <v>0</v>
      </c>
      <c r="N906" s="1">
        <v>0</v>
      </c>
      <c r="O906" s="1">
        <v>0</v>
      </c>
      <c r="P906" s="1">
        <v>0</v>
      </c>
    </row>
    <row r="907" spans="1:16" x14ac:dyDescent="0.25">
      <c r="A907" s="28">
        <v>0</v>
      </c>
      <c r="B907" s="1">
        <v>0</v>
      </c>
      <c r="C907" s="1">
        <v>0</v>
      </c>
      <c r="D907" s="1">
        <v>0</v>
      </c>
      <c r="E907" s="1">
        <v>0</v>
      </c>
      <c r="F907" s="1">
        <v>0</v>
      </c>
      <c r="G907" s="1">
        <v>0</v>
      </c>
      <c r="H907" s="1">
        <v>0</v>
      </c>
      <c r="I907" s="1">
        <v>0</v>
      </c>
      <c r="J907" s="1">
        <v>0</v>
      </c>
      <c r="K907" s="1">
        <v>0</v>
      </c>
      <c r="L907" s="1">
        <v>0</v>
      </c>
      <c r="M907" s="1">
        <v>0</v>
      </c>
      <c r="N907" s="1">
        <v>0</v>
      </c>
      <c r="O907" s="1">
        <v>0</v>
      </c>
      <c r="P907" s="1">
        <v>0</v>
      </c>
    </row>
    <row r="908" spans="1:16" x14ac:dyDescent="0.25">
      <c r="A908" s="28">
        <v>0</v>
      </c>
      <c r="B908" s="1">
        <v>0</v>
      </c>
      <c r="C908" s="1">
        <v>0</v>
      </c>
      <c r="D908" s="1">
        <v>0</v>
      </c>
      <c r="E908" s="1">
        <v>0</v>
      </c>
      <c r="F908" s="1">
        <v>0</v>
      </c>
      <c r="G908" s="1">
        <v>0</v>
      </c>
      <c r="H908" s="1">
        <v>0</v>
      </c>
      <c r="I908" s="1">
        <v>0</v>
      </c>
      <c r="J908" s="1">
        <v>0</v>
      </c>
      <c r="K908" s="1">
        <v>0</v>
      </c>
      <c r="L908" s="1">
        <v>0</v>
      </c>
      <c r="M908" s="1">
        <v>0</v>
      </c>
      <c r="N908" s="1">
        <v>0</v>
      </c>
      <c r="O908" s="1">
        <v>0</v>
      </c>
      <c r="P908" s="1">
        <v>0</v>
      </c>
    </row>
    <row r="909" spans="1:16" x14ac:dyDescent="0.25">
      <c r="A909" s="28">
        <v>0</v>
      </c>
      <c r="B909" s="1">
        <v>0</v>
      </c>
      <c r="C909" s="1">
        <v>0</v>
      </c>
      <c r="D909" s="1">
        <v>0</v>
      </c>
      <c r="E909" s="1">
        <v>0</v>
      </c>
      <c r="F909" s="1">
        <v>0</v>
      </c>
      <c r="G909" s="1">
        <v>0</v>
      </c>
      <c r="H909" s="1">
        <v>0</v>
      </c>
      <c r="I909" s="1">
        <v>0</v>
      </c>
      <c r="J909" s="1">
        <v>0</v>
      </c>
      <c r="K909" s="1">
        <v>0</v>
      </c>
      <c r="L909" s="1">
        <v>0</v>
      </c>
      <c r="M909" s="1">
        <v>0</v>
      </c>
      <c r="N909" s="1">
        <v>0</v>
      </c>
      <c r="O909" s="1">
        <v>0</v>
      </c>
      <c r="P909" s="1">
        <v>0</v>
      </c>
    </row>
    <row r="910" spans="1:16" x14ac:dyDescent="0.25">
      <c r="A910" s="28">
        <v>0</v>
      </c>
      <c r="B910" s="1">
        <v>0</v>
      </c>
      <c r="C910" s="1">
        <v>0</v>
      </c>
      <c r="D910" s="1">
        <v>0</v>
      </c>
      <c r="E910" s="1">
        <v>0</v>
      </c>
      <c r="F910" s="1">
        <v>0</v>
      </c>
      <c r="G910" s="1">
        <v>0</v>
      </c>
      <c r="H910" s="1">
        <v>0</v>
      </c>
      <c r="I910" s="1">
        <v>0</v>
      </c>
      <c r="J910" s="1">
        <v>0</v>
      </c>
      <c r="K910" s="1">
        <v>0</v>
      </c>
      <c r="L910" s="1">
        <v>0</v>
      </c>
      <c r="M910" s="1">
        <v>0</v>
      </c>
      <c r="N910" s="1">
        <v>0</v>
      </c>
      <c r="O910" s="1">
        <v>0</v>
      </c>
      <c r="P910" s="1">
        <v>0</v>
      </c>
    </row>
    <row r="911" spans="1:16" x14ac:dyDescent="0.25">
      <c r="A911" s="28">
        <v>0</v>
      </c>
      <c r="B911" s="1">
        <v>0</v>
      </c>
      <c r="C911" s="1">
        <v>0</v>
      </c>
      <c r="D911" s="1">
        <v>0</v>
      </c>
      <c r="E911" s="1">
        <v>0</v>
      </c>
      <c r="F911" s="1">
        <v>0</v>
      </c>
      <c r="G911" s="1">
        <v>0</v>
      </c>
      <c r="H911" s="1">
        <v>0</v>
      </c>
      <c r="I911" s="1">
        <v>0</v>
      </c>
      <c r="J911" s="1">
        <v>0</v>
      </c>
      <c r="K911" s="1">
        <v>0</v>
      </c>
      <c r="L911" s="1">
        <v>0</v>
      </c>
      <c r="M911" s="1">
        <v>0</v>
      </c>
      <c r="N911" s="1">
        <v>0</v>
      </c>
      <c r="O911" s="1">
        <v>0</v>
      </c>
      <c r="P911" s="1">
        <v>0</v>
      </c>
    </row>
    <row r="912" spans="1:16" x14ac:dyDescent="0.25">
      <c r="A912" s="28">
        <v>0</v>
      </c>
      <c r="B912" s="1">
        <v>0</v>
      </c>
      <c r="C912" s="1">
        <v>0</v>
      </c>
      <c r="D912" s="1">
        <v>0</v>
      </c>
      <c r="E912" s="1">
        <v>0</v>
      </c>
      <c r="F912" s="1">
        <v>0</v>
      </c>
      <c r="G912" s="1">
        <v>0</v>
      </c>
      <c r="H912" s="1">
        <v>0</v>
      </c>
      <c r="I912" s="1">
        <v>0</v>
      </c>
      <c r="J912" s="1">
        <v>0</v>
      </c>
      <c r="K912" s="1">
        <v>0</v>
      </c>
      <c r="L912" s="1">
        <v>0</v>
      </c>
      <c r="M912" s="1">
        <v>0</v>
      </c>
      <c r="N912" s="1">
        <v>0</v>
      </c>
      <c r="O912" s="1">
        <v>0</v>
      </c>
      <c r="P912" s="1">
        <v>0</v>
      </c>
    </row>
    <row r="913" spans="1:16" x14ac:dyDescent="0.25">
      <c r="A913" s="28">
        <v>0</v>
      </c>
      <c r="B913" s="1">
        <v>0</v>
      </c>
      <c r="C913" s="1">
        <v>0</v>
      </c>
      <c r="D913" s="1">
        <v>0</v>
      </c>
      <c r="E913" s="1">
        <v>0</v>
      </c>
      <c r="F913" s="1">
        <v>0</v>
      </c>
      <c r="G913" s="1">
        <v>0</v>
      </c>
      <c r="H913" s="1">
        <v>0</v>
      </c>
      <c r="I913" s="1">
        <v>0</v>
      </c>
      <c r="J913" s="1">
        <v>0</v>
      </c>
      <c r="K913" s="1">
        <v>0</v>
      </c>
      <c r="L913" s="1">
        <v>0</v>
      </c>
      <c r="M913" s="1">
        <v>0</v>
      </c>
      <c r="N913" s="1">
        <v>0</v>
      </c>
      <c r="O913" s="1">
        <v>0</v>
      </c>
      <c r="P913" s="1">
        <v>0</v>
      </c>
    </row>
    <row r="914" spans="1:16" x14ac:dyDescent="0.25">
      <c r="A914" s="28">
        <v>0</v>
      </c>
      <c r="B914" s="1">
        <v>0</v>
      </c>
      <c r="C914" s="1">
        <v>0</v>
      </c>
      <c r="D914" s="1">
        <v>0</v>
      </c>
      <c r="E914" s="1">
        <v>0</v>
      </c>
      <c r="F914" s="1">
        <v>0</v>
      </c>
      <c r="G914" s="1">
        <v>0</v>
      </c>
      <c r="H914" s="1">
        <v>0</v>
      </c>
      <c r="I914" s="1">
        <v>0</v>
      </c>
      <c r="J914" s="1">
        <v>0</v>
      </c>
      <c r="K914" s="1">
        <v>0</v>
      </c>
      <c r="L914" s="1">
        <v>0</v>
      </c>
      <c r="M914" s="1">
        <v>0</v>
      </c>
      <c r="N914" s="1">
        <v>0</v>
      </c>
      <c r="O914" s="1">
        <v>0</v>
      </c>
      <c r="P914" s="1">
        <v>0</v>
      </c>
    </row>
    <row r="915" spans="1:16" x14ac:dyDescent="0.25">
      <c r="A915" s="28">
        <v>0</v>
      </c>
      <c r="B915" s="1">
        <v>0</v>
      </c>
      <c r="C915" s="1">
        <v>0</v>
      </c>
      <c r="D915" s="1">
        <v>0</v>
      </c>
      <c r="E915" s="1">
        <v>0</v>
      </c>
      <c r="F915" s="1">
        <v>0</v>
      </c>
      <c r="G915" s="1">
        <v>0</v>
      </c>
      <c r="H915" s="1">
        <v>0</v>
      </c>
      <c r="I915" s="1">
        <v>0</v>
      </c>
      <c r="J915" s="1">
        <v>0</v>
      </c>
      <c r="K915" s="1">
        <v>0</v>
      </c>
      <c r="L915" s="1">
        <v>0</v>
      </c>
      <c r="M915" s="1">
        <v>0</v>
      </c>
      <c r="N915" s="1">
        <v>0</v>
      </c>
      <c r="O915" s="1">
        <v>0</v>
      </c>
      <c r="P915" s="1">
        <v>0</v>
      </c>
    </row>
    <row r="916" spans="1:16" x14ac:dyDescent="0.25">
      <c r="A916" s="28">
        <v>0</v>
      </c>
      <c r="B916" s="1">
        <v>0</v>
      </c>
      <c r="C916" s="1">
        <v>0</v>
      </c>
      <c r="D916" s="1">
        <v>0</v>
      </c>
      <c r="E916" s="1">
        <v>0</v>
      </c>
      <c r="F916" s="1">
        <v>0</v>
      </c>
      <c r="G916" s="1">
        <v>0</v>
      </c>
      <c r="H916" s="1">
        <v>0</v>
      </c>
      <c r="I916" s="1">
        <v>0</v>
      </c>
      <c r="J916" s="1">
        <v>0</v>
      </c>
      <c r="K916" s="1">
        <v>0</v>
      </c>
      <c r="L916" s="1">
        <v>0</v>
      </c>
      <c r="M916" s="1">
        <v>0</v>
      </c>
      <c r="N916" s="1">
        <v>0</v>
      </c>
      <c r="O916" s="1">
        <v>0</v>
      </c>
      <c r="P916" s="1">
        <v>0</v>
      </c>
    </row>
    <row r="917" spans="1:16" x14ac:dyDescent="0.25">
      <c r="A917" s="28">
        <v>0</v>
      </c>
      <c r="B917" s="1">
        <v>0</v>
      </c>
      <c r="C917" s="1">
        <v>0</v>
      </c>
      <c r="D917" s="1">
        <v>0</v>
      </c>
      <c r="E917" s="1">
        <v>0</v>
      </c>
      <c r="F917" s="1">
        <v>0</v>
      </c>
      <c r="G917" s="1">
        <v>0</v>
      </c>
      <c r="H917" s="1">
        <v>0</v>
      </c>
      <c r="I917" s="1">
        <v>0</v>
      </c>
      <c r="J917" s="1">
        <v>0</v>
      </c>
      <c r="K917" s="1">
        <v>0</v>
      </c>
      <c r="L917" s="1">
        <v>0</v>
      </c>
      <c r="M917" s="1">
        <v>0</v>
      </c>
      <c r="N917" s="1">
        <v>0</v>
      </c>
      <c r="O917" s="1">
        <v>0</v>
      </c>
      <c r="P917" s="1">
        <v>0</v>
      </c>
    </row>
    <row r="918" spans="1:16" x14ac:dyDescent="0.25">
      <c r="A918" s="28">
        <v>0</v>
      </c>
      <c r="B918" s="1">
        <v>0</v>
      </c>
      <c r="C918" s="1">
        <v>0</v>
      </c>
      <c r="D918" s="1">
        <v>0</v>
      </c>
      <c r="E918" s="1">
        <v>0</v>
      </c>
      <c r="F918" s="1">
        <v>0</v>
      </c>
      <c r="G918" s="1">
        <v>0</v>
      </c>
      <c r="H918" s="1">
        <v>0</v>
      </c>
      <c r="I918" s="1">
        <v>0</v>
      </c>
      <c r="J918" s="1">
        <v>0</v>
      </c>
      <c r="K918" s="1">
        <v>0</v>
      </c>
      <c r="L918" s="1">
        <v>0</v>
      </c>
      <c r="M918" s="1">
        <v>0</v>
      </c>
      <c r="N918" s="1">
        <v>0</v>
      </c>
      <c r="O918" s="1">
        <v>0</v>
      </c>
      <c r="P918" s="1">
        <v>0</v>
      </c>
    </row>
    <row r="919" spans="1:16" x14ac:dyDescent="0.25">
      <c r="A919" s="28">
        <v>0</v>
      </c>
      <c r="B919" s="1">
        <v>0</v>
      </c>
      <c r="C919" s="1">
        <v>0</v>
      </c>
      <c r="D919" s="1">
        <v>0</v>
      </c>
      <c r="E919" s="1">
        <v>0</v>
      </c>
      <c r="F919" s="1">
        <v>0</v>
      </c>
      <c r="G919" s="1">
        <v>0</v>
      </c>
      <c r="H919" s="1">
        <v>0</v>
      </c>
      <c r="I919" s="1">
        <v>0</v>
      </c>
      <c r="J919" s="1">
        <v>0</v>
      </c>
      <c r="K919" s="1">
        <v>0</v>
      </c>
      <c r="L919" s="1">
        <v>0</v>
      </c>
      <c r="M919" s="1">
        <v>0</v>
      </c>
      <c r="N919" s="1">
        <v>0</v>
      </c>
      <c r="O919" s="1">
        <v>0</v>
      </c>
      <c r="P919" s="1">
        <v>0</v>
      </c>
    </row>
    <row r="920" spans="1:16" x14ac:dyDescent="0.25">
      <c r="A920" s="28">
        <v>0</v>
      </c>
      <c r="B920" s="1">
        <v>0</v>
      </c>
      <c r="C920" s="1">
        <v>0</v>
      </c>
      <c r="D920" s="1">
        <v>0</v>
      </c>
      <c r="E920" s="1">
        <v>0</v>
      </c>
      <c r="F920" s="1">
        <v>0</v>
      </c>
      <c r="G920" s="1">
        <v>0</v>
      </c>
      <c r="H920" s="1">
        <v>0</v>
      </c>
      <c r="I920" s="1">
        <v>0</v>
      </c>
      <c r="J920" s="1">
        <v>0</v>
      </c>
      <c r="K920" s="1">
        <v>0</v>
      </c>
      <c r="L920" s="1">
        <v>0</v>
      </c>
      <c r="M920" s="1">
        <v>0</v>
      </c>
      <c r="N920" s="1">
        <v>0</v>
      </c>
      <c r="O920" s="1">
        <v>0</v>
      </c>
      <c r="P920" s="1">
        <v>0</v>
      </c>
    </row>
    <row r="921" spans="1:16" x14ac:dyDescent="0.25">
      <c r="A921" s="28">
        <v>0</v>
      </c>
      <c r="B921" s="1">
        <v>0</v>
      </c>
      <c r="C921" s="1">
        <v>0</v>
      </c>
      <c r="D921" s="1">
        <v>0</v>
      </c>
      <c r="E921" s="1">
        <v>0</v>
      </c>
      <c r="F921" s="1">
        <v>0</v>
      </c>
      <c r="G921" s="1">
        <v>0</v>
      </c>
      <c r="H921" s="1">
        <v>0</v>
      </c>
      <c r="I921" s="1">
        <v>0</v>
      </c>
      <c r="J921" s="1">
        <v>0</v>
      </c>
      <c r="K921" s="1">
        <v>0</v>
      </c>
      <c r="L921" s="1">
        <v>0</v>
      </c>
      <c r="M921" s="1">
        <v>0</v>
      </c>
      <c r="N921" s="1">
        <v>0</v>
      </c>
      <c r="O921" s="1">
        <v>0</v>
      </c>
      <c r="P921" s="1">
        <v>0</v>
      </c>
    </row>
    <row r="922" spans="1:16" x14ac:dyDescent="0.25">
      <c r="A922" s="28">
        <v>0</v>
      </c>
      <c r="B922" s="1">
        <v>0</v>
      </c>
      <c r="C922" s="1">
        <v>0</v>
      </c>
      <c r="D922" s="1">
        <v>0</v>
      </c>
      <c r="E922" s="1">
        <v>0</v>
      </c>
      <c r="F922" s="1">
        <v>0</v>
      </c>
      <c r="G922" s="1">
        <v>0</v>
      </c>
      <c r="H922" s="1">
        <v>0</v>
      </c>
      <c r="I922" s="1">
        <v>0</v>
      </c>
      <c r="J922" s="1">
        <v>0</v>
      </c>
      <c r="K922" s="1">
        <v>0</v>
      </c>
      <c r="L922" s="1">
        <v>0</v>
      </c>
      <c r="M922" s="1">
        <v>0</v>
      </c>
      <c r="N922" s="1">
        <v>0</v>
      </c>
      <c r="O922" s="1">
        <v>0</v>
      </c>
      <c r="P922" s="1">
        <v>0</v>
      </c>
    </row>
    <row r="923" spans="1:16" x14ac:dyDescent="0.25">
      <c r="A923" s="28">
        <v>0</v>
      </c>
      <c r="B923" s="1">
        <v>0</v>
      </c>
      <c r="C923" s="1">
        <v>0</v>
      </c>
      <c r="D923" s="1">
        <v>0</v>
      </c>
      <c r="E923" s="1">
        <v>0</v>
      </c>
      <c r="F923" s="1">
        <v>0</v>
      </c>
      <c r="G923" s="1">
        <v>0</v>
      </c>
      <c r="H923" s="1">
        <v>0</v>
      </c>
      <c r="I923" s="1">
        <v>0</v>
      </c>
      <c r="J923" s="1">
        <v>0</v>
      </c>
      <c r="K923" s="1">
        <v>0</v>
      </c>
      <c r="L923" s="1">
        <v>0</v>
      </c>
      <c r="M923" s="1">
        <v>0</v>
      </c>
      <c r="N923" s="1">
        <v>0</v>
      </c>
      <c r="O923" s="1">
        <v>0</v>
      </c>
      <c r="P923" s="1">
        <v>0</v>
      </c>
    </row>
    <row r="924" spans="1:16" x14ac:dyDescent="0.25">
      <c r="A924" s="28">
        <v>0</v>
      </c>
      <c r="B924" s="1">
        <v>0</v>
      </c>
      <c r="C924" s="1">
        <v>0</v>
      </c>
      <c r="D924" s="1">
        <v>0</v>
      </c>
      <c r="E924" s="1">
        <v>0</v>
      </c>
      <c r="F924" s="1">
        <v>0</v>
      </c>
      <c r="G924" s="1">
        <v>0</v>
      </c>
      <c r="H924" s="1">
        <v>0</v>
      </c>
      <c r="I924" s="1">
        <v>0</v>
      </c>
      <c r="J924" s="1">
        <v>0</v>
      </c>
      <c r="K924" s="1">
        <v>0</v>
      </c>
      <c r="L924" s="1">
        <v>0</v>
      </c>
      <c r="M924" s="1">
        <v>0</v>
      </c>
      <c r="N924" s="1">
        <v>0</v>
      </c>
      <c r="O924" s="1">
        <v>0</v>
      </c>
      <c r="P924" s="1">
        <v>0</v>
      </c>
    </row>
    <row r="925" spans="1:16" x14ac:dyDescent="0.25">
      <c r="A925" s="28">
        <v>0</v>
      </c>
      <c r="B925" s="1">
        <v>0</v>
      </c>
      <c r="C925" s="1">
        <v>0</v>
      </c>
      <c r="D925" s="1">
        <v>0</v>
      </c>
      <c r="E925" s="1">
        <v>0</v>
      </c>
      <c r="F925" s="1">
        <v>0</v>
      </c>
      <c r="G925" s="1">
        <v>0</v>
      </c>
      <c r="H925" s="1">
        <v>0</v>
      </c>
      <c r="I925" s="1">
        <v>0</v>
      </c>
      <c r="J925" s="1">
        <v>0</v>
      </c>
      <c r="K925" s="1">
        <v>0</v>
      </c>
      <c r="L925" s="1">
        <v>0</v>
      </c>
      <c r="M925" s="1">
        <v>0</v>
      </c>
      <c r="N925" s="1">
        <v>0</v>
      </c>
      <c r="O925" s="1">
        <v>0</v>
      </c>
      <c r="P925" s="1">
        <v>0</v>
      </c>
    </row>
    <row r="926" spans="1:16" x14ac:dyDescent="0.25">
      <c r="A926" s="28">
        <v>0</v>
      </c>
      <c r="B926" s="1">
        <v>0</v>
      </c>
      <c r="C926" s="1">
        <v>0</v>
      </c>
      <c r="D926" s="1">
        <v>0</v>
      </c>
      <c r="E926" s="1">
        <v>0</v>
      </c>
      <c r="F926" s="1">
        <v>0</v>
      </c>
      <c r="G926" s="1">
        <v>0</v>
      </c>
      <c r="H926" s="1">
        <v>0</v>
      </c>
      <c r="I926" s="1">
        <v>0</v>
      </c>
      <c r="J926" s="1">
        <v>0</v>
      </c>
      <c r="K926" s="1">
        <v>0</v>
      </c>
      <c r="L926" s="1">
        <v>0</v>
      </c>
      <c r="M926" s="1">
        <v>0</v>
      </c>
      <c r="N926" s="1">
        <v>0</v>
      </c>
      <c r="O926" s="1">
        <v>0</v>
      </c>
      <c r="P926" s="1">
        <v>0</v>
      </c>
    </row>
    <row r="927" spans="1:16" x14ac:dyDescent="0.25">
      <c r="A927" s="28">
        <v>0</v>
      </c>
      <c r="B927" s="1">
        <v>0</v>
      </c>
      <c r="C927" s="1">
        <v>0</v>
      </c>
      <c r="D927" s="1">
        <v>0</v>
      </c>
      <c r="E927" s="1">
        <v>0</v>
      </c>
      <c r="F927" s="1">
        <v>0</v>
      </c>
      <c r="G927" s="1">
        <v>0</v>
      </c>
      <c r="H927" s="1">
        <v>0</v>
      </c>
      <c r="I927" s="1">
        <v>0</v>
      </c>
      <c r="J927" s="1">
        <v>0</v>
      </c>
      <c r="K927" s="1">
        <v>0</v>
      </c>
      <c r="L927" s="1">
        <v>0</v>
      </c>
      <c r="M927" s="1">
        <v>0</v>
      </c>
      <c r="N927" s="1">
        <v>0</v>
      </c>
      <c r="O927" s="1">
        <v>0</v>
      </c>
      <c r="P927" s="1">
        <v>0</v>
      </c>
    </row>
    <row r="928" spans="1:16" x14ac:dyDescent="0.25">
      <c r="A928" s="28">
        <v>0</v>
      </c>
      <c r="B928" s="1">
        <v>0</v>
      </c>
      <c r="C928" s="1">
        <v>0</v>
      </c>
      <c r="D928" s="1">
        <v>0</v>
      </c>
      <c r="E928" s="1">
        <v>0</v>
      </c>
      <c r="F928" s="1">
        <v>0</v>
      </c>
      <c r="G928" s="1">
        <v>0</v>
      </c>
      <c r="H928" s="1">
        <v>0</v>
      </c>
      <c r="I928" s="1">
        <v>0</v>
      </c>
      <c r="J928" s="1">
        <v>0</v>
      </c>
      <c r="K928" s="1">
        <v>0</v>
      </c>
      <c r="L928" s="1">
        <v>0</v>
      </c>
      <c r="M928" s="1">
        <v>0</v>
      </c>
      <c r="N928" s="1">
        <v>0</v>
      </c>
      <c r="O928" s="1">
        <v>0</v>
      </c>
      <c r="P928" s="1">
        <v>0</v>
      </c>
    </row>
    <row r="929" spans="1:16" x14ac:dyDescent="0.25">
      <c r="A929" s="28">
        <v>0</v>
      </c>
      <c r="B929" s="1">
        <v>0</v>
      </c>
      <c r="C929" s="1">
        <v>0</v>
      </c>
      <c r="D929" s="1">
        <v>0</v>
      </c>
      <c r="E929" s="1">
        <v>0</v>
      </c>
      <c r="F929" s="1">
        <v>0</v>
      </c>
      <c r="G929" s="1">
        <v>0</v>
      </c>
      <c r="H929" s="1">
        <v>0</v>
      </c>
      <c r="I929" s="1">
        <v>0</v>
      </c>
      <c r="J929" s="1">
        <v>0</v>
      </c>
      <c r="K929" s="1">
        <v>0</v>
      </c>
      <c r="L929" s="1">
        <v>0</v>
      </c>
      <c r="M929" s="1">
        <v>0</v>
      </c>
      <c r="N929" s="1">
        <v>0</v>
      </c>
      <c r="O929" s="1">
        <v>0</v>
      </c>
      <c r="P929" s="1">
        <v>0</v>
      </c>
    </row>
    <row r="930" spans="1:16" x14ac:dyDescent="0.25">
      <c r="A930" s="28">
        <v>0</v>
      </c>
      <c r="B930" s="1">
        <v>0</v>
      </c>
      <c r="C930" s="1">
        <v>0</v>
      </c>
      <c r="D930" s="1">
        <v>0</v>
      </c>
      <c r="E930" s="1">
        <v>0</v>
      </c>
      <c r="F930" s="1">
        <v>0</v>
      </c>
      <c r="G930" s="1">
        <v>0</v>
      </c>
      <c r="H930" s="1">
        <v>0</v>
      </c>
      <c r="I930" s="1">
        <v>0</v>
      </c>
      <c r="J930" s="1">
        <v>0</v>
      </c>
      <c r="K930" s="1">
        <v>0</v>
      </c>
      <c r="L930" s="1">
        <v>0</v>
      </c>
      <c r="M930" s="1">
        <v>0</v>
      </c>
      <c r="N930" s="1">
        <v>0</v>
      </c>
      <c r="O930" s="1">
        <v>0</v>
      </c>
      <c r="P930" s="1">
        <v>0</v>
      </c>
    </row>
    <row r="931" spans="1:16" x14ac:dyDescent="0.25">
      <c r="A931" s="28">
        <v>0</v>
      </c>
      <c r="B931" s="1">
        <v>0</v>
      </c>
      <c r="C931" s="1">
        <v>0</v>
      </c>
      <c r="D931" s="1">
        <v>0</v>
      </c>
      <c r="E931" s="1">
        <v>0</v>
      </c>
      <c r="F931" s="1">
        <v>0</v>
      </c>
      <c r="G931" s="1">
        <v>0</v>
      </c>
      <c r="H931" s="1">
        <v>0</v>
      </c>
      <c r="I931" s="1">
        <v>0</v>
      </c>
      <c r="J931" s="1">
        <v>0</v>
      </c>
      <c r="K931" s="1">
        <v>0</v>
      </c>
      <c r="L931" s="1">
        <v>0</v>
      </c>
      <c r="M931" s="1">
        <v>0</v>
      </c>
      <c r="N931" s="1">
        <v>0</v>
      </c>
      <c r="O931" s="1">
        <v>0</v>
      </c>
      <c r="P931" s="1">
        <v>0</v>
      </c>
    </row>
    <row r="932" spans="1:16" x14ac:dyDescent="0.25">
      <c r="A932" s="28">
        <v>0</v>
      </c>
      <c r="B932" s="1">
        <v>0</v>
      </c>
      <c r="C932" s="1">
        <v>0</v>
      </c>
      <c r="D932" s="1">
        <v>0</v>
      </c>
      <c r="E932" s="1">
        <v>0</v>
      </c>
      <c r="F932" s="1">
        <v>0</v>
      </c>
      <c r="G932" s="1">
        <v>0</v>
      </c>
      <c r="H932" s="1">
        <v>0</v>
      </c>
      <c r="I932" s="1">
        <v>0</v>
      </c>
      <c r="J932" s="1">
        <v>0</v>
      </c>
      <c r="K932" s="1">
        <v>0</v>
      </c>
      <c r="L932" s="1">
        <v>0</v>
      </c>
      <c r="M932" s="1">
        <v>0</v>
      </c>
      <c r="N932" s="1">
        <v>0</v>
      </c>
      <c r="O932" s="1">
        <v>0</v>
      </c>
      <c r="P932" s="1">
        <v>0</v>
      </c>
    </row>
    <row r="933" spans="1:16" x14ac:dyDescent="0.25">
      <c r="A933" s="28">
        <v>0</v>
      </c>
      <c r="B933" s="1">
        <v>0</v>
      </c>
      <c r="C933" s="1">
        <v>0</v>
      </c>
      <c r="D933" s="1">
        <v>0</v>
      </c>
      <c r="E933" s="1">
        <v>0</v>
      </c>
      <c r="F933" s="1">
        <v>0</v>
      </c>
      <c r="G933" s="1">
        <v>0</v>
      </c>
      <c r="H933" s="1">
        <v>0</v>
      </c>
      <c r="I933" s="1">
        <v>0</v>
      </c>
      <c r="J933" s="1">
        <v>0</v>
      </c>
      <c r="K933" s="1">
        <v>0</v>
      </c>
      <c r="L933" s="1">
        <v>0</v>
      </c>
      <c r="M933" s="1">
        <v>0</v>
      </c>
      <c r="N933" s="1">
        <v>0</v>
      </c>
      <c r="O933" s="1">
        <v>0</v>
      </c>
      <c r="P933" s="1">
        <v>0</v>
      </c>
    </row>
    <row r="934" spans="1:16" x14ac:dyDescent="0.25">
      <c r="A934" s="28">
        <v>0</v>
      </c>
      <c r="B934" s="1">
        <v>0</v>
      </c>
      <c r="C934" s="1">
        <v>0</v>
      </c>
      <c r="D934" s="1">
        <v>0</v>
      </c>
      <c r="E934" s="1">
        <v>0</v>
      </c>
      <c r="F934" s="1">
        <v>0</v>
      </c>
      <c r="G934" s="1">
        <v>0</v>
      </c>
      <c r="H934" s="1">
        <v>0</v>
      </c>
      <c r="I934" s="1">
        <v>0</v>
      </c>
      <c r="J934" s="1">
        <v>0</v>
      </c>
      <c r="K934" s="1">
        <v>0</v>
      </c>
      <c r="L934" s="1">
        <v>0</v>
      </c>
      <c r="M934" s="1">
        <v>0</v>
      </c>
      <c r="N934" s="1">
        <v>0</v>
      </c>
      <c r="O934" s="1">
        <v>0</v>
      </c>
      <c r="P934" s="1">
        <v>0</v>
      </c>
    </row>
    <row r="935" spans="1:16" x14ac:dyDescent="0.25">
      <c r="A935" s="28">
        <v>0</v>
      </c>
      <c r="B935" s="1">
        <v>0</v>
      </c>
      <c r="C935" s="1">
        <v>0</v>
      </c>
      <c r="D935" s="1">
        <v>0</v>
      </c>
      <c r="E935" s="1">
        <v>0</v>
      </c>
      <c r="F935" s="1">
        <v>0</v>
      </c>
      <c r="G935" s="1">
        <v>0</v>
      </c>
      <c r="H935" s="1">
        <v>0</v>
      </c>
      <c r="I935" s="1">
        <v>0</v>
      </c>
      <c r="J935" s="1">
        <v>0</v>
      </c>
      <c r="K935" s="1">
        <v>0</v>
      </c>
      <c r="L935" s="1">
        <v>0</v>
      </c>
      <c r="M935" s="1">
        <v>0</v>
      </c>
      <c r="N935" s="1">
        <v>0</v>
      </c>
      <c r="O935" s="1">
        <v>0</v>
      </c>
      <c r="P935" s="1">
        <v>0</v>
      </c>
    </row>
    <row r="936" spans="1:16" x14ac:dyDescent="0.25">
      <c r="A936" s="28">
        <v>0</v>
      </c>
      <c r="B936" s="1">
        <v>0</v>
      </c>
      <c r="C936" s="1">
        <v>0</v>
      </c>
      <c r="D936" s="1">
        <v>0</v>
      </c>
      <c r="E936" s="1">
        <v>0</v>
      </c>
      <c r="F936" s="1">
        <v>0</v>
      </c>
      <c r="G936" s="1">
        <v>0</v>
      </c>
      <c r="H936" s="1">
        <v>0</v>
      </c>
      <c r="I936" s="1">
        <v>0</v>
      </c>
      <c r="J936" s="1">
        <v>0</v>
      </c>
      <c r="K936" s="1">
        <v>0</v>
      </c>
      <c r="L936" s="1">
        <v>0</v>
      </c>
      <c r="M936" s="1">
        <v>0</v>
      </c>
      <c r="N936" s="1">
        <v>0</v>
      </c>
      <c r="O936" s="1">
        <v>0</v>
      </c>
      <c r="P936" s="1">
        <v>0</v>
      </c>
    </row>
    <row r="937" spans="1:16" x14ac:dyDescent="0.25">
      <c r="A937" s="28">
        <v>0</v>
      </c>
      <c r="B937" s="1">
        <v>0</v>
      </c>
      <c r="C937" s="1">
        <v>0</v>
      </c>
      <c r="D937" s="1">
        <v>0</v>
      </c>
      <c r="E937" s="1">
        <v>0</v>
      </c>
      <c r="F937" s="1">
        <v>0</v>
      </c>
      <c r="G937" s="1">
        <v>0</v>
      </c>
      <c r="H937" s="1">
        <v>0</v>
      </c>
      <c r="I937" s="1">
        <v>0</v>
      </c>
      <c r="J937" s="1">
        <v>0</v>
      </c>
      <c r="K937" s="1">
        <v>0</v>
      </c>
      <c r="L937" s="1">
        <v>0</v>
      </c>
      <c r="M937" s="1">
        <v>0</v>
      </c>
      <c r="N937" s="1">
        <v>0</v>
      </c>
      <c r="O937" s="1">
        <v>0</v>
      </c>
      <c r="P937" s="1">
        <v>0</v>
      </c>
    </row>
    <row r="938" spans="1:16" x14ac:dyDescent="0.25">
      <c r="A938" s="28">
        <v>0</v>
      </c>
      <c r="B938" s="1">
        <v>0</v>
      </c>
      <c r="C938" s="1">
        <v>0</v>
      </c>
      <c r="D938" s="1">
        <v>0</v>
      </c>
      <c r="E938" s="1">
        <v>0</v>
      </c>
      <c r="F938" s="1">
        <v>0</v>
      </c>
      <c r="G938" s="1">
        <v>0</v>
      </c>
      <c r="H938" s="1">
        <v>0</v>
      </c>
      <c r="I938" s="1">
        <v>0</v>
      </c>
      <c r="J938" s="1">
        <v>0</v>
      </c>
      <c r="K938" s="1">
        <v>0</v>
      </c>
      <c r="L938" s="1">
        <v>0</v>
      </c>
      <c r="M938" s="1">
        <v>0</v>
      </c>
      <c r="N938" s="1">
        <v>0</v>
      </c>
      <c r="O938" s="1">
        <v>0</v>
      </c>
      <c r="P938" s="1">
        <v>0</v>
      </c>
    </row>
    <row r="939" spans="1:16" x14ac:dyDescent="0.25">
      <c r="A939" s="28">
        <v>0</v>
      </c>
      <c r="B939" s="1">
        <v>0</v>
      </c>
      <c r="C939" s="1">
        <v>0</v>
      </c>
      <c r="D939" s="1">
        <v>0</v>
      </c>
      <c r="E939" s="1">
        <v>0</v>
      </c>
      <c r="F939" s="1">
        <v>0</v>
      </c>
      <c r="G939" s="1">
        <v>0</v>
      </c>
      <c r="H939" s="1">
        <v>0</v>
      </c>
      <c r="I939" s="1">
        <v>0</v>
      </c>
      <c r="J939" s="1">
        <v>0</v>
      </c>
      <c r="K939" s="1">
        <v>0</v>
      </c>
      <c r="L939" s="1">
        <v>0</v>
      </c>
      <c r="M939" s="1">
        <v>0</v>
      </c>
      <c r="N939" s="1">
        <v>0</v>
      </c>
      <c r="O939" s="1">
        <v>0</v>
      </c>
      <c r="P939" s="1">
        <v>0</v>
      </c>
    </row>
    <row r="940" spans="1:16" x14ac:dyDescent="0.25">
      <c r="A940" s="28">
        <v>0</v>
      </c>
      <c r="B940" s="1">
        <v>0</v>
      </c>
      <c r="C940" s="1">
        <v>0</v>
      </c>
      <c r="D940" s="1">
        <v>0</v>
      </c>
      <c r="E940" s="1">
        <v>0</v>
      </c>
      <c r="F940" s="1">
        <v>0</v>
      </c>
      <c r="G940" s="1">
        <v>0</v>
      </c>
      <c r="H940" s="1">
        <v>0</v>
      </c>
      <c r="I940" s="1">
        <v>0</v>
      </c>
      <c r="J940" s="1">
        <v>0</v>
      </c>
      <c r="K940" s="1">
        <v>0</v>
      </c>
      <c r="L940" s="1">
        <v>0</v>
      </c>
      <c r="M940" s="1">
        <v>0</v>
      </c>
      <c r="N940" s="1">
        <v>0</v>
      </c>
      <c r="O940" s="1">
        <v>0</v>
      </c>
      <c r="P940" s="1">
        <v>0</v>
      </c>
    </row>
    <row r="941" spans="1:16" x14ac:dyDescent="0.25">
      <c r="A941" s="28">
        <v>0</v>
      </c>
      <c r="B941" s="1">
        <v>0</v>
      </c>
      <c r="C941" s="1">
        <v>0</v>
      </c>
      <c r="D941" s="1">
        <v>0</v>
      </c>
      <c r="E941" s="1">
        <v>0</v>
      </c>
      <c r="F941" s="1">
        <v>0</v>
      </c>
      <c r="G941" s="1">
        <v>0</v>
      </c>
      <c r="H941" s="1">
        <v>0</v>
      </c>
      <c r="I941" s="1">
        <v>0</v>
      </c>
      <c r="J941" s="1">
        <v>0</v>
      </c>
      <c r="K941" s="1">
        <v>0</v>
      </c>
      <c r="L941" s="1">
        <v>0</v>
      </c>
      <c r="M941" s="1">
        <v>0</v>
      </c>
      <c r="N941" s="1">
        <v>0</v>
      </c>
      <c r="O941" s="1">
        <v>0</v>
      </c>
      <c r="P941" s="1">
        <v>0</v>
      </c>
    </row>
    <row r="942" spans="1:16" x14ac:dyDescent="0.25">
      <c r="A942" s="28">
        <v>0</v>
      </c>
      <c r="B942" s="1">
        <v>0</v>
      </c>
      <c r="C942" s="1">
        <v>0</v>
      </c>
      <c r="D942" s="1">
        <v>0</v>
      </c>
      <c r="E942" s="1">
        <v>0</v>
      </c>
      <c r="F942" s="1">
        <v>0</v>
      </c>
      <c r="G942" s="1">
        <v>0</v>
      </c>
      <c r="H942" s="1">
        <v>0</v>
      </c>
      <c r="I942" s="1">
        <v>0</v>
      </c>
      <c r="J942" s="1">
        <v>0</v>
      </c>
      <c r="K942" s="1">
        <v>0</v>
      </c>
      <c r="L942" s="1">
        <v>0</v>
      </c>
      <c r="M942" s="1">
        <v>0</v>
      </c>
      <c r="N942" s="1">
        <v>0</v>
      </c>
      <c r="O942" s="1">
        <v>0</v>
      </c>
      <c r="P942" s="1">
        <v>0</v>
      </c>
    </row>
    <row r="943" spans="1:16" x14ac:dyDescent="0.25">
      <c r="A943" s="28">
        <v>0</v>
      </c>
      <c r="B943" s="1">
        <v>0</v>
      </c>
      <c r="C943" s="1">
        <v>0</v>
      </c>
      <c r="D943" s="1">
        <v>0</v>
      </c>
      <c r="E943" s="1">
        <v>0</v>
      </c>
      <c r="F943" s="1">
        <v>0</v>
      </c>
      <c r="G943" s="1">
        <v>0</v>
      </c>
      <c r="H943" s="1">
        <v>0</v>
      </c>
      <c r="I943" s="1">
        <v>0</v>
      </c>
      <c r="J943" s="1">
        <v>0</v>
      </c>
      <c r="K943" s="1">
        <v>0</v>
      </c>
      <c r="L943" s="1">
        <v>0</v>
      </c>
      <c r="M943" s="1">
        <v>0</v>
      </c>
      <c r="N943" s="1">
        <v>0</v>
      </c>
      <c r="O943" s="1">
        <v>0</v>
      </c>
      <c r="P943" s="1">
        <v>0</v>
      </c>
    </row>
    <row r="944" spans="1:16" x14ac:dyDescent="0.25">
      <c r="A944" s="28">
        <v>0</v>
      </c>
      <c r="B944" s="1">
        <v>0</v>
      </c>
      <c r="C944" s="1">
        <v>0</v>
      </c>
      <c r="D944" s="1">
        <v>0</v>
      </c>
      <c r="E944" s="1">
        <v>0</v>
      </c>
      <c r="F944" s="1">
        <v>0</v>
      </c>
      <c r="G944" s="1">
        <v>0</v>
      </c>
      <c r="H944" s="1">
        <v>0</v>
      </c>
      <c r="I944" s="1">
        <v>0</v>
      </c>
      <c r="J944" s="1">
        <v>0</v>
      </c>
      <c r="K944" s="1">
        <v>0</v>
      </c>
      <c r="L944" s="1">
        <v>0</v>
      </c>
      <c r="M944" s="1">
        <v>0</v>
      </c>
      <c r="N944" s="1">
        <v>0</v>
      </c>
      <c r="O944" s="1">
        <v>0</v>
      </c>
      <c r="P944" s="1">
        <v>0</v>
      </c>
    </row>
    <row r="945" spans="1:16" x14ac:dyDescent="0.25">
      <c r="A945" s="28">
        <v>0</v>
      </c>
      <c r="B945" s="1">
        <v>0</v>
      </c>
      <c r="C945" s="1">
        <v>0</v>
      </c>
      <c r="D945" s="1">
        <v>0</v>
      </c>
      <c r="E945" s="1">
        <v>0</v>
      </c>
      <c r="F945" s="1">
        <v>0</v>
      </c>
      <c r="G945" s="1">
        <v>0</v>
      </c>
      <c r="H945" s="1">
        <v>0</v>
      </c>
      <c r="I945" s="1">
        <v>0</v>
      </c>
      <c r="J945" s="1">
        <v>0</v>
      </c>
      <c r="K945" s="1">
        <v>0</v>
      </c>
      <c r="L945" s="1">
        <v>0</v>
      </c>
      <c r="M945" s="1">
        <v>0</v>
      </c>
      <c r="N945" s="1">
        <v>0</v>
      </c>
      <c r="O945" s="1">
        <v>0</v>
      </c>
      <c r="P945" s="1">
        <v>0</v>
      </c>
    </row>
    <row r="946" spans="1:16" x14ac:dyDescent="0.25">
      <c r="A946" s="28">
        <v>0</v>
      </c>
      <c r="B946" s="1">
        <v>0</v>
      </c>
      <c r="C946" s="1">
        <v>0</v>
      </c>
      <c r="D946" s="1">
        <v>0</v>
      </c>
      <c r="E946" s="1">
        <v>0</v>
      </c>
      <c r="F946" s="1">
        <v>0</v>
      </c>
      <c r="G946" s="1">
        <v>0</v>
      </c>
      <c r="H946" s="1">
        <v>0</v>
      </c>
      <c r="I946" s="1">
        <v>0</v>
      </c>
      <c r="J946" s="1">
        <v>0</v>
      </c>
      <c r="K946" s="1">
        <v>0</v>
      </c>
      <c r="L946" s="1">
        <v>0</v>
      </c>
      <c r="M946" s="1">
        <v>0</v>
      </c>
      <c r="N946" s="1">
        <v>0</v>
      </c>
      <c r="O946" s="1">
        <v>0</v>
      </c>
      <c r="P946" s="1">
        <v>0</v>
      </c>
    </row>
    <row r="947" spans="1:16" x14ac:dyDescent="0.25">
      <c r="A947" s="28">
        <v>0</v>
      </c>
      <c r="B947" s="1">
        <v>0</v>
      </c>
      <c r="C947" s="1">
        <v>0</v>
      </c>
      <c r="D947" s="1">
        <v>0</v>
      </c>
      <c r="E947" s="1">
        <v>0</v>
      </c>
      <c r="F947" s="1">
        <v>0</v>
      </c>
      <c r="G947" s="1">
        <v>0</v>
      </c>
      <c r="H947" s="1">
        <v>0</v>
      </c>
      <c r="I947" s="1">
        <v>0</v>
      </c>
      <c r="J947" s="1">
        <v>0</v>
      </c>
      <c r="K947" s="1">
        <v>0</v>
      </c>
      <c r="L947" s="1">
        <v>0</v>
      </c>
      <c r="M947" s="1">
        <v>0</v>
      </c>
      <c r="N947" s="1">
        <v>0</v>
      </c>
      <c r="O947" s="1">
        <v>0</v>
      </c>
      <c r="P947" s="1">
        <v>0</v>
      </c>
    </row>
    <row r="948" spans="1:16" x14ac:dyDescent="0.25">
      <c r="A948" s="28">
        <v>0</v>
      </c>
      <c r="B948" s="1">
        <v>0</v>
      </c>
      <c r="C948" s="1">
        <v>0</v>
      </c>
      <c r="D948" s="1">
        <v>0</v>
      </c>
      <c r="E948" s="1">
        <v>0</v>
      </c>
      <c r="F948" s="1">
        <v>0</v>
      </c>
      <c r="G948" s="1">
        <v>0</v>
      </c>
      <c r="H948" s="1">
        <v>0</v>
      </c>
      <c r="I948" s="1">
        <v>0</v>
      </c>
      <c r="J948" s="1">
        <v>0</v>
      </c>
      <c r="K948" s="1">
        <v>0</v>
      </c>
      <c r="L948" s="1">
        <v>0</v>
      </c>
      <c r="M948" s="1">
        <v>0</v>
      </c>
      <c r="N948" s="1">
        <v>0</v>
      </c>
      <c r="O948" s="1">
        <v>0</v>
      </c>
      <c r="P948" s="1">
        <v>0</v>
      </c>
    </row>
    <row r="949" spans="1:16" x14ac:dyDescent="0.25">
      <c r="A949" s="28">
        <v>0</v>
      </c>
      <c r="B949" s="1">
        <v>0</v>
      </c>
      <c r="C949" s="1">
        <v>0</v>
      </c>
      <c r="D949" s="1">
        <v>0</v>
      </c>
      <c r="E949" s="1">
        <v>0</v>
      </c>
      <c r="F949" s="1">
        <v>0</v>
      </c>
      <c r="G949" s="1">
        <v>0</v>
      </c>
      <c r="H949" s="1">
        <v>0</v>
      </c>
      <c r="I949" s="1">
        <v>0</v>
      </c>
      <c r="J949" s="1">
        <v>0</v>
      </c>
      <c r="K949" s="1">
        <v>0</v>
      </c>
      <c r="L949" s="1">
        <v>0</v>
      </c>
      <c r="M949" s="1">
        <v>0</v>
      </c>
      <c r="N949" s="1">
        <v>0</v>
      </c>
      <c r="O949" s="1">
        <v>0</v>
      </c>
      <c r="P949" s="1">
        <v>0</v>
      </c>
    </row>
    <row r="950" spans="1:16" x14ac:dyDescent="0.25">
      <c r="A950" s="28">
        <v>0</v>
      </c>
      <c r="B950" s="1">
        <v>0</v>
      </c>
      <c r="C950" s="1">
        <v>0</v>
      </c>
      <c r="D950" s="1">
        <v>0</v>
      </c>
      <c r="E950" s="1">
        <v>0</v>
      </c>
      <c r="F950" s="1">
        <v>0</v>
      </c>
      <c r="G950" s="1">
        <v>0</v>
      </c>
      <c r="H950" s="1">
        <v>0</v>
      </c>
      <c r="I950" s="1">
        <v>0</v>
      </c>
      <c r="J950" s="1">
        <v>0</v>
      </c>
      <c r="K950" s="1">
        <v>0</v>
      </c>
      <c r="L950" s="1">
        <v>0</v>
      </c>
      <c r="M950" s="1">
        <v>0</v>
      </c>
      <c r="N950" s="1">
        <v>0</v>
      </c>
      <c r="O950" s="1">
        <v>0</v>
      </c>
      <c r="P950" s="1">
        <v>0</v>
      </c>
    </row>
    <row r="951" spans="1:16" x14ac:dyDescent="0.25">
      <c r="A951" s="28">
        <v>0</v>
      </c>
      <c r="B951" s="1">
        <v>0</v>
      </c>
      <c r="C951" s="1">
        <v>0</v>
      </c>
      <c r="D951" s="1">
        <v>0</v>
      </c>
      <c r="E951" s="1">
        <v>0</v>
      </c>
      <c r="F951" s="1">
        <v>0</v>
      </c>
      <c r="G951" s="1">
        <v>0</v>
      </c>
      <c r="H951" s="1">
        <v>0</v>
      </c>
      <c r="I951" s="1">
        <v>0</v>
      </c>
      <c r="J951" s="1">
        <v>0</v>
      </c>
      <c r="K951" s="1">
        <v>0</v>
      </c>
      <c r="L951" s="1">
        <v>0</v>
      </c>
      <c r="M951" s="1">
        <v>0</v>
      </c>
      <c r="N951" s="1">
        <v>0</v>
      </c>
      <c r="O951" s="1">
        <v>0</v>
      </c>
      <c r="P951" s="1">
        <v>0</v>
      </c>
    </row>
    <row r="952" spans="1:16" x14ac:dyDescent="0.25">
      <c r="A952" s="28">
        <v>0</v>
      </c>
      <c r="B952" s="1">
        <v>0</v>
      </c>
      <c r="C952" s="1">
        <v>0</v>
      </c>
      <c r="D952" s="1">
        <v>0</v>
      </c>
      <c r="E952" s="1">
        <v>0</v>
      </c>
      <c r="F952" s="1">
        <v>0</v>
      </c>
      <c r="G952" s="1">
        <v>0</v>
      </c>
      <c r="H952" s="1">
        <v>0</v>
      </c>
      <c r="I952" s="1">
        <v>0</v>
      </c>
      <c r="J952" s="1">
        <v>0</v>
      </c>
      <c r="K952" s="1">
        <v>0</v>
      </c>
      <c r="L952" s="1">
        <v>0</v>
      </c>
      <c r="M952" s="1">
        <v>0</v>
      </c>
      <c r="N952" s="1">
        <v>0</v>
      </c>
      <c r="O952" s="1">
        <v>0</v>
      </c>
      <c r="P952" s="1">
        <v>0</v>
      </c>
    </row>
    <row r="953" spans="1:16" x14ac:dyDescent="0.25">
      <c r="A953" s="28">
        <v>0</v>
      </c>
      <c r="B953" s="1">
        <v>0</v>
      </c>
      <c r="C953" s="1">
        <v>0</v>
      </c>
      <c r="D953" s="1">
        <v>0</v>
      </c>
      <c r="E953" s="1">
        <v>0</v>
      </c>
      <c r="F953" s="1">
        <v>0</v>
      </c>
      <c r="G953" s="1">
        <v>0</v>
      </c>
      <c r="H953" s="1">
        <v>0</v>
      </c>
      <c r="I953" s="1">
        <v>0</v>
      </c>
      <c r="J953" s="1">
        <v>0</v>
      </c>
      <c r="K953" s="1">
        <v>0</v>
      </c>
      <c r="L953" s="1">
        <v>0</v>
      </c>
      <c r="M953" s="1">
        <v>0</v>
      </c>
      <c r="N953" s="1">
        <v>0</v>
      </c>
      <c r="O953" s="1">
        <v>0</v>
      </c>
      <c r="P953" s="1">
        <v>0</v>
      </c>
    </row>
    <row r="954" spans="1:16" x14ac:dyDescent="0.25">
      <c r="A954" s="28">
        <v>0</v>
      </c>
      <c r="B954" s="1">
        <v>0</v>
      </c>
      <c r="C954" s="1">
        <v>0</v>
      </c>
      <c r="D954" s="1">
        <v>0</v>
      </c>
      <c r="E954" s="1">
        <v>0</v>
      </c>
      <c r="F954" s="1">
        <v>0</v>
      </c>
      <c r="G954" s="1">
        <v>0</v>
      </c>
      <c r="H954" s="1">
        <v>0</v>
      </c>
      <c r="I954" s="1">
        <v>0</v>
      </c>
      <c r="J954" s="1">
        <v>0</v>
      </c>
      <c r="K954" s="1">
        <v>0</v>
      </c>
      <c r="L954" s="1">
        <v>0</v>
      </c>
      <c r="M954" s="1">
        <v>0</v>
      </c>
      <c r="N954" s="1">
        <v>0</v>
      </c>
      <c r="O954" s="1">
        <v>0</v>
      </c>
      <c r="P954" s="1">
        <v>0</v>
      </c>
    </row>
    <row r="955" spans="1:16" x14ac:dyDescent="0.25">
      <c r="A955" s="28">
        <v>0</v>
      </c>
      <c r="B955" s="1">
        <v>0</v>
      </c>
      <c r="C955" s="1">
        <v>0</v>
      </c>
      <c r="D955" s="1">
        <v>0</v>
      </c>
      <c r="E955" s="1">
        <v>0</v>
      </c>
      <c r="F955" s="1">
        <v>0</v>
      </c>
      <c r="G955" s="1">
        <v>0</v>
      </c>
      <c r="H955" s="1">
        <v>0</v>
      </c>
      <c r="I955" s="1">
        <v>0</v>
      </c>
      <c r="J955" s="1">
        <v>0</v>
      </c>
      <c r="K955" s="1">
        <v>0</v>
      </c>
      <c r="L955" s="1">
        <v>0</v>
      </c>
      <c r="M955" s="1">
        <v>0</v>
      </c>
      <c r="N955" s="1">
        <v>0</v>
      </c>
      <c r="O955" s="1">
        <v>0</v>
      </c>
      <c r="P955" s="1">
        <v>0</v>
      </c>
    </row>
    <row r="956" spans="1:16" x14ac:dyDescent="0.25">
      <c r="A956" s="28">
        <v>0</v>
      </c>
      <c r="B956" s="1">
        <v>0</v>
      </c>
      <c r="C956" s="1">
        <v>0</v>
      </c>
      <c r="D956" s="1">
        <v>0</v>
      </c>
      <c r="E956" s="1">
        <v>0</v>
      </c>
      <c r="F956" s="1">
        <v>0</v>
      </c>
      <c r="G956" s="1">
        <v>0</v>
      </c>
      <c r="H956" s="1">
        <v>0</v>
      </c>
      <c r="I956" s="1">
        <v>0</v>
      </c>
      <c r="J956" s="1">
        <v>0</v>
      </c>
      <c r="K956" s="1">
        <v>0</v>
      </c>
      <c r="L956" s="1">
        <v>0</v>
      </c>
      <c r="M956" s="1">
        <v>0</v>
      </c>
      <c r="N956" s="1">
        <v>0</v>
      </c>
      <c r="O956" s="1">
        <v>0</v>
      </c>
      <c r="P956" s="1">
        <v>0</v>
      </c>
    </row>
    <row r="957" spans="1:16" x14ac:dyDescent="0.25">
      <c r="A957" s="28">
        <v>0</v>
      </c>
      <c r="B957" s="1">
        <v>0</v>
      </c>
      <c r="C957" s="1">
        <v>0</v>
      </c>
      <c r="D957" s="1">
        <v>0</v>
      </c>
      <c r="E957" s="1">
        <v>0</v>
      </c>
      <c r="F957" s="1">
        <v>0</v>
      </c>
      <c r="G957" s="1">
        <v>0</v>
      </c>
      <c r="H957" s="1">
        <v>0</v>
      </c>
      <c r="I957" s="1">
        <v>0</v>
      </c>
      <c r="J957" s="1">
        <v>0</v>
      </c>
      <c r="K957" s="1">
        <v>0</v>
      </c>
      <c r="L957" s="1">
        <v>0</v>
      </c>
      <c r="M957" s="1">
        <v>0</v>
      </c>
      <c r="N957" s="1">
        <v>0</v>
      </c>
      <c r="O957" s="1">
        <v>0</v>
      </c>
      <c r="P957" s="1">
        <v>0</v>
      </c>
    </row>
    <row r="958" spans="1:16" x14ac:dyDescent="0.25">
      <c r="A958" s="28">
        <v>0</v>
      </c>
      <c r="B958" s="1">
        <v>0</v>
      </c>
      <c r="C958" s="1">
        <v>0</v>
      </c>
      <c r="D958" s="1">
        <v>0</v>
      </c>
      <c r="E958" s="1">
        <v>0</v>
      </c>
      <c r="F958" s="1">
        <v>0</v>
      </c>
      <c r="G958" s="1">
        <v>0</v>
      </c>
      <c r="H958" s="1">
        <v>0</v>
      </c>
      <c r="I958" s="1">
        <v>0</v>
      </c>
      <c r="J958" s="1">
        <v>0</v>
      </c>
      <c r="K958" s="1">
        <v>0</v>
      </c>
      <c r="L958" s="1">
        <v>0</v>
      </c>
      <c r="M958" s="1">
        <v>0</v>
      </c>
      <c r="N958" s="1">
        <v>0</v>
      </c>
      <c r="O958" s="1">
        <v>0</v>
      </c>
      <c r="P958" s="1">
        <v>0</v>
      </c>
    </row>
    <row r="959" spans="1:16" x14ac:dyDescent="0.25">
      <c r="A959" s="28">
        <v>0</v>
      </c>
      <c r="B959" s="1">
        <v>0</v>
      </c>
      <c r="C959" s="1">
        <v>0</v>
      </c>
      <c r="D959" s="1">
        <v>0</v>
      </c>
      <c r="E959" s="1">
        <v>0</v>
      </c>
      <c r="F959" s="1">
        <v>0</v>
      </c>
      <c r="G959" s="1">
        <v>0</v>
      </c>
      <c r="H959" s="1">
        <v>0</v>
      </c>
      <c r="I959" s="1">
        <v>0</v>
      </c>
      <c r="J959" s="1">
        <v>0</v>
      </c>
      <c r="K959" s="1">
        <v>0</v>
      </c>
      <c r="L959" s="1">
        <v>0</v>
      </c>
      <c r="M959" s="1">
        <v>0</v>
      </c>
      <c r="N959" s="1">
        <v>0</v>
      </c>
      <c r="O959" s="1">
        <v>0</v>
      </c>
      <c r="P959" s="1">
        <v>0</v>
      </c>
    </row>
    <row r="960" spans="1:16" x14ac:dyDescent="0.25">
      <c r="A960" s="28">
        <v>0</v>
      </c>
      <c r="B960" s="1">
        <v>0</v>
      </c>
      <c r="C960" s="1">
        <v>0</v>
      </c>
      <c r="D960" s="1">
        <v>0</v>
      </c>
      <c r="E960" s="1">
        <v>0</v>
      </c>
      <c r="F960" s="1">
        <v>0</v>
      </c>
      <c r="G960" s="1">
        <v>0</v>
      </c>
      <c r="H960" s="1">
        <v>0</v>
      </c>
      <c r="I960" s="1">
        <v>0</v>
      </c>
      <c r="J960" s="1">
        <v>0</v>
      </c>
      <c r="K960" s="1">
        <v>0</v>
      </c>
      <c r="L960" s="1">
        <v>0</v>
      </c>
      <c r="M960" s="1">
        <v>0</v>
      </c>
      <c r="N960" s="1">
        <v>0</v>
      </c>
      <c r="O960" s="1">
        <v>0</v>
      </c>
      <c r="P960" s="1">
        <v>0</v>
      </c>
    </row>
    <row r="961" spans="1:16" x14ac:dyDescent="0.25">
      <c r="A961" s="28">
        <v>0</v>
      </c>
      <c r="B961" s="1">
        <v>0</v>
      </c>
      <c r="C961" s="1">
        <v>0</v>
      </c>
      <c r="D961" s="1">
        <v>0</v>
      </c>
      <c r="E961" s="1">
        <v>0</v>
      </c>
      <c r="F961" s="1">
        <v>0</v>
      </c>
      <c r="G961" s="1">
        <v>0</v>
      </c>
      <c r="H961" s="1">
        <v>0</v>
      </c>
      <c r="I961" s="1">
        <v>0</v>
      </c>
      <c r="J961" s="1">
        <v>0</v>
      </c>
      <c r="K961" s="1">
        <v>0</v>
      </c>
      <c r="L961" s="1">
        <v>0</v>
      </c>
      <c r="M961" s="1">
        <v>0</v>
      </c>
      <c r="N961" s="1">
        <v>0</v>
      </c>
      <c r="O961" s="1">
        <v>0</v>
      </c>
      <c r="P961" s="1">
        <v>0</v>
      </c>
    </row>
    <row r="962" spans="1:16" x14ac:dyDescent="0.25">
      <c r="A962" s="28">
        <v>0</v>
      </c>
      <c r="B962" s="1">
        <v>0</v>
      </c>
      <c r="C962" s="1">
        <v>0</v>
      </c>
      <c r="D962" s="1">
        <v>0</v>
      </c>
      <c r="E962" s="1">
        <v>0</v>
      </c>
      <c r="F962" s="1">
        <v>0</v>
      </c>
      <c r="G962" s="1">
        <v>0</v>
      </c>
      <c r="H962" s="1">
        <v>0</v>
      </c>
      <c r="I962" s="1">
        <v>0</v>
      </c>
      <c r="J962" s="1">
        <v>0</v>
      </c>
      <c r="K962" s="1">
        <v>0</v>
      </c>
      <c r="L962" s="1">
        <v>0</v>
      </c>
      <c r="M962" s="1">
        <v>0</v>
      </c>
      <c r="N962" s="1">
        <v>0</v>
      </c>
      <c r="O962" s="1">
        <v>0</v>
      </c>
      <c r="P962" s="1">
        <v>0</v>
      </c>
    </row>
    <row r="963" spans="1:16" x14ac:dyDescent="0.25">
      <c r="A963" s="28">
        <v>0</v>
      </c>
      <c r="B963" s="1">
        <v>0</v>
      </c>
      <c r="C963" s="1">
        <v>0</v>
      </c>
      <c r="D963" s="1">
        <v>0</v>
      </c>
      <c r="E963" s="1">
        <v>0</v>
      </c>
      <c r="F963" s="1">
        <v>0</v>
      </c>
      <c r="G963" s="1">
        <v>0</v>
      </c>
      <c r="H963" s="1">
        <v>0</v>
      </c>
      <c r="I963" s="1">
        <v>0</v>
      </c>
      <c r="J963" s="1">
        <v>0</v>
      </c>
      <c r="K963" s="1">
        <v>0</v>
      </c>
      <c r="L963" s="1">
        <v>0</v>
      </c>
      <c r="M963" s="1">
        <v>0</v>
      </c>
      <c r="N963" s="1">
        <v>0</v>
      </c>
      <c r="O963" s="1">
        <v>0</v>
      </c>
      <c r="P963" s="1">
        <v>0</v>
      </c>
    </row>
    <row r="964" spans="1:16" x14ac:dyDescent="0.25">
      <c r="A964" s="28">
        <v>0</v>
      </c>
      <c r="B964" s="1">
        <v>0</v>
      </c>
      <c r="C964" s="1">
        <v>0</v>
      </c>
      <c r="D964" s="1">
        <v>0</v>
      </c>
      <c r="E964" s="1">
        <v>0</v>
      </c>
      <c r="F964" s="1">
        <v>0</v>
      </c>
      <c r="G964" s="1">
        <v>0</v>
      </c>
      <c r="H964" s="1">
        <v>0</v>
      </c>
      <c r="I964" s="1">
        <v>0</v>
      </c>
      <c r="J964" s="1">
        <v>0</v>
      </c>
      <c r="K964" s="1">
        <v>0</v>
      </c>
      <c r="L964" s="1">
        <v>0</v>
      </c>
      <c r="M964" s="1">
        <v>0</v>
      </c>
      <c r="N964" s="1">
        <v>0</v>
      </c>
      <c r="O964" s="1">
        <v>0</v>
      </c>
      <c r="P964" s="1">
        <v>0</v>
      </c>
    </row>
    <row r="965" spans="1:16" x14ac:dyDescent="0.25">
      <c r="A965" s="28">
        <v>0</v>
      </c>
      <c r="B965" s="1">
        <v>0</v>
      </c>
      <c r="C965" s="1">
        <v>0</v>
      </c>
      <c r="D965" s="1">
        <v>0</v>
      </c>
      <c r="E965" s="1">
        <v>0</v>
      </c>
      <c r="F965" s="1">
        <v>0</v>
      </c>
      <c r="G965" s="1">
        <v>0</v>
      </c>
      <c r="H965" s="1">
        <v>0</v>
      </c>
      <c r="I965" s="1">
        <v>0</v>
      </c>
      <c r="J965" s="1">
        <v>0</v>
      </c>
      <c r="K965" s="1">
        <v>0</v>
      </c>
      <c r="L965" s="1">
        <v>0</v>
      </c>
      <c r="M965" s="1">
        <v>0</v>
      </c>
      <c r="N965" s="1">
        <v>0</v>
      </c>
      <c r="O965" s="1">
        <v>0</v>
      </c>
      <c r="P965" s="1">
        <v>0</v>
      </c>
    </row>
    <row r="966" spans="1:16" x14ac:dyDescent="0.25">
      <c r="A966" s="28">
        <v>0</v>
      </c>
      <c r="B966" s="1">
        <v>0</v>
      </c>
      <c r="C966" s="1">
        <v>0</v>
      </c>
      <c r="D966" s="1">
        <v>0</v>
      </c>
      <c r="E966" s="1">
        <v>0</v>
      </c>
      <c r="F966" s="1">
        <v>0</v>
      </c>
      <c r="G966" s="1">
        <v>0</v>
      </c>
      <c r="H966" s="1">
        <v>0</v>
      </c>
      <c r="I966" s="1">
        <v>0</v>
      </c>
      <c r="J966" s="1">
        <v>0</v>
      </c>
      <c r="K966" s="1">
        <v>0</v>
      </c>
      <c r="L966" s="1">
        <v>0</v>
      </c>
      <c r="M966" s="1">
        <v>0</v>
      </c>
      <c r="N966" s="1">
        <v>0</v>
      </c>
      <c r="O966" s="1">
        <v>0</v>
      </c>
      <c r="P966" s="1">
        <v>0</v>
      </c>
    </row>
    <row r="967" spans="1:16" x14ac:dyDescent="0.25">
      <c r="A967" s="28">
        <v>0</v>
      </c>
      <c r="B967" s="1">
        <v>0</v>
      </c>
      <c r="C967" s="1">
        <v>0</v>
      </c>
      <c r="D967" s="1">
        <v>0</v>
      </c>
      <c r="E967" s="1">
        <v>0</v>
      </c>
      <c r="F967" s="1">
        <v>0</v>
      </c>
      <c r="G967" s="1">
        <v>0</v>
      </c>
      <c r="H967" s="1">
        <v>0</v>
      </c>
      <c r="I967" s="1">
        <v>0</v>
      </c>
      <c r="J967" s="1">
        <v>0</v>
      </c>
      <c r="K967" s="1">
        <v>0</v>
      </c>
      <c r="L967" s="1">
        <v>0</v>
      </c>
      <c r="M967" s="1">
        <v>0</v>
      </c>
      <c r="N967" s="1">
        <v>0</v>
      </c>
      <c r="O967" s="1">
        <v>0</v>
      </c>
      <c r="P967" s="1">
        <v>0</v>
      </c>
    </row>
    <row r="968" spans="1:16" x14ac:dyDescent="0.25">
      <c r="A968" s="28">
        <v>0</v>
      </c>
      <c r="B968" s="1">
        <v>0</v>
      </c>
      <c r="C968" s="1">
        <v>0</v>
      </c>
      <c r="D968" s="1">
        <v>0</v>
      </c>
      <c r="E968" s="1">
        <v>0</v>
      </c>
      <c r="F968" s="1">
        <v>0</v>
      </c>
      <c r="G968" s="1">
        <v>0</v>
      </c>
      <c r="H968" s="1">
        <v>0</v>
      </c>
      <c r="I968" s="1">
        <v>0</v>
      </c>
      <c r="J968" s="1">
        <v>0</v>
      </c>
      <c r="K968" s="1">
        <v>0</v>
      </c>
      <c r="L968" s="1">
        <v>0</v>
      </c>
      <c r="M968" s="1">
        <v>0</v>
      </c>
      <c r="N968" s="1">
        <v>0</v>
      </c>
      <c r="O968" s="1">
        <v>0</v>
      </c>
      <c r="P968" s="1">
        <v>0</v>
      </c>
    </row>
    <row r="969" spans="1:16" x14ac:dyDescent="0.25">
      <c r="A969" s="28">
        <v>0</v>
      </c>
      <c r="B969" s="1">
        <v>0</v>
      </c>
      <c r="C969" s="1">
        <v>0</v>
      </c>
      <c r="D969" s="1">
        <v>0</v>
      </c>
      <c r="E969" s="1">
        <v>0</v>
      </c>
      <c r="F969" s="1">
        <v>0</v>
      </c>
      <c r="G969" s="1">
        <v>0</v>
      </c>
      <c r="H969" s="1">
        <v>0</v>
      </c>
      <c r="I969" s="1">
        <v>0</v>
      </c>
      <c r="J969" s="1">
        <v>0</v>
      </c>
      <c r="K969" s="1">
        <v>0</v>
      </c>
      <c r="L969" s="1">
        <v>0</v>
      </c>
      <c r="M969" s="1">
        <v>0</v>
      </c>
      <c r="N969" s="1">
        <v>0</v>
      </c>
      <c r="O969" s="1">
        <v>0</v>
      </c>
      <c r="P969" s="1">
        <v>0</v>
      </c>
    </row>
    <row r="970" spans="1:16" x14ac:dyDescent="0.25">
      <c r="A970" s="28">
        <v>0</v>
      </c>
      <c r="B970" s="1">
        <v>0</v>
      </c>
      <c r="C970" s="1">
        <v>0</v>
      </c>
      <c r="D970" s="1">
        <v>0</v>
      </c>
      <c r="E970" s="1">
        <v>0</v>
      </c>
      <c r="F970" s="1">
        <v>0</v>
      </c>
      <c r="G970" s="1">
        <v>0</v>
      </c>
      <c r="H970" s="1">
        <v>0</v>
      </c>
      <c r="I970" s="1">
        <v>0</v>
      </c>
      <c r="J970" s="1">
        <v>0</v>
      </c>
      <c r="K970" s="1">
        <v>0</v>
      </c>
      <c r="L970" s="1">
        <v>0</v>
      </c>
      <c r="M970" s="1">
        <v>0</v>
      </c>
      <c r="N970" s="1">
        <v>0</v>
      </c>
      <c r="O970" s="1">
        <v>0</v>
      </c>
      <c r="P970" s="1">
        <v>0</v>
      </c>
    </row>
    <row r="971" spans="1:16" x14ac:dyDescent="0.25">
      <c r="A971" s="28">
        <v>0</v>
      </c>
      <c r="B971" s="1">
        <v>0</v>
      </c>
      <c r="C971" s="1">
        <v>0</v>
      </c>
      <c r="D971" s="1">
        <v>0</v>
      </c>
      <c r="E971" s="1">
        <v>0</v>
      </c>
      <c r="F971" s="1">
        <v>0</v>
      </c>
      <c r="G971" s="1">
        <v>0</v>
      </c>
      <c r="H971" s="1">
        <v>0</v>
      </c>
      <c r="I971" s="1">
        <v>0</v>
      </c>
      <c r="J971" s="1">
        <v>0</v>
      </c>
      <c r="K971" s="1">
        <v>0</v>
      </c>
      <c r="L971" s="1">
        <v>0</v>
      </c>
      <c r="M971" s="1">
        <v>0</v>
      </c>
      <c r="N971" s="1">
        <v>0</v>
      </c>
      <c r="O971" s="1">
        <v>0</v>
      </c>
      <c r="P971" s="1">
        <v>0</v>
      </c>
    </row>
    <row r="972" spans="1:16" x14ac:dyDescent="0.25">
      <c r="A972" s="28">
        <v>0</v>
      </c>
      <c r="B972" s="1">
        <v>0</v>
      </c>
      <c r="C972" s="1">
        <v>0</v>
      </c>
      <c r="D972" s="1">
        <v>0</v>
      </c>
      <c r="E972" s="1">
        <v>0</v>
      </c>
      <c r="F972" s="1">
        <v>0</v>
      </c>
      <c r="G972" s="1">
        <v>0</v>
      </c>
      <c r="H972" s="1">
        <v>0</v>
      </c>
      <c r="I972" s="1">
        <v>0</v>
      </c>
      <c r="J972" s="1">
        <v>0</v>
      </c>
      <c r="K972" s="1">
        <v>0</v>
      </c>
      <c r="L972" s="1">
        <v>0</v>
      </c>
      <c r="M972" s="1">
        <v>0</v>
      </c>
      <c r="N972" s="1">
        <v>0</v>
      </c>
      <c r="O972" s="1">
        <v>0</v>
      </c>
      <c r="P972" s="1">
        <v>0</v>
      </c>
    </row>
    <row r="973" spans="1:16" x14ac:dyDescent="0.25">
      <c r="A973" s="28">
        <v>0</v>
      </c>
      <c r="B973" s="1">
        <v>0</v>
      </c>
      <c r="C973" s="1">
        <v>0</v>
      </c>
      <c r="D973" s="1">
        <v>0</v>
      </c>
      <c r="E973" s="1">
        <v>0</v>
      </c>
      <c r="F973" s="1">
        <v>0</v>
      </c>
      <c r="G973" s="1">
        <v>0</v>
      </c>
      <c r="H973" s="1">
        <v>0</v>
      </c>
      <c r="I973" s="1">
        <v>0</v>
      </c>
      <c r="J973" s="1">
        <v>0</v>
      </c>
      <c r="K973" s="1">
        <v>0</v>
      </c>
      <c r="L973" s="1">
        <v>0</v>
      </c>
      <c r="M973" s="1">
        <v>0</v>
      </c>
      <c r="N973" s="1">
        <v>0</v>
      </c>
      <c r="O973" s="1">
        <v>0</v>
      </c>
      <c r="P973" s="1">
        <v>0</v>
      </c>
    </row>
    <row r="974" spans="1:16" x14ac:dyDescent="0.25">
      <c r="A974" s="28">
        <v>0</v>
      </c>
      <c r="B974" s="1">
        <v>0</v>
      </c>
      <c r="C974" s="1">
        <v>0</v>
      </c>
      <c r="D974" s="1">
        <v>0</v>
      </c>
      <c r="E974" s="1">
        <v>0</v>
      </c>
      <c r="F974" s="1">
        <v>0</v>
      </c>
      <c r="G974" s="1">
        <v>0</v>
      </c>
      <c r="H974" s="1">
        <v>0</v>
      </c>
      <c r="I974" s="1">
        <v>0</v>
      </c>
      <c r="J974" s="1">
        <v>0</v>
      </c>
      <c r="K974" s="1">
        <v>0</v>
      </c>
      <c r="L974" s="1">
        <v>0</v>
      </c>
      <c r="M974" s="1">
        <v>0</v>
      </c>
      <c r="N974" s="1">
        <v>0</v>
      </c>
      <c r="O974" s="1">
        <v>0</v>
      </c>
      <c r="P974" s="1">
        <v>0</v>
      </c>
    </row>
    <row r="975" spans="1:16" x14ac:dyDescent="0.25">
      <c r="A975" s="28">
        <v>0</v>
      </c>
      <c r="B975" s="1">
        <v>0</v>
      </c>
      <c r="C975" s="1">
        <v>0</v>
      </c>
      <c r="D975" s="1">
        <v>0</v>
      </c>
      <c r="E975" s="1">
        <v>0</v>
      </c>
      <c r="F975" s="1">
        <v>0</v>
      </c>
      <c r="G975" s="1">
        <v>0</v>
      </c>
      <c r="H975" s="1">
        <v>0</v>
      </c>
      <c r="I975" s="1">
        <v>0</v>
      </c>
      <c r="J975" s="1">
        <v>0</v>
      </c>
      <c r="K975" s="1">
        <v>0</v>
      </c>
      <c r="L975" s="1">
        <v>0</v>
      </c>
      <c r="M975" s="1">
        <v>0</v>
      </c>
      <c r="N975" s="1">
        <v>0</v>
      </c>
      <c r="O975" s="1">
        <v>0</v>
      </c>
      <c r="P975" s="1">
        <v>0</v>
      </c>
    </row>
    <row r="976" spans="1:16" x14ac:dyDescent="0.25">
      <c r="A976" s="28">
        <v>0</v>
      </c>
      <c r="B976" s="1">
        <v>0</v>
      </c>
      <c r="C976" s="1">
        <v>0</v>
      </c>
      <c r="D976" s="1">
        <v>0</v>
      </c>
      <c r="E976" s="1">
        <v>0</v>
      </c>
      <c r="F976" s="1">
        <v>0</v>
      </c>
      <c r="G976" s="1">
        <v>0</v>
      </c>
      <c r="H976" s="1">
        <v>0</v>
      </c>
      <c r="I976" s="1">
        <v>0</v>
      </c>
      <c r="J976" s="1">
        <v>0</v>
      </c>
      <c r="K976" s="1">
        <v>0</v>
      </c>
      <c r="L976" s="1">
        <v>0</v>
      </c>
      <c r="M976" s="1">
        <v>0</v>
      </c>
      <c r="N976" s="1">
        <v>0</v>
      </c>
      <c r="O976" s="1">
        <v>0</v>
      </c>
      <c r="P976" s="1">
        <v>0</v>
      </c>
    </row>
    <row r="977" spans="1:16" x14ac:dyDescent="0.25">
      <c r="A977" s="28">
        <v>0</v>
      </c>
      <c r="B977" s="1">
        <v>0</v>
      </c>
      <c r="C977" s="1">
        <v>0</v>
      </c>
      <c r="D977" s="1">
        <v>0</v>
      </c>
      <c r="E977" s="1">
        <v>0</v>
      </c>
      <c r="F977" s="1">
        <v>0</v>
      </c>
      <c r="G977" s="1">
        <v>0</v>
      </c>
      <c r="H977" s="1">
        <v>0</v>
      </c>
      <c r="I977" s="1">
        <v>0</v>
      </c>
      <c r="J977" s="1">
        <v>0</v>
      </c>
      <c r="K977" s="1">
        <v>0</v>
      </c>
      <c r="L977" s="1">
        <v>0</v>
      </c>
      <c r="M977" s="1">
        <v>0</v>
      </c>
      <c r="N977" s="1">
        <v>0</v>
      </c>
      <c r="O977" s="1">
        <v>0</v>
      </c>
      <c r="P977" s="1">
        <v>0</v>
      </c>
    </row>
    <row r="978" spans="1:16" x14ac:dyDescent="0.25">
      <c r="A978" s="28">
        <v>0</v>
      </c>
      <c r="B978" s="1">
        <v>0</v>
      </c>
      <c r="C978" s="1">
        <v>0</v>
      </c>
      <c r="D978" s="1">
        <v>0</v>
      </c>
      <c r="E978" s="1">
        <v>0</v>
      </c>
      <c r="F978" s="1">
        <v>0</v>
      </c>
      <c r="G978" s="1">
        <v>0</v>
      </c>
      <c r="H978" s="1">
        <v>0</v>
      </c>
      <c r="I978" s="1">
        <v>0</v>
      </c>
      <c r="J978" s="1">
        <v>0</v>
      </c>
      <c r="K978" s="1">
        <v>0</v>
      </c>
      <c r="L978" s="1">
        <v>0</v>
      </c>
      <c r="M978" s="1">
        <v>0</v>
      </c>
      <c r="N978" s="1">
        <v>0</v>
      </c>
      <c r="O978" s="1">
        <v>0</v>
      </c>
      <c r="P978" s="1">
        <v>0</v>
      </c>
    </row>
    <row r="979" spans="1:16" x14ac:dyDescent="0.25">
      <c r="A979" s="28">
        <v>0</v>
      </c>
      <c r="B979" s="1">
        <v>0</v>
      </c>
      <c r="C979" s="1">
        <v>0</v>
      </c>
      <c r="D979" s="1">
        <v>0</v>
      </c>
      <c r="E979" s="1">
        <v>0</v>
      </c>
      <c r="F979" s="1">
        <v>0</v>
      </c>
      <c r="G979" s="1">
        <v>0</v>
      </c>
      <c r="H979" s="1">
        <v>0</v>
      </c>
      <c r="I979" s="1">
        <v>0</v>
      </c>
      <c r="J979" s="1">
        <v>0</v>
      </c>
      <c r="K979" s="1">
        <v>0</v>
      </c>
      <c r="L979" s="1">
        <v>0</v>
      </c>
      <c r="M979" s="1">
        <v>0</v>
      </c>
      <c r="N979" s="1">
        <v>0</v>
      </c>
      <c r="O979" s="1">
        <v>0</v>
      </c>
      <c r="P979" s="1">
        <v>0</v>
      </c>
    </row>
    <row r="980" spans="1:16" x14ac:dyDescent="0.25">
      <c r="A980" s="28">
        <v>0</v>
      </c>
      <c r="B980" s="1">
        <v>0</v>
      </c>
      <c r="C980" s="1">
        <v>0</v>
      </c>
      <c r="D980" s="1">
        <v>0</v>
      </c>
      <c r="E980" s="1">
        <v>0</v>
      </c>
      <c r="F980" s="1">
        <v>0</v>
      </c>
      <c r="G980" s="1">
        <v>0</v>
      </c>
      <c r="H980" s="1">
        <v>0</v>
      </c>
      <c r="I980" s="1">
        <v>0</v>
      </c>
      <c r="J980" s="1">
        <v>0</v>
      </c>
      <c r="K980" s="1">
        <v>0</v>
      </c>
      <c r="L980" s="1">
        <v>0</v>
      </c>
      <c r="M980" s="1">
        <v>0</v>
      </c>
      <c r="N980" s="1">
        <v>0</v>
      </c>
      <c r="O980" s="1">
        <v>0</v>
      </c>
      <c r="P980" s="1">
        <v>0</v>
      </c>
    </row>
    <row r="981" spans="1:16" x14ac:dyDescent="0.25">
      <c r="A981" s="28">
        <v>0</v>
      </c>
      <c r="B981" s="1">
        <v>0</v>
      </c>
      <c r="C981" s="1">
        <v>0</v>
      </c>
      <c r="D981" s="1">
        <v>0</v>
      </c>
      <c r="E981" s="1">
        <v>0</v>
      </c>
      <c r="F981" s="1">
        <v>0</v>
      </c>
      <c r="G981" s="1">
        <v>0</v>
      </c>
      <c r="H981" s="1">
        <v>0</v>
      </c>
      <c r="I981" s="1">
        <v>0</v>
      </c>
      <c r="J981" s="1">
        <v>0</v>
      </c>
      <c r="K981" s="1">
        <v>0</v>
      </c>
      <c r="L981" s="1">
        <v>0</v>
      </c>
      <c r="M981" s="1">
        <v>0</v>
      </c>
      <c r="N981" s="1">
        <v>0</v>
      </c>
      <c r="O981" s="1">
        <v>0</v>
      </c>
      <c r="P981" s="1">
        <v>0</v>
      </c>
    </row>
    <row r="982" spans="1:16" x14ac:dyDescent="0.25">
      <c r="A982" s="28">
        <v>0</v>
      </c>
      <c r="B982" s="1">
        <v>0</v>
      </c>
      <c r="C982" s="1">
        <v>0</v>
      </c>
      <c r="D982" s="1">
        <v>0</v>
      </c>
      <c r="E982" s="1">
        <v>0</v>
      </c>
      <c r="F982" s="1">
        <v>0</v>
      </c>
      <c r="G982" s="1">
        <v>0</v>
      </c>
      <c r="H982" s="1">
        <v>0</v>
      </c>
      <c r="I982" s="1">
        <v>0</v>
      </c>
      <c r="J982" s="1">
        <v>0</v>
      </c>
      <c r="K982" s="1">
        <v>0</v>
      </c>
      <c r="L982" s="1">
        <v>0</v>
      </c>
      <c r="M982" s="1">
        <v>0</v>
      </c>
      <c r="N982" s="1">
        <v>0</v>
      </c>
      <c r="O982" s="1">
        <v>0</v>
      </c>
      <c r="P982" s="1">
        <v>0</v>
      </c>
    </row>
    <row r="983" spans="1:16" x14ac:dyDescent="0.25">
      <c r="A983" s="28">
        <v>0</v>
      </c>
      <c r="B983" s="1">
        <v>0</v>
      </c>
      <c r="C983" s="1">
        <v>0</v>
      </c>
      <c r="D983" s="1">
        <v>0</v>
      </c>
      <c r="E983" s="1">
        <v>0</v>
      </c>
      <c r="F983" s="1">
        <v>0</v>
      </c>
      <c r="G983" s="1">
        <v>0</v>
      </c>
      <c r="H983" s="1">
        <v>0</v>
      </c>
      <c r="I983" s="1">
        <v>0</v>
      </c>
      <c r="J983" s="1">
        <v>0</v>
      </c>
      <c r="K983" s="1">
        <v>0</v>
      </c>
      <c r="L983" s="1">
        <v>0</v>
      </c>
      <c r="M983" s="1">
        <v>0</v>
      </c>
      <c r="N983" s="1">
        <v>0</v>
      </c>
      <c r="O983" s="1">
        <v>0</v>
      </c>
      <c r="P983" s="1">
        <v>0</v>
      </c>
    </row>
    <row r="984" spans="1:16" x14ac:dyDescent="0.25">
      <c r="A984" s="28">
        <v>0</v>
      </c>
      <c r="B984" s="1">
        <v>0</v>
      </c>
      <c r="C984" s="1">
        <v>0</v>
      </c>
      <c r="D984" s="1">
        <v>0</v>
      </c>
      <c r="E984" s="1">
        <v>0</v>
      </c>
      <c r="F984" s="1">
        <v>0</v>
      </c>
      <c r="G984" s="1">
        <v>0</v>
      </c>
      <c r="H984" s="1">
        <v>0</v>
      </c>
      <c r="I984" s="1">
        <v>0</v>
      </c>
      <c r="J984" s="1">
        <v>0</v>
      </c>
      <c r="K984" s="1">
        <v>0</v>
      </c>
      <c r="L984" s="1">
        <v>0</v>
      </c>
      <c r="M984" s="1">
        <v>0</v>
      </c>
      <c r="N984" s="1">
        <v>0</v>
      </c>
      <c r="O984" s="1">
        <v>0</v>
      </c>
      <c r="P984" s="1">
        <v>0</v>
      </c>
    </row>
    <row r="985" spans="1:16" x14ac:dyDescent="0.25">
      <c r="A985" s="28">
        <v>0</v>
      </c>
      <c r="B985" s="1">
        <v>0</v>
      </c>
      <c r="C985" s="1">
        <v>0</v>
      </c>
      <c r="D985" s="1">
        <v>0</v>
      </c>
      <c r="E985" s="1">
        <v>0</v>
      </c>
      <c r="F985" s="1">
        <v>0</v>
      </c>
      <c r="G985" s="1">
        <v>0</v>
      </c>
      <c r="H985" s="1">
        <v>0</v>
      </c>
      <c r="I985" s="1">
        <v>0</v>
      </c>
      <c r="J985" s="1">
        <v>0</v>
      </c>
      <c r="K985" s="1">
        <v>0</v>
      </c>
      <c r="L985" s="1">
        <v>0</v>
      </c>
      <c r="M985" s="1">
        <v>0</v>
      </c>
      <c r="N985" s="1">
        <v>0</v>
      </c>
      <c r="O985" s="1">
        <v>0</v>
      </c>
      <c r="P985" s="1">
        <v>0</v>
      </c>
    </row>
    <row r="986" spans="1:16" x14ac:dyDescent="0.25">
      <c r="A986" s="28">
        <v>0</v>
      </c>
      <c r="B986" s="1">
        <v>0</v>
      </c>
      <c r="C986" s="1">
        <v>0</v>
      </c>
      <c r="D986" s="1">
        <v>0</v>
      </c>
      <c r="E986" s="1">
        <v>0</v>
      </c>
      <c r="F986" s="1">
        <v>0</v>
      </c>
      <c r="G986" s="1">
        <v>0</v>
      </c>
      <c r="H986" s="1">
        <v>0</v>
      </c>
      <c r="I986" s="1">
        <v>0</v>
      </c>
      <c r="J986" s="1">
        <v>0</v>
      </c>
      <c r="K986" s="1">
        <v>0</v>
      </c>
      <c r="L986" s="1">
        <v>0</v>
      </c>
      <c r="M986" s="1">
        <v>0</v>
      </c>
      <c r="N986" s="1">
        <v>0</v>
      </c>
      <c r="O986" s="1">
        <v>0</v>
      </c>
      <c r="P986" s="1">
        <v>0</v>
      </c>
    </row>
    <row r="987" spans="1:16" x14ac:dyDescent="0.25">
      <c r="A987" s="28">
        <v>0</v>
      </c>
      <c r="B987" s="1">
        <v>0</v>
      </c>
      <c r="C987" s="1">
        <v>0</v>
      </c>
      <c r="D987" s="1">
        <v>0</v>
      </c>
      <c r="E987" s="1">
        <v>0</v>
      </c>
      <c r="F987" s="1">
        <v>0</v>
      </c>
      <c r="G987" s="1">
        <v>0</v>
      </c>
      <c r="H987" s="1">
        <v>0</v>
      </c>
      <c r="I987" s="1">
        <v>0</v>
      </c>
      <c r="J987" s="1">
        <v>0</v>
      </c>
      <c r="K987" s="1">
        <v>0</v>
      </c>
      <c r="L987" s="1">
        <v>0</v>
      </c>
      <c r="M987" s="1">
        <v>0</v>
      </c>
      <c r="N987" s="1">
        <v>0</v>
      </c>
      <c r="O987" s="1">
        <v>0</v>
      </c>
      <c r="P987" s="1">
        <v>0</v>
      </c>
    </row>
    <row r="988" spans="1:16" x14ac:dyDescent="0.25">
      <c r="A988" s="28">
        <v>0</v>
      </c>
      <c r="B988" s="1">
        <v>0</v>
      </c>
      <c r="C988" s="1">
        <v>0</v>
      </c>
      <c r="D988" s="1">
        <v>0</v>
      </c>
      <c r="E988" s="1">
        <v>0</v>
      </c>
      <c r="F988" s="1">
        <v>0</v>
      </c>
      <c r="G988" s="1">
        <v>0</v>
      </c>
      <c r="H988" s="1">
        <v>0</v>
      </c>
      <c r="I988" s="1">
        <v>0</v>
      </c>
      <c r="J988" s="1">
        <v>0</v>
      </c>
      <c r="K988" s="1">
        <v>0</v>
      </c>
      <c r="L988" s="1">
        <v>0</v>
      </c>
      <c r="M988" s="1">
        <v>0</v>
      </c>
      <c r="N988" s="1">
        <v>0</v>
      </c>
      <c r="O988" s="1">
        <v>0</v>
      </c>
      <c r="P988" s="1">
        <v>0</v>
      </c>
    </row>
    <row r="989" spans="1:16" x14ac:dyDescent="0.25">
      <c r="A989" s="28">
        <v>0</v>
      </c>
      <c r="B989" s="1">
        <v>0</v>
      </c>
      <c r="C989" s="1">
        <v>0</v>
      </c>
      <c r="D989" s="1">
        <v>0</v>
      </c>
      <c r="E989" s="1">
        <v>0</v>
      </c>
      <c r="F989" s="1">
        <v>0</v>
      </c>
      <c r="G989" s="1">
        <v>0</v>
      </c>
      <c r="H989" s="1">
        <v>0</v>
      </c>
      <c r="I989" s="1">
        <v>0</v>
      </c>
      <c r="J989" s="1">
        <v>0</v>
      </c>
      <c r="K989" s="1">
        <v>0</v>
      </c>
      <c r="L989" s="1">
        <v>0</v>
      </c>
      <c r="M989" s="1">
        <v>0</v>
      </c>
      <c r="N989" s="1">
        <v>0</v>
      </c>
      <c r="O989" s="1">
        <v>0</v>
      </c>
      <c r="P989" s="1">
        <v>0</v>
      </c>
    </row>
    <row r="990" spans="1:16" x14ac:dyDescent="0.25">
      <c r="A990" s="28">
        <v>0</v>
      </c>
      <c r="B990" s="1">
        <v>0</v>
      </c>
      <c r="C990" s="1">
        <v>0</v>
      </c>
      <c r="D990" s="1">
        <v>0</v>
      </c>
      <c r="E990" s="1">
        <v>0</v>
      </c>
      <c r="F990" s="1">
        <v>0</v>
      </c>
      <c r="G990" s="1">
        <v>0</v>
      </c>
      <c r="H990" s="1">
        <v>0</v>
      </c>
      <c r="I990" s="1">
        <v>0</v>
      </c>
      <c r="J990" s="1">
        <v>0</v>
      </c>
      <c r="K990" s="1">
        <v>0</v>
      </c>
      <c r="L990" s="1">
        <v>0</v>
      </c>
      <c r="M990" s="1">
        <v>0</v>
      </c>
      <c r="N990" s="1">
        <v>0</v>
      </c>
      <c r="O990" s="1">
        <v>0</v>
      </c>
      <c r="P990" s="1">
        <v>0</v>
      </c>
    </row>
    <row r="991" spans="1:16" x14ac:dyDescent="0.25">
      <c r="A991" s="28">
        <v>0</v>
      </c>
      <c r="B991" s="1">
        <v>0</v>
      </c>
      <c r="C991" s="1">
        <v>0</v>
      </c>
      <c r="D991" s="1">
        <v>0</v>
      </c>
      <c r="E991" s="1">
        <v>0</v>
      </c>
      <c r="F991" s="1">
        <v>0</v>
      </c>
      <c r="G991" s="1">
        <v>0</v>
      </c>
      <c r="H991" s="1">
        <v>0</v>
      </c>
      <c r="I991" s="1">
        <v>0</v>
      </c>
      <c r="J991" s="1">
        <v>0</v>
      </c>
      <c r="K991" s="1">
        <v>0</v>
      </c>
      <c r="L991" s="1">
        <v>0</v>
      </c>
      <c r="M991" s="1">
        <v>0</v>
      </c>
      <c r="N991" s="1">
        <v>0</v>
      </c>
      <c r="O991" s="1">
        <v>0</v>
      </c>
      <c r="P991" s="1">
        <v>0</v>
      </c>
    </row>
    <row r="992" spans="1:16" x14ac:dyDescent="0.25">
      <c r="A992" s="28">
        <v>0</v>
      </c>
      <c r="B992" s="1">
        <v>0</v>
      </c>
      <c r="C992" s="1">
        <v>0</v>
      </c>
      <c r="D992" s="1">
        <v>0</v>
      </c>
      <c r="E992" s="1">
        <v>0</v>
      </c>
      <c r="F992" s="1">
        <v>0</v>
      </c>
      <c r="G992" s="1">
        <v>0</v>
      </c>
      <c r="H992" s="1">
        <v>0</v>
      </c>
      <c r="I992" s="1">
        <v>0</v>
      </c>
      <c r="J992" s="1">
        <v>0</v>
      </c>
      <c r="K992" s="1">
        <v>0</v>
      </c>
      <c r="L992" s="1">
        <v>0</v>
      </c>
      <c r="M992" s="1">
        <v>0</v>
      </c>
      <c r="N992" s="1">
        <v>0</v>
      </c>
      <c r="O992" s="1">
        <v>0</v>
      </c>
      <c r="P992" s="1">
        <v>0</v>
      </c>
    </row>
    <row r="993" spans="1:16" x14ac:dyDescent="0.25">
      <c r="A993" s="28">
        <v>0</v>
      </c>
      <c r="B993" s="1">
        <v>0</v>
      </c>
      <c r="C993" s="1">
        <v>0</v>
      </c>
      <c r="D993" s="1">
        <v>0</v>
      </c>
      <c r="E993" s="1">
        <v>0</v>
      </c>
      <c r="F993" s="1">
        <v>0</v>
      </c>
      <c r="G993" s="1">
        <v>0</v>
      </c>
      <c r="H993" s="1">
        <v>0</v>
      </c>
      <c r="I993" s="1">
        <v>0</v>
      </c>
      <c r="J993" s="1">
        <v>0</v>
      </c>
      <c r="K993" s="1">
        <v>0</v>
      </c>
      <c r="L993" s="1">
        <v>0</v>
      </c>
      <c r="M993" s="1">
        <v>0</v>
      </c>
      <c r="N993" s="1">
        <v>0</v>
      </c>
      <c r="O993" s="1">
        <v>0</v>
      </c>
      <c r="P993" s="1">
        <v>0</v>
      </c>
    </row>
    <row r="994" spans="1:16" x14ac:dyDescent="0.25">
      <c r="A994" s="28">
        <v>0</v>
      </c>
      <c r="B994" s="1">
        <v>0</v>
      </c>
      <c r="C994" s="1">
        <v>0</v>
      </c>
      <c r="D994" s="1">
        <v>0</v>
      </c>
      <c r="E994" s="1">
        <v>0</v>
      </c>
      <c r="F994" s="1">
        <v>0</v>
      </c>
      <c r="G994" s="1">
        <v>0</v>
      </c>
      <c r="H994" s="1">
        <v>0</v>
      </c>
      <c r="I994" s="1">
        <v>0</v>
      </c>
      <c r="J994" s="1">
        <v>0</v>
      </c>
      <c r="K994" s="1">
        <v>0</v>
      </c>
      <c r="L994" s="1">
        <v>0</v>
      </c>
      <c r="M994" s="1">
        <v>0</v>
      </c>
      <c r="N994" s="1">
        <v>0</v>
      </c>
      <c r="O994" s="1">
        <v>0</v>
      </c>
      <c r="P994" s="1">
        <v>0</v>
      </c>
    </row>
    <row r="995" spans="1:16" x14ac:dyDescent="0.25">
      <c r="A995" s="28">
        <v>0</v>
      </c>
      <c r="B995" s="1">
        <v>0</v>
      </c>
      <c r="C995" s="1">
        <v>0</v>
      </c>
      <c r="D995" s="1">
        <v>0</v>
      </c>
      <c r="E995" s="1">
        <v>0</v>
      </c>
      <c r="F995" s="1">
        <v>0</v>
      </c>
      <c r="G995" s="1">
        <v>0</v>
      </c>
      <c r="H995" s="1">
        <v>0</v>
      </c>
      <c r="I995" s="1">
        <v>0</v>
      </c>
      <c r="J995" s="1">
        <v>0</v>
      </c>
      <c r="K995" s="1">
        <v>0</v>
      </c>
      <c r="L995" s="1">
        <v>0</v>
      </c>
      <c r="M995" s="1">
        <v>0</v>
      </c>
      <c r="N995" s="1">
        <v>0</v>
      </c>
      <c r="O995" s="1">
        <v>0</v>
      </c>
      <c r="P995" s="1">
        <v>0</v>
      </c>
    </row>
    <row r="996" spans="1:16" x14ac:dyDescent="0.25">
      <c r="A996" s="28">
        <v>0</v>
      </c>
      <c r="B996" s="1">
        <v>0</v>
      </c>
      <c r="C996" s="1">
        <v>0</v>
      </c>
      <c r="D996" s="1">
        <v>0</v>
      </c>
      <c r="E996" s="1">
        <v>0</v>
      </c>
      <c r="F996" s="1">
        <v>0</v>
      </c>
      <c r="G996" s="1">
        <v>0</v>
      </c>
      <c r="H996" s="1">
        <v>0</v>
      </c>
      <c r="I996" s="1">
        <v>0</v>
      </c>
      <c r="J996" s="1">
        <v>0</v>
      </c>
      <c r="K996" s="1">
        <v>0</v>
      </c>
      <c r="L996" s="1">
        <v>0</v>
      </c>
      <c r="M996" s="1">
        <v>0</v>
      </c>
      <c r="N996" s="1">
        <v>0</v>
      </c>
      <c r="O996" s="1">
        <v>0</v>
      </c>
      <c r="P996" s="1">
        <v>0</v>
      </c>
    </row>
    <row r="997" spans="1:16" x14ac:dyDescent="0.25">
      <c r="A997" s="28">
        <v>0</v>
      </c>
      <c r="B997" s="1">
        <v>0</v>
      </c>
      <c r="C997" s="1">
        <v>0</v>
      </c>
      <c r="D997" s="1">
        <v>0</v>
      </c>
      <c r="E997" s="1">
        <v>0</v>
      </c>
      <c r="F997" s="1">
        <v>0</v>
      </c>
      <c r="G997" s="1">
        <v>0</v>
      </c>
      <c r="H997" s="1">
        <v>0</v>
      </c>
      <c r="I997" s="1">
        <v>0</v>
      </c>
      <c r="J997" s="1">
        <v>0</v>
      </c>
      <c r="K997" s="1">
        <v>0</v>
      </c>
      <c r="L997" s="1">
        <v>0</v>
      </c>
      <c r="M997" s="1">
        <v>0</v>
      </c>
      <c r="N997" s="1">
        <v>0</v>
      </c>
      <c r="O997" s="1">
        <v>0</v>
      </c>
      <c r="P997" s="1">
        <v>0</v>
      </c>
    </row>
    <row r="998" spans="1:16" x14ac:dyDescent="0.25">
      <c r="A998" s="28">
        <v>0</v>
      </c>
      <c r="B998" s="1">
        <v>0</v>
      </c>
      <c r="C998" s="1">
        <v>0</v>
      </c>
      <c r="D998" s="1">
        <v>0</v>
      </c>
      <c r="E998" s="1">
        <v>0</v>
      </c>
      <c r="F998" s="1">
        <v>0</v>
      </c>
      <c r="G998" s="1">
        <v>0</v>
      </c>
      <c r="H998" s="1">
        <v>0</v>
      </c>
      <c r="I998" s="1">
        <v>0</v>
      </c>
      <c r="J998" s="1">
        <v>0</v>
      </c>
      <c r="K998" s="1">
        <v>0</v>
      </c>
      <c r="L998" s="1">
        <v>0</v>
      </c>
      <c r="M998" s="1">
        <v>0</v>
      </c>
      <c r="N998" s="1">
        <v>0</v>
      </c>
      <c r="O998" s="1">
        <v>0</v>
      </c>
      <c r="P998" s="1">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B10"/>
  <sheetViews>
    <sheetView workbookViewId="0"/>
  </sheetViews>
  <sheetFormatPr defaultRowHeight="15" x14ac:dyDescent="0.25"/>
  <cols>
    <col min="1" max="1" width="10.42578125" bestFit="1" customWidth="1"/>
  </cols>
  <sheetData>
    <row r="1" spans="1:2" x14ac:dyDescent="0.25">
      <c r="A1" s="34">
        <v>1</v>
      </c>
      <c r="B1" t="s">
        <v>385</v>
      </c>
    </row>
    <row r="2" spans="1:2" x14ac:dyDescent="0.25">
      <c r="A2" s="34">
        <v>1</v>
      </c>
      <c r="B2" t="s">
        <v>194</v>
      </c>
    </row>
    <row r="3" spans="1:2" x14ac:dyDescent="0.25">
      <c r="A3" s="32">
        <v>1</v>
      </c>
      <c r="B3" t="s">
        <v>170</v>
      </c>
    </row>
    <row r="4" spans="1:2" x14ac:dyDescent="0.25">
      <c r="A4" s="32">
        <v>1</v>
      </c>
      <c r="B4" t="s">
        <v>173</v>
      </c>
    </row>
    <row r="6" spans="1:2" x14ac:dyDescent="0.25">
      <c r="A6" s="33">
        <f ca="1">INDEX(Insieme_Dati,COUNTA('Dataset completo'!$A$2:$A$5000),2)</f>
        <v>42795</v>
      </c>
      <c r="B6" t="s">
        <v>177</v>
      </c>
    </row>
    <row r="8" spans="1:2" x14ac:dyDescent="0.25">
      <c r="A8" t="s">
        <v>228</v>
      </c>
    </row>
    <row r="9" spans="1:2" x14ac:dyDescent="0.25">
      <c r="A9" t="s">
        <v>229</v>
      </c>
    </row>
    <row r="10" spans="1:2" x14ac:dyDescent="0.25">
      <c r="A10" t="s">
        <v>230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9"/>
  <dimension ref="A1:V65"/>
  <sheetViews>
    <sheetView showGridLines="0" tabSelected="1" zoomScale="80" zoomScaleNormal="80" workbookViewId="0">
      <selection sqref="A1:E1"/>
    </sheetView>
  </sheetViews>
  <sheetFormatPr defaultColWidth="9" defaultRowHeight="15" x14ac:dyDescent="0.25"/>
  <cols>
    <col min="1" max="1" width="3.28515625" style="56" customWidth="1"/>
    <col min="2" max="4" width="11.7109375" style="56" customWidth="1"/>
    <col min="5" max="5" width="3" style="56" customWidth="1"/>
    <col min="6" max="11" width="7.28515625" style="56" customWidth="1"/>
    <col min="12" max="12" width="2.85546875" style="56" customWidth="1"/>
    <col min="13" max="13" width="32.7109375" style="56" customWidth="1"/>
    <col min="14" max="14" width="11.140625" style="62" customWidth="1"/>
    <col min="15" max="15" width="11.140625" style="56" customWidth="1"/>
    <col min="16" max="16" width="3.42578125" style="56" customWidth="1"/>
    <col min="17" max="17" width="32.7109375" style="56" customWidth="1"/>
    <col min="18" max="19" width="11" style="56" customWidth="1"/>
    <col min="20" max="20" width="3.42578125" style="62" customWidth="1"/>
    <col min="21" max="21" width="35.5703125" style="56" customWidth="1"/>
    <col min="22" max="22" width="13.28515625" style="56" customWidth="1"/>
    <col min="23" max="23" width="5.42578125" style="56" customWidth="1"/>
    <col min="24" max="24" width="17.140625" style="56" customWidth="1"/>
    <col min="25" max="16384" width="9" style="56"/>
  </cols>
  <sheetData>
    <row r="1" spans="1:22" s="52" customFormat="1" ht="43.5" customHeight="1" x14ac:dyDescent="0.3">
      <c r="A1" s="150" t="str">
        <f ca="1">CONCATENATE("NET RETAIL ",TEXT(INDEX(Tendina_Data,SERVIZIO!$A$2),"(mmm aaaa)"))</f>
        <v>NET RETAIL (mar 2017)</v>
      </c>
      <c r="B1" s="150"/>
      <c r="C1" s="150"/>
      <c r="D1" s="150"/>
      <c r="E1" s="150"/>
      <c r="F1" s="148" t="str">
        <f>CONCATENATE("Insegne della categoria
ordinate per ",INDEX(Tendina_Indicatori_Grafico,SERVIZIO!$A$1))</f>
        <v>Insegne della categoria
ordinate per NR_Score_Hybrid</v>
      </c>
      <c r="G1" s="148"/>
      <c r="H1" s="148"/>
      <c r="I1" s="148"/>
      <c r="J1" s="148"/>
      <c r="K1" s="148"/>
      <c r="M1" s="53" t="s">
        <v>254</v>
      </c>
      <c r="N1" s="54" t="s">
        <v>245</v>
      </c>
      <c r="O1" s="54" t="s">
        <v>246</v>
      </c>
      <c r="Q1" s="55" t="str">
        <f>IF(SERVIZIO!$A$3&lt;&gt;1,CONCATENATE("In '",INDEX(Tendina_Settori,SERVIZIO!$A$3),"'"),"Nessun settore selezionato")</f>
        <v>Nessun settore selezionato</v>
      </c>
      <c r="R1" s="54" t="s">
        <v>245</v>
      </c>
      <c r="S1" s="54" t="s">
        <v>246</v>
      </c>
      <c r="T1" s="91"/>
      <c r="U1" s="53" t="str">
        <f>IFERROR(IF(SERVIZIO!$A$4&lt;&gt;1,CONCATENATE("Insegna '",INDEX(Tendina_Brand_per_Settore,SERVIZIO!$A$4),"'"),"Nessuna insegna selezionata"),"Nessuna insegna selezionata")</f>
        <v>Nessuna insegna selezionata</v>
      </c>
      <c r="V1" s="54"/>
    </row>
    <row r="2" spans="1:22" ht="16.5" customHeight="1" x14ac:dyDescent="0.25">
      <c r="M2" s="85" t="s">
        <v>251</v>
      </c>
      <c r="N2" s="120">
        <f ca="1">GETPIVOTDATA("Brand",'Pivot Settori'!$E$1,"Data",DATE(YEAR(INDEX(Tendina_Data,SERVIZIO!$A$2)),MONTH(INDEX(Tendina_Data,SERVIZIO!$A$2)),1))</f>
        <v>252</v>
      </c>
      <c r="O2" s="86"/>
      <c r="Q2" s="85" t="s">
        <v>197</v>
      </c>
      <c r="R2" s="120" t="str">
        <f>IF(SERVIZIO!$A$3=1,"",GETPIVOTDATA("Brand",'Pivot Settori'!$E$1,"Data",DATE(YEAR(INDEX(Tendina_Data,SERVIZIO!$A$2)),MONTH(INDEX(Tendina_Data,SERVIZIO!$A$2)),1),"Settore",INDEX(Tendina_Settori,SERVIZIO!$A$3)))</f>
        <v/>
      </c>
      <c r="S2" s="86"/>
      <c r="T2" s="92"/>
      <c r="U2" s="93" t="s">
        <v>244</v>
      </c>
      <c r="V2" s="94" t="str">
        <f ca="1">IFERROR(GETPIVOTDATA("Somma di NR_Score",'Info sui brand'!$A$1,"Brand",INDEX(Tendina_Brand_per_Settore,SERVIZIO!$A$4),"Data",DATE(YEAR(INDEX(Tendina_Data,SERVIZIO!$A$2)),MONTH(INDEX(Tendina_Data,SERVIZIO!$A$2)),1)),"")</f>
        <v/>
      </c>
    </row>
    <row r="3" spans="1:22" ht="16.5" customHeight="1" x14ac:dyDescent="0.25">
      <c r="M3" s="87" t="s">
        <v>252</v>
      </c>
      <c r="N3" s="121">
        <f ca="1">GETPIVOTDATA("Somma di eCommerce",'Info sui brand'!$A$1,"Data",DATE(YEAR(INDEX(Tendina_Data,SERVIZIO!$A$2)),MONTH(INDEX(Tendina_Data,SERVIZIO!$A$2)),1))</f>
        <v>172</v>
      </c>
      <c r="O3" s="88">
        <f ca="1">N3/$N$2</f>
        <v>0.68253968253968256</v>
      </c>
      <c r="Q3" s="87" t="s">
        <v>252</v>
      </c>
      <c r="R3" s="121" t="str">
        <f>IF(SERVIZIO!$A$3=1,"",GETPIVOTDATA("Somma di eCommerce",'Info sui settori'!$A$1,"Data",DATE(YEAR(INDEX(Tendina_Data,SERVIZIO!$A$2)),MONTH(INDEX(Tendina_Data,SERVIZIO!$A$2)),1),"Settore",INDEX(Tendina_Settori,SERVIZIO!$A$3)))</f>
        <v/>
      </c>
      <c r="S3" s="88" t="str">
        <f>IF(SERVIZIO!$A$3=1,"",R3/$R$2)</f>
        <v/>
      </c>
      <c r="T3" s="92"/>
      <c r="U3" s="87" t="s">
        <v>253</v>
      </c>
      <c r="V3" s="95" t="str">
        <f ca="1">IFERROR(IF(GETPIVOTDATA("Somma di eCommerce",'Info sui brand'!$A$1,"Brand",INDEX(Tendina_Brand_per_Settore,SERVIZIO!$A$4),"Data",DATE(YEAR(INDEX(Tendina_Data,SERVIZIO!$A$2)),MONTH(INDEX(Tendina_Data,SERVIZIO!$A$2)),1))&gt;0,"presente","assente"),"")</f>
        <v/>
      </c>
    </row>
    <row r="4" spans="1:22" ht="16.5" customHeight="1" x14ac:dyDescent="0.25">
      <c r="M4" s="89" t="s">
        <v>8</v>
      </c>
      <c r="N4" s="122">
        <f ca="1">GETPIVOTDATA("Somma di Consegna in store",'Info sui brand'!$A$1,"Data",DATE(YEAR(INDEX(Tendina_Data,SERVIZIO!$A$2)),MONTH(INDEX(Tendina_Data,SERVIZIO!$A$2)),1))</f>
        <v>56</v>
      </c>
      <c r="O4" s="90">
        <f t="shared" ref="O4:O22" ca="1" si="0">N4/$N$2</f>
        <v>0.22222222222222221</v>
      </c>
      <c r="Q4" s="89" t="s">
        <v>8</v>
      </c>
      <c r="R4" s="122" t="str">
        <f>IF(SERVIZIO!$A$3=1,"",GETPIVOTDATA("Somma di Consegna in store",'Info sui settori'!$A$1,"Data",DATE(YEAR(INDEX(Tendina_Data,SERVIZIO!$A$2)),MONTH(INDEX(Tendina_Data,SERVIZIO!$A$2)),1),"Settore",INDEX(Tendina_Settori,SERVIZIO!$A$3)))</f>
        <v/>
      </c>
      <c r="S4" s="90" t="str">
        <f>IF(SERVIZIO!$A$3=1,"",R4/$R$2)</f>
        <v/>
      </c>
      <c r="T4" s="92"/>
      <c r="U4" s="89" t="s">
        <v>8</v>
      </c>
      <c r="V4" s="96" t="str">
        <f ca="1">IFERROR(IF(GETPIVOTDATA("Somma di Consegna in store",'Info sui brand'!$A$1,"Brand",INDEX(Tendina_Brand_per_Settore,SERVIZIO!$A$4),"Data",DATE(YEAR(INDEX(Tendina_Data,SERVIZIO!$A$2)),MONTH(INDEX(Tendina_Data,SERVIZIO!$A$2)),1))&gt;0,"è possibile","non è possibile"),"")</f>
        <v/>
      </c>
    </row>
    <row r="5" spans="1:22" ht="16.5" customHeight="1" x14ac:dyDescent="0.25">
      <c r="M5" s="87" t="s">
        <v>20</v>
      </c>
      <c r="N5" s="121">
        <f ca="1">GETPIVOTDATA("Somma di Reso in store",'Info sui brand'!$A$1,"Data",DATE(YEAR(INDEX(Tendina_Data,SERVIZIO!$A$2)),MONTH(INDEX(Tendina_Data,SERVIZIO!$A$2)),1))</f>
        <v>45</v>
      </c>
      <c r="O5" s="88">
        <f t="shared" ca="1" si="0"/>
        <v>0.17857142857142858</v>
      </c>
      <c r="Q5" s="87" t="s">
        <v>20</v>
      </c>
      <c r="R5" s="121" t="str">
        <f>IF(SERVIZIO!$A$3=1,"",GETPIVOTDATA("Somma di Reso in store",'Info sui settori'!$A$1,"Data",DATE(YEAR(INDEX(Tendina_Data,SERVIZIO!$A$2)),MONTH(INDEX(Tendina_Data,SERVIZIO!$A$2)),1),"Settore",INDEX(Tendina_Settori,SERVIZIO!$A$3)))</f>
        <v/>
      </c>
      <c r="S5" s="88" t="str">
        <f>IF(SERVIZIO!$A$3=1,"",R5/$R$2)</f>
        <v/>
      </c>
      <c r="T5" s="92"/>
      <c r="U5" s="87" t="s">
        <v>20</v>
      </c>
      <c r="V5" s="95" t="str">
        <f ca="1">IFERROR(IF(GETPIVOTDATA("Somma di Reso in store",'Info sui brand'!$A$1,"Brand",INDEX(Tendina_Brand_per_Settore,SERVIZIO!$A$4),"Data",DATE(YEAR(INDEX(Tendina_Data,SERVIZIO!$A$2)),MONTH(INDEX(Tendina_Data,SERVIZIO!$A$2)),1))&gt;0,"è possibile","non è possibile"),"")</f>
        <v/>
      </c>
    </row>
    <row r="6" spans="1:22" ht="16.5" customHeight="1" x14ac:dyDescent="0.25">
      <c r="B6" s="149" t="s">
        <v>243</v>
      </c>
      <c r="C6" s="149"/>
      <c r="D6" s="149"/>
      <c r="M6" s="89" t="s">
        <v>21</v>
      </c>
      <c r="N6" s="122">
        <f ca="1">GETPIVOTDATA("Somma di Disponibilità in store",'Info sui brand'!$A$1,"Data",DATE(YEAR(INDEX(Tendina_Data,SERVIZIO!$A$2)),MONTH(INDEX(Tendina_Data,SERVIZIO!$A$2)),1))</f>
        <v>47</v>
      </c>
      <c r="O6" s="90">
        <f t="shared" ca="1" si="0"/>
        <v>0.18650793650793651</v>
      </c>
      <c r="Q6" s="89" t="s">
        <v>21</v>
      </c>
      <c r="R6" s="122" t="str">
        <f>IF(SERVIZIO!$A$3=1,"",GETPIVOTDATA("Somma di Disponibilità in store",'Info sui settori'!$A$1,"Data",DATE(YEAR(INDEX(Tendina_Data,SERVIZIO!$A$2)),MONTH(INDEX(Tendina_Data,SERVIZIO!$A$2)),1),"Settore",INDEX(Tendina_Settori,SERVIZIO!$A$3)))</f>
        <v/>
      </c>
      <c r="S6" s="90" t="str">
        <f>IF(SERVIZIO!$A$3=1,"",R6/$R$2)</f>
        <v/>
      </c>
      <c r="T6" s="92"/>
      <c r="U6" s="89" t="s">
        <v>21</v>
      </c>
      <c r="V6" s="96" t="str">
        <f ca="1">IFERROR(IF(GETPIVOTDATA("Somma di Disponibilità in store",'Info sui brand'!$A$1,"Brand",INDEX(Tendina_Brand_per_Settore,SERVIZIO!$A$4),"Data",DATE(YEAR(INDEX(Tendina_Data,SERVIZIO!$A$2)),MONTH(INDEX(Tendina_Data,SERVIZIO!$A$2)),1))&gt;0,"è possibile","non è possibile"),"")</f>
        <v/>
      </c>
    </row>
    <row r="7" spans="1:22" ht="16.5" customHeight="1" x14ac:dyDescent="0.25">
      <c r="M7" s="87" t="s">
        <v>250</v>
      </c>
      <c r="N7" s="121">
        <f ca="1">GETPIVOTDATA("Somma di Prenotazione online - Prova e acquisto in store",'Info sui brand'!$A$1,"Data",DATE(YEAR(INDEX(Tendina_Data,SERVIZIO!$A$2)),MONTH(INDEX(Tendina_Data,SERVIZIO!$A$2)),1))</f>
        <v>22</v>
      </c>
      <c r="O7" s="88">
        <f t="shared" ca="1" si="0"/>
        <v>8.7301587301587297E-2</v>
      </c>
      <c r="Q7" s="87" t="s">
        <v>250</v>
      </c>
      <c r="R7" s="121" t="str">
        <f>IF(SERVIZIO!$A$3=1,"",GETPIVOTDATA("Somma di Prenotazione online - Prova e acquisto in store",'Info sui settori'!$A$1,"Data",DATE(YEAR(INDEX(Tendina_Data,SERVIZIO!$A$2)),MONTH(INDEX(Tendina_Data,SERVIZIO!$A$2)),1),"Settore",INDEX(Tendina_Settori,SERVIZIO!$A$3)))</f>
        <v/>
      </c>
      <c r="S7" s="88" t="str">
        <f>IF(SERVIZIO!$A$3=1,"",R7/$R$2)</f>
        <v/>
      </c>
      <c r="T7" s="92"/>
      <c r="U7" s="87" t="s">
        <v>247</v>
      </c>
      <c r="V7" s="95" t="str">
        <f ca="1">IFERROR(IF(GETPIVOTDATA("Somma di Prenotazione online - Prova e acquisto in store",'Info sui brand'!$A$1,"Brand",INDEX(Tendina_Brand_per_Settore,SERVIZIO!$A$4),"Data",DATE(YEAR(INDEX(Tendina_Data,SERVIZIO!$A$2)),MONTH(INDEX(Tendina_Data,SERVIZIO!$A$2)),1))&gt;0,"è possibile","non è possibile"),"")</f>
        <v/>
      </c>
    </row>
    <row r="8" spans="1:22" ht="16.5" customHeight="1" x14ac:dyDescent="0.25">
      <c r="M8" s="89" t="s">
        <v>91</v>
      </c>
      <c r="N8" s="122">
        <f ca="1">GETPIVOTDATA("Somma di Carta Fedeltà mixed on/off",'Info sui brand'!$A$1,"Data",DATE(YEAR(INDEX(Tendina_Data,SERVIZIO!$A$2)),MONTH(INDEX(Tendina_Data,SERVIZIO!$A$2)),1))</f>
        <v>82</v>
      </c>
      <c r="O8" s="90">
        <f t="shared" ca="1" si="0"/>
        <v>0.32539682539682541</v>
      </c>
      <c r="Q8" s="89" t="s">
        <v>91</v>
      </c>
      <c r="R8" s="122" t="str">
        <f>IF(SERVIZIO!$A$3=1,"",GETPIVOTDATA("Somma di Carta Fedeltà mixed on/off",'Info sui settori'!$A$1,"Data",DATE(YEAR(INDEX(Tendina_Data,SERVIZIO!$A$2)),MONTH(INDEX(Tendina_Data,SERVIZIO!$A$2)),1),"Settore",INDEX(Tendina_Settori,SERVIZIO!$A$3)))</f>
        <v/>
      </c>
      <c r="S8" s="90" t="str">
        <f>IF(SERVIZIO!$A$3=1,"",R8/$R$2)</f>
        <v/>
      </c>
      <c r="T8" s="92"/>
      <c r="U8" s="89" t="s">
        <v>91</v>
      </c>
      <c r="V8" s="96" t="str">
        <f ca="1">IFERROR(IF(GETPIVOTDATA("Somma di Carta Fedeltà mixed on/off",'Info sui brand'!$A$1,"Brand",INDEX(Tendina_Brand_per_Settore,SERVIZIO!$A$4),"Data",DATE(YEAR(INDEX(Tendina_Data,SERVIZIO!$A$2)),MONTH(INDEX(Tendina_Data,SERVIZIO!$A$2)),1))&gt;0,"presente","assente"),"")</f>
        <v/>
      </c>
    </row>
    <row r="9" spans="1:22" ht="16.5" customHeight="1" x14ac:dyDescent="0.25">
      <c r="B9" s="149" t="s">
        <v>111</v>
      </c>
      <c r="C9" s="149"/>
      <c r="D9" s="149"/>
      <c r="M9" s="87" t="s">
        <v>13</v>
      </c>
      <c r="N9" s="121">
        <f ca="1">GETPIVOTDATA("Somma di Community online",'Info sui brand'!$A$1,"Data",DATE(YEAR(INDEX(Tendina_Data,SERVIZIO!$A$2)),MONTH(INDEX(Tendina_Data,SERVIZIO!$A$2)),1))</f>
        <v>11</v>
      </c>
      <c r="O9" s="88">
        <f t="shared" ca="1" si="0"/>
        <v>4.3650793650793648E-2</v>
      </c>
      <c r="Q9" s="87" t="s">
        <v>13</v>
      </c>
      <c r="R9" s="121" t="str">
        <f>IF(SERVIZIO!$A$3=1,"",GETPIVOTDATA("Somma di Community online",'Info sui settori'!$A$1,"Data",DATE(YEAR(INDEX(Tendina_Data,SERVIZIO!$A$2)),MONTH(INDEX(Tendina_Data,SERVIZIO!$A$2)),1),"Settore",INDEX(Tendina_Settori,SERVIZIO!$A$3)))</f>
        <v/>
      </c>
      <c r="S9" s="88" t="str">
        <f>IF(SERVIZIO!$A$3=1,"",R9/$R$2)</f>
        <v/>
      </c>
      <c r="T9" s="92"/>
      <c r="U9" s="87" t="s">
        <v>13</v>
      </c>
      <c r="V9" s="95" t="str">
        <f ca="1">IFERROR(IF(GETPIVOTDATA("Somma di Community online",'Info sui brand'!$A$1,"Brand",INDEX(Tendina_Brand_per_Settore,SERVIZIO!$A$4),"Data",DATE(YEAR(INDEX(Tendina_Data,SERVIZIO!$A$2)),MONTH(INDEX(Tendina_Data,SERVIZIO!$A$2)),1))&gt;0,"presente","assente"),"")</f>
        <v/>
      </c>
    </row>
    <row r="10" spans="1:22" ht="16.5" customHeight="1" x14ac:dyDescent="0.25">
      <c r="M10" s="89" t="s">
        <v>11</v>
      </c>
      <c r="N10" s="122">
        <f ca="1">GETPIVOTDATA("Somma di Sistema di pagamento branded",'Info sui brand'!$A$1,"Data",DATE(YEAR(INDEX(Tendina_Data,SERVIZIO!$A$2)),MONTH(INDEX(Tendina_Data,SERVIZIO!$A$2)),1))</f>
        <v>8</v>
      </c>
      <c r="O10" s="90">
        <f t="shared" ca="1" si="0"/>
        <v>3.1746031746031744E-2</v>
      </c>
      <c r="Q10" s="89" t="s">
        <v>11</v>
      </c>
      <c r="R10" s="122" t="str">
        <f>IF(SERVIZIO!$A$3=1,"",GETPIVOTDATA("Somma di Sistema di pagamento branded",'Info sui settori'!$A$1,"Data",DATE(YEAR(INDEX(Tendina_Data,SERVIZIO!$A$2)),MONTH(INDEX(Tendina_Data,SERVIZIO!$A$2)),1),"Settore",INDEX(Tendina_Settori,SERVIZIO!$A$3)))</f>
        <v/>
      </c>
      <c r="S10" s="90" t="str">
        <f>IF(SERVIZIO!$A$3=1,"",R10/$R$2)</f>
        <v/>
      </c>
      <c r="T10" s="92"/>
      <c r="U10" s="97" t="s">
        <v>11</v>
      </c>
      <c r="V10" s="96" t="str">
        <f ca="1">IFERROR(IF(GETPIVOTDATA("Somma di Sistema di pagamento branded",'Info sui brand'!$A$1,"Brand",INDEX(Tendina_Brand_per_Settore,SERVIZIO!$A$4),"Data",DATE(YEAR(INDEX(Tendina_Data,SERVIZIO!$A$2)),MONTH(INDEX(Tendina_Data,SERVIZIO!$A$2)),1))&gt;0,"è possibile","non è possibile"),"")</f>
        <v/>
      </c>
    </row>
    <row r="11" spans="1:22" ht="16.5" customHeight="1" x14ac:dyDescent="0.25">
      <c r="M11" s="87" t="s">
        <v>14</v>
      </c>
      <c r="N11" s="121">
        <f ca="1">GETPIVOTDATA("Somma di QR code in store",'Info sui brand'!$A$1,"Data",DATE(YEAR(INDEX(Tendina_Data,SERVIZIO!$A$2)),MONTH(INDEX(Tendina_Data,SERVIZIO!$A$2)),1))</f>
        <v>4</v>
      </c>
      <c r="O11" s="88">
        <f t="shared" ca="1" si="0"/>
        <v>1.5873015873015872E-2</v>
      </c>
      <c r="Q11" s="98" t="s">
        <v>14</v>
      </c>
      <c r="R11" s="144" t="str">
        <f>IF(SERVIZIO!$A$3=1,"",GETPIVOTDATA("Somma di QR code in store",'Info sui settori'!$A$1,"Data",DATE(YEAR(INDEX(Tendina_Data,SERVIZIO!$A$2)),MONTH(INDEX(Tendina_Data,SERVIZIO!$A$2)),1),"Settore",INDEX(Tendina_Settori,SERVIZIO!$A$3)))</f>
        <v/>
      </c>
      <c r="S11" s="99" t="str">
        <f>IF(SERVIZIO!$A$3=1,"",R11/$R$2)</f>
        <v/>
      </c>
      <c r="T11" s="92"/>
      <c r="U11" s="100" t="s">
        <v>14</v>
      </c>
      <c r="V11" s="101" t="str">
        <f ca="1">IFERROR(IF(GETPIVOTDATA("Somma di QR code in store",'Info sui brand'!$A$1,"Brand",INDEX(Tendina_Brand_per_Settore,SERVIZIO!$A$4),"Data",DATE(YEAR(INDEX(Tendina_Data,SERVIZIO!$A$2)),MONTH(INDEX(Tendina_Data,SERVIZIO!$A$2)),1))&gt;0,"presente","assente"),"")</f>
        <v/>
      </c>
    </row>
    <row r="12" spans="1:22" ht="16.5" customHeight="1" x14ac:dyDescent="0.25">
      <c r="B12" s="154" t="s">
        <v>2</v>
      </c>
      <c r="C12" s="154"/>
      <c r="D12" s="154"/>
      <c r="N12" s="123"/>
      <c r="R12" s="123"/>
      <c r="T12" s="56"/>
    </row>
    <row r="13" spans="1:22" ht="16.5" customHeight="1" x14ac:dyDescent="0.25">
      <c r="M13" s="57" t="s">
        <v>96</v>
      </c>
      <c r="N13" s="124">
        <f ca="1">GETPIVOTDATA("Somma di App",'Info sui brand'!$A$1,"Data",DATE(YEAR(INDEX(Tendina_Data,SERVIZIO!$A$2)),MONTH(INDEX(Tendina_Data,SERVIZIO!$A$2)),1))</f>
        <v>106</v>
      </c>
      <c r="O13" s="59">
        <f t="shared" ca="1" si="0"/>
        <v>0.42063492063492064</v>
      </c>
      <c r="Q13" s="57" t="s">
        <v>96</v>
      </c>
      <c r="R13" s="124" t="str">
        <f>IF(SERVIZIO!$A$3=1,"",GETPIVOTDATA("Somma di App",'Info sui settori'!$A$1,"Data",DATE(YEAR(INDEX(Tendina_Data,SERVIZIO!$A$2)),MONTH(INDEX(Tendina_Data,SERVIZIO!$A$2)),1),"Settore",INDEX(Tendina_Settori,SERVIZIO!$A$3)))</f>
        <v/>
      </c>
      <c r="S13" s="59" t="str">
        <f>IF(SERVIZIO!$A$3=1,"",R13/$R$2)</f>
        <v/>
      </c>
      <c r="T13" s="56"/>
      <c r="U13" s="57" t="s">
        <v>96</v>
      </c>
      <c r="V13" s="58" t="str">
        <f ca="1">IFERROR(IF(GETPIVOTDATA("Somma di App",'Info sui brand'!$A$1,"Brand",INDEX(Tendina_Brand_per_Settore,SERVIZIO!$A$4),"Data",DATE(YEAR(INDEX(Tendina_Data,SERVIZIO!$A$2)),MONTH(INDEX(Tendina_Data,SERVIZIO!$A$2)),1))&gt;0,"presente","assente"),"")</f>
        <v/>
      </c>
    </row>
    <row r="14" spans="1:22" ht="16.5" customHeight="1" x14ac:dyDescent="0.25">
      <c r="M14" s="60" t="s">
        <v>291</v>
      </c>
      <c r="N14" s="125">
        <f ca="1">GETPIVOTDATA("Somma di App-Ecommerce",'Info sui brand'!$A$1,"Data",DATE(YEAR(INDEX(Tendina_Data,SERVIZIO!$A$2)),MONTH(INDEX(Tendina_Data,SERVIZIO!$A$2)),1))</f>
        <v>32</v>
      </c>
      <c r="O14" s="61">
        <f t="shared" ca="1" si="0"/>
        <v>0.12698412698412698</v>
      </c>
      <c r="Q14" s="60" t="s">
        <v>291</v>
      </c>
      <c r="R14" s="125" t="str">
        <f>IF(SERVIZIO!$A$3=1,"",GETPIVOTDATA("Somma di App-Ecommerce",'Info sui settori'!$A$1,"Data",DATE(YEAR(INDEX(Tendina_Data,SERVIZIO!$A$2)),MONTH(INDEX(Tendina_Data,SERVIZIO!$A$2)),1),"Settore",INDEX(Tendina_Settori,SERVIZIO!$A$3)))</f>
        <v/>
      </c>
      <c r="S14" s="61" t="str">
        <f>IF(SERVIZIO!$A$3=1,"",R14/$R$2)</f>
        <v/>
      </c>
      <c r="U14" s="60" t="s">
        <v>291</v>
      </c>
      <c r="V14" s="63" t="str">
        <f ca="1">IFERROR(IF(GETPIVOTDATA("Somma di App-Ecommerce",'Info sui brand'!$A$1,"Brand",INDEX(Tendina_Brand_per_Settore,SERVIZIO!$A$4),"Data",DATE(YEAR(INDEX(Tendina_Data,SERVIZIO!$A$2)),MONTH(INDEX(Tendina_Data,SERVIZIO!$A$2)),1))&gt;0,"presente","assente"),"")</f>
        <v/>
      </c>
    </row>
    <row r="15" spans="1:22" ht="16.5" customHeight="1" x14ac:dyDescent="0.25">
      <c r="M15" s="102" t="s">
        <v>292</v>
      </c>
      <c r="N15" s="126">
        <f ca="1">GETPIVOTDATA("Somma di App-Localizzazione",'Info sui brand'!$A$1,"Data",DATE(YEAR(INDEX(Tendina_Data,SERVIZIO!$A$2)),MONTH(INDEX(Tendina_Data,SERVIZIO!$A$2)),1))</f>
        <v>84</v>
      </c>
      <c r="O15" s="64">
        <f t="shared" ca="1" si="0"/>
        <v>0.33333333333333331</v>
      </c>
      <c r="Q15" s="102" t="s">
        <v>292</v>
      </c>
      <c r="R15" s="126" t="str">
        <f>IF(SERVIZIO!$A$3=1,"",GETPIVOTDATA("Somma di App-Localizzazione",'Info sui settori'!$A$1,"Data",DATE(YEAR(INDEX(Tendina_Data,SERVIZIO!$A$2)),MONTH(INDEX(Tendina_Data,SERVIZIO!$A$2)),1),"Settore",INDEX(Tendina_Settori,SERVIZIO!$A$3)))</f>
        <v/>
      </c>
      <c r="S15" s="64" t="str">
        <f>IF(SERVIZIO!$A$3=1,"",R15/$R$2)</f>
        <v/>
      </c>
      <c r="U15" s="102" t="s">
        <v>292</v>
      </c>
      <c r="V15" s="65" t="str">
        <f ca="1">IFERROR(IF(GETPIVOTDATA("Somma di App-Localizzazione",'Info sui brand'!$A$1,"Brand",INDEX(Tendina_Brand_per_Settore,SERVIZIO!$A$4),"Data",DATE(YEAR(INDEX(Tendina_Data,SERVIZIO!$A$2)),MONTH(INDEX(Tendina_Data,SERVIZIO!$A$2)),1))&gt;0,"presente","assente"),"")</f>
        <v/>
      </c>
    </row>
    <row r="16" spans="1:22" ht="16.5" customHeight="1" x14ac:dyDescent="0.3">
      <c r="B16" s="153" t="s">
        <v>248</v>
      </c>
      <c r="C16" s="153"/>
      <c r="D16" s="153"/>
      <c r="M16" s="60" t="s">
        <v>293</v>
      </c>
      <c r="N16" s="127">
        <f ca="1">GETPIVOTDATA("Somma di App-Disponibilità in negozio",'Info sui brand'!$A$1,"Data",DATE(YEAR(INDEX(Tendina_Data,SERVIZIO!$A$2)),MONTH(INDEX(Tendina_Data,SERVIZIO!$A$2)),1))</f>
        <v>18</v>
      </c>
      <c r="O16" s="61">
        <f t="shared" ca="1" si="0"/>
        <v>7.1428571428571425E-2</v>
      </c>
      <c r="Q16" s="60" t="s">
        <v>293</v>
      </c>
      <c r="R16" s="127" t="str">
        <f>IF(SERVIZIO!$A$3=1,"",GETPIVOTDATA("Somma di App-Disponibilità in negozio",'Info sui settori'!$A$1,"Data",DATE(YEAR(INDEX(Tendina_Data,SERVIZIO!$A$2)),MONTH(INDEX(Tendina_Data,SERVIZIO!$A$2)),1),"Settore",INDEX(Tendina_Settori,SERVIZIO!$A$3)))</f>
        <v/>
      </c>
      <c r="S16" s="61" t="str">
        <f>IF(SERVIZIO!$A$3=1,"",R16/$R$2)</f>
        <v/>
      </c>
      <c r="U16" s="60" t="s">
        <v>293</v>
      </c>
      <c r="V16" s="63" t="str">
        <f ca="1">IFERROR(IF(GETPIVOTDATA("Somma di App-Disponibilità in negozio",'Info sui brand'!$A$1,"Brand",INDEX(Tendina_Brand_per_Settore,SERVIZIO!$A$4),"Data",DATE(YEAR(INDEX(Tendina_Data,SERVIZIO!$A$2)),MONTH(INDEX(Tendina_Data,SERVIZIO!$A$2)),1))&gt;0,"presente","assente"),"")</f>
        <v/>
      </c>
    </row>
    <row r="17" spans="2:22" ht="16.5" customHeight="1" x14ac:dyDescent="0.25">
      <c r="B17" s="151" t="str">
        <f ca="1">INDEX(Tendina_Settori,SERVIZIO!$A$3)</f>
        <v>Tutto il perimetro</v>
      </c>
      <c r="C17" s="151"/>
      <c r="D17" s="151"/>
      <c r="M17" s="102" t="s">
        <v>294</v>
      </c>
      <c r="N17" s="126">
        <f ca="1">GETPIVOTDATA("Somma di App-Prenota&amp;ritira",'Info sui brand'!$A$1,"Data",DATE(YEAR(INDEX(Tendina_Data,SERVIZIO!$A$2)),MONTH(INDEX(Tendina_Data,SERVIZIO!$A$2)),1))</f>
        <v>11</v>
      </c>
      <c r="O17" s="64">
        <f t="shared" ca="1" si="0"/>
        <v>4.3650793650793648E-2</v>
      </c>
      <c r="Q17" s="102" t="s">
        <v>294</v>
      </c>
      <c r="R17" s="126" t="str">
        <f>IF(SERVIZIO!$A$3=1,"",GETPIVOTDATA("Somma di App-Prenota&amp;ritira",'Info sui settori'!$A$1,"Data",DATE(YEAR(INDEX(Tendina_Data,SERVIZIO!$A$2)),MONTH(INDEX(Tendina_Data,SERVIZIO!$A$2)),1),"Settore",INDEX(Tendina_Settori,SERVIZIO!$A$3)))</f>
        <v/>
      </c>
      <c r="S17" s="64" t="str">
        <f>IF(SERVIZIO!$A$3=1,"",R17/$R$2)</f>
        <v/>
      </c>
      <c r="U17" s="102" t="s">
        <v>294</v>
      </c>
      <c r="V17" s="65" t="str">
        <f ca="1">IFERROR(IF(GETPIVOTDATA("Somma di App-Prenota&amp;ritira",'Info sui brand'!$A$1,"Brand",INDEX(Tendina_Brand_per_Settore,SERVIZIO!$A$4),"Data",DATE(YEAR(INDEX(Tendina_Data,SERVIZIO!$A$2)),MONTH(INDEX(Tendina_Data,SERVIZIO!$A$2)),1))&gt;0,"presente","assente"),"")</f>
        <v/>
      </c>
    </row>
    <row r="18" spans="2:22" ht="17.25" customHeight="1" x14ac:dyDescent="0.25">
      <c r="B18" s="152" t="s">
        <v>249</v>
      </c>
      <c r="C18" s="152"/>
      <c r="D18" s="152"/>
      <c r="M18" s="60" t="s">
        <v>295</v>
      </c>
      <c r="N18" s="127">
        <f ca="1">GETPIVOTDATA("Somma di App-Scan QRCode e codici a barre",'Info sui brand'!$A$1,"Data",DATE(YEAR(INDEX(Tendina_Data,SERVIZIO!$A$2)),MONTH(INDEX(Tendina_Data,SERVIZIO!$A$2)),1))</f>
        <v>22</v>
      </c>
      <c r="O18" s="61">
        <f t="shared" ca="1" si="0"/>
        <v>8.7301587301587297E-2</v>
      </c>
      <c r="Q18" s="60" t="s">
        <v>295</v>
      </c>
      <c r="R18" s="127" t="str">
        <f>IF(SERVIZIO!$A$3=1,"",GETPIVOTDATA("Somma di App-Scan QRCode e codici a barre",'Info sui settori'!$A$1,"Data",DATE(YEAR(INDEX(Tendina_Data,SERVIZIO!$A$2)),MONTH(INDEX(Tendina_Data,SERVIZIO!$A$2)),1),"Settore",INDEX(Tendina_Settori,SERVIZIO!$A$3)))</f>
        <v/>
      </c>
      <c r="S18" s="61" t="str">
        <f>IF(SERVIZIO!$A$3=1,"",R18/$R$2)</f>
        <v/>
      </c>
      <c r="U18" s="60" t="s">
        <v>295</v>
      </c>
      <c r="V18" s="63" t="str">
        <f ca="1">IFERROR(IF(GETPIVOTDATA("Somma di App-Scan QRCode e codici a barre",'Info sui brand'!$A$1,"Brand",INDEX(Tendina_Brand_per_Settore,SERVIZIO!$A$4),"Data",DATE(YEAR(INDEX(Tendina_Data,SERVIZIO!$A$2)),MONTH(INDEX(Tendina_Data,SERVIZIO!$A$2)),1))&gt;0,"presente","assente"),"")</f>
        <v/>
      </c>
    </row>
    <row r="19" spans="2:22" ht="17.25" customHeight="1" x14ac:dyDescent="0.25">
      <c r="B19" s="151" t="str">
        <f ca="1">IFERROR(IF(AND(SERVIZIO!$A$4=1,SERVIZIO!$A$3=1)=TRUE,CONCATENATE("Tutte le ",GETPIVOTDATA("Brand",'Pivot Settori'!$E$1,"Data",DATE(YEAR(INDEX(Tendina_Data,SERVIZIO!$A$2)),MONTH(INDEX(Tendina_Data,SERVIZIO!$A$2)),1))," insegne"),IF(SERVIZIO!$A$4=1,"Tutta la categoria",INDEX(Tendina_Brand_per_Settore,SERVIZIO!$A$4))),"")</f>
        <v>Tutte le 252 insegne</v>
      </c>
      <c r="C19" s="151"/>
      <c r="D19" s="151"/>
      <c r="M19" s="102" t="s">
        <v>296</v>
      </c>
      <c r="N19" s="126">
        <f ca="1">GETPIVOTDATA("Somma di App-Card: punti, community",'Info sui brand'!$A$1,"Data",DATE(YEAR(INDEX(Tendina_Data,SERVIZIO!$A$2)),MONTH(INDEX(Tendina_Data,SERVIZIO!$A$2)),1))</f>
        <v>40</v>
      </c>
      <c r="O19" s="64">
        <f t="shared" ca="1" si="0"/>
        <v>0.15873015873015872</v>
      </c>
      <c r="Q19" s="102" t="s">
        <v>296</v>
      </c>
      <c r="R19" s="126" t="str">
        <f>IF(SERVIZIO!$A$3=1,"",GETPIVOTDATA("Somma di App-Card: punti, community",'Info sui settori'!$A$1,"Data",DATE(YEAR(INDEX(Tendina_Data,SERVIZIO!$A$2)),MONTH(INDEX(Tendina_Data,SERVIZIO!$A$2)),1),"Settore",INDEX(Tendina_Settori,SERVIZIO!$A$3)))</f>
        <v/>
      </c>
      <c r="S19" s="64" t="str">
        <f>IF(SERVIZIO!$A$3=1,"",R19/$R$2)</f>
        <v/>
      </c>
      <c r="U19" s="102" t="s">
        <v>296</v>
      </c>
      <c r="V19" s="65" t="str">
        <f ca="1">IFERROR(IF(GETPIVOTDATA("Somma di App-Card: punti, community",'Info sui brand'!$A$1,"Brand",INDEX(Tendina_Brand_per_Settore,SERVIZIO!$A$4),"Data",DATE(YEAR(INDEX(Tendina_Data,SERVIZIO!$A$2)),MONTH(INDEX(Tendina_Data,SERVIZIO!$A$2)),1))&gt;0,"presente","assente"),"")</f>
        <v/>
      </c>
    </row>
    <row r="20" spans="2:22" ht="17.25" customHeight="1" x14ac:dyDescent="0.25">
      <c r="C20" s="66"/>
      <c r="D20" s="66"/>
      <c r="M20" s="60" t="s">
        <v>297</v>
      </c>
      <c r="N20" s="127">
        <f ca="1">GETPIVOTDATA("Somma di App-vantaggi esclusivi",'Info sui brand'!$A$1,"Data",DATE(YEAR(INDEX(Tendina_Data,SERVIZIO!$A$2)),MONTH(INDEX(Tendina_Data,SERVIZIO!$A$2)),1))</f>
        <v>35</v>
      </c>
      <c r="O20" s="61">
        <f t="shared" ca="1" si="0"/>
        <v>0.1388888888888889</v>
      </c>
      <c r="Q20" s="60" t="s">
        <v>297</v>
      </c>
      <c r="R20" s="127" t="str">
        <f>IF(SERVIZIO!$A$3=1,"",GETPIVOTDATA("Somma di App-vantaggi esclusivi",'Info sui settori'!$A$1,"Data",DATE(YEAR(INDEX(Tendina_Data,SERVIZIO!$A$2)),MONTH(INDEX(Tendina_Data,SERVIZIO!$A$2)),1),"Settore",INDEX(Tendina_Settori,SERVIZIO!$A$3)))</f>
        <v/>
      </c>
      <c r="S20" s="61" t="str">
        <f>IF(SERVIZIO!$A$3=1,"",R20/$R$2)</f>
        <v/>
      </c>
      <c r="U20" s="60" t="s">
        <v>297</v>
      </c>
      <c r="V20" s="63" t="str">
        <f ca="1">IFERROR(IF(GETPIVOTDATA("Somma di App-vantaggi esclusivi",'Info sui brand'!$A$1,"Brand",INDEX(Tendina_Brand_per_Settore,SERVIZIO!$A$4),"Data",DATE(YEAR(INDEX(Tendina_Data,SERVIZIO!$A$2)),MONTH(INDEX(Tendina_Data,SERVIZIO!$A$2)),1))&gt;0,"presente","assente"),"")</f>
        <v/>
      </c>
    </row>
    <row r="21" spans="2:22" ht="17.25" customHeight="1" x14ac:dyDescent="0.25">
      <c r="B21" s="66"/>
      <c r="C21" s="66"/>
      <c r="D21" s="66"/>
      <c r="M21" s="102" t="s">
        <v>298</v>
      </c>
      <c r="N21" s="126">
        <f ca="1">GETPIVOTDATA("Somma di App-Spesa con App in store",'Info sui brand'!$A$1,"Data",DATE(YEAR(INDEX(Tendina_Data,SERVIZIO!$A$2)),MONTH(INDEX(Tendina_Data,SERVIZIO!$A$2)),1))</f>
        <v>2</v>
      </c>
      <c r="O21" s="64">
        <f t="shared" ca="1" si="0"/>
        <v>7.9365079365079361E-3</v>
      </c>
      <c r="Q21" s="102" t="s">
        <v>298</v>
      </c>
      <c r="R21" s="126" t="str">
        <f>IF(SERVIZIO!$A$3=1,"",GETPIVOTDATA("Somma di App-Spesa con App in store",'Info sui settori'!$A$1,"Data",DATE(YEAR(INDEX(Tendina_Data,SERVIZIO!$A$2)),MONTH(INDEX(Tendina_Data,SERVIZIO!$A$2)),1),"Settore",INDEX(Tendina_Settori,SERVIZIO!$A$3)))</f>
        <v/>
      </c>
      <c r="S21" s="64" t="str">
        <f>IF(SERVIZIO!$A$3=1,"",R21/$R$2)</f>
        <v/>
      </c>
      <c r="U21" s="102" t="s">
        <v>298</v>
      </c>
      <c r="V21" s="65" t="str">
        <f ca="1">IFERROR(IF(GETPIVOTDATA("Somma di App-Spesa con App in store",'Info sui brand'!$A$1,"Brand",INDEX(Tendina_Brand_per_Settore,SERVIZIO!$A$4),"Data",DATE(YEAR(INDEX(Tendina_Data,SERVIZIO!$A$2)),MONTH(INDEX(Tendina_Data,SERVIZIO!$A$2)),1))&gt;0,"presente","assente"),"")</f>
        <v/>
      </c>
    </row>
    <row r="22" spans="2:22" ht="17.25" customHeight="1" x14ac:dyDescent="0.25">
      <c r="M22" s="60" t="s">
        <v>299</v>
      </c>
      <c r="N22" s="127">
        <f ca="1">GETPIVOTDATA("Somma di App-Pagamento",'Info sui brand'!$A$1,"Data",DATE(YEAR(INDEX(Tendina_Data,SERVIZIO!$A$2)),MONTH(INDEX(Tendina_Data,SERVIZIO!$A$2)),1))</f>
        <v>3</v>
      </c>
      <c r="O22" s="61">
        <f t="shared" ca="1" si="0"/>
        <v>1.1904761904761904E-2</v>
      </c>
      <c r="Q22" s="60" t="s">
        <v>299</v>
      </c>
      <c r="R22" s="127" t="str">
        <f>IF(SERVIZIO!$A$3=1,"",GETPIVOTDATA("Somma di App-Pagamento",'Info sui settori'!$A$1,"Data",DATE(YEAR(INDEX(Tendina_Data,SERVIZIO!$A$2)),MONTH(INDEX(Tendina_Data,SERVIZIO!$A$2)),1),"Settore",INDEX(Tendina_Settori,SERVIZIO!$A$3)))</f>
        <v/>
      </c>
      <c r="S22" s="61" t="str">
        <f>IF(SERVIZIO!$A$3=1,"",R22/$R$2)</f>
        <v/>
      </c>
      <c r="U22" s="60" t="s">
        <v>299</v>
      </c>
      <c r="V22" s="63" t="str">
        <f ca="1">IFERROR(IF(GETPIVOTDATA("Somma di App-Pagamento",'Info sui brand'!$A$1,"Brand",INDEX(Tendina_Brand_per_Settore,SERVIZIO!$A$4),"Data",DATE(YEAR(INDEX(Tendina_Data,SERVIZIO!$A$2)),MONTH(INDEX(Tendina_Data,SERVIZIO!$A$2)),1))&gt;0,"presente","assente"),"")</f>
        <v/>
      </c>
    </row>
    <row r="23" spans="2:22" ht="17.25" customHeight="1" x14ac:dyDescent="0.25">
      <c r="N23" s="123"/>
      <c r="R23" s="123"/>
    </row>
    <row r="24" spans="2:22" ht="17.25" customHeight="1" x14ac:dyDescent="0.3">
      <c r="M24" s="67" t="s">
        <v>287</v>
      </c>
      <c r="N24" s="128"/>
      <c r="O24" s="69"/>
      <c r="P24" s="92"/>
      <c r="Q24" s="67" t="s">
        <v>287</v>
      </c>
      <c r="R24" s="128"/>
      <c r="S24" s="69"/>
      <c r="T24" s="103"/>
      <c r="U24" s="67" t="s">
        <v>287</v>
      </c>
      <c r="V24" s="68"/>
    </row>
    <row r="25" spans="2:22" ht="17.25" customHeight="1" x14ac:dyDescent="0.25">
      <c r="M25" s="70" t="s">
        <v>255</v>
      </c>
      <c r="N25" s="129">
        <f ca="1">IFERROR(GETPIVOTDATA("Somma di N. Punti Vendita",'Info sui brand'!$A$1,"Data",DATE(YEAR(INDEX(Tendina_Data,SERVIZIO!$A$2)),MONTH(INDEX(Tendina_Data,SERVIZIO!$A$2)),1))*O25,"")</f>
        <v>2611.7556893308429</v>
      </c>
      <c r="O25" s="104">
        <f ca="1">IFERROR(SUMIFS(OFFSET('Pivot campi calcolati'!$B$2,2,MATCH(INDEX(Tendina_Data,SERVIZIO!$A$2),'Pivot campi calcolati'!$C$2:$ZZ$2)+47,COUNTA('Pivot campi calcolati'!$A$1:$A$1000)-2,1),OFFSET('Pivot campi calcolati'!$B$2,2,MATCH(INDEX(Tendina_Data,SERVIZIO!$A$2),'Pivot campi calcolati'!$C$2:$ZZ$2)+47,COUNTA('Pivot campi calcolati'!$A$1:$A$1000)-2,1),"&gt;=0")/SUMIFS(OFFSET('Pivot campi calcolati'!$B$2,2,MATCH(INDEX(Tendina_Data,SERVIZIO!$A$2),'Pivot campi calcolati'!$C$2:$ZZ$2),COUNTA('Pivot campi calcolati'!$A$1:$A$1000)-2,1),OFFSET('Pivot campi calcolati'!$B$2,2,MATCH(INDEX(Tendina_Data,SERVIZIO!$A$2),'Pivot campi calcolati'!$C$2:$ZZ$2)+47,COUNTA('Pivot campi calcolati'!$A$1:$A$1000)-2,1),"&gt;=0"),"")</f>
        <v>5.8247411613346477E-2</v>
      </c>
      <c r="P25" s="92"/>
      <c r="Q25" s="70" t="s">
        <v>255</v>
      </c>
      <c r="R25" s="129" t="str">
        <f ca="1">IFERROR(SUM('Pivot Punti Vendita'!$U$3:$U$1002)*Cruscotto!S25,"")</f>
        <v/>
      </c>
      <c r="S25" s="104" t="str">
        <f ca="1">IFERROR(SUMIFS(OFFSET('Pivot campi calcolati'!$B$2,2,MATCH(INDEX(Tendina_Data,SERVIZIO!$A$2),'Pivot campi calcolati'!$C$2:$ZZ$2)+47,COUNTA('Pivot campi calcolati'!$A$1:$A$1000)-2,1),OFFSET('Pivot campi calcolati'!$B$4,0,0,COUNTA('Pivot campi calcolati'!$A$1:$A$1000)-2,1),INDEX(Tendina_Settori,SERVIZIO!$A$3),OFFSET('Pivot campi calcolati'!$B$2,2,MATCH(INDEX(Tendina_Data,SERVIZIO!$A$2),'Pivot campi calcolati'!$C$2:$ZZ$2)+47,COUNTA('Pivot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calcolati'!$C$2:$ZZ$2)+47,COUNTA('Pivot campi calcolati'!$A$1:$A$1000)-2,1),"&gt;=0"),"")</f>
        <v/>
      </c>
      <c r="T25" s="103"/>
      <c r="U25" s="70" t="s">
        <v>255</v>
      </c>
      <c r="V25" s="104" t="str">
        <f ca="1">IFERROR(GETPIVOTDATA("Somma di % Like su Facebook",'Pivot campi calcolati'!$A$1,"Brand",INDEX(Tendina_Brand_per_Settore,SERVIZIO!$A$4),"Data",DATE(YEAR(INDEX(Tendina_Data,SERVIZIO!$A$2)),MONTH(INDEX(Tendina_Data,SERVIZIO!$A$2)),1)),"")</f>
        <v/>
      </c>
    </row>
    <row r="26" spans="2:22" ht="17.25" customHeight="1" x14ac:dyDescent="0.25">
      <c r="M26" s="71" t="s">
        <v>256</v>
      </c>
      <c r="N26" s="130">
        <f ca="1">IFERROR(GETPIVOTDATA("Somma di N. Punti Vendita",'Info sui brand'!$A$1,"Data",DATE(YEAR(INDEX(Tendina_Data,SERVIZIO!$A$2)),MONTH(INDEX(Tendina_Data,SERVIZIO!$A$2)),1))*O26,"")</f>
        <v>1922.8340717398878</v>
      </c>
      <c r="O26" s="105">
        <f ca="1">IFERROR(SUMIFS(OFFSET('Pivot campi calcolati'!$B$2,2,MATCH(INDEX(Tendina_Data,SERVIZIO!$A$2),'Pivot campi calcolati'!$C$2:$ZZ$2)+48,COUNTA('Pivot campi calcolati'!$A$1:$A$1000)-2,1),OFFSET('Pivot campi calcolati'!$B$2,2,MATCH(INDEX(Tendina_Data,SERVIZIO!$A$2),'Pivot campi calcolati'!$C$2:$ZZ$2)+48,COUNTA('Pivot campi calcolati'!$A$1:$A$1000)-2,1),"&gt;=0")/SUMIFS(OFFSET('Pivot campi calcolati'!$B$2,2,MATCH(INDEX(Tendina_Data,SERVIZIO!$A$2),'Pivot campi calcolati'!$C$2:$ZZ$2),COUNTA('Pivot campi calcolati'!$A$1:$A$1000)-2,1),OFFSET('Pivot campi calcolati'!$B$2,2,MATCH(INDEX(Tendina_Data,SERVIZIO!$A$2),'Pivot campi calcolati'!$C$2:$ZZ$2)+48,COUNTA('Pivot campi calcolati'!$A$1:$A$1000)-2,1),"&gt;=0"),"")</f>
        <v>4.2883072141213847E-2</v>
      </c>
      <c r="P26" s="92"/>
      <c r="Q26" s="71" t="s">
        <v>256</v>
      </c>
      <c r="R26" s="130" t="str">
        <f ca="1">IFERROR(SUM('Pivot Punti Vendita'!$U$3:$U$1002)*Cruscotto!S26,"")</f>
        <v/>
      </c>
      <c r="S26" s="105" t="str">
        <f ca="1">IFERROR(SUMIFS(OFFSET('Pivot campi calcolati'!$B$2,2,MATCH(INDEX(Tendina_Data,SERVIZIO!$A$2),'Pivot campi calcolati'!$C$2:$ZZ$2)+48,COUNTA('Pivot campi calcolati'!$A$1:$A$1000)-2,1),OFFSET('Pivot campi calcolati'!$B$4,0,0,COUNTA('Pivot campi calcolati'!$A$1:$A$1000)-2,1),INDEX(Tendina_Settori,SERVIZIO!$A$3),OFFSET('Pivot campi calcolati'!$B$2,2,MATCH(INDEX(Tendina_Data,SERVIZIO!$A$2),'Pivot campi calcolati'!$C$2:$ZZ$2)+48,COUNTA('Pivot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calcolati'!$C$2:$ZZ$2)+48,COUNTA('Pivot campi calcolati'!$A$1:$A$1000)-2,1),"&gt;=0"),"")</f>
        <v/>
      </c>
      <c r="T26" s="103"/>
      <c r="U26" s="71" t="s">
        <v>256</v>
      </c>
      <c r="V26" s="105" t="str">
        <f ca="1">IFERROR(GETPIVOTDATA("Somma di % ""Like"" su Social non Facebook",'Pivot campi calcolati'!$A$1,"Brand",INDEX(Tendina_Brand_per_Settore,SERVIZIO!$A$4),"Data",DATE(YEAR(INDEX(Tendina_Data,SERVIZIO!$A$2)),MONTH(INDEX(Tendina_Data,SERVIZIO!$A$2)),1)),"")</f>
        <v/>
      </c>
    </row>
    <row r="27" spans="2:22" ht="17.25" customHeight="1" x14ac:dyDescent="0.25">
      <c r="G27" s="72"/>
      <c r="H27" s="72"/>
      <c r="I27" s="72"/>
      <c r="M27" s="70" t="s">
        <v>257</v>
      </c>
      <c r="N27" s="131">
        <f ca="1">IFERROR(GETPIVOTDATA("Somma di N. Punti Vendita",'Info sui brand'!$A$1,"Data",DATE(YEAR(INDEX(Tendina_Data,SERVIZIO!$A$2)),MONTH(INDEX(Tendina_Data,SERVIZIO!$A$2)),1))*O27,"")</f>
        <v>0</v>
      </c>
      <c r="O27" s="104">
        <f ca="1">IFERROR(SUMIFS(OFFSET('Pivot campi calcolati'!$B$2,2,MATCH(INDEX(Tendina_Data,SERVIZIO!$A$2),'Pivot campi calcolati'!$C$2:$ZZ$2)+49,COUNTA('Pivot campi calcolati'!$A$1:$A$1000)-2,1),OFFSET('Pivot campi calcolati'!$B$2,2,MATCH(INDEX(Tendina_Data,SERVIZIO!$A$2),'Pivot campi calcolati'!$C$2:$ZZ$2)+49,COUNTA('Pivot campi calcolati'!$A$1:$A$1000)-2,1),"&gt;=0")/SUMIFS(OFFSET('Pivot campi calcolati'!$B$2,2,MATCH(INDEX(Tendina_Data,SERVIZIO!$A$2),'Pivot campi calcolati'!$C$2:$ZZ$2),COUNTA('Pivot campi calcolati'!$A$1:$A$1000)-2,1),OFFSET('Pivot campi calcolati'!$B$2,2,MATCH(INDEX(Tendina_Data,SERVIZIO!$A$2),'Pivot campi calcolati'!$C$2:$ZZ$2)+49,COUNTA('Pivot campi calcolati'!$A$1:$A$1000)-2,1),"&gt;=0"),"")</f>
        <v>0</v>
      </c>
      <c r="P27" s="92"/>
      <c r="Q27" s="70" t="s">
        <v>257</v>
      </c>
      <c r="R27" s="131" t="str">
        <f ca="1">IFERROR(SUM('Pivot Punti Vendita'!$U$3:$U$1002)*Cruscotto!S27,"")</f>
        <v/>
      </c>
      <c r="S27" s="104" t="str">
        <f ca="1">IFERROR(SUMIFS(OFFSET('Pivot campi calcolati'!$B$2,2,MATCH(INDEX(Tendina_Data,SERVIZIO!$A$2),'Pivot campi calcolati'!$C$2:$ZZ$2)+49,COUNTA('Pivot campi calcolati'!$A$1:$A$1000)-2,1),OFFSET('Pivot campi calcolati'!$B$4,0,0,COUNTA('Pivot campi calcolati'!$A$1:$A$1000)-2,1),INDEX(Tendina_Settori,SERVIZIO!$A$3),OFFSET('Pivot campi calcolati'!$B$2,2,MATCH(INDEX(Tendina_Data,SERVIZIO!$A$2),'Pivot campi calcolati'!$C$2:$ZZ$2)+49,COUNTA('Pivot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calcolati'!$C$2:$ZZ$2)+49,COUNTA('Pivot campi calcolati'!$A$1:$A$1000)-2,1),"&gt;=0"),"")</f>
        <v/>
      </c>
      <c r="T27" s="103"/>
      <c r="U27" s="70" t="s">
        <v>257</v>
      </c>
      <c r="V27" s="104" t="str">
        <f ca="1">IFERROR(GETPIVOTDATA("Somma di % Attivazione NFC",'Pivot campi calcolati'!$A$1,"Brand",INDEX(Tendina_Brand_per_Settore,SERVIZIO!$A$4),"Data",DATE(YEAR(INDEX(Tendina_Data,SERVIZIO!$A$2)),MONTH(INDEX(Tendina_Data,SERVIZIO!$A$2)),1)),"")</f>
        <v/>
      </c>
    </row>
    <row r="28" spans="2:22" ht="17.25" customHeight="1" x14ac:dyDescent="0.25">
      <c r="M28" s="71" t="s">
        <v>258</v>
      </c>
      <c r="N28" s="130">
        <f ca="1">IFERROR(GETPIVOTDATA("Somma di N. Punti Vendita",'Info sui brand'!$A$1,"Data",DATE(YEAR(INDEX(Tendina_Data,SERVIZIO!$A$2)),MONTH(INDEX(Tendina_Data,SERVIZIO!$A$2)),1))*O28,"")</f>
        <v>3482.1385056474642</v>
      </c>
      <c r="O28" s="105">
        <f ca="1">IFERROR(SUMIFS(OFFSET('Pivot campi calcolati'!$B$2,2,MATCH(INDEX(Tendina_Data,SERVIZIO!$A$2),'Pivot campi calcolati'!$C$2:$ZZ$2)+50,COUNTA('Pivot campi calcolati'!$A$1:$A$1000)-2,1),OFFSET('Pivot campi calcolati'!$B$2,2,MATCH(INDEX(Tendina_Data,SERVIZIO!$A$2),'Pivot campi calcolati'!$C$2:$ZZ$2)+50,COUNTA('Pivot campi calcolati'!$A$1:$A$1000)-2,1),"&gt;=0")/SUMIFS(OFFSET('Pivot campi calcolati'!$B$2,2,MATCH(INDEX(Tendina_Data,SERVIZIO!$A$2),'Pivot campi calcolati'!$C$2:$ZZ$2),COUNTA('Pivot campi calcolati'!$A$1:$A$1000)-2,1),OFFSET('Pivot campi calcolati'!$B$2,2,MATCH(INDEX(Tendina_Data,SERVIZIO!$A$2),'Pivot campi calcolati'!$C$2:$ZZ$2)+50,COUNTA('Pivot campi calcolati'!$A$1:$A$1000)-2,1),"&gt;=0"),"")</f>
        <v>7.7658701256661924E-2</v>
      </c>
      <c r="P28" s="92"/>
      <c r="Q28" s="71" t="s">
        <v>258</v>
      </c>
      <c r="R28" s="130" t="str">
        <f ca="1">IFERROR(SUM('Pivot Punti Vendita'!$U$3:$U$1002)*Cruscotto!S28,"")</f>
        <v/>
      </c>
      <c r="S28" s="105" t="str">
        <f ca="1">IFERROR(SUMIFS(OFFSET('Pivot campi calcolati'!$B$2,2,MATCH(INDEX(Tendina_Data,SERVIZIO!$A$2),'Pivot campi calcolati'!$C$2:$ZZ$2)+50,COUNTA('Pivot campi calcolati'!$A$1:$A$1000)-2,1),OFFSET('Pivot campi calcolati'!$B$4,0,0,COUNTA('Pivot campi calcolati'!$A$1:$A$1000)-2,1),INDEX(Tendina_Settori,SERVIZIO!$A$3),OFFSET('Pivot campi calcolati'!$B$2,2,MATCH(INDEX(Tendina_Data,SERVIZIO!$A$2),'Pivot campi calcolati'!$C$2:$ZZ$2)+50,COUNTA('Pivot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calcolati'!$C$2:$ZZ$2)+50,COUNTA('Pivot campi calcolati'!$A$1:$A$1000)-2,1),"&gt;=0"),"")</f>
        <v/>
      </c>
      <c r="T28" s="103"/>
      <c r="U28" s="71" t="s">
        <v>258</v>
      </c>
      <c r="V28" s="105" t="str">
        <f ca="1">IFERROR(GETPIVOTDATA("Somma di % Download App",'Pivot campi calcolati'!$A$1,"Brand",INDEX(Tendina_Brand_per_Settore,SERVIZIO!$A$4),"Data",DATE(YEAR(INDEX(Tendina_Data,SERVIZIO!$A$2)),MONTH(INDEX(Tendina_Data,SERVIZIO!$A$2)),1)),"")</f>
        <v/>
      </c>
    </row>
    <row r="29" spans="2:22" ht="17.25" customHeight="1" x14ac:dyDescent="0.25">
      <c r="M29" s="70" t="s">
        <v>259</v>
      </c>
      <c r="N29" s="131">
        <f ca="1">IFERROR(GETPIVOTDATA("Somma di N. Punti Vendita",'Info sui brand'!$A$1,"Data",DATE(YEAR(INDEX(Tendina_Data,SERVIZIO!$A$2)),MONTH(INDEX(Tendina_Data,SERVIZIO!$A$2)),1))*O29,"")</f>
        <v>3116.1280686977393</v>
      </c>
      <c r="O29" s="104">
        <f ca="1">IFERROR(SUMIFS(OFFSET('Pivot campi calcolati'!$B$2,2,MATCH(INDEX(Tendina_Data,SERVIZIO!$A$2),'Pivot campi calcolati'!$C$2:$ZZ$2)+51,COUNTA('Pivot campi calcolati'!$A$1:$A$1000)-2,1),OFFSET('Pivot campi calcolati'!$B$2,2,MATCH(INDEX(Tendina_Data,SERVIZIO!$A$2),'Pivot campi calcolati'!$C$2:$ZZ$2)+51,COUNTA('Pivot campi calcolati'!$A$1:$A$1000)-2,1),"&gt;=0")/SUMIFS(OFFSET('Pivot campi calcolati'!$B$2,2,MATCH(INDEX(Tendina_Data,SERVIZIO!$A$2),'Pivot campi calcolati'!$C$2:$ZZ$2),COUNTA('Pivot campi calcolati'!$A$1:$A$1000)-2,1),OFFSET('Pivot campi calcolati'!$B$2,2,MATCH(INDEX(Tendina_Data,SERVIZIO!$A$2),'Pivot campi calcolati'!$C$2:$ZZ$2)+51,COUNTA('Pivot campi calcolati'!$A$1:$A$1000)-2,1),"&gt;=0"),"")</f>
        <v>6.9495931414566323E-2</v>
      </c>
      <c r="P29" s="92"/>
      <c r="Q29" s="70" t="s">
        <v>259</v>
      </c>
      <c r="R29" s="131" t="str">
        <f ca="1">IFERROR(SUM('Pivot Punti Vendita'!$U$3:$U$1002)*Cruscotto!S29,"")</f>
        <v/>
      </c>
      <c r="S29" s="104" t="str">
        <f ca="1">IFERROR(SUMIFS(OFFSET('Pivot campi calcolati'!$B$2,2,MATCH(INDEX(Tendina_Data,SERVIZIO!$A$2),'Pivot campi calcolati'!$C$2:$ZZ$2)+51,COUNTA('Pivot campi calcolati'!$A$1:$A$1000)-2,1),OFFSET('Pivot campi calcolati'!$B$4,0,0,COUNTA('Pivot campi calcolati'!$A$1:$A$1000)-2,1),INDEX(Tendina_Settori,SERVIZIO!$A$3),OFFSET('Pivot campi calcolati'!$B$2,2,MATCH(INDEX(Tendina_Data,SERVIZIO!$A$2),'Pivot campi calcolati'!$C$2:$ZZ$2)+51,COUNTA('Pivot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calcolati'!$C$2:$ZZ$2)+51,COUNTA('Pivot campi calcolati'!$A$1:$A$1000)-2,1),"&gt;=0"),"")</f>
        <v/>
      </c>
      <c r="T29" s="103"/>
      <c r="U29" s="70" t="s">
        <v>259</v>
      </c>
      <c r="V29" s="104" t="str">
        <f ca="1">IFERROR(GETPIVOTDATA("Somma di % Registrazione Sito Web",'Pivot campi calcolati'!$A$1,"Brand",INDEX(Tendina_Brand_per_Settore,SERVIZIO!$A$4),"Data",DATE(YEAR(INDEX(Tendina_Data,SERVIZIO!$A$2)),MONTH(INDEX(Tendina_Data,SERVIZIO!$A$2)),1)),"")</f>
        <v/>
      </c>
    </row>
    <row r="30" spans="2:22" ht="17.25" customHeight="1" x14ac:dyDescent="0.25">
      <c r="M30" s="71" t="s">
        <v>260</v>
      </c>
      <c r="N30" s="130">
        <f ca="1">IFERROR(GETPIVOTDATA("Somma di N. Punti Vendita",'Info sui brand'!$A$1,"Data",DATE(YEAR(INDEX(Tendina_Data,SERVIZIO!$A$2)),MONTH(INDEX(Tendina_Data,SERVIZIO!$A$2)),1))*O30,"")</f>
        <v>36398.84005347707</v>
      </c>
      <c r="O30" s="105">
        <f ca="1">IFERROR(SUMIFS(OFFSET('Pivot campi calcolati'!$B$2,2,MATCH(INDEX(Tendina_Data,SERVIZIO!$A$2),'Pivot campi calcolati'!$C$2:$ZZ$2)+53,COUNTA('Pivot campi calcolati'!$A$1:$A$1000)-2,1),OFFSET('Pivot campi calcolati'!$B$2,2,MATCH(INDEX(Tendina_Data,SERVIZIO!$A$2),'Pivot campi calcolati'!$C$2:$ZZ$2)+53,COUNTA('Pivot campi calcolati'!$A$1:$A$1000)-2,1),"&gt;=0")/SUMIFS(OFFSET('Pivot campi calcolati'!$B$2,2,MATCH(INDEX(Tendina_Data,SERVIZIO!$A$2),'Pivot campi calcolati'!$C$2:$ZZ$2),COUNTA('Pivot campi calcolati'!$A$1:$A$1000)-2,1),OFFSET('Pivot campi calcolati'!$B$2,2,MATCH(INDEX(Tendina_Data,SERVIZIO!$A$2),'Pivot campi calcolati'!$C$2:$ZZ$2)+53,COUNTA('Pivot campi calcolati'!$A$1:$A$1000)-2,1),"&gt;=0"),"")</f>
        <v>0.81176743579199073</v>
      </c>
      <c r="P30" s="92"/>
      <c r="Q30" s="71" t="s">
        <v>260</v>
      </c>
      <c r="R30" s="130" t="str">
        <f ca="1">IFERROR(SUM('Pivot Punti Vendita'!$U$3:$U$1002)*Cruscotto!S30,"")</f>
        <v/>
      </c>
      <c r="S30" s="105" t="str">
        <f ca="1">IFERROR(SUMIFS(OFFSET('Pivot campi calcolati'!$B$2,2,MATCH(INDEX(Tendina_Data,SERVIZIO!$A$2),'Pivot campi calcolati'!$C$2:$ZZ$2)+53,COUNTA('Pivot campi calcolati'!$A$1:$A$1000)-2,1),OFFSET('Pivot campi calcolati'!$B$4,0,0,COUNTA('Pivot campi calcolati'!$A$1:$A$1000)-2,1),INDEX(Tendina_Settori,SERVIZIO!$A$3),OFFSET('Pivot campi calcolati'!$B$2,2,MATCH(INDEX(Tendina_Data,SERVIZIO!$A$2),'Pivot campi calcolati'!$C$2:$ZZ$2)+53,COUNTA('Pivot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calcolati'!$C$2:$ZZ$2)+53,COUNTA('Pivot campi calcolati'!$A$1:$A$1000)-2,1),"&gt;=0"),"")</f>
        <v/>
      </c>
      <c r="T30" s="103"/>
      <c r="U30" s="71" t="s">
        <v>260</v>
      </c>
      <c r="V30" s="105" t="str">
        <f ca="1">IFERROR(GETPIVOTDATA("Somma di % Nessun invito",'Pivot campi calcolati'!$A$1,"Brand",INDEX(Tendina_Brand_per_Settore,SERVIZIO!$A$4),"Data",DATE(YEAR(INDEX(Tendina_Data,SERVIZIO!$A$2)),MONTH(INDEX(Tendina_Data,SERVIZIO!$A$2)),1)),"")</f>
        <v/>
      </c>
    </row>
    <row r="31" spans="2:22" ht="17.25" customHeight="1" x14ac:dyDescent="0.25">
      <c r="N31" s="123"/>
      <c r="R31" s="123"/>
    </row>
    <row r="32" spans="2:22" ht="17.25" customHeight="1" x14ac:dyDescent="0.3">
      <c r="M32" s="67" t="s">
        <v>288</v>
      </c>
      <c r="N32" s="128"/>
      <c r="O32" s="68"/>
      <c r="P32" s="92"/>
      <c r="Q32" s="67" t="s">
        <v>288</v>
      </c>
      <c r="R32" s="128"/>
      <c r="S32" s="68"/>
      <c r="T32" s="103"/>
      <c r="U32" s="67" t="s">
        <v>288</v>
      </c>
      <c r="V32" s="68"/>
    </row>
    <row r="33" spans="4:22" ht="17.25" customHeight="1" x14ac:dyDescent="0.25">
      <c r="M33" s="106" t="s">
        <v>261</v>
      </c>
      <c r="N33" s="132">
        <f ca="1">IFERROR(GETPIVOTDATA("Somma di N. Punti Vendita",'Info sui brand'!$A$1,"Data",DATE(YEAR(INDEX(Tendina_Data,SERVIZIO!$A$2)),MONTH(INDEX(Tendina_Data,SERVIZIO!$A$2)),1))*O33,"")</f>
        <v>6055.1233777269099</v>
      </c>
      <c r="O33" s="107">
        <f ca="1">IFERROR(SUMIFS(OFFSET('Pivot campi calcolati'!$B$2,2,MATCH(INDEX(Tendina_Data,SERVIZIO!$A$2),'Pivot campi calcolati'!$C$2:$ZZ$2)+57,COUNTA('Pivot campi calcolati'!$A$1:$A$1000)-2,1),OFFSET('Pivot campi calcolati'!$B$2,2,MATCH(INDEX(Tendina_Data,SERVIZIO!$A$2),'Pivot campi calcolati'!$C$2:$ZZ$2)+57,COUNTA('Pivot campi calcolati'!$A$1:$A$1000)-2,1),"&gt;=0")/SUMIFS(OFFSET('Pivot campi calcolati'!$B$2,2,MATCH(INDEX(Tendina_Data,SERVIZIO!$A$2),'Pivot campi calcolati'!$C$2:$ZZ$2),COUNTA('Pivot campi calcolati'!$A$1:$A$1000)-2,1),OFFSET('Pivot campi calcolati'!$B$2,2,MATCH(INDEX(Tendina_Data,SERVIZIO!$A$2),'Pivot campi calcolati'!$C$2:$ZZ$2)+57,COUNTA('Pivot campi calcolati'!$A$1:$A$1000)-2,1),"&gt;=0"),"")</f>
        <v>0.13504144556584469</v>
      </c>
      <c r="P33" s="92"/>
      <c r="Q33" s="106" t="s">
        <v>261</v>
      </c>
      <c r="R33" s="132" t="str">
        <f ca="1">IFERROR(SUM('Pivot Punti Vendita'!$U$3:$U$1002)*Cruscotto!S33,"")</f>
        <v/>
      </c>
      <c r="S33" s="107" t="str">
        <f ca="1">IFERROR(SUMIFS(OFFSET('Pivot campi calcolati'!$B$2,2,MATCH(INDEX(Tendina_Data,SERVIZIO!$A$2),'Pivot campi calcolati'!$C$2:$ZZ$2)+57,COUNTA('Pivot campi calcolati'!$A$1:$A$1000)-2,1),OFFSET('Pivot campi calcolati'!$B$4,0,0,COUNTA('Pivot campi calcolati'!$A$1:$A$1000)-2,1),INDEX(Tendina_Settori,SERVIZIO!$A$3),OFFSET('Pivot campi calcolati'!$B$2,2,MATCH(INDEX(Tendina_Data,SERVIZIO!$A$2),'Pivot campi calcolati'!$C$2:$ZZ$2)+57,COUNTA('Pivot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calcolati'!$C$2:$ZZ$2)+57,COUNTA('Pivot campi calcolati'!$A$1:$A$1000)-2,1),"&gt;=0"),"")</f>
        <v/>
      </c>
      <c r="T33" s="103"/>
      <c r="U33" s="106" t="s">
        <v>261</v>
      </c>
      <c r="V33" s="107" t="str">
        <f ca="1">IFERROR(GETPIVOTDATA("Somma di % Codici in negozio (in uno o più punti)",'Pivot campi calcolati'!$A$1,"Brand",INDEX(Tendina_Brand_per_Settore,SERVIZIO!$A$4),"Data",DATE(YEAR(INDEX(Tendina_Data,SERVIZIO!$A$2)),MONTH(INDEX(Tendina_Data,SERVIZIO!$A$2)),1)),"")</f>
        <v/>
      </c>
    </row>
    <row r="34" spans="4:22" ht="17.25" customHeight="1" x14ac:dyDescent="0.25">
      <c r="M34" s="108" t="s">
        <v>262</v>
      </c>
      <c r="N34" s="133">
        <f ca="1">IFERROR(GETPIVOTDATA("Somma di N. Punti Vendita",'Info sui brand'!$A$1,"Data",DATE(YEAR(INDEX(Tendina_Data,SERVIZIO!$A$2)),MONTH(INDEX(Tendina_Data,SERVIZIO!$A$2)),1))*O34,"")</f>
        <v>3875.9635141942185</v>
      </c>
      <c r="O34" s="109">
        <f ca="1">IFERROR(SUMIFS(OFFSET('Pivot campi calcolati'!$B$2,2,MATCH(INDEX(Tendina_Data,SERVIZIO!$A$2),'Pivot campi calcolati'!$C$2:$ZZ$2)+59,COUNTA('Pivot campi calcolati'!$A$1:$A$1000)-2,1),OFFSET('Pivot campi calcolati'!$B$2,2,MATCH(INDEX(Tendina_Data,SERVIZIO!$A$2),'Pivot campi calcolati'!$C$2:$ZZ$2)+59,COUNTA('Pivot campi calcolati'!$A$1:$A$1000)-2,1),"&gt;=0")/SUMIFS(OFFSET('Pivot campi calcolati'!$B$2,2,MATCH(INDEX(Tendina_Data,SERVIZIO!$A$2),'Pivot campi calcolati'!$C$2:$ZZ$2),COUNTA('Pivot campi calcolati'!$A$1:$A$1000)-2,1),OFFSET('Pivot campi calcolati'!$B$2,2,MATCH(INDEX(Tendina_Data,SERVIZIO!$A$2),'Pivot campi calcolati'!$C$2:$ZZ$2)+59,COUNTA('Pivot campi calcolati'!$A$1:$A$1000)-2,1),"&gt;=0"),"")</f>
        <v>8.6441792060354128E-2</v>
      </c>
      <c r="P34" s="92"/>
      <c r="Q34" s="108" t="s">
        <v>262</v>
      </c>
      <c r="R34" s="133" t="str">
        <f ca="1">IFERROR(SUM('Pivot Punti Vendita'!$U$3:$U$1002)*Cruscotto!S34,"")</f>
        <v/>
      </c>
      <c r="S34" s="109" t="str">
        <f ca="1">IFERROR(SUMIFS(OFFSET('Pivot campi calcolati'!$B$2,2,MATCH(INDEX(Tendina_Data,SERVIZIO!$A$2),'Pivot campi calcolati'!$C$2:$ZZ$2)+59,COUNTA('Pivot campi calcolati'!$A$1:$A$1000)-2,1),OFFSET('Pivot campi calcolati'!$B$4,0,0,COUNTA('Pivot campi calcolati'!$A$1:$A$1000)-2,1),INDEX(Tendina_Settori,SERVIZIO!$A$3),OFFSET('Pivot campi calcolati'!$B$2,2,MATCH(INDEX(Tendina_Data,SERVIZIO!$A$2),'Pivot campi calcolati'!$C$2:$ZZ$2)+59,COUNTA('Pivot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calcolati'!$C$2:$ZZ$2)+59,COUNTA('Pivot campi calcolati'!$A$1:$A$1000)-2,1),"&gt;=0"),"")</f>
        <v/>
      </c>
      <c r="T34" s="103"/>
      <c r="U34" s="108" t="s">
        <v>262</v>
      </c>
      <c r="V34" s="109" t="str">
        <f ca="1">IFERROR(GETPIVOTDATA("Somma di % Codici a barre",'Pivot campi calcolati'!$A$1,"Brand",INDEX(Tendina_Brand_per_Settore,SERVIZIO!$A$4),"Data",DATE(YEAR(INDEX(Tendina_Data,SERVIZIO!$A$2)),MONTH(INDEX(Tendina_Data,SERVIZIO!$A$2)),1)),"")</f>
        <v/>
      </c>
    </row>
    <row r="35" spans="4:22" ht="17.25" customHeight="1" x14ac:dyDescent="0.25">
      <c r="M35" s="106" t="s">
        <v>263</v>
      </c>
      <c r="N35" s="132">
        <f ca="1">IFERROR(GETPIVOTDATA("Somma di N. Punti Vendita",'Info sui brand'!$A$1,"Data",DATE(YEAR(INDEX(Tendina_Data,SERVIZIO!$A$2)),MONTH(INDEX(Tendina_Data,SERVIZIO!$A$2)),1))*O35,"")</f>
        <v>0</v>
      </c>
      <c r="O35" s="107">
        <f ca="1">IFERROR(SUMIFS(OFFSET('Pivot campi calcolati'!$B$2,2,MATCH(INDEX(Tendina_Data,SERVIZIO!$A$2),'Pivot campi calcolati'!$C$2:$ZZ$2)+61,COUNTA('Pivot campi calcolati'!$A$1:$A$1000)-2,1),OFFSET('Pivot campi calcolati'!$B$2,2,MATCH(INDEX(Tendina_Data,SERVIZIO!$A$2),'Pivot campi calcolati'!$C$2:$ZZ$2)+61,COUNTA('Pivot campi calcolati'!$A$1:$A$1000)-2,1),"&gt;=0")/SUMIFS(OFFSET('Pivot campi calcolati'!$B$2,2,MATCH(INDEX(Tendina_Data,SERVIZIO!$A$2),'Pivot campi calcolati'!$C$2:$ZZ$2),COUNTA('Pivot campi calcolati'!$A$1:$A$1000)-2,1),OFFSET('Pivot campi calcolati'!$B$2,2,MATCH(INDEX(Tendina_Data,SERVIZIO!$A$2),'Pivot campi calcolati'!$C$2:$ZZ$2)+61,COUNTA('Pivot campi calcolati'!$A$1:$A$1000)-2,1),"&gt;=0"),"")</f>
        <v>0</v>
      </c>
      <c r="P35" s="92"/>
      <c r="Q35" s="106" t="s">
        <v>263</v>
      </c>
      <c r="R35" s="132" t="str">
        <f ca="1">IFERROR(SUM('Pivot Punti Vendita'!$U$3:$U$1002)*Cruscotto!S35,"")</f>
        <v/>
      </c>
      <c r="S35" s="107" t="str">
        <f ca="1">IFERROR(SUMIFS(OFFSET('Pivot campi calcolati'!$B$2,2,MATCH(INDEX(Tendina_Data,SERVIZIO!$A$2),'Pivot campi calcolati'!$C$2:$ZZ$2)+61,COUNTA('Pivot campi calcolati'!$A$1:$A$1000)-2,1),OFFSET('Pivot campi calcolati'!$B$4,0,0,COUNTA('Pivot campi calcolati'!$A$1:$A$1000)-2,1),INDEX(Tendina_Settori,SERVIZIO!$A$3),OFFSET('Pivot campi calcolati'!$B$2,2,MATCH(INDEX(Tendina_Data,SERVIZIO!$A$2),'Pivot campi calcolati'!$C$2:$ZZ$2)+61,COUNTA('Pivot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calcolati'!$C$2:$ZZ$2)+61,COUNTA('Pivot campi calcolati'!$A$1:$A$1000)-2,1),"&gt;=0"),"")</f>
        <v/>
      </c>
      <c r="T35" s="103"/>
      <c r="U35" s="106" t="s">
        <v>263</v>
      </c>
      <c r="V35" s="107" t="str">
        <f ca="1">IFERROR(GETPIVOTDATA("Somma di % Altri codici",'Pivot campi calcolati'!$A$1,"Brand",INDEX(Tendina_Brand_per_Settore,SERVIZIO!$A$4),"Data",DATE(YEAR(INDEX(Tendina_Data,SERVIZIO!$A$2)),MONTH(INDEX(Tendina_Data,SERVIZIO!$A$2)),1)),"")</f>
        <v/>
      </c>
    </row>
    <row r="36" spans="4:22" ht="17.25" customHeight="1" x14ac:dyDescent="0.25">
      <c r="M36" s="108" t="s">
        <v>264</v>
      </c>
      <c r="N36" s="133">
        <f ca="1">IFERROR(GETPIVOTDATA("Somma di N. Punti Vendita",'Info sui brand'!$A$1,"Data",DATE(YEAR(INDEX(Tendina_Data,SERVIZIO!$A$2)),MONTH(INDEX(Tendina_Data,SERVIZIO!$A$2)),1))*O36,"")</f>
        <v>201.05580906798261</v>
      </c>
      <c r="O36" s="109">
        <f ca="1">IFERROR(SUMIFS(OFFSET('Pivot campi calcolati'!$B$2,2,MATCH(INDEX(Tendina_Data,SERVIZIO!$A$2),'Pivot campi calcolati'!$C$2:$ZZ$2)+63,COUNTA('Pivot campi calcolati'!$A$1:$A$1000)-2,1),OFFSET('Pivot campi calcolati'!$B$2,2,MATCH(INDEX(Tendina_Data,SERVIZIO!$A$2),'Pivot campi calcolati'!$C$2:$ZZ$2)+63,COUNTA('Pivot campi calcolati'!$A$1:$A$1000)-2,1),"&gt;=0")/SUMIFS(OFFSET('Pivot campi calcolati'!$B$2,2,MATCH(INDEX(Tendina_Data,SERVIZIO!$A$2),'Pivot campi calcolati'!$C$2:$ZZ$2),COUNTA('Pivot campi calcolati'!$A$1:$A$1000)-2,1),OFFSET('Pivot campi calcolati'!$B$2,2,MATCH(INDEX(Tendina_Data,SERVIZIO!$A$2),'Pivot campi calcolati'!$C$2:$ZZ$2)+63,COUNTA('Pivot campi calcolati'!$A$1:$A$1000)-2,1),"&gt;=0"),"")</f>
        <v>4.4839494428507015E-3</v>
      </c>
      <c r="P36" s="92"/>
      <c r="Q36" s="108" t="s">
        <v>264</v>
      </c>
      <c r="R36" s="133" t="str">
        <f ca="1">IFERROR(SUM('Pivot Punti Vendita'!$U$3:$U$1002)*Cruscotto!S36,"")</f>
        <v/>
      </c>
      <c r="S36" s="109" t="str">
        <f ca="1">IFERROR(SUMIFS(OFFSET('Pivot campi calcolati'!$B$2,2,MATCH(INDEX(Tendina_Data,SERVIZIO!$A$2),'Pivot campi calcolati'!$C$2:$ZZ$2)+63,COUNTA('Pivot campi calcolati'!$A$1:$A$1000)-2,1),OFFSET('Pivot campi calcolati'!$B$4,0,0,COUNTA('Pivot campi calcolati'!$A$1:$A$1000)-2,1),INDEX(Tendina_Settori,SERVIZIO!$A$3),OFFSET('Pivot campi calcolati'!$B$2,2,MATCH(INDEX(Tendina_Data,SERVIZIO!$A$2),'Pivot campi calcolati'!$C$2:$ZZ$2)+63,COUNTA('Pivot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calcolati'!$C$2:$ZZ$2)+63,COUNTA('Pivot campi calcolati'!$A$1:$A$1000)-2,1),"&gt;=0"),"")</f>
        <v/>
      </c>
      <c r="T36" s="103"/>
      <c r="U36" s="108" t="s">
        <v>264</v>
      </c>
      <c r="V36" s="109" t="str">
        <f ca="1">IFERROR(GETPIVOTDATA("Somma di % Codice per download App",'Pivot campi calcolati'!$A$1,"Brand",INDEX(Tendina_Brand_per_Settore,SERVIZIO!$A$4),"Data",DATE(YEAR(INDEX(Tendina_Data,SERVIZIO!$A$2)),MONTH(INDEX(Tendina_Data,SERVIZIO!$A$2)),1)),"")</f>
        <v/>
      </c>
    </row>
    <row r="37" spans="4:22" ht="17.25" customHeight="1" x14ac:dyDescent="0.25">
      <c r="M37" s="106" t="s">
        <v>265</v>
      </c>
      <c r="N37" s="132">
        <f ca="1">IFERROR(GETPIVOTDATA("Somma di N. Punti Vendita",'Info sui brand'!$A$1,"Data",DATE(YEAR(INDEX(Tendina_Data,SERVIZIO!$A$2)),MONTH(INDEX(Tendina_Data,SERVIZIO!$A$2)),1))*O37,"")</f>
        <v>190.50315610585093</v>
      </c>
      <c r="O37" s="107">
        <f ca="1">IFERROR(SUMIFS(OFFSET('Pivot campi calcolati'!$B$2,2,MATCH(INDEX(Tendina_Data,SERVIZIO!$A$2),'Pivot campi calcolati'!$C$2:$ZZ$2)+64,COUNTA('Pivot campi calcolati'!$A$1:$A$1000)-2,1),OFFSET('Pivot campi calcolati'!$B$2,2,MATCH(INDEX(Tendina_Data,SERVIZIO!$A$2),'Pivot campi calcolati'!$C$2:$ZZ$2)+64,COUNTA('Pivot campi calcolati'!$A$1:$A$1000)-2,1),"&gt;=0")/SUMIFS(OFFSET('Pivot campi calcolati'!$B$2,2,MATCH(INDEX(Tendina_Data,SERVIZIO!$A$2),'Pivot campi calcolati'!$C$2:$ZZ$2),COUNTA('Pivot campi calcolati'!$A$1:$A$1000)-2,1),OFFSET('Pivot campi calcolati'!$B$2,2,MATCH(INDEX(Tendina_Data,SERVIZIO!$A$2),'Pivot campi calcolati'!$C$2:$ZZ$2)+64,COUNTA('Pivot campi calcolati'!$A$1:$A$1000)-2,1),"&gt;=0"),"")</f>
        <v>4.2486040301043942E-3</v>
      </c>
      <c r="P37" s="92"/>
      <c r="Q37" s="106" t="s">
        <v>265</v>
      </c>
      <c r="R37" s="132" t="str">
        <f ca="1">IFERROR(SUM('Pivot Punti Vendita'!$U$3:$U$1002)*Cruscotto!S37,"")</f>
        <v/>
      </c>
      <c r="S37" s="107" t="str">
        <f ca="1">IFERROR(SUMIFS(OFFSET('Pivot campi calcolati'!$B$2,2,MATCH(INDEX(Tendina_Data,SERVIZIO!$A$2),'Pivot campi calcolati'!$C$2:$ZZ$2)+64,COUNTA('Pivot campi calcolati'!$A$1:$A$1000)-2,1),OFFSET('Pivot campi calcolati'!$B$4,0,0,COUNTA('Pivot campi calcolati'!$A$1:$A$1000)-2,1),INDEX(Tendina_Settori,SERVIZIO!$A$3),OFFSET('Pivot campi calcolati'!$B$2,2,MATCH(INDEX(Tendina_Data,SERVIZIO!$A$2),'Pivot campi calcolati'!$C$2:$ZZ$2)+64,COUNTA('Pivot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calcolati'!$C$2:$ZZ$2)+64,COUNTA('Pivot campi calcolati'!$A$1:$A$1000)-2,1),"&gt;=0"),"")</f>
        <v/>
      </c>
      <c r="T37" s="103"/>
      <c r="U37" s="106" t="s">
        <v>265</v>
      </c>
      <c r="V37" s="107" t="str">
        <f ca="1">IFERROR(GETPIVOTDATA("Somma di % codice per pagare alla cassa",'Pivot campi calcolati'!$A$1,"Brand",INDEX(Tendina_Brand_per_Settore,SERVIZIO!$A$4),"Data",DATE(YEAR(INDEX(Tendina_Data,SERVIZIO!$A$2)),MONTH(INDEX(Tendina_Data,SERVIZIO!$A$2)),1)),"")</f>
        <v/>
      </c>
    </row>
    <row r="38" spans="4:22" ht="17.25" customHeight="1" x14ac:dyDescent="0.25">
      <c r="M38" s="108" t="s">
        <v>266</v>
      </c>
      <c r="N38" s="133">
        <f ca="1">IFERROR(GETPIVOTDATA("Somma di N. Punti Vendita",'Info sui brand'!$A$1,"Data",DATE(YEAR(INDEX(Tendina_Data,SERVIZIO!$A$2)),MONTH(INDEX(Tendina_Data,SERVIZIO!$A$2)),1))*O38,"")</f>
        <v>835.05919903285405</v>
      </c>
      <c r="O38" s="109">
        <f ca="1">IFERROR(SUMIFS(OFFSET('Pivot campi calcolati'!$B$2,2,MATCH(INDEX(Tendina_Data,SERVIZIO!$A$2),'Pivot campi calcolati'!$C$2:$ZZ$2)+65,COUNTA('Pivot campi calcolati'!$A$1:$A$1000)-2,1),OFFSET('Pivot campi calcolati'!$B$2,2,MATCH(INDEX(Tendina_Data,SERVIZIO!$A$2),'Pivot campi calcolati'!$C$2:$ZZ$2)+65,COUNTA('Pivot campi calcolati'!$A$1:$A$1000)-2,1),"&gt;=0")/SUMIFS(OFFSET('Pivot campi calcolati'!$B$2,2,MATCH(INDEX(Tendina_Data,SERVIZIO!$A$2),'Pivot campi calcolati'!$C$2:$ZZ$2),COUNTA('Pivot campi calcolati'!$A$1:$A$1000)-2,1),OFFSET('Pivot campi calcolati'!$B$2,2,MATCH(INDEX(Tendina_Data,SERVIZIO!$A$2),'Pivot campi calcolati'!$C$2:$ZZ$2)+65,COUNTA('Pivot campi calcolati'!$A$1:$A$1000)-2,1),"&gt;=0"),"")</f>
        <v>1.8623501840648857E-2</v>
      </c>
      <c r="P38" s="92"/>
      <c r="Q38" s="108" t="s">
        <v>266</v>
      </c>
      <c r="R38" s="133" t="str">
        <f ca="1">IFERROR(SUM('Pivot Punti Vendita'!$U$3:$U$1002)*Cruscotto!S38,"")</f>
        <v/>
      </c>
      <c r="S38" s="109" t="str">
        <f ca="1">IFERROR(SUMIFS(OFFSET('Pivot campi calcolati'!$B$2,2,MATCH(INDEX(Tendina_Data,SERVIZIO!$A$2),'Pivot campi calcolati'!$C$2:$ZZ$2)+65,COUNTA('Pivot campi calcolati'!$A$1:$A$1000)-2,1),OFFSET('Pivot campi calcolati'!$B$4,0,0,COUNTA('Pivot campi calcolati'!$A$1:$A$1000)-2,1),INDEX(Tendina_Settori,SERVIZIO!$A$3),OFFSET('Pivot campi calcolati'!$B$2,2,MATCH(INDEX(Tendina_Data,SERVIZIO!$A$2),'Pivot campi calcolati'!$C$2:$ZZ$2)+65,COUNTA('Pivot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calcolati'!$C$2:$ZZ$2)+65,COUNTA('Pivot campi calcolati'!$A$1:$A$1000)-2,1),"&gt;=0"),"")</f>
        <v/>
      </c>
      <c r="T38" s="103"/>
      <c r="U38" s="108" t="s">
        <v>266</v>
      </c>
      <c r="V38" s="109" t="str">
        <f ca="1">IFERROR(GETPIVOTDATA("Somma di % Codice per accesso a contenuti",'Pivot campi calcolati'!$A$1,"Brand",INDEX(Tendina_Brand_per_Settore,SERVIZIO!$A$4),"Data",DATE(YEAR(INDEX(Tendina_Data,SERVIZIO!$A$2)),MONTH(INDEX(Tendina_Data,SERVIZIO!$A$2)),1)),"")</f>
        <v/>
      </c>
    </row>
    <row r="39" spans="4:22" ht="17.25" customHeight="1" x14ac:dyDescent="0.25">
      <c r="M39" s="106" t="s">
        <v>267</v>
      </c>
      <c r="N39" s="132">
        <f ca="1">IFERROR(GETPIVOTDATA("Somma di N. Punti Vendita",'Info sui brand'!$A$1,"Data",DATE(YEAR(INDEX(Tendina_Data,SERVIZIO!$A$2)),MONTH(INDEX(Tendina_Data,SERVIZIO!$A$2)),1))*O39,"")</f>
        <v>1369.264113457959</v>
      </c>
      <c r="O39" s="107">
        <f ca="1">IFERROR(SUMIFS(OFFSET('Pivot campi calcolati'!$B$2,2,MATCH(INDEX(Tendina_Data,SERVIZIO!$A$2),'Pivot campi calcolati'!$C$2:$ZZ$2)+66,COUNTA('Pivot campi calcolati'!$A$1:$A$1000)-2,1),OFFSET('Pivot campi calcolati'!$B$2,2,MATCH(INDEX(Tendina_Data,SERVIZIO!$A$2),'Pivot campi calcolati'!$C$2:$ZZ$2)+66,COUNTA('Pivot campi calcolati'!$A$1:$A$1000)-2,1),"&gt;=0")/SUMIFS(OFFSET('Pivot campi calcolati'!$B$2,2,MATCH(INDEX(Tendina_Data,SERVIZIO!$A$2),'Pivot campi calcolati'!$C$2:$ZZ$2),COUNTA('Pivot campi calcolati'!$A$1:$A$1000)-2,1),OFFSET('Pivot campi calcolati'!$B$2,2,MATCH(INDEX(Tendina_Data,SERVIZIO!$A$2),'Pivot campi calcolati'!$C$2:$ZZ$2)+66,COUNTA('Pivot campi calcolati'!$A$1:$A$1000)-2,1),"&gt;=0"),"")</f>
        <v>3.0537347252569392E-2</v>
      </c>
      <c r="P39" s="92"/>
      <c r="Q39" s="106" t="s">
        <v>267</v>
      </c>
      <c r="R39" s="132" t="str">
        <f ca="1">IFERROR(SUM('Pivot Punti Vendita'!$U$3:$U$1002)*Cruscotto!S39,"")</f>
        <v/>
      </c>
      <c r="S39" s="107" t="str">
        <f ca="1">IFERROR(SUMIFS(OFFSET('Pivot campi calcolati'!$B$2,2,MATCH(INDEX(Tendina_Data,SERVIZIO!$A$2),'Pivot campi calcolati'!$C$2:$ZZ$2)+66,COUNTA('Pivot campi calcolati'!$A$1:$A$1000)-2,1),OFFSET('Pivot campi calcolati'!$B$4,0,0,COUNTA('Pivot campi calcolati'!$A$1:$A$1000)-2,1),INDEX(Tendina_Settori,SERVIZIO!$A$3),OFFSET('Pivot campi calcolati'!$B$2,2,MATCH(INDEX(Tendina_Data,SERVIZIO!$A$2),'Pivot campi calcolati'!$C$2:$ZZ$2)+66,COUNTA('Pivot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calcolati'!$C$2:$ZZ$2)+66,COUNTA('Pivot campi calcolati'!$A$1:$A$1000)-2,1),"&gt;=0"),"")</f>
        <v/>
      </c>
      <c r="T39" s="103"/>
      <c r="U39" s="106" t="s">
        <v>267</v>
      </c>
      <c r="V39" s="107" t="str">
        <f ca="1">IFERROR(GETPIVOTDATA("Somma di % Codici per schede prodotto",'Pivot campi calcolati'!$A$1,"Brand",INDEX(Tendina_Brand_per_Settore,SERVIZIO!$A$4),"Data",DATE(YEAR(INDEX(Tendina_Data,SERVIZIO!$A$2)),MONTH(INDEX(Tendina_Data,SERVIZIO!$A$2)),1)),"")</f>
        <v/>
      </c>
    </row>
    <row r="40" spans="4:22" ht="17.25" customHeight="1" x14ac:dyDescent="0.25">
      <c r="M40" s="108" t="s">
        <v>268</v>
      </c>
      <c r="N40" s="133">
        <f ca="1">IFERROR(GETPIVOTDATA("Somma di N. Punti Vendita",'Info sui brand'!$A$1,"Data",DATE(YEAR(INDEX(Tendina_Data,SERVIZIO!$A$2)),MONTH(INDEX(Tendina_Data,SERVIZIO!$A$2)),1))*O40,"")</f>
        <v>2922.0296052142639</v>
      </c>
      <c r="O40" s="109">
        <f ca="1">IFERROR(SUMIFS(OFFSET('Pivot campi calcolati'!$B$2,2,MATCH(INDEX(Tendina_Data,SERVIZIO!$A$2),'Pivot campi calcolati'!$C$2:$ZZ$2)+67,COUNTA('Pivot campi calcolati'!$A$1:$A$1000)-2,1),OFFSET('Pivot campi calcolati'!$B$2,2,MATCH(INDEX(Tendina_Data,SERVIZIO!$A$2),'Pivot campi calcolati'!$C$2:$ZZ$2)+67,COUNTA('Pivot campi calcolati'!$A$1:$A$1000)-2,1),"&gt;=0")/SUMIFS(OFFSET('Pivot campi calcolati'!$B$2,2,MATCH(INDEX(Tendina_Data,SERVIZIO!$A$2),'Pivot campi calcolati'!$C$2:$ZZ$2),COUNTA('Pivot campi calcolati'!$A$1:$A$1000)-2,1),OFFSET('Pivot campi calcolati'!$B$2,2,MATCH(INDEX(Tendina_Data,SERVIZIO!$A$2),'Pivot campi calcolati'!$C$2:$ZZ$2)+67,COUNTA('Pivot campi calcolati'!$A$1:$A$1000)-2,1),"&gt;=0"),"")</f>
        <v>6.5167144789452569E-2</v>
      </c>
      <c r="P40" s="92"/>
      <c r="Q40" s="108" t="s">
        <v>268</v>
      </c>
      <c r="R40" s="133" t="str">
        <f ca="1">IFERROR(SUM('Pivot Punti Vendita'!$U$3:$U$1002)*Cruscotto!S40,"")</f>
        <v/>
      </c>
      <c r="S40" s="109" t="str">
        <f ca="1">IFERROR(SUMIFS(OFFSET('Pivot campi calcolati'!$B$2,2,MATCH(INDEX(Tendina_Data,SERVIZIO!$A$2),'Pivot campi calcolati'!$C$2:$ZZ$2)+67,COUNTA('Pivot campi calcolati'!$A$1:$A$1000)-2,1),OFFSET('Pivot campi calcolati'!$B$4,0,0,COUNTA('Pivot campi calcolati'!$A$1:$A$1000)-2,1),INDEX(Tendina_Settori,SERVIZIO!$A$3),OFFSET('Pivot campi calcolati'!$B$2,2,MATCH(INDEX(Tendina_Data,SERVIZIO!$A$2),'Pivot campi calcolati'!$C$2:$ZZ$2)+67,COUNTA('Pivot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calcolati'!$C$2:$ZZ$2)+67,COUNTA('Pivot campi calcolati'!$A$1:$A$1000)-2,1),"&gt;=0"),"")</f>
        <v/>
      </c>
      <c r="T40" s="103"/>
      <c r="U40" s="108" t="s">
        <v>268</v>
      </c>
      <c r="V40" s="109" t="str">
        <f ca="1">IFERROR(GETPIVOTDATA("Somma di % Codici per altre azioni",'Pivot campi calcolati'!$A$1,"Brand",INDEX(Tendina_Brand_per_Settore,SERVIZIO!$A$4),"Data",DATE(YEAR(INDEX(Tendina_Data,SERVIZIO!$A$2)),MONTH(INDEX(Tendina_Data,SERVIZIO!$A$2)),1)),"")</f>
        <v/>
      </c>
    </row>
    <row r="41" spans="4:22" ht="17.25" customHeight="1" x14ac:dyDescent="0.25">
      <c r="N41" s="134"/>
      <c r="O41" s="62"/>
      <c r="R41" s="134"/>
      <c r="S41" s="62"/>
      <c r="V41" s="62"/>
    </row>
    <row r="42" spans="4:22" ht="17.25" customHeight="1" x14ac:dyDescent="0.25">
      <c r="D42" s="73"/>
      <c r="E42" s="73"/>
      <c r="F42" s="73"/>
      <c r="G42" s="73"/>
      <c r="H42" s="73"/>
      <c r="I42" s="73"/>
      <c r="J42" s="73"/>
      <c r="M42" s="116" t="s">
        <v>269</v>
      </c>
      <c r="N42" s="135">
        <f ca="1">IFERROR(GETPIVOTDATA("Somma di N. Punti Vendita",'Info sui brand'!$A$1,"Data",DATE(YEAR(INDEX(Tendina_Data,SERVIZIO!$A$2)),MONTH(INDEX(Tendina_Data,SERVIZIO!$A$2)),1))*O42,"")</f>
        <v>382.26522519665792</v>
      </c>
      <c r="O42" s="117">
        <f ca="1">IFERROR(SUMIFS(OFFSET('Pivot campi calcolati'!$B$2,2,MATCH(INDEX(Tendina_Data,SERVIZIO!$A$2),'Pivot campi calcolati'!$C$2:$ZZ$2)+71,COUNTA('Pivot campi calcolati'!$A$1:$A$1000)-2,1),OFFSET('Pivot campi calcolati'!$B$2,2,MATCH(INDEX(Tendina_Data,SERVIZIO!$A$2),'Pivot campi calcolati'!$C$2:$ZZ$2)+71,COUNTA('Pivot campi calcolati'!$A$1:$A$1000)-2,1),"&gt;=0")/SUMIFS(OFFSET('Pivot campi calcolati'!$B$2,2,MATCH(INDEX(Tendina_Data,SERVIZIO!$A$2),'Pivot campi calcolati'!$C$2:$ZZ$2),COUNTA('Pivot campi calcolati'!$A$1:$A$1000)-2,1),OFFSET('Pivot campi calcolati'!$B$2,2,MATCH(INDEX(Tendina_Data,SERVIZIO!$A$2),'Pivot campi calcolati'!$C$2:$ZZ$2)+71,COUNTA('Pivot campi calcolati'!$A$1:$A$1000)-2,1),"&gt;=0"),"")</f>
        <v>8.5252843550627337E-3</v>
      </c>
      <c r="P42" s="118"/>
      <c r="Q42" s="116" t="s">
        <v>269</v>
      </c>
      <c r="R42" s="135" t="str">
        <f ca="1">IFERROR(SUM('Pivot Punti Vendita'!$U$3:$U$1002)*Cruscotto!S42,"")</f>
        <v/>
      </c>
      <c r="S42" s="117" t="str">
        <f ca="1">IFERROR(SUMIFS(OFFSET('Pivot campi calcolati'!$B$2,2,MATCH(INDEX(Tendina_Data,SERVIZIO!$A$2),'Pivot campi calcolati'!$C$2:$ZZ$2)+71,COUNTA('Pivot campi calcolati'!$A$1:$A$1000)-2,1),OFFSET('Pivot campi calcolati'!$B$4,0,0,COUNTA('Pivot campi calcolati'!$A$1:$A$1000)-2,1),INDEX(Tendina_Settori,SERVIZIO!$A$3),OFFSET('Pivot campi calcolati'!$B$2,2,MATCH(INDEX(Tendina_Data,SERVIZIO!$A$2),'Pivot campi calcolati'!$C$2:$ZZ$2)+71,COUNTA('Pivot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calcolati'!$C$2:$ZZ$2)+71,COUNTA('Pivot campi calcolati'!$A$1:$A$1000)-2,1),"&gt;=0"),"")</f>
        <v/>
      </c>
      <c r="T42" s="119"/>
      <c r="U42" s="116" t="s">
        <v>269</v>
      </c>
      <c r="V42" s="117" t="str">
        <f ca="1">IFERROR(GETPIVOTDATA("Somma di % NFC in negozio (uno o più punti)",'Pivot campi calcolati'!$A$1,"Brand",INDEX(Tendina_Brand_per_Settore,SERVIZIO!$A$4),"Data",DATE(YEAR(INDEX(Tendina_Data,SERVIZIO!$A$2)),MONTH(INDEX(Tendina_Data,SERVIZIO!$A$2)),1)),"")</f>
        <v/>
      </c>
    </row>
    <row r="43" spans="4:22" ht="17.25" customHeight="1" x14ac:dyDescent="0.25">
      <c r="D43" s="73"/>
      <c r="E43" s="73"/>
      <c r="F43" s="73"/>
      <c r="G43" s="73"/>
      <c r="H43" s="73"/>
      <c r="I43" s="73"/>
      <c r="J43" s="73"/>
      <c r="N43" s="123"/>
      <c r="R43" s="123"/>
    </row>
    <row r="44" spans="4:22" ht="17.25" customHeight="1" x14ac:dyDescent="0.3">
      <c r="D44" s="73"/>
      <c r="E44" s="73"/>
      <c r="F44" s="73"/>
      <c r="G44" s="73"/>
      <c r="H44" s="73" t="s">
        <v>527</v>
      </c>
      <c r="I44" s="73" t="s">
        <v>528</v>
      </c>
      <c r="J44" s="73"/>
      <c r="M44" s="74" t="s">
        <v>289</v>
      </c>
      <c r="N44" s="136"/>
      <c r="O44" s="75"/>
      <c r="P44" s="92"/>
      <c r="Q44" s="74" t="s">
        <v>289</v>
      </c>
      <c r="R44" s="136"/>
      <c r="S44" s="75"/>
      <c r="T44" s="103"/>
      <c r="U44" s="74" t="s">
        <v>289</v>
      </c>
      <c r="V44" s="75"/>
    </row>
    <row r="45" spans="4:22" ht="17.25" customHeight="1" x14ac:dyDescent="0.25">
      <c r="D45" s="73"/>
      <c r="E45" s="73"/>
      <c r="F45" s="73"/>
      <c r="G45" s="76" t="s">
        <v>529</v>
      </c>
      <c r="H45" s="73">
        <f ca="1">SUMIFS(OFFSET('Pivot campi calcolati'!$B$2,2,MATCH(INDEX(Tendina_Data,SERVIZIO!$A$2),'Pivot campi calcolati'!$C$2:$ZZ$2)+93,COUNTA('Pivot campi calcolati'!$A$1:$A$1000)-2,1),OFFSET('Pivot campi calcolati'!$B$2,2,MATCH(INDEX(Tendina_Data,SERVIZIO!$A$2),'Pivot campi calcolati'!$C$2:$ZZ$2)+93,COUNTA('Pivot campi calcolati'!$A$1:$A$1000)-2,1),"&gt;=0")</f>
        <v>298</v>
      </c>
      <c r="I45" s="77">
        <f ca="1">IFERROR(SUMIFS(OFFSET('Pivot campi calcolati'!$B$2,2,MATCH(INDEX(Tendina_Data,SERVIZIO!$A$2),'Pivot campi calcolati'!$C$2:$ZZ$2)+93,COUNTA('Pivot campi calcolati'!$A$1:$A$1000)-2,1),OFFSET('Pivot campi calcolati'!$B$4,0,0,COUNTA('Pivot campi calcolati'!$A$1:$A$1000)-2,1),INDEX(Tendina_Settori,SERVIZIO!$A$3),OFFSET('Pivot campi calcolati'!$B$2,2,MATCH(INDEX(Tendina_Data,SERVIZIO!$A$2),'Pivot campi calcolati'!$C$2:$ZZ$2)+93,COUNTA('Pivot campi calcolati'!$A$1:$A$1000)-2,1),"&gt;=0"),"")</f>
        <v>0</v>
      </c>
      <c r="J45" s="73"/>
      <c r="M45" s="78" t="s">
        <v>270</v>
      </c>
      <c r="N45" s="137">
        <f ca="1">IFERROR(GETPIVOTDATA("Somma di N. Punti Vendita",'Info sui brand'!$A$1,"Data",DATE(YEAR(INDEX(Tendina_Data,SERVIZIO!$A$2)),MONTH(INDEX(Tendina_Data,SERVIZIO!$A$2)),1))*O45,"")</f>
        <v>42194.671788526044</v>
      </c>
      <c r="O45" s="79">
        <f ca="1">IFERROR(SUMIFS(OFFSET('Pivot campi calcolati'!$B$2,2,MATCH(INDEX(Tendina_Data,SERVIZIO!$A$2),'Pivot campi calcolati'!$C$2:$ZZ$2)+72,COUNTA('Pivot campi calcolati'!$A$1:$A$1000)-2,1),OFFSET('Pivot campi calcolati'!$B$2,2,MATCH(INDEX(Tendina_Data,SERVIZIO!$A$2),'Pivot campi calcolati'!$C$2:$ZZ$2)+72,COUNTA('Pivot campi calcolati'!$A$1:$A$1000)-2,1),"&gt;=0")/SUMIFS(OFFSET('Pivot campi calcolati'!$B$2,2,MATCH(INDEX(Tendina_Data,SERVIZIO!$A$2),'Pivot campi calcolati'!$C$2:$ZZ$2),COUNTA('Pivot campi calcolati'!$A$1:$A$1000)-2,1),OFFSET('Pivot campi calcolati'!$B$2,2,MATCH(INDEX(Tendina_Data,SERVIZIO!$A$2),'Pivot campi calcolati'!$C$2:$ZZ$2)+72,COUNTA('Pivot campi calcolati'!$A$1:$A$1000)-2,1),"&gt;=0"),"")</f>
        <v>0.94102615554597657</v>
      </c>
      <c r="P45" s="92"/>
      <c r="Q45" s="78" t="s">
        <v>270</v>
      </c>
      <c r="R45" s="137" t="str">
        <f ca="1">IFERROR(SUM('Pivot Punti Vendita'!$U$3:$U$1002)*Cruscotto!S45,"")</f>
        <v/>
      </c>
      <c r="S45" s="79" t="str">
        <f ca="1">IFERROR(SUMIFS(OFFSET('Pivot campi calcolati'!$B$2,2,MATCH(INDEX(Tendina_Data,SERVIZIO!$A$2),'Pivot campi calcolati'!$C$2:$ZZ$2)+72,COUNTA('Pivot campi calcolati'!$A$1:$A$1000)-2,1),OFFSET('Pivot campi calcolati'!$B$4,0,0,COUNTA('Pivot campi calcolati'!$A$1:$A$1000)-2,1),INDEX(Tendina_Settori,SERVIZIO!$A$3),OFFSET('Pivot campi calcolati'!$B$2,2,MATCH(INDEX(Tendina_Data,SERVIZIO!$A$2),'Pivot campi calcolati'!$C$2:$ZZ$2)+72,COUNTA('Pivot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calcolati'!$C$2:$ZZ$2)+72,COUNTA('Pivot campi calcolati'!$A$1:$A$1000)-2,1),"&gt;=0"),"")</f>
        <v/>
      </c>
      <c r="T45" s="103"/>
      <c r="U45" s="78" t="s">
        <v>270</v>
      </c>
      <c r="V45" s="79" t="str">
        <f ca="1">IFERROR(GETPIVOTDATA("Somma di % Carta di credito tradizionale",'Pivot campi calcolati'!$A$1,"Brand",INDEX(Tendina_Brand_per_Settore,SERVIZIO!$A$4),"Data",DATE(YEAR(INDEX(Tendina_Data,SERVIZIO!$A$2)),MONTH(INDEX(Tendina_Data,SERVIZIO!$A$2)),1)),"")</f>
        <v/>
      </c>
    </row>
    <row r="46" spans="4:22" ht="17.25" customHeight="1" x14ac:dyDescent="0.25">
      <c r="D46" s="73"/>
      <c r="E46" s="73"/>
      <c r="F46" s="73"/>
      <c r="G46" s="76" t="s">
        <v>531</v>
      </c>
      <c r="H46" s="73">
        <f ca="1">GETPIVOTDATA("Conteggio di Opline Goers",'Pivot campi calcolati'!$A$1,"Data",DATE(YEAR(INDEX(Tendina_Data,SERVIZIO!$A$2)),MONTH(INDEX(Tendina_Data,SERVIZIO!$A$2)),1))</f>
        <v>62</v>
      </c>
      <c r="I46" s="77">
        <f ca="1">IFERROR(SUMIFS(OFFSET('Pivot campi calcolati'!$B$2,2,MATCH(INDEX(Tendina_Data,SERVIZIO!$A$2),'Pivot campi calcolati'!$C$2:$ZZ$2)+94,COUNTA('Pivot campi calcolati'!$A$1:$A$1000)-2,1),OFFSET('Pivot campi calcolati'!$B$4,0,0,COUNTA('Pivot campi calcolati'!$A$1:$A$1000)-2,1),INDEX(Tendina_Settori,SERVIZIO!$A$3),OFFSET('Pivot campi calcolati'!$B$2,2,MATCH(INDEX(Tendina_Data,SERVIZIO!$A$2),'Pivot campi calcolati'!$C$2:$ZZ$2)+94,COUNTA('Pivot campi calcolati'!$A$1:$A$1000)-2,1),"&gt;=0"),"")</f>
        <v>0</v>
      </c>
      <c r="J46" s="73"/>
      <c r="M46" s="80" t="s">
        <v>271</v>
      </c>
      <c r="N46" s="138">
        <f ca="1">IFERROR(GETPIVOTDATA("Somma di N. Punti Vendita",'Info sui brand'!$A$1,"Data",DATE(YEAR(INDEX(Tendina_Data,SERVIZIO!$A$2)),MONTH(INDEX(Tendina_Data,SERVIZIO!$A$2)),1))*O46,"")</f>
        <v>21268.946098881413</v>
      </c>
      <c r="O46" s="81">
        <f ca="1">IFERROR(SUMIFS(OFFSET('Pivot campi calcolati'!$B$2,2,MATCH(INDEX(Tendina_Data,SERVIZIO!$A$2),'Pivot campi calcolati'!$C$2:$ZZ$2)+73,COUNTA('Pivot campi calcolati'!$A$1:$A$1000)-2,1),OFFSET('Pivot campi calcolati'!$B$2,2,MATCH(INDEX(Tendina_Data,SERVIZIO!$A$2),'Pivot campi calcolati'!$C$2:$ZZ$2)+73,COUNTA('Pivot campi calcolati'!$A$1:$A$1000)-2,1),"&gt;=0")/SUMIFS(OFFSET('Pivot campi calcolati'!$B$2,2,MATCH(INDEX(Tendina_Data,SERVIZIO!$A$2),'Pivot campi calcolati'!$C$2:$ZZ$2),COUNTA('Pivot campi calcolati'!$A$1:$A$1000)-2,1),OFFSET('Pivot campi calcolati'!$B$2,2,MATCH(INDEX(Tendina_Data,SERVIZIO!$A$2),'Pivot campi calcolati'!$C$2:$ZZ$2)+73,COUNTA('Pivot campi calcolati'!$A$1:$A$1000)-2,1),"&gt;=0"),"")</f>
        <v>0.47434033093693911</v>
      </c>
      <c r="P46" s="92"/>
      <c r="Q46" s="80" t="s">
        <v>271</v>
      </c>
      <c r="R46" s="138" t="str">
        <f ca="1">IFERROR(SUM('Pivot Punti Vendita'!$U$3:$U$1002)*Cruscotto!S46,"")</f>
        <v/>
      </c>
      <c r="S46" s="81" t="str">
        <f ca="1">IFERROR(SUMIFS(OFFSET('Pivot campi calcolati'!$B$2,2,MATCH(INDEX(Tendina_Data,SERVIZIO!$A$2),'Pivot campi calcolati'!$C$2:$ZZ$2)+73,COUNTA('Pivot campi calcolati'!$A$1:$A$1000)-2,1),OFFSET('Pivot campi calcolati'!$B$4,0,0,COUNTA('Pivot campi calcolati'!$A$1:$A$1000)-2,1),INDEX(Tendina_Settori,SERVIZIO!$A$3),OFFSET('Pivot campi calcolati'!$B$2,2,MATCH(INDEX(Tendina_Data,SERVIZIO!$A$2),'Pivot campi calcolati'!$C$2:$ZZ$2)+73,COUNTA('Pivot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calcolati'!$C$2:$ZZ$2)+73,COUNTA('Pivot campi calcolati'!$A$1:$A$1000)-2,1),"&gt;=0"),"")</f>
        <v/>
      </c>
      <c r="T46" s="103"/>
      <c r="U46" s="80" t="s">
        <v>271</v>
      </c>
      <c r="V46" s="81" t="str">
        <f ca="1">IFERROR(GETPIVOTDATA("Somma di % Carta di credto contactless",'Pivot campi calcolati'!$A$1,"Brand",INDEX(Tendina_Brand_per_Settore,SERVIZIO!$A$4),"Data",DATE(YEAR(INDEX(Tendina_Data,SERVIZIO!$A$2)),MONTH(INDEX(Tendina_Data,SERVIZIO!$A$2)),1)),"")</f>
        <v/>
      </c>
    </row>
    <row r="47" spans="4:22" ht="17.25" customHeight="1" x14ac:dyDescent="0.25">
      <c r="H47" s="82"/>
      <c r="M47" s="78" t="s">
        <v>272</v>
      </c>
      <c r="N47" s="137">
        <f ca="1">IFERROR(GETPIVOTDATA("Somma di N. Punti Vendita",'Info sui brand'!$A$1,"Data",DATE(YEAR(INDEX(Tendina_Data,SERVIZIO!$A$2)),MONTH(INDEX(Tendina_Data,SERVIZIO!$A$2)),1))*O47,"")</f>
        <v>904.78816765842032</v>
      </c>
      <c r="O47" s="79">
        <f ca="1">IFERROR(SUMIFS(OFFSET('Pivot campi calcolati'!$B$2,2,MATCH(INDEX(Tendina_Data,SERVIZIO!$A$2),'Pivot campi calcolati'!$C$2:$ZZ$2)+74,COUNTA('Pivot campi calcolati'!$A$1:$A$1000)-2,1),OFFSET('Pivot campi calcolati'!$B$2,2,MATCH(INDEX(Tendina_Data,SERVIZIO!$A$2),'Pivot campi calcolati'!$C$2:$ZZ$2)+74,COUNTA('Pivot campi calcolati'!$A$1:$A$1000)-2,1),"&gt;=0")/SUMIFS(OFFSET('Pivot campi calcolati'!$B$2,2,MATCH(INDEX(Tendina_Data,SERVIZIO!$A$2),'Pivot campi calcolati'!$C$2:$ZZ$2),COUNTA('Pivot campi calcolati'!$A$1:$A$1000)-2,1),OFFSET('Pivot campi calcolati'!$B$2,2,MATCH(INDEX(Tendina_Data,SERVIZIO!$A$2),'Pivot campi calcolati'!$C$2:$ZZ$2)+74,COUNTA('Pivot campi calcolati'!$A$1:$A$1000)-2,1),"&gt;=0"),"")</f>
        <v>2.0178598266206212E-2</v>
      </c>
      <c r="P47" s="92"/>
      <c r="Q47" s="78" t="s">
        <v>272</v>
      </c>
      <c r="R47" s="137" t="str">
        <f ca="1">IFERROR(SUM('Pivot Punti Vendita'!$U$3:$U$1002)*Cruscotto!S47,"")</f>
        <v/>
      </c>
      <c r="S47" s="79" t="str">
        <f ca="1">IFERROR(SUMIFS(OFFSET('Pivot campi calcolati'!$B$2,2,MATCH(INDEX(Tendina_Data,SERVIZIO!$A$2),'Pivot campi calcolati'!$C$2:$ZZ$2)+74,COUNTA('Pivot campi calcolati'!$A$1:$A$1000)-2,1),OFFSET('Pivot campi calcolati'!$B$4,0,0,COUNTA('Pivot campi calcolati'!$A$1:$A$1000)-2,1),INDEX(Tendina_Settori,SERVIZIO!$A$3),OFFSET('Pivot campi calcolati'!$B$2,2,MATCH(INDEX(Tendina_Data,SERVIZIO!$A$2),'Pivot campi calcolati'!$C$2:$ZZ$2)+74,COUNTA('Pivot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calcolati'!$C$2:$ZZ$2)+74,COUNTA('Pivot campi calcolati'!$A$1:$A$1000)-2,1),"&gt;=0"),"")</f>
        <v/>
      </c>
      <c r="T47" s="103"/>
      <c r="U47" s="78" t="s">
        <v>272</v>
      </c>
      <c r="V47" s="79" t="str">
        <f ca="1">IFERROR(GETPIVOTDATA("Somma di % App dell''insegna",'Pivot campi calcolati'!$A$1,"Brand",INDEX(Tendina_Brand_per_Settore,SERVIZIO!$A$4),"Data",DATE(YEAR(INDEX(Tendina_Data,SERVIZIO!$A$2)),MONTH(INDEX(Tendina_Data,SERVIZIO!$A$2)),1)),"")</f>
        <v/>
      </c>
    </row>
    <row r="48" spans="4:22" ht="17.25" customHeight="1" x14ac:dyDescent="0.25">
      <c r="M48" s="80" t="s">
        <v>273</v>
      </c>
      <c r="N48" s="138">
        <f ca="1">IFERROR(GETPIVOTDATA("Somma di N. Punti Vendita",'Info sui brand'!$A$1,"Data",DATE(YEAR(INDEX(Tendina_Data,SERVIZIO!$A$2)),MONTH(INDEX(Tendina_Data,SERVIZIO!$A$2)),1))*O48,"")</f>
        <v>1327.9236326431519</v>
      </c>
      <c r="O48" s="81">
        <f ca="1">IFERROR(SUMIFS(OFFSET('Pivot campi calcolati'!$B$2,2,MATCH(INDEX(Tendina_Data,SERVIZIO!$A$2),'Pivot campi calcolati'!$C$2:$ZZ$2)+75,COUNTA('Pivot campi calcolati'!$A$1:$A$1000)-2,1),OFFSET('Pivot campi calcolati'!$B$2,2,MATCH(INDEX(Tendina_Data,SERVIZIO!$A$2),'Pivot campi calcolati'!$C$2:$ZZ$2)+75,COUNTA('Pivot campi calcolati'!$A$1:$A$1000)-2,1),"&gt;=0")/SUMIFS(OFFSET('Pivot campi calcolati'!$B$2,2,MATCH(INDEX(Tendina_Data,SERVIZIO!$A$2),'Pivot campi calcolati'!$C$2:$ZZ$2),COUNTA('Pivot campi calcolati'!$A$1:$A$1000)-2,1),OFFSET('Pivot campi calcolati'!$B$2,2,MATCH(INDEX(Tendina_Data,SERVIZIO!$A$2),'Pivot campi calcolati'!$C$2:$ZZ$2)+75,COUNTA('Pivot campi calcolati'!$A$1:$A$1000)-2,1),"&gt;=0"),"")</f>
        <v>2.9615371275968506E-2</v>
      </c>
      <c r="P48" s="92"/>
      <c r="Q48" s="80" t="s">
        <v>273</v>
      </c>
      <c r="R48" s="138" t="str">
        <f ca="1">IFERROR(SUM('Pivot Punti Vendita'!$U$3:$U$1002)*Cruscotto!S48,"")</f>
        <v/>
      </c>
      <c r="S48" s="81" t="str">
        <f ca="1">IFERROR(SUMIFS(OFFSET('Pivot campi calcolati'!$B$2,2,MATCH(INDEX(Tendina_Data,SERVIZIO!$A$2),'Pivot campi calcolati'!$C$2:$ZZ$2)+75,COUNTA('Pivot campi calcolati'!$A$1:$A$1000)-2,1),OFFSET('Pivot campi calcolati'!$B$4,0,0,COUNTA('Pivot campi calcolati'!$A$1:$A$1000)-2,1),INDEX(Tendina_Settori,SERVIZIO!$A$3),OFFSET('Pivot campi calcolati'!$B$2,2,MATCH(INDEX(Tendina_Data,SERVIZIO!$A$2),'Pivot campi calcolati'!$C$2:$ZZ$2)+75,COUNTA('Pivot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calcolati'!$C$2:$ZZ$2)+75,COUNTA('Pivot campi calcolati'!$A$1:$A$1000)-2,1),"&gt;=0"),"")</f>
        <v/>
      </c>
      <c r="T48" s="103"/>
      <c r="U48" s="80" t="s">
        <v>273</v>
      </c>
      <c r="V48" s="81" t="str">
        <f ca="1">IFERROR(GETPIVOTDATA("Somma di % App di terze parti",'Pivot campi calcolati'!$A$1,"Brand",INDEX(Tendina_Brand_per_Settore,SERVIZIO!$A$4),"Data",DATE(YEAR(INDEX(Tendina_Data,SERVIZIO!$A$2)),MONTH(INDEX(Tendina_Data,SERVIZIO!$A$2)),1)),"")</f>
        <v/>
      </c>
    </row>
    <row r="49" spans="13:22" ht="17.25" customHeight="1" x14ac:dyDescent="0.25">
      <c r="M49" s="78" t="s">
        <v>274</v>
      </c>
      <c r="N49" s="137">
        <f ca="1">IFERROR(GETPIVOTDATA("Somma di N. Punti Vendita",'Info sui brand'!$A$1,"Data",DATE(YEAR(INDEX(Tendina_Data,SERVIZIO!$A$2)),MONTH(INDEX(Tendina_Data,SERVIZIO!$A$2)),1))*O49,"")</f>
        <v>0</v>
      </c>
      <c r="O49" s="79">
        <f ca="1">IFERROR(SUMIFS(OFFSET('Pivot campi calcolati'!$B$2,2,MATCH(INDEX(Tendina_Data,SERVIZIO!$A$2),'Pivot campi calcolati'!$C$2:$ZZ$2)+77,COUNTA('Pivot campi calcolati'!$A$1:$A$1000)-2,1),OFFSET('Pivot campi calcolati'!$B$2,2,MATCH(INDEX(Tendina_Data,SERVIZIO!$A$2),'Pivot campi calcolati'!$C$2:$ZZ$2)+77,COUNTA('Pivot campi calcolati'!$A$1:$A$1000)-2,1),"&gt;=0")/SUMIFS(OFFSET('Pivot campi calcolati'!$B$2,2,MATCH(INDEX(Tendina_Data,SERVIZIO!$A$2),'Pivot campi calcolati'!$C$2:$ZZ$2),COUNTA('Pivot campi calcolati'!$A$1:$A$1000)-2,1),OFFSET('Pivot campi calcolati'!$B$2,2,MATCH(INDEX(Tendina_Data,SERVIZIO!$A$2),'Pivot campi calcolati'!$C$2:$ZZ$2)+77,COUNTA('Pivot campi calcolati'!$A$1:$A$1000)-2,1),"&gt;=0"),"")</f>
        <v>0</v>
      </c>
      <c r="P49" s="92"/>
      <c r="Q49" s="78" t="s">
        <v>274</v>
      </c>
      <c r="R49" s="137" t="str">
        <f ca="1">IFERROR(SUM('Pivot Punti Vendita'!$U$3:$U$1002)*Cruscotto!S49,"")</f>
        <v/>
      </c>
      <c r="S49" s="79" t="str">
        <f ca="1">IFERROR(SUMIFS(OFFSET('Pivot campi calcolati'!$B$2,2,MATCH(INDEX(Tendina_Data,SERVIZIO!$A$2),'Pivot campi calcolati'!$C$2:$ZZ$2)+77,COUNTA('Pivot campi calcolati'!$A$1:$A$1000)-2,1),OFFSET('Pivot campi calcolati'!$B$4,0,0,COUNTA('Pivot campi calcolati'!$A$1:$A$1000)-2,1),INDEX(Tendina_Settori,SERVIZIO!$A$3),OFFSET('Pivot campi calcolati'!$B$2,2,MATCH(INDEX(Tendina_Data,SERVIZIO!$A$2),'Pivot campi calcolati'!$C$2:$ZZ$2)+77,COUNTA('Pivot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calcolati'!$C$2:$ZZ$2)+77,COUNTA('Pivot campi calcolati'!$A$1:$A$1000)-2,1),"&gt;=0"),"")</f>
        <v/>
      </c>
      <c r="T49" s="103"/>
      <c r="U49" s="78" t="s">
        <v>274</v>
      </c>
      <c r="V49" s="79" t="str">
        <f ca="1">IFERROR(GETPIVOTDATA("Somma di % Apple Pay",'Pivot campi calcolati'!$A$1,"Brand",INDEX(Tendina_Brand_per_Settore,SERVIZIO!$A$4),"Data",DATE(YEAR(INDEX(Tendina_Data,SERVIZIO!$A$2)),MONTH(INDEX(Tendina_Data,SERVIZIO!$A$2)),1)),"")</f>
        <v/>
      </c>
    </row>
    <row r="50" spans="13:22" ht="17.25" customHeight="1" x14ac:dyDescent="0.25">
      <c r="M50" s="80" t="s">
        <v>275</v>
      </c>
      <c r="N50" s="138">
        <f ca="1">IFERROR(GETPIVOTDATA("Somma di N. Punti Vendita",'Info sui brand'!$A$1,"Data",DATE(YEAR(INDEX(Tendina_Data,SERVIZIO!$A$2)),MONTH(INDEX(Tendina_Data,SERVIZIO!$A$2)),1))*O50,"")</f>
        <v>0</v>
      </c>
      <c r="O50" s="81">
        <f ca="1">IFERROR(SUMIFS(OFFSET('Pivot campi calcolati'!$B$2,2,MATCH(INDEX(Tendina_Data,SERVIZIO!$A$2),'Pivot campi calcolati'!$C$2:$ZZ$2)+78,COUNTA('Pivot campi calcolati'!$A$1:$A$1000)-2,1),OFFSET('Pivot campi calcolati'!$B$2,2,MATCH(INDEX(Tendina_Data,SERVIZIO!$A$2),'Pivot campi calcolati'!$C$2:$ZZ$2)+78,COUNTA('Pivot campi calcolati'!$A$1:$A$1000)-2,1),"&gt;=0")/SUMIFS(OFFSET('Pivot campi calcolati'!$B$2,2,MATCH(INDEX(Tendina_Data,SERVIZIO!$A$2),'Pivot campi calcolati'!$C$2:$ZZ$2),COUNTA('Pivot campi calcolati'!$A$1:$A$1000)-2,1),OFFSET('Pivot campi calcolati'!$B$2,2,MATCH(INDEX(Tendina_Data,SERVIZIO!$A$2),'Pivot campi calcolati'!$C$2:$ZZ$2)+78,COUNTA('Pivot campi calcolati'!$A$1:$A$1000)-2,1),"&gt;=0"),"")</f>
        <v>0</v>
      </c>
      <c r="P50" s="92"/>
      <c r="Q50" s="80" t="s">
        <v>275</v>
      </c>
      <c r="R50" s="138" t="str">
        <f ca="1">IFERROR(SUM('Pivot Punti Vendita'!$U$3:$U$1002)*Cruscotto!S50,"")</f>
        <v/>
      </c>
      <c r="S50" s="81" t="str">
        <f ca="1">IFERROR(SUMIFS(OFFSET('Pivot campi calcolati'!$B$2,2,MATCH(INDEX(Tendina_Data,SERVIZIO!$A$2),'Pivot campi calcolati'!$C$2:$ZZ$2)+78,COUNTA('Pivot campi calcolati'!$A$1:$A$1000)-2,1),OFFSET('Pivot campi calcolati'!$B$4,0,0,COUNTA('Pivot campi calcolati'!$A$1:$A$1000)-2,1),INDEX(Tendina_Settori,SERVIZIO!$A$3),OFFSET('Pivot campi calcolati'!$B$2,2,MATCH(INDEX(Tendina_Data,SERVIZIO!$A$2),'Pivot campi calcolati'!$C$2:$ZZ$2)+78,COUNTA('Pivot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calcolati'!$C$2:$ZZ$2)+78,COUNTA('Pivot campi calcolati'!$A$1:$A$1000)-2,1),"&gt;=0"),"")</f>
        <v/>
      </c>
      <c r="T50" s="103"/>
      <c r="U50" s="80" t="s">
        <v>275</v>
      </c>
      <c r="V50" s="81" t="str">
        <f ca="1">IFERROR(GETPIVOTDATA("Somma di % Android Pay",'Pivot campi calcolati'!$A$1,"Brand",INDEX(Tendina_Brand_per_Settore,SERVIZIO!$A$4),"Data",DATE(YEAR(INDEX(Tendina_Data,SERVIZIO!$A$2)),MONTH(INDEX(Tendina_Data,SERVIZIO!$A$2)),1)),"")</f>
        <v/>
      </c>
    </row>
    <row r="51" spans="13:22" ht="17.25" customHeight="1" x14ac:dyDescent="0.25">
      <c r="M51" s="78" t="s">
        <v>276</v>
      </c>
      <c r="N51" s="137">
        <f ca="1">IFERROR(GETPIVOTDATA("Somma di N. Punti Vendita",'Info sui brand'!$A$1,"Data",DATE(YEAR(INDEX(Tendina_Data,SERVIZIO!$A$2)),MONTH(INDEX(Tendina_Data,SERVIZIO!$A$2)),1))*O51,"")</f>
        <v>0</v>
      </c>
      <c r="O51" s="79">
        <f ca="1">IFERROR(SUMIFS(OFFSET('Pivot campi calcolati'!$B$2,2,MATCH(INDEX(Tendina_Data,SERVIZIO!$A$2),'Pivot campi calcolati'!$C$2:$ZZ$2)+79,COUNTA('Pivot campi calcolati'!$A$1:$A$1000)-2,1),OFFSET('Pivot campi calcolati'!$B$2,2,MATCH(INDEX(Tendina_Data,SERVIZIO!$A$2),'Pivot campi calcolati'!$C$2:$ZZ$2)+79,COUNTA('Pivot campi calcolati'!$A$1:$A$1000)-2,1),"&gt;=0")/SUMIFS(OFFSET('Pivot campi calcolati'!$B$2,2,MATCH(INDEX(Tendina_Data,SERVIZIO!$A$2),'Pivot campi calcolati'!$C$2:$ZZ$2),COUNTA('Pivot campi calcolati'!$A$1:$A$1000)-2,1),OFFSET('Pivot campi calcolati'!$B$2,2,MATCH(INDEX(Tendina_Data,SERVIZIO!$A$2),'Pivot campi calcolati'!$C$2:$ZZ$2)+79,COUNTA('Pivot campi calcolati'!$A$1:$A$1000)-2,1),"&gt;=0"),"")</f>
        <v>0</v>
      </c>
      <c r="P51" s="92"/>
      <c r="Q51" s="78" t="s">
        <v>276</v>
      </c>
      <c r="R51" s="137" t="str">
        <f ca="1">IFERROR(SUM('Pivot Punti Vendita'!$U$3:$U$1002)*Cruscotto!S51,"")</f>
        <v/>
      </c>
      <c r="S51" s="79" t="str">
        <f ca="1">IFERROR(SUMIFS(OFFSET('Pivot campi calcolati'!$B$2,2,MATCH(INDEX(Tendina_Data,SERVIZIO!$A$2),'Pivot campi calcolati'!$C$2:$ZZ$2)+79,COUNTA('Pivot campi calcolati'!$A$1:$A$1000)-2,1),OFFSET('Pivot campi calcolati'!$B$4,0,0,COUNTA('Pivot campi calcolati'!$A$1:$A$1000)-2,1),INDEX(Tendina_Settori,SERVIZIO!$A$3),OFFSET('Pivot campi calcolati'!$B$2,2,MATCH(INDEX(Tendina_Data,SERVIZIO!$A$2),'Pivot campi calcolati'!$C$2:$ZZ$2)+79,COUNTA('Pivot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calcolati'!$C$2:$ZZ$2)+79,COUNTA('Pivot campi calcolati'!$A$1:$A$1000)-2,1),"&gt;=0"),"")</f>
        <v/>
      </c>
      <c r="T51" s="103"/>
      <c r="U51" s="78" t="s">
        <v>276</v>
      </c>
      <c r="V51" s="79" t="str">
        <f ca="1">IFERROR(GETPIVOTDATA("Somma di % Samsung Pay",'Pivot campi calcolati'!$A$1,"Brand",INDEX(Tendina_Brand_per_Settore,SERVIZIO!$A$4),"Data",DATE(YEAR(INDEX(Tendina_Data,SERVIZIO!$A$2)),MONTH(INDEX(Tendina_Data,SERVIZIO!$A$2)),1)),"")</f>
        <v/>
      </c>
    </row>
    <row r="52" spans="13:22" ht="17.25" customHeight="1" x14ac:dyDescent="0.25">
      <c r="M52" s="80" t="s">
        <v>277</v>
      </c>
      <c r="N52" s="138">
        <f ca="1">IFERROR(GETPIVOTDATA("Somma di N. Punti Vendita",'Info sui brand'!$A$1,"Data",DATE(YEAR(INDEX(Tendina_Data,SERVIZIO!$A$2)),MONTH(INDEX(Tendina_Data,SERVIZIO!$A$2)),1))*O52,"")</f>
        <v>75.682886507358461</v>
      </c>
      <c r="O52" s="81">
        <f ca="1">IFERROR(SUMIFS(OFFSET('Pivot campi calcolati'!$B$2,2,MATCH(INDEX(Tendina_Data,SERVIZIO!$A$2),'Pivot campi calcolati'!$C$2:$ZZ$2)+80,COUNTA('Pivot campi calcolati'!$A$1:$A$1000)-2,1),OFFSET('Pivot campi calcolati'!$B$2,2,MATCH(INDEX(Tendina_Data,SERVIZIO!$A$2),'Pivot campi calcolati'!$C$2:$ZZ$2)+80,COUNTA('Pivot campi calcolati'!$A$1:$A$1000)-2,1),"&gt;=0")/SUMIFS(OFFSET('Pivot campi calcolati'!$B$2,2,MATCH(INDEX(Tendina_Data,SERVIZIO!$A$2),'Pivot campi calcolati'!$C$2:$ZZ$2),COUNTA('Pivot campi calcolati'!$A$1:$A$1000)-2,1),OFFSET('Pivot campi calcolati'!$B$2,2,MATCH(INDEX(Tendina_Data,SERVIZIO!$A$2),'Pivot campi calcolati'!$C$2:$ZZ$2)+80,COUNTA('Pivot campi calcolati'!$A$1:$A$1000)-2,1),"&gt;=0"),"")</f>
        <v>1.6878807847489565E-3</v>
      </c>
      <c r="P52" s="92"/>
      <c r="Q52" s="80" t="s">
        <v>277</v>
      </c>
      <c r="R52" s="138" t="str">
        <f ca="1">IFERROR(SUM('Pivot Punti Vendita'!$U$3:$U$1002)*Cruscotto!S52,"")</f>
        <v/>
      </c>
      <c r="S52" s="81" t="str">
        <f ca="1">IFERROR(SUMIFS(OFFSET('Pivot campi calcolati'!$B$2,2,MATCH(INDEX(Tendina_Data,SERVIZIO!$A$2),'Pivot campi calcolati'!$C$2:$ZZ$2)+80,COUNTA('Pivot campi calcolati'!$A$1:$A$1000)-2,1),OFFSET('Pivot campi calcolati'!$B$4,0,0,COUNTA('Pivot campi calcolati'!$A$1:$A$1000)-2,1),INDEX(Tendina_Settori,SERVIZIO!$A$3),OFFSET('Pivot campi calcolati'!$B$2,2,MATCH(INDEX(Tendina_Data,SERVIZIO!$A$2),'Pivot campi calcolati'!$C$2:$ZZ$2)+80,COUNTA('Pivot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calcolati'!$C$2:$ZZ$2)+80,COUNTA('Pivot campi calcolati'!$A$1:$A$1000)-2,1),"&gt;=0"),"")</f>
        <v/>
      </c>
      <c r="T52" s="103"/>
      <c r="U52" s="80" t="s">
        <v>277</v>
      </c>
      <c r="V52" s="81" t="str">
        <f ca="1">IFERROR(GETPIVOTDATA("Somma di % Satispay",'Pivot campi calcolati'!$A$1,"Brand",INDEX(Tendina_Brand_per_Settore,SERVIZIO!$A$4),"Data",DATE(YEAR(INDEX(Tendina_Data,SERVIZIO!$A$2)),MONTH(INDEX(Tendina_Data,SERVIZIO!$A$2)),1)),"")</f>
        <v/>
      </c>
    </row>
    <row r="53" spans="13:22" ht="17.25" customHeight="1" x14ac:dyDescent="0.25">
      <c r="M53" s="78" t="s">
        <v>278</v>
      </c>
      <c r="N53" s="137">
        <f ca="1">IFERROR(GETPIVOTDATA("Somma di N. Punti Vendita",'Info sui brand'!$A$1,"Data",DATE(YEAR(INDEX(Tendina_Data,SERVIZIO!$A$2)),MONTH(INDEX(Tendina_Data,SERVIZIO!$A$2)),1))*O53,"")</f>
        <v>1043.5944323055758</v>
      </c>
      <c r="O53" s="79">
        <f ca="1">IFERROR(SUMIFS(OFFSET('Pivot campi calcolati'!$B$2,2,MATCH(INDEX(Tendina_Data,SERVIZIO!$A$2),'Pivot campi calcolati'!$C$2:$ZZ$2)+81,COUNTA('Pivot campi calcolati'!$A$1:$A$1000)-2,1),OFFSET('Pivot campi calcolati'!$B$2,2,MATCH(INDEX(Tendina_Data,SERVIZIO!$A$2),'Pivot campi calcolati'!$C$2:$ZZ$2)+81,COUNTA('Pivot campi calcolati'!$A$1:$A$1000)-2,1),"&gt;=0")/SUMIFS(OFFSET('Pivot campi calcolati'!$B$2,2,MATCH(INDEX(Tendina_Data,SERVIZIO!$A$2),'Pivot campi calcolati'!$C$2:$ZZ$2),COUNTA('Pivot campi calcolati'!$A$1:$A$1000)-2,1),OFFSET('Pivot campi calcolati'!$B$2,2,MATCH(INDEX(Tendina_Data,SERVIZIO!$A$2),'Pivot campi calcolati'!$C$2:$ZZ$2)+81,COUNTA('Pivot campi calcolati'!$A$1:$A$1000)-2,1),"&gt;=0"),"")</f>
        <v>2.3274257505867119E-2</v>
      </c>
      <c r="P53" s="92"/>
      <c r="Q53" s="78" t="s">
        <v>278</v>
      </c>
      <c r="R53" s="137" t="str">
        <f ca="1">IFERROR(SUM('Pivot Punti Vendita'!$U$3:$U$1002)*Cruscotto!S53,"")</f>
        <v/>
      </c>
      <c r="S53" s="79" t="str">
        <f ca="1">IFERROR(SUMIFS(OFFSET('Pivot campi calcolati'!$B$2,2,MATCH(INDEX(Tendina_Data,SERVIZIO!$A$2),'Pivot campi calcolati'!$C$2:$ZZ$2)+81,COUNTA('Pivot campi calcolati'!$A$1:$A$1000)-2,1),OFFSET('Pivot campi calcolati'!$B$4,0,0,COUNTA('Pivot campi calcolati'!$A$1:$A$1000)-2,1),INDEX(Tendina_Settori,SERVIZIO!$A$3),OFFSET('Pivot campi calcolati'!$B$2,2,MATCH(INDEX(Tendina_Data,SERVIZIO!$A$2),'Pivot campi calcolati'!$C$2:$ZZ$2)+81,COUNTA('Pivot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calcolati'!$C$2:$ZZ$2)+81,COUNTA('Pivot campi calcolati'!$A$1:$A$1000)-2,1),"&gt;=0"),"")</f>
        <v/>
      </c>
      <c r="T53" s="103"/>
      <c r="U53" s="78" t="s">
        <v>278</v>
      </c>
      <c r="V53" s="79" t="str">
        <f ca="1">IFERROR(GETPIVOTDATA("Somma di % PayPal",'Pivot campi calcolati'!$A$1,"Brand",INDEX(Tendina_Brand_per_Settore,SERVIZIO!$A$4),"Data",DATE(YEAR(INDEX(Tendina_Data,SERVIZIO!$A$2)),MONTH(INDEX(Tendina_Data,SERVIZIO!$A$2)),1)),"")</f>
        <v/>
      </c>
    </row>
    <row r="54" spans="13:22" ht="17.25" customHeight="1" x14ac:dyDescent="0.25">
      <c r="M54" s="80" t="s">
        <v>279</v>
      </c>
      <c r="N54" s="138">
        <f ca="1">IFERROR(GETPIVOTDATA("Somma di N. Punti Vendita",'Info sui brand'!$A$1,"Data",DATE(YEAR(INDEX(Tendina_Data,SERVIZIO!$A$2)),MONTH(INDEX(Tendina_Data,SERVIZIO!$A$2)),1))*O54,"")</f>
        <v>0</v>
      </c>
      <c r="O54" s="81">
        <f ca="1">IFERROR(SUMIFS(OFFSET('Pivot campi calcolati'!$B$2,2,MATCH(INDEX(Tendina_Data,SERVIZIO!$A$2),'Pivot campi calcolati'!$C$2:$ZZ$2)+82,COUNTA('Pivot campi calcolati'!$A$1:$A$1000)-2,1),OFFSET('Pivot campi calcolati'!$B$2,2,MATCH(INDEX(Tendina_Data,SERVIZIO!$A$2),'Pivot campi calcolati'!$C$2:$ZZ$2)+82,COUNTA('Pivot campi calcolati'!$A$1:$A$1000)-2,1),"&gt;=0")/SUMIFS(OFFSET('Pivot campi calcolati'!$B$2,2,MATCH(INDEX(Tendina_Data,SERVIZIO!$A$2),'Pivot campi calcolati'!$C$2:$ZZ$2),COUNTA('Pivot campi calcolati'!$A$1:$A$1000)-2,1),OFFSET('Pivot campi calcolati'!$B$2,2,MATCH(INDEX(Tendina_Data,SERVIZIO!$A$2),'Pivot campi calcolati'!$C$2:$ZZ$2)+82,COUNTA('Pivot campi calcolati'!$A$1:$A$1000)-2,1),"&gt;=0"),"")</f>
        <v>0</v>
      </c>
      <c r="P54" s="92"/>
      <c r="Q54" s="80" t="s">
        <v>279</v>
      </c>
      <c r="R54" s="138" t="str">
        <f ca="1">IFERROR(SUM('Pivot Punti Vendita'!$U$3:$U$1002)*Cruscotto!S54,"")</f>
        <v/>
      </c>
      <c r="S54" s="81" t="str">
        <f ca="1">IFERROR(SUMIFS(OFFSET('Pivot campi calcolati'!$B$2,2,MATCH(INDEX(Tendina_Data,SERVIZIO!$A$2),'Pivot campi calcolati'!$C$2:$ZZ$2)+82,COUNTA('Pivot campi calcolati'!$A$1:$A$1000)-2,1),OFFSET('Pivot campi calcolati'!$B$4,0,0,COUNTA('Pivot campi calcolati'!$A$1:$A$1000)-2,1),INDEX(Tendina_Settori,SERVIZIO!$A$3),OFFSET('Pivot campi calcolati'!$B$2,2,MATCH(INDEX(Tendina_Data,SERVIZIO!$A$2),'Pivot campi calcolati'!$C$2:$ZZ$2)+82,COUNTA('Pivot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calcolati'!$C$2:$ZZ$2)+82,COUNTA('Pivot campi calcolati'!$A$1:$A$1000)-2,1),"&gt;=0"),"")</f>
        <v/>
      </c>
      <c r="T54" s="103"/>
      <c r="U54" s="80" t="s">
        <v>279</v>
      </c>
      <c r="V54" s="81" t="str">
        <f ca="1">IFERROR(GETPIVOTDATA("Somma di % Jiffy",'Pivot campi calcolati'!$A$1,"Brand",INDEX(Tendina_Brand_per_Settore,SERVIZIO!$A$4),"Data",DATE(YEAR(INDEX(Tendina_Data,SERVIZIO!$A$2)),MONTH(INDEX(Tendina_Data,SERVIZIO!$A$2)),1)),"")</f>
        <v/>
      </c>
    </row>
    <row r="55" spans="13:22" ht="17.25" customHeight="1" x14ac:dyDescent="0.25">
      <c r="M55" s="78" t="s">
        <v>280</v>
      </c>
      <c r="N55" s="137">
        <f ca="1">IFERROR(GETPIVOTDATA("Somma di N. Punti Vendita",'Info sui brand'!$A$1,"Data",DATE(YEAR(INDEX(Tendina_Data,SERVIZIO!$A$2)),MONTH(INDEX(Tendina_Data,SERVIZIO!$A$2)),1))*O55,"")</f>
        <v>208.64631383021768</v>
      </c>
      <c r="O55" s="79">
        <f ca="1">IFERROR(SUMIFS(OFFSET('Pivot campi calcolati'!$B$2,2,MATCH(INDEX(Tendina_Data,SERVIZIO!$A$2),'Pivot campi calcolati'!$C$2:$ZZ$2)+83,COUNTA('Pivot campi calcolati'!$A$1:$A$1000)-2,1),OFFSET('Pivot campi calcolati'!$B$2,2,MATCH(INDEX(Tendina_Data,SERVIZIO!$A$2),'Pivot campi calcolati'!$C$2:$ZZ$2)+83,COUNTA('Pivot campi calcolati'!$A$1:$A$1000)-2,1),"&gt;=0")/SUMIFS(OFFSET('Pivot campi calcolati'!$B$2,2,MATCH(INDEX(Tendina_Data,SERVIZIO!$A$2),'Pivot campi calcolati'!$C$2:$ZZ$2),COUNTA('Pivot campi calcolati'!$A$1:$A$1000)-2,1),OFFSET('Pivot campi calcolati'!$B$2,2,MATCH(INDEX(Tendina_Data,SERVIZIO!$A$2),'Pivot campi calcolati'!$C$2:$ZZ$2)+83,COUNTA('Pivot campi calcolati'!$A$1:$A$1000)-2,1),"&gt;=0"),"")</f>
        <v>4.6532329853524318E-3</v>
      </c>
      <c r="P55" s="92"/>
      <c r="Q55" s="78" t="s">
        <v>280</v>
      </c>
      <c r="R55" s="137" t="str">
        <f ca="1">IFERROR(SUM('Pivot Punti Vendita'!$U$3:$U$1002)*Cruscotto!S55,"")</f>
        <v/>
      </c>
      <c r="S55" s="79" t="str">
        <f ca="1">IFERROR(SUMIFS(OFFSET('Pivot campi calcolati'!$B$2,2,MATCH(INDEX(Tendina_Data,SERVIZIO!$A$2),'Pivot campi calcolati'!$C$2:$ZZ$2)+83,COUNTA('Pivot campi calcolati'!$A$1:$A$1000)-2,1),OFFSET('Pivot campi calcolati'!$B$4,0,0,COUNTA('Pivot campi calcolati'!$A$1:$A$1000)-2,1),INDEX(Tendina_Settori,SERVIZIO!$A$3),OFFSET('Pivot campi calcolati'!$B$2,2,MATCH(INDEX(Tendina_Data,SERVIZIO!$A$2),'Pivot campi calcolati'!$C$2:$ZZ$2)+83,COUNTA('Pivot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calcolati'!$C$2:$ZZ$2)+83,COUNTA('Pivot campi calcolati'!$A$1:$A$1000)-2,1),"&gt;=0"),"")</f>
        <v/>
      </c>
      <c r="T55" s="103"/>
      <c r="U55" s="78" t="s">
        <v>280</v>
      </c>
      <c r="V55" s="79" t="str">
        <f ca="1">IFERROR(GETPIVOTDATA("Somma di % Altre App",'Pivot campi calcolati'!$A$1,"Brand",INDEX(Tendina_Brand_per_Settore,SERVIZIO!$A$4),"Data",DATE(YEAR(INDEX(Tendina_Data,SERVIZIO!$A$2)),MONTH(INDEX(Tendina_Data,SERVIZIO!$A$2)),1)),"")</f>
        <v/>
      </c>
    </row>
    <row r="56" spans="13:22" ht="17.25" customHeight="1" x14ac:dyDescent="0.25">
      <c r="N56" s="134"/>
      <c r="O56" s="62"/>
      <c r="R56" s="134"/>
      <c r="S56" s="62"/>
      <c r="V56" s="62"/>
    </row>
    <row r="57" spans="13:22" ht="17.25" customHeight="1" x14ac:dyDescent="0.25">
      <c r="M57" s="112" t="s">
        <v>434</v>
      </c>
      <c r="N57" s="139">
        <f ca="1">IFERROR(GETPIVOTDATA("Somma di N. Punti Vendita",'Info sui brand'!$A$1,"Data",DATE(YEAR(INDEX(Tendina_Data,SERVIZIO!$A$2)),MONTH(INDEX(Tendina_Data,SERVIZIO!$A$2)),1))*O57,"")</f>
        <v>17174.464911980813</v>
      </c>
      <c r="O57" s="113">
        <f ca="1">IFERROR(SUMIFS(OFFSET('Pivot campi calcolati'!$B$2,2,MATCH(INDEX(Tendina_Data,SERVIZIO!$A$2),'Pivot campi calcolati'!$C$2:$ZZ$2)+84,COUNTA('Pivot campi calcolati'!$A$1:$A$1000)-2,1),OFFSET('Pivot campi calcolati'!$B$2,2,MATCH(INDEX(Tendina_Data,SERVIZIO!$A$2),'Pivot campi calcolati'!$C$2:$ZZ$2)+84,COUNTA('Pivot campi calcolati'!$A$1:$A$1000)-2,1),"&gt;=0")/SUMIFS(OFFSET('Pivot campi calcolati'!$B$2,2,MATCH(INDEX(Tendina_Data,SERVIZIO!$A$2),'Pivot campi calcolati'!$C$2:$ZZ$2),COUNTA('Pivot campi calcolati'!$A$1:$A$1000)-2,1),OFFSET('Pivot campi calcolati'!$B$2,2,MATCH(INDEX(Tendina_Data,SERVIZIO!$A$2),'Pivot campi calcolati'!$C$2:$ZZ$2)+84,COUNTA('Pivot campi calcolati'!$A$1:$A$1000)-2,1),"&gt;=0"),"")</f>
        <v>0.38302515470864229</v>
      </c>
      <c r="P57" s="114"/>
      <c r="Q57" s="112" t="s">
        <v>434</v>
      </c>
      <c r="R57" s="139" t="str">
        <f ca="1">IFERROR(SUM('Pivot Punti Vendita'!$U$3:$U$1002)*Cruscotto!S57,"")</f>
        <v/>
      </c>
      <c r="S57" s="113" t="str">
        <f ca="1">IFERROR(SUMIFS(OFFSET('Pivot campi calcolati'!$B$2,2,MATCH(INDEX(Tendina_Data,SERVIZIO!$A$2),'Pivot campi calcolati'!$C$2:$ZZ$2)+84,COUNTA('Pivot campi calcolati'!$A$1:$A$1000)-2,1),OFFSET('Pivot campi calcolati'!$B$4,0,0,COUNTA('Pivot campi calcolati'!$A$1:$A$1000)-2,1),INDEX(Tendina_Settori,SERVIZIO!$A$3),OFFSET('Pivot campi calcolati'!$B$2,2,MATCH(INDEX(Tendina_Data,SERVIZIO!$A$2),'Pivot campi calcolati'!$C$2:$ZZ$2)+84,COUNTA('Pivot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calcolati'!$C$2:$ZZ$2)+84,COUNTA('Pivot campi calcolati'!$A$1:$A$1000)-2,1),"&gt;=0"),"")</f>
        <v/>
      </c>
      <c r="T57" s="115"/>
      <c r="U57" s="112" t="s">
        <v>434</v>
      </c>
      <c r="V57" s="113" t="str">
        <f ca="1">IFERROR(GETPIVOTDATA("Somma di % E' possibile pagare con un buono digitale alla cassa",'Pivot campi calcolati'!$A$1,"Brand",INDEX(Tendina_Brand_per_Settore,SERVIZIO!$A$4),"Data",DATE(YEAR(INDEX(Tendina_Data,SERVIZIO!$A$2)),MONTH(INDEX(Tendina_Data,SERVIZIO!$A$2)),1)),"")</f>
        <v/>
      </c>
    </row>
    <row r="58" spans="13:22" x14ac:dyDescent="0.25">
      <c r="M58" s="92"/>
      <c r="N58" s="140"/>
      <c r="O58" s="103"/>
      <c r="P58" s="92"/>
      <c r="Q58" s="92"/>
      <c r="R58" s="140"/>
      <c r="S58" s="103"/>
      <c r="T58" s="103"/>
      <c r="U58" s="92"/>
      <c r="V58" s="103"/>
    </row>
    <row r="59" spans="13:22" ht="18.75" x14ac:dyDescent="0.3">
      <c r="M59" s="83" t="s">
        <v>290</v>
      </c>
      <c r="N59" s="141"/>
      <c r="O59" s="84"/>
      <c r="P59" s="92"/>
      <c r="Q59" s="83" t="s">
        <v>290</v>
      </c>
      <c r="R59" s="141"/>
      <c r="S59" s="84"/>
      <c r="T59" s="103"/>
      <c r="U59" s="83" t="s">
        <v>290</v>
      </c>
      <c r="V59" s="84"/>
    </row>
    <row r="60" spans="13:22" x14ac:dyDescent="0.25">
      <c r="M60" s="89" t="s">
        <v>281</v>
      </c>
      <c r="N60" s="142">
        <f ca="1">IFERROR(GETPIVOTDATA("Somma di N. Punti Vendita",'Info sui brand'!$A$1,"Data",DATE(YEAR(INDEX(Tendina_Data,SERVIZIO!$A$2)),MONTH(INDEX(Tendina_Data,SERVIZIO!$A$2)),1))*O60,"")</f>
        <v>6907.0149839056767</v>
      </c>
      <c r="O60" s="111">
        <f ca="1">IFERROR(SUMIFS(OFFSET('Pivot campi calcolati'!$B$2,2,MATCH(INDEX(Tendina_Data,SERVIZIO!$A$2),'Pivot campi calcolati'!$C$2:$ZZ$2)+87,COUNTA('Pivot campi calcolati'!$A$1:$A$1000)-2,1),OFFSET('Pivot campi calcolati'!$B$2,2,MATCH(INDEX(Tendina_Data,SERVIZIO!$A$2),'Pivot campi calcolati'!$C$2:$ZZ$2)+87,COUNTA('Pivot campi calcolati'!$A$1:$A$1000)-2,1),"&gt;=0")/SUMIFS(OFFSET('Pivot campi calcolati'!$B$2,2,MATCH(INDEX(Tendina_Data,SERVIZIO!$A$2),'Pivot campi calcolati'!$C$2:$ZZ$2),COUNTA('Pivot campi calcolati'!$A$1:$A$1000)-2,1),OFFSET('Pivot campi calcolati'!$B$2,2,MATCH(INDEX(Tendina_Data,SERVIZIO!$A$2),'Pivot campi calcolati'!$C$2:$ZZ$2)+87,COUNTA('Pivot campi calcolati'!$A$1:$A$1000)-2,1),"&gt;=0"),"")</f>
        <v>0.15404034398415836</v>
      </c>
      <c r="P60" s="92"/>
      <c r="Q60" s="89" t="s">
        <v>281</v>
      </c>
      <c r="R60" s="142" t="str">
        <f ca="1">IFERROR(SUM('Pivot Punti Vendita'!$U$3:$U$1002)*Cruscotto!S60,"")</f>
        <v/>
      </c>
      <c r="S60" s="111" t="str">
        <f ca="1">IFERROR(SUMIFS(OFFSET('Pivot campi calcolati'!$B$2,2,MATCH(INDEX(Tendina_Data,SERVIZIO!$A$2),'Pivot campi calcolati'!$C$2:$ZZ$2)+87,COUNTA('Pivot campi calcolati'!$A$1:$A$1000)-2,1),OFFSET('Pivot campi calcolati'!$B$4,0,0,COUNTA('Pivot campi calcolati'!$A$1:$A$1000)-2,1),INDEX(Tendina_Settori,SERVIZIO!$A$3),OFFSET('Pivot campi calcolati'!$B$2,2,MATCH(INDEX(Tendina_Data,SERVIZIO!$A$2),'Pivot campi calcolati'!$C$2:$ZZ$2)+87,COUNTA('Pivot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calcolati'!$C$2:$ZZ$2)+87,COUNTA('Pivot campi calcolati'!$A$1:$A$1000)-2,1),"&gt;=0"),"")</f>
        <v/>
      </c>
      <c r="T60" s="103"/>
      <c r="U60" s="89" t="s">
        <v>281</v>
      </c>
      <c r="V60" s="111" t="str">
        <f ca="1">IFERROR(GETPIVOTDATA("Somma di % Campo rete mobile parziale",'Pivot campi calcolati'!$A$1,"Brand",INDEX(Tendina_Brand_per_Settore,SERVIZIO!$A$4),"Data",DATE(YEAR(INDEX(Tendina_Data,SERVIZIO!$A$2)),MONTH(INDEX(Tendina_Data,SERVIZIO!$A$2)),1)),"")</f>
        <v/>
      </c>
    </row>
    <row r="61" spans="13:22" x14ac:dyDescent="0.25">
      <c r="M61" s="87" t="s">
        <v>282</v>
      </c>
      <c r="N61" s="143">
        <f ca="1">IFERROR(GETPIVOTDATA("Somma di N. Punti Vendita",'Info sui brand'!$A$1,"Data",DATE(YEAR(INDEX(Tendina_Data,SERVIZIO!$A$2)),MONTH(INDEX(Tendina_Data,SERVIZIO!$A$2)),1))*O61,"")</f>
        <v>34408.450489353309</v>
      </c>
      <c r="O61" s="110">
        <f ca="1">IFERROR(SUMIFS(OFFSET('Pivot campi calcolati'!$B$2,2,MATCH(INDEX(Tendina_Data,SERVIZIO!$A$2),'Pivot campi calcolati'!$C$2:$ZZ$2)+88,COUNTA('Pivot campi calcolati'!$A$1:$A$1000)-2,1),OFFSET('Pivot campi calcolati'!$B$2,2,MATCH(INDEX(Tendina_Data,SERVIZIO!$A$2),'Pivot campi calcolati'!$C$2:$ZZ$2)+88,COUNTA('Pivot campi calcolati'!$A$1:$A$1000)-2,1),"&gt;=0")/SUMIFS(OFFSET('Pivot campi calcolati'!$B$2,2,MATCH(INDEX(Tendina_Data,SERVIZIO!$A$2),'Pivot campi calcolati'!$C$2:$ZZ$2),COUNTA('Pivot campi calcolati'!$A$1:$A$1000)-2,1),OFFSET('Pivot campi calcolati'!$B$2,2,MATCH(INDEX(Tendina_Data,SERVIZIO!$A$2),'Pivot campi calcolati'!$C$2:$ZZ$2)+88,COUNTA('Pivot campi calcolati'!$A$1:$A$1000)-2,1),"&gt;=0"),"")</f>
        <v>0.76737774012251181</v>
      </c>
      <c r="P61" s="92"/>
      <c r="Q61" s="87" t="s">
        <v>282</v>
      </c>
      <c r="R61" s="143" t="str">
        <f ca="1">IFERROR(SUM('Pivot Punti Vendita'!$U$3:$U$1002)*Cruscotto!S61,"")</f>
        <v/>
      </c>
      <c r="S61" s="110" t="str">
        <f ca="1">IFERROR(SUMIFS(OFFSET('Pivot campi calcolati'!$B$2,2,MATCH(INDEX(Tendina_Data,SERVIZIO!$A$2),'Pivot campi calcolati'!$C$2:$ZZ$2)+88,COUNTA('Pivot campi calcolati'!$A$1:$A$1000)-2,1),OFFSET('Pivot campi calcolati'!$B$4,0,0,COUNTA('Pivot campi calcolati'!$A$1:$A$1000)-2,1),INDEX(Tendina_Settori,SERVIZIO!$A$3),OFFSET('Pivot campi calcolati'!$B$2,2,MATCH(INDEX(Tendina_Data,SERVIZIO!$A$2),'Pivot campi calcolati'!$C$2:$ZZ$2)+88,COUNTA('Pivot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calcolati'!$C$2:$ZZ$2)+88,COUNTA('Pivot campi calcolati'!$A$1:$A$1000)-2,1),"&gt;=0"),"")</f>
        <v/>
      </c>
      <c r="T61" s="103"/>
      <c r="U61" s="87" t="s">
        <v>282</v>
      </c>
      <c r="V61" s="110" t="str">
        <f ca="1">IFERROR(GETPIVOTDATA("Somma di % Campo rete mobile totale",'Pivot campi calcolati'!$A$1,"Brand",INDEX(Tendina_Brand_per_Settore,SERVIZIO!$A$4),"Data",DATE(YEAR(INDEX(Tendina_Data,SERVIZIO!$A$2)),MONTH(INDEX(Tendina_Data,SERVIZIO!$A$2)),1)),"")</f>
        <v/>
      </c>
    </row>
    <row r="62" spans="13:22" x14ac:dyDescent="0.25">
      <c r="M62" s="89" t="s">
        <v>283</v>
      </c>
      <c r="N62" s="142">
        <f ca="1">IFERROR(GETPIVOTDATA("Somma di N. Punti Vendita",'Info sui brand'!$A$1,"Data",DATE(YEAR(INDEX(Tendina_Data,SERVIZIO!$A$2)),MONTH(INDEX(Tendina_Data,SERVIZIO!$A$2)),1))*O62,"")</f>
        <v>2625.751839575355</v>
      </c>
      <c r="O62" s="111">
        <f ca="1">IFERROR(SUMIFS(OFFSET('Pivot campi calcolati'!$B$2,2,MATCH(INDEX(Tendina_Data,SERVIZIO!$A$2),'Pivot campi calcolati'!$C$2:$ZZ$2)+89,COUNTA('Pivot campi calcolati'!$A$1:$A$1000)-2,1),OFFSET('Pivot campi calcolati'!$B$2,2,MATCH(INDEX(Tendina_Data,SERVIZIO!$A$2),'Pivot campi calcolati'!$C$2:$ZZ$2)+89,COUNTA('Pivot campi calcolati'!$A$1:$A$1000)-2,1),"&gt;=0")/SUMIFS(OFFSET('Pivot campi calcolati'!$B$2,2,MATCH(INDEX(Tendina_Data,SERVIZIO!$A$2),'Pivot campi calcolati'!$C$2:$ZZ$2),COUNTA('Pivot campi calcolati'!$A$1:$A$1000)-2,1),OFFSET('Pivot campi calcolati'!$B$2,2,MATCH(INDEX(Tendina_Data,SERVIZIO!$A$2),'Pivot campi calcolati'!$C$2:$ZZ$2)+89,COUNTA('Pivot campi calcolati'!$A$1:$A$1000)-2,1),"&gt;=0"),"")</f>
        <v>5.855955395025212E-2</v>
      </c>
      <c r="P62" s="92"/>
      <c r="Q62" s="89" t="s">
        <v>283</v>
      </c>
      <c r="R62" s="142" t="str">
        <f ca="1">IFERROR(SUM('Pivot Punti Vendita'!$U$3:$U$1002)*Cruscotto!S62,"")</f>
        <v/>
      </c>
      <c r="S62" s="111" t="str">
        <f ca="1">IFERROR(SUMIFS(OFFSET('Pivot campi calcolati'!$B$2,2,MATCH(INDEX(Tendina_Data,SERVIZIO!$A$2),'Pivot campi calcolati'!$C$2:$ZZ$2)+89,COUNTA('Pivot campi calcolati'!$A$1:$A$1000)-2,1),OFFSET('Pivot campi calcolati'!$B$4,0,0,COUNTA('Pivot campi calcolati'!$A$1:$A$1000)-2,1),INDEX(Tendina_Settori,SERVIZIO!$A$3),OFFSET('Pivot campi calcolati'!$B$2,2,MATCH(INDEX(Tendina_Data,SERVIZIO!$A$2),'Pivot campi calcolati'!$C$2:$ZZ$2)+89,COUNTA('Pivot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calcolati'!$C$2:$ZZ$2)+89,COUNTA('Pivot campi calcolati'!$A$1:$A$1000)-2,1),"&gt;=0"),"")</f>
        <v/>
      </c>
      <c r="T62" s="103"/>
      <c r="U62" s="89" t="s">
        <v>283</v>
      </c>
      <c r="V62" s="111" t="str">
        <f ca="1">IFERROR(GETPIVOTDATA("Somma di % Campo inesistente",'Pivot campi calcolati'!$A$1,"Brand",INDEX(Tendina_Brand_per_Settore,SERVIZIO!$A$4),"Data",DATE(YEAR(INDEX(Tendina_Data,SERVIZIO!$A$2)),MONTH(INDEX(Tendina_Data,SERVIZIO!$A$2)),1)),"")</f>
        <v/>
      </c>
    </row>
    <row r="63" spans="13:22" x14ac:dyDescent="0.25">
      <c r="M63" s="87" t="s">
        <v>284</v>
      </c>
      <c r="N63" s="143">
        <f ca="1">IFERROR(GETPIVOTDATA("Somma di N. Punti Vendita",'Info sui brand'!$A$1,"Data",DATE(YEAR(INDEX(Tendina_Data,SERVIZIO!$A$2)),MONTH(INDEX(Tendina_Data,SERVIZIO!$A$2)),1))*O63,"")</f>
        <v>1162.4913583641758</v>
      </c>
      <c r="O63" s="110">
        <f ca="1">IFERROR(SUMIFS(OFFSET('Pivot campi calcolati'!$B$2,2,MATCH(INDEX(Tendina_Data,SERVIZIO!$A$2),'Pivot campi calcolati'!$C$2:$ZZ$2)+90,COUNTA('Pivot campi calcolati'!$A$1:$A$1000)-2,1),OFFSET('Pivot campi calcolati'!$B$2,2,MATCH(INDEX(Tendina_Data,SERVIZIO!$A$2),'Pivot campi calcolati'!$C$2:$ZZ$2)+90,COUNTA('Pivot campi calcolati'!$A$1:$A$1000)-2,1),"&gt;=0")/SUMIFS(OFFSET('Pivot campi calcolati'!$B$2,2,MATCH(INDEX(Tendina_Data,SERVIZIO!$A$2),'Pivot campi calcolati'!$C$2:$ZZ$2),COUNTA('Pivot campi calcolati'!$A$1:$A$1000)-2,1),OFFSET('Pivot campi calcolati'!$B$2,2,MATCH(INDEX(Tendina_Data,SERVIZIO!$A$2),'Pivot campi calcolati'!$C$2:$ZZ$2)+90,COUNTA('Pivot campi calcolati'!$A$1:$A$1000)-2,1),"&gt;=0"),"")</f>
        <v>2.5925898400146655E-2</v>
      </c>
      <c r="P63" s="92"/>
      <c r="Q63" s="87" t="s">
        <v>284</v>
      </c>
      <c r="R63" s="143" t="str">
        <f ca="1">IFERROR(SUM('Pivot Punti Vendita'!$U$3:$U$1002)*Cruscotto!S63,"")</f>
        <v/>
      </c>
      <c r="S63" s="110" t="str">
        <f ca="1">IFERROR(SUMIFS(OFFSET('Pivot campi calcolati'!$B$2,2,MATCH(INDEX(Tendina_Data,SERVIZIO!$A$2),'Pivot campi calcolati'!$C$2:$ZZ$2)+90,COUNTA('Pivot campi calcolati'!$A$1:$A$1000)-2,1),OFFSET('Pivot campi calcolati'!$B$4,0,0,COUNTA('Pivot campi calcolati'!$A$1:$A$1000)-2,1),INDEX(Tendina_Settori,SERVIZIO!$A$3),OFFSET('Pivot campi calcolati'!$B$2,2,MATCH(INDEX(Tendina_Data,SERVIZIO!$A$2),'Pivot campi calcolati'!$C$2:$ZZ$2)+90,COUNTA('Pivot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calcolati'!$C$2:$ZZ$2)+90,COUNTA('Pivot campi calcolati'!$A$1:$A$1000)-2,1),"&gt;=0"),"")</f>
        <v/>
      </c>
      <c r="T63" s="103"/>
      <c r="U63" s="87" t="s">
        <v>284</v>
      </c>
      <c r="V63" s="110" t="str">
        <f ca="1">IFERROR(GETPIVOTDATA("Somma di % Free Wifi",'Pivot campi calcolati'!$A$1,"Brand",INDEX(Tendina_Brand_per_Settore,SERVIZIO!$A$4),"Data",DATE(YEAR(INDEX(Tendina_Data,SERVIZIO!$A$2)),MONTH(INDEX(Tendina_Data,SERVIZIO!$A$2)),1)),"")</f>
        <v/>
      </c>
    </row>
    <row r="64" spans="13:22" x14ac:dyDescent="0.25">
      <c r="M64" s="89" t="s">
        <v>285</v>
      </c>
      <c r="N64" s="142">
        <f ca="1">IFERROR(GETPIVOTDATA("Somma di N. Punti Vendita",'Info sui brand'!$A$1,"Data",DATE(YEAR(INDEX(Tendina_Data,SERVIZIO!$A$2)),MONTH(INDEX(Tendina_Data,SERVIZIO!$A$2)),1))*O64,"")</f>
        <v>3338.3373185982346</v>
      </c>
      <c r="O64" s="111">
        <f ca="1">IFERROR(SUMIFS(OFFSET('Pivot campi calcolati'!$B$2,2,MATCH(INDEX(Tendina_Data,SERVIZIO!$A$2),'Pivot campi calcolati'!$C$2:$ZZ$2)+91,COUNTA('Pivot campi calcolati'!$A$1:$A$1000)-2,1),OFFSET('Pivot campi calcolati'!$B$2,2,MATCH(INDEX(Tendina_Data,SERVIZIO!$A$2),'Pivot campi calcolati'!$C$2:$ZZ$2)+91,COUNTA('Pivot campi calcolati'!$A$1:$A$1000)-2,1),"&gt;=0")/SUMIFS(OFFSET('Pivot campi calcolati'!$B$2,2,MATCH(INDEX(Tendina_Data,SERVIZIO!$A$2),'Pivot campi calcolati'!$C$2:$ZZ$2),COUNTA('Pivot campi calcolati'!$A$1:$A$1000)-2,1),OFFSET('Pivot campi calcolati'!$B$2,2,MATCH(INDEX(Tendina_Data,SERVIZIO!$A$2),'Pivot campi calcolati'!$C$2:$ZZ$2)+91,COUNTA('Pivot campi calcolati'!$A$1:$A$1000)-2,1),"&gt;=0"),"")</f>
        <v>7.4451645188301135E-2</v>
      </c>
      <c r="P64" s="92"/>
      <c r="Q64" s="89" t="s">
        <v>285</v>
      </c>
      <c r="R64" s="142" t="str">
        <f ca="1">IFERROR(SUM('Pivot Punti Vendita'!$U$3:$U$1002)*Cruscotto!S64,"")</f>
        <v/>
      </c>
      <c r="S64" s="111" t="str">
        <f ca="1">IFERROR(SUMIFS(OFFSET('Pivot campi calcolati'!$B$2,2,MATCH(INDEX(Tendina_Data,SERVIZIO!$A$2),'Pivot campi calcolati'!$C$2:$ZZ$2)+91,COUNTA('Pivot campi calcolati'!$A$1:$A$1000)-2,1),OFFSET('Pivot campi calcolati'!$B$4,0,0,COUNTA('Pivot campi calcolati'!$A$1:$A$1000)-2,1),INDEX(Tendina_Settori,SERVIZIO!$A$3),OFFSET('Pivot campi calcolati'!$B$2,2,MATCH(INDEX(Tendina_Data,SERVIZIO!$A$2),'Pivot campi calcolati'!$C$2:$ZZ$2)+91,COUNTA('Pivot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calcolati'!$C$2:$ZZ$2)+91,COUNTA('Pivot campi calcolati'!$A$1:$A$1000)-2,1),"&gt;=0"),"")</f>
        <v/>
      </c>
      <c r="T64" s="103"/>
      <c r="U64" s="89" t="s">
        <v>285</v>
      </c>
      <c r="V64" s="111" t="str">
        <f ca="1">IFERROR(GETPIVOTDATA("Somma di % Wifi con registrazione",'Pivot campi calcolati'!$A$1,"Brand",INDEX(Tendina_Brand_per_Settore,SERVIZIO!$A$4),"Data",DATE(YEAR(INDEX(Tendina_Data,SERVIZIO!$A$2)),MONTH(INDEX(Tendina_Data,SERVIZIO!$A$2)),1)),"")</f>
        <v/>
      </c>
    </row>
    <row r="65" spans="13:22" x14ac:dyDescent="0.25">
      <c r="M65" s="87" t="s">
        <v>286</v>
      </c>
      <c r="N65" s="143">
        <f ca="1">IFERROR(GETPIVOTDATA("Somma di N. Punti Vendita",'Info sui brand'!$A$1,"Data",DATE(YEAR(INDEX(Tendina_Data,SERVIZIO!$A$2)),MONTH(INDEX(Tendina_Data,SERVIZIO!$A$2)),1))*O65,"")</f>
        <v>38379.513771505197</v>
      </c>
      <c r="O65" s="110">
        <f ca="1">IFERROR(SUMIFS(OFFSET('Pivot campi calcolati'!$B$2,2,MATCH(INDEX(Tendina_Data,SERVIZIO!$A$2),'Pivot campi calcolati'!$C$2:$ZZ$2)+92,COUNTA('Pivot campi calcolati'!$A$1:$A$1000)-2,1),OFFSET('Pivot campi calcolati'!$B$2,2,MATCH(INDEX(Tendina_Data,SERVIZIO!$A$2),'Pivot campi calcolati'!$C$2:$ZZ$2)+92,COUNTA('Pivot campi calcolati'!$A$1:$A$1000)-2,1),"&gt;=0")/SUMIFS(OFFSET('Pivot campi calcolati'!$B$2,2,MATCH(INDEX(Tendina_Data,SERVIZIO!$A$2),'Pivot campi calcolati'!$C$2:$ZZ$2),COUNTA('Pivot campi calcolati'!$A$1:$A$1000)-2,1),OFFSET('Pivot campi calcolati'!$B$2,2,MATCH(INDEX(Tendina_Data,SERVIZIO!$A$2),'Pivot campi calcolati'!$C$2:$ZZ$2)+92,COUNTA('Pivot campi calcolati'!$A$1:$A$1000)-2,1),"&gt;=0"),"")</f>
        <v>0.85594044852706785</v>
      </c>
      <c r="P65" s="92"/>
      <c r="Q65" s="87" t="s">
        <v>286</v>
      </c>
      <c r="R65" s="143" t="str">
        <f ca="1">IFERROR(SUM('Pivot Punti Vendita'!$U$3:$U$1002)*Cruscotto!S65,"")</f>
        <v/>
      </c>
      <c r="S65" s="110" t="str">
        <f ca="1">IFERROR(SUMIFS(OFFSET('Pivot campi calcolati'!$B$2,2,MATCH(INDEX(Tendina_Data,SERVIZIO!$A$2),'Pivot campi calcolati'!$C$2:$ZZ$2)+92,COUNTA('Pivot campi calcolati'!$A$1:$A$1000)-2,1),OFFSET('Pivot campi calcolati'!$B$4,0,0,COUNTA('Pivot campi calcolati'!$A$1:$A$1000)-2,1),INDEX(Tendina_Settori,SERVIZIO!$A$3),OFFSET('Pivot campi calcolati'!$B$2,2,MATCH(INDEX(Tendina_Data,SERVIZIO!$A$2),'Pivot campi calcolati'!$C$2:$ZZ$2)+92,COUNTA('Pivot campi calcolati'!$A$1:$A$1000)-2,1),"&gt;=0")/SUMIFS(OFFSET('Pivot campi calcolati'!$B$2,2,MATCH(INDEX(Tendina_Data,SERVIZIO!$A$2),'Pivot campi calcolati'!$C$2:$ZZ$2),COUNTA('Pivot campi calcolati'!$A$1:$A$1000)-2,1),OFFSET('Pivot campi calcolati'!$B$4,0,0,COUNTA('Pivot campi calcolati'!$A$1:$A$1000)-2,1),INDEX(Tendina_Settori,SERVIZIO!$A$3),OFFSET('Pivot campi calcolati'!$B$2,2,MATCH(INDEX(Tendina_Data,SERVIZIO!$A$2),'Pivot campi calcolati'!$C$2:$ZZ$2)+92,COUNTA('Pivot campi calcolati'!$A$1:$A$1000)-2,1),"&gt;=0"),"")</f>
        <v/>
      </c>
      <c r="T65" s="103"/>
      <c r="U65" s="87" t="s">
        <v>286</v>
      </c>
      <c r="V65" s="110" t="str">
        <f ca="1">IFERROR(GETPIVOTDATA("Somma di % No Wifi",'Pivot campi calcolati'!$A$1,"Brand",INDEX(Tendina_Brand_per_Settore,SERVIZIO!$A$4),"Data",DATE(YEAR(INDEX(Tendina_Data,SERVIZIO!$A$2)),MONTH(INDEX(Tendina_Data,SERVIZIO!$A$2)),1)),"")</f>
        <v/>
      </c>
    </row>
  </sheetData>
  <mergeCells count="9">
    <mergeCell ref="F1:K1"/>
    <mergeCell ref="B6:D6"/>
    <mergeCell ref="A1:E1"/>
    <mergeCell ref="B19:D19"/>
    <mergeCell ref="B17:D17"/>
    <mergeCell ref="B18:D18"/>
    <mergeCell ref="B9:D9"/>
    <mergeCell ref="B16:D16"/>
    <mergeCell ref="B12:D1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3" r:id="rId4" name="Drop Down 3">
              <controlPr defaultSize="0" autoLine="0" autoPict="0">
                <anchor moveWithCells="1">
                  <from>
                    <xdr:col>1</xdr:col>
                    <xdr:colOff>0</xdr:colOff>
                    <xdr:row>8</xdr:row>
                    <xdr:rowOff>180975</xdr:rowOff>
                  </from>
                  <to>
                    <xdr:col>3</xdr:col>
                    <xdr:colOff>733425</xdr:colOff>
                    <xdr:row>10</xdr:row>
                    <xdr:rowOff>38100</xdr:rowOff>
                  </to>
                </anchor>
              </controlPr>
            </control>
          </mc:Choice>
        </mc:AlternateContent>
        <mc:AlternateContent xmlns:mc="http://schemas.openxmlformats.org/markup-compatibility/2006">
          <mc:Choice Requires="x14">
            <control shapeId="40965" r:id="rId5" name="Drop Down 5">
              <controlPr defaultSize="0" autoLine="0" autoPict="0">
                <anchor moveWithCells="1">
                  <from>
                    <xdr:col>1</xdr:col>
                    <xdr:colOff>0</xdr:colOff>
                    <xdr:row>11</xdr:row>
                    <xdr:rowOff>209550</xdr:rowOff>
                  </from>
                  <to>
                    <xdr:col>3</xdr:col>
                    <xdr:colOff>733425</xdr:colOff>
                    <xdr:row>13</xdr:row>
                    <xdr:rowOff>76200</xdr:rowOff>
                  </to>
                </anchor>
              </controlPr>
            </control>
          </mc:Choice>
        </mc:AlternateContent>
        <mc:AlternateContent xmlns:mc="http://schemas.openxmlformats.org/markup-compatibility/2006">
          <mc:Choice Requires="x14">
            <control shapeId="40966" r:id="rId6" name="Drop Down 6">
              <controlPr defaultSize="0" autoLine="0" autoPict="0">
                <anchor moveWithCells="1">
                  <from>
                    <xdr:col>1</xdr:col>
                    <xdr:colOff>0</xdr:colOff>
                    <xdr:row>5</xdr:row>
                    <xdr:rowOff>190500</xdr:rowOff>
                  </from>
                  <to>
                    <xdr:col>3</xdr:col>
                    <xdr:colOff>733425</xdr:colOff>
                    <xdr:row>7</xdr:row>
                    <xdr:rowOff>47625</xdr:rowOff>
                  </to>
                </anchor>
              </controlPr>
            </control>
          </mc:Choice>
        </mc:AlternateContent>
        <mc:AlternateContent xmlns:mc="http://schemas.openxmlformats.org/markup-compatibility/2006">
          <mc:Choice Requires="x14">
            <control shapeId="40970" r:id="rId7" name="Drop Down 10">
              <controlPr defaultSize="0" autoLine="0" autoPict="0">
                <anchor moveWithCells="1">
                  <from>
                    <xdr:col>5</xdr:col>
                    <xdr:colOff>333375</xdr:colOff>
                    <xdr:row>23</xdr:row>
                    <xdr:rowOff>180975</xdr:rowOff>
                  </from>
                  <to>
                    <xdr:col>10</xdr:col>
                    <xdr:colOff>200025</xdr:colOff>
                    <xdr:row>25</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
    <tabColor rgb="FFFFFF00"/>
  </sheetPr>
  <dimension ref="A1:BZ622"/>
  <sheetViews>
    <sheetView topLeftCell="A555" zoomScaleNormal="100" workbookViewId="0">
      <pane xSplit="1" topLeftCell="B1" activePane="topRight" state="frozen"/>
      <selection activeCell="A2" sqref="A2"/>
      <selection pane="topRight" activeCell="A571" sqref="A571"/>
    </sheetView>
  </sheetViews>
  <sheetFormatPr defaultColWidth="8.85546875" defaultRowHeight="15" x14ac:dyDescent="0.25"/>
  <cols>
    <col min="8" max="10" width="8.85546875" style="1" customWidth="1"/>
    <col min="11" max="11" width="8.85546875" style="1"/>
    <col min="13" max="20" width="8.85546875" style="1"/>
    <col min="21" max="25" width="10.28515625" style="1" customWidth="1"/>
    <col min="26" max="26" width="12.140625" style="1" customWidth="1"/>
    <col min="27" max="29" width="10.28515625" style="1" customWidth="1"/>
    <col min="30" max="30" width="13.28515625" customWidth="1"/>
    <col min="31" max="31" width="16.7109375" style="24" bestFit="1" customWidth="1"/>
    <col min="32" max="32" width="13.28515625" customWidth="1"/>
  </cols>
  <sheetData>
    <row r="1" spans="1:78" x14ac:dyDescent="0.25">
      <c r="D1" s="19"/>
      <c r="E1" s="19"/>
      <c r="H1" s="147" t="s">
        <v>227</v>
      </c>
      <c r="I1" s="147"/>
      <c r="J1" s="147"/>
      <c r="K1" s="145" t="s">
        <v>109</v>
      </c>
      <c r="L1" s="145"/>
      <c r="M1" s="145"/>
      <c r="N1" s="145"/>
      <c r="O1" s="145"/>
      <c r="P1" s="145"/>
      <c r="Q1" s="145"/>
      <c r="R1" s="145"/>
      <c r="S1" s="145"/>
      <c r="T1" s="146" t="s">
        <v>96</v>
      </c>
      <c r="U1" s="146"/>
      <c r="V1" s="146"/>
      <c r="W1" s="146"/>
      <c r="X1" s="146"/>
      <c r="Y1" s="146"/>
      <c r="Z1" s="146"/>
      <c r="AA1" s="146"/>
      <c r="AB1" s="146"/>
      <c r="AC1" s="146"/>
    </row>
    <row r="2" spans="1:78" ht="66.75" customHeight="1" x14ac:dyDescent="0.25">
      <c r="A2" s="5" t="s">
        <v>2</v>
      </c>
      <c r="B2" s="20" t="s">
        <v>110</v>
      </c>
      <c r="C2" s="20" t="s">
        <v>111</v>
      </c>
      <c r="D2" s="4" t="s">
        <v>10</v>
      </c>
      <c r="E2" s="4" t="s">
        <v>198</v>
      </c>
      <c r="F2" s="4" t="s">
        <v>12</v>
      </c>
      <c r="G2" s="4" t="s">
        <v>199</v>
      </c>
      <c r="H2" s="18" t="s">
        <v>228</v>
      </c>
      <c r="I2" s="18" t="s">
        <v>229</v>
      </c>
      <c r="J2" s="18" t="s">
        <v>230</v>
      </c>
      <c r="K2" s="4" t="s">
        <v>8</v>
      </c>
      <c r="L2" s="4" t="s">
        <v>9</v>
      </c>
      <c r="M2" s="4" t="s">
        <v>20</v>
      </c>
      <c r="N2" s="4" t="s">
        <v>21</v>
      </c>
      <c r="O2" s="4" t="s">
        <v>32</v>
      </c>
      <c r="P2" s="4" t="s">
        <v>91</v>
      </c>
      <c r="Q2" s="4" t="s">
        <v>13</v>
      </c>
      <c r="R2" s="4" t="s">
        <v>11</v>
      </c>
      <c r="S2" s="4" t="s">
        <v>14</v>
      </c>
      <c r="T2" s="16" t="s">
        <v>96</v>
      </c>
      <c r="U2" s="16" t="s">
        <v>97</v>
      </c>
      <c r="V2" s="16" t="s">
        <v>98</v>
      </c>
      <c r="W2" s="16" t="s">
        <v>99</v>
      </c>
      <c r="X2" s="16" t="s">
        <v>101</v>
      </c>
      <c r="Y2" s="16" t="s">
        <v>102</v>
      </c>
      <c r="Z2" s="16" t="s">
        <v>103</v>
      </c>
      <c r="AA2" s="16" t="s">
        <v>100</v>
      </c>
      <c r="AB2" s="16" t="s">
        <v>105</v>
      </c>
      <c r="AC2" s="16" t="s">
        <v>104</v>
      </c>
      <c r="AD2" s="17" t="s">
        <v>2</v>
      </c>
      <c r="AE2" s="26" t="s">
        <v>84</v>
      </c>
      <c r="AF2" s="17" t="s">
        <v>15</v>
      </c>
      <c r="AG2" s="43" t="s">
        <v>255</v>
      </c>
      <c r="AH2" s="43" t="s">
        <v>332</v>
      </c>
      <c r="AI2" s="43" t="s">
        <v>257</v>
      </c>
      <c r="AJ2" s="43" t="s">
        <v>258</v>
      </c>
      <c r="AK2" s="43" t="s">
        <v>259</v>
      </c>
      <c r="AL2" s="43" t="s">
        <v>386</v>
      </c>
      <c r="AM2" s="43" t="s">
        <v>260</v>
      </c>
      <c r="AN2" s="44" t="s">
        <v>387</v>
      </c>
      <c r="AO2" s="44" t="s">
        <v>388</v>
      </c>
      <c r="AP2" s="44" t="s">
        <v>389</v>
      </c>
      <c r="AQ2" s="44" t="s">
        <v>390</v>
      </c>
      <c r="AR2" s="44" t="s">
        <v>262</v>
      </c>
      <c r="AS2" s="44" t="s">
        <v>391</v>
      </c>
      <c r="AT2" s="44" t="s">
        <v>263</v>
      </c>
      <c r="AU2" s="44" t="s">
        <v>392</v>
      </c>
      <c r="AV2" s="44" t="s">
        <v>264</v>
      </c>
      <c r="AW2" s="44" t="s">
        <v>265</v>
      </c>
      <c r="AX2" s="44" t="s">
        <v>266</v>
      </c>
      <c r="AY2" s="44" t="s">
        <v>267</v>
      </c>
      <c r="AZ2" s="44" t="s">
        <v>268</v>
      </c>
      <c r="BA2" s="45" t="s">
        <v>393</v>
      </c>
      <c r="BB2" s="45" t="s">
        <v>394</v>
      </c>
      <c r="BC2" s="45" t="s">
        <v>395</v>
      </c>
      <c r="BD2" s="46" t="s">
        <v>270</v>
      </c>
      <c r="BE2" s="46" t="s">
        <v>271</v>
      </c>
      <c r="BF2" s="46" t="s">
        <v>272</v>
      </c>
      <c r="BG2" s="46" t="s">
        <v>273</v>
      </c>
      <c r="BH2" s="46" t="s">
        <v>396</v>
      </c>
      <c r="BI2" s="46" t="s">
        <v>274</v>
      </c>
      <c r="BJ2" s="46" t="s">
        <v>275</v>
      </c>
      <c r="BK2" s="46" t="s">
        <v>276</v>
      </c>
      <c r="BL2" s="46" t="s">
        <v>277</v>
      </c>
      <c r="BM2" s="46" t="s">
        <v>278</v>
      </c>
      <c r="BN2" s="46" t="s">
        <v>279</v>
      </c>
      <c r="BO2" s="46" t="s">
        <v>397</v>
      </c>
      <c r="BP2" s="47" t="s">
        <v>398</v>
      </c>
      <c r="BQ2" s="47" t="s">
        <v>399</v>
      </c>
      <c r="BR2" s="47" t="s">
        <v>400</v>
      </c>
      <c r="BS2" s="48" t="s">
        <v>281</v>
      </c>
      <c r="BT2" s="48" t="s">
        <v>282</v>
      </c>
      <c r="BU2" s="48" t="s">
        <v>283</v>
      </c>
      <c r="BV2" s="49" t="s">
        <v>284</v>
      </c>
      <c r="BW2" s="49" t="s">
        <v>285</v>
      </c>
      <c r="BX2" s="49" t="s">
        <v>286</v>
      </c>
      <c r="BY2" s="50" t="s">
        <v>401</v>
      </c>
      <c r="BZ2" s="27"/>
    </row>
    <row r="3" spans="1:78" ht="15" customHeight="1" x14ac:dyDescent="0.25">
      <c r="A3" t="s">
        <v>567</v>
      </c>
      <c r="B3" s="14">
        <v>42430</v>
      </c>
      <c r="C3" t="s">
        <v>200</v>
      </c>
      <c r="D3">
        <v>4</v>
      </c>
      <c r="F3" t="s">
        <v>22</v>
      </c>
      <c r="G3" s="1">
        <v>1</v>
      </c>
      <c r="H3" s="1">
        <v>0</v>
      </c>
      <c r="I3" s="1">
        <v>0</v>
      </c>
      <c r="J3" s="1">
        <v>0</v>
      </c>
      <c r="K3" s="7">
        <v>0</v>
      </c>
      <c r="L3" s="7"/>
      <c r="M3" s="7">
        <v>0</v>
      </c>
      <c r="N3" s="7">
        <v>0</v>
      </c>
      <c r="O3" s="7">
        <v>0</v>
      </c>
      <c r="P3" s="7">
        <v>0</v>
      </c>
      <c r="Q3" s="7">
        <v>0</v>
      </c>
      <c r="R3" s="7">
        <v>0</v>
      </c>
      <c r="S3" s="7">
        <v>0</v>
      </c>
      <c r="T3" s="7">
        <v>0</v>
      </c>
      <c r="U3" s="8">
        <v>0</v>
      </c>
      <c r="V3" s="8"/>
      <c r="W3" s="8"/>
      <c r="X3" s="8"/>
      <c r="Y3" s="8"/>
      <c r="Z3" s="8"/>
      <c r="AA3" s="8"/>
      <c r="AB3" s="8"/>
      <c r="AC3" s="8"/>
      <c r="AD3" t="s">
        <v>712</v>
      </c>
    </row>
    <row r="4" spans="1:78" x14ac:dyDescent="0.25">
      <c r="A4" t="s">
        <v>569</v>
      </c>
      <c r="B4" s="14">
        <v>42430</v>
      </c>
      <c r="C4" t="s">
        <v>200</v>
      </c>
      <c r="D4">
        <v>2</v>
      </c>
      <c r="F4" t="s">
        <v>23</v>
      </c>
      <c r="G4" s="1">
        <v>1</v>
      </c>
      <c r="H4" s="1">
        <v>0.5</v>
      </c>
      <c r="I4" s="1">
        <v>0</v>
      </c>
      <c r="J4" s="1">
        <v>0.5</v>
      </c>
      <c r="K4" s="7">
        <v>0</v>
      </c>
      <c r="L4" s="6"/>
      <c r="M4" s="7">
        <v>0</v>
      </c>
      <c r="N4" s="7">
        <v>0</v>
      </c>
      <c r="O4" s="7">
        <v>0</v>
      </c>
      <c r="P4" s="7">
        <v>0</v>
      </c>
      <c r="Q4" s="7">
        <v>1</v>
      </c>
      <c r="R4" s="7">
        <v>0</v>
      </c>
      <c r="S4" s="7">
        <v>0</v>
      </c>
      <c r="T4" s="7">
        <v>1</v>
      </c>
      <c r="U4" s="8">
        <v>0</v>
      </c>
      <c r="V4" s="8"/>
      <c r="W4" s="8"/>
      <c r="X4" s="8"/>
      <c r="Y4" s="8"/>
      <c r="Z4" s="8"/>
      <c r="AA4" s="8"/>
      <c r="AB4" s="8"/>
      <c r="AC4" s="8"/>
      <c r="AD4" t="s">
        <v>24</v>
      </c>
    </row>
    <row r="5" spans="1:78" x14ac:dyDescent="0.25">
      <c r="A5" t="s">
        <v>571</v>
      </c>
      <c r="B5" s="14">
        <v>42430</v>
      </c>
      <c r="C5" t="s">
        <v>214</v>
      </c>
      <c r="D5">
        <v>152</v>
      </c>
      <c r="F5" t="s">
        <v>572</v>
      </c>
      <c r="G5" s="1">
        <v>1</v>
      </c>
      <c r="H5" s="1">
        <v>0.5</v>
      </c>
      <c r="I5" s="1">
        <v>0</v>
      </c>
      <c r="J5" s="1">
        <v>0.5</v>
      </c>
      <c r="K5" s="1">
        <v>0</v>
      </c>
      <c r="L5" s="1"/>
      <c r="M5" s="1">
        <v>0</v>
      </c>
      <c r="N5" s="1">
        <v>0</v>
      </c>
      <c r="O5" s="1">
        <v>0</v>
      </c>
      <c r="P5" s="1">
        <v>0</v>
      </c>
      <c r="Q5" s="1">
        <v>1</v>
      </c>
      <c r="R5" s="1">
        <v>0</v>
      </c>
      <c r="T5" s="1">
        <v>0</v>
      </c>
      <c r="U5" s="8">
        <v>0</v>
      </c>
      <c r="V5" s="8"/>
      <c r="W5" s="8"/>
      <c r="X5" s="8"/>
      <c r="Y5" s="8"/>
      <c r="Z5" s="8"/>
      <c r="AA5" s="8"/>
      <c r="AB5" s="8"/>
      <c r="AC5" s="8"/>
      <c r="AE5" s="24" t="s">
        <v>231</v>
      </c>
    </row>
    <row r="6" spans="1:78" x14ac:dyDescent="0.25">
      <c r="A6" t="s">
        <v>573</v>
      </c>
      <c r="B6" s="14">
        <v>42430</v>
      </c>
      <c r="C6" t="s">
        <v>200</v>
      </c>
      <c r="D6">
        <v>85</v>
      </c>
      <c r="F6" t="s">
        <v>574</v>
      </c>
      <c r="G6" s="1">
        <v>1</v>
      </c>
      <c r="H6" s="1">
        <v>0</v>
      </c>
      <c r="I6" s="1">
        <v>0</v>
      </c>
      <c r="J6" s="1">
        <v>0</v>
      </c>
      <c r="K6" s="7">
        <v>0</v>
      </c>
      <c r="L6" s="6"/>
      <c r="M6" s="7">
        <v>0</v>
      </c>
      <c r="N6" s="7">
        <v>0</v>
      </c>
      <c r="O6" s="7">
        <v>0</v>
      </c>
      <c r="P6" s="7">
        <v>0</v>
      </c>
      <c r="Q6" s="7">
        <v>0</v>
      </c>
      <c r="R6" s="7">
        <v>0</v>
      </c>
      <c r="S6" s="7">
        <v>0</v>
      </c>
      <c r="T6" s="7">
        <v>0</v>
      </c>
      <c r="U6" s="8">
        <v>0</v>
      </c>
      <c r="V6" s="8"/>
      <c r="W6" s="8"/>
      <c r="X6" s="8"/>
      <c r="Y6" s="8"/>
      <c r="Z6" s="8"/>
      <c r="AA6" s="8"/>
      <c r="AB6" s="8"/>
      <c r="AC6" s="8"/>
      <c r="AD6" t="s">
        <v>573</v>
      </c>
    </row>
    <row r="7" spans="1:78" x14ac:dyDescent="0.25">
      <c r="A7" t="s">
        <v>575</v>
      </c>
      <c r="B7" s="14">
        <v>42430</v>
      </c>
      <c r="C7" t="s">
        <v>206</v>
      </c>
      <c r="D7">
        <v>1</v>
      </c>
      <c r="F7" t="s">
        <v>207</v>
      </c>
      <c r="G7" s="1">
        <v>1</v>
      </c>
      <c r="H7" s="1">
        <v>2.2000000000000002</v>
      </c>
      <c r="I7" s="1">
        <v>0</v>
      </c>
      <c r="J7" s="1">
        <v>2.2000000000000002</v>
      </c>
      <c r="K7" s="1">
        <v>0</v>
      </c>
      <c r="L7" s="1"/>
      <c r="M7" s="1">
        <v>0</v>
      </c>
      <c r="N7" s="1">
        <v>1</v>
      </c>
      <c r="O7" s="1">
        <v>0</v>
      </c>
      <c r="P7" s="7">
        <v>0</v>
      </c>
      <c r="Q7" s="1">
        <v>0</v>
      </c>
      <c r="R7" s="1">
        <v>0</v>
      </c>
      <c r="T7" s="1">
        <v>0</v>
      </c>
      <c r="U7" s="8">
        <v>0</v>
      </c>
      <c r="V7" s="8"/>
      <c r="W7" s="8"/>
      <c r="X7" s="8"/>
      <c r="Y7" s="8"/>
      <c r="Z7" s="8"/>
      <c r="AA7" s="8"/>
      <c r="AB7" s="8"/>
      <c r="AC7" s="8"/>
      <c r="AD7" t="s">
        <v>575</v>
      </c>
    </row>
    <row r="8" spans="1:78" x14ac:dyDescent="0.25">
      <c r="A8" t="s">
        <v>576</v>
      </c>
      <c r="B8" s="14">
        <v>42430</v>
      </c>
      <c r="C8" t="s">
        <v>222</v>
      </c>
      <c r="D8">
        <v>4</v>
      </c>
      <c r="G8" s="1">
        <v>0</v>
      </c>
      <c r="H8" s="1">
        <v>1</v>
      </c>
      <c r="I8" s="1">
        <v>0</v>
      </c>
      <c r="J8" s="1">
        <v>1</v>
      </c>
      <c r="K8" s="1">
        <v>0</v>
      </c>
      <c r="L8" s="1"/>
      <c r="M8" s="1">
        <v>0</v>
      </c>
      <c r="N8" s="1">
        <v>0</v>
      </c>
      <c r="O8" s="1">
        <v>0</v>
      </c>
      <c r="P8" s="1">
        <v>1</v>
      </c>
      <c r="Q8" s="1">
        <v>0</v>
      </c>
      <c r="R8" s="1">
        <v>0</v>
      </c>
      <c r="T8" s="1">
        <v>0</v>
      </c>
      <c r="U8" s="8">
        <v>0</v>
      </c>
      <c r="V8" s="8"/>
      <c r="W8" s="8"/>
      <c r="X8" s="8"/>
      <c r="Y8" s="8"/>
      <c r="Z8" s="8"/>
      <c r="AA8" s="8"/>
      <c r="AB8" s="8"/>
      <c r="AC8" s="8"/>
      <c r="AE8" s="24" t="s">
        <v>232</v>
      </c>
    </row>
    <row r="9" spans="1:78" x14ac:dyDescent="0.25">
      <c r="A9" t="s">
        <v>583</v>
      </c>
      <c r="B9" s="14">
        <v>42430</v>
      </c>
      <c r="C9" t="s">
        <v>206</v>
      </c>
      <c r="D9">
        <v>92</v>
      </c>
      <c r="F9" t="s">
        <v>584</v>
      </c>
      <c r="G9" s="1">
        <v>1</v>
      </c>
      <c r="H9" s="1">
        <v>0</v>
      </c>
      <c r="I9" s="1">
        <v>0</v>
      </c>
      <c r="J9" s="1">
        <v>0</v>
      </c>
      <c r="K9" s="1">
        <v>0</v>
      </c>
      <c r="L9" s="1"/>
      <c r="M9" s="1">
        <v>0</v>
      </c>
      <c r="N9" s="1">
        <v>0</v>
      </c>
      <c r="O9" s="1">
        <v>0</v>
      </c>
      <c r="P9" s="7">
        <v>0</v>
      </c>
      <c r="Q9" s="1">
        <v>0</v>
      </c>
      <c r="R9" s="1">
        <v>0</v>
      </c>
      <c r="T9" s="1">
        <v>1</v>
      </c>
      <c r="U9" s="8">
        <v>0</v>
      </c>
      <c r="V9" s="8"/>
      <c r="W9" s="8"/>
      <c r="X9" s="8"/>
      <c r="Y9" s="8"/>
      <c r="Z9" s="8"/>
      <c r="AA9" s="8"/>
      <c r="AB9" s="8"/>
      <c r="AC9" s="8"/>
      <c r="AD9" t="s">
        <v>583</v>
      </c>
    </row>
    <row r="10" spans="1:78" x14ac:dyDescent="0.25">
      <c r="A10" t="s">
        <v>585</v>
      </c>
      <c r="B10" s="14">
        <v>42430</v>
      </c>
      <c r="C10" t="s">
        <v>222</v>
      </c>
      <c r="D10">
        <v>57</v>
      </c>
      <c r="G10" s="1">
        <v>0</v>
      </c>
      <c r="H10" s="1">
        <v>1</v>
      </c>
      <c r="I10" s="1">
        <v>0</v>
      </c>
      <c r="J10" s="1">
        <v>1</v>
      </c>
      <c r="K10" s="1">
        <v>0</v>
      </c>
      <c r="L10" s="1"/>
      <c r="M10" s="1">
        <v>0</v>
      </c>
      <c r="N10" s="1">
        <v>0</v>
      </c>
      <c r="O10" s="1">
        <v>0</v>
      </c>
      <c r="P10" s="1">
        <v>1</v>
      </c>
      <c r="Q10" s="1">
        <v>0</v>
      </c>
      <c r="R10" s="1">
        <v>0</v>
      </c>
      <c r="T10" s="1">
        <v>0</v>
      </c>
      <c r="U10" s="8">
        <v>0</v>
      </c>
      <c r="V10" s="8"/>
      <c r="W10" s="8"/>
      <c r="X10" s="8"/>
      <c r="Y10" s="8"/>
      <c r="Z10" s="8"/>
      <c r="AA10" s="8"/>
      <c r="AB10" s="8"/>
      <c r="AC10" s="8"/>
      <c r="AD10" t="s">
        <v>585</v>
      </c>
      <c r="AE10" s="24">
        <v>2693252000</v>
      </c>
    </row>
    <row r="11" spans="1:78" x14ac:dyDescent="0.25">
      <c r="A11" t="s">
        <v>588</v>
      </c>
      <c r="B11" s="14">
        <v>42430</v>
      </c>
      <c r="C11" t="s">
        <v>214</v>
      </c>
      <c r="D11">
        <v>300</v>
      </c>
      <c r="F11" t="s">
        <v>589</v>
      </c>
      <c r="G11" s="1">
        <v>1</v>
      </c>
      <c r="H11" s="1">
        <v>0</v>
      </c>
      <c r="I11" s="1">
        <v>0</v>
      </c>
      <c r="J11" s="1">
        <v>0</v>
      </c>
      <c r="K11" s="1">
        <v>0</v>
      </c>
      <c r="L11" s="1"/>
      <c r="M11" s="1">
        <v>0</v>
      </c>
      <c r="N11" s="1">
        <v>0</v>
      </c>
      <c r="O11" s="1">
        <v>0</v>
      </c>
      <c r="P11" s="1">
        <v>0</v>
      </c>
      <c r="Q11" s="1">
        <v>0</v>
      </c>
      <c r="R11" s="1">
        <v>0</v>
      </c>
      <c r="T11" s="1">
        <v>0</v>
      </c>
      <c r="U11" s="8">
        <v>0</v>
      </c>
      <c r="V11" s="8"/>
      <c r="W11" s="8"/>
      <c r="X11" s="8"/>
      <c r="Y11" s="8"/>
      <c r="Z11" s="8"/>
      <c r="AA11" s="8"/>
      <c r="AB11" s="8"/>
      <c r="AC11" s="8"/>
      <c r="AD11" t="s">
        <v>646</v>
      </c>
      <c r="AE11" s="24">
        <v>5242000</v>
      </c>
    </row>
    <row r="12" spans="1:78" x14ac:dyDescent="0.25">
      <c r="A12" t="s">
        <v>594</v>
      </c>
      <c r="B12" s="14">
        <v>42430</v>
      </c>
      <c r="C12" t="s">
        <v>206</v>
      </c>
      <c r="D12">
        <v>7</v>
      </c>
      <c r="F12" t="s">
        <v>595</v>
      </c>
      <c r="G12" s="1">
        <v>1</v>
      </c>
      <c r="H12" s="1">
        <v>2.2000000000000002</v>
      </c>
      <c r="I12" s="1">
        <v>0</v>
      </c>
      <c r="J12" s="1">
        <v>2.2000000000000002</v>
      </c>
      <c r="K12" s="1">
        <v>0</v>
      </c>
      <c r="L12" s="1"/>
      <c r="M12" s="1">
        <v>0</v>
      </c>
      <c r="N12" s="1">
        <v>1</v>
      </c>
      <c r="O12" s="1">
        <v>0</v>
      </c>
      <c r="P12" s="7">
        <v>0</v>
      </c>
      <c r="Q12" s="1">
        <v>0</v>
      </c>
      <c r="R12" s="1">
        <v>0</v>
      </c>
      <c r="T12" s="1">
        <v>0</v>
      </c>
      <c r="U12" s="8">
        <v>0</v>
      </c>
      <c r="V12" s="8"/>
      <c r="W12" s="8"/>
      <c r="X12" s="8"/>
      <c r="Y12" s="8"/>
      <c r="Z12" s="8"/>
      <c r="AA12" s="8"/>
      <c r="AB12" s="8"/>
      <c r="AC12" s="8"/>
      <c r="AD12" t="s">
        <v>594</v>
      </c>
    </row>
    <row r="13" spans="1:78" x14ac:dyDescent="0.25">
      <c r="A13" t="s">
        <v>596</v>
      </c>
      <c r="B13" s="14">
        <v>42430</v>
      </c>
      <c r="C13" t="s">
        <v>206</v>
      </c>
      <c r="D13">
        <v>3</v>
      </c>
      <c r="F13" t="s">
        <v>597</v>
      </c>
      <c r="G13" s="1">
        <v>1</v>
      </c>
      <c r="H13" s="1">
        <v>3.7</v>
      </c>
      <c r="I13" s="1">
        <v>0</v>
      </c>
      <c r="J13" s="1">
        <v>3.7</v>
      </c>
      <c r="K13" s="1">
        <v>0</v>
      </c>
      <c r="L13" s="1"/>
      <c r="M13" s="1">
        <v>1</v>
      </c>
      <c r="N13" s="1">
        <v>1</v>
      </c>
      <c r="O13" s="1">
        <v>0</v>
      </c>
      <c r="P13" s="7">
        <v>0</v>
      </c>
      <c r="Q13" s="1">
        <v>0</v>
      </c>
      <c r="R13" s="1">
        <v>0</v>
      </c>
      <c r="T13" s="1">
        <v>0</v>
      </c>
      <c r="U13" s="8">
        <v>0</v>
      </c>
      <c r="V13" s="8"/>
      <c r="W13" s="8"/>
      <c r="X13" s="8"/>
      <c r="Y13" s="8"/>
      <c r="Z13" s="8"/>
      <c r="AA13" s="8"/>
      <c r="AB13" s="8"/>
      <c r="AC13" s="8"/>
      <c r="AD13" t="s">
        <v>596</v>
      </c>
    </row>
    <row r="14" spans="1:78" x14ac:dyDescent="0.25">
      <c r="A14" t="s">
        <v>598</v>
      </c>
      <c r="B14" s="14">
        <v>42430</v>
      </c>
      <c r="C14" t="s">
        <v>206</v>
      </c>
      <c r="D14">
        <v>0</v>
      </c>
      <c r="F14" t="s">
        <v>599</v>
      </c>
      <c r="G14" s="1">
        <v>1</v>
      </c>
      <c r="H14" s="1">
        <v>0</v>
      </c>
      <c r="I14" s="1">
        <v>0</v>
      </c>
      <c r="J14" s="1">
        <v>0</v>
      </c>
      <c r="K14" s="1">
        <v>0</v>
      </c>
      <c r="L14" s="1"/>
      <c r="M14" s="1">
        <v>0</v>
      </c>
      <c r="N14" s="1">
        <v>0</v>
      </c>
      <c r="O14" s="1">
        <v>0</v>
      </c>
      <c r="P14" s="7">
        <v>0</v>
      </c>
      <c r="Q14" s="1">
        <v>0</v>
      </c>
      <c r="R14" s="1">
        <v>0</v>
      </c>
      <c r="T14" s="1">
        <v>0</v>
      </c>
      <c r="U14" s="8">
        <v>0</v>
      </c>
      <c r="V14" s="8"/>
      <c r="W14" s="8"/>
      <c r="X14" s="8"/>
      <c r="Y14" s="8"/>
      <c r="Z14" s="8"/>
      <c r="AA14" s="8"/>
      <c r="AB14" s="8"/>
      <c r="AC14" s="8"/>
      <c r="AD14" t="s">
        <v>598</v>
      </c>
    </row>
    <row r="15" spans="1:78" x14ac:dyDescent="0.25">
      <c r="A15" t="s">
        <v>602</v>
      </c>
      <c r="B15" s="14">
        <v>42430</v>
      </c>
      <c r="C15" t="s">
        <v>222</v>
      </c>
      <c r="D15">
        <v>64</v>
      </c>
      <c r="G15" s="1">
        <v>0</v>
      </c>
      <c r="H15" s="1">
        <v>1</v>
      </c>
      <c r="I15" s="1">
        <v>0</v>
      </c>
      <c r="J15" s="1">
        <v>1</v>
      </c>
      <c r="K15" s="1">
        <v>0</v>
      </c>
      <c r="L15" s="1"/>
      <c r="M15" s="1">
        <v>0</v>
      </c>
      <c r="N15" s="1">
        <v>0</v>
      </c>
      <c r="O15" s="1">
        <v>0</v>
      </c>
      <c r="P15" s="1">
        <v>1</v>
      </c>
      <c r="Q15" s="1">
        <v>0</v>
      </c>
      <c r="R15" s="1">
        <v>0</v>
      </c>
      <c r="T15" s="1">
        <v>0</v>
      </c>
      <c r="U15" s="8">
        <v>0</v>
      </c>
      <c r="V15" s="8"/>
      <c r="W15" s="8"/>
      <c r="X15" s="8"/>
      <c r="Y15" s="8"/>
      <c r="Z15" s="8"/>
      <c r="AA15" s="8"/>
      <c r="AB15" s="8"/>
      <c r="AC15" s="8"/>
      <c r="AD15" t="s">
        <v>602</v>
      </c>
      <c r="AE15" s="24">
        <v>1637191000</v>
      </c>
    </row>
    <row r="16" spans="1:78" x14ac:dyDescent="0.25">
      <c r="A16" t="s">
        <v>603</v>
      </c>
      <c r="B16" s="14">
        <v>42430</v>
      </c>
      <c r="C16" t="s">
        <v>200</v>
      </c>
      <c r="D16">
        <v>45</v>
      </c>
      <c r="F16" t="s">
        <v>604</v>
      </c>
      <c r="G16" s="1">
        <v>1</v>
      </c>
      <c r="H16" s="1">
        <v>2.5</v>
      </c>
      <c r="I16" s="1">
        <v>0</v>
      </c>
      <c r="J16" s="1">
        <v>2.5</v>
      </c>
      <c r="K16" s="7">
        <v>1</v>
      </c>
      <c r="L16" s="6"/>
      <c r="M16" s="7">
        <v>1</v>
      </c>
      <c r="N16" s="7">
        <v>0</v>
      </c>
      <c r="O16" s="7">
        <v>0</v>
      </c>
      <c r="P16" s="7">
        <v>0</v>
      </c>
      <c r="Q16" s="7">
        <v>0</v>
      </c>
      <c r="R16" s="7">
        <v>0</v>
      </c>
      <c r="S16" s="7">
        <v>0</v>
      </c>
      <c r="T16" s="7">
        <v>1</v>
      </c>
      <c r="U16" s="8">
        <v>0</v>
      </c>
      <c r="V16" s="8"/>
      <c r="W16" s="8"/>
      <c r="X16" s="8"/>
      <c r="Y16" s="8"/>
      <c r="Z16" s="8"/>
      <c r="AA16" s="8"/>
      <c r="AB16" s="8"/>
      <c r="AC16" s="8"/>
      <c r="AD16" t="s">
        <v>25</v>
      </c>
    </row>
    <row r="17" spans="1:32" x14ac:dyDescent="0.25">
      <c r="A17" t="s">
        <v>608</v>
      </c>
      <c r="B17" s="14">
        <v>42430</v>
      </c>
      <c r="C17" t="s">
        <v>222</v>
      </c>
      <c r="D17">
        <v>8</v>
      </c>
      <c r="G17" s="1">
        <v>0</v>
      </c>
      <c r="H17" s="1">
        <v>1.5</v>
      </c>
      <c r="I17" s="1">
        <v>0</v>
      </c>
      <c r="J17" s="1">
        <v>1.5</v>
      </c>
      <c r="K17" s="1">
        <v>0</v>
      </c>
      <c r="L17" s="1"/>
      <c r="M17" s="1">
        <v>0</v>
      </c>
      <c r="N17" s="1">
        <v>0</v>
      </c>
      <c r="O17" s="1">
        <v>0</v>
      </c>
      <c r="P17" s="1">
        <v>1</v>
      </c>
      <c r="Q17" s="1">
        <v>1</v>
      </c>
      <c r="R17" s="1">
        <v>0</v>
      </c>
      <c r="T17" s="1">
        <v>0</v>
      </c>
      <c r="U17" s="8">
        <v>0</v>
      </c>
      <c r="V17" s="8"/>
      <c r="W17" s="8"/>
      <c r="X17" s="8"/>
      <c r="Y17" s="8"/>
      <c r="Z17" s="8"/>
      <c r="AA17" s="8"/>
      <c r="AB17" s="8"/>
      <c r="AC17" s="8"/>
    </row>
    <row r="18" spans="1:32" x14ac:dyDescent="0.25">
      <c r="A18" t="s">
        <v>609</v>
      </c>
      <c r="B18" s="14">
        <v>42430</v>
      </c>
      <c r="C18" t="s">
        <v>224</v>
      </c>
      <c r="D18">
        <v>0</v>
      </c>
      <c r="G18" s="1">
        <v>0</v>
      </c>
      <c r="H18" s="1">
        <v>0</v>
      </c>
      <c r="I18" s="1">
        <v>0</v>
      </c>
      <c r="J18" s="1">
        <v>0</v>
      </c>
      <c r="K18" s="1">
        <v>0</v>
      </c>
      <c r="L18" s="1"/>
      <c r="M18" s="1">
        <v>0</v>
      </c>
      <c r="N18" s="1">
        <v>0</v>
      </c>
      <c r="O18" s="1">
        <v>0</v>
      </c>
      <c r="P18" s="1">
        <v>0</v>
      </c>
      <c r="Q18" s="1">
        <v>0</v>
      </c>
      <c r="R18" s="1">
        <v>0</v>
      </c>
      <c r="T18" s="1">
        <v>0</v>
      </c>
      <c r="U18" s="8">
        <v>0</v>
      </c>
      <c r="V18" s="8"/>
      <c r="W18" s="8"/>
      <c r="X18" s="8"/>
      <c r="Y18" s="8"/>
      <c r="Z18" s="8"/>
      <c r="AA18" s="8"/>
      <c r="AB18" s="8"/>
      <c r="AC18" s="8"/>
      <c r="AE18" s="24">
        <v>15000000</v>
      </c>
      <c r="AF18" t="s">
        <v>826</v>
      </c>
    </row>
    <row r="19" spans="1:32" x14ac:dyDescent="0.25">
      <c r="A19" t="s">
        <v>610</v>
      </c>
      <c r="B19" s="14">
        <v>42430</v>
      </c>
      <c r="C19" t="s">
        <v>206</v>
      </c>
      <c r="D19">
        <v>9</v>
      </c>
      <c r="F19" t="s">
        <v>208</v>
      </c>
      <c r="G19" s="1">
        <v>1</v>
      </c>
      <c r="H19" s="1">
        <v>0</v>
      </c>
      <c r="I19" s="1">
        <v>0</v>
      </c>
      <c r="J19" s="1">
        <v>0</v>
      </c>
      <c r="K19" s="1">
        <v>0</v>
      </c>
      <c r="L19" s="1"/>
      <c r="M19" s="1">
        <v>0</v>
      </c>
      <c r="N19" s="1">
        <v>0</v>
      </c>
      <c r="O19" s="1">
        <v>0</v>
      </c>
      <c r="P19" s="7">
        <v>0</v>
      </c>
      <c r="Q19" s="1">
        <v>0</v>
      </c>
      <c r="R19" s="1">
        <v>0</v>
      </c>
      <c r="T19" s="1">
        <v>0</v>
      </c>
      <c r="U19" s="8">
        <v>0</v>
      </c>
      <c r="V19" s="8"/>
      <c r="W19" s="8"/>
      <c r="X19" s="8"/>
      <c r="Y19" s="8"/>
      <c r="Z19" s="8"/>
      <c r="AA19" s="8"/>
      <c r="AB19" s="8"/>
      <c r="AC19" s="8"/>
      <c r="AD19" t="s">
        <v>610</v>
      </c>
    </row>
    <row r="20" spans="1:32" x14ac:dyDescent="0.25">
      <c r="A20" t="s">
        <v>611</v>
      </c>
      <c r="B20" s="14">
        <v>42430</v>
      </c>
      <c r="C20" t="s">
        <v>130</v>
      </c>
      <c r="D20">
        <v>417</v>
      </c>
      <c r="F20" t="s">
        <v>63</v>
      </c>
      <c r="G20" s="1">
        <v>1</v>
      </c>
      <c r="H20" s="1">
        <v>0</v>
      </c>
      <c r="I20" s="1">
        <v>0</v>
      </c>
      <c r="J20" s="1">
        <v>0</v>
      </c>
      <c r="K20" s="1">
        <v>0</v>
      </c>
      <c r="L20" s="1"/>
      <c r="M20" s="1">
        <v>0</v>
      </c>
      <c r="N20" s="1">
        <v>0</v>
      </c>
      <c r="O20" s="1">
        <v>0</v>
      </c>
      <c r="P20" s="1">
        <v>0</v>
      </c>
      <c r="Q20" s="1">
        <v>0</v>
      </c>
      <c r="R20" s="1">
        <v>0</v>
      </c>
      <c r="T20" s="1">
        <v>0</v>
      </c>
      <c r="U20" s="8">
        <v>0</v>
      </c>
      <c r="V20" s="8"/>
      <c r="W20" s="8"/>
      <c r="X20" s="8"/>
      <c r="Y20" s="8"/>
      <c r="Z20" s="8"/>
      <c r="AA20" s="8"/>
      <c r="AB20" s="8"/>
      <c r="AC20" s="8"/>
      <c r="AD20" t="s">
        <v>611</v>
      </c>
      <c r="AE20" s="24">
        <v>108100000</v>
      </c>
    </row>
    <row r="21" spans="1:32" x14ac:dyDescent="0.25">
      <c r="A21" t="s">
        <v>612</v>
      </c>
      <c r="B21" s="14">
        <v>42430</v>
      </c>
      <c r="C21" t="s">
        <v>223</v>
      </c>
      <c r="D21">
        <v>69</v>
      </c>
      <c r="G21" s="1">
        <v>0</v>
      </c>
      <c r="H21" s="1">
        <v>1</v>
      </c>
      <c r="I21" s="1">
        <v>0</v>
      </c>
      <c r="J21" s="1">
        <v>1</v>
      </c>
      <c r="K21" s="1">
        <v>0</v>
      </c>
      <c r="L21" s="1"/>
      <c r="M21" s="1">
        <v>0</v>
      </c>
      <c r="N21" s="1">
        <v>0</v>
      </c>
      <c r="O21" s="1">
        <v>0</v>
      </c>
      <c r="P21" s="1">
        <v>1</v>
      </c>
      <c r="Q21" s="1">
        <v>0</v>
      </c>
      <c r="R21" s="1">
        <v>0</v>
      </c>
      <c r="T21" s="1">
        <v>0</v>
      </c>
      <c r="U21" s="8">
        <v>0</v>
      </c>
      <c r="V21" s="8"/>
      <c r="W21" s="8"/>
      <c r="X21" s="8"/>
      <c r="Y21" s="8"/>
      <c r="Z21" s="8"/>
      <c r="AA21" s="8"/>
      <c r="AB21" s="8"/>
      <c r="AC21" s="8"/>
      <c r="AE21" s="24">
        <v>308000000</v>
      </c>
    </row>
    <row r="22" spans="1:32" x14ac:dyDescent="0.25">
      <c r="A22" t="s">
        <v>613</v>
      </c>
      <c r="B22" s="14">
        <v>42430</v>
      </c>
      <c r="C22" t="s">
        <v>223</v>
      </c>
      <c r="D22">
        <v>90</v>
      </c>
      <c r="G22" s="1">
        <v>0</v>
      </c>
      <c r="H22" s="1">
        <v>1</v>
      </c>
      <c r="I22" s="1">
        <v>0</v>
      </c>
      <c r="J22" s="1">
        <v>1</v>
      </c>
      <c r="K22" s="1">
        <v>0</v>
      </c>
      <c r="L22" s="1"/>
      <c r="M22" s="1">
        <v>0</v>
      </c>
      <c r="N22" s="1">
        <v>0</v>
      </c>
      <c r="O22" s="1">
        <v>0</v>
      </c>
      <c r="P22" s="1">
        <v>1</v>
      </c>
      <c r="Q22" s="1">
        <v>0</v>
      </c>
      <c r="R22" s="1">
        <v>0</v>
      </c>
      <c r="T22" s="1">
        <v>0</v>
      </c>
      <c r="U22" s="8">
        <v>0</v>
      </c>
      <c r="V22" s="8"/>
      <c r="W22" s="8"/>
      <c r="X22" s="8"/>
      <c r="Y22" s="8"/>
      <c r="Z22" s="8"/>
      <c r="AA22" s="8"/>
      <c r="AB22" s="8"/>
      <c r="AC22" s="8"/>
      <c r="AE22" s="24" t="s">
        <v>233</v>
      </c>
    </row>
    <row r="23" spans="1:32" x14ac:dyDescent="0.25">
      <c r="A23" t="s">
        <v>620</v>
      </c>
      <c r="B23" s="14">
        <v>42430</v>
      </c>
      <c r="C23" t="s">
        <v>206</v>
      </c>
      <c r="D23">
        <v>3</v>
      </c>
      <c r="F23" t="s">
        <v>621</v>
      </c>
      <c r="G23" s="1">
        <v>1</v>
      </c>
      <c r="H23" s="1">
        <v>5.3</v>
      </c>
      <c r="I23" s="1">
        <v>0</v>
      </c>
      <c r="J23" s="1">
        <v>5.3</v>
      </c>
      <c r="K23" s="1">
        <v>1</v>
      </c>
      <c r="L23" s="1"/>
      <c r="M23" s="1">
        <v>1</v>
      </c>
      <c r="N23" s="1">
        <v>0</v>
      </c>
      <c r="O23" s="1">
        <v>1</v>
      </c>
      <c r="P23" s="7">
        <v>0</v>
      </c>
      <c r="Q23" s="1">
        <v>0</v>
      </c>
      <c r="R23" s="1">
        <v>0</v>
      </c>
      <c r="T23" s="1">
        <v>0</v>
      </c>
      <c r="U23" s="8">
        <v>0</v>
      </c>
      <c r="V23" s="8"/>
      <c r="W23" s="8"/>
      <c r="X23" s="8"/>
      <c r="Y23" s="8"/>
      <c r="Z23" s="8"/>
      <c r="AA23" s="8"/>
      <c r="AB23" s="8"/>
      <c r="AC23" s="8"/>
      <c r="AD23" t="s">
        <v>620</v>
      </c>
    </row>
    <row r="24" spans="1:32" ht="15" customHeight="1" x14ac:dyDescent="0.25">
      <c r="A24" t="s">
        <v>622</v>
      </c>
      <c r="B24" s="14">
        <v>42430</v>
      </c>
      <c r="C24" t="s">
        <v>206</v>
      </c>
      <c r="D24">
        <v>8</v>
      </c>
      <c r="F24" t="s">
        <v>623</v>
      </c>
      <c r="G24" s="1">
        <v>1</v>
      </c>
      <c r="H24" s="1">
        <v>2.5</v>
      </c>
      <c r="I24" s="1">
        <v>0</v>
      </c>
      <c r="J24" s="1">
        <v>2.5</v>
      </c>
      <c r="K24" s="1">
        <v>1</v>
      </c>
      <c r="L24" s="1"/>
      <c r="M24" s="1">
        <v>1</v>
      </c>
      <c r="N24" s="1">
        <v>0</v>
      </c>
      <c r="O24" s="1">
        <v>0</v>
      </c>
      <c r="P24" s="7">
        <v>0</v>
      </c>
      <c r="Q24" s="1">
        <v>0</v>
      </c>
      <c r="R24" s="1">
        <v>0</v>
      </c>
      <c r="T24" s="1">
        <v>0</v>
      </c>
      <c r="U24" s="8">
        <v>0</v>
      </c>
      <c r="V24" s="8"/>
      <c r="W24" s="8"/>
      <c r="X24" s="8"/>
      <c r="Y24" s="8"/>
      <c r="Z24" s="8"/>
      <c r="AA24" s="8"/>
      <c r="AB24" s="8"/>
      <c r="AC24" s="8"/>
      <c r="AD24" t="s">
        <v>622</v>
      </c>
    </row>
    <row r="25" spans="1:32" x14ac:dyDescent="0.25">
      <c r="A25" t="s">
        <v>626</v>
      </c>
      <c r="B25" s="14">
        <v>42430</v>
      </c>
      <c r="C25" t="s">
        <v>107</v>
      </c>
      <c r="D25">
        <v>12</v>
      </c>
      <c r="F25" t="s">
        <v>627</v>
      </c>
      <c r="G25" s="1">
        <v>1</v>
      </c>
      <c r="H25" s="1">
        <v>3.8</v>
      </c>
      <c r="I25" s="1">
        <v>0</v>
      </c>
      <c r="J25" s="1">
        <v>3.8</v>
      </c>
      <c r="K25" s="1">
        <v>1</v>
      </c>
      <c r="L25" s="1"/>
      <c r="M25" s="1">
        <v>0</v>
      </c>
      <c r="N25" s="1">
        <v>0</v>
      </c>
      <c r="O25" s="1">
        <v>1</v>
      </c>
      <c r="P25" s="1">
        <v>0</v>
      </c>
      <c r="Q25" s="1">
        <v>0</v>
      </c>
      <c r="R25" s="1">
        <v>0</v>
      </c>
      <c r="T25" s="1">
        <v>0</v>
      </c>
      <c r="U25" s="8">
        <v>0</v>
      </c>
      <c r="V25" s="8"/>
      <c r="W25" s="8"/>
      <c r="X25" s="8"/>
      <c r="Y25" s="8"/>
      <c r="Z25" s="8"/>
      <c r="AA25" s="8"/>
      <c r="AB25" s="8"/>
      <c r="AC25" s="8"/>
      <c r="AD25" t="s">
        <v>626</v>
      </c>
      <c r="AE25" s="24">
        <v>107683000</v>
      </c>
    </row>
    <row r="26" spans="1:32" x14ac:dyDescent="0.25">
      <c r="A26" t="s">
        <v>629</v>
      </c>
      <c r="B26" s="14">
        <v>42430</v>
      </c>
      <c r="C26" t="s">
        <v>200</v>
      </c>
      <c r="D26">
        <v>39</v>
      </c>
      <c r="G26" s="1">
        <v>0</v>
      </c>
      <c r="H26" s="1">
        <v>1</v>
      </c>
      <c r="I26" s="1">
        <v>0</v>
      </c>
      <c r="J26" s="1">
        <v>1</v>
      </c>
      <c r="K26" s="7">
        <v>0</v>
      </c>
      <c r="L26" s="6"/>
      <c r="M26" s="7">
        <v>0</v>
      </c>
      <c r="N26" s="7">
        <v>0</v>
      </c>
      <c r="O26" s="7">
        <v>0</v>
      </c>
      <c r="P26" s="7">
        <v>1</v>
      </c>
      <c r="Q26" s="7">
        <v>0</v>
      </c>
      <c r="R26" s="7">
        <v>0</v>
      </c>
      <c r="S26" s="7">
        <v>0</v>
      </c>
      <c r="T26" s="7">
        <v>0</v>
      </c>
      <c r="U26" s="8">
        <v>0</v>
      </c>
      <c r="V26" s="8"/>
      <c r="W26" s="8"/>
      <c r="X26" s="8"/>
      <c r="Y26" s="8"/>
      <c r="Z26" s="8"/>
      <c r="AA26" s="8"/>
      <c r="AB26" s="8"/>
      <c r="AC26" s="8"/>
      <c r="AD26" t="s">
        <v>856</v>
      </c>
    </row>
    <row r="27" spans="1:32" x14ac:dyDescent="0.25">
      <c r="A27" t="s">
        <v>634</v>
      </c>
      <c r="B27" s="14">
        <v>42430</v>
      </c>
      <c r="C27" t="s">
        <v>222</v>
      </c>
      <c r="D27">
        <v>190</v>
      </c>
      <c r="F27" t="s">
        <v>19</v>
      </c>
      <c r="G27" s="1">
        <v>1</v>
      </c>
      <c r="H27" s="1">
        <v>3.8</v>
      </c>
      <c r="I27" s="1">
        <v>0</v>
      </c>
      <c r="J27" s="1">
        <v>3.8</v>
      </c>
      <c r="K27" s="1">
        <v>0</v>
      </c>
      <c r="L27" s="1"/>
      <c r="M27" s="1">
        <v>0</v>
      </c>
      <c r="N27" s="1">
        <v>0</v>
      </c>
      <c r="O27" s="1">
        <v>1</v>
      </c>
      <c r="P27" s="1">
        <v>1</v>
      </c>
      <c r="Q27" s="1">
        <v>0</v>
      </c>
      <c r="R27" s="1">
        <v>0</v>
      </c>
      <c r="T27" s="1">
        <v>0</v>
      </c>
      <c r="U27" s="8">
        <v>0</v>
      </c>
      <c r="V27" s="8"/>
      <c r="W27" s="8"/>
      <c r="X27" s="8"/>
      <c r="Y27" s="8"/>
      <c r="Z27" s="8"/>
      <c r="AA27" s="8"/>
      <c r="AB27" s="8"/>
      <c r="AC27" s="8"/>
      <c r="AD27" t="s">
        <v>635</v>
      </c>
      <c r="AE27" s="24">
        <v>112000000</v>
      </c>
    </row>
    <row r="28" spans="1:32" x14ac:dyDescent="0.25">
      <c r="A28" t="s">
        <v>637</v>
      </c>
      <c r="B28" s="14">
        <v>42430</v>
      </c>
      <c r="C28" t="s">
        <v>200</v>
      </c>
      <c r="D28">
        <v>60</v>
      </c>
      <c r="F28" t="s">
        <v>638</v>
      </c>
      <c r="G28" s="1">
        <v>1</v>
      </c>
      <c r="H28" s="1">
        <v>1</v>
      </c>
      <c r="I28" s="1">
        <v>0</v>
      </c>
      <c r="J28" s="1">
        <v>1</v>
      </c>
      <c r="K28" s="7">
        <v>1</v>
      </c>
      <c r="L28" s="6"/>
      <c r="M28" s="7">
        <v>0</v>
      </c>
      <c r="N28" s="7">
        <v>0</v>
      </c>
      <c r="O28" s="7">
        <v>0</v>
      </c>
      <c r="P28" s="7">
        <v>0</v>
      </c>
      <c r="Q28" s="7">
        <v>0</v>
      </c>
      <c r="R28" s="7">
        <v>0</v>
      </c>
      <c r="S28" s="7">
        <v>0</v>
      </c>
      <c r="T28" s="7">
        <v>0</v>
      </c>
      <c r="U28" s="8">
        <v>0</v>
      </c>
      <c r="V28" s="8"/>
      <c r="W28" s="8"/>
      <c r="X28" s="8"/>
      <c r="Y28" s="8"/>
      <c r="Z28" s="8"/>
      <c r="AA28" s="8"/>
      <c r="AB28" s="8"/>
      <c r="AC28" s="8"/>
      <c r="AD28" t="s">
        <v>637</v>
      </c>
    </row>
    <row r="29" spans="1:32" x14ac:dyDescent="0.25">
      <c r="A29" t="s">
        <v>640</v>
      </c>
      <c r="B29" s="14">
        <v>42430</v>
      </c>
      <c r="C29" t="s">
        <v>206</v>
      </c>
      <c r="D29">
        <v>6</v>
      </c>
      <c r="G29" s="1">
        <v>0</v>
      </c>
      <c r="H29" s="1">
        <v>0</v>
      </c>
      <c r="I29" s="1">
        <v>0</v>
      </c>
      <c r="J29" s="1">
        <v>0</v>
      </c>
      <c r="K29" s="1">
        <v>0</v>
      </c>
      <c r="L29" s="1"/>
      <c r="M29" s="1">
        <v>0</v>
      </c>
      <c r="N29" s="1">
        <v>0</v>
      </c>
      <c r="O29" s="1">
        <v>0</v>
      </c>
      <c r="P29" s="7">
        <v>0</v>
      </c>
      <c r="Q29" s="1">
        <v>0</v>
      </c>
      <c r="R29" s="1">
        <v>0</v>
      </c>
      <c r="T29" s="1">
        <v>1</v>
      </c>
      <c r="U29" s="8">
        <v>0</v>
      </c>
      <c r="V29" s="8"/>
      <c r="W29" s="8"/>
      <c r="X29" s="8"/>
      <c r="Y29" s="8"/>
      <c r="Z29" s="8"/>
      <c r="AA29" s="8"/>
      <c r="AB29" s="8"/>
      <c r="AC29" s="8"/>
      <c r="AD29" t="s">
        <v>640</v>
      </c>
    </row>
    <row r="30" spans="1:32" x14ac:dyDescent="0.25">
      <c r="A30" t="s">
        <v>641</v>
      </c>
      <c r="B30" s="14">
        <v>42430</v>
      </c>
      <c r="C30" t="s">
        <v>107</v>
      </c>
      <c r="D30">
        <v>120</v>
      </c>
      <c r="G30" s="1">
        <v>0</v>
      </c>
      <c r="H30" s="1">
        <v>0</v>
      </c>
      <c r="I30" s="1">
        <v>0</v>
      </c>
      <c r="J30" s="1">
        <v>0</v>
      </c>
      <c r="K30" s="1">
        <v>0</v>
      </c>
      <c r="L30" s="1"/>
      <c r="M30" s="1">
        <v>0</v>
      </c>
      <c r="N30" s="1">
        <v>0</v>
      </c>
      <c r="O30" s="1">
        <v>0</v>
      </c>
      <c r="P30" s="1">
        <v>0</v>
      </c>
      <c r="Q30" s="1">
        <v>0</v>
      </c>
      <c r="R30" s="1">
        <v>0</v>
      </c>
      <c r="T30" s="1">
        <v>0</v>
      </c>
      <c r="U30" s="8">
        <v>0</v>
      </c>
      <c r="V30" s="8"/>
      <c r="W30" s="8"/>
      <c r="X30" s="8"/>
      <c r="Y30" s="8"/>
      <c r="Z30" s="8"/>
      <c r="AA30" s="8"/>
      <c r="AB30" s="8"/>
      <c r="AC30" s="8"/>
      <c r="AD30" t="s">
        <v>641</v>
      </c>
      <c r="AE30" s="24" t="s">
        <v>234</v>
      </c>
    </row>
    <row r="31" spans="1:32" x14ac:dyDescent="0.25">
      <c r="A31" t="s">
        <v>642</v>
      </c>
      <c r="B31" s="14">
        <v>42430</v>
      </c>
      <c r="C31" t="s">
        <v>206</v>
      </c>
      <c r="D31">
        <v>8</v>
      </c>
      <c r="F31" t="s">
        <v>209</v>
      </c>
      <c r="G31" s="1">
        <v>1</v>
      </c>
      <c r="H31" s="1">
        <v>0</v>
      </c>
      <c r="I31" s="1">
        <v>0</v>
      </c>
      <c r="J31" s="1">
        <v>0</v>
      </c>
      <c r="K31" s="1">
        <v>0</v>
      </c>
      <c r="L31" s="1"/>
      <c r="M31" s="1">
        <v>0</v>
      </c>
      <c r="N31" s="1">
        <v>0</v>
      </c>
      <c r="O31" s="1">
        <v>0</v>
      </c>
      <c r="P31" s="7">
        <v>0</v>
      </c>
      <c r="Q31" s="1">
        <v>0</v>
      </c>
      <c r="R31" s="1">
        <v>0</v>
      </c>
      <c r="T31" s="1">
        <v>1</v>
      </c>
      <c r="U31" s="8">
        <v>0</v>
      </c>
      <c r="V31" s="8"/>
      <c r="W31" s="8"/>
      <c r="X31" s="8"/>
      <c r="Y31" s="8"/>
      <c r="Z31" s="8"/>
      <c r="AA31" s="8"/>
      <c r="AB31" s="8"/>
      <c r="AC31" s="8"/>
      <c r="AD31" t="s">
        <v>642</v>
      </c>
    </row>
    <row r="32" spans="1:32" x14ac:dyDescent="0.25">
      <c r="A32" t="s">
        <v>643</v>
      </c>
      <c r="B32" s="14">
        <v>42430</v>
      </c>
      <c r="C32" t="s">
        <v>223</v>
      </c>
      <c r="D32">
        <v>60</v>
      </c>
      <c r="F32" t="s">
        <v>80</v>
      </c>
      <c r="G32" s="1">
        <v>1</v>
      </c>
      <c r="H32" s="1">
        <v>0</v>
      </c>
      <c r="I32" s="1">
        <v>0</v>
      </c>
      <c r="J32" s="1">
        <v>0</v>
      </c>
      <c r="K32" s="1">
        <v>0</v>
      </c>
      <c r="L32" s="1"/>
      <c r="M32" s="1">
        <v>0</v>
      </c>
      <c r="N32" s="1">
        <v>0</v>
      </c>
      <c r="O32" s="1">
        <v>0</v>
      </c>
      <c r="P32" s="1">
        <v>0</v>
      </c>
      <c r="Q32" s="1">
        <v>0</v>
      </c>
      <c r="R32" s="1">
        <v>0</v>
      </c>
      <c r="T32" s="1">
        <v>0</v>
      </c>
      <c r="U32" s="8">
        <v>0</v>
      </c>
      <c r="V32" s="8"/>
      <c r="W32" s="8"/>
      <c r="X32" s="8"/>
      <c r="Y32" s="8"/>
      <c r="Z32" s="8"/>
      <c r="AA32" s="8"/>
      <c r="AB32" s="8"/>
      <c r="AC32" s="8"/>
      <c r="AE32" s="24" t="s">
        <v>235</v>
      </c>
    </row>
    <row r="33" spans="1:31" x14ac:dyDescent="0.25">
      <c r="A33" t="s">
        <v>644</v>
      </c>
      <c r="B33" s="14">
        <v>42430</v>
      </c>
      <c r="C33" t="s">
        <v>222</v>
      </c>
      <c r="D33">
        <v>3015</v>
      </c>
      <c r="G33" s="1">
        <v>0</v>
      </c>
      <c r="H33" s="1">
        <v>2</v>
      </c>
      <c r="I33" s="1">
        <v>0</v>
      </c>
      <c r="J33" s="1">
        <v>2</v>
      </c>
      <c r="K33" s="1">
        <v>0</v>
      </c>
      <c r="L33" s="1"/>
      <c r="M33" s="1">
        <v>0</v>
      </c>
      <c r="N33" s="1">
        <v>0</v>
      </c>
      <c r="O33" s="1">
        <v>0</v>
      </c>
      <c r="P33" s="1">
        <v>1</v>
      </c>
      <c r="Q33" s="1">
        <v>0</v>
      </c>
      <c r="R33" s="1">
        <v>1</v>
      </c>
      <c r="T33" s="1">
        <v>0</v>
      </c>
      <c r="U33" s="8">
        <v>0</v>
      </c>
      <c r="V33" s="8"/>
      <c r="W33" s="8"/>
      <c r="X33" s="8"/>
      <c r="Y33" s="8"/>
      <c r="Z33" s="8"/>
      <c r="AA33" s="8"/>
      <c r="AB33" s="8"/>
      <c r="AC33" s="8"/>
      <c r="AD33" t="s">
        <v>644</v>
      </c>
      <c r="AE33" s="24">
        <v>11500000000</v>
      </c>
    </row>
    <row r="34" spans="1:31" x14ac:dyDescent="0.25">
      <c r="A34" t="s">
        <v>647</v>
      </c>
      <c r="B34" s="14">
        <v>42430</v>
      </c>
      <c r="C34" t="s">
        <v>214</v>
      </c>
      <c r="D34">
        <v>0</v>
      </c>
      <c r="F34" t="s">
        <v>648</v>
      </c>
      <c r="G34" s="1">
        <v>1</v>
      </c>
      <c r="H34" s="1">
        <v>0</v>
      </c>
      <c r="I34" s="1">
        <v>0</v>
      </c>
      <c r="J34" s="1">
        <v>0</v>
      </c>
      <c r="K34" s="1">
        <v>0</v>
      </c>
      <c r="L34" s="1"/>
      <c r="M34" s="1">
        <v>0</v>
      </c>
      <c r="N34" s="1">
        <v>0</v>
      </c>
      <c r="O34" s="1">
        <v>0</v>
      </c>
      <c r="P34" s="1">
        <v>0</v>
      </c>
      <c r="Q34" s="1">
        <v>0</v>
      </c>
      <c r="R34" s="1">
        <v>0</v>
      </c>
      <c r="T34" s="1">
        <v>0</v>
      </c>
      <c r="U34" s="8">
        <v>0</v>
      </c>
      <c r="V34" s="8"/>
      <c r="W34" s="8"/>
      <c r="X34" s="8"/>
      <c r="Y34" s="8"/>
      <c r="Z34" s="8"/>
      <c r="AA34" s="8"/>
      <c r="AB34" s="8"/>
      <c r="AC34" s="8"/>
      <c r="AD34" t="s">
        <v>663</v>
      </c>
      <c r="AE34" s="24" t="s">
        <v>236</v>
      </c>
    </row>
    <row r="35" spans="1:31" x14ac:dyDescent="0.25">
      <c r="A35" t="s">
        <v>649</v>
      </c>
      <c r="B35" s="14">
        <v>42430</v>
      </c>
      <c r="C35" t="s">
        <v>222</v>
      </c>
      <c r="D35">
        <v>333</v>
      </c>
      <c r="F35" t="s">
        <v>650</v>
      </c>
      <c r="G35" s="1">
        <v>1</v>
      </c>
      <c r="H35" s="1">
        <v>3.5</v>
      </c>
      <c r="I35" s="1">
        <v>0</v>
      </c>
      <c r="J35" s="1">
        <v>3.5</v>
      </c>
      <c r="K35" s="1">
        <v>1</v>
      </c>
      <c r="L35" s="1"/>
      <c r="M35" s="1">
        <v>1</v>
      </c>
      <c r="N35" s="1">
        <v>0</v>
      </c>
      <c r="O35" s="1">
        <v>0</v>
      </c>
      <c r="P35" s="1">
        <v>1</v>
      </c>
      <c r="Q35" s="1">
        <v>0</v>
      </c>
      <c r="R35" s="1">
        <v>0</v>
      </c>
      <c r="T35" s="1">
        <v>0</v>
      </c>
      <c r="U35" s="8">
        <v>0</v>
      </c>
      <c r="V35" s="8"/>
      <c r="W35" s="8"/>
      <c r="X35" s="8"/>
      <c r="Y35" s="8"/>
      <c r="Z35" s="8"/>
      <c r="AA35" s="8"/>
      <c r="AB35" s="8"/>
      <c r="AC35" s="8"/>
      <c r="AD35" t="s">
        <v>649</v>
      </c>
      <c r="AE35" s="24">
        <v>13100000000</v>
      </c>
    </row>
    <row r="36" spans="1:31" x14ac:dyDescent="0.25">
      <c r="A36" t="s">
        <v>6</v>
      </c>
      <c r="B36" s="14">
        <v>42430</v>
      </c>
      <c r="C36" t="s">
        <v>200</v>
      </c>
      <c r="D36">
        <v>7</v>
      </c>
      <c r="F36" t="s">
        <v>201</v>
      </c>
      <c r="G36" s="1">
        <v>1</v>
      </c>
      <c r="H36" s="1">
        <v>0</v>
      </c>
      <c r="I36" s="1">
        <v>0</v>
      </c>
      <c r="J36" s="1">
        <v>0</v>
      </c>
      <c r="K36" s="7">
        <v>0</v>
      </c>
      <c r="L36" s="6"/>
      <c r="M36" s="7">
        <v>0</v>
      </c>
      <c r="N36" s="7">
        <v>0</v>
      </c>
      <c r="O36" s="7">
        <v>0</v>
      </c>
      <c r="P36" s="7">
        <v>0</v>
      </c>
      <c r="Q36" s="7">
        <v>0</v>
      </c>
      <c r="R36" s="7">
        <v>0</v>
      </c>
      <c r="S36" s="7">
        <v>0</v>
      </c>
      <c r="T36" s="7">
        <v>0</v>
      </c>
      <c r="U36" s="8">
        <v>0</v>
      </c>
      <c r="V36" s="8"/>
      <c r="W36" s="8"/>
      <c r="X36" s="8"/>
      <c r="Y36" s="8"/>
      <c r="Z36" s="8"/>
      <c r="AA36" s="8"/>
      <c r="AB36" s="8"/>
      <c r="AC36" s="8"/>
      <c r="AD36" t="s">
        <v>712</v>
      </c>
    </row>
    <row r="37" spans="1:31" x14ac:dyDescent="0.25">
      <c r="A37" t="s">
        <v>651</v>
      </c>
      <c r="B37" s="14">
        <v>42430</v>
      </c>
      <c r="C37" t="s">
        <v>206</v>
      </c>
      <c r="D37">
        <v>2</v>
      </c>
      <c r="F37" t="s">
        <v>33</v>
      </c>
      <c r="G37" s="1">
        <v>1</v>
      </c>
      <c r="H37" s="1">
        <v>0</v>
      </c>
      <c r="I37" s="1">
        <v>0</v>
      </c>
      <c r="J37" s="1">
        <v>0</v>
      </c>
      <c r="K37" s="1">
        <v>0</v>
      </c>
      <c r="L37" s="1"/>
      <c r="M37" s="1">
        <v>0</v>
      </c>
      <c r="N37" s="1">
        <v>0</v>
      </c>
      <c r="O37" s="1">
        <v>0</v>
      </c>
      <c r="P37" s="7">
        <v>0</v>
      </c>
      <c r="Q37" s="1">
        <v>0</v>
      </c>
      <c r="R37" s="1">
        <v>0</v>
      </c>
      <c r="T37" s="1">
        <v>1</v>
      </c>
      <c r="U37" s="8">
        <v>0</v>
      </c>
      <c r="V37" s="8"/>
      <c r="W37" s="8"/>
      <c r="X37" s="8"/>
      <c r="Y37" s="8"/>
      <c r="Z37" s="8"/>
      <c r="AA37" s="8"/>
      <c r="AB37" s="8"/>
      <c r="AC37" s="8"/>
      <c r="AD37" t="s">
        <v>651</v>
      </c>
    </row>
    <row r="38" spans="1:31" x14ac:dyDescent="0.25">
      <c r="A38" t="s">
        <v>653</v>
      </c>
      <c r="B38" s="14">
        <v>42430</v>
      </c>
      <c r="C38" t="s">
        <v>222</v>
      </c>
      <c r="D38">
        <v>6480</v>
      </c>
      <c r="G38" s="1">
        <v>0</v>
      </c>
      <c r="H38" s="1">
        <v>1</v>
      </c>
      <c r="I38" s="1">
        <v>0</v>
      </c>
      <c r="J38" s="1">
        <v>1</v>
      </c>
      <c r="K38" s="1">
        <v>0</v>
      </c>
      <c r="L38" s="1"/>
      <c r="M38" s="1">
        <v>0</v>
      </c>
      <c r="N38" s="1">
        <v>0</v>
      </c>
      <c r="O38" s="1">
        <v>0</v>
      </c>
      <c r="P38" s="1">
        <v>1</v>
      </c>
      <c r="Q38" s="1">
        <v>0</v>
      </c>
      <c r="R38" s="1">
        <v>0</v>
      </c>
      <c r="T38" s="1">
        <v>0</v>
      </c>
      <c r="U38" s="8">
        <v>0</v>
      </c>
      <c r="V38" s="8"/>
      <c r="W38" s="8"/>
      <c r="X38" s="8"/>
      <c r="Y38" s="8"/>
      <c r="Z38" s="8"/>
      <c r="AA38" s="8"/>
      <c r="AB38" s="8"/>
      <c r="AC38" s="8"/>
      <c r="AD38" t="s">
        <v>653</v>
      </c>
      <c r="AE38" s="24">
        <v>1803254000</v>
      </c>
    </row>
    <row r="39" spans="1:31" x14ac:dyDescent="0.25">
      <c r="A39" t="s">
        <v>654</v>
      </c>
      <c r="B39" s="14">
        <v>42430</v>
      </c>
      <c r="C39" t="s">
        <v>222</v>
      </c>
      <c r="D39">
        <v>280</v>
      </c>
      <c r="G39" s="1">
        <v>0</v>
      </c>
      <c r="H39" s="1">
        <v>0</v>
      </c>
      <c r="I39" s="1">
        <v>0</v>
      </c>
      <c r="J39" s="1">
        <v>0</v>
      </c>
      <c r="K39" s="1">
        <v>0</v>
      </c>
      <c r="L39" s="1"/>
      <c r="M39" s="1">
        <v>0</v>
      </c>
      <c r="N39" s="1">
        <v>0</v>
      </c>
      <c r="O39" s="1">
        <v>0</v>
      </c>
      <c r="P39" s="1">
        <v>0</v>
      </c>
      <c r="Q39" s="1">
        <v>0</v>
      </c>
      <c r="R39" s="1">
        <v>0</v>
      </c>
      <c r="T39" s="1">
        <v>0</v>
      </c>
      <c r="U39" s="8">
        <v>0</v>
      </c>
      <c r="V39" s="8"/>
      <c r="W39" s="8"/>
      <c r="X39" s="8"/>
      <c r="Y39" s="8"/>
      <c r="Z39" s="8"/>
      <c r="AA39" s="8"/>
      <c r="AB39" s="8"/>
      <c r="AC39" s="8"/>
      <c r="AD39" t="s">
        <v>654</v>
      </c>
      <c r="AE39" s="24">
        <v>912000</v>
      </c>
    </row>
    <row r="40" spans="1:31" x14ac:dyDescent="0.25">
      <c r="A40" t="s">
        <v>655</v>
      </c>
      <c r="B40" s="14">
        <v>42430</v>
      </c>
      <c r="C40" t="s">
        <v>214</v>
      </c>
      <c r="D40">
        <v>104</v>
      </c>
      <c r="F40" t="s">
        <v>656</v>
      </c>
      <c r="G40" s="1">
        <v>1</v>
      </c>
      <c r="H40" s="1">
        <v>6.3</v>
      </c>
      <c r="I40" s="1">
        <v>0</v>
      </c>
      <c r="J40" s="1">
        <v>6.3</v>
      </c>
      <c r="K40" s="1">
        <v>1</v>
      </c>
      <c r="L40" s="1"/>
      <c r="M40" s="1">
        <v>1</v>
      </c>
      <c r="N40" s="1">
        <v>0</v>
      </c>
      <c r="O40" s="1">
        <v>1</v>
      </c>
      <c r="P40" s="1">
        <v>1</v>
      </c>
      <c r="Q40" s="1">
        <v>0</v>
      </c>
      <c r="R40" s="1">
        <v>0</v>
      </c>
      <c r="T40" s="1">
        <v>0</v>
      </c>
      <c r="U40" s="8">
        <v>0</v>
      </c>
      <c r="V40" s="8"/>
      <c r="W40" s="8"/>
      <c r="X40" s="8"/>
      <c r="Y40" s="8"/>
      <c r="Z40" s="8"/>
      <c r="AA40" s="8"/>
      <c r="AB40" s="8"/>
      <c r="AC40" s="8"/>
      <c r="AD40" t="s">
        <v>216</v>
      </c>
      <c r="AE40" s="24">
        <v>212027000</v>
      </c>
    </row>
    <row r="41" spans="1:31" x14ac:dyDescent="0.25">
      <c r="A41" t="s">
        <v>661</v>
      </c>
      <c r="B41" s="14">
        <v>42430</v>
      </c>
      <c r="C41" t="s">
        <v>222</v>
      </c>
      <c r="D41">
        <v>563</v>
      </c>
      <c r="G41" s="1">
        <v>0</v>
      </c>
      <c r="H41" s="1">
        <v>0.5</v>
      </c>
      <c r="I41" s="1">
        <v>0</v>
      </c>
      <c r="J41" s="1">
        <v>0.5</v>
      </c>
      <c r="K41" s="1">
        <v>0</v>
      </c>
      <c r="L41" s="1"/>
      <c r="M41" s="1">
        <v>0</v>
      </c>
      <c r="N41" s="1">
        <v>0</v>
      </c>
      <c r="O41" s="1">
        <v>0</v>
      </c>
      <c r="P41" s="1">
        <v>0</v>
      </c>
      <c r="Q41" s="1">
        <v>1</v>
      </c>
      <c r="R41" s="1">
        <v>0</v>
      </c>
      <c r="T41" s="1">
        <v>0</v>
      </c>
      <c r="U41" s="8">
        <v>0</v>
      </c>
      <c r="V41" s="8"/>
      <c r="W41" s="8"/>
      <c r="X41" s="8"/>
      <c r="Y41" s="8"/>
      <c r="Z41" s="8"/>
      <c r="AA41" s="8"/>
      <c r="AB41" s="8"/>
      <c r="AC41" s="8"/>
      <c r="AD41" t="s">
        <v>661</v>
      </c>
      <c r="AE41" s="24" t="s">
        <v>237</v>
      </c>
    </row>
    <row r="42" spans="1:31" x14ac:dyDescent="0.25">
      <c r="A42" t="s">
        <v>662</v>
      </c>
      <c r="B42" s="14">
        <v>42430</v>
      </c>
      <c r="C42" t="s">
        <v>214</v>
      </c>
      <c r="D42">
        <v>13</v>
      </c>
      <c r="F42" t="s">
        <v>219</v>
      </c>
      <c r="G42" s="1">
        <v>1</v>
      </c>
      <c r="H42" s="1">
        <v>1</v>
      </c>
      <c r="I42" s="1">
        <v>0</v>
      </c>
      <c r="J42" s="1">
        <v>1</v>
      </c>
      <c r="K42" s="1">
        <v>0</v>
      </c>
      <c r="L42" s="1"/>
      <c r="M42" s="1">
        <v>0</v>
      </c>
      <c r="N42" s="1">
        <v>0</v>
      </c>
      <c r="O42" s="1">
        <v>0</v>
      </c>
      <c r="P42" s="1">
        <v>1</v>
      </c>
      <c r="Q42" s="1">
        <v>0</v>
      </c>
      <c r="R42" s="1">
        <v>0</v>
      </c>
      <c r="T42" s="1">
        <v>0</v>
      </c>
      <c r="U42" s="8">
        <v>0</v>
      </c>
      <c r="V42" s="8"/>
      <c r="W42" s="8"/>
      <c r="X42" s="8"/>
      <c r="Y42" s="8"/>
      <c r="Z42" s="8"/>
      <c r="AA42" s="8"/>
      <c r="AB42" s="8"/>
      <c r="AC42" s="8"/>
      <c r="AE42" s="24">
        <v>64711000</v>
      </c>
    </row>
    <row r="43" spans="1:31" x14ac:dyDescent="0.25">
      <c r="A43" t="s">
        <v>663</v>
      </c>
      <c r="B43" s="14">
        <v>42430</v>
      </c>
      <c r="C43" t="s">
        <v>214</v>
      </c>
      <c r="D43">
        <v>0</v>
      </c>
      <c r="F43" t="s">
        <v>664</v>
      </c>
      <c r="G43" s="1">
        <v>1</v>
      </c>
      <c r="H43" s="1">
        <v>0</v>
      </c>
      <c r="I43" s="1">
        <v>0</v>
      </c>
      <c r="J43" s="1">
        <v>0</v>
      </c>
      <c r="K43" s="1">
        <v>0</v>
      </c>
      <c r="L43" s="1"/>
      <c r="M43" s="1">
        <v>0</v>
      </c>
      <c r="N43" s="1">
        <v>0</v>
      </c>
      <c r="O43" s="1">
        <v>0</v>
      </c>
      <c r="P43" s="1">
        <v>0</v>
      </c>
      <c r="Q43" s="1">
        <v>0</v>
      </c>
      <c r="R43" s="1">
        <v>0</v>
      </c>
      <c r="T43" s="1">
        <v>0</v>
      </c>
      <c r="U43" s="8">
        <v>0</v>
      </c>
      <c r="V43" s="8"/>
      <c r="W43" s="8"/>
      <c r="X43" s="8"/>
      <c r="Y43" s="8"/>
      <c r="Z43" s="8"/>
      <c r="AA43" s="8"/>
      <c r="AB43" s="8"/>
      <c r="AC43" s="8"/>
      <c r="AD43" t="s">
        <v>730</v>
      </c>
      <c r="AE43" s="24">
        <v>122301000</v>
      </c>
    </row>
    <row r="44" spans="1:31" x14ac:dyDescent="0.25">
      <c r="A44" t="s">
        <v>666</v>
      </c>
      <c r="B44" s="14">
        <v>42430</v>
      </c>
      <c r="C44" t="s">
        <v>222</v>
      </c>
      <c r="D44">
        <v>560</v>
      </c>
      <c r="G44" s="1">
        <v>0</v>
      </c>
      <c r="H44" s="1">
        <v>0</v>
      </c>
      <c r="I44" s="1">
        <v>0</v>
      </c>
      <c r="J44" s="1">
        <v>0</v>
      </c>
      <c r="K44" s="1">
        <v>0</v>
      </c>
      <c r="L44" s="1"/>
      <c r="M44" s="1">
        <v>0</v>
      </c>
      <c r="N44" s="1">
        <v>0</v>
      </c>
      <c r="O44" s="1">
        <v>0</v>
      </c>
      <c r="P44" s="1">
        <v>0</v>
      </c>
      <c r="Q44" s="1">
        <v>0</v>
      </c>
      <c r="R44" s="1">
        <v>0</v>
      </c>
      <c r="T44" s="1">
        <v>0</v>
      </c>
      <c r="U44" s="8">
        <v>0</v>
      </c>
      <c r="V44" s="8"/>
      <c r="W44" s="8"/>
      <c r="X44" s="8"/>
      <c r="Y44" s="8"/>
      <c r="Z44" s="8"/>
      <c r="AA44" s="8"/>
      <c r="AB44" s="8"/>
      <c r="AC44" s="8"/>
      <c r="AD44" t="s">
        <v>666</v>
      </c>
      <c r="AE44" s="24">
        <v>34667000</v>
      </c>
    </row>
    <row r="45" spans="1:31" x14ac:dyDescent="0.25">
      <c r="A45" t="s">
        <v>667</v>
      </c>
      <c r="B45" s="14">
        <v>42430</v>
      </c>
      <c r="C45" t="s">
        <v>223</v>
      </c>
      <c r="D45">
        <v>10</v>
      </c>
      <c r="F45" t="s">
        <v>78</v>
      </c>
      <c r="G45" s="1">
        <v>1</v>
      </c>
      <c r="H45" s="1">
        <v>2.8</v>
      </c>
      <c r="I45" s="1">
        <v>0</v>
      </c>
      <c r="J45" s="1">
        <v>2.8</v>
      </c>
      <c r="K45" s="1">
        <v>0</v>
      </c>
      <c r="L45" s="1"/>
      <c r="M45" s="1">
        <v>0</v>
      </c>
      <c r="N45" s="1">
        <v>0</v>
      </c>
      <c r="O45" s="1">
        <v>1</v>
      </c>
      <c r="P45" s="1">
        <v>0</v>
      </c>
      <c r="Q45" s="1">
        <v>0</v>
      </c>
      <c r="R45" s="1">
        <v>0</v>
      </c>
      <c r="T45" s="1">
        <v>0</v>
      </c>
      <c r="U45" s="8">
        <v>0</v>
      </c>
      <c r="V45" s="8"/>
      <c r="W45" s="8"/>
      <c r="X45" s="8"/>
      <c r="Y45" s="8"/>
      <c r="Z45" s="8"/>
      <c r="AA45" s="8"/>
      <c r="AB45" s="8"/>
      <c r="AC45" s="8"/>
      <c r="AE45" s="24" t="s">
        <v>238</v>
      </c>
    </row>
    <row r="46" spans="1:31" x14ac:dyDescent="0.25">
      <c r="A46" t="s">
        <v>668</v>
      </c>
      <c r="B46" s="14">
        <v>42430</v>
      </c>
      <c r="C46" t="s">
        <v>107</v>
      </c>
      <c r="D46">
        <v>100</v>
      </c>
      <c r="G46" s="1">
        <v>0</v>
      </c>
      <c r="H46" s="1">
        <v>0</v>
      </c>
      <c r="I46" s="1">
        <v>0</v>
      </c>
      <c r="J46" s="1">
        <v>0</v>
      </c>
      <c r="K46" s="1">
        <v>0</v>
      </c>
      <c r="L46" s="1"/>
      <c r="M46" s="1">
        <v>0</v>
      </c>
      <c r="N46" s="1">
        <v>0</v>
      </c>
      <c r="O46" s="1">
        <v>0</v>
      </c>
      <c r="P46" s="1">
        <v>0</v>
      </c>
      <c r="Q46" s="1">
        <v>0</v>
      </c>
      <c r="R46" s="1">
        <v>0</v>
      </c>
      <c r="T46" s="1">
        <v>0</v>
      </c>
      <c r="U46" s="8">
        <v>0</v>
      </c>
      <c r="V46" s="8"/>
      <c r="W46" s="8"/>
      <c r="X46" s="8"/>
      <c r="Y46" s="8"/>
      <c r="Z46" s="8"/>
      <c r="AA46" s="8"/>
      <c r="AB46" s="8"/>
      <c r="AC46" s="8"/>
      <c r="AD46" t="s">
        <v>668</v>
      </c>
      <c r="AE46" s="24">
        <v>440784000</v>
      </c>
    </row>
    <row r="47" spans="1:31" x14ac:dyDescent="0.25">
      <c r="A47" t="s">
        <v>671</v>
      </c>
      <c r="B47" s="14">
        <v>42430</v>
      </c>
      <c r="C47" t="s">
        <v>206</v>
      </c>
      <c r="D47">
        <v>24</v>
      </c>
      <c r="F47" t="s">
        <v>34</v>
      </c>
      <c r="G47" s="1">
        <v>1</v>
      </c>
      <c r="H47" s="1">
        <v>0</v>
      </c>
      <c r="I47" s="1">
        <v>0</v>
      </c>
      <c r="J47" s="1">
        <v>0</v>
      </c>
      <c r="K47" s="1">
        <v>0</v>
      </c>
      <c r="L47" s="1"/>
      <c r="M47" s="1">
        <v>0</v>
      </c>
      <c r="N47" s="1">
        <v>0</v>
      </c>
      <c r="O47" s="1">
        <v>0</v>
      </c>
      <c r="P47" s="7">
        <v>0</v>
      </c>
      <c r="Q47" s="1">
        <v>0</v>
      </c>
      <c r="R47" s="1">
        <v>0</v>
      </c>
      <c r="T47" s="1">
        <v>0</v>
      </c>
      <c r="U47" s="8">
        <v>0</v>
      </c>
      <c r="V47" s="8"/>
      <c r="W47" s="8"/>
      <c r="X47" s="8"/>
      <c r="Y47" s="8"/>
      <c r="Z47" s="8"/>
      <c r="AA47" s="8"/>
      <c r="AB47" s="8"/>
      <c r="AC47" s="8"/>
      <c r="AD47" t="s">
        <v>671</v>
      </c>
    </row>
    <row r="48" spans="1:31" x14ac:dyDescent="0.25">
      <c r="A48" t="s">
        <v>672</v>
      </c>
      <c r="B48" s="14">
        <v>42430</v>
      </c>
      <c r="C48" t="s">
        <v>130</v>
      </c>
      <c r="D48">
        <v>130</v>
      </c>
      <c r="F48" t="s">
        <v>673</v>
      </c>
      <c r="G48" s="1">
        <v>1</v>
      </c>
      <c r="H48" s="1">
        <v>7.5</v>
      </c>
      <c r="I48" s="1">
        <v>0</v>
      </c>
      <c r="J48" s="1">
        <v>7.5</v>
      </c>
      <c r="K48" s="1">
        <v>0</v>
      </c>
      <c r="L48" s="1"/>
      <c r="M48" s="1">
        <v>1</v>
      </c>
      <c r="N48" s="1">
        <v>1</v>
      </c>
      <c r="O48" s="1">
        <v>1</v>
      </c>
      <c r="P48" s="1">
        <v>1</v>
      </c>
      <c r="Q48" s="1">
        <v>0</v>
      </c>
      <c r="R48" s="1">
        <v>0</v>
      </c>
      <c r="T48" s="1">
        <v>0</v>
      </c>
      <c r="U48" s="8">
        <v>0</v>
      </c>
      <c r="V48" s="8"/>
      <c r="W48" s="8"/>
      <c r="X48" s="8"/>
      <c r="Y48" s="8"/>
      <c r="Z48" s="8"/>
      <c r="AA48" s="8"/>
      <c r="AB48" s="8"/>
      <c r="AC48" s="8"/>
      <c r="AD48" t="s">
        <v>66</v>
      </c>
    </row>
    <row r="49" spans="1:32" x14ac:dyDescent="0.25">
      <c r="A49" t="s">
        <v>674</v>
      </c>
      <c r="B49" s="14">
        <v>42430</v>
      </c>
      <c r="C49" t="s">
        <v>133</v>
      </c>
      <c r="D49">
        <v>12</v>
      </c>
      <c r="F49" t="s">
        <v>675</v>
      </c>
      <c r="G49" s="1">
        <v>1</v>
      </c>
      <c r="H49" s="1">
        <v>0</v>
      </c>
      <c r="I49" s="1">
        <v>0</v>
      </c>
      <c r="J49" s="1">
        <v>0</v>
      </c>
      <c r="K49" s="1">
        <v>0</v>
      </c>
      <c r="L49" s="1"/>
      <c r="M49" s="1">
        <v>0</v>
      </c>
      <c r="N49" s="1">
        <v>0</v>
      </c>
      <c r="O49" s="1">
        <v>0</v>
      </c>
      <c r="P49" s="1">
        <v>0</v>
      </c>
      <c r="Q49" s="1">
        <v>0</v>
      </c>
      <c r="R49" s="1">
        <v>0</v>
      </c>
      <c r="T49" s="1">
        <v>0</v>
      </c>
      <c r="U49" s="8">
        <v>0</v>
      </c>
      <c r="V49" s="8"/>
      <c r="W49" s="8"/>
      <c r="X49" s="8"/>
      <c r="Y49" s="8"/>
      <c r="Z49" s="8"/>
      <c r="AA49" s="8"/>
      <c r="AB49" s="8"/>
      <c r="AC49" s="8"/>
      <c r="AE49" s="24" t="s">
        <v>239</v>
      </c>
    </row>
    <row r="50" spans="1:32" x14ac:dyDescent="0.25">
      <c r="A50" t="s">
        <v>676</v>
      </c>
      <c r="B50" s="14">
        <v>42430</v>
      </c>
      <c r="C50" t="s">
        <v>224</v>
      </c>
      <c r="D50">
        <v>121</v>
      </c>
      <c r="G50" s="1">
        <v>0</v>
      </c>
      <c r="H50" s="1">
        <v>0</v>
      </c>
      <c r="I50" s="1">
        <v>0</v>
      </c>
      <c r="J50" s="1">
        <v>0</v>
      </c>
      <c r="K50" s="1">
        <v>0</v>
      </c>
      <c r="L50" s="1"/>
      <c r="M50" s="1">
        <v>0</v>
      </c>
      <c r="N50" s="1">
        <v>0</v>
      </c>
      <c r="O50" s="1">
        <v>0</v>
      </c>
      <c r="P50" s="1">
        <v>0</v>
      </c>
      <c r="Q50" s="1">
        <v>0</v>
      </c>
      <c r="R50" s="1">
        <v>0</v>
      </c>
      <c r="T50" s="1">
        <v>0</v>
      </c>
      <c r="U50" s="8">
        <v>0</v>
      </c>
      <c r="V50" s="8"/>
      <c r="W50" s="8"/>
      <c r="X50" s="8"/>
      <c r="Y50" s="8"/>
      <c r="Z50" s="8"/>
      <c r="AA50" s="8"/>
      <c r="AB50" s="8"/>
      <c r="AC50" s="8"/>
      <c r="AE50" s="24">
        <v>1177000000</v>
      </c>
      <c r="AF50" t="s">
        <v>779</v>
      </c>
    </row>
    <row r="51" spans="1:32" x14ac:dyDescent="0.25">
      <c r="A51" t="s">
        <v>677</v>
      </c>
      <c r="B51" s="14">
        <v>42430</v>
      </c>
      <c r="C51" t="s">
        <v>206</v>
      </c>
      <c r="D51">
        <v>15</v>
      </c>
      <c r="F51" t="s">
        <v>35</v>
      </c>
      <c r="G51" s="1">
        <v>1</v>
      </c>
      <c r="H51" s="1">
        <v>5.3</v>
      </c>
      <c r="I51" s="1">
        <v>0</v>
      </c>
      <c r="J51" s="1">
        <v>5.3</v>
      </c>
      <c r="K51" s="1">
        <v>1</v>
      </c>
      <c r="L51" s="1"/>
      <c r="M51" s="1">
        <v>1</v>
      </c>
      <c r="N51" s="1">
        <v>0</v>
      </c>
      <c r="O51" s="1">
        <v>1</v>
      </c>
      <c r="P51" s="7">
        <v>0</v>
      </c>
      <c r="Q51" s="1">
        <v>0</v>
      </c>
      <c r="R51" s="1">
        <v>0</v>
      </c>
      <c r="T51" s="1">
        <v>0</v>
      </c>
      <c r="U51" s="8">
        <v>0</v>
      </c>
      <c r="V51" s="8"/>
      <c r="W51" s="8"/>
      <c r="X51" s="8"/>
      <c r="Y51" s="8"/>
      <c r="Z51" s="8"/>
      <c r="AA51" s="8"/>
      <c r="AB51" s="8"/>
      <c r="AC51" s="8"/>
      <c r="AD51" t="s">
        <v>677</v>
      </c>
    </row>
    <row r="52" spans="1:32" x14ac:dyDescent="0.25">
      <c r="A52" t="s">
        <v>678</v>
      </c>
      <c r="B52" s="14">
        <v>42430</v>
      </c>
      <c r="C52" t="s">
        <v>222</v>
      </c>
      <c r="D52">
        <v>76</v>
      </c>
      <c r="F52" t="s">
        <v>679</v>
      </c>
      <c r="G52" s="1">
        <v>1</v>
      </c>
      <c r="H52" s="1">
        <v>2</v>
      </c>
      <c r="I52" s="1">
        <v>0</v>
      </c>
      <c r="J52" s="1">
        <v>2</v>
      </c>
      <c r="K52" s="1">
        <v>0</v>
      </c>
      <c r="L52" s="1"/>
      <c r="M52" s="1">
        <v>0</v>
      </c>
      <c r="N52" s="1">
        <v>0</v>
      </c>
      <c r="O52" s="1">
        <v>0</v>
      </c>
      <c r="P52" s="1">
        <v>1</v>
      </c>
      <c r="Q52" s="1">
        <v>0</v>
      </c>
      <c r="R52" s="1">
        <v>1</v>
      </c>
      <c r="T52" s="1">
        <v>0</v>
      </c>
      <c r="U52" s="8">
        <v>0</v>
      </c>
      <c r="V52" s="8"/>
      <c r="W52" s="8"/>
      <c r="X52" s="8"/>
      <c r="Y52" s="8"/>
      <c r="Z52" s="8"/>
      <c r="AA52" s="8"/>
      <c r="AB52" s="8"/>
      <c r="AC52" s="8"/>
      <c r="AD52" t="s">
        <v>678</v>
      </c>
      <c r="AE52" s="24">
        <v>7964633000</v>
      </c>
    </row>
    <row r="53" spans="1:32" x14ac:dyDescent="0.25">
      <c r="A53" t="s">
        <v>680</v>
      </c>
      <c r="B53" s="14">
        <v>42430</v>
      </c>
      <c r="C53" t="s">
        <v>130</v>
      </c>
      <c r="D53">
        <v>37</v>
      </c>
      <c r="F53" t="s">
        <v>70</v>
      </c>
      <c r="G53" s="1">
        <v>1</v>
      </c>
      <c r="H53" s="1">
        <v>3.5</v>
      </c>
      <c r="I53" s="1">
        <v>0</v>
      </c>
      <c r="J53" s="1">
        <v>3.5</v>
      </c>
      <c r="K53" s="1">
        <v>0</v>
      </c>
      <c r="L53" s="1"/>
      <c r="M53" s="1">
        <v>1</v>
      </c>
      <c r="N53" s="1">
        <v>0</v>
      </c>
      <c r="O53" s="1">
        <v>0</v>
      </c>
      <c r="P53" s="1">
        <v>1</v>
      </c>
      <c r="Q53" s="1">
        <v>0</v>
      </c>
      <c r="R53" s="1">
        <v>1</v>
      </c>
      <c r="T53" s="1">
        <v>0</v>
      </c>
      <c r="U53" s="8">
        <v>0</v>
      </c>
      <c r="V53" s="8"/>
      <c r="W53" s="8"/>
      <c r="X53" s="8"/>
      <c r="Y53" s="8"/>
      <c r="Z53" s="8"/>
      <c r="AA53" s="8"/>
      <c r="AB53" s="8"/>
      <c r="AC53" s="8"/>
      <c r="AD53" t="s">
        <v>66</v>
      </c>
    </row>
    <row r="54" spans="1:32" x14ac:dyDescent="0.25">
      <c r="A54" t="s">
        <v>681</v>
      </c>
      <c r="B54" s="14">
        <v>42430</v>
      </c>
      <c r="C54" t="s">
        <v>130</v>
      </c>
      <c r="D54">
        <v>110</v>
      </c>
      <c r="F54" t="s">
        <v>68</v>
      </c>
      <c r="G54" s="1">
        <v>1</v>
      </c>
      <c r="H54" s="1">
        <v>1</v>
      </c>
      <c r="I54" s="1">
        <v>0</v>
      </c>
      <c r="J54" s="1">
        <v>1</v>
      </c>
      <c r="K54" s="1">
        <v>0</v>
      </c>
      <c r="L54" s="1"/>
      <c r="M54" s="1">
        <v>0</v>
      </c>
      <c r="N54" s="1">
        <v>0</v>
      </c>
      <c r="O54" s="1">
        <v>0</v>
      </c>
      <c r="P54" s="1">
        <v>1</v>
      </c>
      <c r="Q54" s="1">
        <v>0</v>
      </c>
      <c r="R54" s="1">
        <v>0</v>
      </c>
      <c r="T54" s="1">
        <v>0</v>
      </c>
      <c r="U54" s="8">
        <v>0</v>
      </c>
      <c r="V54" s="8"/>
      <c r="W54" s="8"/>
      <c r="X54" s="8"/>
      <c r="Y54" s="8"/>
      <c r="Z54" s="8"/>
      <c r="AA54" s="8"/>
      <c r="AB54" s="8"/>
      <c r="AC54" s="8"/>
    </row>
    <row r="55" spans="1:32" x14ac:dyDescent="0.25">
      <c r="A55" t="s">
        <v>682</v>
      </c>
      <c r="B55" s="14">
        <v>42430</v>
      </c>
      <c r="C55" t="s">
        <v>206</v>
      </c>
      <c r="D55">
        <v>12</v>
      </c>
      <c r="F55" t="s">
        <v>683</v>
      </c>
      <c r="G55" s="1">
        <v>1</v>
      </c>
      <c r="H55" s="1">
        <v>0</v>
      </c>
      <c r="I55" s="1">
        <v>0</v>
      </c>
      <c r="J55" s="1">
        <v>0</v>
      </c>
      <c r="K55" s="1">
        <v>0</v>
      </c>
      <c r="L55" s="1"/>
      <c r="M55" s="1">
        <v>0</v>
      </c>
      <c r="N55" s="1">
        <v>0</v>
      </c>
      <c r="O55" s="1">
        <v>0</v>
      </c>
      <c r="P55" s="7">
        <v>0</v>
      </c>
      <c r="Q55" s="1">
        <v>0</v>
      </c>
      <c r="R55" s="1">
        <v>0</v>
      </c>
      <c r="T55" s="1">
        <v>0</v>
      </c>
      <c r="U55" s="8">
        <v>0</v>
      </c>
      <c r="V55" s="8"/>
      <c r="W55" s="8"/>
      <c r="X55" s="8"/>
      <c r="Y55" s="8"/>
      <c r="Z55" s="8"/>
      <c r="AA55" s="8"/>
      <c r="AB55" s="8"/>
      <c r="AC55" s="8"/>
      <c r="AD55" t="s">
        <v>682</v>
      </c>
    </row>
    <row r="56" spans="1:32" x14ac:dyDescent="0.25">
      <c r="A56" t="s">
        <v>686</v>
      </c>
      <c r="B56" s="14">
        <v>42430</v>
      </c>
      <c r="C56" t="s">
        <v>222</v>
      </c>
      <c r="D56">
        <v>1000</v>
      </c>
      <c r="G56" s="1">
        <v>0</v>
      </c>
      <c r="H56" s="1">
        <v>0</v>
      </c>
      <c r="I56" s="1">
        <v>0</v>
      </c>
      <c r="J56" s="1">
        <v>0</v>
      </c>
      <c r="K56" s="1">
        <v>0</v>
      </c>
      <c r="L56" s="1"/>
      <c r="M56" s="1">
        <v>0</v>
      </c>
      <c r="N56" s="1">
        <v>0</v>
      </c>
      <c r="O56" s="1">
        <v>0</v>
      </c>
      <c r="P56" s="1">
        <v>0</v>
      </c>
      <c r="Q56" s="1">
        <v>0</v>
      </c>
      <c r="R56" s="1">
        <v>0</v>
      </c>
      <c r="T56" s="1">
        <v>0</v>
      </c>
      <c r="U56" s="8">
        <v>0</v>
      </c>
      <c r="V56" s="8"/>
      <c r="W56" s="8"/>
      <c r="X56" s="8"/>
      <c r="Y56" s="8"/>
      <c r="Z56" s="8"/>
      <c r="AA56" s="8"/>
      <c r="AB56" s="8"/>
      <c r="AC56" s="8"/>
      <c r="AD56" t="s">
        <v>686</v>
      </c>
      <c r="AE56" s="24">
        <v>4200000000</v>
      </c>
    </row>
    <row r="57" spans="1:32" x14ac:dyDescent="0.25">
      <c r="A57" t="s">
        <v>687</v>
      </c>
      <c r="B57" s="14">
        <v>42430</v>
      </c>
      <c r="C57" t="s">
        <v>108</v>
      </c>
      <c r="D57">
        <v>438</v>
      </c>
      <c r="F57" t="s">
        <v>688</v>
      </c>
      <c r="G57" s="1">
        <v>1</v>
      </c>
      <c r="H57" s="1">
        <v>6</v>
      </c>
      <c r="I57" s="1">
        <v>0</v>
      </c>
      <c r="J57" s="1">
        <v>6</v>
      </c>
      <c r="K57" s="1">
        <v>0</v>
      </c>
      <c r="L57" s="1"/>
      <c r="M57" s="1">
        <v>0</v>
      </c>
      <c r="N57" s="1">
        <v>1</v>
      </c>
      <c r="O57" s="1">
        <v>1</v>
      </c>
      <c r="P57" s="1">
        <v>1</v>
      </c>
      <c r="Q57" s="1">
        <v>0</v>
      </c>
      <c r="R57" s="1">
        <v>0</v>
      </c>
      <c r="T57" s="1">
        <v>0</v>
      </c>
      <c r="U57" s="8">
        <v>0</v>
      </c>
      <c r="V57" s="8"/>
      <c r="W57" s="8"/>
      <c r="X57" s="8"/>
      <c r="Y57" s="8"/>
      <c r="Z57" s="8"/>
      <c r="AA57" s="8"/>
      <c r="AB57" s="8"/>
      <c r="AC57" s="8"/>
      <c r="AE57" s="24">
        <v>230611000</v>
      </c>
    </row>
    <row r="58" spans="1:32" x14ac:dyDescent="0.25">
      <c r="A58" t="s">
        <v>689</v>
      </c>
      <c r="B58" s="14">
        <v>42430</v>
      </c>
      <c r="C58" t="s">
        <v>108</v>
      </c>
      <c r="D58">
        <v>300</v>
      </c>
      <c r="F58" t="s">
        <v>55</v>
      </c>
      <c r="G58" s="1">
        <v>1</v>
      </c>
      <c r="H58" s="1">
        <v>1</v>
      </c>
      <c r="I58" s="1">
        <v>0</v>
      </c>
      <c r="J58" s="1">
        <v>1</v>
      </c>
      <c r="K58" s="1">
        <v>0</v>
      </c>
      <c r="L58" s="1"/>
      <c r="M58" s="1">
        <v>0</v>
      </c>
      <c r="N58" s="1">
        <v>0</v>
      </c>
      <c r="O58" s="1">
        <v>0</v>
      </c>
      <c r="P58" s="1">
        <v>1</v>
      </c>
      <c r="Q58" s="1">
        <v>0</v>
      </c>
      <c r="R58" s="1">
        <v>0</v>
      </c>
      <c r="T58" s="1">
        <v>0</v>
      </c>
      <c r="U58" s="8">
        <v>0</v>
      </c>
      <c r="V58" s="8"/>
      <c r="W58" s="8"/>
      <c r="X58" s="8"/>
      <c r="Y58" s="8"/>
      <c r="Z58" s="8"/>
      <c r="AA58" s="8"/>
      <c r="AB58" s="8"/>
      <c r="AC58" s="8"/>
      <c r="AE58" s="24">
        <v>65350000</v>
      </c>
    </row>
    <row r="59" spans="1:32" x14ac:dyDescent="0.25">
      <c r="A59" t="s">
        <v>690</v>
      </c>
      <c r="B59" s="14">
        <v>42430</v>
      </c>
      <c r="C59" t="s">
        <v>222</v>
      </c>
      <c r="D59">
        <v>226</v>
      </c>
      <c r="G59" s="1">
        <v>0</v>
      </c>
      <c r="H59" s="1">
        <v>1</v>
      </c>
      <c r="I59" s="1">
        <v>0</v>
      </c>
      <c r="J59" s="1">
        <v>1</v>
      </c>
      <c r="K59" s="1">
        <v>0</v>
      </c>
      <c r="L59" s="1"/>
      <c r="M59" s="1">
        <v>0</v>
      </c>
      <c r="N59" s="1">
        <v>0</v>
      </c>
      <c r="O59" s="1">
        <v>0</v>
      </c>
      <c r="P59" s="1">
        <v>1</v>
      </c>
      <c r="Q59" s="1">
        <v>0</v>
      </c>
      <c r="R59" s="1">
        <v>0</v>
      </c>
      <c r="T59" s="1">
        <v>0</v>
      </c>
      <c r="U59" s="8">
        <v>0</v>
      </c>
      <c r="V59" s="8"/>
      <c r="W59" s="8"/>
      <c r="X59" s="8"/>
      <c r="Y59" s="8"/>
      <c r="Z59" s="8"/>
      <c r="AA59" s="8"/>
      <c r="AB59" s="8"/>
      <c r="AC59" s="8"/>
      <c r="AD59" t="s">
        <v>690</v>
      </c>
      <c r="AE59" s="24">
        <v>63030000</v>
      </c>
    </row>
    <row r="60" spans="1:32" x14ac:dyDescent="0.25">
      <c r="A60" t="s">
        <v>691</v>
      </c>
      <c r="B60" s="14">
        <v>42430</v>
      </c>
      <c r="C60" t="s">
        <v>107</v>
      </c>
      <c r="D60">
        <v>54</v>
      </c>
      <c r="G60" s="1">
        <v>0</v>
      </c>
      <c r="H60" s="1">
        <v>0</v>
      </c>
      <c r="I60" s="1">
        <v>0</v>
      </c>
      <c r="J60" s="1">
        <v>0</v>
      </c>
      <c r="K60" s="1">
        <v>0</v>
      </c>
      <c r="L60" s="1"/>
      <c r="M60" s="1">
        <v>0</v>
      </c>
      <c r="N60" s="1">
        <v>0</v>
      </c>
      <c r="O60" s="1">
        <v>0</v>
      </c>
      <c r="P60" s="1">
        <v>0</v>
      </c>
      <c r="Q60" s="1">
        <v>0</v>
      </c>
      <c r="R60" s="1">
        <v>0</v>
      </c>
      <c r="T60" s="1">
        <v>0</v>
      </c>
      <c r="U60" s="8">
        <v>0</v>
      </c>
      <c r="V60" s="8"/>
      <c r="W60" s="8"/>
      <c r="X60" s="8"/>
      <c r="Y60" s="8"/>
      <c r="Z60" s="8"/>
      <c r="AA60" s="8"/>
      <c r="AB60" s="8"/>
      <c r="AC60" s="8"/>
      <c r="AD60" t="s">
        <v>691</v>
      </c>
    </row>
    <row r="61" spans="1:32" x14ac:dyDescent="0.25">
      <c r="A61" t="s">
        <v>692</v>
      </c>
      <c r="B61" s="14">
        <v>42430</v>
      </c>
      <c r="C61" t="s">
        <v>206</v>
      </c>
      <c r="D61">
        <v>10</v>
      </c>
      <c r="F61" t="s">
        <v>693</v>
      </c>
      <c r="G61" s="1">
        <v>1</v>
      </c>
      <c r="H61" s="1">
        <v>1</v>
      </c>
      <c r="I61" s="1">
        <v>0</v>
      </c>
      <c r="J61" s="1">
        <v>1</v>
      </c>
      <c r="K61" s="1">
        <v>1</v>
      </c>
      <c r="L61" s="1"/>
      <c r="M61" s="1">
        <v>0</v>
      </c>
      <c r="N61" s="1">
        <v>0</v>
      </c>
      <c r="O61" s="1">
        <v>0</v>
      </c>
      <c r="P61" s="7">
        <v>0</v>
      </c>
      <c r="Q61" s="1">
        <v>0</v>
      </c>
      <c r="R61" s="1">
        <v>0</v>
      </c>
      <c r="T61" s="1">
        <v>0</v>
      </c>
      <c r="U61" s="8">
        <v>0</v>
      </c>
      <c r="V61" s="8"/>
      <c r="W61" s="8"/>
      <c r="X61" s="8"/>
      <c r="Y61" s="8"/>
      <c r="Z61" s="8"/>
      <c r="AA61" s="8"/>
      <c r="AB61" s="8"/>
      <c r="AC61" s="8"/>
      <c r="AD61" t="s">
        <v>692</v>
      </c>
    </row>
    <row r="62" spans="1:32" x14ac:dyDescent="0.25">
      <c r="A62" t="s">
        <v>694</v>
      </c>
      <c r="B62" s="14">
        <v>42430</v>
      </c>
      <c r="C62" t="s">
        <v>200</v>
      </c>
      <c r="D62">
        <v>195</v>
      </c>
      <c r="F62" t="s">
        <v>695</v>
      </c>
      <c r="G62" s="1">
        <v>1</v>
      </c>
      <c r="H62" s="1">
        <v>1.5</v>
      </c>
      <c r="I62" s="1">
        <v>0</v>
      </c>
      <c r="J62" s="1">
        <v>1.5</v>
      </c>
      <c r="K62" s="7">
        <v>0</v>
      </c>
      <c r="L62" s="7"/>
      <c r="M62" s="7">
        <v>1</v>
      </c>
      <c r="N62" s="7">
        <v>0</v>
      </c>
      <c r="O62" s="7">
        <v>0</v>
      </c>
      <c r="P62" s="7">
        <v>0</v>
      </c>
      <c r="Q62" s="7">
        <v>0</v>
      </c>
      <c r="R62" s="7">
        <v>0</v>
      </c>
      <c r="S62" s="7">
        <v>0</v>
      </c>
      <c r="T62" s="7">
        <v>0</v>
      </c>
      <c r="U62" s="8">
        <v>0</v>
      </c>
      <c r="V62" s="8"/>
      <c r="W62" s="8"/>
      <c r="X62" s="8"/>
      <c r="Y62" s="8"/>
      <c r="Z62" s="8"/>
      <c r="AA62" s="8"/>
      <c r="AB62" s="8"/>
      <c r="AC62" s="8"/>
    </row>
    <row r="63" spans="1:32" x14ac:dyDescent="0.25">
      <c r="A63" t="s">
        <v>697</v>
      </c>
      <c r="B63" s="14">
        <v>42430</v>
      </c>
      <c r="C63" t="s">
        <v>108</v>
      </c>
      <c r="D63">
        <v>220</v>
      </c>
      <c r="F63" t="s">
        <v>76</v>
      </c>
      <c r="G63" s="1">
        <v>1</v>
      </c>
      <c r="H63" s="1">
        <v>8.5</v>
      </c>
      <c r="I63" s="1">
        <v>0</v>
      </c>
      <c r="J63" s="1">
        <v>8.5</v>
      </c>
      <c r="K63" s="1">
        <v>1</v>
      </c>
      <c r="L63" s="1"/>
      <c r="M63" s="1">
        <v>1</v>
      </c>
      <c r="N63" s="1">
        <v>1</v>
      </c>
      <c r="O63" s="1">
        <v>1</v>
      </c>
      <c r="P63" s="1">
        <v>1</v>
      </c>
      <c r="Q63" s="1">
        <v>0</v>
      </c>
      <c r="R63" s="1">
        <v>0</v>
      </c>
      <c r="T63" s="1">
        <v>0</v>
      </c>
      <c r="U63" s="8">
        <v>0</v>
      </c>
      <c r="V63" s="8"/>
      <c r="W63" s="8"/>
      <c r="X63" s="8"/>
      <c r="Y63" s="8"/>
      <c r="Z63" s="8"/>
      <c r="AA63" s="8"/>
      <c r="AB63" s="8"/>
      <c r="AC63" s="8"/>
      <c r="AE63" s="24">
        <v>330128000</v>
      </c>
    </row>
    <row r="64" spans="1:32" ht="15" customHeight="1" x14ac:dyDescent="0.25">
      <c r="A64" t="s">
        <v>698</v>
      </c>
      <c r="B64" s="14">
        <v>42430</v>
      </c>
      <c r="C64" t="s">
        <v>200</v>
      </c>
      <c r="D64">
        <v>10</v>
      </c>
      <c r="F64" t="s">
        <v>699</v>
      </c>
      <c r="G64" s="1">
        <v>1</v>
      </c>
      <c r="H64" s="1">
        <v>0</v>
      </c>
      <c r="I64" s="1">
        <v>0</v>
      </c>
      <c r="J64" s="1">
        <v>0</v>
      </c>
      <c r="K64" s="7">
        <v>0</v>
      </c>
      <c r="L64" s="7"/>
      <c r="M64" s="7">
        <v>0</v>
      </c>
      <c r="N64" s="7">
        <v>0</v>
      </c>
      <c r="O64" s="7">
        <v>0</v>
      </c>
      <c r="P64" s="7">
        <v>0</v>
      </c>
      <c r="Q64" s="7">
        <v>0</v>
      </c>
      <c r="R64" s="7">
        <v>0</v>
      </c>
      <c r="S64" s="7">
        <v>0</v>
      </c>
      <c r="T64" s="7">
        <v>1</v>
      </c>
      <c r="U64" s="8">
        <v>0</v>
      </c>
      <c r="V64" s="8"/>
      <c r="W64" s="8"/>
      <c r="X64" s="8"/>
      <c r="Y64" s="8"/>
      <c r="Z64" s="8"/>
      <c r="AA64" s="8"/>
      <c r="AB64" s="8"/>
      <c r="AC64" s="8"/>
      <c r="AD64" t="s">
        <v>698</v>
      </c>
    </row>
    <row r="65" spans="1:32" x14ac:dyDescent="0.25">
      <c r="A65" t="s">
        <v>700</v>
      </c>
      <c r="B65" s="14">
        <v>42430</v>
      </c>
      <c r="C65" t="s">
        <v>224</v>
      </c>
      <c r="D65">
        <v>0</v>
      </c>
      <c r="G65" s="1">
        <v>0</v>
      </c>
      <c r="H65" s="1">
        <v>0</v>
      </c>
      <c r="I65" s="1">
        <v>0</v>
      </c>
      <c r="J65" s="1">
        <v>0</v>
      </c>
      <c r="K65" s="1">
        <v>0</v>
      </c>
      <c r="L65" s="1"/>
      <c r="M65" s="1">
        <v>0</v>
      </c>
      <c r="N65" s="1">
        <v>0</v>
      </c>
      <c r="O65" s="1">
        <v>0</v>
      </c>
      <c r="P65" s="1">
        <v>0</v>
      </c>
      <c r="Q65" s="1">
        <v>0</v>
      </c>
      <c r="R65" s="1">
        <v>0</v>
      </c>
      <c r="T65" s="1">
        <v>0</v>
      </c>
      <c r="U65" s="8">
        <v>0</v>
      </c>
      <c r="V65" s="8"/>
      <c r="W65" s="8"/>
      <c r="X65" s="8"/>
      <c r="Y65" s="8"/>
      <c r="Z65" s="8"/>
      <c r="AA65" s="8"/>
      <c r="AB65" s="8"/>
      <c r="AC65" s="8"/>
      <c r="AF65" t="s">
        <v>716</v>
      </c>
    </row>
    <row r="66" spans="1:32" x14ac:dyDescent="0.25">
      <c r="A66" t="s">
        <v>703</v>
      </c>
      <c r="B66" s="14">
        <v>42430</v>
      </c>
      <c r="C66" t="s">
        <v>224</v>
      </c>
      <c r="D66">
        <v>185</v>
      </c>
      <c r="F66" t="s">
        <v>704</v>
      </c>
      <c r="G66" s="1">
        <v>1</v>
      </c>
      <c r="H66" s="1">
        <v>0</v>
      </c>
      <c r="I66" s="1">
        <v>0</v>
      </c>
      <c r="J66" s="1">
        <v>0</v>
      </c>
      <c r="K66" s="1">
        <v>0</v>
      </c>
      <c r="L66" s="1"/>
      <c r="M66" s="1">
        <v>0</v>
      </c>
      <c r="N66" s="1">
        <v>0</v>
      </c>
      <c r="O66" s="1">
        <v>0</v>
      </c>
      <c r="P66" s="1">
        <v>0</v>
      </c>
      <c r="Q66" s="1">
        <v>0</v>
      </c>
      <c r="R66" s="1">
        <v>0</v>
      </c>
      <c r="T66" s="1">
        <v>0</v>
      </c>
      <c r="U66" s="8">
        <v>0</v>
      </c>
      <c r="V66" s="8"/>
      <c r="W66" s="8"/>
      <c r="X66" s="8"/>
      <c r="Y66" s="8"/>
      <c r="Z66" s="8"/>
      <c r="AA66" s="8"/>
      <c r="AB66" s="8"/>
      <c r="AC66" s="8"/>
      <c r="AE66" s="24">
        <v>200000000</v>
      </c>
      <c r="AF66" t="s">
        <v>87</v>
      </c>
    </row>
    <row r="67" spans="1:32" x14ac:dyDescent="0.25">
      <c r="A67" t="s">
        <v>705</v>
      </c>
      <c r="B67" s="14">
        <v>42430</v>
      </c>
      <c r="C67" t="s">
        <v>107</v>
      </c>
      <c r="D67">
        <v>21</v>
      </c>
      <c r="F67" t="s">
        <v>706</v>
      </c>
      <c r="G67" s="1">
        <v>1</v>
      </c>
      <c r="H67" s="1">
        <v>2.8</v>
      </c>
      <c r="I67" s="1">
        <v>0</v>
      </c>
      <c r="J67" s="1">
        <v>2.8</v>
      </c>
      <c r="K67" s="1">
        <v>0</v>
      </c>
      <c r="L67" s="1"/>
      <c r="M67" s="1">
        <v>0</v>
      </c>
      <c r="N67" s="1">
        <v>0</v>
      </c>
      <c r="O67" s="1">
        <v>1</v>
      </c>
      <c r="P67" s="1">
        <v>0</v>
      </c>
      <c r="Q67" s="1">
        <v>0</v>
      </c>
      <c r="R67" s="1">
        <v>0</v>
      </c>
      <c r="T67" s="1">
        <v>0</v>
      </c>
      <c r="U67" s="8">
        <v>0</v>
      </c>
      <c r="V67" s="8"/>
      <c r="W67" s="8"/>
      <c r="X67" s="8"/>
      <c r="Y67" s="8"/>
      <c r="Z67" s="8"/>
      <c r="AA67" s="8"/>
      <c r="AB67" s="8"/>
      <c r="AC67" s="8"/>
      <c r="AD67" t="s">
        <v>705</v>
      </c>
    </row>
    <row r="68" spans="1:32" x14ac:dyDescent="0.25">
      <c r="A68" t="s">
        <v>710</v>
      </c>
      <c r="B68" s="14">
        <v>42430</v>
      </c>
      <c r="C68" t="s">
        <v>206</v>
      </c>
      <c r="D68">
        <v>23</v>
      </c>
      <c r="F68" t="s">
        <v>36</v>
      </c>
      <c r="G68" s="1">
        <v>1</v>
      </c>
      <c r="H68" s="1">
        <v>3.7</v>
      </c>
      <c r="I68" s="1">
        <v>0</v>
      </c>
      <c r="J68" s="1">
        <v>3.7</v>
      </c>
      <c r="K68" s="1">
        <v>0</v>
      </c>
      <c r="L68" s="1"/>
      <c r="M68" s="1">
        <v>1</v>
      </c>
      <c r="N68" s="1">
        <v>1</v>
      </c>
      <c r="O68" s="1">
        <v>0</v>
      </c>
      <c r="P68" s="7">
        <v>0</v>
      </c>
      <c r="Q68" s="1">
        <v>0</v>
      </c>
      <c r="R68" s="1">
        <v>0</v>
      </c>
      <c r="T68" s="1">
        <v>1</v>
      </c>
      <c r="U68" s="8">
        <v>0</v>
      </c>
      <c r="V68" s="8"/>
      <c r="W68" s="8"/>
      <c r="X68" s="8"/>
      <c r="Y68" s="8"/>
      <c r="Z68" s="8"/>
      <c r="AA68" s="8"/>
      <c r="AB68" s="8"/>
      <c r="AC68" s="8"/>
      <c r="AD68" t="s">
        <v>710</v>
      </c>
    </row>
    <row r="69" spans="1:32" x14ac:dyDescent="0.25">
      <c r="A69" t="s">
        <v>711</v>
      </c>
      <c r="B69" s="14">
        <v>42430</v>
      </c>
      <c r="C69" t="s">
        <v>200</v>
      </c>
      <c r="D69">
        <v>130</v>
      </c>
      <c r="F69" t="s">
        <v>26</v>
      </c>
      <c r="G69" s="1">
        <v>1</v>
      </c>
      <c r="H69" s="1">
        <v>0</v>
      </c>
      <c r="I69" s="1">
        <v>0</v>
      </c>
      <c r="J69" s="1">
        <v>0</v>
      </c>
      <c r="K69" s="7">
        <v>0</v>
      </c>
      <c r="L69" s="7"/>
      <c r="M69" s="7">
        <v>0</v>
      </c>
      <c r="N69" s="7">
        <v>0</v>
      </c>
      <c r="O69" s="7">
        <v>0</v>
      </c>
      <c r="P69" s="7">
        <v>0</v>
      </c>
      <c r="Q69" s="7">
        <v>0</v>
      </c>
      <c r="R69" s="7">
        <v>0</v>
      </c>
      <c r="S69" s="7">
        <v>0</v>
      </c>
      <c r="T69" s="7">
        <v>1</v>
      </c>
      <c r="U69" s="8">
        <v>0</v>
      </c>
      <c r="V69" s="8"/>
      <c r="W69" s="8"/>
      <c r="X69" s="8"/>
      <c r="Y69" s="8"/>
      <c r="Z69" s="8"/>
      <c r="AA69" s="8"/>
      <c r="AB69" s="8"/>
      <c r="AC69" s="8"/>
      <c r="AD69" t="s">
        <v>711</v>
      </c>
    </row>
    <row r="70" spans="1:32" x14ac:dyDescent="0.25">
      <c r="A70" t="s">
        <v>714</v>
      </c>
      <c r="B70" s="14">
        <v>42430</v>
      </c>
      <c r="C70" t="s">
        <v>206</v>
      </c>
      <c r="D70">
        <v>17</v>
      </c>
      <c r="F70" t="s">
        <v>37</v>
      </c>
      <c r="G70" s="1">
        <v>1</v>
      </c>
      <c r="H70" s="1">
        <v>1</v>
      </c>
      <c r="I70" s="1">
        <v>0</v>
      </c>
      <c r="J70" s="1">
        <v>1</v>
      </c>
      <c r="K70" s="1">
        <v>1</v>
      </c>
      <c r="L70" s="1"/>
      <c r="M70" s="1">
        <v>0</v>
      </c>
      <c r="N70" s="1">
        <v>0</v>
      </c>
      <c r="O70" s="1">
        <v>0</v>
      </c>
      <c r="P70" s="7">
        <v>0</v>
      </c>
      <c r="Q70" s="1">
        <v>0</v>
      </c>
      <c r="R70" s="1">
        <v>0</v>
      </c>
      <c r="T70" s="1">
        <v>1</v>
      </c>
      <c r="U70" s="8">
        <v>0</v>
      </c>
      <c r="V70" s="8"/>
      <c r="W70" s="8"/>
      <c r="X70" s="8"/>
      <c r="Y70" s="8"/>
      <c r="Z70" s="8"/>
      <c r="AA70" s="8"/>
      <c r="AB70" s="8"/>
      <c r="AC70" s="8"/>
      <c r="AD70" t="s">
        <v>714</v>
      </c>
    </row>
    <row r="71" spans="1:32" x14ac:dyDescent="0.25">
      <c r="A71" t="s">
        <v>715</v>
      </c>
      <c r="B71" s="14">
        <v>42430</v>
      </c>
      <c r="C71" t="s">
        <v>206</v>
      </c>
      <c r="D71">
        <v>58</v>
      </c>
      <c r="F71" t="s">
        <v>38</v>
      </c>
      <c r="G71" s="1">
        <v>1</v>
      </c>
      <c r="H71" s="1">
        <v>2.7</v>
      </c>
      <c r="I71" s="1">
        <v>0</v>
      </c>
      <c r="J71" s="1">
        <v>2.7</v>
      </c>
      <c r="K71" s="1">
        <v>0</v>
      </c>
      <c r="L71" s="1"/>
      <c r="M71" s="1">
        <v>0</v>
      </c>
      <c r="N71" s="1">
        <v>1</v>
      </c>
      <c r="O71" s="1">
        <v>0</v>
      </c>
      <c r="P71" s="7">
        <v>0</v>
      </c>
      <c r="Q71" s="1">
        <v>1</v>
      </c>
      <c r="R71" s="1">
        <v>0</v>
      </c>
      <c r="T71" s="1">
        <v>1</v>
      </c>
      <c r="U71" s="8">
        <v>0</v>
      </c>
      <c r="V71" s="8"/>
      <c r="W71" s="8"/>
      <c r="X71" s="8"/>
      <c r="Y71" s="8"/>
      <c r="Z71" s="8"/>
      <c r="AA71" s="8"/>
      <c r="AB71" s="8"/>
      <c r="AC71" s="8"/>
      <c r="AD71" t="s">
        <v>715</v>
      </c>
    </row>
    <row r="72" spans="1:32" x14ac:dyDescent="0.25">
      <c r="A72" t="s">
        <v>717</v>
      </c>
      <c r="B72" s="14">
        <v>42430</v>
      </c>
      <c r="C72" t="s">
        <v>224</v>
      </c>
      <c r="D72">
        <v>10</v>
      </c>
      <c r="F72" t="s">
        <v>718</v>
      </c>
      <c r="G72" s="1">
        <v>1</v>
      </c>
      <c r="H72" s="1">
        <v>1</v>
      </c>
      <c r="I72" s="1">
        <v>0</v>
      </c>
      <c r="J72" s="1">
        <v>1</v>
      </c>
      <c r="K72" s="1">
        <v>1</v>
      </c>
      <c r="L72" s="1"/>
      <c r="M72" s="1">
        <v>0</v>
      </c>
      <c r="N72" s="1">
        <v>0</v>
      </c>
      <c r="O72" s="1">
        <v>0</v>
      </c>
      <c r="P72" s="1">
        <v>0</v>
      </c>
      <c r="Q72" s="1">
        <v>0</v>
      </c>
      <c r="R72" s="1">
        <v>0</v>
      </c>
      <c r="T72" s="1">
        <v>0</v>
      </c>
      <c r="U72" s="8">
        <v>0</v>
      </c>
      <c r="V72" s="8"/>
      <c r="W72" s="8"/>
      <c r="X72" s="8"/>
      <c r="Y72" s="8"/>
      <c r="Z72" s="8"/>
      <c r="AA72" s="8"/>
      <c r="AB72" s="8"/>
      <c r="AC72" s="8"/>
      <c r="AE72" s="24">
        <v>100000000</v>
      </c>
    </row>
    <row r="73" spans="1:32" x14ac:dyDescent="0.25">
      <c r="A73" t="s">
        <v>719</v>
      </c>
      <c r="B73" s="14">
        <v>42430</v>
      </c>
      <c r="C73" t="s">
        <v>206</v>
      </c>
      <c r="D73">
        <v>4</v>
      </c>
      <c r="F73" t="s">
        <v>39</v>
      </c>
      <c r="G73" s="1">
        <v>1</v>
      </c>
      <c r="H73" s="1">
        <v>0</v>
      </c>
      <c r="I73" s="1">
        <v>0</v>
      </c>
      <c r="J73" s="1">
        <v>0</v>
      </c>
      <c r="K73" s="1">
        <v>0</v>
      </c>
      <c r="L73" s="1"/>
      <c r="M73" s="1">
        <v>0</v>
      </c>
      <c r="N73" s="1">
        <v>0</v>
      </c>
      <c r="O73" s="1">
        <v>0</v>
      </c>
      <c r="P73" s="7">
        <v>0</v>
      </c>
      <c r="Q73" s="1">
        <v>0</v>
      </c>
      <c r="R73" s="1">
        <v>0</v>
      </c>
      <c r="T73" s="1">
        <v>0</v>
      </c>
      <c r="U73" s="8">
        <v>0</v>
      </c>
      <c r="V73" s="8"/>
      <c r="W73" s="8"/>
      <c r="X73" s="8"/>
      <c r="Y73" s="8"/>
      <c r="Z73" s="8"/>
      <c r="AA73" s="8"/>
      <c r="AB73" s="8"/>
      <c r="AC73" s="8"/>
      <c r="AD73" t="s">
        <v>719</v>
      </c>
    </row>
    <row r="74" spans="1:32" x14ac:dyDescent="0.25">
      <c r="A74" t="s">
        <v>720</v>
      </c>
      <c r="B74" s="14">
        <v>42430</v>
      </c>
      <c r="C74" t="s">
        <v>107</v>
      </c>
      <c r="D74">
        <v>21</v>
      </c>
      <c r="F74" t="s">
        <v>220</v>
      </c>
      <c r="G74" s="1">
        <v>1</v>
      </c>
      <c r="H74" s="1">
        <v>4.2</v>
      </c>
      <c r="I74" s="1">
        <v>0</v>
      </c>
      <c r="J74" s="1">
        <v>4.2</v>
      </c>
      <c r="K74" s="1">
        <v>1</v>
      </c>
      <c r="L74" s="1"/>
      <c r="M74" s="1">
        <v>0</v>
      </c>
      <c r="N74" s="1">
        <v>1</v>
      </c>
      <c r="O74" s="1">
        <v>0</v>
      </c>
      <c r="P74" s="1">
        <v>1</v>
      </c>
      <c r="Q74" s="1">
        <v>0</v>
      </c>
      <c r="R74" s="1">
        <v>0</v>
      </c>
      <c r="T74" s="1">
        <v>0</v>
      </c>
      <c r="U74" s="8">
        <v>0</v>
      </c>
      <c r="V74" s="8"/>
      <c r="W74" s="8"/>
      <c r="X74" s="8"/>
      <c r="Y74" s="8"/>
      <c r="Z74" s="8"/>
      <c r="AA74" s="8"/>
      <c r="AB74" s="8"/>
      <c r="AC74" s="8"/>
      <c r="AD74" t="s">
        <v>720</v>
      </c>
      <c r="AE74" s="24">
        <v>1680799000</v>
      </c>
    </row>
    <row r="75" spans="1:32" x14ac:dyDescent="0.25">
      <c r="A75" t="s">
        <v>721</v>
      </c>
      <c r="B75" s="14">
        <v>42430</v>
      </c>
      <c r="C75" t="s">
        <v>222</v>
      </c>
      <c r="D75">
        <v>54</v>
      </c>
      <c r="G75" s="1">
        <v>0</v>
      </c>
      <c r="H75" s="1">
        <v>0</v>
      </c>
      <c r="I75" s="1">
        <v>0</v>
      </c>
      <c r="J75" s="1">
        <v>0</v>
      </c>
      <c r="K75" s="1">
        <v>0</v>
      </c>
      <c r="L75" s="1"/>
      <c r="M75" s="1">
        <v>0</v>
      </c>
      <c r="N75" s="1">
        <v>0</v>
      </c>
      <c r="O75" s="1">
        <v>0</v>
      </c>
      <c r="P75" s="1">
        <v>0</v>
      </c>
      <c r="Q75" s="1">
        <v>0</v>
      </c>
      <c r="R75" s="1">
        <v>0</v>
      </c>
      <c r="T75" s="1">
        <v>0</v>
      </c>
      <c r="U75" s="8">
        <v>0</v>
      </c>
      <c r="V75" s="8"/>
      <c r="W75" s="8"/>
      <c r="X75" s="8"/>
      <c r="Y75" s="8"/>
      <c r="Z75" s="8"/>
      <c r="AA75" s="8"/>
      <c r="AB75" s="8"/>
      <c r="AC75" s="8"/>
      <c r="AD75" t="s">
        <v>721</v>
      </c>
      <c r="AE75" s="24">
        <v>349037000</v>
      </c>
    </row>
    <row r="76" spans="1:32" x14ac:dyDescent="0.25">
      <c r="A76" t="s">
        <v>722</v>
      </c>
      <c r="B76" s="14">
        <v>42430</v>
      </c>
      <c r="C76" t="s">
        <v>223</v>
      </c>
      <c r="D76">
        <v>33</v>
      </c>
      <c r="F76" t="s">
        <v>723</v>
      </c>
      <c r="G76" s="1">
        <v>1</v>
      </c>
      <c r="H76" s="1">
        <v>2</v>
      </c>
      <c r="I76" s="1">
        <v>0</v>
      </c>
      <c r="J76" s="1">
        <v>2</v>
      </c>
      <c r="K76" s="1">
        <v>1</v>
      </c>
      <c r="L76" s="1"/>
      <c r="M76" s="1">
        <v>0</v>
      </c>
      <c r="N76" s="1">
        <v>0</v>
      </c>
      <c r="O76" s="1">
        <v>0</v>
      </c>
      <c r="P76" s="1">
        <v>1</v>
      </c>
      <c r="Q76" s="1">
        <v>0</v>
      </c>
      <c r="R76" s="1">
        <v>0</v>
      </c>
      <c r="T76" s="1">
        <v>0</v>
      </c>
      <c r="U76" s="8">
        <v>0</v>
      </c>
      <c r="V76" s="8"/>
      <c r="W76" s="8"/>
      <c r="X76" s="8"/>
      <c r="Y76" s="8"/>
      <c r="Z76" s="8"/>
      <c r="AA76" s="8"/>
      <c r="AB76" s="8"/>
      <c r="AC76" s="8"/>
      <c r="AE76" s="24">
        <v>9144000</v>
      </c>
    </row>
    <row r="77" spans="1:32" x14ac:dyDescent="0.25">
      <c r="A77" t="s">
        <v>724</v>
      </c>
      <c r="B77" s="14">
        <v>42430</v>
      </c>
      <c r="C77" t="s">
        <v>214</v>
      </c>
      <c r="D77">
        <v>160</v>
      </c>
      <c r="F77" t="s">
        <v>215</v>
      </c>
      <c r="G77" s="1">
        <v>1</v>
      </c>
      <c r="H77" s="1">
        <v>1</v>
      </c>
      <c r="I77" s="1">
        <v>0</v>
      </c>
      <c r="J77" s="1">
        <v>1</v>
      </c>
      <c r="K77" s="1">
        <v>0</v>
      </c>
      <c r="L77" s="1"/>
      <c r="M77" s="1">
        <v>0</v>
      </c>
      <c r="N77" s="1">
        <v>0</v>
      </c>
      <c r="O77" s="1">
        <v>0</v>
      </c>
      <c r="P77" s="1">
        <v>1</v>
      </c>
      <c r="Q77" s="1">
        <v>0</v>
      </c>
      <c r="R77" s="1">
        <v>0</v>
      </c>
      <c r="T77" s="1">
        <v>0</v>
      </c>
      <c r="U77" s="8">
        <v>0</v>
      </c>
      <c r="V77" s="8"/>
      <c r="W77" s="8"/>
      <c r="X77" s="8"/>
      <c r="Y77" s="8"/>
      <c r="Z77" s="8"/>
      <c r="AA77" s="8"/>
      <c r="AB77" s="8"/>
      <c r="AC77" s="8"/>
      <c r="AD77" t="s">
        <v>1</v>
      </c>
      <c r="AE77" s="24">
        <v>187926000</v>
      </c>
    </row>
    <row r="78" spans="1:32" x14ac:dyDescent="0.25">
      <c r="A78" t="s">
        <v>725</v>
      </c>
      <c r="B78" s="14">
        <v>42430</v>
      </c>
      <c r="C78" t="s">
        <v>200</v>
      </c>
      <c r="D78">
        <v>395</v>
      </c>
      <c r="F78" t="s">
        <v>726</v>
      </c>
      <c r="G78" s="1">
        <v>1</v>
      </c>
      <c r="H78" s="1">
        <v>1.5</v>
      </c>
      <c r="I78" s="1">
        <v>0</v>
      </c>
      <c r="J78" s="1">
        <v>1.5</v>
      </c>
      <c r="K78" s="7">
        <v>0</v>
      </c>
      <c r="L78" s="7"/>
      <c r="M78" s="7">
        <v>1</v>
      </c>
      <c r="N78" s="7">
        <v>0</v>
      </c>
      <c r="O78" s="7">
        <v>0</v>
      </c>
      <c r="P78" s="7">
        <v>0</v>
      </c>
      <c r="Q78" s="7">
        <v>0</v>
      </c>
      <c r="R78" s="7">
        <v>0</v>
      </c>
      <c r="S78" s="7">
        <v>0</v>
      </c>
      <c r="T78" s="7">
        <v>0</v>
      </c>
      <c r="U78" s="8">
        <v>0</v>
      </c>
      <c r="V78" s="8"/>
      <c r="W78" s="8"/>
      <c r="X78" s="8"/>
      <c r="Y78" s="8"/>
      <c r="Z78" s="8"/>
      <c r="AA78" s="8"/>
      <c r="AB78" s="8"/>
      <c r="AC78" s="8"/>
      <c r="AD78" t="s">
        <v>631</v>
      </c>
    </row>
    <row r="79" spans="1:32" ht="15" customHeight="1" x14ac:dyDescent="0.25">
      <c r="A79" t="s">
        <v>3</v>
      </c>
      <c r="B79" s="14">
        <v>42430</v>
      </c>
      <c r="C79" t="s">
        <v>222</v>
      </c>
      <c r="D79">
        <v>4</v>
      </c>
      <c r="F79" t="s">
        <v>85</v>
      </c>
      <c r="G79" s="1">
        <v>1</v>
      </c>
      <c r="H79" s="1">
        <v>4.8</v>
      </c>
      <c r="I79" s="1">
        <v>0</v>
      </c>
      <c r="J79" s="1">
        <v>4.8</v>
      </c>
      <c r="K79" s="1">
        <v>0</v>
      </c>
      <c r="L79" s="1"/>
      <c r="M79" s="1">
        <v>0</v>
      </c>
      <c r="N79" s="1">
        <v>0</v>
      </c>
      <c r="O79" s="1">
        <v>1</v>
      </c>
      <c r="P79" s="1">
        <v>1</v>
      </c>
      <c r="Q79" s="1">
        <v>0</v>
      </c>
      <c r="R79" s="1">
        <v>1</v>
      </c>
      <c r="T79" s="1">
        <v>0</v>
      </c>
      <c r="U79" s="8">
        <v>0</v>
      </c>
      <c r="V79" s="8"/>
      <c r="W79" s="8"/>
      <c r="X79" s="8"/>
      <c r="Y79" s="8"/>
      <c r="Z79" s="8"/>
      <c r="AA79" s="8"/>
      <c r="AB79" s="8"/>
      <c r="AC79" s="8"/>
      <c r="AD79" t="s">
        <v>3</v>
      </c>
      <c r="AE79" s="24">
        <v>1658826000</v>
      </c>
    </row>
    <row r="80" spans="1:32" x14ac:dyDescent="0.25">
      <c r="A80" t="s">
        <v>729</v>
      </c>
      <c r="B80" s="14">
        <v>42430</v>
      </c>
      <c r="C80" t="s">
        <v>206</v>
      </c>
      <c r="D80">
        <v>1</v>
      </c>
      <c r="F80" t="s">
        <v>40</v>
      </c>
      <c r="G80" s="1">
        <v>1</v>
      </c>
      <c r="H80" s="1">
        <v>0</v>
      </c>
      <c r="I80" s="1">
        <v>0</v>
      </c>
      <c r="J80" s="1">
        <v>0</v>
      </c>
      <c r="K80" s="1">
        <v>0</v>
      </c>
      <c r="L80" s="1"/>
      <c r="M80" s="1">
        <v>0</v>
      </c>
      <c r="N80" s="1">
        <v>0</v>
      </c>
      <c r="O80" s="1">
        <v>0</v>
      </c>
      <c r="P80" s="7">
        <v>0</v>
      </c>
      <c r="Q80" s="1">
        <v>0</v>
      </c>
      <c r="R80" s="1">
        <v>0</v>
      </c>
      <c r="T80" s="1">
        <v>0</v>
      </c>
      <c r="U80" s="8">
        <v>0</v>
      </c>
      <c r="V80" s="8"/>
      <c r="W80" s="8"/>
      <c r="X80" s="8"/>
      <c r="Y80" s="8"/>
      <c r="Z80" s="8"/>
      <c r="AA80" s="8"/>
      <c r="AB80" s="8"/>
      <c r="AC80" s="8"/>
      <c r="AD80" t="s">
        <v>729</v>
      </c>
    </row>
    <row r="81" spans="1:31" x14ac:dyDescent="0.25">
      <c r="A81" t="s">
        <v>731</v>
      </c>
      <c r="B81" s="14">
        <v>42430</v>
      </c>
      <c r="C81" t="s">
        <v>214</v>
      </c>
      <c r="D81">
        <v>192</v>
      </c>
      <c r="F81" t="s">
        <v>732</v>
      </c>
      <c r="G81" s="1">
        <v>1</v>
      </c>
      <c r="H81" s="1">
        <v>1</v>
      </c>
      <c r="I81" s="1">
        <v>0</v>
      </c>
      <c r="J81" s="1">
        <v>1</v>
      </c>
      <c r="K81" s="1">
        <v>0</v>
      </c>
      <c r="L81" s="1"/>
      <c r="M81" s="1">
        <v>0</v>
      </c>
      <c r="N81" s="1">
        <v>0</v>
      </c>
      <c r="O81" s="1">
        <v>0</v>
      </c>
      <c r="P81" s="1">
        <v>0</v>
      </c>
      <c r="Q81" s="1">
        <v>0</v>
      </c>
      <c r="R81" s="1">
        <v>1</v>
      </c>
      <c r="T81" s="1">
        <v>0</v>
      </c>
      <c r="U81" s="8">
        <v>0</v>
      </c>
      <c r="V81" s="8"/>
      <c r="W81" s="8"/>
      <c r="X81" s="8"/>
      <c r="Y81" s="8"/>
      <c r="Z81" s="8"/>
      <c r="AA81" s="8"/>
      <c r="AB81" s="8"/>
      <c r="AC81" s="8"/>
      <c r="AD81" t="s">
        <v>755</v>
      </c>
      <c r="AE81" s="24">
        <v>122301000</v>
      </c>
    </row>
    <row r="82" spans="1:31" x14ac:dyDescent="0.25">
      <c r="A82" t="s">
        <v>735</v>
      </c>
      <c r="B82" s="14">
        <v>42430</v>
      </c>
      <c r="C82" t="s">
        <v>206</v>
      </c>
      <c r="D82">
        <v>4</v>
      </c>
      <c r="F82" t="s">
        <v>736</v>
      </c>
      <c r="G82" s="1">
        <v>1</v>
      </c>
      <c r="H82" s="1">
        <v>0</v>
      </c>
      <c r="I82" s="1">
        <v>0</v>
      </c>
      <c r="J82" s="1">
        <v>0</v>
      </c>
      <c r="K82" s="1">
        <v>0</v>
      </c>
      <c r="L82" s="1"/>
      <c r="M82" s="1">
        <v>0</v>
      </c>
      <c r="N82" s="1">
        <v>0</v>
      </c>
      <c r="O82" s="1">
        <v>0</v>
      </c>
      <c r="P82" s="7">
        <v>0</v>
      </c>
      <c r="Q82" s="1">
        <v>0</v>
      </c>
      <c r="R82" s="1">
        <v>0</v>
      </c>
      <c r="T82" s="1">
        <v>1</v>
      </c>
      <c r="U82" s="8">
        <v>0</v>
      </c>
      <c r="V82" s="8"/>
      <c r="W82" s="8"/>
      <c r="X82" s="8"/>
      <c r="Y82" s="8"/>
      <c r="Z82" s="8"/>
      <c r="AA82" s="8"/>
      <c r="AB82" s="8"/>
      <c r="AC82" s="8"/>
      <c r="AD82" t="s">
        <v>735</v>
      </c>
    </row>
    <row r="83" spans="1:31" x14ac:dyDescent="0.25">
      <c r="A83" t="s">
        <v>737</v>
      </c>
      <c r="B83" s="14">
        <v>42430</v>
      </c>
      <c r="C83" t="s">
        <v>200</v>
      </c>
      <c r="D83">
        <v>26</v>
      </c>
      <c r="F83" t="s">
        <v>738</v>
      </c>
      <c r="G83" s="1">
        <v>1</v>
      </c>
      <c r="H83" s="1">
        <v>3.5</v>
      </c>
      <c r="I83" s="1">
        <v>0</v>
      </c>
      <c r="J83" s="1">
        <v>3.5</v>
      </c>
      <c r="K83" s="7">
        <v>1</v>
      </c>
      <c r="L83" s="7"/>
      <c r="M83" s="7">
        <v>1</v>
      </c>
      <c r="N83" s="7">
        <v>0</v>
      </c>
      <c r="O83" s="7">
        <v>0</v>
      </c>
      <c r="P83" s="7">
        <v>1</v>
      </c>
      <c r="Q83" s="7">
        <v>0</v>
      </c>
      <c r="R83" s="7">
        <v>0</v>
      </c>
      <c r="S83" s="7">
        <v>0</v>
      </c>
      <c r="T83" s="7">
        <v>1</v>
      </c>
      <c r="U83" s="8">
        <v>0</v>
      </c>
      <c r="V83" s="8"/>
      <c r="W83" s="8"/>
      <c r="X83" s="8"/>
      <c r="Y83" s="8"/>
      <c r="Z83" s="8"/>
      <c r="AA83" s="8"/>
      <c r="AB83" s="8"/>
      <c r="AC83" s="8"/>
      <c r="AD83" t="s">
        <v>737</v>
      </c>
    </row>
    <row r="84" spans="1:31" x14ac:dyDescent="0.25">
      <c r="A84" t="s">
        <v>739</v>
      </c>
      <c r="B84" s="14">
        <v>42430</v>
      </c>
      <c r="C84" t="s">
        <v>130</v>
      </c>
      <c r="D84">
        <v>46</v>
      </c>
      <c r="F84" t="s">
        <v>64</v>
      </c>
      <c r="G84" s="1">
        <v>1</v>
      </c>
      <c r="H84" s="1">
        <v>0.5</v>
      </c>
      <c r="I84" s="1">
        <v>0</v>
      </c>
      <c r="J84" s="1">
        <v>0.5</v>
      </c>
      <c r="K84" s="1">
        <v>0</v>
      </c>
      <c r="L84" s="1"/>
      <c r="M84" s="1">
        <v>0</v>
      </c>
      <c r="N84" s="1">
        <v>0</v>
      </c>
      <c r="O84" s="1">
        <v>0</v>
      </c>
      <c r="P84" s="1">
        <v>0</v>
      </c>
      <c r="Q84" s="1">
        <v>1</v>
      </c>
      <c r="R84" s="1">
        <v>0</v>
      </c>
      <c r="T84" s="1">
        <v>0</v>
      </c>
      <c r="U84" s="8">
        <v>0</v>
      </c>
      <c r="V84" s="8"/>
      <c r="W84" s="8"/>
      <c r="X84" s="8"/>
      <c r="Y84" s="8"/>
      <c r="Z84" s="8"/>
      <c r="AA84" s="8"/>
      <c r="AB84" s="8"/>
      <c r="AC84" s="8"/>
      <c r="AD84" t="s">
        <v>739</v>
      </c>
    </row>
    <row r="85" spans="1:31" x14ac:dyDescent="0.25">
      <c r="A85" t="s">
        <v>740</v>
      </c>
      <c r="B85" s="14">
        <v>42430</v>
      </c>
      <c r="C85" t="s">
        <v>130</v>
      </c>
      <c r="D85">
        <v>165</v>
      </c>
      <c r="F85" t="s">
        <v>741</v>
      </c>
      <c r="G85" s="1">
        <v>1</v>
      </c>
      <c r="H85" s="1">
        <v>1</v>
      </c>
      <c r="I85" s="1">
        <v>0</v>
      </c>
      <c r="J85" s="1">
        <v>1</v>
      </c>
      <c r="K85" s="1">
        <v>0</v>
      </c>
      <c r="L85" s="1"/>
      <c r="M85" s="1">
        <v>0</v>
      </c>
      <c r="N85" s="1">
        <v>0</v>
      </c>
      <c r="O85" s="1">
        <v>0</v>
      </c>
      <c r="P85" s="1">
        <v>1</v>
      </c>
      <c r="Q85" s="1">
        <v>0</v>
      </c>
      <c r="R85" s="1">
        <v>0</v>
      </c>
      <c r="T85" s="1">
        <v>0</v>
      </c>
      <c r="U85" s="8">
        <v>0</v>
      </c>
      <c r="V85" s="8"/>
      <c r="W85" s="8"/>
      <c r="X85" s="8"/>
      <c r="Y85" s="8"/>
      <c r="Z85" s="8"/>
      <c r="AA85" s="8"/>
      <c r="AB85" s="8"/>
      <c r="AC85" s="8"/>
      <c r="AD85" t="s">
        <v>740</v>
      </c>
      <c r="AE85" s="24">
        <v>309106000</v>
      </c>
    </row>
    <row r="86" spans="1:31" x14ac:dyDescent="0.25">
      <c r="A86" t="s">
        <v>742</v>
      </c>
      <c r="B86" s="14">
        <v>42430</v>
      </c>
      <c r="C86" t="s">
        <v>224</v>
      </c>
      <c r="D86">
        <v>156</v>
      </c>
      <c r="F86" t="s">
        <v>86</v>
      </c>
      <c r="G86" s="1">
        <v>1</v>
      </c>
      <c r="H86" s="1">
        <v>7</v>
      </c>
      <c r="I86" s="1">
        <v>0</v>
      </c>
      <c r="J86" s="1">
        <v>7</v>
      </c>
      <c r="K86" s="1">
        <v>1</v>
      </c>
      <c r="L86" s="1"/>
      <c r="M86" s="1">
        <v>0</v>
      </c>
      <c r="N86" s="1">
        <v>1</v>
      </c>
      <c r="O86" s="1">
        <v>1</v>
      </c>
      <c r="P86" s="1">
        <v>1</v>
      </c>
      <c r="Q86" s="1">
        <v>0</v>
      </c>
      <c r="R86" s="1">
        <v>0</v>
      </c>
      <c r="T86" s="1">
        <v>0</v>
      </c>
      <c r="U86" s="8">
        <v>0</v>
      </c>
      <c r="V86" s="8"/>
      <c r="W86" s="8"/>
      <c r="X86" s="8"/>
      <c r="Y86" s="8"/>
      <c r="Z86" s="8"/>
      <c r="AA86" s="8"/>
      <c r="AB86" s="8"/>
      <c r="AC86" s="8"/>
      <c r="AE86" s="24">
        <v>434000000</v>
      </c>
    </row>
    <row r="87" spans="1:31" x14ac:dyDescent="0.25">
      <c r="A87" t="s">
        <v>743</v>
      </c>
      <c r="B87" s="14">
        <v>42430</v>
      </c>
      <c r="C87" t="s">
        <v>130</v>
      </c>
      <c r="D87">
        <v>169</v>
      </c>
      <c r="F87" t="s">
        <v>67</v>
      </c>
      <c r="G87" s="1">
        <v>1</v>
      </c>
      <c r="H87" s="1">
        <v>1</v>
      </c>
      <c r="I87" s="1">
        <v>0</v>
      </c>
      <c r="J87" s="1">
        <v>1</v>
      </c>
      <c r="K87" s="1">
        <v>0</v>
      </c>
      <c r="L87" s="1"/>
      <c r="M87" s="1">
        <v>0</v>
      </c>
      <c r="N87" s="1">
        <v>0</v>
      </c>
      <c r="O87" s="1">
        <v>0</v>
      </c>
      <c r="P87" s="1">
        <v>1</v>
      </c>
      <c r="Q87" s="1">
        <v>0</v>
      </c>
      <c r="R87" s="1">
        <v>0</v>
      </c>
      <c r="T87" s="1">
        <v>0</v>
      </c>
      <c r="U87" s="8">
        <v>0</v>
      </c>
      <c r="V87" s="8"/>
      <c r="W87" s="8"/>
      <c r="X87" s="8"/>
      <c r="Y87" s="8"/>
      <c r="Z87" s="8"/>
      <c r="AA87" s="8"/>
      <c r="AB87" s="8"/>
      <c r="AC87" s="8"/>
    </row>
    <row r="88" spans="1:31" x14ac:dyDescent="0.25">
      <c r="A88" t="s">
        <v>744</v>
      </c>
      <c r="B88" s="14">
        <v>42430</v>
      </c>
      <c r="C88" t="s">
        <v>206</v>
      </c>
      <c r="D88">
        <v>3</v>
      </c>
      <c r="F88" t="s">
        <v>745</v>
      </c>
      <c r="G88" s="1">
        <v>1</v>
      </c>
      <c r="H88" s="1">
        <v>0</v>
      </c>
      <c r="I88" s="1">
        <v>0</v>
      </c>
      <c r="J88" s="1">
        <v>0</v>
      </c>
      <c r="K88" s="1">
        <v>0</v>
      </c>
      <c r="L88" s="1"/>
      <c r="M88" s="1">
        <v>0</v>
      </c>
      <c r="N88" s="1">
        <v>0</v>
      </c>
      <c r="O88" s="1">
        <v>0</v>
      </c>
      <c r="P88" s="7">
        <v>0</v>
      </c>
      <c r="Q88" s="1">
        <v>0</v>
      </c>
      <c r="R88" s="1">
        <v>0</v>
      </c>
      <c r="T88" s="1">
        <v>0</v>
      </c>
      <c r="U88" s="8">
        <v>0</v>
      </c>
      <c r="V88" s="8"/>
      <c r="W88" s="8"/>
      <c r="X88" s="8"/>
      <c r="Y88" s="8"/>
      <c r="Z88" s="8"/>
      <c r="AA88" s="8"/>
      <c r="AB88" s="8"/>
      <c r="AC88" s="8"/>
      <c r="AD88" t="s">
        <v>744</v>
      </c>
    </row>
    <row r="89" spans="1:31" x14ac:dyDescent="0.25">
      <c r="A89" t="s">
        <v>747</v>
      </c>
      <c r="B89" s="14">
        <v>42430</v>
      </c>
      <c r="C89" t="s">
        <v>223</v>
      </c>
      <c r="D89">
        <v>47</v>
      </c>
      <c r="F89" t="s">
        <v>83</v>
      </c>
      <c r="G89" s="1">
        <v>1</v>
      </c>
      <c r="H89" s="1">
        <v>3.5</v>
      </c>
      <c r="I89" s="1">
        <v>0</v>
      </c>
      <c r="J89" s="1">
        <v>3.5</v>
      </c>
      <c r="K89" s="1">
        <v>1</v>
      </c>
      <c r="L89" s="1"/>
      <c r="M89" s="1">
        <v>1</v>
      </c>
      <c r="N89" s="1">
        <v>0</v>
      </c>
      <c r="O89" s="1">
        <v>0</v>
      </c>
      <c r="P89" s="1">
        <v>1</v>
      </c>
      <c r="Q89" s="1">
        <v>0</v>
      </c>
      <c r="R89" s="1">
        <v>0</v>
      </c>
      <c r="T89" s="1">
        <v>0</v>
      </c>
      <c r="U89" s="8">
        <v>0</v>
      </c>
      <c r="V89" s="8"/>
      <c r="W89" s="8"/>
      <c r="X89" s="8"/>
      <c r="Y89" s="8"/>
      <c r="Z89" s="8"/>
      <c r="AA89" s="8"/>
      <c r="AB89" s="8"/>
      <c r="AC89" s="8"/>
      <c r="AE89" s="24">
        <v>1240731754</v>
      </c>
    </row>
    <row r="90" spans="1:31" x14ac:dyDescent="0.25">
      <c r="A90" t="s">
        <v>749</v>
      </c>
      <c r="B90" s="14">
        <v>42430</v>
      </c>
      <c r="C90" t="s">
        <v>222</v>
      </c>
      <c r="D90">
        <v>600</v>
      </c>
      <c r="G90" s="1">
        <v>0</v>
      </c>
      <c r="H90" s="1">
        <v>0</v>
      </c>
      <c r="I90" s="1">
        <v>0</v>
      </c>
      <c r="J90" s="1">
        <v>0</v>
      </c>
      <c r="K90" s="1">
        <v>0</v>
      </c>
      <c r="L90" s="1"/>
      <c r="M90" s="1">
        <v>0</v>
      </c>
      <c r="N90" s="1">
        <v>0</v>
      </c>
      <c r="O90" s="1">
        <v>0</v>
      </c>
      <c r="P90" s="1">
        <v>0</v>
      </c>
      <c r="Q90" s="1">
        <v>0</v>
      </c>
      <c r="R90" s="1">
        <v>0</v>
      </c>
      <c r="T90" s="1">
        <v>0</v>
      </c>
      <c r="U90" s="8">
        <v>0</v>
      </c>
      <c r="V90" s="8"/>
      <c r="W90" s="8"/>
      <c r="X90" s="8"/>
      <c r="Y90" s="8"/>
      <c r="Z90" s="8"/>
      <c r="AA90" s="8"/>
      <c r="AB90" s="8"/>
      <c r="AC90" s="8"/>
      <c r="AD90" t="s">
        <v>749</v>
      </c>
      <c r="AE90" s="24">
        <v>3041312000</v>
      </c>
    </row>
    <row r="91" spans="1:31" x14ac:dyDescent="0.25">
      <c r="A91" t="s">
        <v>753</v>
      </c>
      <c r="B91" s="14">
        <v>42430</v>
      </c>
      <c r="C91" t="s">
        <v>130</v>
      </c>
      <c r="D91">
        <v>326</v>
      </c>
      <c r="G91" s="1">
        <v>0</v>
      </c>
      <c r="H91" s="1">
        <v>1</v>
      </c>
      <c r="I91" s="1">
        <v>0</v>
      </c>
      <c r="J91" s="1">
        <v>1</v>
      </c>
      <c r="K91" s="1">
        <v>0</v>
      </c>
      <c r="L91" s="1"/>
      <c r="M91" s="1">
        <v>0</v>
      </c>
      <c r="N91" s="1">
        <v>0</v>
      </c>
      <c r="O91" s="1">
        <v>0</v>
      </c>
      <c r="P91" s="1">
        <v>1</v>
      </c>
      <c r="Q91" s="1">
        <v>0</v>
      </c>
      <c r="R91" s="1">
        <v>0</v>
      </c>
      <c r="T91" s="1">
        <v>0</v>
      </c>
      <c r="U91" s="8">
        <v>0</v>
      </c>
      <c r="V91" s="8"/>
      <c r="W91" s="8"/>
      <c r="X91" s="8"/>
      <c r="Y91" s="8"/>
      <c r="Z91" s="8"/>
      <c r="AA91" s="8"/>
      <c r="AB91" s="8"/>
      <c r="AC91" s="8"/>
    </row>
    <row r="92" spans="1:31" x14ac:dyDescent="0.25">
      <c r="A92" t="s">
        <v>754</v>
      </c>
      <c r="B92" s="14">
        <v>42430</v>
      </c>
      <c r="C92" t="s">
        <v>206</v>
      </c>
      <c r="D92">
        <v>109</v>
      </c>
      <c r="F92" t="s">
        <v>41</v>
      </c>
      <c r="G92" s="1">
        <v>1</v>
      </c>
      <c r="H92" s="1">
        <v>0</v>
      </c>
      <c r="I92" s="1">
        <v>0</v>
      </c>
      <c r="J92" s="1">
        <v>0</v>
      </c>
      <c r="K92" s="1">
        <v>0</v>
      </c>
      <c r="L92" s="1"/>
      <c r="M92" s="1">
        <v>0</v>
      </c>
      <c r="N92" s="1">
        <v>0</v>
      </c>
      <c r="O92" s="1">
        <v>0</v>
      </c>
      <c r="P92" s="7">
        <v>0</v>
      </c>
      <c r="Q92" s="1">
        <v>0</v>
      </c>
      <c r="R92" s="1">
        <v>0</v>
      </c>
      <c r="T92" s="1">
        <v>0</v>
      </c>
      <c r="U92" s="8">
        <v>0</v>
      </c>
      <c r="V92" s="8"/>
      <c r="W92" s="8"/>
      <c r="X92" s="8"/>
      <c r="Y92" s="8"/>
      <c r="Z92" s="8"/>
      <c r="AA92" s="8"/>
      <c r="AB92" s="8"/>
      <c r="AC92" s="8"/>
      <c r="AD92" t="s">
        <v>754</v>
      </c>
    </row>
    <row r="93" spans="1:31" x14ac:dyDescent="0.25">
      <c r="A93" t="s">
        <v>755</v>
      </c>
      <c r="B93" s="14">
        <v>42430</v>
      </c>
      <c r="C93" t="s">
        <v>214</v>
      </c>
      <c r="D93">
        <v>150</v>
      </c>
      <c r="F93" t="s">
        <v>756</v>
      </c>
      <c r="G93" s="1">
        <v>1</v>
      </c>
      <c r="H93" s="1">
        <v>0</v>
      </c>
      <c r="I93" s="1">
        <v>0</v>
      </c>
      <c r="J93" s="1">
        <v>0</v>
      </c>
      <c r="K93" s="1">
        <v>0</v>
      </c>
      <c r="L93" s="1"/>
      <c r="M93" s="1">
        <v>0</v>
      </c>
      <c r="N93" s="1">
        <v>0</v>
      </c>
      <c r="O93" s="1">
        <v>0</v>
      </c>
      <c r="P93" s="1">
        <v>0</v>
      </c>
      <c r="Q93" s="1">
        <v>0</v>
      </c>
      <c r="R93" s="1">
        <v>0</v>
      </c>
      <c r="T93" s="1">
        <v>0</v>
      </c>
      <c r="U93" s="8">
        <v>0</v>
      </c>
      <c r="V93" s="8"/>
      <c r="W93" s="8"/>
      <c r="X93" s="8"/>
      <c r="Y93" s="8"/>
      <c r="Z93" s="8"/>
      <c r="AA93" s="8"/>
      <c r="AB93" s="8"/>
      <c r="AC93" s="8"/>
      <c r="AD93" t="s">
        <v>788</v>
      </c>
      <c r="AE93" s="24">
        <v>82805000</v>
      </c>
    </row>
    <row r="94" spans="1:31" ht="15" customHeight="1" x14ac:dyDescent="0.25">
      <c r="A94" t="s">
        <v>758</v>
      </c>
      <c r="B94" s="14">
        <v>42430</v>
      </c>
      <c r="C94" t="s">
        <v>206</v>
      </c>
      <c r="D94">
        <v>19</v>
      </c>
      <c r="F94" t="s">
        <v>42</v>
      </c>
      <c r="G94" s="1">
        <v>1</v>
      </c>
      <c r="H94" s="1">
        <v>1</v>
      </c>
      <c r="I94" s="1">
        <v>0</v>
      </c>
      <c r="J94" s="1">
        <v>1</v>
      </c>
      <c r="K94" s="1">
        <v>1</v>
      </c>
      <c r="L94" s="1"/>
      <c r="M94" s="1">
        <v>0</v>
      </c>
      <c r="N94" s="1">
        <v>0</v>
      </c>
      <c r="O94" s="1">
        <v>0</v>
      </c>
      <c r="P94" s="7">
        <v>0</v>
      </c>
      <c r="Q94" s="1">
        <v>0</v>
      </c>
      <c r="R94" s="1">
        <v>0</v>
      </c>
      <c r="T94" s="1">
        <v>1</v>
      </c>
      <c r="U94" s="8">
        <v>0</v>
      </c>
      <c r="V94" s="8"/>
      <c r="W94" s="8"/>
      <c r="X94" s="8"/>
      <c r="Y94" s="8"/>
      <c r="Z94" s="8"/>
      <c r="AA94" s="8"/>
      <c r="AB94" s="8"/>
      <c r="AC94" s="8"/>
      <c r="AD94" s="3" t="s">
        <v>758</v>
      </c>
    </row>
    <row r="95" spans="1:31" x14ac:dyDescent="0.25">
      <c r="A95" t="s">
        <v>759</v>
      </c>
      <c r="B95" s="14">
        <v>42430</v>
      </c>
      <c r="C95" t="s">
        <v>130</v>
      </c>
      <c r="D95">
        <v>34</v>
      </c>
      <c r="F95" t="s">
        <v>61</v>
      </c>
      <c r="G95" s="1">
        <v>1</v>
      </c>
      <c r="H95" s="1">
        <v>1</v>
      </c>
      <c r="I95" s="1">
        <v>0</v>
      </c>
      <c r="J95" s="1">
        <v>1</v>
      </c>
      <c r="K95" s="1">
        <v>1</v>
      </c>
      <c r="L95" s="1"/>
      <c r="M95" s="1">
        <v>0</v>
      </c>
      <c r="N95" s="1">
        <v>0</v>
      </c>
      <c r="O95" s="1">
        <v>0</v>
      </c>
      <c r="P95" s="1">
        <v>0</v>
      </c>
      <c r="Q95" s="1">
        <v>0</v>
      </c>
      <c r="R95" s="1">
        <v>0</v>
      </c>
      <c r="T95" s="1">
        <v>0</v>
      </c>
      <c r="U95" s="8">
        <v>0</v>
      </c>
      <c r="V95" s="8"/>
      <c r="W95" s="8"/>
      <c r="X95" s="8"/>
      <c r="Y95" s="8"/>
      <c r="Z95" s="8"/>
      <c r="AA95" s="8"/>
      <c r="AB95" s="8"/>
      <c r="AC95" s="8"/>
      <c r="AD95" t="s">
        <v>62</v>
      </c>
    </row>
    <row r="96" spans="1:31" x14ac:dyDescent="0.25">
      <c r="A96" t="s">
        <v>760</v>
      </c>
      <c r="B96" s="14">
        <v>42430</v>
      </c>
      <c r="C96" t="s">
        <v>130</v>
      </c>
      <c r="D96">
        <v>34</v>
      </c>
      <c r="F96" t="s">
        <v>94</v>
      </c>
      <c r="G96" s="1">
        <v>1</v>
      </c>
      <c r="H96" s="1">
        <v>0</v>
      </c>
      <c r="I96" s="1">
        <v>0</v>
      </c>
      <c r="J96" s="1">
        <v>0</v>
      </c>
      <c r="K96" s="1">
        <v>0</v>
      </c>
      <c r="L96" s="1"/>
      <c r="M96" s="1">
        <v>0</v>
      </c>
      <c r="N96" s="1">
        <v>0</v>
      </c>
      <c r="O96" s="1">
        <v>0</v>
      </c>
      <c r="P96" s="1">
        <v>0</v>
      </c>
      <c r="Q96" s="1">
        <v>0</v>
      </c>
      <c r="T96" s="1">
        <v>0</v>
      </c>
      <c r="U96" s="8">
        <v>0</v>
      </c>
      <c r="V96" s="8"/>
      <c r="W96" s="8"/>
      <c r="X96" s="8"/>
      <c r="Y96" s="8"/>
      <c r="Z96" s="8"/>
      <c r="AA96" s="8"/>
      <c r="AB96" s="8"/>
      <c r="AC96" s="8"/>
      <c r="AD96" t="s">
        <v>760</v>
      </c>
    </row>
    <row r="97" spans="1:31" x14ac:dyDescent="0.25">
      <c r="A97" t="s">
        <v>762</v>
      </c>
      <c r="B97" s="14">
        <v>42430</v>
      </c>
      <c r="C97" t="s">
        <v>107</v>
      </c>
      <c r="D97">
        <v>34</v>
      </c>
      <c r="F97" t="s">
        <v>54</v>
      </c>
      <c r="G97" s="1">
        <v>1</v>
      </c>
      <c r="H97" s="1">
        <v>0</v>
      </c>
      <c r="I97" s="1">
        <v>0</v>
      </c>
      <c r="J97" s="1">
        <v>0</v>
      </c>
      <c r="K97" s="1">
        <v>0</v>
      </c>
      <c r="L97" s="1"/>
      <c r="M97" s="1">
        <v>0</v>
      </c>
      <c r="N97" s="1">
        <v>0</v>
      </c>
      <c r="O97" s="1">
        <v>0</v>
      </c>
      <c r="P97" s="1">
        <v>0</v>
      </c>
      <c r="Q97" s="1">
        <v>0</v>
      </c>
      <c r="R97" s="1">
        <v>0</v>
      </c>
      <c r="T97" s="1">
        <v>0</v>
      </c>
      <c r="U97" s="8">
        <v>0</v>
      </c>
      <c r="V97" s="8"/>
      <c r="W97" s="8"/>
      <c r="X97" s="8"/>
      <c r="Y97" s="8"/>
      <c r="Z97" s="8"/>
      <c r="AA97" s="8"/>
      <c r="AB97" s="8"/>
      <c r="AC97" s="8"/>
      <c r="AD97" t="s">
        <v>762</v>
      </c>
      <c r="AE97" s="24">
        <v>99505000</v>
      </c>
    </row>
    <row r="98" spans="1:31" x14ac:dyDescent="0.25">
      <c r="A98" t="s">
        <v>763</v>
      </c>
      <c r="B98" s="14">
        <v>42430</v>
      </c>
      <c r="C98" t="s">
        <v>206</v>
      </c>
      <c r="D98">
        <v>4</v>
      </c>
      <c r="F98" t="s">
        <v>43</v>
      </c>
      <c r="G98" s="1">
        <v>1</v>
      </c>
      <c r="H98" s="1">
        <v>0</v>
      </c>
      <c r="I98" s="1">
        <v>0</v>
      </c>
      <c r="J98" s="1">
        <v>0</v>
      </c>
      <c r="K98" s="1">
        <v>0</v>
      </c>
      <c r="L98" s="1"/>
      <c r="M98" s="1">
        <v>0</v>
      </c>
      <c r="N98" s="1">
        <v>0</v>
      </c>
      <c r="O98" s="1">
        <v>0</v>
      </c>
      <c r="P98" s="7">
        <v>0</v>
      </c>
      <c r="Q98" s="1">
        <v>0</v>
      </c>
      <c r="R98" s="1">
        <v>0</v>
      </c>
      <c r="T98" s="1">
        <v>0</v>
      </c>
      <c r="U98" s="8">
        <v>0</v>
      </c>
      <c r="V98" s="8"/>
      <c r="W98" s="8"/>
      <c r="X98" s="8"/>
      <c r="Y98" s="8"/>
      <c r="Z98" s="8"/>
      <c r="AA98" s="8"/>
      <c r="AB98" s="8"/>
      <c r="AC98" s="8"/>
      <c r="AD98" t="s">
        <v>763</v>
      </c>
    </row>
    <row r="99" spans="1:31" x14ac:dyDescent="0.25">
      <c r="A99" t="s">
        <v>764</v>
      </c>
      <c r="B99" s="14">
        <v>42430</v>
      </c>
      <c r="C99" t="s">
        <v>200</v>
      </c>
      <c r="D99">
        <v>60</v>
      </c>
      <c r="F99" t="s">
        <v>202</v>
      </c>
      <c r="G99" s="1">
        <v>1</v>
      </c>
      <c r="H99" s="1">
        <v>4.7</v>
      </c>
      <c r="I99" s="1">
        <v>0</v>
      </c>
      <c r="J99" s="1">
        <v>4.7</v>
      </c>
      <c r="K99" s="7">
        <v>1</v>
      </c>
      <c r="L99" s="7"/>
      <c r="M99" s="7">
        <v>1</v>
      </c>
      <c r="N99" s="7">
        <v>1</v>
      </c>
      <c r="O99" s="7">
        <v>0</v>
      </c>
      <c r="P99" s="7">
        <v>0</v>
      </c>
      <c r="Q99" s="7">
        <v>0</v>
      </c>
      <c r="R99" s="7">
        <v>0</v>
      </c>
      <c r="S99" s="7">
        <v>0</v>
      </c>
      <c r="T99" s="7">
        <v>1</v>
      </c>
      <c r="U99" s="8">
        <v>0</v>
      </c>
      <c r="V99" s="8"/>
      <c r="W99" s="8"/>
      <c r="X99" s="8"/>
      <c r="Y99" s="8"/>
      <c r="Z99" s="8"/>
      <c r="AA99" s="8"/>
      <c r="AB99" s="8"/>
      <c r="AC99" s="8"/>
      <c r="AD99" t="s">
        <v>764</v>
      </c>
    </row>
    <row r="100" spans="1:31" x14ac:dyDescent="0.25">
      <c r="A100" t="s">
        <v>766</v>
      </c>
      <c r="B100" s="14">
        <v>42430</v>
      </c>
      <c r="C100" t="s">
        <v>130</v>
      </c>
      <c r="D100">
        <v>123</v>
      </c>
      <c r="F100" t="s">
        <v>69</v>
      </c>
      <c r="G100" s="1">
        <v>1</v>
      </c>
      <c r="H100" s="1">
        <v>2.5</v>
      </c>
      <c r="I100" s="1">
        <v>0</v>
      </c>
      <c r="J100" s="1">
        <v>2.5</v>
      </c>
      <c r="K100" s="1">
        <v>0</v>
      </c>
      <c r="L100" s="1"/>
      <c r="M100" s="1">
        <v>1</v>
      </c>
      <c r="N100" s="1">
        <v>0</v>
      </c>
      <c r="O100" s="1">
        <v>0</v>
      </c>
      <c r="P100" s="1">
        <v>1</v>
      </c>
      <c r="Q100" s="1">
        <v>0</v>
      </c>
      <c r="R100" s="1">
        <v>0</v>
      </c>
      <c r="T100" s="1">
        <v>0</v>
      </c>
      <c r="U100" s="8">
        <v>0</v>
      </c>
      <c r="V100" s="8"/>
      <c r="W100" s="8"/>
      <c r="X100" s="8"/>
      <c r="Y100" s="8"/>
      <c r="Z100" s="8"/>
      <c r="AA100" s="8"/>
      <c r="AB100" s="8"/>
      <c r="AC100" s="8"/>
      <c r="AD100" t="s">
        <v>66</v>
      </c>
    </row>
    <row r="101" spans="1:31" x14ac:dyDescent="0.25">
      <c r="A101" t="s">
        <v>767</v>
      </c>
      <c r="B101" s="14">
        <v>42430</v>
      </c>
      <c r="C101" t="s">
        <v>206</v>
      </c>
      <c r="D101">
        <v>4</v>
      </c>
      <c r="F101" t="s">
        <v>210</v>
      </c>
      <c r="G101" s="1">
        <v>1</v>
      </c>
      <c r="H101" s="1">
        <v>0</v>
      </c>
      <c r="I101" s="1">
        <v>0</v>
      </c>
      <c r="J101" s="1">
        <v>0</v>
      </c>
      <c r="K101" s="1">
        <v>0</v>
      </c>
      <c r="L101" s="1"/>
      <c r="M101" s="1">
        <v>0</v>
      </c>
      <c r="N101" s="1">
        <v>0</v>
      </c>
      <c r="O101" s="1">
        <v>0</v>
      </c>
      <c r="P101" s="7">
        <v>0</v>
      </c>
      <c r="Q101" s="1">
        <v>0</v>
      </c>
      <c r="R101" s="1">
        <v>0</v>
      </c>
      <c r="T101" s="1">
        <v>0</v>
      </c>
      <c r="U101" s="8">
        <v>0</v>
      </c>
      <c r="V101" s="8"/>
      <c r="W101" s="8"/>
      <c r="X101" s="8"/>
      <c r="Y101" s="8"/>
      <c r="Z101" s="8"/>
      <c r="AA101" s="8"/>
      <c r="AB101" s="8"/>
      <c r="AC101" s="8"/>
      <c r="AD101" t="s">
        <v>767</v>
      </c>
    </row>
    <row r="102" spans="1:31" x14ac:dyDescent="0.25">
      <c r="A102" t="s">
        <v>768</v>
      </c>
      <c r="B102" s="14">
        <v>42430</v>
      </c>
      <c r="C102" t="s">
        <v>206</v>
      </c>
      <c r="D102">
        <v>72</v>
      </c>
      <c r="F102" t="s">
        <v>44</v>
      </c>
      <c r="G102" s="1">
        <v>1</v>
      </c>
      <c r="H102" s="1">
        <v>0</v>
      </c>
      <c r="I102" s="1">
        <v>0</v>
      </c>
      <c r="J102" s="1">
        <v>0</v>
      </c>
      <c r="K102" s="1">
        <v>0</v>
      </c>
      <c r="L102" s="1"/>
      <c r="M102" s="1">
        <v>0</v>
      </c>
      <c r="N102" s="1">
        <v>0</v>
      </c>
      <c r="O102" s="1">
        <v>0</v>
      </c>
      <c r="P102" s="7">
        <v>0</v>
      </c>
      <c r="Q102" s="1">
        <v>0</v>
      </c>
      <c r="R102" s="1">
        <v>0</v>
      </c>
      <c r="T102" s="1">
        <v>0</v>
      </c>
      <c r="U102" s="8">
        <v>0</v>
      </c>
      <c r="V102" s="8"/>
      <c r="W102" s="8"/>
      <c r="X102" s="8"/>
      <c r="Y102" s="8"/>
      <c r="Z102" s="8"/>
      <c r="AA102" s="8"/>
      <c r="AB102" s="8"/>
      <c r="AC102" s="8"/>
      <c r="AD102" t="s">
        <v>45</v>
      </c>
    </row>
    <row r="103" spans="1:31" x14ac:dyDescent="0.25">
      <c r="A103" t="s">
        <v>770</v>
      </c>
      <c r="B103" s="14">
        <v>42430</v>
      </c>
      <c r="C103" t="s">
        <v>214</v>
      </c>
      <c r="D103">
        <v>4</v>
      </c>
      <c r="F103" t="s">
        <v>217</v>
      </c>
      <c r="G103" s="1">
        <v>1</v>
      </c>
      <c r="H103" s="1">
        <v>3.7</v>
      </c>
      <c r="I103" s="1">
        <v>0</v>
      </c>
      <c r="J103" s="1">
        <v>3.7</v>
      </c>
      <c r="K103" s="1">
        <v>0</v>
      </c>
      <c r="L103" s="1"/>
      <c r="M103" s="1">
        <v>1</v>
      </c>
      <c r="N103" s="1">
        <v>1</v>
      </c>
      <c r="O103" s="1">
        <v>0</v>
      </c>
      <c r="P103" s="1">
        <v>0</v>
      </c>
      <c r="Q103" s="1">
        <v>0</v>
      </c>
      <c r="R103" s="1">
        <v>0</v>
      </c>
      <c r="T103" s="1">
        <v>0</v>
      </c>
      <c r="U103" s="8">
        <v>0</v>
      </c>
      <c r="V103" s="8"/>
      <c r="W103" s="8"/>
      <c r="X103" s="8"/>
      <c r="Y103" s="8"/>
      <c r="Z103" s="8"/>
      <c r="AA103" s="8"/>
      <c r="AB103" s="8"/>
      <c r="AC103" s="8"/>
      <c r="AD103" t="s">
        <v>218</v>
      </c>
    </row>
    <row r="104" spans="1:31" x14ac:dyDescent="0.25">
      <c r="A104" t="s">
        <v>772</v>
      </c>
      <c r="B104" s="14">
        <v>42430</v>
      </c>
      <c r="C104" t="s">
        <v>222</v>
      </c>
      <c r="D104">
        <v>180</v>
      </c>
      <c r="F104" t="s">
        <v>17</v>
      </c>
      <c r="G104" s="1">
        <v>1</v>
      </c>
      <c r="H104" s="1">
        <v>0</v>
      </c>
      <c r="I104" s="1">
        <v>0</v>
      </c>
      <c r="J104" s="1">
        <v>0</v>
      </c>
      <c r="K104" s="1">
        <v>0</v>
      </c>
      <c r="L104" s="1"/>
      <c r="M104" s="1">
        <v>0</v>
      </c>
      <c r="N104" s="1">
        <v>0</v>
      </c>
      <c r="O104" s="1">
        <v>0</v>
      </c>
      <c r="P104" s="1">
        <v>0</v>
      </c>
      <c r="Q104" s="1">
        <v>0</v>
      </c>
      <c r="R104" s="1">
        <v>0</v>
      </c>
      <c r="T104" s="1">
        <v>0</v>
      </c>
      <c r="U104" s="8">
        <v>0</v>
      </c>
      <c r="V104" s="8"/>
      <c r="W104" s="8"/>
      <c r="X104" s="8"/>
      <c r="Y104" s="8"/>
      <c r="Z104" s="8"/>
      <c r="AA104" s="8"/>
      <c r="AB104" s="8"/>
      <c r="AC104" s="8"/>
      <c r="AD104" t="s">
        <v>772</v>
      </c>
      <c r="AE104" s="24">
        <v>7041000</v>
      </c>
    </row>
    <row r="105" spans="1:31" x14ac:dyDescent="0.25">
      <c r="A105" t="s">
        <v>773</v>
      </c>
      <c r="B105" s="14">
        <v>42430</v>
      </c>
      <c r="C105" t="s">
        <v>108</v>
      </c>
      <c r="D105">
        <v>110</v>
      </c>
      <c r="F105" t="s">
        <v>56</v>
      </c>
      <c r="G105" s="1">
        <v>1</v>
      </c>
      <c r="H105" s="1">
        <v>4.5</v>
      </c>
      <c r="I105" s="1">
        <v>0</v>
      </c>
      <c r="J105" s="1">
        <v>4.5</v>
      </c>
      <c r="K105" s="1">
        <v>1</v>
      </c>
      <c r="L105" s="1"/>
      <c r="M105" s="1">
        <v>1</v>
      </c>
      <c r="N105" s="1">
        <v>0</v>
      </c>
      <c r="O105" s="1">
        <v>0</v>
      </c>
      <c r="P105" s="1">
        <v>1</v>
      </c>
      <c r="Q105" s="1">
        <v>0</v>
      </c>
      <c r="R105" s="1">
        <v>1</v>
      </c>
      <c r="T105" s="1">
        <v>0</v>
      </c>
      <c r="U105" s="8">
        <v>0</v>
      </c>
      <c r="V105" s="8"/>
      <c r="W105" s="8"/>
      <c r="X105" s="8"/>
      <c r="Y105" s="8"/>
      <c r="Z105" s="8"/>
      <c r="AA105" s="8"/>
      <c r="AB105" s="8"/>
      <c r="AC105" s="8"/>
      <c r="AE105" s="24">
        <v>2294589000</v>
      </c>
    </row>
    <row r="106" spans="1:31" ht="15" customHeight="1" x14ac:dyDescent="0.25">
      <c r="A106" t="s">
        <v>774</v>
      </c>
      <c r="B106" s="14">
        <v>42430</v>
      </c>
      <c r="C106" t="s">
        <v>107</v>
      </c>
      <c r="D106">
        <v>86</v>
      </c>
      <c r="G106" s="1">
        <v>0</v>
      </c>
      <c r="H106" s="1">
        <v>0</v>
      </c>
      <c r="I106" s="1">
        <v>0</v>
      </c>
      <c r="J106" s="1">
        <v>0</v>
      </c>
      <c r="K106" s="1">
        <v>0</v>
      </c>
      <c r="L106" s="1"/>
      <c r="M106" s="1">
        <v>0</v>
      </c>
      <c r="N106" s="1">
        <v>0</v>
      </c>
      <c r="O106" s="1">
        <v>0</v>
      </c>
      <c r="P106" s="1">
        <v>0</v>
      </c>
      <c r="Q106" s="1">
        <v>0</v>
      </c>
      <c r="R106" s="1">
        <v>0</v>
      </c>
      <c r="T106" s="1">
        <v>0</v>
      </c>
      <c r="U106" s="8">
        <v>0</v>
      </c>
      <c r="V106" s="8"/>
      <c r="W106" s="8"/>
      <c r="X106" s="8"/>
      <c r="Y106" s="8"/>
      <c r="Z106" s="8"/>
      <c r="AA106" s="8"/>
      <c r="AB106" s="8"/>
      <c r="AC106" s="8"/>
      <c r="AD106" t="s">
        <v>774</v>
      </c>
    </row>
    <row r="107" spans="1:31" x14ac:dyDescent="0.25">
      <c r="A107" t="s">
        <v>684</v>
      </c>
      <c r="B107" s="14">
        <v>42430</v>
      </c>
      <c r="C107" t="s">
        <v>222</v>
      </c>
      <c r="D107">
        <v>48</v>
      </c>
      <c r="F107" t="s">
        <v>685</v>
      </c>
      <c r="G107" s="1">
        <v>1</v>
      </c>
      <c r="H107" s="1">
        <v>3</v>
      </c>
      <c r="I107" s="1">
        <v>0</v>
      </c>
      <c r="J107" s="1">
        <v>3</v>
      </c>
      <c r="K107" s="1">
        <v>1</v>
      </c>
      <c r="L107" s="1"/>
      <c r="M107" s="1">
        <v>0</v>
      </c>
      <c r="N107" s="1">
        <v>0</v>
      </c>
      <c r="O107" s="1">
        <v>0</v>
      </c>
      <c r="P107" s="1">
        <v>1</v>
      </c>
      <c r="Q107" s="1">
        <v>0</v>
      </c>
      <c r="R107" s="1">
        <v>1</v>
      </c>
      <c r="T107" s="1">
        <v>0</v>
      </c>
      <c r="U107" s="8">
        <v>0</v>
      </c>
      <c r="V107" s="8"/>
      <c r="W107" s="8"/>
      <c r="X107" s="8"/>
      <c r="Y107" s="8"/>
      <c r="Z107" s="8"/>
      <c r="AA107" s="8"/>
      <c r="AB107" s="8"/>
      <c r="AC107" s="8"/>
      <c r="AD107" t="s">
        <v>684</v>
      </c>
      <c r="AE107" s="24" t="s">
        <v>240</v>
      </c>
    </row>
    <row r="108" spans="1:31" x14ac:dyDescent="0.25">
      <c r="A108" t="s">
        <v>775</v>
      </c>
      <c r="B108" s="14">
        <v>42430</v>
      </c>
      <c r="C108" t="s">
        <v>206</v>
      </c>
      <c r="D108">
        <v>18</v>
      </c>
      <c r="G108" s="1">
        <v>0</v>
      </c>
      <c r="H108" s="1">
        <v>2.2000000000000002</v>
      </c>
      <c r="I108" s="1">
        <v>0</v>
      </c>
      <c r="J108" s="1">
        <v>2.2000000000000002</v>
      </c>
      <c r="K108" s="1">
        <v>0</v>
      </c>
      <c r="L108" s="1"/>
      <c r="M108" s="1">
        <v>0</v>
      </c>
      <c r="N108" s="1">
        <v>1</v>
      </c>
      <c r="O108" s="1">
        <v>0</v>
      </c>
      <c r="P108" s="7">
        <v>0</v>
      </c>
      <c r="Q108" s="1">
        <v>0</v>
      </c>
      <c r="R108" s="1">
        <v>0</v>
      </c>
      <c r="T108" s="1">
        <v>0</v>
      </c>
      <c r="U108" s="8">
        <v>0</v>
      </c>
      <c r="V108" s="8"/>
      <c r="W108" s="8"/>
      <c r="X108" s="8"/>
      <c r="Y108" s="8"/>
      <c r="Z108" s="8"/>
      <c r="AA108" s="8"/>
      <c r="AB108" s="8"/>
      <c r="AC108" s="8"/>
      <c r="AD108" t="s">
        <v>775</v>
      </c>
    </row>
    <row r="109" spans="1:31" x14ac:dyDescent="0.25">
      <c r="A109" t="s">
        <v>776</v>
      </c>
      <c r="B109" s="14">
        <v>42430</v>
      </c>
      <c r="C109" t="s">
        <v>206</v>
      </c>
      <c r="D109">
        <v>9</v>
      </c>
      <c r="F109" t="s">
        <v>46</v>
      </c>
      <c r="G109" s="1">
        <v>1</v>
      </c>
      <c r="H109" s="1">
        <v>0</v>
      </c>
      <c r="I109" s="1">
        <v>0</v>
      </c>
      <c r="J109" s="1">
        <v>0</v>
      </c>
      <c r="K109" s="1">
        <v>0</v>
      </c>
      <c r="L109" s="1"/>
      <c r="M109" s="1">
        <v>0</v>
      </c>
      <c r="N109" s="1">
        <v>0</v>
      </c>
      <c r="O109" s="1">
        <v>0</v>
      </c>
      <c r="P109" s="7">
        <v>0</v>
      </c>
      <c r="Q109" s="1">
        <v>0</v>
      </c>
      <c r="R109" s="1">
        <v>0</v>
      </c>
      <c r="T109" s="1">
        <v>0</v>
      </c>
      <c r="U109" s="8">
        <v>0</v>
      </c>
      <c r="V109" s="8"/>
      <c r="W109" s="8"/>
      <c r="X109" s="8"/>
      <c r="Y109" s="8"/>
      <c r="Z109" s="8"/>
      <c r="AA109" s="8"/>
      <c r="AB109" s="8"/>
      <c r="AC109" s="8"/>
      <c r="AD109" t="s">
        <v>776</v>
      </c>
    </row>
    <row r="110" spans="1:31" x14ac:dyDescent="0.25">
      <c r="A110" t="s">
        <v>777</v>
      </c>
      <c r="B110" s="14">
        <v>42430</v>
      </c>
      <c r="C110" t="s">
        <v>206</v>
      </c>
      <c r="D110">
        <v>10</v>
      </c>
      <c r="F110" t="s">
        <v>92</v>
      </c>
      <c r="G110" s="1">
        <v>1</v>
      </c>
      <c r="H110" s="1">
        <v>0</v>
      </c>
      <c r="I110" s="1">
        <v>0</v>
      </c>
      <c r="J110" s="1">
        <v>0</v>
      </c>
      <c r="K110" s="1">
        <v>0</v>
      </c>
      <c r="L110" s="1"/>
      <c r="M110" s="1">
        <v>0</v>
      </c>
      <c r="N110" s="1">
        <v>0</v>
      </c>
      <c r="O110" s="1">
        <v>0</v>
      </c>
      <c r="P110" s="7">
        <v>0</v>
      </c>
      <c r="Q110" s="1">
        <v>0</v>
      </c>
      <c r="R110" s="1">
        <v>0</v>
      </c>
      <c r="T110" s="1">
        <v>1</v>
      </c>
      <c r="U110" s="8">
        <v>0</v>
      </c>
      <c r="V110" s="8"/>
      <c r="W110" s="8"/>
      <c r="X110" s="8"/>
      <c r="Y110" s="8"/>
      <c r="Z110" s="8"/>
      <c r="AA110" s="8"/>
      <c r="AB110" s="8"/>
      <c r="AC110" s="8"/>
      <c r="AD110" t="s">
        <v>813</v>
      </c>
    </row>
    <row r="111" spans="1:31" x14ac:dyDescent="0.25">
      <c r="A111" t="s">
        <v>778</v>
      </c>
      <c r="B111" s="14">
        <v>42430</v>
      </c>
      <c r="C111" t="s">
        <v>224</v>
      </c>
      <c r="D111">
        <v>252</v>
      </c>
      <c r="F111" t="s">
        <v>88</v>
      </c>
      <c r="G111" s="1">
        <v>1</v>
      </c>
      <c r="H111" s="1">
        <v>7</v>
      </c>
      <c r="I111" s="1">
        <v>0</v>
      </c>
      <c r="J111" s="1">
        <v>7</v>
      </c>
      <c r="K111" s="1">
        <v>1</v>
      </c>
      <c r="L111" s="1"/>
      <c r="M111" s="1">
        <v>0</v>
      </c>
      <c r="N111" s="1">
        <v>1</v>
      </c>
      <c r="O111" s="1">
        <v>1</v>
      </c>
      <c r="P111" s="1">
        <v>1</v>
      </c>
      <c r="Q111" s="1">
        <v>0</v>
      </c>
      <c r="R111" s="1">
        <v>0</v>
      </c>
      <c r="T111" s="1">
        <v>0</v>
      </c>
      <c r="U111" s="8">
        <v>0</v>
      </c>
      <c r="V111" s="8"/>
      <c r="W111" s="8"/>
      <c r="X111" s="8"/>
      <c r="Y111" s="8"/>
      <c r="Z111" s="8"/>
      <c r="AA111" s="8"/>
      <c r="AB111" s="8"/>
      <c r="AC111" s="8"/>
      <c r="AE111" s="24">
        <v>1177000000</v>
      </c>
    </row>
    <row r="112" spans="1:31" x14ac:dyDescent="0.25">
      <c r="A112" t="s">
        <v>781</v>
      </c>
      <c r="B112" s="14">
        <v>42430</v>
      </c>
      <c r="C112" t="s">
        <v>107</v>
      </c>
      <c r="D112">
        <v>31</v>
      </c>
      <c r="F112" t="s">
        <v>221</v>
      </c>
      <c r="G112" s="1">
        <v>1</v>
      </c>
      <c r="H112" s="1">
        <v>3.8</v>
      </c>
      <c r="I112" s="1">
        <v>0</v>
      </c>
      <c r="J112" s="1">
        <v>3.8</v>
      </c>
      <c r="K112" s="1">
        <v>1</v>
      </c>
      <c r="L112" s="1"/>
      <c r="M112" s="1">
        <v>0</v>
      </c>
      <c r="N112" s="1">
        <v>0</v>
      </c>
      <c r="O112" s="1">
        <v>1</v>
      </c>
      <c r="P112" s="1">
        <v>0</v>
      </c>
      <c r="Q112" s="1">
        <v>0</v>
      </c>
      <c r="R112" s="1">
        <v>0</v>
      </c>
      <c r="T112" s="1">
        <v>0</v>
      </c>
      <c r="U112" s="8">
        <v>0</v>
      </c>
      <c r="V112" s="8"/>
      <c r="W112" s="8"/>
      <c r="X112" s="8"/>
      <c r="Y112" s="8"/>
      <c r="Z112" s="8"/>
      <c r="AA112" s="8"/>
      <c r="AB112" s="8"/>
      <c r="AC112" s="8"/>
      <c r="AD112" t="s">
        <v>781</v>
      </c>
      <c r="AE112" s="24">
        <v>7073000</v>
      </c>
    </row>
    <row r="113" spans="1:31" x14ac:dyDescent="0.25">
      <c r="A113" t="s">
        <v>782</v>
      </c>
      <c r="B113" s="14">
        <v>42430</v>
      </c>
      <c r="C113" t="s">
        <v>206</v>
      </c>
      <c r="D113">
        <v>8</v>
      </c>
      <c r="F113" t="s">
        <v>211</v>
      </c>
      <c r="G113" s="1">
        <v>1</v>
      </c>
      <c r="H113" s="1">
        <v>0</v>
      </c>
      <c r="I113" s="1">
        <v>0</v>
      </c>
      <c r="J113" s="1">
        <v>0</v>
      </c>
      <c r="K113" s="1">
        <v>0</v>
      </c>
      <c r="L113" s="1"/>
      <c r="M113" s="1">
        <v>0</v>
      </c>
      <c r="N113" s="1">
        <v>0</v>
      </c>
      <c r="O113" s="1">
        <v>0</v>
      </c>
      <c r="P113" s="7">
        <v>0</v>
      </c>
      <c r="Q113" s="1">
        <v>0</v>
      </c>
      <c r="R113" s="1">
        <v>0</v>
      </c>
      <c r="T113" s="1">
        <v>0</v>
      </c>
      <c r="U113" s="8">
        <v>0</v>
      </c>
      <c r="V113" s="8"/>
      <c r="W113" s="8"/>
      <c r="X113" s="8"/>
      <c r="Y113" s="8"/>
      <c r="Z113" s="8"/>
      <c r="AA113" s="8"/>
      <c r="AB113" s="8"/>
      <c r="AC113" s="8"/>
      <c r="AD113" t="s">
        <v>782</v>
      </c>
    </row>
    <row r="114" spans="1:31" ht="15" customHeight="1" x14ac:dyDescent="0.25">
      <c r="A114" t="s">
        <v>785</v>
      </c>
      <c r="B114" s="14">
        <v>42430</v>
      </c>
      <c r="C114" t="s">
        <v>222</v>
      </c>
      <c r="D114">
        <v>122</v>
      </c>
      <c r="F114" t="s">
        <v>82</v>
      </c>
      <c r="G114" s="1">
        <v>1</v>
      </c>
      <c r="H114" s="1">
        <v>1</v>
      </c>
      <c r="I114" s="1">
        <v>0</v>
      </c>
      <c r="J114" s="1">
        <v>1</v>
      </c>
      <c r="K114" s="1">
        <v>0</v>
      </c>
      <c r="L114" s="1"/>
      <c r="M114" s="1">
        <v>0</v>
      </c>
      <c r="N114" s="1">
        <v>0</v>
      </c>
      <c r="O114" s="1">
        <v>0</v>
      </c>
      <c r="P114" s="1">
        <v>1</v>
      </c>
      <c r="Q114" s="1">
        <v>0</v>
      </c>
      <c r="R114" s="1">
        <v>0</v>
      </c>
      <c r="T114" s="1">
        <v>0</v>
      </c>
      <c r="U114" s="8">
        <v>0</v>
      </c>
      <c r="V114" s="8"/>
      <c r="W114" s="8"/>
      <c r="X114" s="8"/>
      <c r="Y114" s="8"/>
      <c r="Z114" s="8"/>
      <c r="AA114" s="8"/>
      <c r="AB114" s="8"/>
      <c r="AC114" s="8"/>
      <c r="AE114" s="24">
        <v>230699000</v>
      </c>
    </row>
    <row r="115" spans="1:31" x14ac:dyDescent="0.25">
      <c r="A115" t="s">
        <v>788</v>
      </c>
      <c r="B115" s="14">
        <v>42430</v>
      </c>
      <c r="C115" t="s">
        <v>214</v>
      </c>
      <c r="D115">
        <v>160</v>
      </c>
      <c r="F115" t="s">
        <v>71</v>
      </c>
      <c r="G115" s="1">
        <v>1</v>
      </c>
      <c r="H115" s="1">
        <v>0</v>
      </c>
      <c r="I115" s="1">
        <v>0</v>
      </c>
      <c r="J115" s="1">
        <v>0</v>
      </c>
      <c r="K115" s="1">
        <v>0</v>
      </c>
      <c r="L115" s="1"/>
      <c r="M115" s="1">
        <v>0</v>
      </c>
      <c r="N115" s="1">
        <v>0</v>
      </c>
      <c r="O115" s="1">
        <v>0</v>
      </c>
      <c r="P115" s="1">
        <v>0</v>
      </c>
      <c r="Q115" s="1">
        <v>0</v>
      </c>
      <c r="R115" s="1">
        <v>0</v>
      </c>
      <c r="T115" s="1">
        <v>0</v>
      </c>
      <c r="U115" s="8">
        <v>0</v>
      </c>
      <c r="V115" s="8"/>
      <c r="W115" s="8"/>
      <c r="X115" s="8"/>
      <c r="Y115" s="8"/>
      <c r="Z115" s="8"/>
      <c r="AA115" s="8"/>
      <c r="AB115" s="8"/>
      <c r="AC115" s="8"/>
      <c r="AD115" t="s">
        <v>819</v>
      </c>
    </row>
    <row r="116" spans="1:31" x14ac:dyDescent="0.25">
      <c r="A116" t="s">
        <v>789</v>
      </c>
      <c r="B116" s="14">
        <v>42430</v>
      </c>
      <c r="C116" t="s">
        <v>214</v>
      </c>
      <c r="D116">
        <v>80</v>
      </c>
      <c r="F116" t="s">
        <v>75</v>
      </c>
      <c r="G116" s="1">
        <v>1</v>
      </c>
      <c r="H116" s="1">
        <v>2</v>
      </c>
      <c r="I116" s="1">
        <v>0</v>
      </c>
      <c r="J116" s="1">
        <v>2</v>
      </c>
      <c r="K116" s="1">
        <v>0</v>
      </c>
      <c r="L116" s="1"/>
      <c r="M116" s="1">
        <v>1</v>
      </c>
      <c r="N116" s="1">
        <v>0</v>
      </c>
      <c r="O116" s="1">
        <v>0</v>
      </c>
      <c r="P116" s="1">
        <v>0</v>
      </c>
      <c r="Q116" s="1">
        <v>1</v>
      </c>
      <c r="R116" s="1">
        <v>0</v>
      </c>
      <c r="T116" s="1">
        <v>0</v>
      </c>
      <c r="U116" s="8">
        <v>0</v>
      </c>
      <c r="V116" s="8"/>
      <c r="W116" s="8"/>
      <c r="X116" s="8"/>
      <c r="Y116" s="8"/>
      <c r="Z116" s="8"/>
      <c r="AA116" s="8"/>
      <c r="AB116" s="8"/>
      <c r="AC116" s="8"/>
      <c r="AD116" t="s">
        <v>821</v>
      </c>
      <c r="AE116" s="24">
        <v>52884000</v>
      </c>
    </row>
    <row r="117" spans="1:31" x14ac:dyDescent="0.25">
      <c r="A117" t="s">
        <v>792</v>
      </c>
      <c r="B117" s="14">
        <v>42430</v>
      </c>
      <c r="C117" t="s">
        <v>130</v>
      </c>
      <c r="D117">
        <v>3</v>
      </c>
      <c r="F117" t="s">
        <v>95</v>
      </c>
      <c r="G117" s="1">
        <v>1</v>
      </c>
      <c r="H117" s="1">
        <v>0</v>
      </c>
      <c r="I117" s="1">
        <v>0</v>
      </c>
      <c r="J117" s="1">
        <v>0</v>
      </c>
      <c r="K117" s="1">
        <v>0</v>
      </c>
      <c r="L117" s="1"/>
      <c r="M117" s="1">
        <v>0</v>
      </c>
      <c r="N117" s="1">
        <v>0</v>
      </c>
      <c r="O117" s="1">
        <v>0</v>
      </c>
      <c r="P117" s="1">
        <v>0</v>
      </c>
      <c r="Q117" s="1">
        <v>0</v>
      </c>
      <c r="R117" s="1">
        <v>0</v>
      </c>
      <c r="T117" s="1">
        <v>0</v>
      </c>
      <c r="U117" s="8">
        <v>0</v>
      </c>
      <c r="V117" s="8"/>
      <c r="W117" s="8"/>
      <c r="X117" s="8"/>
      <c r="Y117" s="8"/>
      <c r="Z117" s="8"/>
      <c r="AA117" s="8"/>
      <c r="AB117" s="8"/>
      <c r="AC117" s="8"/>
      <c r="AD117" t="s">
        <v>59</v>
      </c>
    </row>
    <row r="118" spans="1:31" x14ac:dyDescent="0.25">
      <c r="A118" t="s">
        <v>793</v>
      </c>
      <c r="B118" s="14">
        <v>42430</v>
      </c>
      <c r="C118" t="s">
        <v>223</v>
      </c>
      <c r="D118">
        <v>52</v>
      </c>
      <c r="G118" s="1">
        <v>0</v>
      </c>
      <c r="H118" s="1">
        <v>0</v>
      </c>
      <c r="I118" s="1">
        <v>0</v>
      </c>
      <c r="J118" s="1">
        <v>0</v>
      </c>
      <c r="K118" s="1">
        <v>0</v>
      </c>
      <c r="L118" s="1"/>
      <c r="M118" s="1">
        <v>0</v>
      </c>
      <c r="N118" s="1">
        <v>0</v>
      </c>
      <c r="O118" s="1">
        <v>0</v>
      </c>
      <c r="P118" s="1">
        <v>0</v>
      </c>
      <c r="Q118" s="1">
        <v>0</v>
      </c>
      <c r="R118" s="1">
        <v>0</v>
      </c>
      <c r="T118" s="1">
        <v>0</v>
      </c>
      <c r="U118" s="8">
        <v>0</v>
      </c>
      <c r="V118" s="8"/>
      <c r="W118" s="8"/>
      <c r="X118" s="8"/>
      <c r="Y118" s="8"/>
      <c r="Z118" s="8"/>
      <c r="AA118" s="8"/>
      <c r="AB118" s="8"/>
      <c r="AC118" s="8"/>
      <c r="AE118" s="24">
        <v>5159900</v>
      </c>
    </row>
    <row r="119" spans="1:31" x14ac:dyDescent="0.25">
      <c r="A119" t="s">
        <v>797</v>
      </c>
      <c r="B119" s="14">
        <v>42430</v>
      </c>
      <c r="C119" t="s">
        <v>108</v>
      </c>
      <c r="D119">
        <v>50</v>
      </c>
      <c r="F119" t="s">
        <v>77</v>
      </c>
      <c r="G119" s="1">
        <v>1</v>
      </c>
      <c r="H119" s="1">
        <v>0</v>
      </c>
      <c r="I119" s="1">
        <v>0</v>
      </c>
      <c r="J119" s="1">
        <v>0</v>
      </c>
      <c r="K119" s="1">
        <v>0</v>
      </c>
      <c r="L119" s="1"/>
      <c r="M119" s="1">
        <v>0</v>
      </c>
      <c r="N119" s="1">
        <v>0</v>
      </c>
      <c r="O119" s="1">
        <v>0</v>
      </c>
      <c r="P119" s="1">
        <v>0</v>
      </c>
      <c r="Q119" s="1">
        <v>0</v>
      </c>
      <c r="R119" s="1">
        <v>0</v>
      </c>
      <c r="T119" s="1">
        <v>0</v>
      </c>
      <c r="U119" s="8">
        <v>0</v>
      </c>
      <c r="V119" s="8"/>
      <c r="W119" s="8"/>
      <c r="X119" s="8"/>
      <c r="Y119" s="8"/>
      <c r="Z119" s="8"/>
      <c r="AA119" s="8"/>
      <c r="AB119" s="8"/>
      <c r="AC119" s="8"/>
    </row>
    <row r="120" spans="1:31" x14ac:dyDescent="0.25">
      <c r="A120" t="s">
        <v>799</v>
      </c>
      <c r="B120" s="14">
        <v>42430</v>
      </c>
      <c r="C120" t="s">
        <v>200</v>
      </c>
      <c r="D120">
        <v>777</v>
      </c>
      <c r="E120" s="2"/>
      <c r="F120" t="s">
        <v>27</v>
      </c>
      <c r="G120" s="1">
        <v>1</v>
      </c>
      <c r="H120" s="1">
        <v>4.2</v>
      </c>
      <c r="I120" s="1">
        <v>0</v>
      </c>
      <c r="J120" s="1">
        <v>4.2</v>
      </c>
      <c r="K120" s="7">
        <v>1</v>
      </c>
      <c r="L120" s="7"/>
      <c r="M120" s="7">
        <v>0</v>
      </c>
      <c r="N120" s="7">
        <v>1</v>
      </c>
      <c r="O120" s="7">
        <v>0</v>
      </c>
      <c r="P120" s="7">
        <v>1</v>
      </c>
      <c r="Q120" s="7">
        <v>0</v>
      </c>
      <c r="R120" s="7">
        <v>0</v>
      </c>
      <c r="S120" s="7">
        <v>1</v>
      </c>
      <c r="T120" s="7">
        <v>1</v>
      </c>
      <c r="U120" s="8">
        <v>0</v>
      </c>
      <c r="V120" s="8"/>
      <c r="W120" s="8"/>
      <c r="X120" s="8"/>
      <c r="Y120" s="8"/>
      <c r="Z120" s="8"/>
      <c r="AA120" s="8"/>
      <c r="AB120" s="8"/>
      <c r="AC120" s="8"/>
      <c r="AD120" t="s">
        <v>875</v>
      </c>
    </row>
    <row r="121" spans="1:31" x14ac:dyDescent="0.25">
      <c r="A121" t="s">
        <v>801</v>
      </c>
      <c r="B121" s="14">
        <v>42430</v>
      </c>
      <c r="C121" t="s">
        <v>222</v>
      </c>
      <c r="D121">
        <v>164</v>
      </c>
      <c r="G121" s="1">
        <v>0</v>
      </c>
      <c r="H121" s="1">
        <v>1</v>
      </c>
      <c r="I121" s="1">
        <v>0</v>
      </c>
      <c r="J121" s="1">
        <v>1</v>
      </c>
      <c r="K121" s="1">
        <v>0</v>
      </c>
      <c r="L121" s="1"/>
      <c r="M121" s="1">
        <v>0</v>
      </c>
      <c r="N121" s="1">
        <v>0</v>
      </c>
      <c r="O121" s="1">
        <v>0</v>
      </c>
      <c r="P121" s="1">
        <v>1</v>
      </c>
      <c r="Q121" s="1">
        <v>0</v>
      </c>
      <c r="R121" s="1">
        <v>0</v>
      </c>
      <c r="T121" s="1">
        <v>0</v>
      </c>
      <c r="U121" s="8">
        <v>0</v>
      </c>
      <c r="V121" s="8"/>
      <c r="W121" s="8"/>
      <c r="X121" s="8"/>
      <c r="Y121" s="8"/>
      <c r="Z121" s="8"/>
      <c r="AA121" s="8"/>
      <c r="AB121" s="8"/>
      <c r="AC121" s="8"/>
      <c r="AD121" t="s">
        <v>18</v>
      </c>
      <c r="AE121" s="24">
        <v>1737395000</v>
      </c>
    </row>
    <row r="122" spans="1:31" x14ac:dyDescent="0.25">
      <c r="A122" t="s">
        <v>804</v>
      </c>
      <c r="B122" s="14">
        <v>42430</v>
      </c>
      <c r="C122" t="s">
        <v>206</v>
      </c>
      <c r="D122">
        <v>2</v>
      </c>
      <c r="F122" t="s">
        <v>47</v>
      </c>
      <c r="G122" s="1">
        <v>1</v>
      </c>
      <c r="H122" s="1">
        <v>0</v>
      </c>
      <c r="I122" s="1">
        <v>0</v>
      </c>
      <c r="J122" s="1">
        <v>0</v>
      </c>
      <c r="K122" s="1">
        <v>0</v>
      </c>
      <c r="L122" s="1"/>
      <c r="M122" s="1">
        <v>0</v>
      </c>
      <c r="N122" s="1">
        <v>0</v>
      </c>
      <c r="O122" s="1">
        <v>0</v>
      </c>
      <c r="P122" s="7">
        <v>0</v>
      </c>
      <c r="Q122" s="1">
        <v>0</v>
      </c>
      <c r="R122" s="1">
        <v>0</v>
      </c>
      <c r="T122" s="1">
        <v>0</v>
      </c>
      <c r="U122" s="8">
        <v>0</v>
      </c>
      <c r="V122" s="8"/>
      <c r="W122" s="8"/>
      <c r="X122" s="8"/>
      <c r="Y122" s="8"/>
      <c r="Z122" s="8"/>
      <c r="AA122" s="8"/>
      <c r="AB122" s="8"/>
      <c r="AC122" s="8"/>
      <c r="AD122" t="s">
        <v>804</v>
      </c>
    </row>
    <row r="123" spans="1:31" x14ac:dyDescent="0.25">
      <c r="A123" t="s">
        <v>805</v>
      </c>
      <c r="B123" s="14">
        <v>42430</v>
      </c>
      <c r="C123" t="s">
        <v>222</v>
      </c>
      <c r="D123">
        <v>300</v>
      </c>
      <c r="G123" s="1">
        <v>0</v>
      </c>
      <c r="H123" s="1">
        <v>1</v>
      </c>
      <c r="I123" s="1">
        <v>0</v>
      </c>
      <c r="J123" s="1">
        <v>1</v>
      </c>
      <c r="K123" s="1">
        <v>0</v>
      </c>
      <c r="L123" s="1"/>
      <c r="M123" s="1">
        <v>0</v>
      </c>
      <c r="N123" s="1">
        <v>0</v>
      </c>
      <c r="O123" s="1">
        <v>0</v>
      </c>
      <c r="P123" s="1">
        <v>1</v>
      </c>
      <c r="Q123" s="1">
        <v>0</v>
      </c>
      <c r="R123" s="1">
        <v>0</v>
      </c>
      <c r="T123" s="1">
        <v>0</v>
      </c>
      <c r="U123" s="8">
        <v>0</v>
      </c>
      <c r="V123" s="8"/>
      <c r="W123" s="8"/>
      <c r="X123" s="8"/>
      <c r="Y123" s="8"/>
      <c r="Z123" s="8"/>
      <c r="AA123" s="8"/>
      <c r="AB123" s="8"/>
      <c r="AC123" s="8"/>
      <c r="AD123" t="s">
        <v>805</v>
      </c>
      <c r="AE123" s="24">
        <v>916815000</v>
      </c>
    </row>
    <row r="124" spans="1:31" x14ac:dyDescent="0.25">
      <c r="A124" t="s">
        <v>806</v>
      </c>
      <c r="B124" s="14">
        <v>42430</v>
      </c>
      <c r="C124" t="s">
        <v>206</v>
      </c>
      <c r="D124">
        <v>3</v>
      </c>
      <c r="F124" t="s">
        <v>48</v>
      </c>
      <c r="G124" s="1">
        <v>1</v>
      </c>
      <c r="H124" s="1">
        <v>0</v>
      </c>
      <c r="I124" s="1">
        <v>0</v>
      </c>
      <c r="J124" s="1">
        <v>0</v>
      </c>
      <c r="K124" s="1">
        <v>0</v>
      </c>
      <c r="L124" s="1"/>
      <c r="M124" s="1">
        <v>0</v>
      </c>
      <c r="N124" s="1">
        <v>0</v>
      </c>
      <c r="O124" s="1">
        <v>0</v>
      </c>
      <c r="P124" s="7">
        <v>0</v>
      </c>
      <c r="Q124" s="1">
        <v>0</v>
      </c>
      <c r="R124" s="1">
        <v>0</v>
      </c>
      <c r="T124" s="1">
        <v>0</v>
      </c>
      <c r="U124" s="8">
        <v>0</v>
      </c>
      <c r="V124" s="8"/>
      <c r="W124" s="8"/>
      <c r="X124" s="8"/>
      <c r="Y124" s="8"/>
      <c r="Z124" s="8"/>
      <c r="AA124" s="8"/>
      <c r="AB124" s="8"/>
      <c r="AC124" s="8"/>
      <c r="AD124" t="s">
        <v>806</v>
      </c>
    </row>
    <row r="125" spans="1:31" x14ac:dyDescent="0.25">
      <c r="A125" t="s">
        <v>808</v>
      </c>
      <c r="B125" s="14">
        <v>42430</v>
      </c>
      <c r="C125" t="s">
        <v>222</v>
      </c>
      <c r="D125">
        <v>39</v>
      </c>
      <c r="G125" s="1">
        <v>0</v>
      </c>
      <c r="H125" s="1">
        <v>0</v>
      </c>
      <c r="I125" s="1">
        <v>0</v>
      </c>
      <c r="J125" s="1">
        <v>0</v>
      </c>
      <c r="K125" s="1">
        <v>0</v>
      </c>
      <c r="L125" s="1"/>
      <c r="M125" s="1">
        <v>0</v>
      </c>
      <c r="N125" s="1">
        <v>0</v>
      </c>
      <c r="O125" s="1">
        <v>0</v>
      </c>
      <c r="P125" s="1">
        <v>0</v>
      </c>
      <c r="Q125" s="1">
        <v>0</v>
      </c>
      <c r="R125" s="1">
        <v>0</v>
      </c>
      <c r="T125" s="1">
        <v>0</v>
      </c>
      <c r="U125" s="8">
        <v>0</v>
      </c>
      <c r="V125" s="8"/>
      <c r="W125" s="8"/>
      <c r="X125" s="8"/>
      <c r="Y125" s="8"/>
      <c r="Z125" s="8"/>
      <c r="AA125" s="8"/>
      <c r="AB125" s="8"/>
      <c r="AC125" s="8"/>
      <c r="AE125" s="24">
        <v>23642000</v>
      </c>
    </row>
    <row r="126" spans="1:31" x14ac:dyDescent="0.25">
      <c r="A126" t="s">
        <v>809</v>
      </c>
      <c r="B126" s="14">
        <v>42430</v>
      </c>
      <c r="C126" t="s">
        <v>206</v>
      </c>
      <c r="D126">
        <v>50</v>
      </c>
      <c r="F126" t="s">
        <v>49</v>
      </c>
      <c r="G126" s="1">
        <v>1</v>
      </c>
      <c r="H126" s="1">
        <v>2.2000000000000002</v>
      </c>
      <c r="I126" s="1">
        <v>0</v>
      </c>
      <c r="J126" s="1">
        <v>2.2000000000000002</v>
      </c>
      <c r="K126" s="1">
        <v>0</v>
      </c>
      <c r="L126" s="1"/>
      <c r="M126" s="1">
        <v>0</v>
      </c>
      <c r="N126" s="1">
        <v>1</v>
      </c>
      <c r="O126" s="1">
        <v>0</v>
      </c>
      <c r="P126" s="7">
        <v>0</v>
      </c>
      <c r="Q126" s="1">
        <v>0</v>
      </c>
      <c r="R126" s="1">
        <v>0</v>
      </c>
      <c r="S126" s="1">
        <v>1</v>
      </c>
      <c r="T126" s="1">
        <v>0</v>
      </c>
      <c r="U126" s="8">
        <v>0</v>
      </c>
      <c r="V126" s="8"/>
      <c r="W126" s="8"/>
      <c r="X126" s="8"/>
      <c r="Y126" s="8"/>
      <c r="Z126" s="8"/>
      <c r="AA126" s="8"/>
      <c r="AB126" s="8"/>
      <c r="AC126" s="8"/>
      <c r="AD126" t="s">
        <v>809</v>
      </c>
    </row>
    <row r="127" spans="1:31" x14ac:dyDescent="0.25">
      <c r="A127" t="s">
        <v>812</v>
      </c>
      <c r="B127" s="14">
        <v>42430</v>
      </c>
      <c r="C127" t="s">
        <v>107</v>
      </c>
      <c r="D127">
        <v>157</v>
      </c>
      <c r="G127" s="1">
        <v>0</v>
      </c>
      <c r="H127" s="1">
        <v>0</v>
      </c>
      <c r="I127" s="1">
        <v>0</v>
      </c>
      <c r="J127" s="1">
        <v>0</v>
      </c>
      <c r="K127" s="1">
        <v>0</v>
      </c>
      <c r="L127" s="1"/>
      <c r="M127" s="1">
        <v>0</v>
      </c>
      <c r="N127" s="1">
        <v>0</v>
      </c>
      <c r="O127" s="1">
        <v>0</v>
      </c>
      <c r="P127" s="1">
        <v>0</v>
      </c>
      <c r="Q127" s="1">
        <v>0</v>
      </c>
      <c r="R127" s="1">
        <v>0</v>
      </c>
      <c r="T127" s="1">
        <v>0</v>
      </c>
      <c r="U127" s="8">
        <v>0</v>
      </c>
      <c r="V127" s="8"/>
      <c r="W127" s="8"/>
      <c r="X127" s="8"/>
      <c r="Y127" s="8"/>
      <c r="Z127" s="8"/>
      <c r="AA127" s="8"/>
      <c r="AB127" s="8"/>
      <c r="AC127" s="8"/>
      <c r="AD127" t="s">
        <v>812</v>
      </c>
      <c r="AE127" s="24" t="s">
        <v>241</v>
      </c>
    </row>
    <row r="128" spans="1:31" x14ac:dyDescent="0.25">
      <c r="A128" t="s">
        <v>814</v>
      </c>
      <c r="B128" s="14">
        <v>42430</v>
      </c>
      <c r="C128" t="s">
        <v>206</v>
      </c>
      <c r="D128">
        <v>23</v>
      </c>
      <c r="F128" t="s">
        <v>50</v>
      </c>
      <c r="G128" s="1">
        <v>1</v>
      </c>
      <c r="H128" s="1">
        <v>0</v>
      </c>
      <c r="I128" s="1">
        <v>0</v>
      </c>
      <c r="J128" s="1">
        <v>0</v>
      </c>
      <c r="K128" s="1">
        <v>0</v>
      </c>
      <c r="L128" s="1"/>
      <c r="M128" s="1">
        <v>0</v>
      </c>
      <c r="N128" s="1">
        <v>0</v>
      </c>
      <c r="O128" s="1">
        <v>0</v>
      </c>
      <c r="P128" s="7">
        <v>0</v>
      </c>
      <c r="Q128" s="1">
        <v>0</v>
      </c>
      <c r="R128" s="1">
        <v>0</v>
      </c>
      <c r="T128" s="1">
        <v>0</v>
      </c>
      <c r="U128" s="8">
        <v>0</v>
      </c>
      <c r="V128" s="8"/>
      <c r="W128" s="8"/>
      <c r="X128" s="8"/>
      <c r="Y128" s="8"/>
      <c r="Z128" s="8"/>
      <c r="AA128" s="8"/>
      <c r="AB128" s="8"/>
      <c r="AC128" s="8"/>
      <c r="AD128" t="s">
        <v>777</v>
      </c>
    </row>
    <row r="129" spans="1:32" x14ac:dyDescent="0.25">
      <c r="A129" t="s">
        <v>817</v>
      </c>
      <c r="B129" s="14">
        <v>42430</v>
      </c>
      <c r="C129" t="s">
        <v>200</v>
      </c>
      <c r="D129">
        <v>53</v>
      </c>
      <c r="F129" t="s">
        <v>203</v>
      </c>
      <c r="G129" s="1">
        <v>1</v>
      </c>
      <c r="H129" s="1">
        <v>8.5</v>
      </c>
      <c r="I129" s="1">
        <v>0</v>
      </c>
      <c r="J129" s="1">
        <v>8.5</v>
      </c>
      <c r="K129" s="7">
        <v>1</v>
      </c>
      <c r="L129" s="7"/>
      <c r="M129" s="7">
        <v>1</v>
      </c>
      <c r="N129" s="7">
        <v>1</v>
      </c>
      <c r="O129" s="7">
        <v>1</v>
      </c>
      <c r="P129" s="7">
        <v>1</v>
      </c>
      <c r="Q129" s="7">
        <v>0</v>
      </c>
      <c r="R129" s="7">
        <v>0</v>
      </c>
      <c r="S129" s="7">
        <v>0</v>
      </c>
      <c r="T129" s="7">
        <v>0</v>
      </c>
      <c r="U129" s="8">
        <v>0</v>
      </c>
      <c r="V129" s="8"/>
      <c r="W129" s="8"/>
      <c r="X129" s="8"/>
      <c r="Y129" s="8"/>
      <c r="Z129" s="8"/>
      <c r="AA129" s="8"/>
      <c r="AB129" s="8"/>
      <c r="AC129" s="8"/>
      <c r="AD129" t="s">
        <v>817</v>
      </c>
    </row>
    <row r="130" spans="1:32" x14ac:dyDescent="0.25">
      <c r="A130" t="s">
        <v>818</v>
      </c>
      <c r="B130" s="14">
        <v>42430</v>
      </c>
      <c r="C130" t="s">
        <v>200</v>
      </c>
      <c r="D130">
        <v>84</v>
      </c>
      <c r="F130" t="s">
        <v>204</v>
      </c>
      <c r="G130" s="1">
        <v>1</v>
      </c>
      <c r="H130" s="1">
        <v>4.7</v>
      </c>
      <c r="I130" s="1">
        <v>0</v>
      </c>
      <c r="J130" s="1">
        <v>4.7</v>
      </c>
      <c r="K130" s="7">
        <v>1</v>
      </c>
      <c r="L130" s="7"/>
      <c r="M130" s="7">
        <v>1</v>
      </c>
      <c r="N130" s="7">
        <v>1</v>
      </c>
      <c r="O130" s="7">
        <v>0</v>
      </c>
      <c r="P130" s="7">
        <v>0</v>
      </c>
      <c r="Q130" s="7">
        <v>0</v>
      </c>
      <c r="R130" s="7">
        <v>0</v>
      </c>
      <c r="S130" s="7">
        <v>1</v>
      </c>
      <c r="T130" s="7">
        <v>1</v>
      </c>
      <c r="U130" s="8">
        <v>0</v>
      </c>
      <c r="V130" s="8"/>
      <c r="W130" s="8"/>
      <c r="X130" s="8"/>
      <c r="Y130" s="8"/>
      <c r="Z130" s="8"/>
      <c r="AA130" s="8"/>
      <c r="AB130" s="8"/>
      <c r="AC130" s="8"/>
      <c r="AD130" t="s">
        <v>25</v>
      </c>
    </row>
    <row r="131" spans="1:32" x14ac:dyDescent="0.25">
      <c r="A131" t="s">
        <v>819</v>
      </c>
      <c r="B131" s="14">
        <v>42430</v>
      </c>
      <c r="C131" t="s">
        <v>214</v>
      </c>
      <c r="D131">
        <v>70</v>
      </c>
      <c r="F131" t="s">
        <v>72</v>
      </c>
      <c r="G131" s="1">
        <v>1</v>
      </c>
      <c r="H131" s="1">
        <v>1.5</v>
      </c>
      <c r="I131" s="1">
        <v>0</v>
      </c>
      <c r="J131" s="1">
        <v>1.5</v>
      </c>
      <c r="K131" s="1">
        <v>0</v>
      </c>
      <c r="L131" s="1"/>
      <c r="M131" s="1">
        <v>1</v>
      </c>
      <c r="N131" s="1">
        <v>0</v>
      </c>
      <c r="O131" s="1">
        <v>0</v>
      </c>
      <c r="P131" s="1">
        <v>0</v>
      </c>
      <c r="Q131" s="1">
        <v>0</v>
      </c>
      <c r="R131" s="1">
        <v>0</v>
      </c>
      <c r="T131" s="1">
        <v>0</v>
      </c>
      <c r="U131" s="8">
        <v>0</v>
      </c>
      <c r="V131" s="8"/>
      <c r="W131" s="8"/>
      <c r="X131" s="8"/>
      <c r="Y131" s="8"/>
      <c r="Z131" s="8"/>
      <c r="AA131" s="8"/>
      <c r="AB131" s="8"/>
      <c r="AC131" s="8"/>
      <c r="AD131" t="s">
        <v>822</v>
      </c>
    </row>
    <row r="132" spans="1:32" x14ac:dyDescent="0.25">
      <c r="A132" t="s">
        <v>820</v>
      </c>
      <c r="B132" s="14">
        <v>42430</v>
      </c>
      <c r="C132" t="s">
        <v>206</v>
      </c>
      <c r="D132">
        <v>38</v>
      </c>
      <c r="F132" t="s">
        <v>51</v>
      </c>
      <c r="G132" s="1">
        <v>1</v>
      </c>
      <c r="H132" s="1">
        <v>0</v>
      </c>
      <c r="I132" s="1">
        <v>0</v>
      </c>
      <c r="J132" s="1">
        <v>0</v>
      </c>
      <c r="K132" s="1">
        <v>0</v>
      </c>
      <c r="L132" s="1"/>
      <c r="M132" s="1">
        <v>0</v>
      </c>
      <c r="N132" s="1">
        <v>0</v>
      </c>
      <c r="O132" s="1">
        <v>0</v>
      </c>
      <c r="P132" s="7">
        <v>0</v>
      </c>
      <c r="Q132" s="1">
        <v>0</v>
      </c>
      <c r="R132" s="1">
        <v>0</v>
      </c>
      <c r="T132" s="1">
        <v>1</v>
      </c>
      <c r="U132" s="8">
        <v>0</v>
      </c>
      <c r="V132" s="8"/>
      <c r="W132" s="8"/>
      <c r="X132" s="8"/>
      <c r="Y132" s="8"/>
      <c r="Z132" s="8"/>
      <c r="AA132" s="8"/>
      <c r="AB132" s="8"/>
      <c r="AC132" s="8"/>
      <c r="AD132" t="s">
        <v>820</v>
      </c>
    </row>
    <row r="133" spans="1:32" x14ac:dyDescent="0.25">
      <c r="A133" t="s">
        <v>823</v>
      </c>
      <c r="B133" s="14">
        <v>42430</v>
      </c>
      <c r="C133" t="s">
        <v>214</v>
      </c>
      <c r="D133">
        <v>0</v>
      </c>
      <c r="F133" t="s">
        <v>73</v>
      </c>
      <c r="G133" s="1">
        <v>1</v>
      </c>
      <c r="H133" s="1">
        <v>0.5</v>
      </c>
      <c r="I133" s="1">
        <v>0</v>
      </c>
      <c r="J133" s="1">
        <v>0.5</v>
      </c>
      <c r="K133" s="1">
        <v>0</v>
      </c>
      <c r="L133" s="1"/>
      <c r="M133" s="1">
        <v>0</v>
      </c>
      <c r="N133" s="1">
        <v>0</v>
      </c>
      <c r="O133" s="1">
        <v>0</v>
      </c>
      <c r="P133" s="1">
        <v>0</v>
      </c>
      <c r="Q133" s="1">
        <v>1</v>
      </c>
      <c r="R133" s="1">
        <v>0</v>
      </c>
      <c r="T133" s="1">
        <v>0</v>
      </c>
      <c r="U133" s="8">
        <v>0</v>
      </c>
      <c r="V133" s="8"/>
      <c r="W133" s="8"/>
      <c r="X133" s="8"/>
      <c r="Y133" s="8"/>
      <c r="Z133" s="8"/>
      <c r="AA133" s="8"/>
      <c r="AB133" s="8"/>
      <c r="AC133" s="8"/>
    </row>
    <row r="134" spans="1:32" x14ac:dyDescent="0.25">
      <c r="A134" t="s">
        <v>824</v>
      </c>
      <c r="B134" s="14">
        <v>42430</v>
      </c>
      <c r="C134" t="s">
        <v>206</v>
      </c>
      <c r="D134">
        <v>9</v>
      </c>
      <c r="F134" t="s">
        <v>52</v>
      </c>
      <c r="G134" s="1">
        <v>1</v>
      </c>
      <c r="H134" s="1">
        <v>0</v>
      </c>
      <c r="I134" s="1">
        <v>0</v>
      </c>
      <c r="J134" s="1">
        <v>0</v>
      </c>
      <c r="K134" s="1">
        <v>0</v>
      </c>
      <c r="L134" s="1"/>
      <c r="M134" s="1">
        <v>0</v>
      </c>
      <c r="N134" s="1">
        <v>0</v>
      </c>
      <c r="O134" s="1">
        <v>0</v>
      </c>
      <c r="P134" s="7">
        <v>0</v>
      </c>
      <c r="Q134" s="1">
        <v>0</v>
      </c>
      <c r="R134" s="1">
        <v>0</v>
      </c>
      <c r="T134" s="1">
        <v>0</v>
      </c>
      <c r="U134" s="8">
        <v>0</v>
      </c>
      <c r="V134" s="8"/>
      <c r="W134" s="8"/>
      <c r="X134" s="8"/>
      <c r="Y134" s="8"/>
      <c r="Z134" s="8"/>
      <c r="AA134" s="8"/>
      <c r="AB134" s="8"/>
      <c r="AC134" s="8"/>
      <c r="AD134" t="s">
        <v>824</v>
      </c>
    </row>
    <row r="135" spans="1:32" x14ac:dyDescent="0.25">
      <c r="A135" s="9" t="s">
        <v>827</v>
      </c>
      <c r="B135" s="15">
        <v>42430</v>
      </c>
      <c r="C135" s="9" t="s">
        <v>224</v>
      </c>
      <c r="D135">
        <v>0</v>
      </c>
      <c r="E135" s="9"/>
      <c r="F135" s="9" t="s">
        <v>89</v>
      </c>
      <c r="G135" s="12">
        <v>1</v>
      </c>
      <c r="H135" s="12">
        <v>0</v>
      </c>
      <c r="I135" s="12">
        <v>0</v>
      </c>
      <c r="J135" s="12">
        <v>0</v>
      </c>
      <c r="K135" s="12">
        <v>0</v>
      </c>
      <c r="L135" s="12"/>
      <c r="M135" s="12">
        <v>0</v>
      </c>
      <c r="N135" s="12">
        <v>0</v>
      </c>
      <c r="O135" s="12">
        <v>0</v>
      </c>
      <c r="P135" s="12">
        <v>0</v>
      </c>
      <c r="Q135" s="12">
        <v>0</v>
      </c>
      <c r="R135" s="12">
        <v>0</v>
      </c>
      <c r="S135" s="12"/>
      <c r="T135" s="12">
        <v>0</v>
      </c>
      <c r="U135" s="13">
        <v>0</v>
      </c>
      <c r="V135" s="13"/>
      <c r="W135" s="13"/>
      <c r="X135" s="13"/>
      <c r="Y135" s="13"/>
      <c r="Z135" s="13"/>
      <c r="AA135" s="13"/>
      <c r="AB135" s="13"/>
      <c r="AC135" s="13"/>
      <c r="AD135" s="9"/>
      <c r="AE135" s="25"/>
      <c r="AF135" s="9" t="s">
        <v>90</v>
      </c>
    </row>
    <row r="136" spans="1:32" x14ac:dyDescent="0.25">
      <c r="A136" t="s">
        <v>832</v>
      </c>
      <c r="B136" s="14">
        <v>42430</v>
      </c>
      <c r="C136" t="s">
        <v>206</v>
      </c>
      <c r="D136">
        <v>9</v>
      </c>
      <c r="F136" t="s">
        <v>53</v>
      </c>
      <c r="G136" s="1">
        <v>1</v>
      </c>
      <c r="H136" s="1">
        <v>0</v>
      </c>
      <c r="I136" s="1">
        <v>0</v>
      </c>
      <c r="J136" s="1">
        <v>0</v>
      </c>
      <c r="K136" s="1">
        <v>0</v>
      </c>
      <c r="L136" s="1"/>
      <c r="M136" s="1">
        <v>0</v>
      </c>
      <c r="N136" s="1">
        <v>0</v>
      </c>
      <c r="O136" s="1">
        <v>0</v>
      </c>
      <c r="P136" s="7">
        <v>0</v>
      </c>
      <c r="Q136" s="1">
        <v>0</v>
      </c>
      <c r="R136" s="1">
        <v>0</v>
      </c>
      <c r="T136" s="1">
        <v>0</v>
      </c>
      <c r="U136" s="8">
        <v>0</v>
      </c>
      <c r="V136" s="8"/>
      <c r="W136" s="8"/>
      <c r="X136" s="8"/>
      <c r="Y136" s="8"/>
      <c r="Z136" s="8"/>
      <c r="AA136" s="8"/>
      <c r="AB136" s="8"/>
      <c r="AC136" s="8"/>
      <c r="AD136" t="s">
        <v>832</v>
      </c>
    </row>
    <row r="137" spans="1:32" x14ac:dyDescent="0.25">
      <c r="A137" t="s">
        <v>834</v>
      </c>
      <c r="B137" s="14">
        <v>42430</v>
      </c>
      <c r="C137" t="s">
        <v>107</v>
      </c>
      <c r="D137">
        <v>94</v>
      </c>
      <c r="G137" s="1">
        <v>0</v>
      </c>
      <c r="H137" s="1">
        <v>0</v>
      </c>
      <c r="I137" s="1">
        <v>0</v>
      </c>
      <c r="J137" s="1">
        <v>0</v>
      </c>
      <c r="K137" s="1">
        <v>0</v>
      </c>
      <c r="L137" s="1"/>
      <c r="M137" s="1">
        <v>0</v>
      </c>
      <c r="N137" s="1">
        <v>0</v>
      </c>
      <c r="O137" s="1">
        <v>0</v>
      </c>
      <c r="P137" s="1">
        <v>0</v>
      </c>
      <c r="Q137" s="1">
        <v>0</v>
      </c>
      <c r="R137" s="1">
        <v>0</v>
      </c>
      <c r="T137" s="1">
        <v>0</v>
      </c>
      <c r="U137" s="8">
        <v>0</v>
      </c>
      <c r="V137" s="8"/>
      <c r="W137" s="8"/>
      <c r="X137" s="8"/>
      <c r="Y137" s="8"/>
      <c r="Z137" s="8"/>
      <c r="AA137" s="8"/>
      <c r="AB137" s="8"/>
      <c r="AC137" s="8"/>
      <c r="AD137" t="s">
        <v>834</v>
      </c>
      <c r="AE137" s="24">
        <v>165504000</v>
      </c>
    </row>
    <row r="138" spans="1:32" x14ac:dyDescent="0.25">
      <c r="A138" t="s">
        <v>835</v>
      </c>
      <c r="B138" s="14">
        <v>42430</v>
      </c>
      <c r="C138" t="s">
        <v>130</v>
      </c>
      <c r="D138">
        <v>130</v>
      </c>
      <c r="F138" t="s">
        <v>65</v>
      </c>
      <c r="G138" s="1">
        <v>1</v>
      </c>
      <c r="H138" s="1">
        <v>4.7</v>
      </c>
      <c r="I138" s="1">
        <v>0</v>
      </c>
      <c r="J138" s="1">
        <v>4.7</v>
      </c>
      <c r="K138" s="1">
        <v>0</v>
      </c>
      <c r="L138" s="1"/>
      <c r="M138" s="1">
        <v>1</v>
      </c>
      <c r="N138" s="1">
        <v>1</v>
      </c>
      <c r="O138" s="1">
        <v>0</v>
      </c>
      <c r="P138" s="1">
        <v>1</v>
      </c>
      <c r="Q138" s="1">
        <v>0</v>
      </c>
      <c r="R138" s="1">
        <v>0</v>
      </c>
      <c r="T138" s="1">
        <v>0</v>
      </c>
      <c r="U138" s="8">
        <v>0</v>
      </c>
      <c r="V138" s="8"/>
      <c r="W138" s="8"/>
      <c r="X138" s="8"/>
      <c r="Y138" s="8"/>
      <c r="Z138" s="8"/>
      <c r="AA138" s="8"/>
      <c r="AB138" s="8"/>
      <c r="AC138" s="8"/>
      <c r="AD138" t="s">
        <v>842</v>
      </c>
    </row>
    <row r="139" spans="1:32" x14ac:dyDescent="0.25">
      <c r="A139" t="s">
        <v>4</v>
      </c>
      <c r="B139" s="14">
        <v>42430</v>
      </c>
      <c r="C139" t="s">
        <v>222</v>
      </c>
      <c r="D139">
        <v>1741</v>
      </c>
      <c r="G139" s="1">
        <v>0</v>
      </c>
      <c r="H139" s="1">
        <v>0</v>
      </c>
      <c r="I139" s="1">
        <v>0</v>
      </c>
      <c r="J139" s="1">
        <v>0</v>
      </c>
      <c r="K139" s="1">
        <v>0</v>
      </c>
      <c r="L139" s="1"/>
      <c r="M139" s="1">
        <v>0</v>
      </c>
      <c r="N139" s="1">
        <v>0</v>
      </c>
      <c r="O139" s="1">
        <v>0</v>
      </c>
      <c r="P139" s="1">
        <v>0</v>
      </c>
      <c r="Q139" s="1">
        <v>0</v>
      </c>
      <c r="R139" s="1">
        <v>0</v>
      </c>
      <c r="T139" s="1">
        <v>0</v>
      </c>
      <c r="U139" s="8">
        <v>0</v>
      </c>
      <c r="V139" s="8"/>
      <c r="W139" s="8"/>
      <c r="X139" s="8"/>
      <c r="Y139" s="8"/>
      <c r="Z139" s="8"/>
      <c r="AA139" s="8"/>
      <c r="AB139" s="8"/>
      <c r="AC139" s="8"/>
      <c r="AD139" t="s">
        <v>4</v>
      </c>
      <c r="AE139" s="24">
        <v>13633000</v>
      </c>
    </row>
    <row r="140" spans="1:32" x14ac:dyDescent="0.25">
      <c r="A140" t="s">
        <v>837</v>
      </c>
      <c r="B140" s="14">
        <v>42430</v>
      </c>
      <c r="C140" t="s">
        <v>222</v>
      </c>
      <c r="D140">
        <v>1500</v>
      </c>
      <c r="G140" s="1">
        <v>0</v>
      </c>
      <c r="H140" s="1">
        <v>1</v>
      </c>
      <c r="I140" s="1">
        <v>0</v>
      </c>
      <c r="J140" s="1">
        <v>1</v>
      </c>
      <c r="K140" s="1">
        <v>0</v>
      </c>
      <c r="L140" s="1"/>
      <c r="M140" s="1">
        <v>0</v>
      </c>
      <c r="N140" s="1">
        <v>0</v>
      </c>
      <c r="O140" s="1">
        <v>0</v>
      </c>
      <c r="P140" s="1">
        <v>1</v>
      </c>
      <c r="Q140" s="1">
        <v>0</v>
      </c>
      <c r="R140" s="1">
        <v>0</v>
      </c>
      <c r="T140" s="1">
        <v>0</v>
      </c>
      <c r="U140" s="8">
        <v>0</v>
      </c>
      <c r="V140" s="8"/>
      <c r="W140" s="8"/>
      <c r="X140" s="8"/>
      <c r="Y140" s="8"/>
      <c r="Z140" s="8"/>
      <c r="AA140" s="8"/>
      <c r="AB140" s="8"/>
      <c r="AC140" s="8"/>
      <c r="AD140" t="s">
        <v>838</v>
      </c>
      <c r="AE140" s="24">
        <v>2353554000</v>
      </c>
    </row>
    <row r="141" spans="1:32" x14ac:dyDescent="0.25">
      <c r="A141" t="s">
        <v>839</v>
      </c>
      <c r="B141" s="14">
        <v>42430</v>
      </c>
      <c r="C141" t="s">
        <v>222</v>
      </c>
      <c r="D141">
        <v>1558</v>
      </c>
      <c r="G141" s="1">
        <v>0</v>
      </c>
      <c r="H141" s="1">
        <v>1</v>
      </c>
      <c r="I141" s="1">
        <v>0</v>
      </c>
      <c r="J141" s="1">
        <v>1</v>
      </c>
      <c r="K141" s="1">
        <v>0</v>
      </c>
      <c r="L141" s="1"/>
      <c r="M141" s="1">
        <v>0</v>
      </c>
      <c r="N141" s="1">
        <v>0</v>
      </c>
      <c r="O141" s="1">
        <v>0</v>
      </c>
      <c r="P141" s="1">
        <v>1</v>
      </c>
      <c r="Q141" s="1">
        <v>0</v>
      </c>
      <c r="R141" s="1">
        <v>0</v>
      </c>
      <c r="T141" s="1">
        <v>0</v>
      </c>
      <c r="U141" s="8">
        <v>0</v>
      </c>
      <c r="V141" s="8"/>
      <c r="W141" s="8"/>
      <c r="X141" s="8"/>
      <c r="Y141" s="8"/>
      <c r="Z141" s="8"/>
      <c r="AA141" s="8"/>
      <c r="AB141" s="8"/>
      <c r="AC141" s="8"/>
      <c r="AD141" t="s">
        <v>840</v>
      </c>
      <c r="AE141" s="24">
        <v>21592000</v>
      </c>
    </row>
    <row r="142" spans="1:32" x14ac:dyDescent="0.25">
      <c r="A142" t="s">
        <v>847</v>
      </c>
      <c r="B142" s="14">
        <v>42430</v>
      </c>
      <c r="C142" t="s">
        <v>206</v>
      </c>
      <c r="D142">
        <v>2</v>
      </c>
      <c r="F142" t="s">
        <v>212</v>
      </c>
      <c r="G142" s="1">
        <v>1</v>
      </c>
      <c r="H142" s="1">
        <v>0</v>
      </c>
      <c r="I142" s="1">
        <v>0</v>
      </c>
      <c r="J142" s="1">
        <v>0</v>
      </c>
      <c r="K142" s="1">
        <v>0</v>
      </c>
      <c r="L142" s="1"/>
      <c r="M142" s="1">
        <v>0</v>
      </c>
      <c r="N142" s="1">
        <v>0</v>
      </c>
      <c r="O142" s="1">
        <v>0</v>
      </c>
      <c r="P142" s="7">
        <v>0</v>
      </c>
      <c r="Q142" s="1">
        <v>0</v>
      </c>
      <c r="R142" s="1">
        <v>0</v>
      </c>
      <c r="S142" s="1" t="s">
        <v>93</v>
      </c>
      <c r="T142" s="1">
        <v>0</v>
      </c>
      <c r="U142" s="8">
        <v>0</v>
      </c>
      <c r="V142" s="8"/>
      <c r="W142" s="8"/>
      <c r="X142" s="8"/>
      <c r="Y142" s="8"/>
      <c r="Z142" s="8"/>
      <c r="AA142" s="8"/>
      <c r="AB142" s="8"/>
      <c r="AC142" s="8"/>
      <c r="AD142" t="s">
        <v>847</v>
      </c>
    </row>
    <row r="143" spans="1:32" x14ac:dyDescent="0.25">
      <c r="A143" t="s">
        <v>848</v>
      </c>
      <c r="B143" s="14">
        <v>42430</v>
      </c>
      <c r="C143" t="s">
        <v>200</v>
      </c>
      <c r="D143">
        <v>52</v>
      </c>
      <c r="F143" t="s">
        <v>28</v>
      </c>
      <c r="G143" s="1">
        <v>1</v>
      </c>
      <c r="H143" s="1">
        <v>4.7</v>
      </c>
      <c r="I143" s="1">
        <v>0</v>
      </c>
      <c r="J143" s="1">
        <v>4.7</v>
      </c>
      <c r="K143" s="7">
        <v>1</v>
      </c>
      <c r="L143" s="7"/>
      <c r="M143" s="7">
        <v>1</v>
      </c>
      <c r="N143" s="7">
        <v>1</v>
      </c>
      <c r="O143" s="7">
        <v>0</v>
      </c>
      <c r="P143" s="7">
        <v>0</v>
      </c>
      <c r="Q143" s="7">
        <v>0</v>
      </c>
      <c r="R143" s="7">
        <v>0</v>
      </c>
      <c r="S143" s="7">
        <v>0</v>
      </c>
      <c r="T143" s="7">
        <v>1</v>
      </c>
      <c r="U143" s="8">
        <v>0</v>
      </c>
      <c r="V143" s="8"/>
      <c r="W143" s="8"/>
      <c r="X143" s="8"/>
      <c r="Y143" s="8"/>
      <c r="Z143" s="8"/>
      <c r="AA143" s="8"/>
      <c r="AB143" s="8"/>
      <c r="AC143" s="8"/>
      <c r="AD143" t="s">
        <v>25</v>
      </c>
    </row>
    <row r="144" spans="1:32" ht="15" customHeight="1" x14ac:dyDescent="0.25">
      <c r="A144" t="s">
        <v>850</v>
      </c>
      <c r="B144" s="14">
        <v>42430</v>
      </c>
      <c r="C144" t="s">
        <v>222</v>
      </c>
      <c r="D144">
        <v>40</v>
      </c>
      <c r="G144" s="1">
        <v>0</v>
      </c>
      <c r="H144" s="1">
        <v>1</v>
      </c>
      <c r="I144" s="1">
        <v>0</v>
      </c>
      <c r="J144" s="1">
        <v>1</v>
      </c>
      <c r="K144" s="1">
        <v>0</v>
      </c>
      <c r="L144" s="1"/>
      <c r="M144" s="1">
        <v>0</v>
      </c>
      <c r="N144" s="1">
        <v>0</v>
      </c>
      <c r="O144" s="1">
        <v>0</v>
      </c>
      <c r="P144" s="1">
        <v>1</v>
      </c>
      <c r="Q144" s="1">
        <v>0</v>
      </c>
      <c r="R144" s="1">
        <v>0</v>
      </c>
      <c r="T144" s="1">
        <v>0</v>
      </c>
      <c r="U144" s="8">
        <v>0</v>
      </c>
      <c r="V144" s="8"/>
      <c r="W144" s="8"/>
      <c r="X144" s="8"/>
      <c r="Y144" s="8"/>
      <c r="Z144" s="8"/>
      <c r="AA144" s="8"/>
      <c r="AB144" s="8"/>
      <c r="AC144" s="8"/>
      <c r="AD144" t="s">
        <v>850</v>
      </c>
      <c r="AE144" s="24">
        <v>146053000</v>
      </c>
    </row>
    <row r="145" spans="1:31" x14ac:dyDescent="0.25">
      <c r="A145" t="s">
        <v>855</v>
      </c>
      <c r="B145" s="14">
        <v>42430</v>
      </c>
      <c r="C145" t="s">
        <v>200</v>
      </c>
      <c r="D145">
        <v>170</v>
      </c>
      <c r="F145" t="s">
        <v>29</v>
      </c>
      <c r="G145" s="1">
        <v>1</v>
      </c>
      <c r="H145" s="1">
        <v>3.5</v>
      </c>
      <c r="I145" s="1">
        <v>0</v>
      </c>
      <c r="J145" s="1">
        <v>3.5</v>
      </c>
      <c r="K145" s="7">
        <v>1</v>
      </c>
      <c r="L145" s="7"/>
      <c r="M145" s="7">
        <v>1</v>
      </c>
      <c r="N145" s="7">
        <v>0</v>
      </c>
      <c r="O145" s="7">
        <v>0</v>
      </c>
      <c r="P145" s="7">
        <v>1</v>
      </c>
      <c r="Q145" s="7">
        <v>0</v>
      </c>
      <c r="R145" s="7">
        <v>0</v>
      </c>
      <c r="S145" s="7">
        <v>0</v>
      </c>
      <c r="T145" s="7">
        <v>1</v>
      </c>
      <c r="U145" s="8">
        <v>0</v>
      </c>
      <c r="V145" s="8"/>
      <c r="W145" s="8"/>
      <c r="X145" s="8"/>
      <c r="Y145" s="8"/>
      <c r="Z145" s="8"/>
      <c r="AA145" s="8"/>
      <c r="AB145" s="8"/>
      <c r="AC145" s="8"/>
      <c r="AD145" t="s">
        <v>856</v>
      </c>
    </row>
    <row r="146" spans="1:31" x14ac:dyDescent="0.25">
      <c r="A146" t="s">
        <v>858</v>
      </c>
      <c r="B146" s="14">
        <v>42430</v>
      </c>
      <c r="C146" t="s">
        <v>130</v>
      </c>
      <c r="D146">
        <v>5</v>
      </c>
      <c r="F146" t="s">
        <v>60</v>
      </c>
      <c r="G146" s="1">
        <v>1</v>
      </c>
      <c r="H146" s="1">
        <v>0</v>
      </c>
      <c r="I146" s="1">
        <v>0</v>
      </c>
      <c r="J146" s="1">
        <v>0</v>
      </c>
      <c r="K146" s="1">
        <v>0</v>
      </c>
      <c r="L146" s="1"/>
      <c r="M146" s="1">
        <v>0</v>
      </c>
      <c r="N146" s="1">
        <v>0</v>
      </c>
      <c r="O146" s="1">
        <v>0</v>
      </c>
      <c r="P146" s="1">
        <v>0</v>
      </c>
      <c r="Q146" s="1">
        <v>0</v>
      </c>
      <c r="R146" s="1">
        <v>0</v>
      </c>
      <c r="T146" s="1">
        <v>0</v>
      </c>
      <c r="U146" s="8">
        <v>0</v>
      </c>
      <c r="V146" s="8"/>
      <c r="W146" s="8"/>
      <c r="X146" s="8"/>
      <c r="Y146" s="8"/>
      <c r="Z146" s="8"/>
      <c r="AA146" s="8"/>
      <c r="AB146" s="8"/>
      <c r="AC146" s="8"/>
      <c r="AD146" t="s">
        <v>858</v>
      </c>
    </row>
    <row r="147" spans="1:31" x14ac:dyDescent="0.25">
      <c r="A147" t="s">
        <v>859</v>
      </c>
      <c r="B147" s="14">
        <v>42430</v>
      </c>
      <c r="C147" t="s">
        <v>214</v>
      </c>
      <c r="D147">
        <v>16</v>
      </c>
      <c r="F147" t="s">
        <v>74</v>
      </c>
      <c r="G147" s="1">
        <v>1</v>
      </c>
      <c r="H147" s="1">
        <v>0</v>
      </c>
      <c r="I147" s="1">
        <v>0</v>
      </c>
      <c r="J147" s="1">
        <v>0</v>
      </c>
      <c r="K147" s="1">
        <v>0</v>
      </c>
      <c r="L147" s="1"/>
      <c r="M147" s="1">
        <v>0</v>
      </c>
      <c r="N147" s="1">
        <v>0</v>
      </c>
      <c r="O147" s="1">
        <v>0</v>
      </c>
      <c r="P147" s="1">
        <v>0</v>
      </c>
      <c r="Q147" s="1">
        <v>0</v>
      </c>
      <c r="R147" s="1">
        <v>0</v>
      </c>
      <c r="T147" s="1">
        <v>0</v>
      </c>
      <c r="U147" s="8">
        <v>0</v>
      </c>
      <c r="V147" s="8"/>
      <c r="W147" s="8"/>
      <c r="X147" s="8"/>
      <c r="Y147" s="8"/>
      <c r="Z147" s="8"/>
      <c r="AA147" s="8"/>
      <c r="AB147" s="8"/>
      <c r="AC147" s="8"/>
      <c r="AD147" t="s">
        <v>790</v>
      </c>
    </row>
    <row r="148" spans="1:31" x14ac:dyDescent="0.25">
      <c r="A148" t="s">
        <v>863</v>
      </c>
      <c r="B148" s="14">
        <v>42430</v>
      </c>
      <c r="C148" t="s">
        <v>222</v>
      </c>
      <c r="D148">
        <v>58</v>
      </c>
      <c r="F148" t="s">
        <v>16</v>
      </c>
      <c r="G148" s="1">
        <v>1</v>
      </c>
      <c r="H148" s="1">
        <v>3.8</v>
      </c>
      <c r="I148" s="1">
        <v>0</v>
      </c>
      <c r="J148" s="1">
        <v>3.8</v>
      </c>
      <c r="K148" s="1">
        <v>0</v>
      </c>
      <c r="L148" s="1"/>
      <c r="M148" s="1">
        <v>0</v>
      </c>
      <c r="N148" s="1">
        <v>0</v>
      </c>
      <c r="O148" s="1">
        <v>1</v>
      </c>
      <c r="P148" s="1">
        <v>1</v>
      </c>
      <c r="Q148" s="1">
        <v>0</v>
      </c>
      <c r="R148" s="1">
        <v>0</v>
      </c>
      <c r="T148" s="1">
        <v>0</v>
      </c>
      <c r="U148" s="8">
        <v>0</v>
      </c>
      <c r="V148" s="8"/>
      <c r="W148" s="8"/>
      <c r="X148" s="8"/>
      <c r="Y148" s="8"/>
      <c r="Z148" s="8"/>
      <c r="AA148" s="8"/>
      <c r="AB148" s="8"/>
      <c r="AC148" s="8"/>
      <c r="AD148" t="s">
        <v>863</v>
      </c>
      <c r="AE148" s="24">
        <v>404396000</v>
      </c>
    </row>
    <row r="149" spans="1:31" x14ac:dyDescent="0.25">
      <c r="A149" t="s">
        <v>865</v>
      </c>
      <c r="B149" s="14">
        <v>42430</v>
      </c>
      <c r="C149" t="s">
        <v>223</v>
      </c>
      <c r="D149">
        <v>100</v>
      </c>
      <c r="F149" t="s">
        <v>79</v>
      </c>
      <c r="G149" s="1">
        <v>1</v>
      </c>
      <c r="H149" s="1">
        <v>2.5</v>
      </c>
      <c r="I149" s="1">
        <v>0</v>
      </c>
      <c r="J149" s="1">
        <v>2.5</v>
      </c>
      <c r="K149" s="1">
        <v>1</v>
      </c>
      <c r="L149" s="1"/>
      <c r="M149" s="1">
        <v>1</v>
      </c>
      <c r="N149" s="1">
        <v>0</v>
      </c>
      <c r="O149" s="1">
        <v>0</v>
      </c>
      <c r="P149" s="1">
        <v>0</v>
      </c>
      <c r="Q149" s="1">
        <v>0</v>
      </c>
      <c r="R149" s="1">
        <v>0</v>
      </c>
      <c r="T149" s="1">
        <v>0</v>
      </c>
      <c r="U149" s="8">
        <v>0</v>
      </c>
      <c r="V149" s="8"/>
      <c r="W149" s="8"/>
      <c r="X149" s="8"/>
      <c r="Y149" s="8"/>
      <c r="Z149" s="8"/>
      <c r="AA149" s="8"/>
      <c r="AB149" s="8"/>
      <c r="AC149" s="8"/>
      <c r="AE149" s="24">
        <v>228830000</v>
      </c>
    </row>
    <row r="150" spans="1:31" x14ac:dyDescent="0.25">
      <c r="A150" t="s">
        <v>866</v>
      </c>
      <c r="B150" s="14">
        <v>42430</v>
      </c>
      <c r="C150" t="s">
        <v>108</v>
      </c>
      <c r="D150">
        <v>200</v>
      </c>
      <c r="F150" t="s">
        <v>57</v>
      </c>
      <c r="G150" s="1">
        <v>1</v>
      </c>
      <c r="H150" s="1">
        <v>1</v>
      </c>
      <c r="I150" s="1">
        <v>0</v>
      </c>
      <c r="J150" s="1">
        <v>1</v>
      </c>
      <c r="K150" s="1">
        <v>0</v>
      </c>
      <c r="L150" s="1"/>
      <c r="M150" s="1">
        <v>0</v>
      </c>
      <c r="N150" s="1">
        <v>0</v>
      </c>
      <c r="O150" s="1">
        <v>0</v>
      </c>
      <c r="P150" s="1">
        <v>1</v>
      </c>
      <c r="Q150" s="1">
        <v>0</v>
      </c>
      <c r="R150" s="1">
        <v>0</v>
      </c>
      <c r="T150" s="1">
        <v>0</v>
      </c>
      <c r="U150" s="8">
        <v>0</v>
      </c>
      <c r="V150" s="8"/>
      <c r="W150" s="8"/>
      <c r="X150" s="8"/>
      <c r="Y150" s="8"/>
      <c r="Z150" s="8"/>
      <c r="AA150" s="8"/>
      <c r="AB150" s="8"/>
      <c r="AC150" s="8"/>
    </row>
    <row r="151" spans="1:31" x14ac:dyDescent="0.25">
      <c r="A151" t="s">
        <v>868</v>
      </c>
      <c r="B151" s="14">
        <v>42430</v>
      </c>
      <c r="C151" t="s">
        <v>200</v>
      </c>
      <c r="D151">
        <v>395</v>
      </c>
      <c r="F151" t="s">
        <v>31</v>
      </c>
      <c r="G151" s="1">
        <v>1</v>
      </c>
      <c r="H151" s="1">
        <v>0</v>
      </c>
      <c r="I151" s="1">
        <v>0</v>
      </c>
      <c r="J151" s="1">
        <v>0</v>
      </c>
      <c r="K151" s="7">
        <v>0</v>
      </c>
      <c r="L151" s="7"/>
      <c r="M151" s="7">
        <v>0</v>
      </c>
      <c r="N151" s="7">
        <v>0</v>
      </c>
      <c r="O151" s="7">
        <v>0</v>
      </c>
      <c r="P151" s="7">
        <v>0</v>
      </c>
      <c r="Q151" s="7">
        <v>0</v>
      </c>
      <c r="R151" s="7">
        <v>0</v>
      </c>
      <c r="S151" s="7">
        <v>1</v>
      </c>
      <c r="T151" s="7">
        <v>1</v>
      </c>
      <c r="U151" s="8">
        <v>0</v>
      </c>
      <c r="V151" s="8"/>
      <c r="W151" s="8"/>
      <c r="X151" s="8"/>
      <c r="Y151" s="8"/>
      <c r="Z151" s="8"/>
      <c r="AA151" s="8"/>
      <c r="AB151" s="8"/>
      <c r="AC151" s="8"/>
      <c r="AD151" t="s">
        <v>869</v>
      </c>
    </row>
    <row r="152" spans="1:31" ht="15" customHeight="1" x14ac:dyDescent="0.25">
      <c r="A152" t="s">
        <v>871</v>
      </c>
      <c r="B152" s="14">
        <v>42430</v>
      </c>
      <c r="C152" t="s">
        <v>222</v>
      </c>
      <c r="D152">
        <v>170</v>
      </c>
      <c r="G152" s="1">
        <v>0</v>
      </c>
      <c r="H152" s="1">
        <v>0</v>
      </c>
      <c r="I152" s="1">
        <v>0</v>
      </c>
      <c r="J152" s="1">
        <v>0</v>
      </c>
      <c r="K152" s="1">
        <v>0</v>
      </c>
      <c r="L152" s="1"/>
      <c r="M152" s="1">
        <v>0</v>
      </c>
      <c r="N152" s="1">
        <v>0</v>
      </c>
      <c r="O152" s="1">
        <v>0</v>
      </c>
      <c r="P152" s="1">
        <v>0</v>
      </c>
      <c r="Q152" s="1">
        <v>0</v>
      </c>
      <c r="R152" s="1">
        <v>0</v>
      </c>
      <c r="T152" s="1">
        <v>0</v>
      </c>
      <c r="U152" s="8">
        <v>0</v>
      </c>
      <c r="V152" s="8"/>
      <c r="W152" s="8"/>
      <c r="X152" s="8"/>
      <c r="Y152" s="8"/>
      <c r="Z152" s="8"/>
      <c r="AA152" s="8"/>
      <c r="AB152" s="8"/>
      <c r="AC152" s="8"/>
      <c r="AD152" t="s">
        <v>871</v>
      </c>
      <c r="AE152" s="24">
        <v>733463000</v>
      </c>
    </row>
    <row r="153" spans="1:31" x14ac:dyDescent="0.25">
      <c r="A153" t="s">
        <v>872</v>
      </c>
      <c r="B153" s="14">
        <v>42430</v>
      </c>
      <c r="C153" t="s">
        <v>108</v>
      </c>
      <c r="D153">
        <v>449</v>
      </c>
      <c r="F153" t="s">
        <v>58</v>
      </c>
      <c r="G153" s="1">
        <v>1</v>
      </c>
      <c r="H153" s="1">
        <v>1</v>
      </c>
      <c r="I153" s="1">
        <v>0</v>
      </c>
      <c r="J153" s="1">
        <v>1</v>
      </c>
      <c r="K153" s="1">
        <v>0</v>
      </c>
      <c r="L153" s="1"/>
      <c r="M153" s="1">
        <v>0</v>
      </c>
      <c r="N153" s="1">
        <v>0</v>
      </c>
      <c r="O153" s="1">
        <v>0</v>
      </c>
      <c r="P153" s="1">
        <v>1</v>
      </c>
      <c r="Q153" s="1">
        <v>0</v>
      </c>
      <c r="R153" s="1">
        <v>0</v>
      </c>
      <c r="T153" s="1">
        <v>0</v>
      </c>
      <c r="U153" s="8">
        <v>0</v>
      </c>
      <c r="V153" s="8"/>
      <c r="W153" s="8"/>
      <c r="X153" s="8"/>
      <c r="Y153" s="8"/>
      <c r="Z153" s="8"/>
      <c r="AA153" s="8"/>
      <c r="AB153" s="8"/>
      <c r="AC153" s="8"/>
    </row>
    <row r="154" spans="1:31" x14ac:dyDescent="0.25">
      <c r="A154" t="s">
        <v>873</v>
      </c>
      <c r="B154" s="14">
        <v>42430</v>
      </c>
      <c r="C154" t="s">
        <v>200</v>
      </c>
      <c r="D154">
        <v>0</v>
      </c>
      <c r="F154" t="s">
        <v>30</v>
      </c>
      <c r="G154" s="1">
        <v>1</v>
      </c>
      <c r="H154" s="1">
        <v>0</v>
      </c>
      <c r="I154" s="1">
        <v>0</v>
      </c>
      <c r="J154" s="1">
        <v>0</v>
      </c>
      <c r="K154" s="7">
        <v>0</v>
      </c>
      <c r="L154" s="7"/>
      <c r="M154" s="7">
        <v>0</v>
      </c>
      <c r="N154" s="7">
        <v>0</v>
      </c>
      <c r="O154" s="7">
        <v>0</v>
      </c>
      <c r="P154" s="7">
        <v>0</v>
      </c>
      <c r="Q154" s="7">
        <v>0</v>
      </c>
      <c r="R154" s="7">
        <v>0</v>
      </c>
      <c r="S154" s="7">
        <v>0</v>
      </c>
      <c r="T154" s="7">
        <v>1</v>
      </c>
      <c r="U154" s="8">
        <v>0</v>
      </c>
      <c r="V154" s="8"/>
      <c r="W154" s="8"/>
      <c r="X154" s="8"/>
      <c r="Y154" s="8"/>
      <c r="Z154" s="8"/>
      <c r="AA154" s="8"/>
      <c r="AB154" s="8"/>
      <c r="AC154" s="8"/>
      <c r="AD154" t="s">
        <v>873</v>
      </c>
    </row>
    <row r="155" spans="1:31" x14ac:dyDescent="0.25">
      <c r="A155" t="s">
        <v>877</v>
      </c>
      <c r="B155" s="14">
        <v>42430</v>
      </c>
      <c r="C155" t="s">
        <v>107</v>
      </c>
      <c r="D155">
        <v>12</v>
      </c>
      <c r="G155" s="1">
        <v>0</v>
      </c>
      <c r="H155" s="1">
        <v>0</v>
      </c>
      <c r="I155" s="1">
        <v>0</v>
      </c>
      <c r="J155" s="1">
        <v>0</v>
      </c>
      <c r="K155" s="1">
        <v>0</v>
      </c>
      <c r="L155" s="1"/>
      <c r="M155" s="1">
        <v>0</v>
      </c>
      <c r="N155" s="1">
        <v>0</v>
      </c>
      <c r="O155" s="1">
        <v>0</v>
      </c>
      <c r="P155" s="1">
        <v>0</v>
      </c>
      <c r="Q155" s="1">
        <v>0</v>
      </c>
      <c r="R155" s="1">
        <v>0</v>
      </c>
      <c r="T155" s="1">
        <v>0</v>
      </c>
      <c r="U155" s="8">
        <v>0</v>
      </c>
      <c r="V155" s="8"/>
      <c r="W155" s="8"/>
      <c r="X155" s="8"/>
      <c r="Y155" s="8"/>
      <c r="Z155" s="8"/>
      <c r="AA155" s="8"/>
      <c r="AB155" s="8"/>
      <c r="AC155" s="8"/>
      <c r="AD155" t="s">
        <v>877</v>
      </c>
      <c r="AE155" s="24">
        <v>115483000</v>
      </c>
    </row>
    <row r="156" spans="1:31" x14ac:dyDescent="0.25">
      <c r="A156" t="s">
        <v>882</v>
      </c>
      <c r="B156" s="14">
        <v>42430</v>
      </c>
      <c r="C156" t="s">
        <v>130</v>
      </c>
      <c r="D156">
        <v>120</v>
      </c>
      <c r="F156" t="s">
        <v>81</v>
      </c>
      <c r="G156" s="1">
        <v>1</v>
      </c>
      <c r="H156" s="1">
        <v>0</v>
      </c>
      <c r="I156" s="1">
        <v>0</v>
      </c>
      <c r="J156" s="1">
        <v>0</v>
      </c>
      <c r="K156" s="1">
        <v>0</v>
      </c>
      <c r="L156" s="1"/>
      <c r="M156" s="1">
        <v>0</v>
      </c>
      <c r="N156" s="1">
        <v>0</v>
      </c>
      <c r="O156" s="1">
        <v>0</v>
      </c>
      <c r="P156" s="1">
        <v>0</v>
      </c>
      <c r="Q156" s="1">
        <v>0</v>
      </c>
      <c r="T156" s="1">
        <v>0</v>
      </c>
      <c r="U156" s="8">
        <v>0</v>
      </c>
      <c r="V156" s="8"/>
      <c r="W156" s="8"/>
      <c r="X156" s="8"/>
      <c r="Y156" s="8"/>
      <c r="Z156" s="8"/>
      <c r="AA156" s="8"/>
      <c r="AB156" s="8"/>
      <c r="AC156" s="8"/>
      <c r="AD156" t="s">
        <v>882</v>
      </c>
    </row>
    <row r="157" spans="1:31" x14ac:dyDescent="0.25">
      <c r="A157" t="s">
        <v>883</v>
      </c>
      <c r="B157" s="14">
        <v>42430</v>
      </c>
      <c r="C157" t="s">
        <v>206</v>
      </c>
      <c r="D157">
        <v>4</v>
      </c>
      <c r="F157" t="s">
        <v>213</v>
      </c>
      <c r="G157" s="1">
        <v>1</v>
      </c>
      <c r="H157" s="1">
        <v>0</v>
      </c>
      <c r="I157" s="1">
        <v>0</v>
      </c>
      <c r="J157" s="1">
        <v>0</v>
      </c>
      <c r="K157" s="1">
        <v>0</v>
      </c>
      <c r="L157" s="1"/>
      <c r="M157" s="1">
        <v>0</v>
      </c>
      <c r="N157" s="1">
        <v>0</v>
      </c>
      <c r="O157" s="1">
        <v>0</v>
      </c>
      <c r="P157" s="7">
        <v>0</v>
      </c>
      <c r="Q157" s="1">
        <v>0</v>
      </c>
      <c r="R157" s="1">
        <v>0</v>
      </c>
      <c r="T157" s="1">
        <v>0</v>
      </c>
      <c r="U157" s="8">
        <v>0</v>
      </c>
      <c r="V157" s="8"/>
      <c r="W157" s="8"/>
      <c r="X157" s="8"/>
      <c r="Y157" s="8"/>
      <c r="Z157" s="8"/>
      <c r="AA157" s="8"/>
      <c r="AB157" s="8"/>
      <c r="AC157" s="8"/>
      <c r="AD157" t="s">
        <v>883</v>
      </c>
    </row>
    <row r="158" spans="1:31" x14ac:dyDescent="0.25">
      <c r="A158" t="s">
        <v>884</v>
      </c>
      <c r="B158" s="14">
        <v>42430</v>
      </c>
      <c r="C158" t="s">
        <v>200</v>
      </c>
      <c r="D158">
        <v>90</v>
      </c>
      <c r="F158" t="s">
        <v>205</v>
      </c>
      <c r="G158" s="1">
        <v>1</v>
      </c>
      <c r="H158" s="1">
        <v>4.7</v>
      </c>
      <c r="I158" s="1">
        <v>0</v>
      </c>
      <c r="J158" s="1">
        <v>4.7</v>
      </c>
      <c r="K158" s="7">
        <v>1</v>
      </c>
      <c r="L158" s="7"/>
      <c r="M158" s="7">
        <v>1</v>
      </c>
      <c r="N158" s="7">
        <v>1</v>
      </c>
      <c r="O158" s="7">
        <v>0</v>
      </c>
      <c r="P158" s="7">
        <v>0</v>
      </c>
      <c r="Q158" s="7">
        <v>0</v>
      </c>
      <c r="R158" s="7">
        <v>0</v>
      </c>
      <c r="S158" s="7">
        <v>0</v>
      </c>
      <c r="T158" s="7">
        <v>1</v>
      </c>
      <c r="U158" s="8">
        <v>0</v>
      </c>
      <c r="V158" s="8"/>
      <c r="W158" s="8"/>
      <c r="X158" s="8"/>
      <c r="Y158" s="8"/>
      <c r="Z158" s="8"/>
      <c r="AA158" s="8"/>
      <c r="AB158" s="8"/>
      <c r="AC158" s="8"/>
      <c r="AD158" t="s">
        <v>25</v>
      </c>
    </row>
    <row r="159" spans="1:31" s="9" customFormat="1" x14ac:dyDescent="0.25">
      <c r="A159" s="9" t="s">
        <v>567</v>
      </c>
      <c r="B159" s="15">
        <v>42614</v>
      </c>
      <c r="C159" s="9" t="s">
        <v>200</v>
      </c>
      <c r="D159">
        <v>4</v>
      </c>
      <c r="E159" s="21"/>
      <c r="F159" s="9" t="s">
        <v>22</v>
      </c>
      <c r="G159" s="13">
        <v>1</v>
      </c>
      <c r="H159" s="13">
        <v>0</v>
      </c>
      <c r="I159" s="13">
        <v>0</v>
      </c>
      <c r="J159" s="13">
        <v>0</v>
      </c>
      <c r="K159" s="10">
        <v>0</v>
      </c>
      <c r="L159" s="10"/>
      <c r="M159" s="10">
        <v>0</v>
      </c>
      <c r="N159" s="10">
        <v>0</v>
      </c>
      <c r="O159" s="10">
        <v>0</v>
      </c>
      <c r="P159" s="10">
        <v>0</v>
      </c>
      <c r="Q159" s="10">
        <v>0</v>
      </c>
      <c r="R159" s="10">
        <v>0</v>
      </c>
      <c r="S159" s="10">
        <v>0</v>
      </c>
      <c r="T159" s="12">
        <v>0</v>
      </c>
      <c r="U159" s="12">
        <v>0</v>
      </c>
      <c r="V159" s="12">
        <v>0</v>
      </c>
      <c r="W159" s="12">
        <v>0</v>
      </c>
      <c r="X159" s="12">
        <v>0</v>
      </c>
      <c r="Y159" s="13">
        <v>0</v>
      </c>
      <c r="Z159" s="13">
        <v>0</v>
      </c>
      <c r="AA159" s="12">
        <v>0</v>
      </c>
      <c r="AB159" s="12">
        <v>0</v>
      </c>
      <c r="AC159" s="12">
        <v>0</v>
      </c>
      <c r="AD159" s="9" t="s">
        <v>712</v>
      </c>
      <c r="AE159" s="25"/>
    </row>
    <row r="160" spans="1:31" s="9" customFormat="1" ht="15" customHeight="1" x14ac:dyDescent="0.25">
      <c r="A160" s="9" t="s">
        <v>569</v>
      </c>
      <c r="B160" s="15">
        <v>42614</v>
      </c>
      <c r="C160" s="9" t="s">
        <v>200</v>
      </c>
      <c r="D160">
        <v>2</v>
      </c>
      <c r="E160" s="21"/>
      <c r="F160" s="9" t="s">
        <v>23</v>
      </c>
      <c r="G160" s="13">
        <v>1</v>
      </c>
      <c r="H160" s="13">
        <v>2.7</v>
      </c>
      <c r="I160" s="13">
        <v>1.5</v>
      </c>
      <c r="J160" s="13">
        <v>4.2</v>
      </c>
      <c r="K160" s="10">
        <v>0</v>
      </c>
      <c r="L160" s="10"/>
      <c r="M160" s="10">
        <v>0</v>
      </c>
      <c r="N160" s="11">
        <v>1</v>
      </c>
      <c r="O160" s="10">
        <v>0</v>
      </c>
      <c r="P160" s="10">
        <v>0</v>
      </c>
      <c r="Q160" s="10">
        <v>1</v>
      </c>
      <c r="R160" s="10">
        <v>0</v>
      </c>
      <c r="S160" s="10">
        <v>0</v>
      </c>
      <c r="T160" s="12">
        <v>1</v>
      </c>
      <c r="U160" s="12">
        <v>1</v>
      </c>
      <c r="V160" s="13">
        <v>1</v>
      </c>
      <c r="W160" s="13">
        <v>0</v>
      </c>
      <c r="X160" s="13">
        <v>0</v>
      </c>
      <c r="Y160" s="13">
        <v>0</v>
      </c>
      <c r="Z160" s="13">
        <v>0</v>
      </c>
      <c r="AA160" s="13">
        <v>0</v>
      </c>
      <c r="AB160" s="13">
        <v>0</v>
      </c>
      <c r="AC160" s="13">
        <v>0</v>
      </c>
      <c r="AD160" s="9" t="s">
        <v>24</v>
      </c>
      <c r="AE160" s="25"/>
    </row>
    <row r="161" spans="1:77" s="9" customFormat="1" x14ac:dyDescent="0.25">
      <c r="A161" t="s">
        <v>570</v>
      </c>
      <c r="B161" s="15">
        <v>42614</v>
      </c>
      <c r="C161" t="s">
        <v>130</v>
      </c>
      <c r="D161">
        <v>700</v>
      </c>
      <c r="E161"/>
      <c r="F161"/>
      <c r="G161" s="1">
        <v>0</v>
      </c>
      <c r="H161" s="1">
        <v>0</v>
      </c>
      <c r="I161" s="1">
        <v>1</v>
      </c>
      <c r="J161" s="1">
        <v>1</v>
      </c>
      <c r="K161" s="1">
        <v>0</v>
      </c>
      <c r="L161" s="1"/>
      <c r="M161" s="1">
        <v>0</v>
      </c>
      <c r="N161" s="1">
        <v>0</v>
      </c>
      <c r="O161" s="1">
        <v>0</v>
      </c>
      <c r="P161" s="1">
        <v>0</v>
      </c>
      <c r="Q161" s="1">
        <v>0</v>
      </c>
      <c r="R161" s="1">
        <v>0</v>
      </c>
      <c r="S161" s="1"/>
      <c r="T161" s="1">
        <v>1</v>
      </c>
      <c r="U161" s="1">
        <v>0</v>
      </c>
      <c r="V161" s="1">
        <v>1</v>
      </c>
      <c r="W161" s="1">
        <v>0</v>
      </c>
      <c r="X161" s="1">
        <v>0</v>
      </c>
      <c r="Y161" s="1">
        <v>0</v>
      </c>
      <c r="Z161" s="1">
        <v>0</v>
      </c>
      <c r="AA161" s="1">
        <v>0</v>
      </c>
      <c r="AB161" s="1">
        <v>0</v>
      </c>
      <c r="AC161" s="1">
        <v>0</v>
      </c>
      <c r="AD161"/>
      <c r="AE161" s="24">
        <v>66600000</v>
      </c>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row>
    <row r="162" spans="1:77" s="9" customFormat="1" x14ac:dyDescent="0.25">
      <c r="A162" t="s">
        <v>571</v>
      </c>
      <c r="B162" s="15">
        <v>42614</v>
      </c>
      <c r="C162" t="s">
        <v>214</v>
      </c>
      <c r="D162">
        <v>152</v>
      </c>
      <c r="E162"/>
      <c r="F162" t="s">
        <v>572</v>
      </c>
      <c r="G162" s="13">
        <v>1</v>
      </c>
      <c r="H162" s="13">
        <v>0.5</v>
      </c>
      <c r="I162" s="13">
        <v>2.5</v>
      </c>
      <c r="J162" s="13">
        <v>3</v>
      </c>
      <c r="K162" s="1">
        <v>0</v>
      </c>
      <c r="L162" s="1"/>
      <c r="M162" s="1">
        <v>0</v>
      </c>
      <c r="N162" s="1">
        <v>0</v>
      </c>
      <c r="O162" s="1">
        <v>0</v>
      </c>
      <c r="P162" s="1">
        <v>0</v>
      </c>
      <c r="Q162" s="1">
        <v>1</v>
      </c>
      <c r="R162" s="1">
        <v>0</v>
      </c>
      <c r="S162" s="1"/>
      <c r="T162" s="1">
        <v>1</v>
      </c>
      <c r="U162" s="1">
        <v>0</v>
      </c>
      <c r="V162" s="1">
        <v>0</v>
      </c>
      <c r="W162" s="1">
        <v>0</v>
      </c>
      <c r="X162" s="1">
        <v>1</v>
      </c>
      <c r="Y162" s="1">
        <v>0</v>
      </c>
      <c r="Z162" s="1">
        <v>0</v>
      </c>
      <c r="AA162" s="1">
        <v>0</v>
      </c>
      <c r="AB162" s="1">
        <v>0</v>
      </c>
      <c r="AC162" s="1">
        <v>0</v>
      </c>
      <c r="AD162"/>
      <c r="AE162" s="24" t="s">
        <v>231</v>
      </c>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row>
    <row r="163" spans="1:77" s="9" customFormat="1" x14ac:dyDescent="0.25">
      <c r="A163" s="9" t="s">
        <v>573</v>
      </c>
      <c r="B163" s="15">
        <v>42614</v>
      </c>
      <c r="C163" s="9" t="s">
        <v>200</v>
      </c>
      <c r="D163">
        <v>85</v>
      </c>
      <c r="E163" s="21"/>
      <c r="F163" s="9" t="s">
        <v>574</v>
      </c>
      <c r="G163" s="13">
        <v>1</v>
      </c>
      <c r="H163" s="13">
        <v>0</v>
      </c>
      <c r="I163" s="13">
        <v>0</v>
      </c>
      <c r="J163" s="13">
        <v>0</v>
      </c>
      <c r="K163" s="10">
        <v>0</v>
      </c>
      <c r="L163" s="10"/>
      <c r="M163" s="10">
        <v>0</v>
      </c>
      <c r="N163" s="10">
        <v>0</v>
      </c>
      <c r="O163" s="10">
        <v>0</v>
      </c>
      <c r="P163" s="10">
        <v>0</v>
      </c>
      <c r="Q163" s="10">
        <v>0</v>
      </c>
      <c r="R163" s="10">
        <v>0</v>
      </c>
      <c r="S163" s="10">
        <v>0</v>
      </c>
      <c r="T163" s="12">
        <v>0</v>
      </c>
      <c r="U163" s="12">
        <v>0</v>
      </c>
      <c r="V163" s="12">
        <v>0</v>
      </c>
      <c r="W163" s="12">
        <v>0</v>
      </c>
      <c r="X163" s="12">
        <v>0</v>
      </c>
      <c r="Y163" s="13">
        <v>0</v>
      </c>
      <c r="Z163" s="13">
        <v>0</v>
      </c>
      <c r="AA163" s="12">
        <v>0</v>
      </c>
      <c r="AB163" s="12">
        <v>0</v>
      </c>
      <c r="AC163" s="12">
        <v>0</v>
      </c>
      <c r="AD163" s="9" t="s">
        <v>573</v>
      </c>
      <c r="AE163" s="25"/>
      <c r="AG163">
        <v>0</v>
      </c>
      <c r="AH163">
        <v>0</v>
      </c>
      <c r="AI163">
        <v>0</v>
      </c>
      <c r="AJ163">
        <v>0</v>
      </c>
      <c r="AK163">
        <v>0</v>
      </c>
      <c r="AL163">
        <v>0</v>
      </c>
      <c r="AM163">
        <v>3</v>
      </c>
      <c r="AN163">
        <v>3</v>
      </c>
      <c r="AO163"/>
      <c r="AP163"/>
      <c r="AQ163"/>
      <c r="AR163"/>
      <c r="AS163"/>
      <c r="AT163"/>
      <c r="AU163"/>
      <c r="AV163"/>
      <c r="AW163"/>
      <c r="AX163"/>
      <c r="AY163"/>
      <c r="AZ163"/>
      <c r="BA163">
        <v>3</v>
      </c>
      <c r="BB163"/>
      <c r="BC163"/>
      <c r="BD163">
        <v>3</v>
      </c>
      <c r="BE163">
        <v>1</v>
      </c>
      <c r="BF163">
        <v>0</v>
      </c>
      <c r="BG163">
        <v>0</v>
      </c>
      <c r="BH163">
        <v>2</v>
      </c>
      <c r="BI163"/>
      <c r="BJ163"/>
      <c r="BK163"/>
      <c r="BL163"/>
      <c r="BM163"/>
      <c r="BN163"/>
      <c r="BO163"/>
      <c r="BP163"/>
      <c r="BQ163">
        <v>2</v>
      </c>
      <c r="BR163">
        <v>1</v>
      </c>
      <c r="BS163"/>
      <c r="BT163">
        <v>2</v>
      </c>
      <c r="BU163">
        <v>1</v>
      </c>
      <c r="BV163"/>
      <c r="BW163"/>
      <c r="BX163">
        <v>3</v>
      </c>
      <c r="BY163">
        <v>3</v>
      </c>
    </row>
    <row r="164" spans="1:77" s="9" customFormat="1" x14ac:dyDescent="0.25">
      <c r="A164" t="s">
        <v>575</v>
      </c>
      <c r="B164" s="15">
        <v>42614</v>
      </c>
      <c r="C164" t="s">
        <v>206</v>
      </c>
      <c r="D164">
        <v>1</v>
      </c>
      <c r="E164"/>
      <c r="F164" t="s">
        <v>207</v>
      </c>
      <c r="G164" s="13">
        <v>1</v>
      </c>
      <c r="H164" s="13">
        <v>5</v>
      </c>
      <c r="I164" s="13">
        <v>0</v>
      </c>
      <c r="J164" s="13">
        <v>5</v>
      </c>
      <c r="K164" s="1">
        <v>0</v>
      </c>
      <c r="L164" s="1"/>
      <c r="M164" s="1">
        <v>0</v>
      </c>
      <c r="N164" s="1">
        <v>1</v>
      </c>
      <c r="O164" s="1">
        <v>1</v>
      </c>
      <c r="P164" s="12">
        <v>0</v>
      </c>
      <c r="Q164" s="1">
        <v>0</v>
      </c>
      <c r="R164" s="1">
        <v>0</v>
      </c>
      <c r="S164" s="1"/>
      <c r="T164" s="1">
        <v>0</v>
      </c>
      <c r="U164" s="1">
        <v>0</v>
      </c>
      <c r="V164" s="1">
        <v>0</v>
      </c>
      <c r="W164" s="1">
        <v>0</v>
      </c>
      <c r="X164" s="1">
        <v>0</v>
      </c>
      <c r="Y164" s="1">
        <v>0</v>
      </c>
      <c r="Z164" s="1">
        <v>0</v>
      </c>
      <c r="AA164" s="1">
        <v>0</v>
      </c>
      <c r="AB164" s="1">
        <v>0</v>
      </c>
      <c r="AC164" s="1">
        <v>0</v>
      </c>
      <c r="AD164" t="s">
        <v>575</v>
      </c>
      <c r="AE164" s="24"/>
      <c r="AF164"/>
    </row>
    <row r="165" spans="1:77" s="9" customFormat="1" x14ac:dyDescent="0.25">
      <c r="A165" t="s">
        <v>576</v>
      </c>
      <c r="B165" s="15">
        <v>42614</v>
      </c>
      <c r="C165" t="s">
        <v>222</v>
      </c>
      <c r="D165">
        <v>4</v>
      </c>
      <c r="E165"/>
      <c r="F165"/>
      <c r="G165" s="1">
        <v>0</v>
      </c>
      <c r="H165" s="1">
        <v>1</v>
      </c>
      <c r="I165" s="1">
        <v>0</v>
      </c>
      <c r="J165" s="1">
        <v>1</v>
      </c>
      <c r="K165" s="1">
        <v>0</v>
      </c>
      <c r="L165" s="1"/>
      <c r="M165" s="1">
        <v>0</v>
      </c>
      <c r="N165" s="1">
        <v>0</v>
      </c>
      <c r="O165" s="1">
        <v>0</v>
      </c>
      <c r="P165" s="1">
        <v>1</v>
      </c>
      <c r="Q165" s="1">
        <v>0</v>
      </c>
      <c r="R165" s="1">
        <v>0</v>
      </c>
      <c r="S165" s="1"/>
      <c r="T165" s="1">
        <v>0</v>
      </c>
      <c r="U165" s="1">
        <v>0</v>
      </c>
      <c r="V165" s="1">
        <v>0</v>
      </c>
      <c r="W165" s="1">
        <v>0</v>
      </c>
      <c r="X165" s="1">
        <v>0</v>
      </c>
      <c r="Y165" s="1">
        <v>0</v>
      </c>
      <c r="Z165" s="1">
        <v>0</v>
      </c>
      <c r="AA165" s="1">
        <v>0</v>
      </c>
      <c r="AB165" s="1">
        <v>0</v>
      </c>
      <c r="AC165" s="1">
        <v>0</v>
      </c>
      <c r="AD165" t="s">
        <v>576</v>
      </c>
      <c r="AE165" s="24" t="s">
        <v>232</v>
      </c>
      <c r="AF165"/>
    </row>
    <row r="166" spans="1:77" s="9" customFormat="1" x14ac:dyDescent="0.25">
      <c r="A166" s="9" t="s">
        <v>578</v>
      </c>
      <c r="B166" s="15">
        <v>42614</v>
      </c>
      <c r="C166" s="9" t="s">
        <v>200</v>
      </c>
      <c r="D166">
        <v>2</v>
      </c>
      <c r="E166" s="21"/>
      <c r="F166" s="23" t="s">
        <v>112</v>
      </c>
      <c r="G166" s="12">
        <v>1</v>
      </c>
      <c r="H166" s="12">
        <v>1</v>
      </c>
      <c r="I166" s="12">
        <v>0</v>
      </c>
      <c r="J166" s="12">
        <v>1</v>
      </c>
      <c r="K166" s="12">
        <v>0</v>
      </c>
      <c r="L166" s="12"/>
      <c r="M166" s="12">
        <v>0</v>
      </c>
      <c r="N166" s="12">
        <v>0</v>
      </c>
      <c r="O166" s="12">
        <v>0</v>
      </c>
      <c r="P166" s="12">
        <v>1</v>
      </c>
      <c r="Q166" s="12">
        <v>0</v>
      </c>
      <c r="R166" s="12">
        <v>0</v>
      </c>
      <c r="S166" s="12"/>
      <c r="T166" s="13">
        <v>0</v>
      </c>
      <c r="U166" s="13">
        <v>0</v>
      </c>
      <c r="V166" s="13">
        <v>0</v>
      </c>
      <c r="W166" s="13">
        <v>0</v>
      </c>
      <c r="X166" s="13">
        <v>0</v>
      </c>
      <c r="Y166" s="13">
        <v>0</v>
      </c>
      <c r="Z166" s="13">
        <v>0</v>
      </c>
      <c r="AA166" s="13">
        <v>0</v>
      </c>
      <c r="AB166" s="13">
        <v>0</v>
      </c>
      <c r="AC166" s="13">
        <v>0</v>
      </c>
      <c r="AD166" s="23" t="s">
        <v>578</v>
      </c>
      <c r="AE166" s="25"/>
    </row>
    <row r="167" spans="1:77" s="9" customFormat="1" x14ac:dyDescent="0.25">
      <c r="A167" t="s">
        <v>140</v>
      </c>
      <c r="B167" s="15">
        <v>42614</v>
      </c>
      <c r="C167" s="9" t="s">
        <v>108</v>
      </c>
      <c r="D167">
        <v>16</v>
      </c>
      <c r="E167"/>
      <c r="F167" t="s">
        <v>141</v>
      </c>
      <c r="G167" s="1">
        <v>1</v>
      </c>
      <c r="H167" s="1">
        <v>4.7</v>
      </c>
      <c r="I167" s="1">
        <v>0.5</v>
      </c>
      <c r="J167" s="1">
        <v>5.2</v>
      </c>
      <c r="K167" s="1">
        <v>1</v>
      </c>
      <c r="L167" s="1"/>
      <c r="M167" s="1">
        <v>1</v>
      </c>
      <c r="N167" s="1">
        <v>1</v>
      </c>
      <c r="O167" s="1">
        <v>0</v>
      </c>
      <c r="P167" s="1">
        <v>0</v>
      </c>
      <c r="Q167" s="1">
        <v>0</v>
      </c>
      <c r="R167" s="1">
        <v>0</v>
      </c>
      <c r="S167" s="1"/>
      <c r="T167" s="1">
        <v>1</v>
      </c>
      <c r="U167" s="1">
        <v>0</v>
      </c>
      <c r="V167" s="1">
        <v>0</v>
      </c>
      <c r="W167" s="1">
        <v>0</v>
      </c>
      <c r="X167" s="1">
        <v>0</v>
      </c>
      <c r="Y167" s="1">
        <v>0</v>
      </c>
      <c r="Z167" s="1">
        <v>0</v>
      </c>
      <c r="AA167" s="1">
        <v>0</v>
      </c>
      <c r="AB167" s="1">
        <v>0</v>
      </c>
      <c r="AC167" s="1">
        <v>0</v>
      </c>
      <c r="AD167"/>
      <c r="AE167" s="24">
        <v>233000000000</v>
      </c>
      <c r="AF167"/>
    </row>
    <row r="168" spans="1:77" s="9" customFormat="1" x14ac:dyDescent="0.25">
      <c r="A168" t="s">
        <v>581</v>
      </c>
      <c r="B168" s="15">
        <v>42614</v>
      </c>
      <c r="C168" t="s">
        <v>223</v>
      </c>
      <c r="D168">
        <v>155</v>
      </c>
      <c r="E168"/>
      <c r="F168" t="s">
        <v>582</v>
      </c>
      <c r="G168" s="1">
        <v>1</v>
      </c>
      <c r="H168" s="1">
        <v>1</v>
      </c>
      <c r="I168" s="1">
        <v>0</v>
      </c>
      <c r="J168" s="1">
        <v>1</v>
      </c>
      <c r="K168" s="1">
        <v>0</v>
      </c>
      <c r="L168" s="1"/>
      <c r="M168" s="1">
        <v>0</v>
      </c>
      <c r="N168" s="1">
        <v>0</v>
      </c>
      <c r="O168" s="1">
        <v>0</v>
      </c>
      <c r="P168" s="1">
        <v>1</v>
      </c>
      <c r="Q168" s="1">
        <v>0</v>
      </c>
      <c r="R168" s="1">
        <v>0</v>
      </c>
      <c r="S168" s="1"/>
      <c r="T168" s="1">
        <v>0</v>
      </c>
      <c r="U168" s="1">
        <v>0</v>
      </c>
      <c r="V168" s="1">
        <v>0</v>
      </c>
      <c r="W168" s="1">
        <v>0</v>
      </c>
      <c r="X168" s="1">
        <v>0</v>
      </c>
      <c r="Y168" s="1">
        <v>0</v>
      </c>
      <c r="Z168" s="1">
        <v>0</v>
      </c>
      <c r="AA168" s="1">
        <v>0</v>
      </c>
      <c r="AB168" s="1">
        <v>0</v>
      </c>
      <c r="AC168" s="1">
        <v>0</v>
      </c>
      <c r="AD168"/>
      <c r="AE168" s="24">
        <v>210000000</v>
      </c>
      <c r="AF168"/>
    </row>
    <row r="169" spans="1:77" s="9" customFormat="1" x14ac:dyDescent="0.25">
      <c r="A169" t="s">
        <v>583</v>
      </c>
      <c r="B169" s="15">
        <v>42614</v>
      </c>
      <c r="C169" t="s">
        <v>206</v>
      </c>
      <c r="D169">
        <v>92</v>
      </c>
      <c r="E169"/>
      <c r="F169" t="s">
        <v>584</v>
      </c>
      <c r="G169" s="13">
        <v>1</v>
      </c>
      <c r="H169" s="13">
        <v>0</v>
      </c>
      <c r="I169" s="13">
        <v>0.5</v>
      </c>
      <c r="J169" s="13">
        <v>0.5</v>
      </c>
      <c r="K169" s="1">
        <v>0</v>
      </c>
      <c r="L169" s="1"/>
      <c r="M169" s="1">
        <v>0</v>
      </c>
      <c r="N169" s="1">
        <v>0</v>
      </c>
      <c r="O169" s="1">
        <v>0</v>
      </c>
      <c r="P169" s="12">
        <v>0</v>
      </c>
      <c r="Q169" s="1">
        <v>0</v>
      </c>
      <c r="R169" s="1">
        <v>0</v>
      </c>
      <c r="S169" s="1"/>
      <c r="T169" s="1">
        <v>1</v>
      </c>
      <c r="U169" s="1">
        <v>0</v>
      </c>
      <c r="V169" s="1">
        <v>0</v>
      </c>
      <c r="W169" s="1">
        <v>0</v>
      </c>
      <c r="X169" s="1">
        <v>0</v>
      </c>
      <c r="Y169" s="1">
        <v>0</v>
      </c>
      <c r="Z169" s="1">
        <v>0</v>
      </c>
      <c r="AA169" s="1">
        <v>0</v>
      </c>
      <c r="AB169" s="1">
        <v>0</v>
      </c>
      <c r="AC169" s="1">
        <v>0</v>
      </c>
      <c r="AD169" t="s">
        <v>583</v>
      </c>
      <c r="AE169" s="24"/>
      <c r="AF169"/>
    </row>
    <row r="170" spans="1:77" s="9" customFormat="1" x14ac:dyDescent="0.25">
      <c r="A170" t="s">
        <v>585</v>
      </c>
      <c r="B170" s="15">
        <v>42614</v>
      </c>
      <c r="C170" t="s">
        <v>222</v>
      </c>
      <c r="D170">
        <v>57</v>
      </c>
      <c r="E170"/>
      <c r="F170"/>
      <c r="G170" s="1">
        <v>0</v>
      </c>
      <c r="H170" s="1">
        <v>1</v>
      </c>
      <c r="I170" s="1">
        <v>5.8</v>
      </c>
      <c r="J170" s="1">
        <v>6.8</v>
      </c>
      <c r="K170" s="1">
        <v>0</v>
      </c>
      <c r="L170" s="1"/>
      <c r="M170" s="1">
        <v>0</v>
      </c>
      <c r="N170" s="1">
        <v>0</v>
      </c>
      <c r="O170" s="1">
        <v>0</v>
      </c>
      <c r="P170" s="1">
        <v>1</v>
      </c>
      <c r="Q170" s="1">
        <v>0</v>
      </c>
      <c r="R170" s="1">
        <v>0</v>
      </c>
      <c r="S170" s="1"/>
      <c r="T170" s="1">
        <v>1</v>
      </c>
      <c r="U170" s="1">
        <v>0</v>
      </c>
      <c r="V170" s="1">
        <v>1</v>
      </c>
      <c r="W170" s="1">
        <v>0</v>
      </c>
      <c r="X170" s="1">
        <v>0</v>
      </c>
      <c r="Y170" s="1">
        <v>1</v>
      </c>
      <c r="Z170" s="1">
        <v>1</v>
      </c>
      <c r="AA170" s="1">
        <v>0</v>
      </c>
      <c r="AB170" s="1">
        <v>1</v>
      </c>
      <c r="AC170" s="1">
        <v>1</v>
      </c>
      <c r="AD170" t="s">
        <v>585</v>
      </c>
      <c r="AE170" s="24">
        <v>2693252000</v>
      </c>
      <c r="AF170"/>
      <c r="AG170">
        <v>1</v>
      </c>
      <c r="AH170">
        <v>0</v>
      </c>
      <c r="AI170">
        <v>0</v>
      </c>
      <c r="AJ170">
        <v>1</v>
      </c>
      <c r="AK170">
        <v>0</v>
      </c>
      <c r="AL170">
        <v>0</v>
      </c>
      <c r="AM170">
        <v>7</v>
      </c>
      <c r="AN170">
        <v>9</v>
      </c>
      <c r="AO170"/>
      <c r="AP170"/>
      <c r="AQ170"/>
      <c r="AR170"/>
      <c r="AS170"/>
      <c r="AT170"/>
      <c r="AU170"/>
      <c r="AV170"/>
      <c r="AW170"/>
      <c r="AX170"/>
      <c r="AY170"/>
      <c r="AZ170"/>
      <c r="BA170">
        <v>9</v>
      </c>
      <c r="BB170"/>
      <c r="BC170"/>
      <c r="BD170">
        <v>9</v>
      </c>
      <c r="BE170">
        <v>9</v>
      </c>
      <c r="BF170">
        <v>0</v>
      </c>
      <c r="BG170">
        <v>1</v>
      </c>
      <c r="BH170">
        <v>2</v>
      </c>
      <c r="BI170">
        <v>0</v>
      </c>
      <c r="BJ170">
        <v>0</v>
      </c>
      <c r="BK170">
        <v>0</v>
      </c>
      <c r="BL170">
        <v>0</v>
      </c>
      <c r="BM170">
        <v>1</v>
      </c>
      <c r="BN170">
        <v>0</v>
      </c>
      <c r="BO170">
        <v>0</v>
      </c>
      <c r="BP170">
        <v>7</v>
      </c>
      <c r="BQ170">
        <v>1</v>
      </c>
      <c r="BR170">
        <v>1</v>
      </c>
      <c r="BS170">
        <v>1</v>
      </c>
      <c r="BT170">
        <v>7</v>
      </c>
      <c r="BU170">
        <v>1</v>
      </c>
      <c r="BV170">
        <v>2</v>
      </c>
      <c r="BW170">
        <v>1</v>
      </c>
      <c r="BX170">
        <v>5</v>
      </c>
      <c r="BY170">
        <v>9</v>
      </c>
    </row>
    <row r="171" spans="1:77" s="9" customFormat="1" x14ac:dyDescent="0.25">
      <c r="A171" t="s">
        <v>588</v>
      </c>
      <c r="B171" s="15">
        <v>42614</v>
      </c>
      <c r="C171" t="s">
        <v>214</v>
      </c>
      <c r="D171">
        <v>300</v>
      </c>
      <c r="E171"/>
      <c r="F171" t="s">
        <v>589</v>
      </c>
      <c r="G171" s="13">
        <v>1</v>
      </c>
      <c r="H171" s="13">
        <v>0</v>
      </c>
      <c r="I171" s="13">
        <v>0</v>
      </c>
      <c r="J171" s="13">
        <v>0</v>
      </c>
      <c r="K171" s="1">
        <v>0</v>
      </c>
      <c r="L171" s="1"/>
      <c r="M171" s="1">
        <v>0</v>
      </c>
      <c r="N171" s="1">
        <v>0</v>
      </c>
      <c r="O171" s="1">
        <v>0</v>
      </c>
      <c r="P171" s="1">
        <v>0</v>
      </c>
      <c r="Q171" s="1">
        <v>0</v>
      </c>
      <c r="R171" s="1">
        <v>0</v>
      </c>
      <c r="S171" s="1"/>
      <c r="T171" s="1">
        <v>0</v>
      </c>
      <c r="U171" s="1">
        <v>0</v>
      </c>
      <c r="V171" s="1">
        <v>0</v>
      </c>
      <c r="W171" s="1">
        <v>0</v>
      </c>
      <c r="X171" s="1">
        <v>0</v>
      </c>
      <c r="Y171" s="1">
        <v>0</v>
      </c>
      <c r="Z171" s="1">
        <v>0</v>
      </c>
      <c r="AA171" s="1">
        <v>0</v>
      </c>
      <c r="AB171" s="1">
        <v>0</v>
      </c>
      <c r="AC171" s="1">
        <v>0</v>
      </c>
      <c r="AD171" t="s">
        <v>646</v>
      </c>
      <c r="AE171" s="24">
        <v>5242000</v>
      </c>
      <c r="AF171"/>
    </row>
    <row r="172" spans="1:77" s="9" customFormat="1" x14ac:dyDescent="0.25">
      <c r="A172" s="9" t="s">
        <v>591</v>
      </c>
      <c r="B172" s="15">
        <v>42614</v>
      </c>
      <c r="C172" s="9" t="s">
        <v>200</v>
      </c>
      <c r="D172">
        <v>15</v>
      </c>
      <c r="E172" s="21"/>
      <c r="F172" s="23" t="s">
        <v>113</v>
      </c>
      <c r="G172" s="12">
        <v>1</v>
      </c>
      <c r="H172" s="12">
        <v>4.7</v>
      </c>
      <c r="I172" s="12">
        <v>0</v>
      </c>
      <c r="J172" s="12">
        <v>4.7</v>
      </c>
      <c r="K172" s="12">
        <v>1</v>
      </c>
      <c r="L172" s="12"/>
      <c r="M172" s="12">
        <v>1</v>
      </c>
      <c r="N172" s="12">
        <v>1</v>
      </c>
      <c r="O172" s="12">
        <v>0</v>
      </c>
      <c r="P172" s="12">
        <v>0</v>
      </c>
      <c r="Q172" s="12">
        <v>0</v>
      </c>
      <c r="R172" s="12">
        <v>0</v>
      </c>
      <c r="S172" s="12"/>
      <c r="T172" s="13">
        <v>0</v>
      </c>
      <c r="U172" s="13">
        <v>0</v>
      </c>
      <c r="V172" s="13">
        <v>0</v>
      </c>
      <c r="W172" s="13">
        <v>0</v>
      </c>
      <c r="X172" s="13">
        <v>0</v>
      </c>
      <c r="Y172" s="13">
        <v>0</v>
      </c>
      <c r="Z172" s="13">
        <v>0</v>
      </c>
      <c r="AA172" s="13">
        <v>0</v>
      </c>
      <c r="AB172" s="13">
        <v>0</v>
      </c>
      <c r="AC172" s="13">
        <v>0</v>
      </c>
      <c r="AD172" s="12"/>
      <c r="AE172" s="25"/>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row>
    <row r="173" spans="1:77" s="9" customFormat="1" x14ac:dyDescent="0.25">
      <c r="A173" t="s">
        <v>594</v>
      </c>
      <c r="B173" s="15">
        <v>42614</v>
      </c>
      <c r="C173" t="s">
        <v>206</v>
      </c>
      <c r="D173">
        <v>7</v>
      </c>
      <c r="E173"/>
      <c r="F173" t="s">
        <v>595</v>
      </c>
      <c r="G173" s="13">
        <v>1</v>
      </c>
      <c r="H173" s="13">
        <v>5</v>
      </c>
      <c r="I173" s="13">
        <v>0</v>
      </c>
      <c r="J173" s="13">
        <v>5</v>
      </c>
      <c r="K173" s="1">
        <v>0</v>
      </c>
      <c r="L173" s="1"/>
      <c r="M173" s="1">
        <v>0</v>
      </c>
      <c r="N173" s="1">
        <v>1</v>
      </c>
      <c r="O173" s="1">
        <v>1</v>
      </c>
      <c r="P173" s="12">
        <v>0</v>
      </c>
      <c r="Q173" s="1">
        <v>0</v>
      </c>
      <c r="R173" s="1">
        <v>0</v>
      </c>
      <c r="S173" s="1"/>
      <c r="T173" s="1">
        <v>0</v>
      </c>
      <c r="U173" s="1">
        <v>0</v>
      </c>
      <c r="V173" s="1">
        <v>0</v>
      </c>
      <c r="W173" s="1">
        <v>0</v>
      </c>
      <c r="X173" s="1">
        <v>0</v>
      </c>
      <c r="Y173" s="1">
        <v>0</v>
      </c>
      <c r="Z173" s="1">
        <v>0</v>
      </c>
      <c r="AA173" s="1">
        <v>0</v>
      </c>
      <c r="AB173" s="1">
        <v>0</v>
      </c>
      <c r="AC173" s="1">
        <v>0</v>
      </c>
      <c r="AD173" t="s">
        <v>594</v>
      </c>
      <c r="AE173" s="24"/>
      <c r="AF173"/>
    </row>
    <row r="174" spans="1:77" s="9" customFormat="1" x14ac:dyDescent="0.25">
      <c r="A174" t="s">
        <v>596</v>
      </c>
      <c r="B174" s="15">
        <v>42614</v>
      </c>
      <c r="C174" t="s">
        <v>206</v>
      </c>
      <c r="D174">
        <v>3</v>
      </c>
      <c r="E174"/>
      <c r="F174" t="s">
        <v>597</v>
      </c>
      <c r="G174" s="13">
        <v>1</v>
      </c>
      <c r="H174" s="13">
        <v>3.7</v>
      </c>
      <c r="I174" s="13">
        <v>0</v>
      </c>
      <c r="J174" s="13">
        <v>3.7</v>
      </c>
      <c r="K174" s="1">
        <v>0</v>
      </c>
      <c r="L174" s="1"/>
      <c r="M174" s="1">
        <v>1</v>
      </c>
      <c r="N174" s="1">
        <v>1</v>
      </c>
      <c r="O174" s="1">
        <v>0</v>
      </c>
      <c r="P174" s="12">
        <v>0</v>
      </c>
      <c r="Q174" s="1">
        <v>0</v>
      </c>
      <c r="R174" s="1">
        <v>0</v>
      </c>
      <c r="S174" s="1"/>
      <c r="T174" s="1">
        <v>0</v>
      </c>
      <c r="U174" s="1">
        <v>0</v>
      </c>
      <c r="V174" s="1">
        <v>0</v>
      </c>
      <c r="W174" s="1">
        <v>0</v>
      </c>
      <c r="X174" s="1">
        <v>0</v>
      </c>
      <c r="Y174" s="1">
        <v>0</v>
      </c>
      <c r="Z174" s="1">
        <v>0</v>
      </c>
      <c r="AA174" s="1">
        <v>0</v>
      </c>
      <c r="AB174" s="1">
        <v>0</v>
      </c>
      <c r="AC174" s="1">
        <v>0</v>
      </c>
      <c r="AD174" t="s">
        <v>596</v>
      </c>
      <c r="AE174" s="24"/>
      <c r="AF174"/>
    </row>
    <row r="175" spans="1:77" s="9" customFormat="1" x14ac:dyDescent="0.25">
      <c r="A175" t="s">
        <v>598</v>
      </c>
      <c r="B175" s="15">
        <v>42614</v>
      </c>
      <c r="C175" t="s">
        <v>206</v>
      </c>
      <c r="D175">
        <v>0</v>
      </c>
      <c r="E175"/>
      <c r="F175" t="s">
        <v>599</v>
      </c>
      <c r="G175" s="13">
        <v>1</v>
      </c>
      <c r="H175" s="13">
        <v>0</v>
      </c>
      <c r="I175" s="13">
        <v>0</v>
      </c>
      <c r="J175" s="13">
        <v>0</v>
      </c>
      <c r="K175" s="1">
        <v>0</v>
      </c>
      <c r="L175" s="1"/>
      <c r="M175" s="1">
        <v>0</v>
      </c>
      <c r="N175" s="1">
        <v>0</v>
      </c>
      <c r="O175" s="1">
        <v>0</v>
      </c>
      <c r="P175" s="12">
        <v>0</v>
      </c>
      <c r="Q175" s="1">
        <v>0</v>
      </c>
      <c r="R175" s="1">
        <v>0</v>
      </c>
      <c r="S175" s="1"/>
      <c r="T175" s="1">
        <v>0</v>
      </c>
      <c r="U175" s="1">
        <v>0</v>
      </c>
      <c r="V175" s="1">
        <v>0</v>
      </c>
      <c r="W175" s="1">
        <v>0</v>
      </c>
      <c r="X175" s="1">
        <v>0</v>
      </c>
      <c r="Y175" s="1">
        <v>0</v>
      </c>
      <c r="Z175" s="1">
        <v>0</v>
      </c>
      <c r="AA175" s="1">
        <v>0</v>
      </c>
      <c r="AB175" s="1">
        <v>0</v>
      </c>
      <c r="AC175" s="1">
        <v>0</v>
      </c>
      <c r="AD175" t="s">
        <v>598</v>
      </c>
      <c r="AE175" s="24"/>
      <c r="AF175"/>
    </row>
    <row r="176" spans="1:77" s="9" customFormat="1" x14ac:dyDescent="0.25">
      <c r="A176" t="s">
        <v>602</v>
      </c>
      <c r="B176" s="15">
        <v>42614</v>
      </c>
      <c r="C176" t="s">
        <v>222</v>
      </c>
      <c r="D176">
        <v>64</v>
      </c>
      <c r="E176"/>
      <c r="F176"/>
      <c r="G176" s="1">
        <v>0</v>
      </c>
      <c r="H176" s="1">
        <v>1</v>
      </c>
      <c r="I176" s="1">
        <v>1.8</v>
      </c>
      <c r="J176" s="1">
        <v>2.8</v>
      </c>
      <c r="K176" s="1">
        <v>0</v>
      </c>
      <c r="L176" s="1"/>
      <c r="M176" s="1">
        <v>0</v>
      </c>
      <c r="N176" s="1">
        <v>0</v>
      </c>
      <c r="O176" s="1">
        <v>0</v>
      </c>
      <c r="P176" s="1">
        <v>1</v>
      </c>
      <c r="Q176" s="1">
        <v>0</v>
      </c>
      <c r="R176" s="1">
        <v>0</v>
      </c>
      <c r="S176" s="1"/>
      <c r="T176" s="1">
        <v>1</v>
      </c>
      <c r="U176" s="1">
        <v>0</v>
      </c>
      <c r="V176" s="1">
        <v>1</v>
      </c>
      <c r="W176" s="1">
        <v>0</v>
      </c>
      <c r="X176" s="1">
        <v>0</v>
      </c>
      <c r="Y176" s="1">
        <v>0</v>
      </c>
      <c r="Z176" s="1">
        <v>1</v>
      </c>
      <c r="AA176" s="1">
        <v>0</v>
      </c>
      <c r="AB176" s="1">
        <v>0</v>
      </c>
      <c r="AC176" s="1">
        <v>0</v>
      </c>
      <c r="AD176" t="s">
        <v>602</v>
      </c>
      <c r="AE176" s="24">
        <v>1637191000</v>
      </c>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row>
    <row r="177" spans="1:77" s="9" customFormat="1" x14ac:dyDescent="0.25">
      <c r="A177" s="9" t="s">
        <v>603</v>
      </c>
      <c r="B177" s="15">
        <v>42614</v>
      </c>
      <c r="C177" s="9" t="s">
        <v>200</v>
      </c>
      <c r="D177">
        <v>45</v>
      </c>
      <c r="E177" s="21"/>
      <c r="F177" s="9" t="s">
        <v>604</v>
      </c>
      <c r="G177" s="13">
        <v>1</v>
      </c>
      <c r="H177" s="13">
        <v>4.7</v>
      </c>
      <c r="I177" s="13">
        <v>3</v>
      </c>
      <c r="J177" s="13">
        <v>7.7</v>
      </c>
      <c r="K177" s="10">
        <v>1</v>
      </c>
      <c r="L177" s="10"/>
      <c r="M177" s="10">
        <v>1</v>
      </c>
      <c r="N177" s="11">
        <v>1</v>
      </c>
      <c r="O177" s="10">
        <v>0</v>
      </c>
      <c r="P177" s="10">
        <v>0</v>
      </c>
      <c r="Q177" s="10">
        <v>0</v>
      </c>
      <c r="R177" s="10">
        <v>0</v>
      </c>
      <c r="S177" s="10">
        <v>0</v>
      </c>
      <c r="T177" s="12">
        <v>1</v>
      </c>
      <c r="U177" s="12">
        <v>1</v>
      </c>
      <c r="V177" s="12">
        <v>1</v>
      </c>
      <c r="W177" s="12">
        <v>1</v>
      </c>
      <c r="X177" s="13">
        <v>0</v>
      </c>
      <c r="Y177" s="13">
        <v>0</v>
      </c>
      <c r="Z177" s="13">
        <v>0</v>
      </c>
      <c r="AA177" s="12">
        <v>0</v>
      </c>
      <c r="AB177" s="12">
        <v>0</v>
      </c>
      <c r="AC177" s="12">
        <v>0</v>
      </c>
      <c r="AD177" s="9" t="s">
        <v>25</v>
      </c>
      <c r="AE177" s="25"/>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row>
    <row r="178" spans="1:77" s="9" customFormat="1" x14ac:dyDescent="0.25">
      <c r="A178" t="s">
        <v>605</v>
      </c>
      <c r="B178" s="15">
        <v>42614</v>
      </c>
      <c r="C178" t="s">
        <v>108</v>
      </c>
      <c r="D178">
        <v>8</v>
      </c>
      <c r="E178"/>
      <c r="F178" t="s">
        <v>606</v>
      </c>
      <c r="G178" s="1">
        <v>1</v>
      </c>
      <c r="H178" s="1">
        <v>0</v>
      </c>
      <c r="I178" s="1">
        <v>0</v>
      </c>
      <c r="J178" s="1">
        <v>0</v>
      </c>
      <c r="K178" s="1">
        <v>0</v>
      </c>
      <c r="L178" s="1"/>
      <c r="M178" s="1">
        <v>0</v>
      </c>
      <c r="N178" s="1">
        <v>0</v>
      </c>
      <c r="O178" s="1">
        <v>0</v>
      </c>
      <c r="P178" s="1">
        <v>0</v>
      </c>
      <c r="Q178" s="1">
        <v>0</v>
      </c>
      <c r="R178" s="1">
        <v>0</v>
      </c>
      <c r="S178" s="1"/>
      <c r="T178" s="1">
        <v>0</v>
      </c>
      <c r="U178" s="1">
        <v>0</v>
      </c>
      <c r="V178" s="1">
        <v>0</v>
      </c>
      <c r="W178" s="1">
        <v>0</v>
      </c>
      <c r="X178" s="1">
        <v>0</v>
      </c>
      <c r="Y178" s="1">
        <v>0</v>
      </c>
      <c r="Z178" s="1">
        <v>0</v>
      </c>
      <c r="AA178" s="1">
        <v>0</v>
      </c>
      <c r="AB178" s="1">
        <v>0</v>
      </c>
      <c r="AC178" s="1">
        <v>0</v>
      </c>
      <c r="AD178"/>
      <c r="AE178" s="24">
        <v>172350000</v>
      </c>
      <c r="AF178"/>
      <c r="AG178">
        <v>0</v>
      </c>
      <c r="AH178">
        <v>0</v>
      </c>
      <c r="AI178">
        <v>0</v>
      </c>
      <c r="AJ178">
        <v>0</v>
      </c>
      <c r="AK178">
        <v>0</v>
      </c>
      <c r="AL178">
        <v>0</v>
      </c>
      <c r="AM178">
        <v>3</v>
      </c>
      <c r="AN178">
        <v>3</v>
      </c>
      <c r="AO178"/>
      <c r="AP178"/>
      <c r="AQ178"/>
      <c r="AR178"/>
      <c r="AS178"/>
      <c r="AT178"/>
      <c r="AU178"/>
      <c r="AV178"/>
      <c r="AW178"/>
      <c r="AX178"/>
      <c r="AY178"/>
      <c r="AZ178"/>
      <c r="BA178">
        <v>3</v>
      </c>
      <c r="BB178"/>
      <c r="BC178"/>
      <c r="BD178">
        <v>3</v>
      </c>
      <c r="BE178">
        <v>1</v>
      </c>
      <c r="BF178">
        <v>0</v>
      </c>
      <c r="BG178">
        <v>0</v>
      </c>
      <c r="BH178">
        <v>0</v>
      </c>
      <c r="BI178"/>
      <c r="BJ178"/>
      <c r="BK178"/>
      <c r="BL178"/>
      <c r="BM178"/>
      <c r="BN178"/>
      <c r="BO178"/>
      <c r="BP178"/>
      <c r="BQ178">
        <v>1</v>
      </c>
      <c r="BR178">
        <v>2</v>
      </c>
      <c r="BS178"/>
      <c r="BT178">
        <v>3</v>
      </c>
      <c r="BU178"/>
      <c r="BV178"/>
      <c r="BW178">
        <v>1</v>
      </c>
      <c r="BX178">
        <v>2</v>
      </c>
      <c r="BY178">
        <v>3</v>
      </c>
    </row>
    <row r="179" spans="1:77" s="9" customFormat="1" x14ac:dyDescent="0.25">
      <c r="A179" t="s">
        <v>607</v>
      </c>
      <c r="B179" s="15">
        <v>42614</v>
      </c>
      <c r="C179" t="s">
        <v>223</v>
      </c>
      <c r="D179">
        <v>75</v>
      </c>
      <c r="E179"/>
      <c r="F179" t="s">
        <v>142</v>
      </c>
      <c r="G179" s="1">
        <v>1</v>
      </c>
      <c r="H179" s="1">
        <v>1</v>
      </c>
      <c r="I179" s="1">
        <v>0</v>
      </c>
      <c r="J179" s="1">
        <v>1</v>
      </c>
      <c r="K179" s="1">
        <v>0</v>
      </c>
      <c r="L179" s="1"/>
      <c r="M179" s="1">
        <v>0</v>
      </c>
      <c r="N179" s="1">
        <v>0</v>
      </c>
      <c r="O179" s="1">
        <v>0</v>
      </c>
      <c r="P179" s="1">
        <v>1</v>
      </c>
      <c r="Q179" s="1">
        <v>0</v>
      </c>
      <c r="R179" s="1">
        <v>0</v>
      </c>
      <c r="S179" s="1"/>
      <c r="T179" s="1">
        <v>0</v>
      </c>
      <c r="U179" s="1">
        <v>0</v>
      </c>
      <c r="V179" s="1">
        <v>0</v>
      </c>
      <c r="W179" s="1">
        <v>0</v>
      </c>
      <c r="X179" s="1">
        <v>0</v>
      </c>
      <c r="Y179" s="1">
        <v>0</v>
      </c>
      <c r="Z179" s="1">
        <v>0</v>
      </c>
      <c r="AA179" s="1">
        <v>0</v>
      </c>
      <c r="AB179" s="1">
        <v>0</v>
      </c>
      <c r="AC179" s="1">
        <v>0</v>
      </c>
      <c r="AD179"/>
      <c r="AE179" s="24">
        <v>800000000</v>
      </c>
      <c r="AF179"/>
    </row>
    <row r="180" spans="1:77" s="9" customFormat="1" x14ac:dyDescent="0.25">
      <c r="A180" t="s">
        <v>608</v>
      </c>
      <c r="B180" s="15">
        <v>42614</v>
      </c>
      <c r="C180" t="s">
        <v>222</v>
      </c>
      <c r="D180">
        <v>8</v>
      </c>
      <c r="E180"/>
      <c r="F180"/>
      <c r="G180" s="1">
        <v>0</v>
      </c>
      <c r="H180" s="1">
        <v>1.5</v>
      </c>
      <c r="I180" s="1">
        <v>0</v>
      </c>
      <c r="J180" s="1">
        <v>1.5</v>
      </c>
      <c r="K180" s="1">
        <v>0</v>
      </c>
      <c r="L180" s="1"/>
      <c r="M180" s="1">
        <v>0</v>
      </c>
      <c r="N180" s="1">
        <v>0</v>
      </c>
      <c r="O180" s="1">
        <v>0</v>
      </c>
      <c r="P180" s="1">
        <v>1</v>
      </c>
      <c r="Q180" s="1">
        <v>1</v>
      </c>
      <c r="R180" s="1">
        <v>0</v>
      </c>
      <c r="S180" s="1"/>
      <c r="T180" s="1">
        <v>0</v>
      </c>
      <c r="U180" s="1">
        <v>0</v>
      </c>
      <c r="V180" s="1">
        <v>0</v>
      </c>
      <c r="W180" s="1">
        <v>0</v>
      </c>
      <c r="X180" s="1">
        <v>0</v>
      </c>
      <c r="Y180" s="1">
        <v>0</v>
      </c>
      <c r="Z180" s="1">
        <v>0</v>
      </c>
      <c r="AA180" s="1">
        <v>0</v>
      </c>
      <c r="AB180" s="1">
        <v>0</v>
      </c>
      <c r="AC180" s="1">
        <v>0</v>
      </c>
      <c r="AD180" t="s">
        <v>608</v>
      </c>
      <c r="AE180" s="24"/>
      <c r="AF180"/>
    </row>
    <row r="181" spans="1:77" s="9" customFormat="1" ht="15" customHeight="1" x14ac:dyDescent="0.25">
      <c r="A181" t="s">
        <v>609</v>
      </c>
      <c r="B181" s="15">
        <v>42614</v>
      </c>
      <c r="C181" t="s">
        <v>224</v>
      </c>
      <c r="D181">
        <v>0</v>
      </c>
      <c r="E181"/>
      <c r="F181"/>
      <c r="G181" s="1">
        <v>0</v>
      </c>
      <c r="H181" s="1">
        <v>0</v>
      </c>
      <c r="I181" s="1">
        <v>0</v>
      </c>
      <c r="J181" s="1">
        <v>0</v>
      </c>
      <c r="K181" s="1">
        <v>0</v>
      </c>
      <c r="L181" s="1"/>
      <c r="M181" s="1">
        <v>0</v>
      </c>
      <c r="N181" s="1">
        <v>0</v>
      </c>
      <c r="O181" s="1">
        <v>0</v>
      </c>
      <c r="P181" s="1">
        <v>0</v>
      </c>
      <c r="Q181" s="1">
        <v>0</v>
      </c>
      <c r="R181" s="1">
        <v>0</v>
      </c>
      <c r="S181" s="1"/>
      <c r="T181" s="1">
        <v>0</v>
      </c>
      <c r="U181" s="1">
        <v>0</v>
      </c>
      <c r="V181" s="1">
        <v>0</v>
      </c>
      <c r="W181" s="1">
        <v>0</v>
      </c>
      <c r="X181" s="1">
        <v>0</v>
      </c>
      <c r="Y181" s="1">
        <v>0</v>
      </c>
      <c r="Z181" s="1">
        <v>0</v>
      </c>
      <c r="AA181" s="1">
        <v>0</v>
      </c>
      <c r="AB181" s="1">
        <v>0</v>
      </c>
      <c r="AC181" s="1">
        <v>0</v>
      </c>
      <c r="AD181"/>
      <c r="AE181" s="24">
        <v>100000000</v>
      </c>
      <c r="AF181" t="s">
        <v>826</v>
      </c>
    </row>
    <row r="182" spans="1:77" s="9" customFormat="1" x14ac:dyDescent="0.25">
      <c r="A182" t="s">
        <v>610</v>
      </c>
      <c r="B182" s="15">
        <v>42614</v>
      </c>
      <c r="C182" t="s">
        <v>206</v>
      </c>
      <c r="D182">
        <v>9</v>
      </c>
      <c r="E182"/>
      <c r="F182" t="s">
        <v>208</v>
      </c>
      <c r="G182" s="13">
        <v>1</v>
      </c>
      <c r="H182" s="13">
        <v>0</v>
      </c>
      <c r="I182" s="13">
        <v>0</v>
      </c>
      <c r="J182" s="13">
        <v>0</v>
      </c>
      <c r="K182" s="1">
        <v>0</v>
      </c>
      <c r="L182" s="1"/>
      <c r="M182" s="1">
        <v>0</v>
      </c>
      <c r="N182" s="1">
        <v>0</v>
      </c>
      <c r="O182" s="1">
        <v>0</v>
      </c>
      <c r="P182" s="12">
        <v>0</v>
      </c>
      <c r="Q182" s="1">
        <v>0</v>
      </c>
      <c r="R182" s="1">
        <v>0</v>
      </c>
      <c r="S182" s="1"/>
      <c r="T182" s="1">
        <v>0</v>
      </c>
      <c r="U182" s="1">
        <v>0</v>
      </c>
      <c r="V182" s="1">
        <v>0</v>
      </c>
      <c r="W182" s="1">
        <v>0</v>
      </c>
      <c r="X182" s="1">
        <v>0</v>
      </c>
      <c r="Y182" s="1">
        <v>0</v>
      </c>
      <c r="Z182" s="1">
        <v>0</v>
      </c>
      <c r="AA182" s="1">
        <v>0</v>
      </c>
      <c r="AB182" s="1">
        <v>0</v>
      </c>
      <c r="AC182" s="1">
        <v>0</v>
      </c>
      <c r="AD182" t="s">
        <v>610</v>
      </c>
      <c r="AE182" s="24"/>
      <c r="AF182"/>
    </row>
    <row r="183" spans="1:77" s="9" customFormat="1" x14ac:dyDescent="0.25">
      <c r="A183" t="s">
        <v>611</v>
      </c>
      <c r="B183" s="15">
        <v>42614</v>
      </c>
      <c r="C183" t="s">
        <v>130</v>
      </c>
      <c r="D183">
        <v>417</v>
      </c>
      <c r="E183"/>
      <c r="F183" t="s">
        <v>63</v>
      </c>
      <c r="G183" s="13">
        <v>1</v>
      </c>
      <c r="H183" s="13">
        <v>0</v>
      </c>
      <c r="I183" s="13">
        <v>1.2</v>
      </c>
      <c r="J183" s="13">
        <v>1.2</v>
      </c>
      <c r="K183" s="1">
        <v>0</v>
      </c>
      <c r="L183" s="1"/>
      <c r="M183" s="1">
        <v>0</v>
      </c>
      <c r="N183" s="1">
        <v>0</v>
      </c>
      <c r="O183" s="1">
        <v>0</v>
      </c>
      <c r="P183" s="1">
        <v>0</v>
      </c>
      <c r="Q183" s="1">
        <v>0</v>
      </c>
      <c r="R183" s="1">
        <v>0</v>
      </c>
      <c r="S183" s="1"/>
      <c r="T183" s="1">
        <v>1</v>
      </c>
      <c r="U183" s="1">
        <v>0</v>
      </c>
      <c r="V183" s="1">
        <v>1</v>
      </c>
      <c r="W183" s="1">
        <v>0</v>
      </c>
      <c r="X183" s="1">
        <v>0</v>
      </c>
      <c r="Y183" s="1">
        <v>0</v>
      </c>
      <c r="Z183" s="1">
        <v>0</v>
      </c>
      <c r="AA183" s="1">
        <v>1</v>
      </c>
      <c r="AB183" s="1">
        <v>0</v>
      </c>
      <c r="AC183" s="1">
        <v>0</v>
      </c>
      <c r="AD183" t="s">
        <v>611</v>
      </c>
      <c r="AE183" s="24">
        <v>108100000</v>
      </c>
      <c r="AF183"/>
      <c r="AG183">
        <v>1</v>
      </c>
      <c r="AH183">
        <v>1</v>
      </c>
      <c r="AI183">
        <v>0</v>
      </c>
      <c r="AJ183">
        <v>2</v>
      </c>
      <c r="AK183">
        <v>1</v>
      </c>
      <c r="AL183">
        <v>0</v>
      </c>
      <c r="AM183">
        <v>1</v>
      </c>
      <c r="AN183">
        <v>2</v>
      </c>
      <c r="AO183"/>
      <c r="AP183">
        <v>1</v>
      </c>
      <c r="AQ183">
        <v>1</v>
      </c>
      <c r="AR183">
        <v>0</v>
      </c>
      <c r="AS183">
        <v>0</v>
      </c>
      <c r="AT183">
        <v>0</v>
      </c>
      <c r="AU183">
        <v>0</v>
      </c>
      <c r="AV183">
        <v>0</v>
      </c>
      <c r="AW183">
        <v>0</v>
      </c>
      <c r="AX183">
        <v>1</v>
      </c>
      <c r="AY183">
        <v>1</v>
      </c>
      <c r="AZ183">
        <v>0</v>
      </c>
      <c r="BA183">
        <v>3</v>
      </c>
      <c r="BB183"/>
      <c r="BC183"/>
      <c r="BD183">
        <v>3</v>
      </c>
      <c r="BE183">
        <v>1</v>
      </c>
      <c r="BF183">
        <v>0</v>
      </c>
      <c r="BG183">
        <v>0</v>
      </c>
      <c r="BH183">
        <v>0</v>
      </c>
      <c r="BI183"/>
      <c r="BJ183"/>
      <c r="BK183"/>
      <c r="BL183"/>
      <c r="BM183"/>
      <c r="BN183"/>
      <c r="BO183"/>
      <c r="BP183">
        <v>2</v>
      </c>
      <c r="BQ183">
        <v>1</v>
      </c>
      <c r="BR183"/>
      <c r="BS183"/>
      <c r="BT183">
        <v>3</v>
      </c>
      <c r="BU183"/>
      <c r="BV183"/>
      <c r="BW183">
        <v>2</v>
      </c>
      <c r="BX183">
        <v>1</v>
      </c>
      <c r="BY183">
        <v>3</v>
      </c>
    </row>
    <row r="184" spans="1:77" s="9" customFormat="1" x14ac:dyDescent="0.25">
      <c r="A184" t="s">
        <v>612</v>
      </c>
      <c r="B184" s="15">
        <v>42614</v>
      </c>
      <c r="C184" t="s">
        <v>223</v>
      </c>
      <c r="D184">
        <v>69</v>
      </c>
      <c r="E184"/>
      <c r="F184"/>
      <c r="G184" s="1">
        <v>0</v>
      </c>
      <c r="H184" s="1">
        <v>1</v>
      </c>
      <c r="I184" s="1">
        <v>1</v>
      </c>
      <c r="J184" s="1">
        <v>2</v>
      </c>
      <c r="K184" s="1">
        <v>0</v>
      </c>
      <c r="L184" s="1"/>
      <c r="M184" s="1">
        <v>0</v>
      </c>
      <c r="N184" s="1">
        <v>0</v>
      </c>
      <c r="O184" s="1">
        <v>0</v>
      </c>
      <c r="P184" s="1">
        <v>1</v>
      </c>
      <c r="Q184" s="1">
        <v>0</v>
      </c>
      <c r="R184" s="1">
        <v>0</v>
      </c>
      <c r="S184" s="1"/>
      <c r="T184" s="1">
        <v>1</v>
      </c>
      <c r="U184" s="1">
        <v>0</v>
      </c>
      <c r="V184" s="1">
        <v>1</v>
      </c>
      <c r="W184" s="1">
        <v>0</v>
      </c>
      <c r="X184" s="1">
        <v>0</v>
      </c>
      <c r="Y184" s="1">
        <v>0</v>
      </c>
      <c r="Z184" s="1">
        <v>0</v>
      </c>
      <c r="AA184" s="1">
        <v>0</v>
      </c>
      <c r="AB184" s="1">
        <v>0</v>
      </c>
      <c r="AC184" s="1">
        <v>0</v>
      </c>
      <c r="AD184"/>
      <c r="AE184" s="24">
        <v>308000000</v>
      </c>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row>
    <row r="185" spans="1:77" s="9" customFormat="1" x14ac:dyDescent="0.25">
      <c r="A185" t="s">
        <v>613</v>
      </c>
      <c r="B185" s="15">
        <v>42614</v>
      </c>
      <c r="C185" t="s">
        <v>223</v>
      </c>
      <c r="D185">
        <v>90</v>
      </c>
      <c r="E185"/>
      <c r="F185"/>
      <c r="G185" s="1">
        <v>0</v>
      </c>
      <c r="H185" s="1">
        <v>1</v>
      </c>
      <c r="I185" s="1">
        <v>1.8</v>
      </c>
      <c r="J185" s="1">
        <v>2.8</v>
      </c>
      <c r="K185" s="1">
        <v>0</v>
      </c>
      <c r="L185" s="1"/>
      <c r="M185" s="1">
        <v>0</v>
      </c>
      <c r="N185" s="1">
        <v>0</v>
      </c>
      <c r="O185" s="1">
        <v>0</v>
      </c>
      <c r="P185" s="1">
        <v>1</v>
      </c>
      <c r="Q185" s="1">
        <v>0</v>
      </c>
      <c r="R185" s="1">
        <v>0</v>
      </c>
      <c r="S185" s="1"/>
      <c r="T185" s="1">
        <v>1</v>
      </c>
      <c r="U185" s="1">
        <v>0</v>
      </c>
      <c r="V185" s="1">
        <v>1</v>
      </c>
      <c r="W185" s="1">
        <v>0</v>
      </c>
      <c r="X185" s="1">
        <v>0</v>
      </c>
      <c r="Y185" s="1">
        <v>0</v>
      </c>
      <c r="Z185" s="1">
        <v>1</v>
      </c>
      <c r="AA185" s="1">
        <v>0</v>
      </c>
      <c r="AB185" s="1">
        <v>0</v>
      </c>
      <c r="AC185" s="1">
        <v>0</v>
      </c>
      <c r="AD185"/>
      <c r="AE185" s="24" t="s">
        <v>233</v>
      </c>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row>
    <row r="186" spans="1:77" s="9" customFormat="1" x14ac:dyDescent="0.25">
      <c r="A186" t="s">
        <v>616</v>
      </c>
      <c r="B186" s="15">
        <v>42614</v>
      </c>
      <c r="C186" t="s">
        <v>223</v>
      </c>
      <c r="D186">
        <v>117</v>
      </c>
      <c r="E186"/>
      <c r="F186" t="s">
        <v>617</v>
      </c>
      <c r="G186" s="1">
        <v>1</v>
      </c>
      <c r="H186" s="1">
        <v>2.8</v>
      </c>
      <c r="I186" s="1">
        <v>0</v>
      </c>
      <c r="J186" s="1">
        <v>2.8</v>
      </c>
      <c r="K186" s="1">
        <v>0</v>
      </c>
      <c r="L186" s="1"/>
      <c r="M186" s="1">
        <v>0</v>
      </c>
      <c r="N186" s="1">
        <v>0</v>
      </c>
      <c r="O186" s="1">
        <v>1</v>
      </c>
      <c r="P186" s="1">
        <v>0</v>
      </c>
      <c r="Q186" s="1">
        <v>0</v>
      </c>
      <c r="R186" s="1">
        <v>0</v>
      </c>
      <c r="S186" s="1"/>
      <c r="T186" s="1">
        <v>0</v>
      </c>
      <c r="U186" s="1">
        <v>0</v>
      </c>
      <c r="V186" s="1">
        <v>0</v>
      </c>
      <c r="W186" s="1">
        <v>0</v>
      </c>
      <c r="X186" s="1">
        <v>0</v>
      </c>
      <c r="Y186" s="1">
        <v>0</v>
      </c>
      <c r="Z186" s="1">
        <v>0</v>
      </c>
      <c r="AA186" s="1">
        <v>0</v>
      </c>
      <c r="AB186" s="1">
        <v>0</v>
      </c>
      <c r="AC186" s="1">
        <v>0</v>
      </c>
      <c r="AD186"/>
      <c r="AE186" s="24">
        <v>270000000</v>
      </c>
      <c r="AF186"/>
    </row>
    <row r="187" spans="1:77" s="9" customFormat="1" x14ac:dyDescent="0.25">
      <c r="A187" t="s">
        <v>618</v>
      </c>
      <c r="B187" s="15">
        <v>42614</v>
      </c>
      <c r="C187" t="s">
        <v>223</v>
      </c>
      <c r="D187">
        <v>16</v>
      </c>
      <c r="E187"/>
      <c r="F187" t="s">
        <v>619</v>
      </c>
      <c r="G187" s="1">
        <v>1</v>
      </c>
      <c r="H187" s="1">
        <v>3.7</v>
      </c>
      <c r="I187" s="1">
        <v>0</v>
      </c>
      <c r="J187" s="1">
        <v>3.7</v>
      </c>
      <c r="K187" s="1">
        <v>0</v>
      </c>
      <c r="L187" s="1"/>
      <c r="M187" s="1">
        <v>1</v>
      </c>
      <c r="N187" s="1">
        <v>1</v>
      </c>
      <c r="O187" s="1">
        <v>0</v>
      </c>
      <c r="P187" s="1">
        <v>0</v>
      </c>
      <c r="Q187" s="1">
        <v>0</v>
      </c>
      <c r="R187" s="1">
        <v>0</v>
      </c>
      <c r="S187" s="1"/>
      <c r="T187" s="1">
        <v>0</v>
      </c>
      <c r="U187" s="1">
        <v>0</v>
      </c>
      <c r="V187" s="1">
        <v>0</v>
      </c>
      <c r="W187" s="1">
        <v>0</v>
      </c>
      <c r="X187" s="1">
        <v>0</v>
      </c>
      <c r="Y187" s="1">
        <v>0</v>
      </c>
      <c r="Z187" s="1">
        <v>0</v>
      </c>
      <c r="AA187" s="1">
        <v>0</v>
      </c>
      <c r="AB187" s="1">
        <v>0</v>
      </c>
      <c r="AC187" s="1">
        <v>0</v>
      </c>
      <c r="AD187"/>
      <c r="AE187" s="24">
        <v>390000000</v>
      </c>
      <c r="AF187"/>
    </row>
    <row r="188" spans="1:77" s="9" customFormat="1" x14ac:dyDescent="0.25">
      <c r="A188" t="s">
        <v>620</v>
      </c>
      <c r="B188" s="15">
        <v>42614</v>
      </c>
      <c r="C188" t="s">
        <v>206</v>
      </c>
      <c r="D188">
        <v>3</v>
      </c>
      <c r="E188"/>
      <c r="F188" t="s">
        <v>621</v>
      </c>
      <c r="G188" s="13">
        <v>1</v>
      </c>
      <c r="H188" s="13">
        <v>5.3</v>
      </c>
      <c r="I188" s="13">
        <v>0</v>
      </c>
      <c r="J188" s="13">
        <v>5.3</v>
      </c>
      <c r="K188" s="1">
        <v>1</v>
      </c>
      <c r="L188" s="1"/>
      <c r="M188" s="1">
        <v>1</v>
      </c>
      <c r="N188" s="1">
        <v>0</v>
      </c>
      <c r="O188" s="1">
        <v>1</v>
      </c>
      <c r="P188" s="12">
        <v>0</v>
      </c>
      <c r="Q188" s="1">
        <v>0</v>
      </c>
      <c r="R188" s="1">
        <v>0</v>
      </c>
      <c r="S188" s="1"/>
      <c r="T188" s="1">
        <v>0</v>
      </c>
      <c r="U188" s="1">
        <v>0</v>
      </c>
      <c r="V188" s="1">
        <v>0</v>
      </c>
      <c r="W188" s="1">
        <v>0</v>
      </c>
      <c r="X188" s="1">
        <v>0</v>
      </c>
      <c r="Y188" s="1">
        <v>0</v>
      </c>
      <c r="Z188" s="1">
        <v>0</v>
      </c>
      <c r="AA188" s="1">
        <v>0</v>
      </c>
      <c r="AB188" s="1">
        <v>0</v>
      </c>
      <c r="AC188" s="1">
        <v>0</v>
      </c>
      <c r="AD188" t="s">
        <v>620</v>
      </c>
      <c r="AE188" s="24"/>
      <c r="AF188"/>
    </row>
    <row r="189" spans="1:77" s="9" customFormat="1" x14ac:dyDescent="0.25">
      <c r="A189" t="s">
        <v>622</v>
      </c>
      <c r="B189" s="15">
        <v>42614</v>
      </c>
      <c r="C189" t="s">
        <v>206</v>
      </c>
      <c r="D189">
        <v>8</v>
      </c>
      <c r="E189"/>
      <c r="F189" t="s">
        <v>623</v>
      </c>
      <c r="G189" s="13">
        <v>1</v>
      </c>
      <c r="H189" s="13">
        <v>4.7</v>
      </c>
      <c r="I189" s="13">
        <v>0</v>
      </c>
      <c r="J189" s="13">
        <v>4.7</v>
      </c>
      <c r="K189" s="1">
        <v>1</v>
      </c>
      <c r="L189" s="1"/>
      <c r="M189" s="1">
        <v>1</v>
      </c>
      <c r="N189" s="1">
        <v>1</v>
      </c>
      <c r="O189" s="1">
        <v>0</v>
      </c>
      <c r="P189" s="12">
        <v>0</v>
      </c>
      <c r="Q189" s="1">
        <v>0</v>
      </c>
      <c r="R189" s="1">
        <v>0</v>
      </c>
      <c r="S189" s="1"/>
      <c r="T189" s="1">
        <v>0</v>
      </c>
      <c r="U189" s="1">
        <v>0</v>
      </c>
      <c r="V189" s="1">
        <v>0</v>
      </c>
      <c r="W189" s="1">
        <v>0</v>
      </c>
      <c r="X189" s="1">
        <v>0</v>
      </c>
      <c r="Y189" s="1">
        <v>0</v>
      </c>
      <c r="Z189" s="1">
        <v>0</v>
      </c>
      <c r="AA189" s="1">
        <v>0</v>
      </c>
      <c r="AB189" s="1">
        <v>0</v>
      </c>
      <c r="AC189" s="1">
        <v>0</v>
      </c>
      <c r="AD189" t="s">
        <v>622</v>
      </c>
      <c r="AE189" s="24"/>
      <c r="AF189"/>
    </row>
    <row r="190" spans="1:77" s="9" customFormat="1" x14ac:dyDescent="0.25">
      <c r="A190" t="s">
        <v>626</v>
      </c>
      <c r="B190" s="15">
        <v>42614</v>
      </c>
      <c r="C190" t="s">
        <v>107</v>
      </c>
      <c r="D190">
        <v>12</v>
      </c>
      <c r="E190"/>
      <c r="F190" t="s">
        <v>627</v>
      </c>
      <c r="G190" s="13">
        <v>1</v>
      </c>
      <c r="H190" s="13">
        <v>3.8</v>
      </c>
      <c r="I190" s="13">
        <v>0</v>
      </c>
      <c r="J190" s="13">
        <v>3.8</v>
      </c>
      <c r="K190" s="1">
        <v>1</v>
      </c>
      <c r="L190" s="1"/>
      <c r="M190" s="1">
        <v>0</v>
      </c>
      <c r="N190" s="1">
        <v>0</v>
      </c>
      <c r="O190" s="1">
        <v>1</v>
      </c>
      <c r="P190" s="1">
        <v>0</v>
      </c>
      <c r="Q190" s="1">
        <v>0</v>
      </c>
      <c r="R190" s="1">
        <v>0</v>
      </c>
      <c r="S190" s="1"/>
      <c r="T190" s="1">
        <v>0</v>
      </c>
      <c r="U190" s="1">
        <v>0</v>
      </c>
      <c r="V190" s="1">
        <v>0</v>
      </c>
      <c r="W190" s="1">
        <v>0</v>
      </c>
      <c r="X190" s="1">
        <v>0</v>
      </c>
      <c r="Y190" s="1">
        <v>0</v>
      </c>
      <c r="Z190" s="1">
        <v>0</v>
      </c>
      <c r="AA190" s="1">
        <v>0</v>
      </c>
      <c r="AB190" s="1">
        <v>0</v>
      </c>
      <c r="AC190" s="1">
        <v>0</v>
      </c>
      <c r="AD190" t="s">
        <v>626</v>
      </c>
      <c r="AE190" s="24">
        <v>107683000</v>
      </c>
      <c r="AF190"/>
    </row>
    <row r="191" spans="1:77" s="9" customFormat="1" x14ac:dyDescent="0.25">
      <c r="A191" s="9" t="s">
        <v>629</v>
      </c>
      <c r="B191" s="15">
        <v>42614</v>
      </c>
      <c r="C191" s="9" t="s">
        <v>200</v>
      </c>
      <c r="D191">
        <v>39</v>
      </c>
      <c r="E191" s="21"/>
      <c r="G191" s="12">
        <v>0</v>
      </c>
      <c r="H191" s="12">
        <v>1</v>
      </c>
      <c r="I191" s="12">
        <v>0</v>
      </c>
      <c r="J191" s="12">
        <v>1</v>
      </c>
      <c r="K191" s="10">
        <v>0</v>
      </c>
      <c r="L191" s="10"/>
      <c r="M191" s="10">
        <v>0</v>
      </c>
      <c r="N191" s="10">
        <v>0</v>
      </c>
      <c r="O191" s="10">
        <v>0</v>
      </c>
      <c r="P191" s="10">
        <v>1</v>
      </c>
      <c r="Q191" s="10">
        <v>0</v>
      </c>
      <c r="R191" s="10">
        <v>0</v>
      </c>
      <c r="S191" s="10">
        <v>0</v>
      </c>
      <c r="T191" s="12">
        <v>0</v>
      </c>
      <c r="U191" s="12">
        <v>0</v>
      </c>
      <c r="V191" s="12">
        <v>0</v>
      </c>
      <c r="W191" s="12">
        <v>0</v>
      </c>
      <c r="X191" s="12">
        <v>0</v>
      </c>
      <c r="Y191" s="13">
        <v>0</v>
      </c>
      <c r="Z191" s="13">
        <v>0</v>
      </c>
      <c r="AA191" s="12">
        <v>0</v>
      </c>
      <c r="AB191" s="12">
        <v>0</v>
      </c>
      <c r="AC191" s="12">
        <v>0</v>
      </c>
      <c r="AD191" s="9" t="s">
        <v>856</v>
      </c>
      <c r="AE191" s="25"/>
    </row>
    <row r="192" spans="1:77" s="9" customFormat="1" x14ac:dyDescent="0.25">
      <c r="A192" s="9" t="s">
        <v>630</v>
      </c>
      <c r="B192" s="15">
        <v>42614</v>
      </c>
      <c r="C192" s="9" t="s">
        <v>200</v>
      </c>
      <c r="D192">
        <v>630</v>
      </c>
      <c r="E192" s="21"/>
      <c r="F192" s="23"/>
      <c r="G192" s="12">
        <v>0</v>
      </c>
      <c r="H192" s="12">
        <v>0</v>
      </c>
      <c r="I192" s="12">
        <v>0</v>
      </c>
      <c r="J192" s="12">
        <v>0</v>
      </c>
      <c r="K192" s="12">
        <v>0</v>
      </c>
      <c r="L192" s="12"/>
      <c r="M192" s="12">
        <v>0</v>
      </c>
      <c r="N192" s="12">
        <v>0</v>
      </c>
      <c r="O192" s="12">
        <v>0</v>
      </c>
      <c r="P192" s="12">
        <v>0</v>
      </c>
      <c r="Q192" s="12">
        <v>0</v>
      </c>
      <c r="R192" s="12">
        <v>0</v>
      </c>
      <c r="S192" s="12"/>
      <c r="T192" s="13">
        <v>0</v>
      </c>
      <c r="U192" s="13">
        <v>0</v>
      </c>
      <c r="V192" s="13">
        <v>0</v>
      </c>
      <c r="W192" s="13">
        <v>0</v>
      </c>
      <c r="X192" s="13">
        <v>0</v>
      </c>
      <c r="Y192" s="13">
        <v>0</v>
      </c>
      <c r="Z192" s="13">
        <v>0</v>
      </c>
      <c r="AA192" s="13">
        <v>0</v>
      </c>
      <c r="AB192" s="13">
        <v>0</v>
      </c>
      <c r="AC192" s="13">
        <v>0</v>
      </c>
      <c r="AD192" s="9" t="s">
        <v>630</v>
      </c>
      <c r="AE192" s="25"/>
    </row>
    <row r="193" spans="1:77" s="9" customFormat="1" x14ac:dyDescent="0.25">
      <c r="A193" s="9" t="s">
        <v>632</v>
      </c>
      <c r="B193" s="15">
        <v>42614</v>
      </c>
      <c r="C193" s="9" t="s">
        <v>200</v>
      </c>
      <c r="D193">
        <v>69</v>
      </c>
      <c r="E193" s="21"/>
      <c r="F193" s="23"/>
      <c r="G193" s="12">
        <v>0</v>
      </c>
      <c r="H193" s="12">
        <v>1</v>
      </c>
      <c r="I193" s="12">
        <v>0</v>
      </c>
      <c r="J193" s="12">
        <v>1</v>
      </c>
      <c r="K193" s="12">
        <v>0</v>
      </c>
      <c r="L193" s="12"/>
      <c r="M193" s="12">
        <v>0</v>
      </c>
      <c r="N193" s="12">
        <v>0</v>
      </c>
      <c r="O193" s="12">
        <v>0</v>
      </c>
      <c r="P193" s="12">
        <v>1</v>
      </c>
      <c r="Q193" s="12">
        <v>0</v>
      </c>
      <c r="R193" s="12">
        <v>0</v>
      </c>
      <c r="S193" s="12"/>
      <c r="T193" s="13">
        <v>0</v>
      </c>
      <c r="U193" s="13">
        <v>0</v>
      </c>
      <c r="V193" s="13">
        <v>0</v>
      </c>
      <c r="W193" s="13">
        <v>0</v>
      </c>
      <c r="X193" s="13">
        <v>0</v>
      </c>
      <c r="Y193" s="13">
        <v>0</v>
      </c>
      <c r="Z193" s="13">
        <v>0</v>
      </c>
      <c r="AA193" s="13">
        <v>0</v>
      </c>
      <c r="AB193" s="13">
        <v>0</v>
      </c>
      <c r="AC193" s="13">
        <v>0</v>
      </c>
      <c r="AD193" s="9" t="s">
        <v>632</v>
      </c>
      <c r="AE193" s="25"/>
    </row>
    <row r="194" spans="1:77" s="9" customFormat="1" x14ac:dyDescent="0.25">
      <c r="A194" t="s">
        <v>634</v>
      </c>
      <c r="B194" s="15">
        <v>42614</v>
      </c>
      <c r="C194" t="s">
        <v>222</v>
      </c>
      <c r="D194">
        <v>190</v>
      </c>
      <c r="E194">
        <v>519</v>
      </c>
      <c r="F194" t="s">
        <v>19</v>
      </c>
      <c r="G194" s="1">
        <v>1</v>
      </c>
      <c r="H194" s="1">
        <v>2</v>
      </c>
      <c r="I194" s="1">
        <v>3.7</v>
      </c>
      <c r="J194" s="1">
        <v>5.7</v>
      </c>
      <c r="K194" s="1">
        <v>1</v>
      </c>
      <c r="L194" s="1"/>
      <c r="M194" s="1">
        <v>0</v>
      </c>
      <c r="N194" s="1">
        <v>0</v>
      </c>
      <c r="O194" s="1">
        <v>0</v>
      </c>
      <c r="P194" s="1">
        <v>1</v>
      </c>
      <c r="Q194" s="1">
        <v>0</v>
      </c>
      <c r="R194" s="1">
        <v>0</v>
      </c>
      <c r="S194" s="1"/>
      <c r="T194" s="1">
        <v>1</v>
      </c>
      <c r="U194" s="1">
        <v>0</v>
      </c>
      <c r="V194" s="1">
        <v>1</v>
      </c>
      <c r="W194" s="1">
        <v>0</v>
      </c>
      <c r="X194" s="1">
        <v>0</v>
      </c>
      <c r="Y194" s="1">
        <v>1</v>
      </c>
      <c r="Z194" s="1">
        <v>0</v>
      </c>
      <c r="AA194" s="1">
        <v>1</v>
      </c>
      <c r="AB194" s="1">
        <v>1</v>
      </c>
      <c r="AC194" s="1">
        <v>0</v>
      </c>
      <c r="AD194" t="s">
        <v>635</v>
      </c>
      <c r="AE194" s="24">
        <v>112000000</v>
      </c>
      <c r="AF194"/>
      <c r="AG194">
        <v>1</v>
      </c>
      <c r="AH194">
        <v>1</v>
      </c>
      <c r="AI194">
        <v>0</v>
      </c>
      <c r="AJ194">
        <v>3</v>
      </c>
      <c r="AK194">
        <v>4</v>
      </c>
      <c r="AL194">
        <v>1</v>
      </c>
      <c r="AM194">
        <v>10</v>
      </c>
      <c r="AN194">
        <v>10</v>
      </c>
      <c r="AO194">
        <v>1</v>
      </c>
      <c r="AP194">
        <v>3</v>
      </c>
      <c r="AQ194">
        <v>4</v>
      </c>
      <c r="AR194">
        <v>1</v>
      </c>
      <c r="AS194">
        <v>0</v>
      </c>
      <c r="AT194">
        <v>0</v>
      </c>
      <c r="AU194">
        <v>0</v>
      </c>
      <c r="AV194">
        <v>0</v>
      </c>
      <c r="AW194">
        <v>0</v>
      </c>
      <c r="AX194">
        <v>3</v>
      </c>
      <c r="AY194">
        <v>3</v>
      </c>
      <c r="AZ194">
        <v>0</v>
      </c>
      <c r="BA194">
        <v>14</v>
      </c>
      <c r="BB194"/>
      <c r="BC194"/>
      <c r="BD194">
        <v>14</v>
      </c>
      <c r="BE194">
        <v>11</v>
      </c>
      <c r="BF194">
        <v>1</v>
      </c>
      <c r="BG194">
        <v>1</v>
      </c>
      <c r="BH194">
        <v>1</v>
      </c>
      <c r="BI194">
        <v>0</v>
      </c>
      <c r="BJ194">
        <v>0</v>
      </c>
      <c r="BK194">
        <v>0</v>
      </c>
      <c r="BL194">
        <v>0</v>
      </c>
      <c r="BM194">
        <v>1</v>
      </c>
      <c r="BN194">
        <v>0</v>
      </c>
      <c r="BO194">
        <v>0</v>
      </c>
      <c r="BP194">
        <v>8</v>
      </c>
      <c r="BQ194">
        <v>6</v>
      </c>
      <c r="BR194"/>
      <c r="BS194">
        <v>2</v>
      </c>
      <c r="BT194">
        <v>11</v>
      </c>
      <c r="BU194"/>
      <c r="BV194">
        <v>1</v>
      </c>
      <c r="BW194">
        <v>2</v>
      </c>
      <c r="BX194">
        <v>11</v>
      </c>
      <c r="BY194">
        <v>14</v>
      </c>
    </row>
    <row r="195" spans="1:77" s="9" customFormat="1" x14ac:dyDescent="0.25">
      <c r="A195" s="9" t="s">
        <v>637</v>
      </c>
      <c r="B195" s="15">
        <v>42614</v>
      </c>
      <c r="C195" s="9" t="s">
        <v>200</v>
      </c>
      <c r="D195">
        <v>60</v>
      </c>
      <c r="E195" s="21"/>
      <c r="F195" s="9" t="s">
        <v>638</v>
      </c>
      <c r="G195" s="13">
        <v>1</v>
      </c>
      <c r="H195" s="13">
        <v>1</v>
      </c>
      <c r="I195" s="13">
        <v>0</v>
      </c>
      <c r="J195" s="13">
        <v>1</v>
      </c>
      <c r="K195" s="10">
        <v>1</v>
      </c>
      <c r="L195" s="10"/>
      <c r="M195" s="10">
        <v>0</v>
      </c>
      <c r="N195" s="10">
        <v>0</v>
      </c>
      <c r="O195" s="10">
        <v>0</v>
      </c>
      <c r="P195" s="10">
        <v>0</v>
      </c>
      <c r="Q195" s="10">
        <v>0</v>
      </c>
      <c r="R195" s="10">
        <v>0</v>
      </c>
      <c r="S195" s="10">
        <v>0</v>
      </c>
      <c r="T195" s="12">
        <v>0</v>
      </c>
      <c r="U195" s="12">
        <v>0</v>
      </c>
      <c r="V195" s="12">
        <v>0</v>
      </c>
      <c r="W195" s="12">
        <v>0</v>
      </c>
      <c r="X195" s="12">
        <v>0</v>
      </c>
      <c r="Y195" s="13">
        <v>0</v>
      </c>
      <c r="Z195" s="13">
        <v>0</v>
      </c>
      <c r="AA195" s="12">
        <v>0</v>
      </c>
      <c r="AB195" s="12">
        <v>0</v>
      </c>
      <c r="AC195" s="12">
        <v>0</v>
      </c>
      <c r="AD195" s="9" t="s">
        <v>637</v>
      </c>
      <c r="AE195" s="25"/>
    </row>
    <row r="196" spans="1:77" s="9" customFormat="1" x14ac:dyDescent="0.25">
      <c r="A196" t="s">
        <v>640</v>
      </c>
      <c r="B196" s="15">
        <v>42614</v>
      </c>
      <c r="C196" t="s">
        <v>206</v>
      </c>
      <c r="D196">
        <v>6</v>
      </c>
      <c r="E196"/>
      <c r="F196"/>
      <c r="G196" s="1">
        <v>0</v>
      </c>
      <c r="H196" s="1">
        <v>0</v>
      </c>
      <c r="I196" s="1">
        <v>1</v>
      </c>
      <c r="J196" s="1">
        <v>1</v>
      </c>
      <c r="K196" s="1">
        <v>0</v>
      </c>
      <c r="L196" s="1"/>
      <c r="M196" s="1">
        <v>0</v>
      </c>
      <c r="N196" s="1">
        <v>0</v>
      </c>
      <c r="O196" s="1">
        <v>0</v>
      </c>
      <c r="P196" s="12">
        <v>0</v>
      </c>
      <c r="Q196" s="1">
        <v>0</v>
      </c>
      <c r="R196" s="1">
        <v>0</v>
      </c>
      <c r="S196" s="1"/>
      <c r="T196" s="1">
        <v>1</v>
      </c>
      <c r="U196" s="1">
        <v>0</v>
      </c>
      <c r="V196" s="1">
        <v>1</v>
      </c>
      <c r="W196" s="1">
        <v>0</v>
      </c>
      <c r="X196" s="1">
        <v>0</v>
      </c>
      <c r="Y196" s="1">
        <v>0</v>
      </c>
      <c r="Z196" s="1">
        <v>0</v>
      </c>
      <c r="AA196" s="1">
        <v>0</v>
      </c>
      <c r="AB196" s="1">
        <v>0</v>
      </c>
      <c r="AC196" s="1">
        <v>0</v>
      </c>
      <c r="AD196" t="s">
        <v>640</v>
      </c>
      <c r="AE196" s="24"/>
      <c r="AF196"/>
    </row>
    <row r="197" spans="1:77" s="9" customFormat="1" x14ac:dyDescent="0.25">
      <c r="A197" t="s">
        <v>641</v>
      </c>
      <c r="B197" s="15">
        <v>42614</v>
      </c>
      <c r="C197" t="s">
        <v>107</v>
      </c>
      <c r="D197">
        <v>120</v>
      </c>
      <c r="E197"/>
      <c r="F197"/>
      <c r="G197" s="1">
        <v>0</v>
      </c>
      <c r="H197" s="1">
        <v>0</v>
      </c>
      <c r="I197" s="1">
        <v>0</v>
      </c>
      <c r="J197" s="1">
        <v>0</v>
      </c>
      <c r="K197" s="1">
        <v>0</v>
      </c>
      <c r="L197" s="1"/>
      <c r="M197" s="1">
        <v>0</v>
      </c>
      <c r="N197" s="1">
        <v>0</v>
      </c>
      <c r="O197" s="1">
        <v>0</v>
      </c>
      <c r="P197" s="1">
        <v>0</v>
      </c>
      <c r="Q197" s="1">
        <v>0</v>
      </c>
      <c r="R197" s="1">
        <v>0</v>
      </c>
      <c r="S197" s="1"/>
      <c r="T197" s="1">
        <v>0</v>
      </c>
      <c r="U197" s="1">
        <v>0</v>
      </c>
      <c r="V197" s="1">
        <v>0</v>
      </c>
      <c r="W197" s="1">
        <v>0</v>
      </c>
      <c r="X197" s="1">
        <v>0</v>
      </c>
      <c r="Y197" s="1">
        <v>0</v>
      </c>
      <c r="Z197" s="1">
        <v>0</v>
      </c>
      <c r="AA197" s="1">
        <v>0</v>
      </c>
      <c r="AB197" s="1">
        <v>0</v>
      </c>
      <c r="AC197" s="1">
        <v>0</v>
      </c>
      <c r="AD197" t="s">
        <v>641</v>
      </c>
      <c r="AE197" s="24" t="s">
        <v>234</v>
      </c>
      <c r="AF197"/>
    </row>
    <row r="198" spans="1:77" s="9" customFormat="1" x14ac:dyDescent="0.25">
      <c r="A198" t="s">
        <v>642</v>
      </c>
      <c r="B198" s="15">
        <v>42614</v>
      </c>
      <c r="C198" t="s">
        <v>206</v>
      </c>
      <c r="D198">
        <v>8</v>
      </c>
      <c r="E198"/>
      <c r="F198" t="s">
        <v>209</v>
      </c>
      <c r="G198" s="13">
        <v>1</v>
      </c>
      <c r="H198" s="13">
        <v>0</v>
      </c>
      <c r="I198" s="13">
        <v>0.5</v>
      </c>
      <c r="J198" s="13">
        <v>0.5</v>
      </c>
      <c r="K198" s="1">
        <v>0</v>
      </c>
      <c r="L198" s="1"/>
      <c r="M198" s="1">
        <v>0</v>
      </c>
      <c r="N198" s="1">
        <v>0</v>
      </c>
      <c r="O198" s="1">
        <v>0</v>
      </c>
      <c r="P198" s="12">
        <v>0</v>
      </c>
      <c r="Q198" s="1">
        <v>0</v>
      </c>
      <c r="R198" s="1">
        <v>0</v>
      </c>
      <c r="S198" s="1"/>
      <c r="T198" s="1">
        <v>1</v>
      </c>
      <c r="U198" s="1">
        <v>0</v>
      </c>
      <c r="V198" s="1">
        <v>0</v>
      </c>
      <c r="W198" s="1">
        <v>0</v>
      </c>
      <c r="X198" s="1">
        <v>0</v>
      </c>
      <c r="Y198" s="1">
        <v>0</v>
      </c>
      <c r="Z198" s="1">
        <v>0</v>
      </c>
      <c r="AA198" s="1">
        <v>0</v>
      </c>
      <c r="AB198" s="1">
        <v>0</v>
      </c>
      <c r="AC198" s="1">
        <v>0</v>
      </c>
      <c r="AD198" t="s">
        <v>642</v>
      </c>
      <c r="AE198" s="24"/>
      <c r="AF198"/>
    </row>
    <row r="199" spans="1:77" s="9" customFormat="1" x14ac:dyDescent="0.25">
      <c r="A199" t="s">
        <v>643</v>
      </c>
      <c r="B199" s="15">
        <v>42614</v>
      </c>
      <c r="C199" t="s">
        <v>223</v>
      </c>
      <c r="D199">
        <v>60</v>
      </c>
      <c r="E199"/>
      <c r="F199" t="s">
        <v>80</v>
      </c>
      <c r="G199" s="1">
        <v>1</v>
      </c>
      <c r="H199" s="1">
        <v>0</v>
      </c>
      <c r="I199" s="1">
        <v>1</v>
      </c>
      <c r="J199" s="1">
        <v>1</v>
      </c>
      <c r="K199" s="1">
        <v>0</v>
      </c>
      <c r="L199" s="1"/>
      <c r="M199" s="1">
        <v>0</v>
      </c>
      <c r="N199" s="1">
        <v>0</v>
      </c>
      <c r="O199" s="1">
        <v>0</v>
      </c>
      <c r="P199" s="1">
        <v>0</v>
      </c>
      <c r="Q199" s="1">
        <v>0</v>
      </c>
      <c r="R199" s="1">
        <v>0</v>
      </c>
      <c r="S199" s="1"/>
      <c r="T199" s="1">
        <v>1</v>
      </c>
      <c r="U199" s="1">
        <v>0</v>
      </c>
      <c r="V199" s="1">
        <v>1</v>
      </c>
      <c r="W199" s="1">
        <v>0</v>
      </c>
      <c r="X199" s="1">
        <v>0</v>
      </c>
      <c r="Y199" s="1">
        <v>0</v>
      </c>
      <c r="Z199" s="1">
        <v>0</v>
      </c>
      <c r="AA199" s="1">
        <v>0</v>
      </c>
      <c r="AB199" s="1">
        <v>0</v>
      </c>
      <c r="AC199" s="1">
        <v>0</v>
      </c>
      <c r="AD199"/>
      <c r="AE199" s="24" t="s">
        <v>235</v>
      </c>
      <c r="AF199"/>
    </row>
    <row r="200" spans="1:77" s="9" customFormat="1" x14ac:dyDescent="0.25">
      <c r="A200" s="9" t="s">
        <v>114</v>
      </c>
      <c r="B200" s="15">
        <v>42614</v>
      </c>
      <c r="C200" s="9" t="s">
        <v>200</v>
      </c>
      <c r="D200">
        <v>80</v>
      </c>
      <c r="E200" s="21"/>
      <c r="F200" s="23"/>
      <c r="G200" s="12">
        <v>0</v>
      </c>
      <c r="H200" s="12">
        <v>1</v>
      </c>
      <c r="I200" s="12">
        <v>3.5</v>
      </c>
      <c r="J200" s="12">
        <v>4.5</v>
      </c>
      <c r="K200" s="12">
        <v>0</v>
      </c>
      <c r="L200" s="12"/>
      <c r="M200" s="12">
        <v>0</v>
      </c>
      <c r="N200" s="12">
        <v>0</v>
      </c>
      <c r="O200" s="12">
        <v>0</v>
      </c>
      <c r="P200" s="12">
        <v>1</v>
      </c>
      <c r="Q200" s="12">
        <v>0</v>
      </c>
      <c r="R200" s="12">
        <v>0</v>
      </c>
      <c r="S200" s="12"/>
      <c r="T200" s="12">
        <v>1</v>
      </c>
      <c r="U200" s="13">
        <v>0</v>
      </c>
      <c r="V200" s="13">
        <v>1</v>
      </c>
      <c r="W200" s="13">
        <v>1</v>
      </c>
      <c r="X200" s="13">
        <v>0</v>
      </c>
      <c r="Y200" s="13">
        <v>0</v>
      </c>
      <c r="Z200" s="13">
        <v>1</v>
      </c>
      <c r="AA200" s="13">
        <v>1</v>
      </c>
      <c r="AB200" s="13">
        <v>0</v>
      </c>
      <c r="AC200" s="13">
        <v>0</v>
      </c>
      <c r="AD200" s="9" t="s">
        <v>114</v>
      </c>
      <c r="AE200" s="25"/>
    </row>
    <row r="201" spans="1:77" s="9" customFormat="1" x14ac:dyDescent="0.25">
      <c r="A201" t="s">
        <v>644</v>
      </c>
      <c r="B201" s="15">
        <v>42614</v>
      </c>
      <c r="C201" t="s">
        <v>222</v>
      </c>
      <c r="D201">
        <v>3015</v>
      </c>
      <c r="E201"/>
      <c r="F201"/>
      <c r="G201" s="1">
        <v>0</v>
      </c>
      <c r="H201" s="1">
        <v>2</v>
      </c>
      <c r="I201" s="1">
        <v>1.8</v>
      </c>
      <c r="J201" s="1">
        <v>3.8</v>
      </c>
      <c r="K201" s="1">
        <v>0</v>
      </c>
      <c r="L201" s="1"/>
      <c r="M201" s="1">
        <v>0</v>
      </c>
      <c r="N201" s="1">
        <v>0</v>
      </c>
      <c r="O201" s="1">
        <v>0</v>
      </c>
      <c r="P201" s="1">
        <v>1</v>
      </c>
      <c r="Q201" s="1">
        <v>0</v>
      </c>
      <c r="R201" s="1">
        <v>1</v>
      </c>
      <c r="S201" s="1"/>
      <c r="T201" s="1">
        <v>1</v>
      </c>
      <c r="U201" s="1">
        <v>0</v>
      </c>
      <c r="V201" s="1">
        <v>1</v>
      </c>
      <c r="W201" s="1">
        <v>0</v>
      </c>
      <c r="X201" s="1">
        <v>0</v>
      </c>
      <c r="Y201" s="1">
        <v>0</v>
      </c>
      <c r="Z201" s="1">
        <v>1</v>
      </c>
      <c r="AA201" s="1">
        <v>0</v>
      </c>
      <c r="AB201" s="1">
        <v>0</v>
      </c>
      <c r="AC201" s="1">
        <v>0</v>
      </c>
      <c r="AD201" t="s">
        <v>644</v>
      </c>
      <c r="AE201" s="24">
        <v>11500000000</v>
      </c>
      <c r="AF201"/>
      <c r="AG201">
        <v>2</v>
      </c>
      <c r="AH201">
        <v>2</v>
      </c>
      <c r="AI201">
        <v>0</v>
      </c>
      <c r="AJ201">
        <v>3</v>
      </c>
      <c r="AK201">
        <v>4</v>
      </c>
      <c r="AL201">
        <v>1</v>
      </c>
      <c r="AM201">
        <v>5</v>
      </c>
      <c r="AN201">
        <v>10</v>
      </c>
      <c r="AO201">
        <v>1</v>
      </c>
      <c r="AP201">
        <v>1</v>
      </c>
      <c r="AQ201">
        <v>1</v>
      </c>
      <c r="AR201">
        <v>1</v>
      </c>
      <c r="AS201">
        <v>0</v>
      </c>
      <c r="AT201">
        <v>0</v>
      </c>
      <c r="AU201">
        <v>0</v>
      </c>
      <c r="AV201">
        <v>1</v>
      </c>
      <c r="AW201">
        <v>2</v>
      </c>
      <c r="AX201">
        <v>0</v>
      </c>
      <c r="AY201">
        <v>1</v>
      </c>
      <c r="AZ201">
        <v>0</v>
      </c>
      <c r="BA201">
        <v>10</v>
      </c>
      <c r="BB201">
        <v>2</v>
      </c>
      <c r="BC201"/>
      <c r="BD201">
        <v>12</v>
      </c>
      <c r="BE201">
        <v>3</v>
      </c>
      <c r="BF201">
        <v>1</v>
      </c>
      <c r="BG201">
        <v>0</v>
      </c>
      <c r="BH201">
        <v>2</v>
      </c>
      <c r="BI201"/>
      <c r="BJ201"/>
      <c r="BK201"/>
      <c r="BL201"/>
      <c r="BM201"/>
      <c r="BN201"/>
      <c r="BO201"/>
      <c r="BP201">
        <v>7</v>
      </c>
      <c r="BQ201">
        <v>2</v>
      </c>
      <c r="BR201">
        <v>3</v>
      </c>
      <c r="BS201">
        <v>2</v>
      </c>
      <c r="BT201">
        <v>9</v>
      </c>
      <c r="BU201">
        <v>1</v>
      </c>
      <c r="BV201">
        <v>1</v>
      </c>
      <c r="BW201">
        <v>2</v>
      </c>
      <c r="BX201">
        <v>9</v>
      </c>
      <c r="BY201">
        <v>12</v>
      </c>
    </row>
    <row r="202" spans="1:77" s="9" customFormat="1" x14ac:dyDescent="0.25">
      <c r="A202" s="9" t="s">
        <v>645</v>
      </c>
      <c r="B202" s="15">
        <v>42614</v>
      </c>
      <c r="C202" s="9" t="s">
        <v>200</v>
      </c>
      <c r="D202">
        <v>171</v>
      </c>
      <c r="E202" s="21"/>
      <c r="F202" s="23"/>
      <c r="G202" s="12">
        <v>0</v>
      </c>
      <c r="H202" s="12">
        <v>1</v>
      </c>
      <c r="I202" s="12">
        <v>0</v>
      </c>
      <c r="J202" s="12">
        <v>1</v>
      </c>
      <c r="K202" s="12">
        <v>0</v>
      </c>
      <c r="L202" s="12"/>
      <c r="M202" s="12">
        <v>0</v>
      </c>
      <c r="N202" s="12">
        <v>0</v>
      </c>
      <c r="O202" s="12">
        <v>0</v>
      </c>
      <c r="P202" s="12">
        <v>1</v>
      </c>
      <c r="Q202" s="12">
        <v>0</v>
      </c>
      <c r="R202" s="12">
        <v>0</v>
      </c>
      <c r="S202" s="12"/>
      <c r="T202" s="13">
        <v>0</v>
      </c>
      <c r="U202" s="13">
        <v>0</v>
      </c>
      <c r="V202" s="13">
        <v>0</v>
      </c>
      <c r="W202" s="13">
        <v>0</v>
      </c>
      <c r="X202" s="13">
        <v>0</v>
      </c>
      <c r="Y202" s="13">
        <v>0</v>
      </c>
      <c r="Z202" s="13">
        <v>0</v>
      </c>
      <c r="AA202" s="13">
        <v>0</v>
      </c>
      <c r="AB202" s="13">
        <v>0</v>
      </c>
      <c r="AC202" s="13">
        <v>0</v>
      </c>
      <c r="AD202" s="9" t="s">
        <v>645</v>
      </c>
      <c r="AE202" s="25"/>
    </row>
    <row r="203" spans="1:77" s="9" customFormat="1" x14ac:dyDescent="0.25">
      <c r="A203" t="s">
        <v>647</v>
      </c>
      <c r="B203" s="15">
        <v>42614</v>
      </c>
      <c r="C203" t="s">
        <v>214</v>
      </c>
      <c r="D203">
        <v>0</v>
      </c>
      <c r="E203"/>
      <c r="F203" t="s">
        <v>648</v>
      </c>
      <c r="G203" s="13">
        <v>1</v>
      </c>
      <c r="H203" s="13">
        <v>0</v>
      </c>
      <c r="I203" s="13">
        <v>0</v>
      </c>
      <c r="J203" s="13">
        <v>0</v>
      </c>
      <c r="K203" s="1">
        <v>0</v>
      </c>
      <c r="L203" s="1"/>
      <c r="M203" s="1">
        <v>0</v>
      </c>
      <c r="N203" s="1">
        <v>0</v>
      </c>
      <c r="O203" s="1">
        <v>0</v>
      </c>
      <c r="P203" s="1">
        <v>0</v>
      </c>
      <c r="Q203" s="1">
        <v>0</v>
      </c>
      <c r="R203" s="1">
        <v>0</v>
      </c>
      <c r="S203" s="1"/>
      <c r="T203" s="1">
        <v>0</v>
      </c>
      <c r="U203" s="1">
        <v>0</v>
      </c>
      <c r="V203" s="1">
        <v>0</v>
      </c>
      <c r="W203" s="1">
        <v>0</v>
      </c>
      <c r="X203" s="1">
        <v>0</v>
      </c>
      <c r="Y203" s="1">
        <v>0</v>
      </c>
      <c r="Z203" s="1">
        <v>0</v>
      </c>
      <c r="AA203" s="1">
        <v>0</v>
      </c>
      <c r="AB203" s="1">
        <v>0</v>
      </c>
      <c r="AC203" s="1">
        <v>0</v>
      </c>
      <c r="AD203" t="s">
        <v>663</v>
      </c>
      <c r="AE203" s="24" t="s">
        <v>236</v>
      </c>
      <c r="AF203"/>
    </row>
    <row r="204" spans="1:77" s="9" customFormat="1" x14ac:dyDescent="0.25">
      <c r="A204" t="s">
        <v>649</v>
      </c>
      <c r="B204" s="15">
        <v>42614</v>
      </c>
      <c r="C204" t="s">
        <v>222</v>
      </c>
      <c r="D204">
        <v>333</v>
      </c>
      <c r="E204">
        <v>367</v>
      </c>
      <c r="F204" t="s">
        <v>650</v>
      </c>
      <c r="G204" s="1">
        <v>1</v>
      </c>
      <c r="H204" s="1">
        <v>3.5</v>
      </c>
      <c r="I204" s="1">
        <v>1.2</v>
      </c>
      <c r="J204" s="1">
        <v>4.7</v>
      </c>
      <c r="K204" s="1">
        <v>1</v>
      </c>
      <c r="L204" s="1"/>
      <c r="M204" s="1">
        <v>1</v>
      </c>
      <c r="N204" s="1">
        <v>0</v>
      </c>
      <c r="O204" s="1">
        <v>0</v>
      </c>
      <c r="P204" s="1">
        <v>1</v>
      </c>
      <c r="Q204" s="1">
        <v>0</v>
      </c>
      <c r="R204" s="1">
        <v>0</v>
      </c>
      <c r="S204" s="1"/>
      <c r="T204" s="1">
        <v>1</v>
      </c>
      <c r="U204" s="1">
        <v>0</v>
      </c>
      <c r="V204" s="1">
        <v>1</v>
      </c>
      <c r="W204" s="1">
        <v>0</v>
      </c>
      <c r="X204" s="1">
        <v>0</v>
      </c>
      <c r="Y204" s="1">
        <v>0</v>
      </c>
      <c r="Z204" s="1">
        <v>0</v>
      </c>
      <c r="AA204" s="1">
        <v>1</v>
      </c>
      <c r="AB204" s="1">
        <v>0</v>
      </c>
      <c r="AC204" s="1">
        <v>0</v>
      </c>
      <c r="AD204" t="s">
        <v>649</v>
      </c>
      <c r="AE204" s="24">
        <v>13100000000</v>
      </c>
      <c r="AF204"/>
      <c r="AG204">
        <v>0</v>
      </c>
      <c r="AH204">
        <v>1</v>
      </c>
      <c r="AI204">
        <v>0</v>
      </c>
      <c r="AJ204">
        <v>1</v>
      </c>
      <c r="AK204">
        <v>1</v>
      </c>
      <c r="AL204">
        <v>0</v>
      </c>
      <c r="AM204">
        <v>14</v>
      </c>
      <c r="AN204">
        <v>13</v>
      </c>
      <c r="AO204">
        <v>1</v>
      </c>
      <c r="AP204">
        <v>1</v>
      </c>
      <c r="AQ204">
        <v>2</v>
      </c>
      <c r="AR204">
        <v>1</v>
      </c>
      <c r="AS204">
        <v>0</v>
      </c>
      <c r="AT204">
        <v>0</v>
      </c>
      <c r="AU204">
        <v>0</v>
      </c>
      <c r="AV204">
        <v>1</v>
      </c>
      <c r="AW204">
        <v>0</v>
      </c>
      <c r="AX204">
        <v>2</v>
      </c>
      <c r="AY204">
        <v>2</v>
      </c>
      <c r="AZ204">
        <v>0</v>
      </c>
      <c r="BA204">
        <v>15</v>
      </c>
      <c r="BB204"/>
      <c r="BC204"/>
      <c r="BD204">
        <v>15</v>
      </c>
      <c r="BE204">
        <v>7</v>
      </c>
      <c r="BF204">
        <v>0</v>
      </c>
      <c r="BG204">
        <v>0</v>
      </c>
      <c r="BH204">
        <v>4</v>
      </c>
      <c r="BI204"/>
      <c r="BJ204"/>
      <c r="BK204"/>
      <c r="BL204"/>
      <c r="BM204"/>
      <c r="BN204"/>
      <c r="BO204"/>
      <c r="BP204">
        <v>4</v>
      </c>
      <c r="BQ204">
        <v>6</v>
      </c>
      <c r="BR204">
        <v>5</v>
      </c>
      <c r="BS204">
        <v>2</v>
      </c>
      <c r="BT204">
        <v>9</v>
      </c>
      <c r="BU204">
        <v>4</v>
      </c>
      <c r="BV204">
        <v>2</v>
      </c>
      <c r="BW204">
        <v>4</v>
      </c>
      <c r="BX204">
        <v>8</v>
      </c>
      <c r="BY204">
        <v>15</v>
      </c>
    </row>
    <row r="205" spans="1:77" s="9" customFormat="1" x14ac:dyDescent="0.25">
      <c r="A205" s="9" t="s">
        <v>6</v>
      </c>
      <c r="B205" s="15">
        <v>42614</v>
      </c>
      <c r="C205" s="9" t="s">
        <v>200</v>
      </c>
      <c r="D205">
        <v>7</v>
      </c>
      <c r="E205" s="21"/>
      <c r="F205" s="9" t="s">
        <v>201</v>
      </c>
      <c r="G205" s="13">
        <v>1</v>
      </c>
      <c r="H205" s="13">
        <v>0</v>
      </c>
      <c r="I205" s="13">
        <v>0</v>
      </c>
      <c r="J205" s="13">
        <v>0</v>
      </c>
      <c r="K205" s="10">
        <v>0</v>
      </c>
      <c r="L205" s="10"/>
      <c r="M205" s="10">
        <v>0</v>
      </c>
      <c r="N205" s="10">
        <v>0</v>
      </c>
      <c r="O205" s="10">
        <v>0</v>
      </c>
      <c r="P205" s="10">
        <v>0</v>
      </c>
      <c r="Q205" s="10">
        <v>0</v>
      </c>
      <c r="R205" s="10">
        <v>0</v>
      </c>
      <c r="S205" s="10">
        <v>0</v>
      </c>
      <c r="T205" s="12">
        <v>0</v>
      </c>
      <c r="U205" s="12">
        <v>0</v>
      </c>
      <c r="V205" s="12">
        <v>0</v>
      </c>
      <c r="W205" s="12">
        <v>0</v>
      </c>
      <c r="X205" s="12">
        <v>0</v>
      </c>
      <c r="Y205" s="13">
        <v>0</v>
      </c>
      <c r="Z205" s="13">
        <v>0</v>
      </c>
      <c r="AA205" s="12">
        <v>0</v>
      </c>
      <c r="AB205" s="12">
        <v>0</v>
      </c>
      <c r="AC205" s="12">
        <v>0</v>
      </c>
      <c r="AD205" s="9" t="s">
        <v>712</v>
      </c>
      <c r="AE205" s="25"/>
    </row>
    <row r="206" spans="1:77" s="9" customFormat="1" x14ac:dyDescent="0.25">
      <c r="A206" t="s">
        <v>651</v>
      </c>
      <c r="B206" s="15">
        <v>42614</v>
      </c>
      <c r="C206" t="s">
        <v>206</v>
      </c>
      <c r="D206">
        <v>2</v>
      </c>
      <c r="E206"/>
      <c r="F206" t="s">
        <v>33</v>
      </c>
      <c r="G206" s="13">
        <v>1</v>
      </c>
      <c r="H206" s="13">
        <v>0</v>
      </c>
      <c r="I206" s="13">
        <v>0</v>
      </c>
      <c r="J206" s="13">
        <v>0</v>
      </c>
      <c r="K206" s="1">
        <v>0</v>
      </c>
      <c r="L206" s="1"/>
      <c r="M206" s="1">
        <v>0</v>
      </c>
      <c r="N206" s="1">
        <v>0</v>
      </c>
      <c r="O206" s="1">
        <v>0</v>
      </c>
      <c r="P206" s="12">
        <v>0</v>
      </c>
      <c r="Q206" s="1">
        <v>0</v>
      </c>
      <c r="R206" s="1">
        <v>0</v>
      </c>
      <c r="S206" s="1"/>
      <c r="T206" s="1">
        <v>0</v>
      </c>
      <c r="U206" s="1">
        <v>0</v>
      </c>
      <c r="V206" s="1">
        <v>0</v>
      </c>
      <c r="W206" s="1">
        <v>0</v>
      </c>
      <c r="X206" s="1">
        <v>0</v>
      </c>
      <c r="Y206" s="1">
        <v>0</v>
      </c>
      <c r="Z206" s="1">
        <v>0</v>
      </c>
      <c r="AA206" s="1">
        <v>0</v>
      </c>
      <c r="AB206" s="1">
        <v>0</v>
      </c>
      <c r="AC206" s="1">
        <v>0</v>
      </c>
      <c r="AD206" t="s">
        <v>651</v>
      </c>
      <c r="AE206" s="24"/>
      <c r="AF206"/>
    </row>
    <row r="207" spans="1:77" s="9" customFormat="1" x14ac:dyDescent="0.25">
      <c r="A207" s="9" t="s">
        <v>652</v>
      </c>
      <c r="B207" s="15">
        <v>42614</v>
      </c>
      <c r="C207" s="9" t="s">
        <v>200</v>
      </c>
      <c r="D207">
        <v>60</v>
      </c>
      <c r="E207" s="21"/>
      <c r="F207" s="23"/>
      <c r="G207" s="12">
        <v>0</v>
      </c>
      <c r="H207" s="12">
        <v>0</v>
      </c>
      <c r="I207" s="12">
        <v>0</v>
      </c>
      <c r="J207" s="12">
        <v>0</v>
      </c>
      <c r="K207" s="12">
        <v>0</v>
      </c>
      <c r="L207" s="12"/>
      <c r="M207" s="12">
        <v>0</v>
      </c>
      <c r="N207" s="12">
        <v>0</v>
      </c>
      <c r="O207" s="12">
        <v>0</v>
      </c>
      <c r="P207" s="12">
        <v>0</v>
      </c>
      <c r="Q207" s="12">
        <v>0</v>
      </c>
      <c r="R207" s="12">
        <v>0</v>
      </c>
      <c r="S207" s="12"/>
      <c r="T207" s="13">
        <v>0</v>
      </c>
      <c r="U207" s="13">
        <v>0</v>
      </c>
      <c r="V207" s="13">
        <v>0</v>
      </c>
      <c r="W207" s="13">
        <v>0</v>
      </c>
      <c r="X207" s="13">
        <v>0</v>
      </c>
      <c r="Y207" s="13">
        <v>0</v>
      </c>
      <c r="Z207" s="13">
        <v>0</v>
      </c>
      <c r="AA207" s="13">
        <v>0</v>
      </c>
      <c r="AB207" s="13">
        <v>0</v>
      </c>
      <c r="AC207" s="13">
        <v>0</v>
      </c>
      <c r="AD207" s="9" t="s">
        <v>652</v>
      </c>
      <c r="AE207" s="25"/>
    </row>
    <row r="208" spans="1:77" s="9" customFormat="1" x14ac:dyDescent="0.25">
      <c r="A208" t="s">
        <v>653</v>
      </c>
      <c r="B208" s="15">
        <v>42614</v>
      </c>
      <c r="C208" t="s">
        <v>222</v>
      </c>
      <c r="D208">
        <v>6480</v>
      </c>
      <c r="E208"/>
      <c r="F208"/>
      <c r="G208" s="1">
        <v>0</v>
      </c>
      <c r="H208" s="1">
        <v>1</v>
      </c>
      <c r="I208" s="1">
        <v>1.8</v>
      </c>
      <c r="J208" s="1">
        <v>2.8</v>
      </c>
      <c r="K208" s="1">
        <v>0</v>
      </c>
      <c r="L208" s="1"/>
      <c r="M208" s="1">
        <v>0</v>
      </c>
      <c r="N208" s="1">
        <v>0</v>
      </c>
      <c r="O208" s="1">
        <v>0</v>
      </c>
      <c r="P208" s="1">
        <v>1</v>
      </c>
      <c r="Q208" s="1">
        <v>0</v>
      </c>
      <c r="R208" s="1">
        <v>0</v>
      </c>
      <c r="S208" s="1"/>
      <c r="T208" s="1">
        <v>1</v>
      </c>
      <c r="U208" s="1">
        <v>0</v>
      </c>
      <c r="V208" s="1">
        <v>1</v>
      </c>
      <c r="W208" s="1">
        <v>0</v>
      </c>
      <c r="X208" s="1">
        <v>0</v>
      </c>
      <c r="Y208" s="1">
        <v>0</v>
      </c>
      <c r="Z208" s="1">
        <v>1</v>
      </c>
      <c r="AA208" s="1">
        <v>0</v>
      </c>
      <c r="AB208" s="1">
        <v>0</v>
      </c>
      <c r="AC208" s="1">
        <v>0</v>
      </c>
      <c r="AD208" t="s">
        <v>653</v>
      </c>
      <c r="AE208" s="24">
        <v>1803254000</v>
      </c>
      <c r="AF208"/>
    </row>
    <row r="209" spans="1:77" s="9" customFormat="1" x14ac:dyDescent="0.25">
      <c r="A209" t="s">
        <v>654</v>
      </c>
      <c r="B209" s="15">
        <v>42614</v>
      </c>
      <c r="C209" t="s">
        <v>222</v>
      </c>
      <c r="D209">
        <v>280</v>
      </c>
      <c r="E209"/>
      <c r="F209"/>
      <c r="G209" s="1">
        <v>0</v>
      </c>
      <c r="H209" s="1">
        <v>0</v>
      </c>
      <c r="I209" s="1">
        <v>2.5</v>
      </c>
      <c r="J209" s="1">
        <v>2.5</v>
      </c>
      <c r="K209" s="1">
        <v>0</v>
      </c>
      <c r="L209" s="1"/>
      <c r="M209" s="1">
        <v>0</v>
      </c>
      <c r="N209" s="1">
        <v>0</v>
      </c>
      <c r="O209" s="1">
        <v>0</v>
      </c>
      <c r="P209" s="1">
        <v>0</v>
      </c>
      <c r="Q209" s="1">
        <v>0</v>
      </c>
      <c r="R209" s="1">
        <v>0</v>
      </c>
      <c r="S209" s="1"/>
      <c r="T209" s="1">
        <v>1</v>
      </c>
      <c r="U209" s="1">
        <v>0</v>
      </c>
      <c r="V209" s="1">
        <v>1</v>
      </c>
      <c r="W209" s="1">
        <v>0</v>
      </c>
      <c r="X209" s="1">
        <v>0</v>
      </c>
      <c r="Y209" s="1">
        <v>1</v>
      </c>
      <c r="Z209" s="1">
        <v>0</v>
      </c>
      <c r="AA209" s="1">
        <v>0</v>
      </c>
      <c r="AB209" s="1">
        <v>0</v>
      </c>
      <c r="AC209" s="1">
        <v>0</v>
      </c>
      <c r="AD209" t="s">
        <v>654</v>
      </c>
      <c r="AE209" s="24">
        <v>912000</v>
      </c>
      <c r="AF209"/>
    </row>
    <row r="210" spans="1:77" s="9" customFormat="1" x14ac:dyDescent="0.25">
      <c r="A210" t="s">
        <v>655</v>
      </c>
      <c r="B210" s="15">
        <v>42614</v>
      </c>
      <c r="C210" t="s">
        <v>214</v>
      </c>
      <c r="D210">
        <v>104</v>
      </c>
      <c r="E210"/>
      <c r="F210" t="s">
        <v>656</v>
      </c>
      <c r="G210" s="13">
        <v>1</v>
      </c>
      <c r="H210" s="13">
        <v>8.5</v>
      </c>
      <c r="I210" s="13">
        <v>5.5</v>
      </c>
      <c r="J210" s="13">
        <v>14</v>
      </c>
      <c r="K210" s="1">
        <v>1</v>
      </c>
      <c r="L210" s="1"/>
      <c r="M210" s="1">
        <v>1</v>
      </c>
      <c r="N210" s="1">
        <v>1</v>
      </c>
      <c r="O210" s="1">
        <v>1</v>
      </c>
      <c r="P210" s="1">
        <v>1</v>
      </c>
      <c r="Q210" s="1">
        <v>0</v>
      </c>
      <c r="R210" s="1">
        <v>0</v>
      </c>
      <c r="S210" s="1"/>
      <c r="T210" s="1">
        <v>1</v>
      </c>
      <c r="U210" s="1">
        <v>1</v>
      </c>
      <c r="V210" s="1">
        <v>1</v>
      </c>
      <c r="W210" s="1">
        <v>1</v>
      </c>
      <c r="X210" s="1">
        <v>0</v>
      </c>
      <c r="Y210" s="1">
        <v>1</v>
      </c>
      <c r="Z210" s="1">
        <v>1</v>
      </c>
      <c r="AA210" s="1">
        <v>1</v>
      </c>
      <c r="AB210" s="1">
        <v>0</v>
      </c>
      <c r="AC210" s="1">
        <v>0</v>
      </c>
      <c r="AD210" t="s">
        <v>216</v>
      </c>
      <c r="AE210" s="24">
        <v>212027000</v>
      </c>
      <c r="AF210"/>
      <c r="AG210">
        <v>1</v>
      </c>
      <c r="AH210">
        <v>1</v>
      </c>
      <c r="AI210">
        <v>0</v>
      </c>
      <c r="AJ210">
        <v>2</v>
      </c>
      <c r="AK210">
        <v>2</v>
      </c>
      <c r="AL210">
        <v>2</v>
      </c>
      <c r="AM210">
        <v>1</v>
      </c>
      <c r="AN210"/>
      <c r="AO210"/>
      <c r="AP210">
        <v>5</v>
      </c>
      <c r="AQ210">
        <v>5</v>
      </c>
      <c r="AR210">
        <v>1</v>
      </c>
      <c r="AS210">
        <v>1</v>
      </c>
      <c r="AT210">
        <v>0</v>
      </c>
      <c r="AU210">
        <v>1</v>
      </c>
      <c r="AV210">
        <v>1</v>
      </c>
      <c r="AW210">
        <v>0</v>
      </c>
      <c r="AX210">
        <v>1</v>
      </c>
      <c r="AY210">
        <v>2</v>
      </c>
      <c r="AZ210">
        <v>2</v>
      </c>
      <c r="BA210">
        <v>5</v>
      </c>
      <c r="BB210"/>
      <c r="BC210"/>
      <c r="BD210">
        <v>5</v>
      </c>
      <c r="BE210">
        <v>4</v>
      </c>
      <c r="BF210">
        <v>0</v>
      </c>
      <c r="BG210">
        <v>1</v>
      </c>
      <c r="BH210">
        <v>2</v>
      </c>
      <c r="BI210">
        <v>0</v>
      </c>
      <c r="BJ210">
        <v>0</v>
      </c>
      <c r="BK210">
        <v>0</v>
      </c>
      <c r="BL210">
        <v>0</v>
      </c>
      <c r="BM210">
        <v>1</v>
      </c>
      <c r="BN210">
        <v>0</v>
      </c>
      <c r="BO210">
        <v>0</v>
      </c>
      <c r="BP210">
        <v>3</v>
      </c>
      <c r="BQ210"/>
      <c r="BR210">
        <v>2</v>
      </c>
      <c r="BS210"/>
      <c r="BT210">
        <v>3</v>
      </c>
      <c r="BU210">
        <v>1</v>
      </c>
      <c r="BV210">
        <v>1</v>
      </c>
      <c r="BW210">
        <v>2</v>
      </c>
      <c r="BX210">
        <v>2</v>
      </c>
      <c r="BY210">
        <v>5</v>
      </c>
    </row>
    <row r="211" spans="1:77" s="9" customFormat="1" x14ac:dyDescent="0.25">
      <c r="A211" s="9" t="s">
        <v>657</v>
      </c>
      <c r="B211" s="15">
        <v>42614</v>
      </c>
      <c r="C211" s="9" t="s">
        <v>200</v>
      </c>
      <c r="D211">
        <v>70</v>
      </c>
      <c r="E211" s="21"/>
      <c r="F211" s="23" t="s">
        <v>658</v>
      </c>
      <c r="G211" s="12">
        <v>1</v>
      </c>
      <c r="H211" s="12">
        <v>3.7</v>
      </c>
      <c r="I211" s="12">
        <v>3</v>
      </c>
      <c r="J211" s="12">
        <v>6.7</v>
      </c>
      <c r="K211" s="12">
        <v>0</v>
      </c>
      <c r="L211" s="12"/>
      <c r="M211" s="12">
        <v>1</v>
      </c>
      <c r="N211" s="12">
        <v>1</v>
      </c>
      <c r="O211" s="12">
        <v>0</v>
      </c>
      <c r="P211" s="12">
        <v>0</v>
      </c>
      <c r="Q211" s="12">
        <v>0</v>
      </c>
      <c r="R211" s="12">
        <v>0</v>
      </c>
      <c r="S211" s="12"/>
      <c r="T211" s="12">
        <v>1</v>
      </c>
      <c r="U211" s="13">
        <v>1</v>
      </c>
      <c r="V211" s="13">
        <v>1</v>
      </c>
      <c r="W211" s="13">
        <v>0</v>
      </c>
      <c r="X211" s="13">
        <v>0</v>
      </c>
      <c r="Y211" s="13">
        <v>1</v>
      </c>
      <c r="Z211" s="13">
        <v>0</v>
      </c>
      <c r="AA211" s="13">
        <v>0</v>
      </c>
      <c r="AB211" s="13">
        <v>0</v>
      </c>
      <c r="AC211" s="13">
        <v>0</v>
      </c>
      <c r="AD211" s="9" t="s">
        <v>657</v>
      </c>
      <c r="AE211" s="25"/>
    </row>
    <row r="212" spans="1:77" x14ac:dyDescent="0.25">
      <c r="A212" t="s">
        <v>661</v>
      </c>
      <c r="B212" s="15">
        <v>42614</v>
      </c>
      <c r="C212" t="s">
        <v>222</v>
      </c>
      <c r="D212">
        <v>563</v>
      </c>
      <c r="G212" s="1">
        <v>0</v>
      </c>
      <c r="H212" s="1">
        <v>0.5</v>
      </c>
      <c r="I212" s="1">
        <v>1.8</v>
      </c>
      <c r="J212" s="1">
        <v>2.2999999999999998</v>
      </c>
      <c r="K212" s="1">
        <v>0</v>
      </c>
      <c r="L212" s="1"/>
      <c r="M212" s="1">
        <v>0</v>
      </c>
      <c r="N212" s="1">
        <v>0</v>
      </c>
      <c r="O212" s="1">
        <v>0</v>
      </c>
      <c r="P212" s="1">
        <v>0</v>
      </c>
      <c r="Q212" s="1">
        <v>1</v>
      </c>
      <c r="R212" s="1">
        <v>0</v>
      </c>
      <c r="T212" s="1">
        <v>1</v>
      </c>
      <c r="U212" s="1">
        <v>0</v>
      </c>
      <c r="V212" s="1">
        <v>1</v>
      </c>
      <c r="W212" s="1">
        <v>0</v>
      </c>
      <c r="X212" s="1">
        <v>0</v>
      </c>
      <c r="Y212" s="1">
        <v>0</v>
      </c>
      <c r="Z212" s="1">
        <v>1</v>
      </c>
      <c r="AA212" s="1">
        <v>0</v>
      </c>
      <c r="AB212" s="1">
        <v>0</v>
      </c>
      <c r="AC212" s="1">
        <v>0</v>
      </c>
      <c r="AD212" t="s">
        <v>661</v>
      </c>
      <c r="AE212" s="24" t="s">
        <v>237</v>
      </c>
    </row>
    <row r="213" spans="1:77" x14ac:dyDescent="0.25">
      <c r="A213" t="s">
        <v>662</v>
      </c>
      <c r="B213" s="15">
        <v>42614</v>
      </c>
      <c r="C213" t="s">
        <v>214</v>
      </c>
      <c r="D213">
        <v>13</v>
      </c>
      <c r="F213" t="s">
        <v>219</v>
      </c>
      <c r="G213" s="13">
        <v>1</v>
      </c>
      <c r="H213" s="13">
        <v>3.2</v>
      </c>
      <c r="I213" s="13">
        <v>0</v>
      </c>
      <c r="J213" s="13">
        <v>3.2</v>
      </c>
      <c r="K213" s="1">
        <v>0</v>
      </c>
      <c r="L213" s="1"/>
      <c r="M213" s="1">
        <v>0</v>
      </c>
      <c r="N213" s="1">
        <v>1</v>
      </c>
      <c r="O213" s="1">
        <v>0</v>
      </c>
      <c r="P213" s="1">
        <v>1</v>
      </c>
      <c r="Q213" s="1">
        <v>0</v>
      </c>
      <c r="R213" s="1">
        <v>0</v>
      </c>
      <c r="T213" s="1">
        <v>0</v>
      </c>
      <c r="U213" s="1">
        <v>0</v>
      </c>
      <c r="V213" s="1">
        <v>0</v>
      </c>
      <c r="W213" s="1">
        <v>0</v>
      </c>
      <c r="X213" s="1">
        <v>0</v>
      </c>
      <c r="Y213" s="1">
        <v>0</v>
      </c>
      <c r="Z213" s="1">
        <v>0</v>
      </c>
      <c r="AA213" s="1">
        <v>0</v>
      </c>
      <c r="AB213" s="1">
        <v>0</v>
      </c>
      <c r="AC213" s="1">
        <v>0</v>
      </c>
      <c r="AE213" s="24">
        <v>64711000</v>
      </c>
    </row>
    <row r="214" spans="1:77" x14ac:dyDescent="0.25">
      <c r="A214" t="s">
        <v>663</v>
      </c>
      <c r="B214" s="15">
        <v>42614</v>
      </c>
      <c r="C214" t="s">
        <v>214</v>
      </c>
      <c r="D214">
        <v>0</v>
      </c>
      <c r="F214" t="s">
        <v>664</v>
      </c>
      <c r="G214" s="13">
        <v>1</v>
      </c>
      <c r="H214" s="13">
        <v>0</v>
      </c>
      <c r="I214" s="13">
        <v>0</v>
      </c>
      <c r="J214" s="13">
        <v>0</v>
      </c>
      <c r="K214" s="1">
        <v>0</v>
      </c>
      <c r="L214" s="1"/>
      <c r="M214" s="1">
        <v>0</v>
      </c>
      <c r="N214" s="1">
        <v>0</v>
      </c>
      <c r="O214" s="1">
        <v>0</v>
      </c>
      <c r="P214" s="1">
        <v>0</v>
      </c>
      <c r="Q214" s="1">
        <v>0</v>
      </c>
      <c r="R214" s="1">
        <v>0</v>
      </c>
      <c r="T214" s="1">
        <v>0</v>
      </c>
      <c r="U214" s="1">
        <v>0</v>
      </c>
      <c r="V214" s="1">
        <v>0</v>
      </c>
      <c r="W214" s="1">
        <v>0</v>
      </c>
      <c r="X214" s="1">
        <v>0</v>
      </c>
      <c r="Y214" s="1">
        <v>0</v>
      </c>
      <c r="Z214" s="1">
        <v>0</v>
      </c>
      <c r="AA214" s="1">
        <v>0</v>
      </c>
      <c r="AB214" s="1">
        <v>0</v>
      </c>
      <c r="AC214" s="1">
        <v>0</v>
      </c>
      <c r="AD214" t="s">
        <v>730</v>
      </c>
      <c r="AE214" s="24">
        <v>122301000</v>
      </c>
    </row>
    <row r="215" spans="1:77" x14ac:dyDescent="0.25">
      <c r="A215" t="s">
        <v>666</v>
      </c>
      <c r="B215" s="15">
        <v>42614</v>
      </c>
      <c r="C215" t="s">
        <v>222</v>
      </c>
      <c r="D215">
        <v>560</v>
      </c>
      <c r="G215" s="1">
        <v>0</v>
      </c>
      <c r="H215" s="1">
        <v>1</v>
      </c>
      <c r="I215" s="1">
        <v>0</v>
      </c>
      <c r="J215" s="1">
        <v>1</v>
      </c>
      <c r="K215" s="1">
        <v>0</v>
      </c>
      <c r="L215" s="1"/>
      <c r="M215" s="1">
        <v>0</v>
      </c>
      <c r="N215" s="1">
        <v>0</v>
      </c>
      <c r="O215" s="1">
        <v>0</v>
      </c>
      <c r="P215" s="1">
        <v>1</v>
      </c>
      <c r="Q215" s="1">
        <v>0</v>
      </c>
      <c r="R215" s="1">
        <v>0</v>
      </c>
      <c r="T215" s="1">
        <v>0</v>
      </c>
      <c r="U215" s="1">
        <v>0</v>
      </c>
      <c r="V215" s="1">
        <v>0</v>
      </c>
      <c r="W215" s="1">
        <v>0</v>
      </c>
      <c r="X215" s="1">
        <v>0</v>
      </c>
      <c r="Y215" s="1">
        <v>0</v>
      </c>
      <c r="Z215" s="1">
        <v>0</v>
      </c>
      <c r="AA215" s="1">
        <v>0</v>
      </c>
      <c r="AB215" s="1">
        <v>0</v>
      </c>
      <c r="AC215" s="1">
        <v>0</v>
      </c>
      <c r="AD215" t="s">
        <v>666</v>
      </c>
      <c r="AE215" s="24">
        <v>34667000</v>
      </c>
    </row>
    <row r="216" spans="1:77" ht="15" customHeight="1" x14ac:dyDescent="0.25">
      <c r="A216" t="s">
        <v>667</v>
      </c>
      <c r="B216" s="15">
        <v>42614</v>
      </c>
      <c r="C216" t="s">
        <v>223</v>
      </c>
      <c r="D216">
        <v>10</v>
      </c>
      <c r="F216" t="s">
        <v>78</v>
      </c>
      <c r="G216" s="1">
        <v>1</v>
      </c>
      <c r="H216" s="1">
        <v>2.8</v>
      </c>
      <c r="I216" s="1">
        <v>0.5</v>
      </c>
      <c r="J216" s="1">
        <v>3.3</v>
      </c>
      <c r="K216" s="1">
        <v>0</v>
      </c>
      <c r="L216" s="1"/>
      <c r="M216" s="1">
        <v>0</v>
      </c>
      <c r="N216" s="1">
        <v>0</v>
      </c>
      <c r="O216" s="1">
        <v>1</v>
      </c>
      <c r="P216" s="1">
        <v>0</v>
      </c>
      <c r="Q216" s="1">
        <v>0</v>
      </c>
      <c r="R216" s="1">
        <v>0</v>
      </c>
      <c r="T216" s="1">
        <v>1</v>
      </c>
      <c r="U216" s="1">
        <v>0</v>
      </c>
      <c r="V216" s="1">
        <v>0</v>
      </c>
      <c r="W216" s="1">
        <v>0</v>
      </c>
      <c r="X216" s="1">
        <v>0</v>
      </c>
      <c r="Y216" s="1">
        <v>0</v>
      </c>
      <c r="Z216" s="1">
        <v>0</v>
      </c>
      <c r="AA216" s="1">
        <v>0</v>
      </c>
      <c r="AB216" s="1">
        <v>0</v>
      </c>
      <c r="AC216" s="1">
        <v>0</v>
      </c>
      <c r="AE216" s="24" t="s">
        <v>238</v>
      </c>
    </row>
    <row r="217" spans="1:77" x14ac:dyDescent="0.25">
      <c r="A217" t="s">
        <v>668</v>
      </c>
      <c r="B217" s="15">
        <v>42614</v>
      </c>
      <c r="C217" t="s">
        <v>107</v>
      </c>
      <c r="D217">
        <v>100</v>
      </c>
      <c r="G217" s="1">
        <v>0</v>
      </c>
      <c r="H217" s="1">
        <v>0</v>
      </c>
      <c r="I217" s="1">
        <v>0</v>
      </c>
      <c r="J217" s="1">
        <v>0</v>
      </c>
      <c r="K217" s="1">
        <v>0</v>
      </c>
      <c r="L217" s="1"/>
      <c r="M217" s="1">
        <v>0</v>
      </c>
      <c r="N217" s="1">
        <v>0</v>
      </c>
      <c r="O217" s="1">
        <v>0</v>
      </c>
      <c r="P217" s="1">
        <v>0</v>
      </c>
      <c r="Q217" s="1">
        <v>0</v>
      </c>
      <c r="R217" s="1">
        <v>0</v>
      </c>
      <c r="T217" s="1">
        <v>0</v>
      </c>
      <c r="U217" s="1">
        <v>0</v>
      </c>
      <c r="V217" s="1">
        <v>0</v>
      </c>
      <c r="W217" s="1">
        <v>0</v>
      </c>
      <c r="X217" s="1">
        <v>0</v>
      </c>
      <c r="Y217" s="1">
        <v>0</v>
      </c>
      <c r="Z217" s="1">
        <v>0</v>
      </c>
      <c r="AA217" s="1">
        <v>0</v>
      </c>
      <c r="AB217" s="1">
        <v>0</v>
      </c>
      <c r="AC217" s="1">
        <v>0</v>
      </c>
      <c r="AD217" t="s">
        <v>668</v>
      </c>
      <c r="AE217" s="24">
        <v>440784000</v>
      </c>
    </row>
    <row r="218" spans="1:77" x14ac:dyDescent="0.25">
      <c r="A218" t="s">
        <v>671</v>
      </c>
      <c r="B218" s="15">
        <v>42614</v>
      </c>
      <c r="C218" t="s">
        <v>206</v>
      </c>
      <c r="D218">
        <v>24</v>
      </c>
      <c r="F218" t="s">
        <v>34</v>
      </c>
      <c r="G218" s="13">
        <v>1</v>
      </c>
      <c r="H218" s="13">
        <v>0</v>
      </c>
      <c r="I218" s="13">
        <v>0</v>
      </c>
      <c r="J218" s="13">
        <v>0</v>
      </c>
      <c r="K218" s="1">
        <v>0</v>
      </c>
      <c r="L218" s="1"/>
      <c r="M218" s="1">
        <v>0</v>
      </c>
      <c r="N218" s="1">
        <v>0</v>
      </c>
      <c r="O218" s="1">
        <v>0</v>
      </c>
      <c r="P218" s="12">
        <v>0</v>
      </c>
      <c r="Q218" s="1">
        <v>0</v>
      </c>
      <c r="R218" s="1">
        <v>0</v>
      </c>
      <c r="T218" s="1">
        <v>0</v>
      </c>
      <c r="U218" s="1">
        <v>0</v>
      </c>
      <c r="V218" s="1">
        <v>0</v>
      </c>
      <c r="W218" s="1">
        <v>0</v>
      </c>
      <c r="X218" s="1">
        <v>0</v>
      </c>
      <c r="Y218" s="1">
        <v>0</v>
      </c>
      <c r="Z218" s="1">
        <v>0</v>
      </c>
      <c r="AA218" s="1">
        <v>0</v>
      </c>
      <c r="AB218" s="1">
        <v>0</v>
      </c>
      <c r="AC218" s="1">
        <v>0</v>
      </c>
      <c r="AD218" t="s">
        <v>671</v>
      </c>
    </row>
    <row r="219" spans="1:77" x14ac:dyDescent="0.25">
      <c r="A219" t="s">
        <v>672</v>
      </c>
      <c r="B219" s="15">
        <v>42614</v>
      </c>
      <c r="C219" t="s">
        <v>130</v>
      </c>
      <c r="D219">
        <v>130</v>
      </c>
      <c r="F219" t="s">
        <v>673</v>
      </c>
      <c r="G219" s="13">
        <v>1</v>
      </c>
      <c r="H219" s="13">
        <v>8.5</v>
      </c>
      <c r="I219" s="13">
        <v>3.2</v>
      </c>
      <c r="J219" s="13">
        <v>11.7</v>
      </c>
      <c r="K219" s="1">
        <v>1</v>
      </c>
      <c r="L219" s="1"/>
      <c r="M219" s="1">
        <v>1</v>
      </c>
      <c r="N219" s="1">
        <v>1</v>
      </c>
      <c r="O219" s="1">
        <v>1</v>
      </c>
      <c r="P219" s="1">
        <v>1</v>
      </c>
      <c r="Q219" s="1">
        <v>0</v>
      </c>
      <c r="R219" s="1">
        <v>0</v>
      </c>
      <c r="T219" s="1">
        <v>1</v>
      </c>
      <c r="U219" s="1">
        <v>1</v>
      </c>
      <c r="V219" s="1">
        <v>1</v>
      </c>
      <c r="W219" s="1">
        <v>0</v>
      </c>
      <c r="X219" s="1">
        <v>0</v>
      </c>
      <c r="Y219" s="1">
        <v>1</v>
      </c>
      <c r="Z219" s="1">
        <v>0</v>
      </c>
      <c r="AA219" s="1">
        <v>1</v>
      </c>
      <c r="AB219" s="1">
        <v>0</v>
      </c>
      <c r="AC219" s="1">
        <v>0</v>
      </c>
      <c r="AD219" t="s">
        <v>66</v>
      </c>
    </row>
    <row r="220" spans="1:77" x14ac:dyDescent="0.25">
      <c r="A220" t="s">
        <v>674</v>
      </c>
      <c r="B220" s="15">
        <v>42614</v>
      </c>
      <c r="C220" t="s">
        <v>133</v>
      </c>
      <c r="D220">
        <v>12</v>
      </c>
      <c r="F220" t="s">
        <v>675</v>
      </c>
      <c r="G220" s="1">
        <v>1</v>
      </c>
      <c r="H220" s="1">
        <v>0</v>
      </c>
      <c r="I220" s="1">
        <v>1.5</v>
      </c>
      <c r="J220" s="1">
        <v>1.5</v>
      </c>
      <c r="K220" s="1">
        <v>0</v>
      </c>
      <c r="L220" s="1"/>
      <c r="M220" s="1">
        <v>0</v>
      </c>
      <c r="N220" s="1">
        <v>0</v>
      </c>
      <c r="O220" s="1">
        <v>0</v>
      </c>
      <c r="P220" s="1">
        <v>0</v>
      </c>
      <c r="Q220" s="1">
        <v>0</v>
      </c>
      <c r="R220" s="1">
        <v>0</v>
      </c>
      <c r="T220" s="1">
        <v>1</v>
      </c>
      <c r="U220" s="1">
        <v>1</v>
      </c>
      <c r="V220" s="1">
        <v>1</v>
      </c>
      <c r="W220" s="1">
        <v>0</v>
      </c>
      <c r="X220" s="1">
        <v>0</v>
      </c>
      <c r="Y220" s="1">
        <v>0</v>
      </c>
      <c r="Z220" s="1">
        <v>0</v>
      </c>
      <c r="AA220" s="1">
        <v>0</v>
      </c>
      <c r="AB220" s="1">
        <v>0</v>
      </c>
      <c r="AC220" s="1">
        <v>0</v>
      </c>
      <c r="AE220" s="24" t="s">
        <v>239</v>
      </c>
      <c r="AG220">
        <v>1</v>
      </c>
      <c r="AH220">
        <v>1</v>
      </c>
      <c r="AI220">
        <v>0</v>
      </c>
      <c r="AJ220">
        <v>0</v>
      </c>
      <c r="AK220">
        <v>0</v>
      </c>
      <c r="AL220">
        <v>0</v>
      </c>
      <c r="AM220">
        <v>1</v>
      </c>
      <c r="AN220">
        <v>3</v>
      </c>
      <c r="BA220">
        <v>3</v>
      </c>
      <c r="BD220">
        <v>3</v>
      </c>
      <c r="BE220">
        <v>2</v>
      </c>
      <c r="BF220">
        <v>0</v>
      </c>
      <c r="BG220">
        <v>0</v>
      </c>
      <c r="BH220">
        <v>1</v>
      </c>
      <c r="BP220">
        <v>2</v>
      </c>
      <c r="BR220">
        <v>1</v>
      </c>
      <c r="BT220">
        <v>3</v>
      </c>
      <c r="BV220">
        <v>1</v>
      </c>
      <c r="BW220">
        <v>1</v>
      </c>
      <c r="BX220">
        <v>1</v>
      </c>
      <c r="BY220">
        <v>3</v>
      </c>
    </row>
    <row r="221" spans="1:77" x14ac:dyDescent="0.25">
      <c r="A221" t="s">
        <v>676</v>
      </c>
      <c r="B221" s="15">
        <v>42614</v>
      </c>
      <c r="C221" t="s">
        <v>224</v>
      </c>
      <c r="D221">
        <v>121</v>
      </c>
      <c r="G221" s="1">
        <v>0</v>
      </c>
      <c r="H221" s="1">
        <v>0</v>
      </c>
      <c r="I221" s="1">
        <v>0</v>
      </c>
      <c r="J221" s="1">
        <v>0</v>
      </c>
      <c r="K221" s="1">
        <v>0</v>
      </c>
      <c r="L221" s="1"/>
      <c r="M221" s="1">
        <v>0</v>
      </c>
      <c r="N221" s="1">
        <v>0</v>
      </c>
      <c r="O221" s="1">
        <v>0</v>
      </c>
      <c r="P221" s="1">
        <v>0</v>
      </c>
      <c r="Q221" s="1">
        <v>0</v>
      </c>
      <c r="R221" s="1">
        <v>0</v>
      </c>
      <c r="T221" s="1">
        <v>0</v>
      </c>
      <c r="U221" s="1">
        <v>0</v>
      </c>
      <c r="V221" s="1">
        <v>0</v>
      </c>
      <c r="W221" s="1">
        <v>0</v>
      </c>
      <c r="X221" s="1">
        <v>0</v>
      </c>
      <c r="Y221" s="1">
        <v>0</v>
      </c>
      <c r="Z221" s="1">
        <v>0</v>
      </c>
      <c r="AA221" s="1">
        <v>0</v>
      </c>
      <c r="AB221" s="1">
        <v>0</v>
      </c>
      <c r="AC221" s="1">
        <v>0</v>
      </c>
      <c r="AF221" t="s">
        <v>779</v>
      </c>
    </row>
    <row r="222" spans="1:77" x14ac:dyDescent="0.25">
      <c r="A222" t="s">
        <v>677</v>
      </c>
      <c r="B222" s="15">
        <v>42614</v>
      </c>
      <c r="C222" t="s">
        <v>206</v>
      </c>
      <c r="D222">
        <v>15</v>
      </c>
      <c r="F222" t="s">
        <v>35</v>
      </c>
      <c r="G222" s="13">
        <v>1</v>
      </c>
      <c r="H222" s="13">
        <v>5.3</v>
      </c>
      <c r="I222" s="13">
        <v>0</v>
      </c>
      <c r="J222" s="13">
        <v>5.3</v>
      </c>
      <c r="K222" s="1">
        <v>1</v>
      </c>
      <c r="L222" s="1"/>
      <c r="M222" s="1">
        <v>1</v>
      </c>
      <c r="N222" s="1">
        <v>0</v>
      </c>
      <c r="O222" s="1">
        <v>1</v>
      </c>
      <c r="P222" s="12">
        <v>0</v>
      </c>
      <c r="Q222" s="1">
        <v>0</v>
      </c>
      <c r="R222" s="1">
        <v>0</v>
      </c>
      <c r="T222" s="1">
        <v>0</v>
      </c>
      <c r="U222" s="1">
        <v>0</v>
      </c>
      <c r="V222" s="1">
        <v>0</v>
      </c>
      <c r="W222" s="1">
        <v>0</v>
      </c>
      <c r="X222" s="1">
        <v>0</v>
      </c>
      <c r="Y222" s="1">
        <v>0</v>
      </c>
      <c r="Z222" s="1">
        <v>0</v>
      </c>
      <c r="AA222" s="1">
        <v>0</v>
      </c>
      <c r="AB222" s="1">
        <v>0</v>
      </c>
      <c r="AC222" s="1">
        <v>0</v>
      </c>
      <c r="AD222" t="s">
        <v>677</v>
      </c>
    </row>
    <row r="223" spans="1:77" x14ac:dyDescent="0.25">
      <c r="A223" t="s">
        <v>678</v>
      </c>
      <c r="B223" s="15">
        <v>42614</v>
      </c>
      <c r="C223" t="s">
        <v>222</v>
      </c>
      <c r="D223">
        <v>76</v>
      </c>
      <c r="E223">
        <v>76</v>
      </c>
      <c r="F223" t="s">
        <v>679</v>
      </c>
      <c r="G223" s="1">
        <v>1</v>
      </c>
      <c r="H223" s="1">
        <v>2</v>
      </c>
      <c r="I223" s="1">
        <v>2</v>
      </c>
      <c r="J223" s="1">
        <v>4</v>
      </c>
      <c r="K223" s="1">
        <v>0</v>
      </c>
      <c r="L223" s="1"/>
      <c r="M223" s="1">
        <v>0</v>
      </c>
      <c r="N223" s="1">
        <v>0</v>
      </c>
      <c r="O223" s="1">
        <v>0</v>
      </c>
      <c r="P223" s="1">
        <v>1</v>
      </c>
      <c r="Q223" s="1">
        <v>0</v>
      </c>
      <c r="R223" s="1">
        <v>1</v>
      </c>
      <c r="T223" s="1">
        <v>1</v>
      </c>
      <c r="U223" s="1">
        <v>0</v>
      </c>
      <c r="V223" s="1">
        <v>1</v>
      </c>
      <c r="W223" s="1">
        <v>0</v>
      </c>
      <c r="X223" s="1">
        <v>0</v>
      </c>
      <c r="Y223" s="1">
        <v>0</v>
      </c>
      <c r="Z223" s="1">
        <v>1</v>
      </c>
      <c r="AA223" s="1">
        <v>1</v>
      </c>
      <c r="AB223" s="1">
        <v>0</v>
      </c>
      <c r="AC223" s="1">
        <v>0</v>
      </c>
      <c r="AD223" t="s">
        <v>678</v>
      </c>
      <c r="AE223" s="24">
        <v>7964633000</v>
      </c>
      <c r="AG223">
        <v>0</v>
      </c>
      <c r="AH223">
        <v>0</v>
      </c>
      <c r="AI223">
        <v>0</v>
      </c>
      <c r="AJ223">
        <v>3</v>
      </c>
      <c r="AK223">
        <v>0</v>
      </c>
      <c r="AL223">
        <v>1</v>
      </c>
      <c r="AM223">
        <v>6</v>
      </c>
      <c r="AN223">
        <v>4</v>
      </c>
      <c r="AP223">
        <v>6</v>
      </c>
      <c r="AQ223">
        <v>5</v>
      </c>
      <c r="AR223">
        <v>2</v>
      </c>
      <c r="AS223">
        <v>2</v>
      </c>
      <c r="AT223">
        <v>0</v>
      </c>
      <c r="AU223">
        <v>1</v>
      </c>
      <c r="AV223">
        <v>0</v>
      </c>
      <c r="AW223">
        <v>0</v>
      </c>
      <c r="AX223">
        <v>3</v>
      </c>
      <c r="AY223">
        <v>5</v>
      </c>
      <c r="AZ223">
        <v>0</v>
      </c>
      <c r="BA223">
        <v>10</v>
      </c>
      <c r="BD223">
        <v>8</v>
      </c>
      <c r="BE223">
        <v>8</v>
      </c>
      <c r="BF223">
        <v>1</v>
      </c>
      <c r="BG223">
        <v>1</v>
      </c>
      <c r="BH223">
        <v>1</v>
      </c>
      <c r="BI223">
        <v>0</v>
      </c>
      <c r="BJ223">
        <v>1</v>
      </c>
      <c r="BK223">
        <v>0</v>
      </c>
      <c r="BL223">
        <v>0</v>
      </c>
      <c r="BM223">
        <v>1</v>
      </c>
      <c r="BN223">
        <v>0</v>
      </c>
      <c r="BO223">
        <v>0</v>
      </c>
      <c r="BP223">
        <v>6</v>
      </c>
      <c r="BQ223">
        <v>3</v>
      </c>
      <c r="BR223">
        <v>1</v>
      </c>
      <c r="BS223">
        <v>3</v>
      </c>
      <c r="BT223">
        <v>6</v>
      </c>
      <c r="BU223">
        <v>1</v>
      </c>
      <c r="BV223">
        <v>1</v>
      </c>
      <c r="BW223">
        <v>1</v>
      </c>
      <c r="BX223">
        <v>8</v>
      </c>
      <c r="BY223">
        <v>10</v>
      </c>
    </row>
    <row r="224" spans="1:77" ht="15" customHeight="1" x14ac:dyDescent="0.25">
      <c r="A224" t="s">
        <v>680</v>
      </c>
      <c r="B224" s="15">
        <v>42614</v>
      </c>
      <c r="C224" t="s">
        <v>130</v>
      </c>
      <c r="D224">
        <v>37</v>
      </c>
      <c r="F224" t="s">
        <v>70</v>
      </c>
      <c r="G224" s="13">
        <v>1</v>
      </c>
      <c r="H224" s="13">
        <v>3.5</v>
      </c>
      <c r="I224" s="13">
        <v>1.7</v>
      </c>
      <c r="J224" s="13">
        <v>5.2</v>
      </c>
      <c r="K224" s="1">
        <v>0</v>
      </c>
      <c r="L224" s="1"/>
      <c r="M224" s="1">
        <v>1</v>
      </c>
      <c r="N224" s="1">
        <v>0</v>
      </c>
      <c r="O224" s="1">
        <v>0</v>
      </c>
      <c r="P224" s="1">
        <v>1</v>
      </c>
      <c r="Q224" s="1">
        <v>0</v>
      </c>
      <c r="R224" s="1">
        <v>1</v>
      </c>
      <c r="T224" s="1">
        <v>1</v>
      </c>
      <c r="U224" s="1">
        <v>1</v>
      </c>
      <c r="V224" s="1">
        <v>1</v>
      </c>
      <c r="W224" s="1">
        <v>0</v>
      </c>
      <c r="X224" s="1">
        <v>0</v>
      </c>
      <c r="Y224" s="1">
        <v>0</v>
      </c>
      <c r="Z224" s="1">
        <v>0</v>
      </c>
      <c r="AA224" s="1">
        <v>1</v>
      </c>
      <c r="AB224" s="1">
        <v>0</v>
      </c>
      <c r="AC224" s="1">
        <v>0</v>
      </c>
      <c r="AD224" t="s">
        <v>66</v>
      </c>
    </row>
    <row r="225" spans="1:77" x14ac:dyDescent="0.25">
      <c r="A225" t="s">
        <v>681</v>
      </c>
      <c r="B225" s="15">
        <v>42614</v>
      </c>
      <c r="C225" t="s">
        <v>130</v>
      </c>
      <c r="D225">
        <v>110</v>
      </c>
      <c r="F225" t="s">
        <v>68</v>
      </c>
      <c r="G225" s="13">
        <v>1</v>
      </c>
      <c r="H225" s="13">
        <v>1</v>
      </c>
      <c r="I225" s="13">
        <v>0</v>
      </c>
      <c r="J225" s="13">
        <v>1</v>
      </c>
      <c r="K225" s="1">
        <v>0</v>
      </c>
      <c r="L225" s="1"/>
      <c r="M225" s="1">
        <v>0</v>
      </c>
      <c r="N225" s="1">
        <v>0</v>
      </c>
      <c r="O225" s="1">
        <v>0</v>
      </c>
      <c r="P225" s="1">
        <v>1</v>
      </c>
      <c r="Q225" s="1">
        <v>0</v>
      </c>
      <c r="R225" s="1">
        <v>0</v>
      </c>
      <c r="T225" s="1">
        <v>0</v>
      </c>
      <c r="U225" s="1">
        <v>0</v>
      </c>
      <c r="V225" s="1">
        <v>0</v>
      </c>
      <c r="W225" s="1">
        <v>0</v>
      </c>
      <c r="X225" s="1">
        <v>0</v>
      </c>
      <c r="Y225" s="1">
        <v>0</v>
      </c>
      <c r="Z225" s="1">
        <v>0</v>
      </c>
      <c r="AA225" s="1">
        <v>0</v>
      </c>
      <c r="AB225" s="1">
        <v>0</v>
      </c>
      <c r="AC225" s="1">
        <v>0</v>
      </c>
    </row>
    <row r="226" spans="1:77" x14ac:dyDescent="0.25">
      <c r="A226" t="s">
        <v>682</v>
      </c>
      <c r="B226" s="15">
        <v>42614</v>
      </c>
      <c r="C226" t="s">
        <v>206</v>
      </c>
      <c r="D226">
        <v>12</v>
      </c>
      <c r="F226" t="s">
        <v>683</v>
      </c>
      <c r="G226" s="13">
        <v>1</v>
      </c>
      <c r="H226" s="13">
        <v>0</v>
      </c>
      <c r="I226" s="13">
        <v>0</v>
      </c>
      <c r="J226" s="13">
        <v>0</v>
      </c>
      <c r="K226" s="1">
        <v>0</v>
      </c>
      <c r="L226" s="1"/>
      <c r="M226" s="1">
        <v>0</v>
      </c>
      <c r="N226" s="1">
        <v>0</v>
      </c>
      <c r="O226" s="1">
        <v>0</v>
      </c>
      <c r="P226" s="12">
        <v>0</v>
      </c>
      <c r="Q226" s="1">
        <v>0</v>
      </c>
      <c r="R226" s="1">
        <v>0</v>
      </c>
      <c r="T226" s="1">
        <v>0</v>
      </c>
      <c r="U226" s="1">
        <v>0</v>
      </c>
      <c r="V226" s="1">
        <v>0</v>
      </c>
      <c r="W226" s="1">
        <v>0</v>
      </c>
      <c r="X226" s="1">
        <v>0</v>
      </c>
      <c r="Y226" s="1">
        <v>0</v>
      </c>
      <c r="Z226" s="1">
        <v>0</v>
      </c>
      <c r="AA226" s="1">
        <v>0</v>
      </c>
      <c r="AB226" s="1">
        <v>0</v>
      </c>
      <c r="AC226" s="1">
        <v>0</v>
      </c>
      <c r="AD226" t="s">
        <v>682</v>
      </c>
    </row>
    <row r="227" spans="1:77" x14ac:dyDescent="0.25">
      <c r="A227" t="s">
        <v>686</v>
      </c>
      <c r="B227" s="15">
        <v>42614</v>
      </c>
      <c r="C227" t="s">
        <v>222</v>
      </c>
      <c r="D227">
        <v>1000</v>
      </c>
      <c r="G227" s="1">
        <v>0</v>
      </c>
      <c r="H227" s="1">
        <v>0</v>
      </c>
      <c r="I227" s="1">
        <v>1</v>
      </c>
      <c r="J227" s="1">
        <v>1</v>
      </c>
      <c r="K227" s="1">
        <v>0</v>
      </c>
      <c r="L227" s="1"/>
      <c r="M227" s="1">
        <v>0</v>
      </c>
      <c r="N227" s="1">
        <v>0</v>
      </c>
      <c r="O227" s="1">
        <v>0</v>
      </c>
      <c r="P227" s="1">
        <v>0</v>
      </c>
      <c r="Q227" s="1">
        <v>0</v>
      </c>
      <c r="R227" s="1">
        <v>0</v>
      </c>
      <c r="T227" s="1">
        <v>1</v>
      </c>
      <c r="U227" s="1">
        <v>0</v>
      </c>
      <c r="V227" s="1">
        <v>1</v>
      </c>
      <c r="W227" s="1">
        <v>0</v>
      </c>
      <c r="X227" s="1">
        <v>0</v>
      </c>
      <c r="Y227" s="1">
        <v>0</v>
      </c>
      <c r="Z227" s="1">
        <v>0</v>
      </c>
      <c r="AA227" s="1">
        <v>0</v>
      </c>
      <c r="AB227" s="1">
        <v>0</v>
      </c>
      <c r="AC227" s="1">
        <v>0</v>
      </c>
      <c r="AD227" t="s">
        <v>686</v>
      </c>
      <c r="AE227" s="24">
        <v>4200000000</v>
      </c>
      <c r="AG227">
        <v>1</v>
      </c>
      <c r="AH227">
        <v>0</v>
      </c>
      <c r="AI227">
        <v>0</v>
      </c>
      <c r="AJ227">
        <v>0</v>
      </c>
      <c r="AK227">
        <v>0</v>
      </c>
      <c r="AL227">
        <v>0</v>
      </c>
      <c r="AM227">
        <v>5</v>
      </c>
      <c r="AN227">
        <v>6</v>
      </c>
      <c r="BA227">
        <v>6</v>
      </c>
      <c r="BD227">
        <v>5</v>
      </c>
      <c r="BE227">
        <v>3</v>
      </c>
      <c r="BF227">
        <v>0</v>
      </c>
      <c r="BG227">
        <v>1</v>
      </c>
      <c r="BH227">
        <v>1</v>
      </c>
      <c r="BI227">
        <v>0</v>
      </c>
      <c r="BJ227">
        <v>0</v>
      </c>
      <c r="BK227">
        <v>0</v>
      </c>
      <c r="BL227">
        <v>0</v>
      </c>
      <c r="BM227">
        <v>1</v>
      </c>
      <c r="BN227">
        <v>0</v>
      </c>
      <c r="BO227">
        <v>0</v>
      </c>
      <c r="BP227">
        <v>3</v>
      </c>
      <c r="BQ227">
        <v>2</v>
      </c>
      <c r="BR227">
        <v>1</v>
      </c>
      <c r="BS227">
        <v>1</v>
      </c>
      <c r="BT227">
        <v>5</v>
      </c>
      <c r="BX227">
        <v>6</v>
      </c>
      <c r="BY227">
        <v>6</v>
      </c>
    </row>
    <row r="228" spans="1:77" x14ac:dyDescent="0.25">
      <c r="A228" t="s">
        <v>687</v>
      </c>
      <c r="B228" s="15">
        <v>42614</v>
      </c>
      <c r="C228" t="s">
        <v>108</v>
      </c>
      <c r="D228">
        <v>438</v>
      </c>
      <c r="F228" t="s">
        <v>688</v>
      </c>
      <c r="G228" s="1">
        <v>1</v>
      </c>
      <c r="H228" s="1">
        <v>6</v>
      </c>
      <c r="I228" s="1">
        <v>5</v>
      </c>
      <c r="J228" s="1">
        <v>11</v>
      </c>
      <c r="K228" s="1">
        <v>0</v>
      </c>
      <c r="L228" s="1"/>
      <c r="M228" s="1">
        <v>0</v>
      </c>
      <c r="N228" s="1">
        <v>1</v>
      </c>
      <c r="O228" s="1">
        <v>1</v>
      </c>
      <c r="P228" s="1">
        <v>1</v>
      </c>
      <c r="Q228" s="1">
        <v>0</v>
      </c>
      <c r="R228" s="1">
        <v>0</v>
      </c>
      <c r="T228" s="1">
        <v>1</v>
      </c>
      <c r="U228" s="1">
        <v>1</v>
      </c>
      <c r="V228" s="1">
        <v>1</v>
      </c>
      <c r="W228" s="1">
        <v>1</v>
      </c>
      <c r="X228" s="1">
        <v>1</v>
      </c>
      <c r="Y228" s="1">
        <v>0</v>
      </c>
      <c r="Z228" s="1">
        <v>0</v>
      </c>
      <c r="AA228" s="1">
        <v>0</v>
      </c>
      <c r="AB228" s="1">
        <v>0</v>
      </c>
      <c r="AC228" s="1">
        <v>0</v>
      </c>
      <c r="AE228" s="24">
        <v>230611000</v>
      </c>
      <c r="AG228">
        <v>0</v>
      </c>
      <c r="AH228">
        <v>1</v>
      </c>
      <c r="AI228">
        <v>0</v>
      </c>
      <c r="AJ228">
        <v>0</v>
      </c>
      <c r="AK228">
        <v>2</v>
      </c>
      <c r="AL228">
        <v>0</v>
      </c>
      <c r="AM228">
        <v>5</v>
      </c>
      <c r="AN228">
        <v>2</v>
      </c>
      <c r="AP228">
        <v>5</v>
      </c>
      <c r="AQ228">
        <v>4</v>
      </c>
      <c r="AR228">
        <v>3</v>
      </c>
      <c r="AS228">
        <v>1</v>
      </c>
      <c r="AT228">
        <v>0</v>
      </c>
      <c r="AU228">
        <v>0</v>
      </c>
      <c r="AV228">
        <v>0</v>
      </c>
      <c r="AW228">
        <v>0</v>
      </c>
      <c r="AX228">
        <v>2</v>
      </c>
      <c r="AY228">
        <v>5</v>
      </c>
      <c r="AZ228">
        <v>0</v>
      </c>
      <c r="BA228">
        <v>7</v>
      </c>
      <c r="BD228">
        <v>7</v>
      </c>
      <c r="BE228">
        <v>5</v>
      </c>
      <c r="BF228">
        <v>0</v>
      </c>
      <c r="BG228">
        <v>0</v>
      </c>
      <c r="BH228">
        <v>2</v>
      </c>
      <c r="BP228">
        <v>4</v>
      </c>
      <c r="BQ228">
        <v>2</v>
      </c>
      <c r="BR228">
        <v>1</v>
      </c>
      <c r="BS228">
        <v>1</v>
      </c>
      <c r="BT228">
        <v>5</v>
      </c>
      <c r="BU228">
        <v>1</v>
      </c>
      <c r="BV228">
        <v>1</v>
      </c>
      <c r="BW228">
        <v>1</v>
      </c>
      <c r="BX228">
        <v>5</v>
      </c>
      <c r="BY228">
        <v>7</v>
      </c>
    </row>
    <row r="229" spans="1:77" x14ac:dyDescent="0.25">
      <c r="A229" t="s">
        <v>689</v>
      </c>
      <c r="B229" s="15">
        <v>42614</v>
      </c>
      <c r="C229" t="s">
        <v>108</v>
      </c>
      <c r="D229">
        <v>300</v>
      </c>
      <c r="F229" t="s">
        <v>55</v>
      </c>
      <c r="G229" s="1">
        <v>1</v>
      </c>
      <c r="H229" s="1">
        <v>1</v>
      </c>
      <c r="I229" s="1">
        <v>1</v>
      </c>
      <c r="J229" s="1">
        <v>2</v>
      </c>
      <c r="K229" s="1">
        <v>0</v>
      </c>
      <c r="L229" s="1"/>
      <c r="M229" s="1">
        <v>0</v>
      </c>
      <c r="N229" s="1">
        <v>0</v>
      </c>
      <c r="O229" s="1">
        <v>0</v>
      </c>
      <c r="P229" s="1">
        <v>1</v>
      </c>
      <c r="Q229" s="1">
        <v>0</v>
      </c>
      <c r="R229" s="1">
        <v>0</v>
      </c>
      <c r="T229" s="1">
        <v>1</v>
      </c>
      <c r="U229" s="1">
        <v>0</v>
      </c>
      <c r="V229" s="1">
        <v>1</v>
      </c>
      <c r="W229" s="1">
        <v>0</v>
      </c>
      <c r="X229" s="1">
        <v>0</v>
      </c>
      <c r="Y229" s="1">
        <v>0</v>
      </c>
      <c r="Z229" s="1">
        <v>0</v>
      </c>
      <c r="AA229" s="1">
        <v>0</v>
      </c>
      <c r="AB229" s="1">
        <v>0</v>
      </c>
      <c r="AC229" s="1">
        <v>0</v>
      </c>
      <c r="AE229" s="24">
        <v>65350000</v>
      </c>
    </row>
    <row r="230" spans="1:77" x14ac:dyDescent="0.25">
      <c r="A230" t="s">
        <v>690</v>
      </c>
      <c r="B230" s="15">
        <v>42614</v>
      </c>
      <c r="C230" t="s">
        <v>222</v>
      </c>
      <c r="D230">
        <v>226</v>
      </c>
      <c r="G230" s="1">
        <v>0</v>
      </c>
      <c r="H230" s="1">
        <v>1</v>
      </c>
      <c r="I230" s="1">
        <v>0</v>
      </c>
      <c r="J230" s="1">
        <v>1</v>
      </c>
      <c r="K230" s="1">
        <v>0</v>
      </c>
      <c r="L230" s="1"/>
      <c r="M230" s="1">
        <v>0</v>
      </c>
      <c r="N230" s="1">
        <v>0</v>
      </c>
      <c r="O230" s="1">
        <v>0</v>
      </c>
      <c r="P230" s="1">
        <v>1</v>
      </c>
      <c r="Q230" s="1">
        <v>0</v>
      </c>
      <c r="R230" s="1">
        <v>0</v>
      </c>
      <c r="T230" s="1">
        <v>0</v>
      </c>
      <c r="U230" s="1">
        <v>0</v>
      </c>
      <c r="V230" s="1">
        <v>0</v>
      </c>
      <c r="W230" s="1">
        <v>0</v>
      </c>
      <c r="X230" s="1">
        <v>0</v>
      </c>
      <c r="Y230" s="1">
        <v>0</v>
      </c>
      <c r="Z230" s="1">
        <v>0</v>
      </c>
      <c r="AA230" s="1">
        <v>0</v>
      </c>
      <c r="AB230" s="1">
        <v>0</v>
      </c>
      <c r="AC230" s="1">
        <v>0</v>
      </c>
      <c r="AD230" t="s">
        <v>690</v>
      </c>
      <c r="AE230" s="24">
        <v>63030000</v>
      </c>
    </row>
    <row r="231" spans="1:77" x14ac:dyDescent="0.25">
      <c r="A231" t="s">
        <v>691</v>
      </c>
      <c r="B231" s="15">
        <v>42614</v>
      </c>
      <c r="C231" t="s">
        <v>107</v>
      </c>
      <c r="D231">
        <v>54</v>
      </c>
      <c r="G231" s="1">
        <v>0</v>
      </c>
      <c r="H231" s="1">
        <v>0</v>
      </c>
      <c r="I231" s="1">
        <v>0</v>
      </c>
      <c r="J231" s="1">
        <v>0</v>
      </c>
      <c r="K231" s="1">
        <v>0</v>
      </c>
      <c r="L231" s="1"/>
      <c r="M231" s="1">
        <v>0</v>
      </c>
      <c r="N231" s="1">
        <v>0</v>
      </c>
      <c r="O231" s="1">
        <v>0</v>
      </c>
      <c r="P231" s="1">
        <v>0</v>
      </c>
      <c r="Q231" s="1">
        <v>0</v>
      </c>
      <c r="R231" s="1">
        <v>0</v>
      </c>
      <c r="T231" s="1">
        <v>0</v>
      </c>
      <c r="U231" s="1">
        <v>0</v>
      </c>
      <c r="V231" s="1">
        <v>0</v>
      </c>
      <c r="W231" s="1">
        <v>0</v>
      </c>
      <c r="X231" s="1">
        <v>0</v>
      </c>
      <c r="Y231" s="1">
        <v>0</v>
      </c>
      <c r="Z231" s="1">
        <v>0</v>
      </c>
      <c r="AA231" s="1">
        <v>0</v>
      </c>
      <c r="AB231" s="1">
        <v>0</v>
      </c>
      <c r="AC231" s="1">
        <v>0</v>
      </c>
      <c r="AD231" t="s">
        <v>691</v>
      </c>
      <c r="AE231" s="24">
        <v>170000000</v>
      </c>
    </row>
    <row r="232" spans="1:77" x14ac:dyDescent="0.25">
      <c r="A232" t="s">
        <v>692</v>
      </c>
      <c r="B232" s="15">
        <v>42614</v>
      </c>
      <c r="C232" t="s">
        <v>206</v>
      </c>
      <c r="D232">
        <v>10</v>
      </c>
      <c r="F232" t="s">
        <v>693</v>
      </c>
      <c r="G232" s="13">
        <v>1</v>
      </c>
      <c r="H232" s="13">
        <v>3.2</v>
      </c>
      <c r="I232" s="13">
        <v>0</v>
      </c>
      <c r="J232" s="13">
        <v>3.2</v>
      </c>
      <c r="K232" s="1">
        <v>1</v>
      </c>
      <c r="L232" s="1"/>
      <c r="M232" s="1">
        <v>0</v>
      </c>
      <c r="N232" s="1">
        <v>1</v>
      </c>
      <c r="O232" s="1">
        <v>0</v>
      </c>
      <c r="P232" s="12">
        <v>0</v>
      </c>
      <c r="Q232" s="1">
        <v>0</v>
      </c>
      <c r="R232" s="1">
        <v>0</v>
      </c>
      <c r="T232" s="1">
        <v>0</v>
      </c>
      <c r="U232" s="1">
        <v>0</v>
      </c>
      <c r="V232" s="1">
        <v>0</v>
      </c>
      <c r="W232" s="1">
        <v>0</v>
      </c>
      <c r="X232" s="1">
        <v>0</v>
      </c>
      <c r="Y232" s="1">
        <v>0</v>
      </c>
      <c r="Z232" s="1">
        <v>0</v>
      </c>
      <c r="AA232" s="1">
        <v>0</v>
      </c>
      <c r="AB232" s="1">
        <v>0</v>
      </c>
      <c r="AC232" s="1">
        <v>0</v>
      </c>
      <c r="AD232" t="s">
        <v>692</v>
      </c>
    </row>
    <row r="233" spans="1:77" x14ac:dyDescent="0.25">
      <c r="A233" s="9" t="s">
        <v>694</v>
      </c>
      <c r="B233" s="15">
        <v>42614</v>
      </c>
      <c r="C233" s="9" t="s">
        <v>200</v>
      </c>
      <c r="D233">
        <v>195</v>
      </c>
      <c r="E233" s="21"/>
      <c r="F233" s="9" t="s">
        <v>695</v>
      </c>
      <c r="G233" s="13">
        <v>1</v>
      </c>
      <c r="H233" s="13">
        <v>1.5</v>
      </c>
      <c r="I233" s="13">
        <v>0</v>
      </c>
      <c r="J233" s="13">
        <v>1.5</v>
      </c>
      <c r="K233" s="10">
        <v>0</v>
      </c>
      <c r="L233" s="10"/>
      <c r="M233" s="10">
        <v>1</v>
      </c>
      <c r="N233" s="10">
        <v>0</v>
      </c>
      <c r="O233" s="10">
        <v>0</v>
      </c>
      <c r="P233" s="10">
        <v>0</v>
      </c>
      <c r="Q233" s="10">
        <v>0</v>
      </c>
      <c r="R233" s="10">
        <v>0</v>
      </c>
      <c r="S233" s="10">
        <v>0</v>
      </c>
      <c r="T233" s="12">
        <v>0</v>
      </c>
      <c r="U233" s="12">
        <v>0</v>
      </c>
      <c r="V233" s="12">
        <v>0</v>
      </c>
      <c r="W233" s="12">
        <v>0</v>
      </c>
      <c r="X233" s="12">
        <v>0</v>
      </c>
      <c r="Y233" s="13">
        <v>0</v>
      </c>
      <c r="Z233" s="13">
        <v>0</v>
      </c>
      <c r="AA233" s="12">
        <v>0</v>
      </c>
      <c r="AB233" s="12">
        <v>0</v>
      </c>
      <c r="AC233" s="12">
        <v>0</v>
      </c>
      <c r="AD233" s="9"/>
      <c r="AE233" s="25"/>
      <c r="AF233" s="9"/>
    </row>
    <row r="234" spans="1:77" x14ac:dyDescent="0.25">
      <c r="A234" t="s">
        <v>697</v>
      </c>
      <c r="B234" s="15">
        <v>42614</v>
      </c>
      <c r="C234" t="s">
        <v>108</v>
      </c>
      <c r="D234">
        <v>420</v>
      </c>
      <c r="F234" t="s">
        <v>76</v>
      </c>
      <c r="G234" s="1">
        <v>1</v>
      </c>
      <c r="H234" s="1">
        <v>8.5</v>
      </c>
      <c r="I234" s="1">
        <v>0</v>
      </c>
      <c r="J234" s="1">
        <v>8.5</v>
      </c>
      <c r="K234" s="1">
        <v>1</v>
      </c>
      <c r="L234" s="1"/>
      <c r="M234" s="1">
        <v>1</v>
      </c>
      <c r="N234" s="1">
        <v>1</v>
      </c>
      <c r="O234" s="1">
        <v>1</v>
      </c>
      <c r="P234" s="1">
        <v>1</v>
      </c>
      <c r="Q234" s="1">
        <v>0</v>
      </c>
      <c r="R234" s="1">
        <v>0</v>
      </c>
      <c r="T234" s="1">
        <v>0</v>
      </c>
      <c r="U234" s="1">
        <v>0</v>
      </c>
      <c r="V234" s="1">
        <v>0</v>
      </c>
      <c r="W234" s="1">
        <v>0</v>
      </c>
      <c r="X234" s="1">
        <v>0</v>
      </c>
      <c r="Y234" s="1">
        <v>0</v>
      </c>
      <c r="Z234" s="1">
        <v>0</v>
      </c>
      <c r="AA234" s="1">
        <v>0</v>
      </c>
      <c r="AB234" s="1">
        <v>0</v>
      </c>
      <c r="AC234" s="1">
        <v>0</v>
      </c>
      <c r="AE234" s="24">
        <v>330128000</v>
      </c>
    </row>
    <row r="235" spans="1:77" x14ac:dyDescent="0.25">
      <c r="A235" s="9" t="s">
        <v>698</v>
      </c>
      <c r="B235" s="15">
        <v>42614</v>
      </c>
      <c r="C235" s="9" t="s">
        <v>200</v>
      </c>
      <c r="D235">
        <v>10</v>
      </c>
      <c r="E235" s="21"/>
      <c r="F235" s="9" t="s">
        <v>699</v>
      </c>
      <c r="G235" s="13">
        <v>1</v>
      </c>
      <c r="H235" s="13">
        <v>0</v>
      </c>
      <c r="I235" s="13">
        <v>1.2</v>
      </c>
      <c r="J235" s="13">
        <v>1.2</v>
      </c>
      <c r="K235" s="10">
        <v>0</v>
      </c>
      <c r="L235" s="10"/>
      <c r="M235" s="10">
        <v>0</v>
      </c>
      <c r="N235" s="10">
        <v>0</v>
      </c>
      <c r="O235" s="10">
        <v>0</v>
      </c>
      <c r="P235" s="10">
        <v>0</v>
      </c>
      <c r="Q235" s="10">
        <v>0</v>
      </c>
      <c r="R235" s="10">
        <v>0</v>
      </c>
      <c r="S235" s="10">
        <v>0</v>
      </c>
      <c r="T235" s="12">
        <v>1</v>
      </c>
      <c r="U235" s="13">
        <v>0</v>
      </c>
      <c r="V235" s="13">
        <v>1</v>
      </c>
      <c r="W235" s="13">
        <v>0</v>
      </c>
      <c r="X235" s="13">
        <v>0</v>
      </c>
      <c r="Y235" s="13">
        <v>0</v>
      </c>
      <c r="Z235" s="13">
        <v>0</v>
      </c>
      <c r="AA235" s="12">
        <v>1</v>
      </c>
      <c r="AB235" s="12">
        <v>0</v>
      </c>
      <c r="AC235" s="12">
        <v>0</v>
      </c>
      <c r="AD235" s="9" t="s">
        <v>698</v>
      </c>
      <c r="AE235" s="25"/>
      <c r="AF235" s="9"/>
    </row>
    <row r="236" spans="1:77" x14ac:dyDescent="0.25">
      <c r="A236" t="s">
        <v>700</v>
      </c>
      <c r="B236" s="15">
        <v>42614</v>
      </c>
      <c r="C236" t="s">
        <v>224</v>
      </c>
      <c r="D236">
        <v>0</v>
      </c>
      <c r="G236" s="1">
        <v>0</v>
      </c>
      <c r="H236" s="1">
        <v>0</v>
      </c>
      <c r="I236" s="1">
        <v>0</v>
      </c>
      <c r="J236" s="1">
        <v>0</v>
      </c>
      <c r="K236" s="1">
        <v>0</v>
      </c>
      <c r="L236" s="1"/>
      <c r="M236" s="1">
        <v>0</v>
      </c>
      <c r="N236" s="1">
        <v>0</v>
      </c>
      <c r="O236" s="1">
        <v>0</v>
      </c>
      <c r="P236" s="1">
        <v>0</v>
      </c>
      <c r="Q236" s="1">
        <v>0</v>
      </c>
      <c r="R236" s="1">
        <v>0</v>
      </c>
      <c r="T236" s="1">
        <v>0</v>
      </c>
      <c r="U236" s="1">
        <v>0</v>
      </c>
      <c r="V236" s="1">
        <v>0</v>
      </c>
      <c r="W236" s="1">
        <v>0</v>
      </c>
      <c r="X236" s="1">
        <v>0</v>
      </c>
      <c r="Y236" s="1">
        <v>0</v>
      </c>
      <c r="Z236" s="1">
        <v>0</v>
      </c>
      <c r="AA236" s="1">
        <v>0</v>
      </c>
      <c r="AB236" s="1">
        <v>0</v>
      </c>
      <c r="AC236" s="1">
        <v>0</v>
      </c>
      <c r="AF236" t="s">
        <v>716</v>
      </c>
    </row>
    <row r="237" spans="1:77" x14ac:dyDescent="0.25">
      <c r="A237" s="9" t="s">
        <v>701</v>
      </c>
      <c r="B237" s="15">
        <v>42614</v>
      </c>
      <c r="C237" s="9" t="s">
        <v>200</v>
      </c>
      <c r="D237">
        <v>357</v>
      </c>
      <c r="E237" s="21"/>
      <c r="F237" s="23" t="s">
        <v>702</v>
      </c>
      <c r="G237" s="12">
        <v>1</v>
      </c>
      <c r="H237" s="12">
        <v>1</v>
      </c>
      <c r="I237" s="12">
        <v>0</v>
      </c>
      <c r="J237" s="12">
        <v>1</v>
      </c>
      <c r="K237" s="12">
        <v>0</v>
      </c>
      <c r="L237" s="12"/>
      <c r="M237" s="12">
        <v>0</v>
      </c>
      <c r="N237" s="12">
        <v>0</v>
      </c>
      <c r="O237" s="12">
        <v>0</v>
      </c>
      <c r="P237" s="12">
        <v>1</v>
      </c>
      <c r="Q237" s="12">
        <v>0</v>
      </c>
      <c r="R237" s="12">
        <v>0</v>
      </c>
      <c r="S237" s="12"/>
      <c r="T237" s="13">
        <v>0</v>
      </c>
      <c r="U237" s="13">
        <v>0</v>
      </c>
      <c r="V237" s="13">
        <v>0</v>
      </c>
      <c r="W237" s="13">
        <v>0</v>
      </c>
      <c r="X237" s="13">
        <v>0</v>
      </c>
      <c r="Y237" s="13">
        <v>0</v>
      </c>
      <c r="Z237" s="13">
        <v>0</v>
      </c>
      <c r="AA237" s="13">
        <v>0</v>
      </c>
      <c r="AB237" s="13">
        <v>0</v>
      </c>
      <c r="AC237" s="13">
        <v>0</v>
      </c>
      <c r="AD237" s="9" t="s">
        <v>701</v>
      </c>
      <c r="AE237" s="25"/>
      <c r="AF237" s="9"/>
    </row>
    <row r="238" spans="1:77" x14ac:dyDescent="0.25">
      <c r="A238" t="s">
        <v>703</v>
      </c>
      <c r="B238" s="15">
        <v>42614</v>
      </c>
      <c r="C238" t="s">
        <v>224</v>
      </c>
      <c r="D238">
        <v>185</v>
      </c>
      <c r="F238" t="s">
        <v>704</v>
      </c>
      <c r="G238" s="1">
        <v>1</v>
      </c>
      <c r="H238" s="1">
        <v>0</v>
      </c>
      <c r="I238" s="1">
        <v>1.5</v>
      </c>
      <c r="J238" s="1">
        <v>1.5</v>
      </c>
      <c r="K238" s="1">
        <v>0</v>
      </c>
      <c r="L238" s="1"/>
      <c r="M238" s="1">
        <v>0</v>
      </c>
      <c r="N238" s="1">
        <v>0</v>
      </c>
      <c r="O238" s="1">
        <v>0</v>
      </c>
      <c r="P238" s="1">
        <v>0</v>
      </c>
      <c r="Q238" s="1">
        <v>0</v>
      </c>
      <c r="R238" s="1">
        <v>0</v>
      </c>
      <c r="T238" s="1">
        <v>1</v>
      </c>
      <c r="U238" s="1">
        <v>0</v>
      </c>
      <c r="V238" s="1">
        <v>0</v>
      </c>
      <c r="W238" s="1">
        <v>0</v>
      </c>
      <c r="X238" s="1">
        <v>0</v>
      </c>
      <c r="Y238" s="1">
        <v>0</v>
      </c>
      <c r="Z238" s="1">
        <v>1</v>
      </c>
      <c r="AA238" s="1">
        <v>1</v>
      </c>
      <c r="AB238" s="1">
        <v>0</v>
      </c>
      <c r="AC238" s="1">
        <v>0</v>
      </c>
      <c r="AE238" s="24">
        <v>200000000</v>
      </c>
      <c r="AF238" t="s">
        <v>87</v>
      </c>
    </row>
    <row r="239" spans="1:77" x14ac:dyDescent="0.25">
      <c r="A239" t="s">
        <v>705</v>
      </c>
      <c r="B239" s="15">
        <v>42614</v>
      </c>
      <c r="C239" t="s">
        <v>107</v>
      </c>
      <c r="D239">
        <v>21</v>
      </c>
      <c r="F239" t="s">
        <v>706</v>
      </c>
      <c r="G239" s="1">
        <v>1</v>
      </c>
      <c r="H239" s="1">
        <v>2.2000000000000002</v>
      </c>
      <c r="I239" s="1">
        <v>1</v>
      </c>
      <c r="J239" s="1">
        <v>3.2</v>
      </c>
      <c r="K239" s="1">
        <v>0</v>
      </c>
      <c r="L239" s="1"/>
      <c r="M239" s="1">
        <v>0</v>
      </c>
      <c r="N239" s="1">
        <v>1</v>
      </c>
      <c r="O239" s="1">
        <v>0</v>
      </c>
      <c r="P239" s="1">
        <v>0</v>
      </c>
      <c r="Q239" s="1">
        <v>0</v>
      </c>
      <c r="R239" s="1">
        <v>0</v>
      </c>
      <c r="T239" s="1">
        <v>1</v>
      </c>
      <c r="U239" s="1">
        <v>0</v>
      </c>
      <c r="V239" s="1">
        <v>1</v>
      </c>
      <c r="W239" s="1">
        <v>0</v>
      </c>
      <c r="X239" s="1">
        <v>0</v>
      </c>
      <c r="Y239" s="1">
        <v>0</v>
      </c>
      <c r="Z239" s="1">
        <v>0</v>
      </c>
      <c r="AA239" s="1">
        <v>0</v>
      </c>
      <c r="AB239" s="1">
        <v>0</v>
      </c>
      <c r="AC239" s="1">
        <v>0</v>
      </c>
      <c r="AD239" t="s">
        <v>705</v>
      </c>
    </row>
    <row r="240" spans="1:77" x14ac:dyDescent="0.25">
      <c r="A240" t="s">
        <v>709</v>
      </c>
      <c r="B240" s="15">
        <v>42614</v>
      </c>
      <c r="C240" t="s">
        <v>133</v>
      </c>
      <c r="D240">
        <v>67</v>
      </c>
      <c r="G240" s="1">
        <v>0</v>
      </c>
      <c r="H240" s="1">
        <v>0</v>
      </c>
      <c r="I240" s="1">
        <v>0</v>
      </c>
      <c r="J240" s="1">
        <v>0</v>
      </c>
      <c r="K240" s="1">
        <v>0</v>
      </c>
      <c r="L240" s="1"/>
      <c r="M240" s="1">
        <v>0</v>
      </c>
      <c r="N240" s="1">
        <v>0</v>
      </c>
      <c r="O240" s="1">
        <v>0</v>
      </c>
      <c r="P240" s="1">
        <v>0</v>
      </c>
      <c r="Q240" s="1">
        <v>0</v>
      </c>
      <c r="R240" s="1">
        <v>0</v>
      </c>
      <c r="T240" s="1">
        <v>0</v>
      </c>
      <c r="U240" s="1">
        <v>0</v>
      </c>
      <c r="V240" s="1">
        <v>0</v>
      </c>
      <c r="W240" s="1">
        <v>0</v>
      </c>
      <c r="X240" s="1">
        <v>0</v>
      </c>
      <c r="Y240" s="1">
        <v>0</v>
      </c>
      <c r="Z240" s="1">
        <v>0</v>
      </c>
      <c r="AA240" s="1">
        <v>0</v>
      </c>
      <c r="AB240" s="1">
        <v>0</v>
      </c>
      <c r="AC240" s="1">
        <v>0</v>
      </c>
      <c r="AE240" s="24">
        <v>25000000</v>
      </c>
    </row>
    <row r="241" spans="1:77" x14ac:dyDescent="0.25">
      <c r="A241" t="s">
        <v>710</v>
      </c>
      <c r="B241" s="15">
        <v>42614</v>
      </c>
      <c r="C241" t="s">
        <v>206</v>
      </c>
      <c r="D241">
        <v>23</v>
      </c>
      <c r="F241" t="s">
        <v>36</v>
      </c>
      <c r="G241" s="13">
        <v>1</v>
      </c>
      <c r="H241" s="13">
        <v>3.7</v>
      </c>
      <c r="I241" s="13">
        <v>1</v>
      </c>
      <c r="J241" s="13">
        <v>4.7</v>
      </c>
      <c r="K241" s="1">
        <v>0</v>
      </c>
      <c r="L241" s="1"/>
      <c r="M241" s="1">
        <v>1</v>
      </c>
      <c r="N241" s="1">
        <v>1</v>
      </c>
      <c r="O241" s="1">
        <v>0</v>
      </c>
      <c r="P241" s="12">
        <v>0</v>
      </c>
      <c r="Q241" s="1">
        <v>0</v>
      </c>
      <c r="R241" s="1">
        <v>0</v>
      </c>
      <c r="T241" s="1">
        <v>1</v>
      </c>
      <c r="U241" s="1">
        <v>0</v>
      </c>
      <c r="V241" s="1">
        <v>1</v>
      </c>
      <c r="W241" s="1">
        <v>0</v>
      </c>
      <c r="X241" s="1">
        <v>0</v>
      </c>
      <c r="Y241" s="1">
        <v>0</v>
      </c>
      <c r="Z241" s="1">
        <v>0</v>
      </c>
      <c r="AA241" s="1">
        <v>0</v>
      </c>
      <c r="AB241" s="1">
        <v>0</v>
      </c>
      <c r="AC241" s="1">
        <v>0</v>
      </c>
      <c r="AD241" t="s">
        <v>710</v>
      </c>
    </row>
    <row r="242" spans="1:77" x14ac:dyDescent="0.25">
      <c r="A242" s="9" t="s">
        <v>711</v>
      </c>
      <c r="B242" s="15">
        <v>42614</v>
      </c>
      <c r="C242" s="9" t="s">
        <v>200</v>
      </c>
      <c r="D242">
        <v>130</v>
      </c>
      <c r="E242" s="21"/>
      <c r="F242" s="9" t="s">
        <v>26</v>
      </c>
      <c r="G242" s="13">
        <v>1</v>
      </c>
      <c r="H242" s="13">
        <v>0</v>
      </c>
      <c r="I242" s="13">
        <v>3.2</v>
      </c>
      <c r="J242" s="13">
        <v>3.2</v>
      </c>
      <c r="K242" s="10">
        <v>0</v>
      </c>
      <c r="L242" s="10"/>
      <c r="M242" s="10">
        <v>0</v>
      </c>
      <c r="N242" s="10">
        <v>0</v>
      </c>
      <c r="O242" s="10">
        <v>0</v>
      </c>
      <c r="P242" s="10">
        <v>0</v>
      </c>
      <c r="Q242" s="10">
        <v>0</v>
      </c>
      <c r="R242" s="10">
        <v>0</v>
      </c>
      <c r="S242" s="10">
        <v>0</v>
      </c>
      <c r="T242" s="12">
        <v>1</v>
      </c>
      <c r="U242" s="12">
        <v>1</v>
      </c>
      <c r="V242" s="12">
        <v>1</v>
      </c>
      <c r="W242" s="12">
        <v>0</v>
      </c>
      <c r="X242" s="13">
        <v>0</v>
      </c>
      <c r="Y242" s="13">
        <v>1</v>
      </c>
      <c r="Z242" s="13">
        <v>0</v>
      </c>
      <c r="AA242" s="12">
        <v>1</v>
      </c>
      <c r="AB242" s="12">
        <v>0</v>
      </c>
      <c r="AC242" s="12">
        <v>0</v>
      </c>
      <c r="AD242" s="9" t="s">
        <v>711</v>
      </c>
      <c r="AE242" s="25"/>
      <c r="AF242" s="9"/>
      <c r="AG242">
        <v>0</v>
      </c>
      <c r="AH242">
        <v>0</v>
      </c>
      <c r="AI242">
        <v>0</v>
      </c>
      <c r="AJ242">
        <v>1</v>
      </c>
      <c r="AK242">
        <v>0</v>
      </c>
      <c r="AL242">
        <v>1</v>
      </c>
      <c r="AM242">
        <v>7</v>
      </c>
      <c r="AN242">
        <v>8</v>
      </c>
      <c r="AP242">
        <v>1</v>
      </c>
      <c r="AQ242">
        <v>0</v>
      </c>
      <c r="AR242">
        <v>1</v>
      </c>
      <c r="AS242">
        <v>0</v>
      </c>
      <c r="AT242">
        <v>0</v>
      </c>
      <c r="AU242">
        <v>0</v>
      </c>
      <c r="AV242">
        <v>0</v>
      </c>
      <c r="AW242">
        <v>0</v>
      </c>
      <c r="AX242">
        <v>0</v>
      </c>
      <c r="AY242">
        <v>1</v>
      </c>
      <c r="AZ242">
        <v>0</v>
      </c>
      <c r="BA242">
        <v>9</v>
      </c>
      <c r="BD242">
        <v>9</v>
      </c>
      <c r="BE242">
        <v>5</v>
      </c>
      <c r="BF242">
        <v>0</v>
      </c>
      <c r="BG242">
        <v>0</v>
      </c>
      <c r="BH242">
        <v>1</v>
      </c>
      <c r="BP242">
        <v>3</v>
      </c>
      <c r="BQ242">
        <v>3</v>
      </c>
      <c r="BR242">
        <v>3</v>
      </c>
      <c r="BS242">
        <v>4</v>
      </c>
      <c r="BT242">
        <v>5</v>
      </c>
      <c r="BX242">
        <v>8</v>
      </c>
      <c r="BY242">
        <v>9</v>
      </c>
    </row>
    <row r="243" spans="1:77" x14ac:dyDescent="0.25">
      <c r="A243" t="s">
        <v>714</v>
      </c>
      <c r="B243" s="15">
        <v>42614</v>
      </c>
      <c r="C243" t="s">
        <v>206</v>
      </c>
      <c r="D243">
        <v>17</v>
      </c>
      <c r="F243" t="s">
        <v>37</v>
      </c>
      <c r="G243" s="13">
        <v>1</v>
      </c>
      <c r="H243" s="13">
        <v>1</v>
      </c>
      <c r="I243" s="13">
        <v>0.5</v>
      </c>
      <c r="J243" s="13">
        <v>1.5</v>
      </c>
      <c r="K243" s="1">
        <v>1</v>
      </c>
      <c r="L243" s="1"/>
      <c r="M243" s="1">
        <v>0</v>
      </c>
      <c r="N243" s="1">
        <v>0</v>
      </c>
      <c r="O243" s="1">
        <v>0</v>
      </c>
      <c r="P243" s="12">
        <v>0</v>
      </c>
      <c r="Q243" s="1">
        <v>0</v>
      </c>
      <c r="R243" s="1">
        <v>0</v>
      </c>
      <c r="T243" s="1">
        <v>1</v>
      </c>
      <c r="U243" s="1">
        <v>0</v>
      </c>
      <c r="V243" s="1">
        <v>0</v>
      </c>
      <c r="W243" s="1">
        <v>0</v>
      </c>
      <c r="X243" s="1">
        <v>0</v>
      </c>
      <c r="Y243" s="1">
        <v>0</v>
      </c>
      <c r="Z243" s="1">
        <v>0</v>
      </c>
      <c r="AA243" s="1">
        <v>0</v>
      </c>
      <c r="AB243" s="1">
        <v>0</v>
      </c>
      <c r="AC243" s="1">
        <v>0</v>
      </c>
      <c r="AD243" t="s">
        <v>714</v>
      </c>
    </row>
    <row r="244" spans="1:77" x14ac:dyDescent="0.25">
      <c r="A244" t="s">
        <v>715</v>
      </c>
      <c r="B244" s="15">
        <v>42614</v>
      </c>
      <c r="C244" t="s">
        <v>206</v>
      </c>
      <c r="D244">
        <v>58</v>
      </c>
      <c r="F244" t="s">
        <v>38</v>
      </c>
      <c r="G244" s="13">
        <v>1</v>
      </c>
      <c r="H244" s="13">
        <v>2.7</v>
      </c>
      <c r="I244" s="13">
        <v>0</v>
      </c>
      <c r="J244" s="13">
        <v>2.7</v>
      </c>
      <c r="K244" s="1">
        <v>0</v>
      </c>
      <c r="L244" s="1"/>
      <c r="M244" s="1">
        <v>0</v>
      </c>
      <c r="N244" s="1">
        <v>1</v>
      </c>
      <c r="O244" s="1">
        <v>0</v>
      </c>
      <c r="P244" s="12">
        <v>0</v>
      </c>
      <c r="Q244" s="1">
        <v>1</v>
      </c>
      <c r="R244" s="1">
        <v>0</v>
      </c>
      <c r="T244" s="1">
        <v>0</v>
      </c>
      <c r="U244" s="1">
        <v>0</v>
      </c>
      <c r="V244" s="1">
        <v>0</v>
      </c>
      <c r="W244" s="1">
        <v>0</v>
      </c>
      <c r="X244" s="1">
        <v>0</v>
      </c>
      <c r="Y244" s="1">
        <v>0</v>
      </c>
      <c r="Z244" s="1">
        <v>0</v>
      </c>
      <c r="AA244" s="1">
        <v>0</v>
      </c>
      <c r="AB244" s="1">
        <v>0</v>
      </c>
      <c r="AC244" s="1">
        <v>0</v>
      </c>
      <c r="AD244" t="s">
        <v>715</v>
      </c>
    </row>
    <row r="245" spans="1:77" x14ac:dyDescent="0.25">
      <c r="A245" t="s">
        <v>717</v>
      </c>
      <c r="B245" s="15">
        <v>42614</v>
      </c>
      <c r="C245" t="s">
        <v>224</v>
      </c>
      <c r="D245">
        <v>10</v>
      </c>
      <c r="F245" t="s">
        <v>718</v>
      </c>
      <c r="G245" s="1">
        <v>1</v>
      </c>
      <c r="H245" s="1">
        <v>1</v>
      </c>
      <c r="I245" s="1">
        <v>2</v>
      </c>
      <c r="J245" s="1">
        <v>3</v>
      </c>
      <c r="K245" s="1">
        <v>1</v>
      </c>
      <c r="L245" s="1"/>
      <c r="M245" s="1">
        <v>0</v>
      </c>
      <c r="N245" s="1">
        <v>0</v>
      </c>
      <c r="O245" s="1">
        <v>0</v>
      </c>
      <c r="P245" s="1">
        <v>0</v>
      </c>
      <c r="Q245" s="1">
        <v>0</v>
      </c>
      <c r="R245" s="1">
        <v>0</v>
      </c>
      <c r="T245" s="1">
        <v>1</v>
      </c>
      <c r="U245" s="1">
        <v>1</v>
      </c>
      <c r="V245" s="1">
        <v>0</v>
      </c>
      <c r="W245" s="1">
        <v>0</v>
      </c>
      <c r="X245" s="1">
        <v>0</v>
      </c>
      <c r="Y245" s="1">
        <v>0</v>
      </c>
      <c r="Z245" s="1">
        <v>1</v>
      </c>
      <c r="AA245" s="1">
        <v>1</v>
      </c>
      <c r="AB245" s="1">
        <v>0</v>
      </c>
      <c r="AC245" s="1">
        <v>0</v>
      </c>
      <c r="AE245" s="24">
        <v>100000000</v>
      </c>
    </row>
    <row r="246" spans="1:77" x14ac:dyDescent="0.25">
      <c r="A246" t="s">
        <v>719</v>
      </c>
      <c r="B246" s="15">
        <v>42614</v>
      </c>
      <c r="C246" t="s">
        <v>206</v>
      </c>
      <c r="D246">
        <v>4</v>
      </c>
      <c r="F246" t="s">
        <v>39</v>
      </c>
      <c r="G246" s="13">
        <v>1</v>
      </c>
      <c r="H246" s="13">
        <v>0</v>
      </c>
      <c r="I246" s="13">
        <v>0</v>
      </c>
      <c r="J246" s="13">
        <v>0</v>
      </c>
      <c r="K246" s="1">
        <v>0</v>
      </c>
      <c r="L246" s="1"/>
      <c r="M246" s="1">
        <v>0</v>
      </c>
      <c r="N246" s="1">
        <v>0</v>
      </c>
      <c r="O246" s="1">
        <v>0</v>
      </c>
      <c r="P246" s="12">
        <v>0</v>
      </c>
      <c r="Q246" s="1">
        <v>0</v>
      </c>
      <c r="R246" s="1">
        <v>0</v>
      </c>
      <c r="T246" s="1">
        <v>0</v>
      </c>
      <c r="U246" s="1">
        <v>0</v>
      </c>
      <c r="V246" s="1">
        <v>0</v>
      </c>
      <c r="W246" s="1">
        <v>0</v>
      </c>
      <c r="X246" s="1">
        <v>0</v>
      </c>
      <c r="Y246" s="1">
        <v>0</v>
      </c>
      <c r="Z246" s="1">
        <v>0</v>
      </c>
      <c r="AA246" s="1">
        <v>0</v>
      </c>
      <c r="AB246" s="1">
        <v>0</v>
      </c>
      <c r="AC246" s="1">
        <v>0</v>
      </c>
      <c r="AD246" t="s">
        <v>719</v>
      </c>
    </row>
    <row r="247" spans="1:77" x14ac:dyDescent="0.25">
      <c r="A247" t="s">
        <v>720</v>
      </c>
      <c r="B247" s="15">
        <v>42614</v>
      </c>
      <c r="C247" t="s">
        <v>107</v>
      </c>
      <c r="D247">
        <v>21</v>
      </c>
      <c r="F247" t="s">
        <v>220</v>
      </c>
      <c r="G247" s="1">
        <v>1</v>
      </c>
      <c r="H247" s="1">
        <v>4.2</v>
      </c>
      <c r="I247" s="1">
        <v>4.8</v>
      </c>
      <c r="J247" s="1">
        <v>9</v>
      </c>
      <c r="K247" s="1">
        <v>1</v>
      </c>
      <c r="L247" s="1"/>
      <c r="M247" s="1">
        <v>0</v>
      </c>
      <c r="N247" s="1">
        <v>1</v>
      </c>
      <c r="O247" s="1">
        <v>0</v>
      </c>
      <c r="P247" s="1">
        <v>1</v>
      </c>
      <c r="Q247" s="1">
        <v>0</v>
      </c>
      <c r="R247" s="1">
        <v>0</v>
      </c>
      <c r="T247" s="1">
        <v>1</v>
      </c>
      <c r="U247" s="1">
        <v>0</v>
      </c>
      <c r="V247" s="1">
        <v>1</v>
      </c>
      <c r="W247" s="1">
        <v>1</v>
      </c>
      <c r="X247" s="1">
        <v>0</v>
      </c>
      <c r="Y247" s="1">
        <v>1</v>
      </c>
      <c r="Z247" s="1">
        <v>1</v>
      </c>
      <c r="AA247" s="1">
        <v>0</v>
      </c>
      <c r="AB247" s="1">
        <v>0</v>
      </c>
      <c r="AC247" s="1">
        <v>0</v>
      </c>
      <c r="AD247" t="s">
        <v>720</v>
      </c>
      <c r="AE247" s="24">
        <v>1680799000</v>
      </c>
    </row>
    <row r="248" spans="1:77" x14ac:dyDescent="0.25">
      <c r="A248" t="s">
        <v>721</v>
      </c>
      <c r="B248" s="15">
        <v>42614</v>
      </c>
      <c r="C248" t="s">
        <v>222</v>
      </c>
      <c r="D248">
        <v>54</v>
      </c>
      <c r="G248" s="1">
        <v>0</v>
      </c>
      <c r="H248" s="1">
        <v>0</v>
      </c>
      <c r="I248" s="1">
        <v>0</v>
      </c>
      <c r="J248" s="1">
        <v>0</v>
      </c>
      <c r="K248" s="1">
        <v>0</v>
      </c>
      <c r="L248" s="1"/>
      <c r="M248" s="1">
        <v>0</v>
      </c>
      <c r="N248" s="1">
        <v>0</v>
      </c>
      <c r="O248" s="1">
        <v>0</v>
      </c>
      <c r="P248" s="1">
        <v>0</v>
      </c>
      <c r="Q248" s="1">
        <v>0</v>
      </c>
      <c r="R248" s="1">
        <v>0</v>
      </c>
      <c r="T248" s="1">
        <v>0</v>
      </c>
      <c r="U248" s="1">
        <v>0</v>
      </c>
      <c r="V248" s="1">
        <v>0</v>
      </c>
      <c r="W248" s="1">
        <v>0</v>
      </c>
      <c r="X248" s="1">
        <v>0</v>
      </c>
      <c r="Y248" s="1">
        <v>0</v>
      </c>
      <c r="Z248" s="1">
        <v>0</v>
      </c>
      <c r="AA248" s="1">
        <v>0</v>
      </c>
      <c r="AB248" s="1">
        <v>0</v>
      </c>
      <c r="AC248" s="1">
        <v>0</v>
      </c>
      <c r="AD248" t="s">
        <v>721</v>
      </c>
      <c r="AE248" s="24">
        <v>349037000</v>
      </c>
    </row>
    <row r="249" spans="1:77" x14ac:dyDescent="0.25">
      <c r="A249" t="s">
        <v>722</v>
      </c>
      <c r="B249" s="15">
        <v>42614</v>
      </c>
      <c r="C249" t="s">
        <v>223</v>
      </c>
      <c r="D249">
        <v>33</v>
      </c>
      <c r="F249" t="s">
        <v>723</v>
      </c>
      <c r="G249" s="1">
        <v>1</v>
      </c>
      <c r="H249" s="1">
        <v>2</v>
      </c>
      <c r="I249" s="1">
        <v>1.7</v>
      </c>
      <c r="J249" s="1">
        <v>3.7</v>
      </c>
      <c r="K249" s="1">
        <v>1</v>
      </c>
      <c r="L249" s="1"/>
      <c r="M249" s="1">
        <v>0</v>
      </c>
      <c r="N249" s="1">
        <v>0</v>
      </c>
      <c r="O249" s="1">
        <v>0</v>
      </c>
      <c r="P249" s="1">
        <v>1</v>
      </c>
      <c r="Q249" s="1">
        <v>0</v>
      </c>
      <c r="R249" s="1">
        <v>0</v>
      </c>
      <c r="T249" s="1">
        <v>1</v>
      </c>
      <c r="U249" s="1">
        <v>1</v>
      </c>
      <c r="V249" s="1">
        <v>1</v>
      </c>
      <c r="W249" s="1">
        <v>0</v>
      </c>
      <c r="X249" s="1">
        <v>0</v>
      </c>
      <c r="Y249" s="1">
        <v>0</v>
      </c>
      <c r="Z249" s="1">
        <v>0</v>
      </c>
      <c r="AA249" s="1">
        <v>1</v>
      </c>
      <c r="AB249" s="1">
        <v>0</v>
      </c>
      <c r="AC249" s="1">
        <v>0</v>
      </c>
      <c r="AE249" s="24">
        <v>9144000</v>
      </c>
    </row>
    <row r="250" spans="1:77" x14ac:dyDescent="0.25">
      <c r="A250" t="s">
        <v>724</v>
      </c>
      <c r="B250" s="15">
        <v>42614</v>
      </c>
      <c r="C250" t="s">
        <v>214</v>
      </c>
      <c r="D250">
        <v>160</v>
      </c>
      <c r="F250" t="s">
        <v>215</v>
      </c>
      <c r="G250" s="13">
        <v>1</v>
      </c>
      <c r="H250" s="13">
        <v>1</v>
      </c>
      <c r="I250" s="13">
        <v>0</v>
      </c>
      <c r="J250" s="13">
        <v>1</v>
      </c>
      <c r="K250" s="1">
        <v>0</v>
      </c>
      <c r="L250" s="1"/>
      <c r="M250" s="1">
        <v>0</v>
      </c>
      <c r="N250" s="1">
        <v>0</v>
      </c>
      <c r="O250" s="1">
        <v>0</v>
      </c>
      <c r="P250" s="1">
        <v>1</v>
      </c>
      <c r="Q250" s="1">
        <v>0</v>
      </c>
      <c r="R250" s="1">
        <v>0</v>
      </c>
      <c r="T250" s="1">
        <v>0</v>
      </c>
      <c r="U250" s="1">
        <v>0</v>
      </c>
      <c r="V250" s="1">
        <v>0</v>
      </c>
      <c r="W250" s="1">
        <v>0</v>
      </c>
      <c r="X250" s="1">
        <v>0</v>
      </c>
      <c r="Y250" s="1">
        <v>0</v>
      </c>
      <c r="Z250" s="1">
        <v>0</v>
      </c>
      <c r="AA250" s="1">
        <v>0</v>
      </c>
      <c r="AB250" s="1">
        <v>0</v>
      </c>
      <c r="AC250" s="1">
        <v>0</v>
      </c>
      <c r="AD250" t="s">
        <v>1</v>
      </c>
      <c r="AE250" s="24">
        <v>187926000</v>
      </c>
    </row>
    <row r="251" spans="1:77" x14ac:dyDescent="0.25">
      <c r="A251" s="9" t="s">
        <v>725</v>
      </c>
      <c r="B251" s="15">
        <v>42614</v>
      </c>
      <c r="C251" s="9" t="s">
        <v>200</v>
      </c>
      <c r="D251">
        <v>395</v>
      </c>
      <c r="E251" s="21"/>
      <c r="F251" s="9" t="s">
        <v>726</v>
      </c>
      <c r="G251" s="13">
        <v>1</v>
      </c>
      <c r="H251" s="13">
        <v>2.5</v>
      </c>
      <c r="I251" s="13">
        <v>0</v>
      </c>
      <c r="J251" s="13">
        <v>2.5</v>
      </c>
      <c r="K251" s="11">
        <v>1</v>
      </c>
      <c r="L251" s="10"/>
      <c r="M251" s="10">
        <v>1</v>
      </c>
      <c r="N251" s="10">
        <v>0</v>
      </c>
      <c r="O251" s="10">
        <v>0</v>
      </c>
      <c r="P251" s="10">
        <v>0</v>
      </c>
      <c r="Q251" s="10">
        <v>0</v>
      </c>
      <c r="R251" s="10">
        <v>0</v>
      </c>
      <c r="S251" s="10">
        <v>0</v>
      </c>
      <c r="T251" s="12">
        <v>0</v>
      </c>
      <c r="U251" s="12">
        <v>0</v>
      </c>
      <c r="V251" s="12">
        <v>0</v>
      </c>
      <c r="W251" s="12">
        <v>0</v>
      </c>
      <c r="X251" s="12">
        <v>0</v>
      </c>
      <c r="Y251" s="13">
        <v>0</v>
      </c>
      <c r="Z251" s="13">
        <v>0</v>
      </c>
      <c r="AA251" s="12">
        <v>0</v>
      </c>
      <c r="AB251" s="12">
        <v>0</v>
      </c>
      <c r="AC251" s="12">
        <v>0</v>
      </c>
      <c r="AD251" s="9" t="s">
        <v>631</v>
      </c>
      <c r="AE251" s="25"/>
      <c r="AF251" s="9"/>
      <c r="AG251">
        <v>1</v>
      </c>
      <c r="AH251">
        <v>1</v>
      </c>
      <c r="AI251">
        <v>0</v>
      </c>
      <c r="AJ251">
        <v>0</v>
      </c>
      <c r="AK251">
        <v>1</v>
      </c>
      <c r="AL251">
        <v>0</v>
      </c>
      <c r="AM251">
        <v>2</v>
      </c>
      <c r="AN251">
        <v>3</v>
      </c>
      <c r="BA251">
        <v>3</v>
      </c>
      <c r="BD251">
        <v>3</v>
      </c>
      <c r="BE251">
        <v>2</v>
      </c>
      <c r="BF251">
        <v>0</v>
      </c>
      <c r="BG251">
        <v>0</v>
      </c>
      <c r="BH251">
        <v>0</v>
      </c>
      <c r="BP251">
        <v>1</v>
      </c>
      <c r="BQ251">
        <v>2</v>
      </c>
      <c r="BT251">
        <v>3</v>
      </c>
      <c r="BX251">
        <v>3</v>
      </c>
      <c r="BY251">
        <v>3</v>
      </c>
    </row>
    <row r="252" spans="1:77" x14ac:dyDescent="0.25">
      <c r="A252" t="s">
        <v>3</v>
      </c>
      <c r="B252" s="15">
        <v>42614</v>
      </c>
      <c r="C252" t="s">
        <v>222</v>
      </c>
      <c r="D252">
        <v>4</v>
      </c>
      <c r="E252">
        <v>22</v>
      </c>
      <c r="F252" t="s">
        <v>85</v>
      </c>
      <c r="G252" s="1">
        <v>1</v>
      </c>
      <c r="H252" s="1">
        <v>3</v>
      </c>
      <c r="I252" s="1">
        <v>3.3</v>
      </c>
      <c r="J252" s="1">
        <v>6.3</v>
      </c>
      <c r="K252" s="1">
        <v>1</v>
      </c>
      <c r="L252" s="1"/>
      <c r="M252" s="1">
        <v>0</v>
      </c>
      <c r="N252" s="1">
        <v>0</v>
      </c>
      <c r="O252" s="1">
        <v>0</v>
      </c>
      <c r="P252" s="1">
        <v>1</v>
      </c>
      <c r="Q252" s="1">
        <v>0</v>
      </c>
      <c r="R252" s="1">
        <v>1</v>
      </c>
      <c r="T252" s="1">
        <v>1</v>
      </c>
      <c r="U252" s="1">
        <v>0</v>
      </c>
      <c r="V252" s="1">
        <v>1</v>
      </c>
      <c r="W252" s="1">
        <v>0</v>
      </c>
      <c r="X252" s="1">
        <v>0</v>
      </c>
      <c r="Y252" s="1">
        <v>1</v>
      </c>
      <c r="Z252" s="1">
        <v>1</v>
      </c>
      <c r="AA252" s="1">
        <v>0</v>
      </c>
      <c r="AB252" s="1">
        <v>0</v>
      </c>
      <c r="AC252" s="1">
        <v>0</v>
      </c>
      <c r="AD252" t="s">
        <v>3</v>
      </c>
      <c r="AE252" s="24">
        <v>1658826000</v>
      </c>
    </row>
    <row r="253" spans="1:77" x14ac:dyDescent="0.25">
      <c r="A253" t="s">
        <v>729</v>
      </c>
      <c r="B253" s="15">
        <v>42614</v>
      </c>
      <c r="C253" t="s">
        <v>206</v>
      </c>
      <c r="D253">
        <v>1</v>
      </c>
      <c r="F253" t="s">
        <v>40</v>
      </c>
      <c r="G253" s="13">
        <v>1</v>
      </c>
      <c r="H253" s="13">
        <v>0</v>
      </c>
      <c r="I253" s="13">
        <v>0</v>
      </c>
      <c r="J253" s="13">
        <v>0</v>
      </c>
      <c r="K253" s="1">
        <v>0</v>
      </c>
      <c r="L253" s="1"/>
      <c r="M253" s="1">
        <v>0</v>
      </c>
      <c r="N253" s="1">
        <v>0</v>
      </c>
      <c r="O253" s="1">
        <v>0</v>
      </c>
      <c r="P253" s="12">
        <v>0</v>
      </c>
      <c r="Q253" s="1">
        <v>0</v>
      </c>
      <c r="R253" s="1">
        <v>0</v>
      </c>
      <c r="T253" s="1">
        <v>0</v>
      </c>
      <c r="U253" s="1">
        <v>0</v>
      </c>
      <c r="V253" s="1">
        <v>0</v>
      </c>
      <c r="W253" s="1">
        <v>0</v>
      </c>
      <c r="X253" s="1">
        <v>0</v>
      </c>
      <c r="Y253" s="1">
        <v>0</v>
      </c>
      <c r="Z253" s="1">
        <v>0</v>
      </c>
      <c r="AA253" s="1">
        <v>0</v>
      </c>
      <c r="AB253" s="1">
        <v>0</v>
      </c>
      <c r="AC253" s="1">
        <v>0</v>
      </c>
      <c r="AD253" t="s">
        <v>729</v>
      </c>
    </row>
    <row r="254" spans="1:77" ht="15" customHeight="1" x14ac:dyDescent="0.25">
      <c r="A254" t="s">
        <v>731</v>
      </c>
      <c r="B254" s="15">
        <v>42614</v>
      </c>
      <c r="C254" t="s">
        <v>214</v>
      </c>
      <c r="D254">
        <v>192</v>
      </c>
      <c r="F254" t="s">
        <v>732</v>
      </c>
      <c r="G254" s="13">
        <v>1</v>
      </c>
      <c r="H254" s="13">
        <v>1</v>
      </c>
      <c r="I254" s="13">
        <v>0</v>
      </c>
      <c r="J254" s="13">
        <v>1</v>
      </c>
      <c r="K254" s="1">
        <v>0</v>
      </c>
      <c r="L254" s="1"/>
      <c r="M254" s="1">
        <v>0</v>
      </c>
      <c r="N254" s="1">
        <v>0</v>
      </c>
      <c r="O254" s="1">
        <v>0</v>
      </c>
      <c r="P254" s="1">
        <v>0</v>
      </c>
      <c r="Q254" s="1">
        <v>0</v>
      </c>
      <c r="R254" s="1">
        <v>1</v>
      </c>
      <c r="T254" s="1">
        <v>0</v>
      </c>
      <c r="U254" s="1">
        <v>0</v>
      </c>
      <c r="V254" s="1">
        <v>0</v>
      </c>
      <c r="W254" s="1">
        <v>0</v>
      </c>
      <c r="X254" s="1">
        <v>0</v>
      </c>
      <c r="Y254" s="1">
        <v>0</v>
      </c>
      <c r="Z254" s="1">
        <v>0</v>
      </c>
      <c r="AA254" s="1">
        <v>0</v>
      </c>
      <c r="AB254" s="1">
        <v>0</v>
      </c>
      <c r="AC254" s="1">
        <v>0</v>
      </c>
      <c r="AD254" t="s">
        <v>755</v>
      </c>
      <c r="AE254" s="24">
        <v>122301000</v>
      </c>
    </row>
    <row r="255" spans="1:77" x14ac:dyDescent="0.25">
      <c r="A255" t="s">
        <v>735</v>
      </c>
      <c r="B255" s="15">
        <v>42614</v>
      </c>
      <c r="C255" t="s">
        <v>206</v>
      </c>
      <c r="D255">
        <v>4</v>
      </c>
      <c r="F255" t="s">
        <v>736</v>
      </c>
      <c r="G255" s="13">
        <v>1</v>
      </c>
      <c r="H255" s="13">
        <v>0</v>
      </c>
      <c r="I255" s="13">
        <v>0</v>
      </c>
      <c r="J255" s="13">
        <v>0</v>
      </c>
      <c r="K255" s="1">
        <v>0</v>
      </c>
      <c r="L255" s="1"/>
      <c r="M255" s="1">
        <v>0</v>
      </c>
      <c r="N255" s="1">
        <v>0</v>
      </c>
      <c r="O255" s="1">
        <v>0</v>
      </c>
      <c r="P255" s="12">
        <v>0</v>
      </c>
      <c r="Q255" s="1">
        <v>0</v>
      </c>
      <c r="R255" s="1">
        <v>0</v>
      </c>
      <c r="T255" s="1">
        <v>0</v>
      </c>
      <c r="U255" s="1">
        <v>0</v>
      </c>
      <c r="V255" s="1">
        <v>0</v>
      </c>
      <c r="W255" s="1">
        <v>0</v>
      </c>
      <c r="X255" s="1">
        <v>0</v>
      </c>
      <c r="Y255" s="1">
        <v>0</v>
      </c>
      <c r="Z255" s="1">
        <v>0</v>
      </c>
      <c r="AA255" s="1">
        <v>0</v>
      </c>
      <c r="AB255" s="1">
        <v>0</v>
      </c>
      <c r="AC255" s="1">
        <v>0</v>
      </c>
      <c r="AD255" t="s">
        <v>735</v>
      </c>
    </row>
    <row r="256" spans="1:77" x14ac:dyDescent="0.25">
      <c r="A256" s="9" t="s">
        <v>737</v>
      </c>
      <c r="B256" s="15">
        <v>42614</v>
      </c>
      <c r="C256" s="9" t="s">
        <v>200</v>
      </c>
      <c r="D256">
        <v>26</v>
      </c>
      <c r="E256" s="21"/>
      <c r="F256" s="9" t="s">
        <v>738</v>
      </c>
      <c r="G256" s="13">
        <v>1</v>
      </c>
      <c r="H256" s="13">
        <v>5.7</v>
      </c>
      <c r="I256" s="13">
        <v>6.5</v>
      </c>
      <c r="J256" s="13">
        <v>12.2</v>
      </c>
      <c r="K256" s="10">
        <v>1</v>
      </c>
      <c r="L256" s="10"/>
      <c r="M256" s="10">
        <v>1</v>
      </c>
      <c r="N256" s="11">
        <v>1</v>
      </c>
      <c r="O256" s="10">
        <v>0</v>
      </c>
      <c r="P256" s="10">
        <v>1</v>
      </c>
      <c r="Q256" s="10">
        <v>0</v>
      </c>
      <c r="R256" s="10">
        <v>0</v>
      </c>
      <c r="S256" s="10">
        <v>0</v>
      </c>
      <c r="T256" s="12">
        <v>1</v>
      </c>
      <c r="U256" s="12">
        <v>1</v>
      </c>
      <c r="V256" s="13">
        <v>1</v>
      </c>
      <c r="W256" s="12">
        <v>1</v>
      </c>
      <c r="X256" s="12">
        <v>1</v>
      </c>
      <c r="Y256" s="13">
        <v>1</v>
      </c>
      <c r="Z256" s="13">
        <v>0</v>
      </c>
      <c r="AA256" s="12">
        <v>0</v>
      </c>
      <c r="AB256" s="12">
        <v>0</v>
      </c>
      <c r="AC256" s="12">
        <v>0</v>
      </c>
      <c r="AD256" s="9" t="s">
        <v>737</v>
      </c>
      <c r="AE256" s="25"/>
      <c r="AF256" s="9"/>
    </row>
    <row r="257" spans="1:77" x14ac:dyDescent="0.25">
      <c r="A257" t="s">
        <v>739</v>
      </c>
      <c r="B257" s="15">
        <v>42614</v>
      </c>
      <c r="C257" t="s">
        <v>130</v>
      </c>
      <c r="D257">
        <v>46</v>
      </c>
      <c r="F257" t="s">
        <v>64</v>
      </c>
      <c r="G257" s="13">
        <v>1</v>
      </c>
      <c r="H257" s="13">
        <v>0</v>
      </c>
      <c r="I257" s="13">
        <v>0</v>
      </c>
      <c r="J257" s="13">
        <v>0</v>
      </c>
      <c r="K257" s="1">
        <v>0</v>
      </c>
      <c r="L257" s="1"/>
      <c r="M257" s="1">
        <v>0</v>
      </c>
      <c r="N257" s="1">
        <v>0</v>
      </c>
      <c r="O257" s="1">
        <v>0</v>
      </c>
      <c r="P257" s="1">
        <v>0</v>
      </c>
      <c r="Q257" s="1">
        <v>0</v>
      </c>
      <c r="R257" s="1">
        <v>0</v>
      </c>
      <c r="T257" s="1">
        <v>0</v>
      </c>
      <c r="U257" s="1">
        <v>0</v>
      </c>
      <c r="V257" s="1">
        <v>0</v>
      </c>
      <c r="W257" s="1">
        <v>0</v>
      </c>
      <c r="X257" s="1">
        <v>0</v>
      </c>
      <c r="Y257" s="1">
        <v>0</v>
      </c>
      <c r="Z257" s="1">
        <v>0</v>
      </c>
      <c r="AA257" s="1">
        <v>0</v>
      </c>
      <c r="AB257" s="1">
        <v>0</v>
      </c>
      <c r="AC257" s="1">
        <v>0</v>
      </c>
      <c r="AD257" t="s">
        <v>739</v>
      </c>
    </row>
    <row r="258" spans="1:77" x14ac:dyDescent="0.25">
      <c r="A258" t="s">
        <v>740</v>
      </c>
      <c r="B258" s="15">
        <v>42614</v>
      </c>
      <c r="C258" t="s">
        <v>130</v>
      </c>
      <c r="D258">
        <v>165</v>
      </c>
      <c r="F258" t="s">
        <v>741</v>
      </c>
      <c r="G258" s="13">
        <v>1</v>
      </c>
      <c r="H258" s="13">
        <v>1</v>
      </c>
      <c r="I258" s="13">
        <v>2</v>
      </c>
      <c r="J258" s="13">
        <v>3</v>
      </c>
      <c r="K258" s="1">
        <v>0</v>
      </c>
      <c r="L258" s="1"/>
      <c r="M258" s="1">
        <v>0</v>
      </c>
      <c r="N258" s="1">
        <v>0</v>
      </c>
      <c r="O258" s="1">
        <v>0</v>
      </c>
      <c r="P258" s="1">
        <v>1</v>
      </c>
      <c r="Q258" s="1">
        <v>0</v>
      </c>
      <c r="R258" s="1">
        <v>0</v>
      </c>
      <c r="T258" s="1">
        <v>1</v>
      </c>
      <c r="U258" s="1">
        <v>0</v>
      </c>
      <c r="V258" s="1">
        <v>1</v>
      </c>
      <c r="W258" s="1">
        <v>0</v>
      </c>
      <c r="X258" s="1">
        <v>0</v>
      </c>
      <c r="Y258" s="1">
        <v>0</v>
      </c>
      <c r="Z258" s="1">
        <v>1</v>
      </c>
      <c r="AA258" s="1">
        <v>1</v>
      </c>
      <c r="AB258" s="1">
        <v>0</v>
      </c>
      <c r="AC258" s="1">
        <v>0</v>
      </c>
      <c r="AD258" t="s">
        <v>740</v>
      </c>
      <c r="AE258" s="24">
        <v>309106000</v>
      </c>
      <c r="AG258">
        <v>1</v>
      </c>
      <c r="AH258">
        <v>1</v>
      </c>
      <c r="AI258">
        <v>0</v>
      </c>
      <c r="AJ258">
        <v>1</v>
      </c>
      <c r="AK258">
        <v>1</v>
      </c>
      <c r="AL258">
        <v>1</v>
      </c>
      <c r="AM258">
        <v>6</v>
      </c>
      <c r="AN258">
        <v>7</v>
      </c>
      <c r="AO258">
        <v>1</v>
      </c>
      <c r="AQ258">
        <v>1</v>
      </c>
      <c r="AR258">
        <v>0</v>
      </c>
      <c r="AS258">
        <v>0</v>
      </c>
      <c r="AT258">
        <v>0</v>
      </c>
      <c r="AU258">
        <v>0</v>
      </c>
      <c r="AV258">
        <v>0</v>
      </c>
      <c r="AW258">
        <v>0</v>
      </c>
      <c r="AX258">
        <v>0</v>
      </c>
      <c r="AY258">
        <v>1</v>
      </c>
      <c r="AZ258">
        <v>0</v>
      </c>
      <c r="BA258">
        <v>8</v>
      </c>
      <c r="BD258">
        <v>8</v>
      </c>
      <c r="BE258">
        <v>6</v>
      </c>
      <c r="BF258">
        <v>0</v>
      </c>
      <c r="BG258">
        <v>0</v>
      </c>
      <c r="BH258">
        <v>1</v>
      </c>
      <c r="BP258">
        <v>5</v>
      </c>
      <c r="BQ258">
        <v>2</v>
      </c>
      <c r="BR258">
        <v>1</v>
      </c>
      <c r="BT258">
        <v>8</v>
      </c>
      <c r="BV258">
        <v>1</v>
      </c>
      <c r="BW258">
        <v>1</v>
      </c>
      <c r="BX258">
        <v>6</v>
      </c>
      <c r="BY258">
        <v>8</v>
      </c>
    </row>
    <row r="259" spans="1:77" x14ac:dyDescent="0.25">
      <c r="A259" t="s">
        <v>742</v>
      </c>
      <c r="B259" s="15">
        <v>42614</v>
      </c>
      <c r="C259" t="s">
        <v>224</v>
      </c>
      <c r="D259">
        <v>109</v>
      </c>
      <c r="F259" t="s">
        <v>86</v>
      </c>
      <c r="G259" s="1">
        <v>1</v>
      </c>
      <c r="H259" s="1">
        <v>0</v>
      </c>
      <c r="I259" s="1">
        <v>0</v>
      </c>
      <c r="J259" s="1">
        <v>0</v>
      </c>
      <c r="K259" s="1">
        <v>1</v>
      </c>
      <c r="L259" s="1"/>
      <c r="M259" s="1">
        <v>0</v>
      </c>
      <c r="N259" s="1">
        <v>1</v>
      </c>
      <c r="O259" s="1">
        <v>1</v>
      </c>
      <c r="P259" s="1">
        <v>1</v>
      </c>
      <c r="Q259" s="1">
        <v>0</v>
      </c>
      <c r="R259" s="1">
        <v>0</v>
      </c>
      <c r="T259" s="1">
        <v>1</v>
      </c>
      <c r="U259" s="1">
        <v>0</v>
      </c>
      <c r="V259" s="1">
        <v>1</v>
      </c>
      <c r="W259" s="1">
        <v>1</v>
      </c>
      <c r="X259" s="1">
        <v>0</v>
      </c>
      <c r="Y259" s="1">
        <v>1</v>
      </c>
      <c r="Z259" s="1">
        <v>0</v>
      </c>
      <c r="AA259" s="1">
        <v>1</v>
      </c>
      <c r="AB259" s="1">
        <v>0</v>
      </c>
      <c r="AC259" s="1">
        <v>0</v>
      </c>
      <c r="AE259" s="24">
        <v>434000000</v>
      </c>
      <c r="AG259">
        <v>1</v>
      </c>
      <c r="AH259">
        <v>1</v>
      </c>
      <c r="AI259">
        <v>0</v>
      </c>
      <c r="AJ259">
        <v>0</v>
      </c>
      <c r="AK259">
        <v>2</v>
      </c>
      <c r="AL259">
        <v>3</v>
      </c>
      <c r="AM259">
        <v>7</v>
      </c>
      <c r="AN259">
        <v>11</v>
      </c>
      <c r="BA259">
        <v>11</v>
      </c>
      <c r="BD259">
        <v>11</v>
      </c>
      <c r="BE259">
        <v>6</v>
      </c>
      <c r="BF259">
        <v>0</v>
      </c>
      <c r="BG259">
        <v>0</v>
      </c>
      <c r="BH259">
        <v>2</v>
      </c>
      <c r="BP259">
        <v>6</v>
      </c>
      <c r="BQ259">
        <v>1</v>
      </c>
      <c r="BR259">
        <v>4</v>
      </c>
      <c r="BS259">
        <v>2</v>
      </c>
      <c r="BT259">
        <v>9</v>
      </c>
      <c r="BV259">
        <v>5</v>
      </c>
      <c r="BW259">
        <v>3</v>
      </c>
      <c r="BX259">
        <v>3</v>
      </c>
      <c r="BY259">
        <v>11</v>
      </c>
    </row>
    <row r="260" spans="1:77" x14ac:dyDescent="0.25">
      <c r="A260" t="s">
        <v>743</v>
      </c>
      <c r="B260" s="15">
        <v>42614</v>
      </c>
      <c r="C260" t="s">
        <v>130</v>
      </c>
      <c r="D260">
        <v>156</v>
      </c>
      <c r="F260" t="s">
        <v>67</v>
      </c>
      <c r="G260" s="13">
        <v>1</v>
      </c>
      <c r="H260" s="13">
        <v>7</v>
      </c>
      <c r="I260" s="13">
        <v>4.2</v>
      </c>
      <c r="J260" s="13">
        <v>11.2</v>
      </c>
      <c r="K260" s="1">
        <v>0</v>
      </c>
      <c r="L260" s="1"/>
      <c r="M260" s="1">
        <v>0</v>
      </c>
      <c r="N260" s="1">
        <v>0</v>
      </c>
      <c r="O260" s="1">
        <v>0</v>
      </c>
      <c r="P260" s="1">
        <v>1</v>
      </c>
      <c r="Q260" s="1">
        <v>0</v>
      </c>
      <c r="R260" s="1">
        <v>0</v>
      </c>
      <c r="T260" s="1">
        <v>0</v>
      </c>
      <c r="U260" s="1">
        <v>0</v>
      </c>
      <c r="V260" s="1">
        <v>0</v>
      </c>
      <c r="W260" s="1">
        <v>0</v>
      </c>
      <c r="X260" s="1">
        <v>0</v>
      </c>
      <c r="Y260" s="1">
        <v>0</v>
      </c>
      <c r="Z260" s="1">
        <v>0</v>
      </c>
      <c r="AA260" s="1">
        <v>0</v>
      </c>
      <c r="AB260" s="1">
        <v>0</v>
      </c>
      <c r="AC260" s="1">
        <v>0</v>
      </c>
    </row>
    <row r="261" spans="1:77" x14ac:dyDescent="0.25">
      <c r="A261" t="s">
        <v>744</v>
      </c>
      <c r="B261" s="15">
        <v>42614</v>
      </c>
      <c r="C261" t="s">
        <v>206</v>
      </c>
      <c r="D261">
        <v>169</v>
      </c>
      <c r="F261" t="s">
        <v>745</v>
      </c>
      <c r="G261" s="13">
        <v>1</v>
      </c>
      <c r="H261" s="13">
        <v>1</v>
      </c>
      <c r="I261" s="13">
        <v>0</v>
      </c>
      <c r="J261" s="13">
        <v>1</v>
      </c>
      <c r="K261" s="1">
        <v>0</v>
      </c>
      <c r="L261" s="1"/>
      <c r="M261" s="1">
        <v>0</v>
      </c>
      <c r="N261" s="1">
        <v>0</v>
      </c>
      <c r="O261" s="1">
        <v>0</v>
      </c>
      <c r="P261" s="12">
        <v>0</v>
      </c>
      <c r="Q261" s="1">
        <v>0</v>
      </c>
      <c r="R261" s="1">
        <v>0</v>
      </c>
      <c r="T261" s="1">
        <v>0</v>
      </c>
      <c r="U261" s="1">
        <v>0</v>
      </c>
      <c r="V261" s="1">
        <v>0</v>
      </c>
      <c r="W261" s="1">
        <v>0</v>
      </c>
      <c r="X261" s="1">
        <v>0</v>
      </c>
      <c r="Y261" s="1">
        <v>0</v>
      </c>
      <c r="Z261" s="1">
        <v>0</v>
      </c>
      <c r="AA261" s="1">
        <v>0</v>
      </c>
      <c r="AB261" s="1">
        <v>0</v>
      </c>
      <c r="AC261" s="1">
        <v>0</v>
      </c>
      <c r="AD261" t="s">
        <v>744</v>
      </c>
    </row>
    <row r="262" spans="1:77" ht="15" customHeight="1" x14ac:dyDescent="0.25">
      <c r="A262" t="s">
        <v>746</v>
      </c>
      <c r="B262" s="15">
        <v>42614</v>
      </c>
      <c r="C262" t="s">
        <v>130</v>
      </c>
      <c r="D262">
        <v>3</v>
      </c>
      <c r="G262" s="1">
        <v>0</v>
      </c>
      <c r="H262" s="1">
        <v>0</v>
      </c>
      <c r="I262" s="1">
        <v>0</v>
      </c>
      <c r="J262" s="1">
        <v>0</v>
      </c>
      <c r="K262" s="1">
        <v>0</v>
      </c>
      <c r="L262" s="1"/>
      <c r="M262" s="1">
        <v>0</v>
      </c>
      <c r="N262" s="1">
        <v>0</v>
      </c>
      <c r="O262" s="1">
        <v>0</v>
      </c>
      <c r="P262" s="1">
        <v>0</v>
      </c>
      <c r="Q262" s="1">
        <v>0</v>
      </c>
      <c r="R262" s="1">
        <v>0</v>
      </c>
      <c r="T262" s="1">
        <v>0</v>
      </c>
      <c r="U262" s="1">
        <v>0</v>
      </c>
      <c r="V262" s="1">
        <v>0</v>
      </c>
      <c r="W262" s="1">
        <v>0</v>
      </c>
      <c r="X262" s="1">
        <v>0</v>
      </c>
      <c r="Y262" s="1">
        <v>0</v>
      </c>
      <c r="Z262" s="1">
        <v>0</v>
      </c>
      <c r="AA262" s="1">
        <v>0</v>
      </c>
      <c r="AB262" s="1">
        <v>0</v>
      </c>
      <c r="AC262" s="1">
        <v>0</v>
      </c>
    </row>
    <row r="263" spans="1:77" x14ac:dyDescent="0.25">
      <c r="A263" t="s">
        <v>747</v>
      </c>
      <c r="B263" s="15">
        <v>42614</v>
      </c>
      <c r="C263" t="s">
        <v>223</v>
      </c>
      <c r="D263">
        <v>47</v>
      </c>
      <c r="F263" t="s">
        <v>83</v>
      </c>
      <c r="G263" s="1">
        <v>1</v>
      </c>
      <c r="H263" s="1">
        <v>5.7</v>
      </c>
      <c r="I263" s="1">
        <v>0</v>
      </c>
      <c r="J263" s="1">
        <v>5.7</v>
      </c>
      <c r="K263" s="1">
        <v>1</v>
      </c>
      <c r="L263" s="1"/>
      <c r="M263" s="1">
        <v>1</v>
      </c>
      <c r="N263" s="1">
        <v>1</v>
      </c>
      <c r="O263" s="1">
        <v>0</v>
      </c>
      <c r="P263" s="1">
        <v>1</v>
      </c>
      <c r="Q263" s="1">
        <v>0</v>
      </c>
      <c r="R263" s="1">
        <v>0</v>
      </c>
      <c r="T263" s="1">
        <v>0</v>
      </c>
      <c r="U263" s="1">
        <v>0</v>
      </c>
      <c r="V263" s="1">
        <v>0</v>
      </c>
      <c r="W263" s="1">
        <v>0</v>
      </c>
      <c r="X263" s="1">
        <v>0</v>
      </c>
      <c r="Y263" s="1">
        <v>0</v>
      </c>
      <c r="Z263" s="1">
        <v>0</v>
      </c>
      <c r="AA263" s="1">
        <v>0</v>
      </c>
      <c r="AB263" s="1">
        <v>0</v>
      </c>
      <c r="AC263" s="1">
        <v>0</v>
      </c>
      <c r="AE263" s="24">
        <v>1240731754</v>
      </c>
      <c r="AG263">
        <v>1</v>
      </c>
      <c r="AH263">
        <v>0</v>
      </c>
      <c r="AI263">
        <v>0</v>
      </c>
      <c r="AJ263">
        <v>1</v>
      </c>
      <c r="AK263">
        <v>1</v>
      </c>
      <c r="AL263">
        <v>1</v>
      </c>
      <c r="AM263">
        <v>0</v>
      </c>
      <c r="AN263">
        <v>2</v>
      </c>
      <c r="AP263">
        <v>1</v>
      </c>
      <c r="AQ263">
        <v>1</v>
      </c>
      <c r="AR263">
        <v>0</v>
      </c>
      <c r="AS263">
        <v>1</v>
      </c>
      <c r="AT263">
        <v>0</v>
      </c>
      <c r="AU263">
        <v>0</v>
      </c>
      <c r="AV263">
        <v>0</v>
      </c>
      <c r="AW263">
        <v>0</v>
      </c>
      <c r="AX263">
        <v>1</v>
      </c>
      <c r="AY263">
        <v>1</v>
      </c>
      <c r="AZ263">
        <v>0</v>
      </c>
      <c r="BA263">
        <v>3</v>
      </c>
      <c r="BD263">
        <v>3</v>
      </c>
      <c r="BE263">
        <v>2</v>
      </c>
      <c r="BF263">
        <v>0</v>
      </c>
      <c r="BG263">
        <v>0</v>
      </c>
      <c r="BH263">
        <v>1</v>
      </c>
      <c r="BR263">
        <v>3</v>
      </c>
      <c r="BS263">
        <v>1</v>
      </c>
      <c r="BT263">
        <v>1</v>
      </c>
      <c r="BU263">
        <v>1</v>
      </c>
      <c r="BX263">
        <v>3</v>
      </c>
      <c r="BY263">
        <v>3</v>
      </c>
    </row>
    <row r="264" spans="1:77" x14ac:dyDescent="0.25">
      <c r="A264" s="9" t="s">
        <v>748</v>
      </c>
      <c r="B264" s="15">
        <v>42614</v>
      </c>
      <c r="C264" s="9" t="s">
        <v>200</v>
      </c>
      <c r="D264">
        <v>144</v>
      </c>
      <c r="E264" s="21"/>
      <c r="F264" s="23" t="s">
        <v>115</v>
      </c>
      <c r="G264" s="12">
        <v>1</v>
      </c>
      <c r="H264" s="12">
        <v>0</v>
      </c>
      <c r="I264" s="12">
        <v>0</v>
      </c>
      <c r="J264" s="12">
        <v>0</v>
      </c>
      <c r="K264" s="12">
        <v>0</v>
      </c>
      <c r="L264" s="12"/>
      <c r="M264" s="12">
        <v>0</v>
      </c>
      <c r="N264" s="12">
        <v>0</v>
      </c>
      <c r="O264" s="12">
        <v>0</v>
      </c>
      <c r="P264" s="12">
        <v>0</v>
      </c>
      <c r="Q264" s="12">
        <v>0</v>
      </c>
      <c r="R264" s="12">
        <v>0</v>
      </c>
      <c r="S264" s="12"/>
      <c r="T264" s="13">
        <v>0</v>
      </c>
      <c r="U264" s="13">
        <v>0</v>
      </c>
      <c r="V264" s="13">
        <v>0</v>
      </c>
      <c r="W264" s="13">
        <v>0</v>
      </c>
      <c r="X264" s="13">
        <v>0</v>
      </c>
      <c r="Y264" s="13">
        <v>0</v>
      </c>
      <c r="Z264" s="13">
        <v>0</v>
      </c>
      <c r="AA264" s="13">
        <v>0</v>
      </c>
      <c r="AB264" s="13">
        <v>0</v>
      </c>
      <c r="AC264" s="13">
        <v>0</v>
      </c>
      <c r="AD264" s="9" t="s">
        <v>748</v>
      </c>
      <c r="AE264" s="25"/>
      <c r="AF264" s="9"/>
    </row>
    <row r="265" spans="1:77" x14ac:dyDescent="0.25">
      <c r="A265" t="s">
        <v>749</v>
      </c>
      <c r="B265" s="15">
        <v>42614</v>
      </c>
      <c r="C265" t="s">
        <v>222</v>
      </c>
      <c r="D265">
        <v>600</v>
      </c>
      <c r="G265" s="1">
        <v>0</v>
      </c>
      <c r="H265" s="1">
        <v>0</v>
      </c>
      <c r="I265" s="1">
        <v>1</v>
      </c>
      <c r="J265" s="1">
        <v>1</v>
      </c>
      <c r="K265" s="1">
        <v>0</v>
      </c>
      <c r="L265" s="1"/>
      <c r="M265" s="1">
        <v>0</v>
      </c>
      <c r="N265" s="1">
        <v>0</v>
      </c>
      <c r="O265" s="1">
        <v>0</v>
      </c>
      <c r="P265" s="1">
        <v>0</v>
      </c>
      <c r="Q265" s="1">
        <v>0</v>
      </c>
      <c r="R265" s="1">
        <v>0</v>
      </c>
      <c r="T265" s="1">
        <v>1</v>
      </c>
      <c r="U265" s="1">
        <v>0</v>
      </c>
      <c r="V265" s="1">
        <v>1</v>
      </c>
      <c r="W265" s="1">
        <v>0</v>
      </c>
      <c r="X265" s="1">
        <v>0</v>
      </c>
      <c r="Y265" s="1">
        <v>0</v>
      </c>
      <c r="Z265" s="1">
        <v>0</v>
      </c>
      <c r="AA265" s="1">
        <v>0</v>
      </c>
      <c r="AB265" s="1">
        <v>0</v>
      </c>
      <c r="AC265" s="1">
        <v>0</v>
      </c>
      <c r="AD265" t="s">
        <v>749</v>
      </c>
      <c r="AE265" s="24">
        <v>3041312000</v>
      </c>
      <c r="AG265">
        <v>1</v>
      </c>
      <c r="AH265">
        <v>1</v>
      </c>
      <c r="AI265">
        <v>0</v>
      </c>
      <c r="AJ265">
        <v>0</v>
      </c>
      <c r="AK265">
        <v>1</v>
      </c>
      <c r="AL265">
        <v>0</v>
      </c>
      <c r="AM265">
        <v>1</v>
      </c>
      <c r="AN265">
        <v>4</v>
      </c>
      <c r="BA265">
        <v>4</v>
      </c>
      <c r="BD265">
        <v>4</v>
      </c>
      <c r="BE265">
        <v>3</v>
      </c>
      <c r="BF265">
        <v>0</v>
      </c>
      <c r="BG265">
        <v>0</v>
      </c>
      <c r="BH265">
        <v>1</v>
      </c>
      <c r="BQ265">
        <v>4</v>
      </c>
      <c r="BT265">
        <v>4</v>
      </c>
      <c r="BX265">
        <v>4</v>
      </c>
      <c r="BY265">
        <v>4</v>
      </c>
    </row>
    <row r="266" spans="1:77" x14ac:dyDescent="0.25">
      <c r="A266" t="s">
        <v>750</v>
      </c>
      <c r="B266" s="15">
        <v>42614</v>
      </c>
      <c r="C266" t="s">
        <v>130</v>
      </c>
      <c r="D266">
        <v>40</v>
      </c>
      <c r="F266" t="s">
        <v>751</v>
      </c>
      <c r="G266" s="13">
        <v>1</v>
      </c>
      <c r="H266" s="13">
        <v>1</v>
      </c>
      <c r="I266" s="13">
        <v>0</v>
      </c>
      <c r="J266" s="13">
        <v>1</v>
      </c>
      <c r="K266" s="1">
        <v>0</v>
      </c>
      <c r="L266" s="1"/>
      <c r="M266" s="1">
        <v>0</v>
      </c>
      <c r="N266" s="1">
        <v>0</v>
      </c>
      <c r="O266" s="1">
        <v>0</v>
      </c>
      <c r="P266" s="1">
        <v>1</v>
      </c>
      <c r="Q266" s="1">
        <v>0</v>
      </c>
      <c r="R266" s="1">
        <v>0</v>
      </c>
      <c r="T266" s="1">
        <v>0</v>
      </c>
      <c r="U266" s="1">
        <v>0</v>
      </c>
      <c r="V266" s="1">
        <v>0</v>
      </c>
      <c r="W266" s="1">
        <v>0</v>
      </c>
      <c r="X266" s="1">
        <v>0</v>
      </c>
      <c r="Y266" s="1">
        <v>0</v>
      </c>
      <c r="Z266" s="1">
        <v>0</v>
      </c>
      <c r="AA266" s="1">
        <v>0</v>
      </c>
      <c r="AB266" s="1">
        <v>0</v>
      </c>
      <c r="AC266" s="1">
        <v>0</v>
      </c>
    </row>
    <row r="267" spans="1:77" x14ac:dyDescent="0.25">
      <c r="A267" t="s">
        <v>753</v>
      </c>
      <c r="B267" s="15">
        <v>42614</v>
      </c>
      <c r="C267" t="s">
        <v>130</v>
      </c>
      <c r="D267">
        <v>326</v>
      </c>
      <c r="G267" s="1">
        <v>0</v>
      </c>
      <c r="H267" s="1">
        <v>1</v>
      </c>
      <c r="I267" s="1">
        <v>0</v>
      </c>
      <c r="J267" s="1">
        <v>1</v>
      </c>
      <c r="K267" s="1">
        <v>0</v>
      </c>
      <c r="L267" s="1"/>
      <c r="M267" s="1">
        <v>0</v>
      </c>
      <c r="N267" s="1">
        <v>0</v>
      </c>
      <c r="O267" s="1">
        <v>0</v>
      </c>
      <c r="P267" s="1">
        <v>1</v>
      </c>
      <c r="Q267" s="1">
        <v>0</v>
      </c>
      <c r="R267" s="1">
        <v>0</v>
      </c>
      <c r="T267" s="1">
        <v>0</v>
      </c>
      <c r="U267" s="1">
        <v>0</v>
      </c>
      <c r="V267" s="1">
        <v>0</v>
      </c>
      <c r="W267" s="1">
        <v>0</v>
      </c>
      <c r="X267" s="1">
        <v>0</v>
      </c>
      <c r="Y267" s="1">
        <v>0</v>
      </c>
      <c r="Z267" s="1">
        <v>0</v>
      </c>
      <c r="AA267" s="1">
        <v>0</v>
      </c>
      <c r="AB267" s="1">
        <v>0</v>
      </c>
      <c r="AC267" s="1">
        <v>0</v>
      </c>
    </row>
    <row r="268" spans="1:77" x14ac:dyDescent="0.25">
      <c r="A268" t="s">
        <v>754</v>
      </c>
      <c r="B268" s="15">
        <v>42614</v>
      </c>
      <c r="C268" t="s">
        <v>206</v>
      </c>
      <c r="D268">
        <v>109</v>
      </c>
      <c r="F268" t="s">
        <v>41</v>
      </c>
      <c r="G268" s="13">
        <v>1</v>
      </c>
      <c r="H268" s="13">
        <v>0</v>
      </c>
      <c r="I268" s="13">
        <v>0</v>
      </c>
      <c r="J268" s="13">
        <v>0</v>
      </c>
      <c r="K268" s="1">
        <v>0</v>
      </c>
      <c r="L268" s="1"/>
      <c r="M268" s="1">
        <v>0</v>
      </c>
      <c r="N268" s="1">
        <v>0</v>
      </c>
      <c r="O268" s="1">
        <v>0</v>
      </c>
      <c r="P268" s="12">
        <v>0</v>
      </c>
      <c r="Q268" s="1">
        <v>0</v>
      </c>
      <c r="R268" s="1">
        <v>0</v>
      </c>
      <c r="T268" s="1">
        <v>0</v>
      </c>
      <c r="U268" s="1">
        <v>0</v>
      </c>
      <c r="V268" s="1">
        <v>0</v>
      </c>
      <c r="W268" s="1">
        <v>0</v>
      </c>
      <c r="X268" s="1">
        <v>0</v>
      </c>
      <c r="Y268" s="1">
        <v>0</v>
      </c>
      <c r="Z268" s="1">
        <v>0</v>
      </c>
      <c r="AA268" s="1">
        <v>0</v>
      </c>
      <c r="AB268" s="1">
        <v>0</v>
      </c>
      <c r="AC268" s="1">
        <v>0</v>
      </c>
      <c r="AD268" t="s">
        <v>754</v>
      </c>
    </row>
    <row r="269" spans="1:77" x14ac:dyDescent="0.25">
      <c r="A269" t="s">
        <v>755</v>
      </c>
      <c r="B269" s="15">
        <v>42614</v>
      </c>
      <c r="C269" t="s">
        <v>214</v>
      </c>
      <c r="D269">
        <v>150</v>
      </c>
      <c r="F269" t="s">
        <v>756</v>
      </c>
      <c r="G269" s="13">
        <v>1</v>
      </c>
      <c r="H269" s="13">
        <v>0</v>
      </c>
      <c r="I269" s="13">
        <v>0</v>
      </c>
      <c r="J269" s="13">
        <v>0</v>
      </c>
      <c r="K269" s="1">
        <v>0</v>
      </c>
      <c r="L269" s="1"/>
      <c r="M269" s="1">
        <v>0</v>
      </c>
      <c r="N269" s="1">
        <v>0</v>
      </c>
      <c r="O269" s="1">
        <v>0</v>
      </c>
      <c r="P269" s="1">
        <v>0</v>
      </c>
      <c r="Q269" s="1">
        <v>0</v>
      </c>
      <c r="R269" s="1">
        <v>0</v>
      </c>
      <c r="T269" s="1">
        <v>0</v>
      </c>
      <c r="U269" s="1">
        <v>0</v>
      </c>
      <c r="V269" s="1">
        <v>0</v>
      </c>
      <c r="W269" s="1">
        <v>0</v>
      </c>
      <c r="X269" s="1">
        <v>0</v>
      </c>
      <c r="Y269" s="1">
        <v>0</v>
      </c>
      <c r="Z269" s="1">
        <v>0</v>
      </c>
      <c r="AA269" s="1">
        <v>0</v>
      </c>
      <c r="AB269" s="1">
        <v>0</v>
      </c>
      <c r="AC269" s="1">
        <v>0</v>
      </c>
      <c r="AD269" t="s">
        <v>788</v>
      </c>
      <c r="AE269" s="24">
        <v>82805000</v>
      </c>
    </row>
    <row r="270" spans="1:77" x14ac:dyDescent="0.25">
      <c r="A270" t="s">
        <v>758</v>
      </c>
      <c r="B270" s="15">
        <v>42614</v>
      </c>
      <c r="C270" t="s">
        <v>206</v>
      </c>
      <c r="D270">
        <v>19</v>
      </c>
      <c r="F270" t="s">
        <v>42</v>
      </c>
      <c r="G270" s="13">
        <v>1</v>
      </c>
      <c r="H270" s="13">
        <v>3.8</v>
      </c>
      <c r="I270" s="13">
        <v>1.5</v>
      </c>
      <c r="J270" s="13">
        <v>5.3</v>
      </c>
      <c r="K270" s="1">
        <v>1</v>
      </c>
      <c r="L270" s="1"/>
      <c r="M270" s="1">
        <v>0</v>
      </c>
      <c r="N270" s="1">
        <v>0</v>
      </c>
      <c r="O270" s="1">
        <v>1</v>
      </c>
      <c r="P270" s="12">
        <v>0</v>
      </c>
      <c r="Q270" s="1">
        <v>0</v>
      </c>
      <c r="R270" s="1">
        <v>0</v>
      </c>
      <c r="T270" s="1">
        <v>1</v>
      </c>
      <c r="U270" s="1">
        <v>1</v>
      </c>
      <c r="V270" s="1">
        <v>1</v>
      </c>
      <c r="W270" s="1">
        <v>0</v>
      </c>
      <c r="X270" s="1">
        <v>0</v>
      </c>
      <c r="Y270" s="1">
        <v>0</v>
      </c>
      <c r="Z270" s="1">
        <v>0</v>
      </c>
      <c r="AA270" s="1">
        <v>0</v>
      </c>
      <c r="AB270" s="1">
        <v>0</v>
      </c>
      <c r="AC270" s="1">
        <v>0</v>
      </c>
      <c r="AD270" t="s">
        <v>758</v>
      </c>
    </row>
    <row r="271" spans="1:77" x14ac:dyDescent="0.25">
      <c r="A271" t="s">
        <v>759</v>
      </c>
      <c r="B271" s="15">
        <v>42614</v>
      </c>
      <c r="C271" t="s">
        <v>130</v>
      </c>
      <c r="D271">
        <v>34</v>
      </c>
      <c r="F271" t="s">
        <v>61</v>
      </c>
      <c r="G271" s="13">
        <v>1</v>
      </c>
      <c r="H271" s="13">
        <v>1</v>
      </c>
      <c r="I271" s="13">
        <v>0.5</v>
      </c>
      <c r="J271" s="13">
        <v>1.5</v>
      </c>
      <c r="K271" s="1">
        <v>1</v>
      </c>
      <c r="L271" s="1"/>
      <c r="M271" s="1">
        <v>0</v>
      </c>
      <c r="N271" s="1">
        <v>0</v>
      </c>
      <c r="O271" s="1">
        <v>0</v>
      </c>
      <c r="P271" s="1">
        <v>0</v>
      </c>
      <c r="Q271" s="1">
        <v>0</v>
      </c>
      <c r="R271" s="1">
        <v>0</v>
      </c>
      <c r="T271" s="1">
        <v>1</v>
      </c>
      <c r="U271" s="1">
        <v>0</v>
      </c>
      <c r="V271" s="1">
        <v>0</v>
      </c>
      <c r="W271" s="1">
        <v>0</v>
      </c>
      <c r="X271" s="1">
        <v>0</v>
      </c>
      <c r="Y271" s="1">
        <v>0</v>
      </c>
      <c r="Z271" s="1">
        <v>0</v>
      </c>
      <c r="AA271" s="1">
        <v>0</v>
      </c>
      <c r="AB271" s="1">
        <v>0</v>
      </c>
      <c r="AC271" s="1">
        <v>0</v>
      </c>
      <c r="AD271" t="s">
        <v>62</v>
      </c>
    </row>
    <row r="272" spans="1:77" x14ac:dyDescent="0.25">
      <c r="A272" t="s">
        <v>760</v>
      </c>
      <c r="B272" s="15">
        <v>42614</v>
      </c>
      <c r="C272" t="s">
        <v>130</v>
      </c>
      <c r="D272">
        <v>34</v>
      </c>
      <c r="F272" t="s">
        <v>94</v>
      </c>
      <c r="G272" s="13">
        <v>1</v>
      </c>
      <c r="H272" s="13">
        <v>0.5</v>
      </c>
      <c r="I272" s="13">
        <v>0.5</v>
      </c>
      <c r="J272" s="13">
        <v>1</v>
      </c>
      <c r="K272" s="1">
        <v>0</v>
      </c>
      <c r="L272" s="1"/>
      <c r="M272" s="1">
        <v>0</v>
      </c>
      <c r="N272" s="1">
        <v>0</v>
      </c>
      <c r="O272" s="1">
        <v>0</v>
      </c>
      <c r="P272" s="1">
        <v>0</v>
      </c>
      <c r="Q272" s="1">
        <v>1</v>
      </c>
      <c r="R272" s="1">
        <v>0</v>
      </c>
      <c r="T272" s="1">
        <v>1</v>
      </c>
      <c r="U272" s="1">
        <v>0</v>
      </c>
      <c r="V272" s="1">
        <v>0</v>
      </c>
      <c r="W272" s="1">
        <v>0</v>
      </c>
      <c r="X272" s="1">
        <v>0</v>
      </c>
      <c r="Y272" s="1">
        <v>0</v>
      </c>
      <c r="Z272" s="1">
        <v>0</v>
      </c>
      <c r="AA272" s="1">
        <v>0</v>
      </c>
      <c r="AB272" s="1">
        <v>0</v>
      </c>
      <c r="AC272" s="1">
        <v>0</v>
      </c>
      <c r="AD272" t="s">
        <v>760</v>
      </c>
    </row>
    <row r="273" spans="1:77" x14ac:dyDescent="0.25">
      <c r="A273" t="s">
        <v>762</v>
      </c>
      <c r="B273" s="15">
        <v>42614</v>
      </c>
      <c r="C273" t="s">
        <v>107</v>
      </c>
      <c r="D273">
        <v>34</v>
      </c>
      <c r="F273" t="s">
        <v>54</v>
      </c>
      <c r="G273" s="1">
        <v>1</v>
      </c>
      <c r="H273" s="1">
        <v>2.2000000000000002</v>
      </c>
      <c r="I273" s="1">
        <v>0.5</v>
      </c>
      <c r="J273" s="1">
        <v>2.7</v>
      </c>
      <c r="K273" s="1">
        <v>0</v>
      </c>
      <c r="L273" s="1"/>
      <c r="M273" s="1">
        <v>0</v>
      </c>
      <c r="N273" s="1">
        <v>1</v>
      </c>
      <c r="O273" s="1">
        <v>0</v>
      </c>
      <c r="P273" s="1">
        <v>0</v>
      </c>
      <c r="Q273" s="1">
        <v>0</v>
      </c>
      <c r="R273" s="1">
        <v>0</v>
      </c>
      <c r="T273" s="1">
        <v>1</v>
      </c>
      <c r="U273" s="1">
        <v>0</v>
      </c>
      <c r="V273" s="1">
        <v>0</v>
      </c>
      <c r="W273" s="1">
        <v>0</v>
      </c>
      <c r="X273" s="1">
        <v>0</v>
      </c>
      <c r="Y273" s="1">
        <v>0</v>
      </c>
      <c r="Z273" s="1">
        <v>0</v>
      </c>
      <c r="AA273" s="1">
        <v>0</v>
      </c>
      <c r="AB273" s="1">
        <v>0</v>
      </c>
      <c r="AC273" s="1">
        <v>0</v>
      </c>
      <c r="AD273" t="s">
        <v>762</v>
      </c>
      <c r="AE273" s="24">
        <v>99505000</v>
      </c>
    </row>
    <row r="274" spans="1:77" x14ac:dyDescent="0.25">
      <c r="A274" t="s">
        <v>763</v>
      </c>
      <c r="B274" s="15">
        <v>42614</v>
      </c>
      <c r="C274" t="s">
        <v>206</v>
      </c>
      <c r="D274">
        <v>4</v>
      </c>
      <c r="F274" t="s">
        <v>43</v>
      </c>
      <c r="G274" s="13">
        <v>1</v>
      </c>
      <c r="H274" s="13">
        <v>0</v>
      </c>
      <c r="I274" s="13">
        <v>0</v>
      </c>
      <c r="J274" s="13">
        <v>0</v>
      </c>
      <c r="K274" s="1">
        <v>0</v>
      </c>
      <c r="L274" s="1"/>
      <c r="M274" s="1">
        <v>0</v>
      </c>
      <c r="N274" s="1">
        <v>0</v>
      </c>
      <c r="O274" s="1">
        <v>0</v>
      </c>
      <c r="P274" s="12">
        <v>0</v>
      </c>
      <c r="Q274" s="1">
        <v>0</v>
      </c>
      <c r="R274" s="1">
        <v>0</v>
      </c>
      <c r="T274" s="1">
        <v>0</v>
      </c>
      <c r="U274" s="1">
        <v>0</v>
      </c>
      <c r="V274" s="1">
        <v>0</v>
      </c>
      <c r="W274" s="1">
        <v>0</v>
      </c>
      <c r="X274" s="1">
        <v>0</v>
      </c>
      <c r="Y274" s="1">
        <v>0</v>
      </c>
      <c r="Z274" s="1">
        <v>0</v>
      </c>
      <c r="AA274" s="1">
        <v>0</v>
      </c>
      <c r="AB274" s="1">
        <v>0</v>
      </c>
      <c r="AC274" s="1">
        <v>0</v>
      </c>
      <c r="AD274" t="s">
        <v>763</v>
      </c>
    </row>
    <row r="275" spans="1:77" x14ac:dyDescent="0.25">
      <c r="A275" s="9" t="s">
        <v>764</v>
      </c>
      <c r="B275" s="15">
        <v>42614</v>
      </c>
      <c r="C275" s="9" t="s">
        <v>200</v>
      </c>
      <c r="D275">
        <v>60</v>
      </c>
      <c r="E275" s="21"/>
      <c r="F275" s="9" t="s">
        <v>202</v>
      </c>
      <c r="G275" s="13">
        <v>1</v>
      </c>
      <c r="H275" s="13">
        <v>4.7</v>
      </c>
      <c r="I275" s="13">
        <v>4.7</v>
      </c>
      <c r="J275" s="13">
        <v>9.4</v>
      </c>
      <c r="K275" s="10">
        <v>1</v>
      </c>
      <c r="L275" s="10"/>
      <c r="M275" s="10">
        <v>1</v>
      </c>
      <c r="N275" s="10">
        <v>1</v>
      </c>
      <c r="O275" s="10">
        <v>0</v>
      </c>
      <c r="P275" s="10">
        <v>0</v>
      </c>
      <c r="Q275" s="10">
        <v>0</v>
      </c>
      <c r="R275" s="10">
        <v>0</v>
      </c>
      <c r="S275" s="10">
        <v>0</v>
      </c>
      <c r="T275" s="12">
        <v>1</v>
      </c>
      <c r="U275" s="12">
        <v>1</v>
      </c>
      <c r="V275" s="12">
        <v>1</v>
      </c>
      <c r="W275" s="12">
        <v>1</v>
      </c>
      <c r="X275" s="12">
        <v>0</v>
      </c>
      <c r="Y275" s="12">
        <v>1</v>
      </c>
      <c r="Z275" s="12">
        <v>0</v>
      </c>
      <c r="AA275" s="12">
        <v>1</v>
      </c>
      <c r="AB275" s="12">
        <v>0</v>
      </c>
      <c r="AC275" s="12">
        <v>0</v>
      </c>
      <c r="AD275" s="9" t="s">
        <v>764</v>
      </c>
      <c r="AE275" s="25"/>
      <c r="AF275" s="9"/>
    </row>
    <row r="276" spans="1:77" x14ac:dyDescent="0.25">
      <c r="A276" t="s">
        <v>766</v>
      </c>
      <c r="B276" s="15">
        <v>42614</v>
      </c>
      <c r="C276" t="s">
        <v>130</v>
      </c>
      <c r="D276">
        <v>123</v>
      </c>
      <c r="F276" t="s">
        <v>69</v>
      </c>
      <c r="G276" s="13">
        <v>1</v>
      </c>
      <c r="H276" s="13">
        <v>2.5</v>
      </c>
      <c r="I276" s="13">
        <v>0</v>
      </c>
      <c r="J276" s="13">
        <v>2.5</v>
      </c>
      <c r="K276" s="1">
        <v>0</v>
      </c>
      <c r="L276" s="1"/>
      <c r="M276" s="1">
        <v>1</v>
      </c>
      <c r="N276" s="1">
        <v>0</v>
      </c>
      <c r="O276" s="1">
        <v>0</v>
      </c>
      <c r="P276" s="1">
        <v>1</v>
      </c>
      <c r="Q276" s="1">
        <v>0</v>
      </c>
      <c r="R276" s="1">
        <v>0</v>
      </c>
      <c r="T276" s="1">
        <v>0</v>
      </c>
      <c r="U276" s="1">
        <v>0</v>
      </c>
      <c r="V276" s="1">
        <v>0</v>
      </c>
      <c r="W276" s="1">
        <v>0</v>
      </c>
      <c r="X276" s="1">
        <v>0</v>
      </c>
      <c r="Y276" s="1">
        <v>0</v>
      </c>
      <c r="Z276" s="1">
        <v>0</v>
      </c>
      <c r="AA276" s="1">
        <v>0</v>
      </c>
      <c r="AB276" s="1">
        <v>0</v>
      </c>
      <c r="AC276" s="1">
        <v>0</v>
      </c>
      <c r="AD276" t="s">
        <v>66</v>
      </c>
    </row>
    <row r="277" spans="1:77" x14ac:dyDescent="0.25">
      <c r="A277" t="s">
        <v>767</v>
      </c>
      <c r="B277" s="15">
        <v>42614</v>
      </c>
      <c r="C277" t="s">
        <v>206</v>
      </c>
      <c r="D277">
        <v>4</v>
      </c>
      <c r="F277" t="s">
        <v>210</v>
      </c>
      <c r="G277" s="13">
        <v>1</v>
      </c>
      <c r="H277" s="13">
        <v>0</v>
      </c>
      <c r="I277" s="13">
        <v>0</v>
      </c>
      <c r="J277" s="13">
        <v>0</v>
      </c>
      <c r="K277" s="1">
        <v>0</v>
      </c>
      <c r="L277" s="1"/>
      <c r="M277" s="1">
        <v>0</v>
      </c>
      <c r="N277" s="1">
        <v>0</v>
      </c>
      <c r="O277" s="1">
        <v>0</v>
      </c>
      <c r="P277" s="12">
        <v>0</v>
      </c>
      <c r="Q277" s="1">
        <v>0</v>
      </c>
      <c r="R277" s="1">
        <v>0</v>
      </c>
      <c r="T277" s="1">
        <v>0</v>
      </c>
      <c r="U277" s="1">
        <v>0</v>
      </c>
      <c r="V277" s="1">
        <v>0</v>
      </c>
      <c r="W277" s="1">
        <v>0</v>
      </c>
      <c r="X277" s="1">
        <v>0</v>
      </c>
      <c r="Y277" s="1">
        <v>0</v>
      </c>
      <c r="Z277" s="1">
        <v>0</v>
      </c>
      <c r="AA277" s="1">
        <v>0</v>
      </c>
      <c r="AB277" s="1">
        <v>0</v>
      </c>
      <c r="AC277" s="1">
        <v>0</v>
      </c>
      <c r="AD277" t="s">
        <v>767</v>
      </c>
    </row>
    <row r="278" spans="1:77" x14ac:dyDescent="0.25">
      <c r="A278" t="s">
        <v>768</v>
      </c>
      <c r="B278" s="15">
        <v>42614</v>
      </c>
      <c r="C278" t="s">
        <v>206</v>
      </c>
      <c r="D278">
        <v>72</v>
      </c>
      <c r="F278" t="s">
        <v>44</v>
      </c>
      <c r="G278" s="13">
        <v>1</v>
      </c>
      <c r="H278" s="13">
        <v>0</v>
      </c>
      <c r="I278" s="13">
        <v>0</v>
      </c>
      <c r="J278" s="13">
        <v>0</v>
      </c>
      <c r="K278" s="1">
        <v>0</v>
      </c>
      <c r="L278" s="1"/>
      <c r="M278" s="1">
        <v>0</v>
      </c>
      <c r="N278" s="1">
        <v>0</v>
      </c>
      <c r="O278" s="1">
        <v>0</v>
      </c>
      <c r="P278" s="12">
        <v>0</v>
      </c>
      <c r="Q278" s="1">
        <v>0</v>
      </c>
      <c r="R278" s="1">
        <v>0</v>
      </c>
      <c r="T278" s="1">
        <v>0</v>
      </c>
      <c r="U278" s="1">
        <v>0</v>
      </c>
      <c r="V278" s="1">
        <v>0</v>
      </c>
      <c r="W278" s="1">
        <v>0</v>
      </c>
      <c r="X278" s="1">
        <v>0</v>
      </c>
      <c r="Y278" s="1">
        <v>0</v>
      </c>
      <c r="Z278" s="1">
        <v>0</v>
      </c>
      <c r="AA278" s="1">
        <v>0</v>
      </c>
      <c r="AB278" s="1">
        <v>0</v>
      </c>
      <c r="AC278" s="1">
        <v>0</v>
      </c>
      <c r="AD278" t="s">
        <v>45</v>
      </c>
    </row>
    <row r="279" spans="1:77" x14ac:dyDescent="0.25">
      <c r="A279" s="9" t="s">
        <v>769</v>
      </c>
      <c r="B279" s="15">
        <v>42614</v>
      </c>
      <c r="C279" s="9" t="s">
        <v>200</v>
      </c>
      <c r="D279">
        <v>72</v>
      </c>
      <c r="E279" s="21"/>
      <c r="F279" s="23" t="s">
        <v>116</v>
      </c>
      <c r="G279" s="12">
        <v>1</v>
      </c>
      <c r="H279" s="12">
        <v>0</v>
      </c>
      <c r="I279" s="12">
        <v>0</v>
      </c>
      <c r="J279" s="12">
        <v>0</v>
      </c>
      <c r="K279" s="12">
        <v>0</v>
      </c>
      <c r="L279" s="12"/>
      <c r="M279" s="12">
        <v>0</v>
      </c>
      <c r="N279" s="12">
        <v>0</v>
      </c>
      <c r="O279" s="12">
        <v>0</v>
      </c>
      <c r="P279" s="12">
        <v>0</v>
      </c>
      <c r="Q279" s="12">
        <v>0</v>
      </c>
      <c r="R279" s="12">
        <v>0</v>
      </c>
      <c r="S279" s="12"/>
      <c r="T279" s="13">
        <v>0</v>
      </c>
      <c r="U279" s="13">
        <v>0</v>
      </c>
      <c r="V279" s="13">
        <v>0</v>
      </c>
      <c r="W279" s="13">
        <v>0</v>
      </c>
      <c r="X279" s="13">
        <v>0</v>
      </c>
      <c r="Y279" s="13">
        <v>0</v>
      </c>
      <c r="Z279" s="13">
        <v>0</v>
      </c>
      <c r="AA279" s="13">
        <v>0</v>
      </c>
      <c r="AB279" s="13">
        <v>0</v>
      </c>
      <c r="AC279" s="13">
        <v>0</v>
      </c>
      <c r="AD279" s="9" t="s">
        <v>769</v>
      </c>
      <c r="AE279" s="25"/>
      <c r="AF279" s="9"/>
    </row>
    <row r="280" spans="1:77" x14ac:dyDescent="0.25">
      <c r="A280" t="s">
        <v>770</v>
      </c>
      <c r="B280" s="15">
        <v>42614</v>
      </c>
      <c r="C280" t="s">
        <v>214</v>
      </c>
      <c r="D280">
        <v>4</v>
      </c>
      <c r="F280" t="s">
        <v>217</v>
      </c>
      <c r="G280" s="13">
        <v>1</v>
      </c>
      <c r="H280" s="13">
        <v>3.7</v>
      </c>
      <c r="I280" s="13">
        <v>0</v>
      </c>
      <c r="J280" s="13">
        <v>3.7</v>
      </c>
      <c r="K280" s="1">
        <v>0</v>
      </c>
      <c r="L280" s="1"/>
      <c r="M280" s="1">
        <v>1</v>
      </c>
      <c r="N280" s="1">
        <v>1</v>
      </c>
      <c r="O280" s="1">
        <v>0</v>
      </c>
      <c r="P280" s="1">
        <v>0</v>
      </c>
      <c r="Q280" s="1">
        <v>0</v>
      </c>
      <c r="R280" s="1">
        <v>0</v>
      </c>
      <c r="T280" s="1">
        <v>0</v>
      </c>
      <c r="U280" s="1">
        <v>0</v>
      </c>
      <c r="V280" s="1">
        <v>0</v>
      </c>
      <c r="W280" s="1">
        <v>0</v>
      </c>
      <c r="X280" s="1">
        <v>0</v>
      </c>
      <c r="Y280" s="1">
        <v>0</v>
      </c>
      <c r="Z280" s="1">
        <v>0</v>
      </c>
      <c r="AA280" s="1">
        <v>0</v>
      </c>
      <c r="AB280" s="1">
        <v>0</v>
      </c>
      <c r="AC280" s="1">
        <v>0</v>
      </c>
      <c r="AD280" t="s">
        <v>218</v>
      </c>
    </row>
    <row r="281" spans="1:77" x14ac:dyDescent="0.25">
      <c r="A281" s="1" t="s">
        <v>771</v>
      </c>
      <c r="B281" s="15">
        <v>42614</v>
      </c>
      <c r="C281" t="s">
        <v>133</v>
      </c>
      <c r="D281">
        <v>555</v>
      </c>
      <c r="E281" s="19"/>
      <c r="F281" s="19"/>
      <c r="G281" s="1">
        <v>0</v>
      </c>
      <c r="H281" s="1">
        <v>0</v>
      </c>
      <c r="I281" s="1">
        <v>1.2</v>
      </c>
      <c r="J281" s="1">
        <v>1.2</v>
      </c>
      <c r="K281" s="1">
        <v>0</v>
      </c>
      <c r="L281" s="1"/>
      <c r="M281" s="1">
        <v>0</v>
      </c>
      <c r="N281" s="1">
        <v>0</v>
      </c>
      <c r="O281" s="1">
        <v>0</v>
      </c>
      <c r="P281" s="1">
        <v>0</v>
      </c>
      <c r="Q281" s="1">
        <v>0</v>
      </c>
      <c r="R281" s="1">
        <v>0</v>
      </c>
      <c r="T281" s="1">
        <v>1</v>
      </c>
      <c r="U281" s="1">
        <v>0</v>
      </c>
      <c r="V281" s="1">
        <v>1</v>
      </c>
      <c r="W281" s="1">
        <v>0</v>
      </c>
      <c r="X281" s="1">
        <v>0</v>
      </c>
      <c r="Y281" s="1">
        <v>0</v>
      </c>
      <c r="Z281" s="1">
        <v>0</v>
      </c>
      <c r="AA281" s="1">
        <v>1</v>
      </c>
      <c r="AB281" s="1">
        <v>0</v>
      </c>
      <c r="AC281" s="1">
        <v>0</v>
      </c>
      <c r="AG281">
        <v>1</v>
      </c>
      <c r="AH281">
        <v>1</v>
      </c>
      <c r="AI281">
        <v>0</v>
      </c>
      <c r="AJ281">
        <v>1</v>
      </c>
      <c r="AK281">
        <v>0</v>
      </c>
      <c r="AL281">
        <v>1</v>
      </c>
      <c r="AM281">
        <v>4</v>
      </c>
      <c r="AN281">
        <v>6</v>
      </c>
      <c r="AP281">
        <v>1</v>
      </c>
      <c r="AQ281">
        <v>1</v>
      </c>
      <c r="AR281">
        <v>0</v>
      </c>
      <c r="AS281">
        <v>0</v>
      </c>
      <c r="AT281">
        <v>0</v>
      </c>
      <c r="AU281">
        <v>0</v>
      </c>
      <c r="AV281">
        <v>0</v>
      </c>
      <c r="AW281">
        <v>0</v>
      </c>
      <c r="AX281">
        <v>1</v>
      </c>
      <c r="AY281">
        <v>1</v>
      </c>
      <c r="AZ281">
        <v>0</v>
      </c>
      <c r="BA281">
        <v>6</v>
      </c>
      <c r="BB281">
        <v>1</v>
      </c>
      <c r="BD281">
        <v>7</v>
      </c>
      <c r="BE281">
        <v>5</v>
      </c>
      <c r="BF281">
        <v>0</v>
      </c>
      <c r="BG281">
        <v>0</v>
      </c>
      <c r="BH281">
        <v>3</v>
      </c>
      <c r="BP281">
        <v>5</v>
      </c>
      <c r="BQ281">
        <v>1</v>
      </c>
      <c r="BR281">
        <v>1</v>
      </c>
      <c r="BS281">
        <v>1</v>
      </c>
      <c r="BT281">
        <v>6</v>
      </c>
      <c r="BV281">
        <v>2</v>
      </c>
      <c r="BW281">
        <v>5</v>
      </c>
      <c r="BY281">
        <v>7</v>
      </c>
    </row>
    <row r="282" spans="1:77" x14ac:dyDescent="0.25">
      <c r="A282" t="s">
        <v>772</v>
      </c>
      <c r="B282" s="15">
        <v>42614</v>
      </c>
      <c r="C282" t="s">
        <v>222</v>
      </c>
      <c r="D282">
        <v>180</v>
      </c>
      <c r="F282" t="s">
        <v>17</v>
      </c>
      <c r="G282" s="1">
        <v>1</v>
      </c>
      <c r="H282" s="1">
        <v>0</v>
      </c>
      <c r="I282" s="1">
        <v>1</v>
      </c>
      <c r="J282" s="1">
        <v>1</v>
      </c>
      <c r="K282" s="1">
        <v>0</v>
      </c>
      <c r="L282" s="1"/>
      <c r="M282" s="1">
        <v>0</v>
      </c>
      <c r="N282" s="1">
        <v>0</v>
      </c>
      <c r="O282" s="1">
        <v>0</v>
      </c>
      <c r="P282" s="1">
        <v>0</v>
      </c>
      <c r="Q282" s="1">
        <v>0</v>
      </c>
      <c r="R282" s="1">
        <v>0</v>
      </c>
      <c r="T282" s="1">
        <v>1</v>
      </c>
      <c r="U282" s="1">
        <v>0</v>
      </c>
      <c r="V282" s="1">
        <v>1</v>
      </c>
      <c r="W282" s="1">
        <v>0</v>
      </c>
      <c r="X282" s="1">
        <v>0</v>
      </c>
      <c r="Y282" s="1">
        <v>0</v>
      </c>
      <c r="Z282" s="1">
        <v>0</v>
      </c>
      <c r="AA282" s="1">
        <v>0</v>
      </c>
      <c r="AB282" s="1">
        <v>0</v>
      </c>
      <c r="AC282" s="1">
        <v>0</v>
      </c>
      <c r="AD282" t="s">
        <v>772</v>
      </c>
      <c r="AE282" s="24">
        <v>7041000</v>
      </c>
    </row>
    <row r="283" spans="1:77" x14ac:dyDescent="0.25">
      <c r="A283" t="s">
        <v>773</v>
      </c>
      <c r="B283" s="15">
        <v>42614</v>
      </c>
      <c r="C283" t="s">
        <v>108</v>
      </c>
      <c r="D283">
        <v>110</v>
      </c>
      <c r="F283" t="s">
        <v>56</v>
      </c>
      <c r="G283" s="1">
        <v>1</v>
      </c>
      <c r="H283" s="1">
        <v>4.5</v>
      </c>
      <c r="I283" s="1">
        <v>5.8</v>
      </c>
      <c r="J283" s="1">
        <v>10.3</v>
      </c>
      <c r="K283" s="1">
        <v>1</v>
      </c>
      <c r="L283" s="1"/>
      <c r="M283" s="1">
        <v>1</v>
      </c>
      <c r="N283" s="1">
        <v>0</v>
      </c>
      <c r="O283" s="1">
        <v>0</v>
      </c>
      <c r="P283" s="1">
        <v>1</v>
      </c>
      <c r="Q283" s="1">
        <v>0</v>
      </c>
      <c r="R283" s="1">
        <v>1</v>
      </c>
      <c r="T283" s="1">
        <v>1</v>
      </c>
      <c r="U283" s="1">
        <v>1</v>
      </c>
      <c r="V283" s="1">
        <v>1</v>
      </c>
      <c r="W283" s="1">
        <v>0</v>
      </c>
      <c r="X283" s="1">
        <v>1</v>
      </c>
      <c r="Y283" s="1">
        <v>1</v>
      </c>
      <c r="Z283" s="1">
        <v>1</v>
      </c>
      <c r="AA283" s="1">
        <v>0</v>
      </c>
      <c r="AB283" s="1">
        <v>0</v>
      </c>
      <c r="AC283" s="1">
        <v>0</v>
      </c>
      <c r="AE283" s="24">
        <v>2294589000</v>
      </c>
      <c r="AG283">
        <v>4</v>
      </c>
      <c r="AH283">
        <v>2</v>
      </c>
      <c r="AI283">
        <v>0</v>
      </c>
      <c r="AJ283">
        <v>7</v>
      </c>
      <c r="AK283">
        <v>5</v>
      </c>
      <c r="AL283">
        <v>1</v>
      </c>
      <c r="AM283">
        <v>9</v>
      </c>
      <c r="AN283">
        <v>5</v>
      </c>
      <c r="AO283">
        <v>2</v>
      </c>
      <c r="AP283">
        <v>13</v>
      </c>
      <c r="AQ283">
        <v>15</v>
      </c>
      <c r="AR283">
        <v>1</v>
      </c>
      <c r="AS283">
        <v>1</v>
      </c>
      <c r="AT283">
        <v>0</v>
      </c>
      <c r="AU283">
        <v>1</v>
      </c>
      <c r="AV283">
        <v>3</v>
      </c>
      <c r="AW283">
        <v>0</v>
      </c>
      <c r="AX283">
        <v>3</v>
      </c>
      <c r="AY283">
        <v>13</v>
      </c>
      <c r="AZ283">
        <v>0</v>
      </c>
      <c r="BA283">
        <v>18</v>
      </c>
      <c r="BB283">
        <v>1</v>
      </c>
      <c r="BC283">
        <v>1</v>
      </c>
      <c r="BD283">
        <v>19</v>
      </c>
      <c r="BE283">
        <v>13</v>
      </c>
      <c r="BF283">
        <v>1</v>
      </c>
      <c r="BG283">
        <v>3</v>
      </c>
      <c r="BH283">
        <v>5</v>
      </c>
      <c r="BI283">
        <v>0</v>
      </c>
      <c r="BJ283">
        <v>0</v>
      </c>
      <c r="BK283">
        <v>0</v>
      </c>
      <c r="BL283">
        <v>0</v>
      </c>
      <c r="BM283">
        <v>3</v>
      </c>
      <c r="BN283">
        <v>0</v>
      </c>
      <c r="BO283">
        <v>0</v>
      </c>
      <c r="BP283">
        <v>12</v>
      </c>
      <c r="BQ283">
        <v>1</v>
      </c>
      <c r="BR283">
        <v>7</v>
      </c>
      <c r="BS283">
        <v>1</v>
      </c>
      <c r="BT283">
        <v>18</v>
      </c>
      <c r="BU283">
        <v>1</v>
      </c>
      <c r="BV283">
        <v>2</v>
      </c>
      <c r="BW283">
        <v>9</v>
      </c>
      <c r="BX283">
        <v>8</v>
      </c>
      <c r="BY283">
        <v>20</v>
      </c>
    </row>
    <row r="284" spans="1:77" x14ac:dyDescent="0.25">
      <c r="A284" t="s">
        <v>774</v>
      </c>
      <c r="B284" s="15">
        <v>42614</v>
      </c>
      <c r="C284" t="s">
        <v>107</v>
      </c>
      <c r="D284">
        <v>86</v>
      </c>
      <c r="G284" s="1">
        <v>0</v>
      </c>
      <c r="H284" s="1">
        <v>0</v>
      </c>
      <c r="I284" s="1">
        <v>1.2</v>
      </c>
      <c r="J284" s="1">
        <v>1.2</v>
      </c>
      <c r="K284" s="1">
        <v>0</v>
      </c>
      <c r="L284" s="1"/>
      <c r="M284" s="1">
        <v>0</v>
      </c>
      <c r="N284" s="1">
        <v>0</v>
      </c>
      <c r="O284" s="1">
        <v>0</v>
      </c>
      <c r="P284" s="1">
        <v>0</v>
      </c>
      <c r="Q284" s="1">
        <v>0</v>
      </c>
      <c r="R284" s="1">
        <v>0</v>
      </c>
      <c r="T284" s="1">
        <v>1</v>
      </c>
      <c r="U284" s="1">
        <v>0</v>
      </c>
      <c r="V284" s="1">
        <v>1</v>
      </c>
      <c r="W284" s="1">
        <v>0</v>
      </c>
      <c r="X284" s="1">
        <v>0</v>
      </c>
      <c r="Y284" s="1">
        <v>0</v>
      </c>
      <c r="Z284" s="1">
        <v>0</v>
      </c>
      <c r="AA284" s="1">
        <v>1</v>
      </c>
      <c r="AB284" s="1">
        <v>0</v>
      </c>
      <c r="AC284" s="1">
        <v>0</v>
      </c>
      <c r="AD284" t="s">
        <v>774</v>
      </c>
      <c r="AE284" s="24">
        <v>347000000</v>
      </c>
    </row>
    <row r="285" spans="1:77" x14ac:dyDescent="0.25">
      <c r="A285" t="s">
        <v>684</v>
      </c>
      <c r="B285" s="15">
        <v>42614</v>
      </c>
      <c r="C285" t="s">
        <v>222</v>
      </c>
      <c r="D285">
        <v>48</v>
      </c>
      <c r="F285" t="s">
        <v>685</v>
      </c>
      <c r="G285" s="1">
        <v>1</v>
      </c>
      <c r="H285" s="1">
        <v>3</v>
      </c>
      <c r="I285" s="1">
        <v>1.2</v>
      </c>
      <c r="J285" s="1">
        <v>4.2</v>
      </c>
      <c r="K285" s="1">
        <v>1</v>
      </c>
      <c r="L285" s="1"/>
      <c r="M285" s="1">
        <v>0</v>
      </c>
      <c r="N285" s="1">
        <v>0</v>
      </c>
      <c r="O285" s="1">
        <v>0</v>
      </c>
      <c r="P285" s="1">
        <v>1</v>
      </c>
      <c r="Q285" s="1">
        <v>0</v>
      </c>
      <c r="R285" s="1">
        <v>1</v>
      </c>
      <c r="T285" s="1">
        <v>1</v>
      </c>
      <c r="U285" s="1">
        <v>0</v>
      </c>
      <c r="V285" s="1">
        <v>1</v>
      </c>
      <c r="W285" s="1">
        <v>0</v>
      </c>
      <c r="X285" s="1">
        <v>0</v>
      </c>
      <c r="Y285" s="1">
        <v>0</v>
      </c>
      <c r="Z285" s="1">
        <v>0</v>
      </c>
      <c r="AA285" s="1">
        <v>1</v>
      </c>
      <c r="AB285" s="1">
        <v>0</v>
      </c>
      <c r="AC285" s="1">
        <v>0</v>
      </c>
      <c r="AD285" t="s">
        <v>684</v>
      </c>
      <c r="AE285" s="24" t="s">
        <v>240</v>
      </c>
    </row>
    <row r="286" spans="1:77" x14ac:dyDescent="0.25">
      <c r="A286" t="s">
        <v>775</v>
      </c>
      <c r="B286" s="15">
        <v>42614</v>
      </c>
      <c r="C286" t="s">
        <v>206</v>
      </c>
      <c r="D286">
        <v>18</v>
      </c>
      <c r="F286">
        <v>0</v>
      </c>
      <c r="G286" s="1">
        <v>0</v>
      </c>
      <c r="H286" s="1">
        <v>2.2000000000000002</v>
      </c>
      <c r="I286" s="1">
        <v>0</v>
      </c>
      <c r="J286" s="1">
        <v>2.2000000000000002</v>
      </c>
      <c r="K286" s="1">
        <v>0</v>
      </c>
      <c r="L286" s="1"/>
      <c r="M286" s="1">
        <v>0</v>
      </c>
      <c r="N286" s="1">
        <v>1</v>
      </c>
      <c r="O286" s="1">
        <v>0</v>
      </c>
      <c r="P286" s="12">
        <v>0</v>
      </c>
      <c r="Q286" s="1">
        <v>0</v>
      </c>
      <c r="R286" s="1">
        <v>0</v>
      </c>
      <c r="T286" s="1">
        <v>0</v>
      </c>
      <c r="U286" s="1">
        <v>0</v>
      </c>
      <c r="V286" s="1">
        <v>0</v>
      </c>
      <c r="W286" s="1">
        <v>0</v>
      </c>
      <c r="X286" s="1">
        <v>0</v>
      </c>
      <c r="Y286" s="1">
        <v>0</v>
      </c>
      <c r="Z286" s="1">
        <v>0</v>
      </c>
      <c r="AA286" s="1">
        <v>0</v>
      </c>
      <c r="AB286" s="1">
        <v>0</v>
      </c>
      <c r="AC286" s="1">
        <v>0</v>
      </c>
      <c r="AD286" t="s">
        <v>775</v>
      </c>
    </row>
    <row r="287" spans="1:77" x14ac:dyDescent="0.25">
      <c r="A287" t="s">
        <v>776</v>
      </c>
      <c r="B287" s="15">
        <v>42614</v>
      </c>
      <c r="C287" t="s">
        <v>206</v>
      </c>
      <c r="D287">
        <v>9</v>
      </c>
      <c r="F287" t="s">
        <v>46</v>
      </c>
      <c r="G287" s="13">
        <v>1</v>
      </c>
      <c r="H287" s="13">
        <v>0</v>
      </c>
      <c r="I287" s="13">
        <v>0</v>
      </c>
      <c r="J287" s="13">
        <v>0</v>
      </c>
      <c r="K287" s="1">
        <v>0</v>
      </c>
      <c r="L287" s="1"/>
      <c r="M287" s="1">
        <v>0</v>
      </c>
      <c r="N287" s="1">
        <v>0</v>
      </c>
      <c r="O287" s="1">
        <v>0</v>
      </c>
      <c r="P287" s="12">
        <v>0</v>
      </c>
      <c r="Q287" s="1">
        <v>0</v>
      </c>
      <c r="R287" s="1">
        <v>0</v>
      </c>
      <c r="T287" s="1">
        <v>0</v>
      </c>
      <c r="U287" s="1">
        <v>0</v>
      </c>
      <c r="V287" s="1">
        <v>0</v>
      </c>
      <c r="W287" s="1">
        <v>0</v>
      </c>
      <c r="X287" s="1">
        <v>0</v>
      </c>
      <c r="Y287" s="1">
        <v>0</v>
      </c>
      <c r="Z287" s="1">
        <v>0</v>
      </c>
      <c r="AA287" s="1">
        <v>0</v>
      </c>
      <c r="AB287" s="1">
        <v>0</v>
      </c>
      <c r="AC287" s="1">
        <v>0</v>
      </c>
      <c r="AD287" t="s">
        <v>776</v>
      </c>
    </row>
    <row r="288" spans="1:77" x14ac:dyDescent="0.25">
      <c r="A288" t="s">
        <v>777</v>
      </c>
      <c r="B288" s="15">
        <v>42614</v>
      </c>
      <c r="C288" t="s">
        <v>206</v>
      </c>
      <c r="D288">
        <v>10</v>
      </c>
      <c r="F288" t="s">
        <v>92</v>
      </c>
      <c r="G288" s="13">
        <v>1</v>
      </c>
      <c r="H288" s="13">
        <v>2.2000000000000002</v>
      </c>
      <c r="I288" s="13">
        <v>0.5</v>
      </c>
      <c r="J288" s="13">
        <v>2.7</v>
      </c>
      <c r="K288" s="1">
        <v>0</v>
      </c>
      <c r="L288" s="1"/>
      <c r="M288" s="1">
        <v>0</v>
      </c>
      <c r="N288" s="1">
        <v>1</v>
      </c>
      <c r="O288" s="1">
        <v>0</v>
      </c>
      <c r="P288" s="12">
        <v>0</v>
      </c>
      <c r="Q288" s="1">
        <v>0</v>
      </c>
      <c r="R288" s="1">
        <v>0</v>
      </c>
      <c r="T288" s="1">
        <v>1</v>
      </c>
      <c r="U288" s="1">
        <v>0</v>
      </c>
      <c r="V288" s="1">
        <v>0</v>
      </c>
      <c r="W288" s="1">
        <v>0</v>
      </c>
      <c r="X288" s="1">
        <v>0</v>
      </c>
      <c r="Y288" s="1">
        <v>0</v>
      </c>
      <c r="Z288" s="1">
        <v>0</v>
      </c>
      <c r="AA288" s="1">
        <v>0</v>
      </c>
      <c r="AB288" s="1">
        <v>0</v>
      </c>
      <c r="AC288" s="1">
        <v>0</v>
      </c>
      <c r="AD288" t="s">
        <v>813</v>
      </c>
    </row>
    <row r="289" spans="1:77" x14ac:dyDescent="0.25">
      <c r="A289" t="s">
        <v>778</v>
      </c>
      <c r="B289" s="15">
        <v>42614</v>
      </c>
      <c r="C289" t="s">
        <v>224</v>
      </c>
      <c r="D289">
        <v>252</v>
      </c>
      <c r="F289" t="s">
        <v>88</v>
      </c>
      <c r="G289" s="1">
        <v>1</v>
      </c>
      <c r="H289" s="1">
        <v>7</v>
      </c>
      <c r="I289" s="1">
        <v>1.8</v>
      </c>
      <c r="J289" s="1">
        <v>8.8000000000000007</v>
      </c>
      <c r="K289" s="1">
        <v>1</v>
      </c>
      <c r="L289" s="1"/>
      <c r="M289" s="1">
        <v>0</v>
      </c>
      <c r="N289" s="1">
        <v>1</v>
      </c>
      <c r="O289" s="1">
        <v>1</v>
      </c>
      <c r="P289" s="1">
        <v>1</v>
      </c>
      <c r="Q289" s="1">
        <v>0</v>
      </c>
      <c r="R289" s="1">
        <v>0</v>
      </c>
      <c r="T289" s="1">
        <v>1</v>
      </c>
      <c r="U289" s="1">
        <v>0</v>
      </c>
      <c r="V289" s="1">
        <v>1</v>
      </c>
      <c r="W289" s="1">
        <v>0</v>
      </c>
      <c r="X289" s="1">
        <v>0</v>
      </c>
      <c r="Y289" s="1">
        <v>0</v>
      </c>
      <c r="Z289" s="1">
        <v>1</v>
      </c>
      <c r="AA289" s="1">
        <v>0</v>
      </c>
      <c r="AB289" s="1">
        <v>0</v>
      </c>
      <c r="AC289" s="1">
        <v>0</v>
      </c>
      <c r="AE289" s="24">
        <v>1177000000</v>
      </c>
    </row>
    <row r="290" spans="1:77" x14ac:dyDescent="0.25">
      <c r="A290" t="s">
        <v>781</v>
      </c>
      <c r="B290" s="15">
        <v>42614</v>
      </c>
      <c r="C290" t="s">
        <v>107</v>
      </c>
      <c r="D290">
        <v>31</v>
      </c>
      <c r="F290" t="s">
        <v>221</v>
      </c>
      <c r="G290" s="1">
        <v>1</v>
      </c>
      <c r="H290" s="1">
        <v>3.2</v>
      </c>
      <c r="I290" s="1">
        <v>0</v>
      </c>
      <c r="J290" s="1">
        <v>3.2</v>
      </c>
      <c r="K290" s="1">
        <v>1</v>
      </c>
      <c r="L290" s="1"/>
      <c r="M290" s="1">
        <v>0</v>
      </c>
      <c r="N290" s="1">
        <v>1</v>
      </c>
      <c r="O290" s="1">
        <v>0</v>
      </c>
      <c r="P290" s="1">
        <v>0</v>
      </c>
      <c r="Q290" s="1">
        <v>0</v>
      </c>
      <c r="R290" s="1">
        <v>0</v>
      </c>
      <c r="T290" s="1">
        <v>0</v>
      </c>
      <c r="U290" s="1">
        <v>0</v>
      </c>
      <c r="V290" s="1">
        <v>0</v>
      </c>
      <c r="W290" s="1">
        <v>0</v>
      </c>
      <c r="X290" s="1">
        <v>0</v>
      </c>
      <c r="Y290" s="1">
        <v>0</v>
      </c>
      <c r="Z290" s="1">
        <v>0</v>
      </c>
      <c r="AA290" s="1">
        <v>0</v>
      </c>
      <c r="AB290" s="1">
        <v>0</v>
      </c>
      <c r="AC290" s="1">
        <v>0</v>
      </c>
      <c r="AD290" t="s">
        <v>781</v>
      </c>
      <c r="AE290" s="24">
        <v>7073000</v>
      </c>
    </row>
    <row r="291" spans="1:77" x14ac:dyDescent="0.25">
      <c r="A291" t="s">
        <v>782</v>
      </c>
      <c r="B291" s="15">
        <v>42614</v>
      </c>
      <c r="C291" t="s">
        <v>206</v>
      </c>
      <c r="D291">
        <v>8</v>
      </c>
      <c r="F291" t="s">
        <v>211</v>
      </c>
      <c r="G291" s="13">
        <v>1</v>
      </c>
      <c r="H291" s="13">
        <v>0</v>
      </c>
      <c r="I291" s="13">
        <v>0</v>
      </c>
      <c r="J291" s="13">
        <v>0</v>
      </c>
      <c r="K291" s="1">
        <v>0</v>
      </c>
      <c r="L291" s="1"/>
      <c r="M291" s="1">
        <v>0</v>
      </c>
      <c r="N291" s="1">
        <v>0</v>
      </c>
      <c r="O291" s="1">
        <v>0</v>
      </c>
      <c r="P291" s="12">
        <v>0</v>
      </c>
      <c r="Q291" s="1">
        <v>0</v>
      </c>
      <c r="R291" s="1">
        <v>0</v>
      </c>
      <c r="T291" s="1">
        <v>0</v>
      </c>
      <c r="U291" s="1">
        <v>0</v>
      </c>
      <c r="V291" s="1">
        <v>0</v>
      </c>
      <c r="W291" s="1">
        <v>0</v>
      </c>
      <c r="X291" s="1">
        <v>0</v>
      </c>
      <c r="Y291" s="1">
        <v>0</v>
      </c>
      <c r="Z291" s="1">
        <v>0</v>
      </c>
      <c r="AA291" s="1">
        <v>0</v>
      </c>
      <c r="AB291" s="1">
        <v>0</v>
      </c>
      <c r="AC291" s="1">
        <v>0</v>
      </c>
      <c r="AD291" t="s">
        <v>782</v>
      </c>
    </row>
    <row r="292" spans="1:77" x14ac:dyDescent="0.25">
      <c r="A292" s="9" t="s">
        <v>783</v>
      </c>
      <c r="B292" s="15">
        <v>42614</v>
      </c>
      <c r="C292" s="9" t="s">
        <v>200</v>
      </c>
      <c r="D292">
        <v>30</v>
      </c>
      <c r="E292" s="21"/>
      <c r="F292" s="23" t="s">
        <v>117</v>
      </c>
      <c r="G292" s="12">
        <v>1</v>
      </c>
      <c r="H292" s="12">
        <v>3.5</v>
      </c>
      <c r="I292" s="12">
        <v>0</v>
      </c>
      <c r="J292" s="12">
        <v>3.5</v>
      </c>
      <c r="K292" s="12">
        <v>1</v>
      </c>
      <c r="L292" s="12"/>
      <c r="M292" s="12">
        <v>1</v>
      </c>
      <c r="N292" s="12">
        <v>0</v>
      </c>
      <c r="O292" s="12">
        <v>0</v>
      </c>
      <c r="P292" s="12">
        <v>1</v>
      </c>
      <c r="Q292" s="12">
        <v>0</v>
      </c>
      <c r="R292" s="12">
        <v>0</v>
      </c>
      <c r="S292" s="12"/>
      <c r="T292" s="13">
        <v>0</v>
      </c>
      <c r="U292" s="13">
        <v>0</v>
      </c>
      <c r="V292" s="13">
        <v>0</v>
      </c>
      <c r="W292" s="13">
        <v>0</v>
      </c>
      <c r="X292" s="13">
        <v>0</v>
      </c>
      <c r="Y292" s="13">
        <v>0</v>
      </c>
      <c r="Z292" s="13">
        <v>0</v>
      </c>
      <c r="AA292" s="13">
        <v>0</v>
      </c>
      <c r="AB292" s="13">
        <v>0</v>
      </c>
      <c r="AC292" s="13">
        <v>0</v>
      </c>
      <c r="AD292" s="9" t="s">
        <v>783</v>
      </c>
      <c r="AE292" s="25"/>
      <c r="AF292" s="9"/>
    </row>
    <row r="293" spans="1:77" x14ac:dyDescent="0.25">
      <c r="A293" s="9" t="s">
        <v>784</v>
      </c>
      <c r="B293" s="15">
        <v>42614</v>
      </c>
      <c r="C293" s="9" t="s">
        <v>200</v>
      </c>
      <c r="D293">
        <v>191</v>
      </c>
      <c r="E293" s="21"/>
      <c r="F293" s="23"/>
      <c r="G293" s="12">
        <v>0</v>
      </c>
      <c r="H293" s="12">
        <v>0</v>
      </c>
      <c r="I293" s="12">
        <v>1</v>
      </c>
      <c r="J293" s="12">
        <v>1</v>
      </c>
      <c r="K293" s="12">
        <v>0</v>
      </c>
      <c r="L293" s="12"/>
      <c r="M293" s="12">
        <v>0</v>
      </c>
      <c r="N293" s="12">
        <v>0</v>
      </c>
      <c r="O293" s="12">
        <v>0</v>
      </c>
      <c r="P293" s="12">
        <v>0</v>
      </c>
      <c r="Q293" s="12">
        <v>0</v>
      </c>
      <c r="R293" s="12">
        <v>0</v>
      </c>
      <c r="S293" s="12"/>
      <c r="T293" s="12">
        <v>1</v>
      </c>
      <c r="U293" s="13">
        <v>0</v>
      </c>
      <c r="V293" s="13">
        <v>1</v>
      </c>
      <c r="W293" s="13">
        <v>0</v>
      </c>
      <c r="X293" s="13">
        <v>0</v>
      </c>
      <c r="Y293" s="13">
        <v>0</v>
      </c>
      <c r="Z293" s="13">
        <v>0</v>
      </c>
      <c r="AA293" s="13">
        <v>0</v>
      </c>
      <c r="AB293" s="13">
        <v>0</v>
      </c>
      <c r="AC293" s="13">
        <v>0</v>
      </c>
      <c r="AD293" s="9" t="s">
        <v>784</v>
      </c>
      <c r="AE293" s="25"/>
      <c r="AF293" s="9"/>
    </row>
    <row r="294" spans="1:77" x14ac:dyDescent="0.25">
      <c r="A294" t="s">
        <v>785</v>
      </c>
      <c r="B294" s="15">
        <v>42614</v>
      </c>
      <c r="C294" t="s">
        <v>222</v>
      </c>
      <c r="D294">
        <v>122</v>
      </c>
      <c r="F294" t="s">
        <v>82</v>
      </c>
      <c r="G294" s="1">
        <v>1</v>
      </c>
      <c r="H294" s="1">
        <v>2</v>
      </c>
      <c r="I294" s="1">
        <v>3.8</v>
      </c>
      <c r="J294" s="1">
        <v>5.8</v>
      </c>
      <c r="K294" s="1">
        <v>1</v>
      </c>
      <c r="L294" s="1"/>
      <c r="M294" s="1">
        <v>0</v>
      </c>
      <c r="N294" s="1">
        <v>0</v>
      </c>
      <c r="O294" s="1">
        <v>0</v>
      </c>
      <c r="P294" s="1">
        <v>1</v>
      </c>
      <c r="Q294" s="1">
        <v>0</v>
      </c>
      <c r="R294" s="1">
        <v>0</v>
      </c>
      <c r="T294" s="1">
        <v>1</v>
      </c>
      <c r="U294" s="1">
        <v>1</v>
      </c>
      <c r="V294" s="1">
        <v>1</v>
      </c>
      <c r="W294" s="1">
        <v>0</v>
      </c>
      <c r="X294" s="1">
        <v>0</v>
      </c>
      <c r="Y294" s="1">
        <v>1</v>
      </c>
      <c r="Z294" s="1">
        <v>1</v>
      </c>
      <c r="AA294" s="1">
        <v>0</v>
      </c>
      <c r="AB294" s="1">
        <v>0</v>
      </c>
      <c r="AC294" s="1">
        <v>0</v>
      </c>
      <c r="AD294" t="s">
        <v>785</v>
      </c>
      <c r="AE294" s="24">
        <v>230699000</v>
      </c>
    </row>
    <row r="295" spans="1:77" x14ac:dyDescent="0.25">
      <c r="A295" t="s">
        <v>787</v>
      </c>
      <c r="B295" s="15">
        <v>42614</v>
      </c>
      <c r="C295" t="s">
        <v>133</v>
      </c>
      <c r="D295">
        <v>45</v>
      </c>
      <c r="F295" t="s">
        <v>132</v>
      </c>
      <c r="G295" s="1">
        <v>1</v>
      </c>
      <c r="H295" s="1">
        <v>3.2</v>
      </c>
      <c r="I295" s="1">
        <v>3.5</v>
      </c>
      <c r="J295" s="1">
        <v>6.7</v>
      </c>
      <c r="K295" s="1">
        <v>1</v>
      </c>
      <c r="L295" s="1"/>
      <c r="M295" s="1">
        <v>0</v>
      </c>
      <c r="N295" s="1">
        <v>1</v>
      </c>
      <c r="O295" s="1">
        <v>0</v>
      </c>
      <c r="P295" s="1">
        <v>0</v>
      </c>
      <c r="Q295" s="1">
        <v>0</v>
      </c>
      <c r="R295" s="1">
        <v>0</v>
      </c>
      <c r="T295" s="1">
        <v>1</v>
      </c>
      <c r="U295" s="1">
        <v>1</v>
      </c>
      <c r="V295" s="1">
        <v>1</v>
      </c>
      <c r="W295" s="1">
        <v>0</v>
      </c>
      <c r="X295" s="1">
        <v>1</v>
      </c>
      <c r="Y295" s="1">
        <v>0</v>
      </c>
      <c r="Z295" s="1">
        <v>0</v>
      </c>
      <c r="AA295" s="1">
        <v>0</v>
      </c>
      <c r="AB295" s="1">
        <v>0</v>
      </c>
      <c r="AC295" s="1">
        <v>0</v>
      </c>
      <c r="AE295" s="24">
        <v>270000000</v>
      </c>
    </row>
    <row r="296" spans="1:77" x14ac:dyDescent="0.25">
      <c r="A296" t="s">
        <v>788</v>
      </c>
      <c r="B296" s="15">
        <v>42614</v>
      </c>
      <c r="C296" t="s">
        <v>214</v>
      </c>
      <c r="D296">
        <v>160</v>
      </c>
      <c r="F296" t="s">
        <v>71</v>
      </c>
      <c r="G296" s="13">
        <v>1</v>
      </c>
      <c r="H296" s="13">
        <v>0</v>
      </c>
      <c r="I296" s="13">
        <v>0</v>
      </c>
      <c r="J296" s="13">
        <v>0</v>
      </c>
      <c r="K296" s="1">
        <v>0</v>
      </c>
      <c r="L296" s="1"/>
      <c r="M296" s="1">
        <v>0</v>
      </c>
      <c r="N296" s="1">
        <v>0</v>
      </c>
      <c r="O296" s="1">
        <v>0</v>
      </c>
      <c r="P296" s="1">
        <v>0</v>
      </c>
      <c r="Q296" s="1">
        <v>0</v>
      </c>
      <c r="R296" s="1">
        <v>0</v>
      </c>
      <c r="T296" s="1">
        <v>0</v>
      </c>
      <c r="U296" s="1">
        <v>0</v>
      </c>
      <c r="V296" s="1">
        <v>0</v>
      </c>
      <c r="W296" s="1">
        <v>0</v>
      </c>
      <c r="X296" s="1">
        <v>0</v>
      </c>
      <c r="Y296" s="1">
        <v>0</v>
      </c>
      <c r="Z296" s="1">
        <v>0</v>
      </c>
      <c r="AA296" s="1">
        <v>0</v>
      </c>
      <c r="AB296" s="1">
        <v>0</v>
      </c>
      <c r="AC296" s="1">
        <v>0</v>
      </c>
      <c r="AD296" t="s">
        <v>819</v>
      </c>
    </row>
    <row r="297" spans="1:77" x14ac:dyDescent="0.25">
      <c r="A297" t="s">
        <v>789</v>
      </c>
      <c r="B297" s="15">
        <v>42614</v>
      </c>
      <c r="C297" t="s">
        <v>214</v>
      </c>
      <c r="D297">
        <v>80</v>
      </c>
      <c r="F297" t="s">
        <v>75</v>
      </c>
      <c r="G297" s="13">
        <v>1</v>
      </c>
      <c r="H297" s="13">
        <v>2</v>
      </c>
      <c r="I297" s="13">
        <v>0.5</v>
      </c>
      <c r="J297" s="13">
        <v>2.5</v>
      </c>
      <c r="K297" s="1">
        <v>0</v>
      </c>
      <c r="L297" s="1"/>
      <c r="M297" s="1">
        <v>1</v>
      </c>
      <c r="N297" s="1">
        <v>0</v>
      </c>
      <c r="O297" s="1">
        <v>0</v>
      </c>
      <c r="P297" s="1">
        <v>0</v>
      </c>
      <c r="Q297" s="1">
        <v>1</v>
      </c>
      <c r="R297" s="1" t="s">
        <v>5</v>
      </c>
      <c r="T297" s="1">
        <v>1</v>
      </c>
      <c r="U297" s="1">
        <v>0</v>
      </c>
      <c r="V297" s="1">
        <v>0</v>
      </c>
      <c r="W297" s="1">
        <v>0</v>
      </c>
      <c r="X297" s="1">
        <v>0</v>
      </c>
      <c r="Y297" s="1">
        <v>0</v>
      </c>
      <c r="Z297" s="1">
        <v>0</v>
      </c>
      <c r="AA297" s="1">
        <v>0</v>
      </c>
      <c r="AB297" s="1">
        <v>0</v>
      </c>
      <c r="AC297" s="1">
        <v>0</v>
      </c>
      <c r="AD297" t="s">
        <v>821</v>
      </c>
      <c r="AE297" s="24">
        <v>52884000</v>
      </c>
    </row>
    <row r="298" spans="1:77" x14ac:dyDescent="0.25">
      <c r="A298" t="s">
        <v>792</v>
      </c>
      <c r="B298" s="15">
        <v>42614</v>
      </c>
      <c r="C298" t="s">
        <v>130</v>
      </c>
      <c r="D298">
        <v>3</v>
      </c>
      <c r="F298" t="s">
        <v>95</v>
      </c>
      <c r="G298" s="13">
        <v>1</v>
      </c>
      <c r="H298" s="13">
        <v>0</v>
      </c>
      <c r="I298" s="13">
        <v>0</v>
      </c>
      <c r="J298" s="13">
        <v>0</v>
      </c>
      <c r="K298" s="1">
        <v>0</v>
      </c>
      <c r="L298" s="1"/>
      <c r="M298" s="1">
        <v>0</v>
      </c>
      <c r="N298" s="1">
        <v>0</v>
      </c>
      <c r="O298" s="1">
        <v>0</v>
      </c>
      <c r="P298" s="1">
        <v>0</v>
      </c>
      <c r="Q298" s="1">
        <v>0</v>
      </c>
      <c r="R298" s="1">
        <v>0</v>
      </c>
      <c r="T298" s="1">
        <v>0</v>
      </c>
      <c r="U298" s="1">
        <v>0</v>
      </c>
      <c r="V298" s="1">
        <v>0</v>
      </c>
      <c r="W298" s="1">
        <v>0</v>
      </c>
      <c r="X298" s="1">
        <v>0</v>
      </c>
      <c r="Y298" s="1">
        <v>0</v>
      </c>
      <c r="Z298" s="1">
        <v>0</v>
      </c>
      <c r="AA298" s="1">
        <v>0</v>
      </c>
      <c r="AB298" s="1">
        <v>0</v>
      </c>
      <c r="AC298" s="1">
        <v>0</v>
      </c>
      <c r="AD298" t="s">
        <v>59</v>
      </c>
    </row>
    <row r="299" spans="1:77" x14ac:dyDescent="0.25">
      <c r="A299" t="s">
        <v>793</v>
      </c>
      <c r="B299" s="15">
        <v>42614</v>
      </c>
      <c r="C299" t="s">
        <v>223</v>
      </c>
      <c r="D299">
        <v>52</v>
      </c>
      <c r="G299" s="1">
        <v>0</v>
      </c>
      <c r="H299" s="1">
        <v>0</v>
      </c>
      <c r="I299" s="1">
        <v>1</v>
      </c>
      <c r="J299" s="1">
        <v>1</v>
      </c>
      <c r="K299" s="1">
        <v>0</v>
      </c>
      <c r="L299" s="1"/>
      <c r="M299" s="1">
        <v>0</v>
      </c>
      <c r="N299" s="1">
        <v>0</v>
      </c>
      <c r="O299" s="1">
        <v>0</v>
      </c>
      <c r="P299" s="1">
        <v>0</v>
      </c>
      <c r="Q299" s="1">
        <v>0</v>
      </c>
      <c r="R299" s="1">
        <v>0</v>
      </c>
      <c r="T299" s="1">
        <v>1</v>
      </c>
      <c r="U299" s="1">
        <v>0</v>
      </c>
      <c r="V299" s="1">
        <v>1</v>
      </c>
      <c r="W299" s="1">
        <v>0</v>
      </c>
      <c r="X299" s="1">
        <v>0</v>
      </c>
      <c r="Y299" s="1">
        <v>0</v>
      </c>
      <c r="Z299" s="1">
        <v>0</v>
      </c>
      <c r="AA299" s="1">
        <v>0</v>
      </c>
      <c r="AB299" s="1">
        <v>0</v>
      </c>
      <c r="AC299" s="1">
        <v>0</v>
      </c>
      <c r="AE299" s="24">
        <v>5159900</v>
      </c>
    </row>
    <row r="300" spans="1:77" x14ac:dyDescent="0.25">
      <c r="A300" s="9" t="s">
        <v>796</v>
      </c>
      <c r="B300" s="15">
        <v>42614</v>
      </c>
      <c r="C300" s="9" t="s">
        <v>200</v>
      </c>
      <c r="D300">
        <v>187</v>
      </c>
      <c r="E300" s="21"/>
      <c r="F300" s="23" t="s">
        <v>118</v>
      </c>
      <c r="G300" s="12">
        <v>1</v>
      </c>
      <c r="H300" s="12">
        <v>3.5</v>
      </c>
      <c r="I300" s="12">
        <v>0</v>
      </c>
      <c r="J300" s="12">
        <v>3.5</v>
      </c>
      <c r="K300" s="12">
        <v>1</v>
      </c>
      <c r="L300" s="12"/>
      <c r="M300" s="12">
        <v>1</v>
      </c>
      <c r="N300" s="12">
        <v>0</v>
      </c>
      <c r="O300" s="12">
        <v>0</v>
      </c>
      <c r="P300" s="12">
        <v>1</v>
      </c>
      <c r="Q300" s="12">
        <v>0</v>
      </c>
      <c r="R300" s="12">
        <v>0</v>
      </c>
      <c r="S300" s="12"/>
      <c r="T300" s="13">
        <v>0</v>
      </c>
      <c r="U300" s="13">
        <v>0</v>
      </c>
      <c r="V300" s="13">
        <v>0</v>
      </c>
      <c r="W300" s="13">
        <v>0</v>
      </c>
      <c r="X300" s="13">
        <v>0</v>
      </c>
      <c r="Y300" s="13">
        <v>0</v>
      </c>
      <c r="Z300" s="13">
        <v>0</v>
      </c>
      <c r="AA300" s="13">
        <v>0</v>
      </c>
      <c r="AB300" s="13">
        <v>0</v>
      </c>
      <c r="AC300" s="13">
        <v>0</v>
      </c>
      <c r="AD300" s="9" t="s">
        <v>796</v>
      </c>
      <c r="AE300" s="25"/>
      <c r="AF300" s="9"/>
    </row>
    <row r="301" spans="1:77" x14ac:dyDescent="0.25">
      <c r="A301" t="s">
        <v>797</v>
      </c>
      <c r="B301" s="15">
        <v>42614</v>
      </c>
      <c r="C301" t="s">
        <v>108</v>
      </c>
      <c r="D301">
        <v>50</v>
      </c>
      <c r="F301" t="s">
        <v>77</v>
      </c>
      <c r="G301" s="1">
        <v>1</v>
      </c>
      <c r="H301" s="1">
        <v>0</v>
      </c>
      <c r="I301" s="1">
        <v>0</v>
      </c>
      <c r="J301" s="1">
        <v>0</v>
      </c>
      <c r="K301" s="1">
        <v>0</v>
      </c>
      <c r="L301" s="1"/>
      <c r="M301" s="1">
        <v>0</v>
      </c>
      <c r="N301" s="1">
        <v>0</v>
      </c>
      <c r="O301" s="1">
        <v>0</v>
      </c>
      <c r="P301" s="1">
        <v>0</v>
      </c>
      <c r="Q301" s="1">
        <v>0</v>
      </c>
      <c r="R301" s="1">
        <v>0</v>
      </c>
      <c r="T301" s="1">
        <v>0</v>
      </c>
      <c r="U301" s="1">
        <v>0</v>
      </c>
      <c r="V301" s="1">
        <v>0</v>
      </c>
      <c r="W301" s="1">
        <v>0</v>
      </c>
      <c r="X301" s="1">
        <v>0</v>
      </c>
      <c r="Y301" s="1">
        <v>0</v>
      </c>
      <c r="Z301" s="1">
        <v>0</v>
      </c>
      <c r="AA301" s="1">
        <v>0</v>
      </c>
      <c r="AB301" s="1">
        <v>0</v>
      </c>
      <c r="AC301" s="1">
        <v>0</v>
      </c>
    </row>
    <row r="302" spans="1:77" x14ac:dyDescent="0.25">
      <c r="A302" s="9" t="s">
        <v>799</v>
      </c>
      <c r="B302" s="15">
        <v>42614</v>
      </c>
      <c r="C302" s="9" t="s">
        <v>200</v>
      </c>
      <c r="D302">
        <v>777</v>
      </c>
      <c r="E302" s="22"/>
      <c r="F302" s="9" t="s">
        <v>27</v>
      </c>
      <c r="G302" s="13">
        <v>1</v>
      </c>
      <c r="H302" s="13">
        <v>4.7</v>
      </c>
      <c r="I302" s="13">
        <v>5.5</v>
      </c>
      <c r="J302" s="13">
        <v>10.199999999999999</v>
      </c>
      <c r="K302" s="10">
        <v>1</v>
      </c>
      <c r="L302" s="10"/>
      <c r="M302" s="10">
        <v>0</v>
      </c>
      <c r="N302" s="10">
        <v>1</v>
      </c>
      <c r="O302" s="10">
        <v>0</v>
      </c>
      <c r="P302" s="10">
        <v>1</v>
      </c>
      <c r="Q302" s="11">
        <v>1</v>
      </c>
      <c r="R302" s="10">
        <v>0</v>
      </c>
      <c r="S302" s="10">
        <v>1</v>
      </c>
      <c r="T302" s="12">
        <v>1</v>
      </c>
      <c r="U302" s="12">
        <v>1</v>
      </c>
      <c r="V302" s="12">
        <v>1</v>
      </c>
      <c r="W302" s="12">
        <v>1</v>
      </c>
      <c r="X302" s="12">
        <v>0</v>
      </c>
      <c r="Y302" s="12">
        <v>1</v>
      </c>
      <c r="Z302" s="12">
        <v>1</v>
      </c>
      <c r="AA302" s="12">
        <v>1</v>
      </c>
      <c r="AB302" s="12">
        <v>0</v>
      </c>
      <c r="AC302" s="12">
        <v>0</v>
      </c>
      <c r="AD302" s="9" t="s">
        <v>875</v>
      </c>
      <c r="AE302" s="25"/>
      <c r="AF302" s="9"/>
      <c r="AG302">
        <v>2</v>
      </c>
      <c r="AH302">
        <v>2</v>
      </c>
      <c r="AI302">
        <v>0</v>
      </c>
      <c r="AJ302">
        <v>5</v>
      </c>
      <c r="AK302">
        <v>1</v>
      </c>
      <c r="AL302">
        <v>0</v>
      </c>
      <c r="AM302">
        <v>7</v>
      </c>
      <c r="AN302">
        <v>11</v>
      </c>
      <c r="AP302">
        <v>2</v>
      </c>
      <c r="AQ302">
        <v>2</v>
      </c>
      <c r="AR302">
        <v>0</v>
      </c>
      <c r="AS302">
        <v>0</v>
      </c>
      <c r="AT302">
        <v>0</v>
      </c>
      <c r="AU302">
        <v>0</v>
      </c>
      <c r="AV302">
        <v>1</v>
      </c>
      <c r="AW302">
        <v>0</v>
      </c>
      <c r="AX302">
        <v>1</v>
      </c>
      <c r="AY302">
        <v>0</v>
      </c>
      <c r="AZ302">
        <v>1</v>
      </c>
      <c r="BA302">
        <v>13</v>
      </c>
      <c r="BD302">
        <v>12</v>
      </c>
      <c r="BE302">
        <v>5</v>
      </c>
      <c r="BF302">
        <v>0</v>
      </c>
      <c r="BG302">
        <v>2</v>
      </c>
      <c r="BH302">
        <v>3</v>
      </c>
      <c r="BI302">
        <v>0</v>
      </c>
      <c r="BJ302">
        <v>0</v>
      </c>
      <c r="BK302">
        <v>0</v>
      </c>
      <c r="BL302">
        <v>0</v>
      </c>
      <c r="BM302">
        <v>1</v>
      </c>
      <c r="BN302">
        <v>0</v>
      </c>
      <c r="BO302">
        <v>1</v>
      </c>
      <c r="BP302">
        <v>3</v>
      </c>
      <c r="BQ302">
        <v>3</v>
      </c>
      <c r="BR302">
        <v>7</v>
      </c>
      <c r="BS302">
        <v>4</v>
      </c>
      <c r="BT302">
        <v>9</v>
      </c>
      <c r="BX302">
        <v>11</v>
      </c>
      <c r="BY302">
        <v>13</v>
      </c>
    </row>
    <row r="303" spans="1:77" x14ac:dyDescent="0.25">
      <c r="A303" s="9" t="s">
        <v>800</v>
      </c>
      <c r="B303" s="15">
        <v>42614</v>
      </c>
      <c r="C303" s="9" t="s">
        <v>200</v>
      </c>
      <c r="D303">
        <v>30</v>
      </c>
      <c r="E303" s="21"/>
      <c r="F303" s="23" t="s">
        <v>119</v>
      </c>
      <c r="G303" s="12">
        <v>1</v>
      </c>
      <c r="H303" s="12">
        <v>7.5</v>
      </c>
      <c r="I303" s="12">
        <v>4.5</v>
      </c>
      <c r="J303" s="12">
        <v>12</v>
      </c>
      <c r="K303" s="12">
        <v>1</v>
      </c>
      <c r="L303" s="12"/>
      <c r="M303" s="12">
        <v>1</v>
      </c>
      <c r="N303" s="12">
        <v>1</v>
      </c>
      <c r="O303" s="12">
        <v>1</v>
      </c>
      <c r="P303" s="12">
        <v>0</v>
      </c>
      <c r="Q303" s="12">
        <v>0</v>
      </c>
      <c r="R303" s="12">
        <v>0</v>
      </c>
      <c r="S303" s="12"/>
      <c r="T303" s="12">
        <v>1</v>
      </c>
      <c r="U303" s="13">
        <v>1</v>
      </c>
      <c r="V303" s="13">
        <v>1</v>
      </c>
      <c r="W303" s="13">
        <v>1</v>
      </c>
      <c r="X303" s="13">
        <v>0</v>
      </c>
      <c r="Y303" s="13">
        <v>1</v>
      </c>
      <c r="Z303" s="13">
        <v>0</v>
      </c>
      <c r="AA303" s="13">
        <v>0</v>
      </c>
      <c r="AB303" s="13">
        <v>0</v>
      </c>
      <c r="AC303" s="13">
        <v>0</v>
      </c>
      <c r="AD303" s="9" t="s">
        <v>800</v>
      </c>
      <c r="AE303" s="25"/>
      <c r="AF303" s="9"/>
    </row>
    <row r="304" spans="1:77" x14ac:dyDescent="0.25">
      <c r="A304" t="s">
        <v>801</v>
      </c>
      <c r="B304" s="15">
        <v>42614</v>
      </c>
      <c r="C304" t="s">
        <v>222</v>
      </c>
      <c r="D304">
        <v>164</v>
      </c>
      <c r="G304" s="1">
        <v>0</v>
      </c>
      <c r="H304" s="1">
        <v>1.5</v>
      </c>
      <c r="I304" s="1">
        <v>2</v>
      </c>
      <c r="J304" s="1">
        <v>3.5</v>
      </c>
      <c r="K304" s="1">
        <v>0</v>
      </c>
      <c r="L304" s="1"/>
      <c r="M304" s="1">
        <v>0</v>
      </c>
      <c r="N304" s="1">
        <v>0</v>
      </c>
      <c r="O304" s="1">
        <v>0</v>
      </c>
      <c r="P304" s="1">
        <v>1</v>
      </c>
      <c r="Q304" s="1">
        <v>1</v>
      </c>
      <c r="R304" s="1">
        <v>0</v>
      </c>
      <c r="T304" s="1">
        <v>1</v>
      </c>
      <c r="U304" s="1">
        <v>0</v>
      </c>
      <c r="V304" s="1">
        <v>1</v>
      </c>
      <c r="W304" s="1">
        <v>0</v>
      </c>
      <c r="X304" s="1">
        <v>0</v>
      </c>
      <c r="Y304" s="1">
        <v>0</v>
      </c>
      <c r="Z304" s="1">
        <v>1</v>
      </c>
      <c r="AA304" s="1">
        <v>1</v>
      </c>
      <c r="AB304" s="1">
        <v>0</v>
      </c>
      <c r="AC304" s="1">
        <v>0</v>
      </c>
      <c r="AD304" t="s">
        <v>18</v>
      </c>
      <c r="AE304" s="24">
        <v>1737395000</v>
      </c>
      <c r="AG304">
        <v>0</v>
      </c>
      <c r="AH304">
        <v>0</v>
      </c>
      <c r="AI304">
        <v>0</v>
      </c>
      <c r="AJ304">
        <v>0</v>
      </c>
      <c r="AK304">
        <v>0</v>
      </c>
      <c r="AL304">
        <v>0</v>
      </c>
      <c r="AM304">
        <v>7</v>
      </c>
      <c r="AN304">
        <v>7</v>
      </c>
      <c r="BA304">
        <v>7</v>
      </c>
      <c r="BD304">
        <v>7</v>
      </c>
      <c r="BE304">
        <v>4</v>
      </c>
      <c r="BF304">
        <v>0</v>
      </c>
      <c r="BG304">
        <v>0</v>
      </c>
      <c r="BH304">
        <v>0</v>
      </c>
      <c r="BP304">
        <v>4</v>
      </c>
      <c r="BR304">
        <v>3</v>
      </c>
      <c r="BS304">
        <v>1</v>
      </c>
      <c r="BT304">
        <v>2</v>
      </c>
      <c r="BU304">
        <v>4</v>
      </c>
      <c r="BW304">
        <v>1</v>
      </c>
      <c r="BX304">
        <v>6</v>
      </c>
      <c r="BY304">
        <v>7</v>
      </c>
    </row>
    <row r="305" spans="1:77" x14ac:dyDescent="0.25">
      <c r="A305" t="s">
        <v>802</v>
      </c>
      <c r="B305" s="15">
        <v>42614</v>
      </c>
      <c r="C305" t="s">
        <v>137</v>
      </c>
      <c r="D305">
        <v>33</v>
      </c>
      <c r="F305" t="s">
        <v>136</v>
      </c>
      <c r="G305" s="1">
        <v>1</v>
      </c>
      <c r="H305" s="1">
        <v>1</v>
      </c>
      <c r="I305" s="1">
        <v>1.8</v>
      </c>
      <c r="J305" s="1">
        <v>2.8</v>
      </c>
      <c r="K305" s="1">
        <v>0</v>
      </c>
      <c r="L305" s="1"/>
      <c r="M305" s="1">
        <v>0</v>
      </c>
      <c r="N305" s="1">
        <v>0</v>
      </c>
      <c r="O305" s="1">
        <v>0</v>
      </c>
      <c r="P305" s="1">
        <v>1</v>
      </c>
      <c r="Q305" s="1">
        <v>0</v>
      </c>
      <c r="R305" s="1">
        <v>0</v>
      </c>
      <c r="T305" s="1">
        <v>1</v>
      </c>
      <c r="U305" s="1">
        <v>0</v>
      </c>
      <c r="V305" s="1">
        <v>1</v>
      </c>
      <c r="W305" s="1">
        <v>0</v>
      </c>
      <c r="X305" s="1">
        <v>0</v>
      </c>
      <c r="Y305" s="1">
        <v>0</v>
      </c>
      <c r="Z305" s="1">
        <v>1</v>
      </c>
      <c r="AA305" s="1">
        <v>0</v>
      </c>
      <c r="AB305" s="1">
        <v>0</v>
      </c>
      <c r="AC305" s="1">
        <v>0</v>
      </c>
      <c r="AD305" t="s">
        <v>802</v>
      </c>
      <c r="AE305" s="24">
        <v>2200000000</v>
      </c>
    </row>
    <row r="306" spans="1:77" x14ac:dyDescent="0.25">
      <c r="A306" s="9" t="s">
        <v>803</v>
      </c>
      <c r="B306" s="15">
        <v>42614</v>
      </c>
      <c r="C306" s="9" t="s">
        <v>200</v>
      </c>
      <c r="D306">
        <v>100</v>
      </c>
      <c r="E306" s="21"/>
      <c r="F306" s="23" t="s">
        <v>120</v>
      </c>
      <c r="G306" s="12">
        <v>1</v>
      </c>
      <c r="H306" s="12">
        <v>2.2000000000000002</v>
      </c>
      <c r="I306" s="12">
        <v>5</v>
      </c>
      <c r="J306" s="12">
        <v>7.2</v>
      </c>
      <c r="K306" s="12">
        <v>0</v>
      </c>
      <c r="L306" s="12"/>
      <c r="M306" s="12">
        <v>0</v>
      </c>
      <c r="N306" s="12">
        <v>1</v>
      </c>
      <c r="O306" s="12">
        <v>0</v>
      </c>
      <c r="P306" s="12">
        <v>0</v>
      </c>
      <c r="Q306" s="12">
        <v>0</v>
      </c>
      <c r="R306" s="12">
        <v>0</v>
      </c>
      <c r="S306" s="12"/>
      <c r="T306" s="12">
        <v>1</v>
      </c>
      <c r="U306" s="13">
        <v>1</v>
      </c>
      <c r="V306" s="13">
        <v>1</v>
      </c>
      <c r="W306" s="13">
        <v>1</v>
      </c>
      <c r="X306" s="13">
        <v>1</v>
      </c>
      <c r="Y306" s="13">
        <v>0</v>
      </c>
      <c r="Z306" s="13">
        <v>0</v>
      </c>
      <c r="AA306" s="13">
        <v>0</v>
      </c>
      <c r="AB306" s="13">
        <v>0</v>
      </c>
      <c r="AC306" s="13">
        <v>0</v>
      </c>
      <c r="AD306" s="9" t="s">
        <v>803</v>
      </c>
      <c r="AE306" s="25"/>
      <c r="AF306" s="9"/>
    </row>
    <row r="307" spans="1:77" x14ac:dyDescent="0.25">
      <c r="A307" t="s">
        <v>804</v>
      </c>
      <c r="B307" s="15">
        <v>42614</v>
      </c>
      <c r="C307" t="s">
        <v>206</v>
      </c>
      <c r="D307">
        <v>2</v>
      </c>
      <c r="F307" t="s">
        <v>47</v>
      </c>
      <c r="G307" s="13">
        <v>1</v>
      </c>
      <c r="H307" s="13">
        <v>0</v>
      </c>
      <c r="I307" s="13">
        <v>0</v>
      </c>
      <c r="J307" s="13">
        <v>0</v>
      </c>
      <c r="K307" s="1">
        <v>0</v>
      </c>
      <c r="L307" s="1"/>
      <c r="M307" s="1">
        <v>0</v>
      </c>
      <c r="N307" s="1">
        <v>0</v>
      </c>
      <c r="O307" s="1">
        <v>0</v>
      </c>
      <c r="P307" s="12">
        <v>0</v>
      </c>
      <c r="Q307" s="1">
        <v>0</v>
      </c>
      <c r="R307" s="1">
        <v>0</v>
      </c>
      <c r="T307" s="1">
        <v>0</v>
      </c>
      <c r="U307" s="1">
        <v>0</v>
      </c>
      <c r="V307" s="1">
        <v>0</v>
      </c>
      <c r="W307" s="1">
        <v>0</v>
      </c>
      <c r="X307" s="1">
        <v>0</v>
      </c>
      <c r="Y307" s="1">
        <v>0</v>
      </c>
      <c r="Z307" s="1">
        <v>0</v>
      </c>
      <c r="AA307" s="1">
        <v>0</v>
      </c>
      <c r="AB307" s="1">
        <v>0</v>
      </c>
      <c r="AC307" s="1">
        <v>0</v>
      </c>
      <c r="AD307" t="s">
        <v>804</v>
      </c>
    </row>
    <row r="308" spans="1:77" x14ac:dyDescent="0.25">
      <c r="A308" t="s">
        <v>805</v>
      </c>
      <c r="B308" s="15">
        <v>42614</v>
      </c>
      <c r="C308" t="s">
        <v>222</v>
      </c>
      <c r="D308">
        <v>300</v>
      </c>
      <c r="G308" s="1">
        <v>0</v>
      </c>
      <c r="H308" s="1">
        <v>1</v>
      </c>
      <c r="I308" s="1">
        <v>0</v>
      </c>
      <c r="J308" s="1">
        <v>1</v>
      </c>
      <c r="K308" s="1">
        <v>0</v>
      </c>
      <c r="L308" s="1"/>
      <c r="M308" s="1">
        <v>0</v>
      </c>
      <c r="N308" s="1">
        <v>0</v>
      </c>
      <c r="O308" s="1">
        <v>0</v>
      </c>
      <c r="P308" s="1">
        <v>1</v>
      </c>
      <c r="Q308" s="1">
        <v>0</v>
      </c>
      <c r="R308" s="1">
        <v>0</v>
      </c>
      <c r="T308" s="1">
        <v>0</v>
      </c>
      <c r="U308" s="1">
        <v>0</v>
      </c>
      <c r="V308" s="1">
        <v>0</v>
      </c>
      <c r="W308" s="1">
        <v>0</v>
      </c>
      <c r="X308" s="1">
        <v>0</v>
      </c>
      <c r="Y308" s="1">
        <v>0</v>
      </c>
      <c r="Z308" s="1">
        <v>0</v>
      </c>
      <c r="AA308" s="1">
        <v>0</v>
      </c>
      <c r="AB308" s="1">
        <v>0</v>
      </c>
      <c r="AC308" s="1">
        <v>0</v>
      </c>
      <c r="AD308" t="s">
        <v>805</v>
      </c>
      <c r="AE308" s="24">
        <v>916815000</v>
      </c>
    </row>
    <row r="309" spans="1:77" x14ac:dyDescent="0.25">
      <c r="A309" t="s">
        <v>806</v>
      </c>
      <c r="B309" s="15">
        <v>42614</v>
      </c>
      <c r="C309" t="s">
        <v>206</v>
      </c>
      <c r="D309">
        <v>3</v>
      </c>
      <c r="F309" t="s">
        <v>48</v>
      </c>
      <c r="G309" s="13">
        <v>1</v>
      </c>
      <c r="H309" s="13">
        <v>0</v>
      </c>
      <c r="I309" s="13">
        <v>0</v>
      </c>
      <c r="J309" s="13">
        <v>0</v>
      </c>
      <c r="K309" s="1">
        <v>0</v>
      </c>
      <c r="L309" s="1"/>
      <c r="M309" s="1">
        <v>0</v>
      </c>
      <c r="N309" s="1">
        <v>0</v>
      </c>
      <c r="O309" s="1">
        <v>0</v>
      </c>
      <c r="P309" s="12">
        <v>0</v>
      </c>
      <c r="Q309" s="1">
        <v>0</v>
      </c>
      <c r="R309" s="1">
        <v>0</v>
      </c>
      <c r="T309" s="1">
        <v>0</v>
      </c>
      <c r="U309" s="1">
        <v>0</v>
      </c>
      <c r="V309" s="1">
        <v>0</v>
      </c>
      <c r="W309" s="1">
        <v>0</v>
      </c>
      <c r="X309" s="1">
        <v>0</v>
      </c>
      <c r="Y309" s="1">
        <v>0</v>
      </c>
      <c r="Z309" s="1">
        <v>0</v>
      </c>
      <c r="AA309" s="1">
        <v>0</v>
      </c>
      <c r="AB309" s="1">
        <v>0</v>
      </c>
      <c r="AC309" s="1">
        <v>0</v>
      </c>
      <c r="AD309" t="s">
        <v>806</v>
      </c>
    </row>
    <row r="310" spans="1:77" x14ac:dyDescent="0.25">
      <c r="A310" s="9" t="s">
        <v>807</v>
      </c>
      <c r="B310" s="15">
        <v>42614</v>
      </c>
      <c r="C310" s="9" t="s">
        <v>200</v>
      </c>
      <c r="D310">
        <v>120</v>
      </c>
      <c r="E310" s="21"/>
      <c r="F310" s="23" t="s">
        <v>121</v>
      </c>
      <c r="G310" s="12">
        <v>1</v>
      </c>
      <c r="H310" s="12">
        <v>1</v>
      </c>
      <c r="I310" s="12">
        <v>1</v>
      </c>
      <c r="J310" s="12">
        <v>2</v>
      </c>
      <c r="K310" s="12">
        <v>0</v>
      </c>
      <c r="L310" s="12"/>
      <c r="M310" s="12">
        <v>0</v>
      </c>
      <c r="N310" s="12">
        <v>0</v>
      </c>
      <c r="O310" s="12">
        <v>0</v>
      </c>
      <c r="P310" s="12">
        <v>1</v>
      </c>
      <c r="Q310" s="12">
        <v>0</v>
      </c>
      <c r="R310" s="12">
        <v>0</v>
      </c>
      <c r="S310" s="12"/>
      <c r="T310" s="12">
        <v>1</v>
      </c>
      <c r="U310" s="13">
        <v>0</v>
      </c>
      <c r="V310" s="13">
        <v>1</v>
      </c>
      <c r="W310" s="13">
        <v>0</v>
      </c>
      <c r="X310" s="13">
        <v>0</v>
      </c>
      <c r="Y310" s="13">
        <v>0</v>
      </c>
      <c r="Z310" s="13">
        <v>0</v>
      </c>
      <c r="AA310" s="13">
        <v>0</v>
      </c>
      <c r="AB310" s="13">
        <v>0</v>
      </c>
      <c r="AC310" s="13">
        <v>0</v>
      </c>
      <c r="AD310" s="9" t="s">
        <v>807</v>
      </c>
      <c r="AE310" s="25"/>
      <c r="AF310" s="9"/>
      <c r="AG310">
        <v>0</v>
      </c>
      <c r="AH310">
        <v>0</v>
      </c>
      <c r="AI310">
        <v>0</v>
      </c>
      <c r="AJ310">
        <v>0</v>
      </c>
      <c r="AK310">
        <v>0</v>
      </c>
      <c r="AL310">
        <v>0</v>
      </c>
      <c r="AM310">
        <v>3</v>
      </c>
      <c r="AN310">
        <v>3</v>
      </c>
      <c r="BA310">
        <v>3</v>
      </c>
      <c r="BD310">
        <v>3</v>
      </c>
      <c r="BE310">
        <v>1</v>
      </c>
      <c r="BF310">
        <v>0</v>
      </c>
      <c r="BG310">
        <v>0</v>
      </c>
      <c r="BH310">
        <v>2</v>
      </c>
      <c r="BQ310">
        <v>1</v>
      </c>
      <c r="BR310">
        <v>2</v>
      </c>
      <c r="BT310">
        <v>3</v>
      </c>
      <c r="BX310">
        <v>3</v>
      </c>
      <c r="BY310">
        <v>3</v>
      </c>
    </row>
    <row r="311" spans="1:77" x14ac:dyDescent="0.25">
      <c r="A311" t="s">
        <v>808</v>
      </c>
      <c r="B311" s="15">
        <v>42614</v>
      </c>
      <c r="C311" t="s">
        <v>222</v>
      </c>
      <c r="D311">
        <v>39</v>
      </c>
      <c r="G311" s="1">
        <v>0</v>
      </c>
      <c r="H311" s="1">
        <v>0</v>
      </c>
      <c r="I311" s="1">
        <v>0</v>
      </c>
      <c r="J311" s="1">
        <v>0</v>
      </c>
      <c r="K311" s="1">
        <v>0</v>
      </c>
      <c r="L311" s="1"/>
      <c r="M311" s="1">
        <v>0</v>
      </c>
      <c r="N311" s="1">
        <v>0</v>
      </c>
      <c r="O311" s="1">
        <v>0</v>
      </c>
      <c r="P311" s="1">
        <v>0</v>
      </c>
      <c r="Q311" s="1">
        <v>0</v>
      </c>
      <c r="R311" s="1">
        <v>0</v>
      </c>
      <c r="T311" s="1">
        <v>0</v>
      </c>
      <c r="U311" s="1">
        <v>0</v>
      </c>
      <c r="V311" s="1">
        <v>0</v>
      </c>
      <c r="W311" s="1">
        <v>0</v>
      </c>
      <c r="X311" s="1">
        <v>0</v>
      </c>
      <c r="Y311" s="1">
        <v>0</v>
      </c>
      <c r="Z311" s="1">
        <v>0</v>
      </c>
      <c r="AA311" s="1">
        <v>0</v>
      </c>
      <c r="AB311" s="1">
        <v>0</v>
      </c>
      <c r="AC311" s="1">
        <v>0</v>
      </c>
      <c r="AD311" t="s">
        <v>808</v>
      </c>
      <c r="AE311" s="24">
        <v>23642000</v>
      </c>
    </row>
    <row r="312" spans="1:77" x14ac:dyDescent="0.25">
      <c r="A312" t="s">
        <v>809</v>
      </c>
      <c r="B312" s="15">
        <v>42614</v>
      </c>
      <c r="C312" t="s">
        <v>206</v>
      </c>
      <c r="D312">
        <v>50</v>
      </c>
      <c r="F312" t="s">
        <v>49</v>
      </c>
      <c r="G312" s="13">
        <v>1</v>
      </c>
      <c r="H312" s="13">
        <v>2.2000000000000002</v>
      </c>
      <c r="I312" s="13">
        <v>0</v>
      </c>
      <c r="J312" s="13">
        <v>2.2000000000000002</v>
      </c>
      <c r="K312" s="1">
        <v>0</v>
      </c>
      <c r="L312" s="1"/>
      <c r="M312" s="1">
        <v>0</v>
      </c>
      <c r="N312" s="1">
        <v>1</v>
      </c>
      <c r="O312" s="1">
        <v>0</v>
      </c>
      <c r="P312" s="12">
        <v>0</v>
      </c>
      <c r="Q312" s="1">
        <v>0</v>
      </c>
      <c r="R312" s="1">
        <v>0</v>
      </c>
      <c r="S312" s="1">
        <v>1</v>
      </c>
      <c r="T312" s="1">
        <v>0</v>
      </c>
      <c r="U312" s="1">
        <v>0</v>
      </c>
      <c r="V312" s="1">
        <v>0</v>
      </c>
      <c r="W312" s="1">
        <v>0</v>
      </c>
      <c r="X312" s="1">
        <v>0</v>
      </c>
      <c r="Y312" s="1">
        <v>0</v>
      </c>
      <c r="Z312" s="1">
        <v>0</v>
      </c>
      <c r="AA312" s="1">
        <v>0</v>
      </c>
      <c r="AB312" s="1">
        <v>0</v>
      </c>
      <c r="AC312" s="1">
        <v>0</v>
      </c>
      <c r="AD312" t="s">
        <v>809</v>
      </c>
    </row>
    <row r="313" spans="1:77" x14ac:dyDescent="0.25">
      <c r="A313" s="9" t="s">
        <v>810</v>
      </c>
      <c r="B313" s="15">
        <v>42614</v>
      </c>
      <c r="C313" s="9" t="s">
        <v>200</v>
      </c>
      <c r="D313">
        <v>65</v>
      </c>
      <c r="E313" s="21"/>
      <c r="F313" s="23"/>
      <c r="G313" s="12">
        <v>0</v>
      </c>
      <c r="H313" s="12">
        <v>0</v>
      </c>
      <c r="I313" s="12">
        <v>2</v>
      </c>
      <c r="J313" s="12">
        <v>2</v>
      </c>
      <c r="K313" s="12">
        <v>0</v>
      </c>
      <c r="L313" s="12"/>
      <c r="M313" s="12">
        <v>0</v>
      </c>
      <c r="N313" s="12">
        <v>0</v>
      </c>
      <c r="O313" s="12">
        <v>0</v>
      </c>
      <c r="P313" s="12">
        <v>0</v>
      </c>
      <c r="Q313" s="12">
        <v>0</v>
      </c>
      <c r="R313" s="12">
        <v>0</v>
      </c>
      <c r="S313" s="12"/>
      <c r="T313" s="12">
        <v>1</v>
      </c>
      <c r="U313" s="13">
        <v>0</v>
      </c>
      <c r="V313" s="13">
        <v>1</v>
      </c>
      <c r="W313" s="13">
        <v>0</v>
      </c>
      <c r="X313" s="13">
        <v>0</v>
      </c>
      <c r="Y313" s="13">
        <v>0</v>
      </c>
      <c r="Z313" s="13">
        <v>1</v>
      </c>
      <c r="AA313" s="13">
        <v>1</v>
      </c>
      <c r="AB313" s="13">
        <v>0</v>
      </c>
      <c r="AC313" s="13">
        <v>0</v>
      </c>
      <c r="AD313" s="12"/>
      <c r="AE313" s="25"/>
      <c r="AF313" s="9"/>
    </row>
    <row r="314" spans="1:77" x14ac:dyDescent="0.25">
      <c r="A314" s="9" t="s">
        <v>811</v>
      </c>
      <c r="B314" s="15">
        <v>42614</v>
      </c>
      <c r="C314" s="9" t="s">
        <v>200</v>
      </c>
      <c r="D314">
        <v>174</v>
      </c>
      <c r="E314" s="21"/>
      <c r="F314" s="23"/>
      <c r="G314" s="12">
        <v>0</v>
      </c>
      <c r="H314" s="12">
        <v>1</v>
      </c>
      <c r="I314" s="12">
        <v>2</v>
      </c>
      <c r="J314" s="12">
        <v>3</v>
      </c>
      <c r="K314" s="12">
        <v>0</v>
      </c>
      <c r="L314" s="12"/>
      <c r="M314" s="12">
        <v>0</v>
      </c>
      <c r="N314" s="12">
        <v>0</v>
      </c>
      <c r="O314" s="12">
        <v>0</v>
      </c>
      <c r="P314" s="12">
        <v>1</v>
      </c>
      <c r="Q314" s="12">
        <v>0</v>
      </c>
      <c r="R314" s="12">
        <v>0</v>
      </c>
      <c r="S314" s="12"/>
      <c r="T314" s="12">
        <v>1</v>
      </c>
      <c r="U314" s="13">
        <v>0</v>
      </c>
      <c r="V314" s="13">
        <v>1</v>
      </c>
      <c r="W314" s="13">
        <v>0</v>
      </c>
      <c r="X314" s="13">
        <v>0</v>
      </c>
      <c r="Y314" s="13">
        <v>0</v>
      </c>
      <c r="Z314" s="13">
        <v>1</v>
      </c>
      <c r="AA314" s="13">
        <v>1</v>
      </c>
      <c r="AB314" s="13">
        <v>0</v>
      </c>
      <c r="AC314" s="13">
        <v>0</v>
      </c>
      <c r="AD314" s="9" t="s">
        <v>811</v>
      </c>
      <c r="AE314" s="25"/>
      <c r="AF314" s="9"/>
    </row>
    <row r="315" spans="1:77" x14ac:dyDescent="0.25">
      <c r="A315" t="s">
        <v>812</v>
      </c>
      <c r="B315" s="15">
        <v>42614</v>
      </c>
      <c r="C315" t="s">
        <v>107</v>
      </c>
      <c r="D315">
        <v>157</v>
      </c>
      <c r="G315" s="1">
        <v>0</v>
      </c>
      <c r="H315" s="1">
        <v>0</v>
      </c>
      <c r="I315" s="1">
        <v>0.5</v>
      </c>
      <c r="J315" s="1">
        <v>0.5</v>
      </c>
      <c r="K315" s="1">
        <v>0</v>
      </c>
      <c r="L315" s="1"/>
      <c r="M315" s="1">
        <v>0</v>
      </c>
      <c r="N315" s="1">
        <v>0</v>
      </c>
      <c r="O315" s="1">
        <v>0</v>
      </c>
      <c r="P315" s="1">
        <v>0</v>
      </c>
      <c r="Q315" s="1">
        <v>0</v>
      </c>
      <c r="R315" s="1">
        <v>0</v>
      </c>
      <c r="T315" s="1">
        <v>1</v>
      </c>
      <c r="U315" s="1">
        <v>0</v>
      </c>
      <c r="V315" s="1">
        <v>0</v>
      </c>
      <c r="W315" s="1">
        <v>0</v>
      </c>
      <c r="X315" s="1">
        <v>0</v>
      </c>
      <c r="Y315" s="1">
        <v>0</v>
      </c>
      <c r="Z315" s="1">
        <v>0</v>
      </c>
      <c r="AA315" s="1">
        <v>0</v>
      </c>
      <c r="AB315" s="1">
        <v>0</v>
      </c>
      <c r="AC315" s="1">
        <v>0</v>
      </c>
      <c r="AD315" t="s">
        <v>812</v>
      </c>
      <c r="AE315" s="24" t="s">
        <v>241</v>
      </c>
    </row>
    <row r="316" spans="1:77" x14ac:dyDescent="0.25">
      <c r="A316" t="s">
        <v>814</v>
      </c>
      <c r="B316" s="15">
        <v>42614</v>
      </c>
      <c r="C316" t="s">
        <v>206</v>
      </c>
      <c r="D316">
        <v>23</v>
      </c>
      <c r="F316" t="s">
        <v>50</v>
      </c>
      <c r="G316" s="13">
        <v>1</v>
      </c>
      <c r="H316" s="13">
        <v>0</v>
      </c>
      <c r="I316" s="13">
        <v>0</v>
      </c>
      <c r="J316" s="13">
        <v>0</v>
      </c>
      <c r="K316" s="1">
        <v>0</v>
      </c>
      <c r="L316" s="1"/>
      <c r="M316" s="1">
        <v>0</v>
      </c>
      <c r="N316" s="1">
        <v>0</v>
      </c>
      <c r="O316" s="1">
        <v>0</v>
      </c>
      <c r="P316" s="12">
        <v>0</v>
      </c>
      <c r="Q316" s="1">
        <v>0</v>
      </c>
      <c r="R316" s="1">
        <v>0</v>
      </c>
      <c r="T316" s="1">
        <v>0</v>
      </c>
      <c r="U316" s="1">
        <v>0</v>
      </c>
      <c r="V316" s="1">
        <v>0</v>
      </c>
      <c r="W316" s="1">
        <v>0</v>
      </c>
      <c r="X316" s="1">
        <v>0</v>
      </c>
      <c r="Y316" s="1">
        <v>0</v>
      </c>
      <c r="Z316" s="1">
        <v>0</v>
      </c>
      <c r="AA316" s="1">
        <v>0</v>
      </c>
      <c r="AB316" s="1">
        <v>0</v>
      </c>
      <c r="AC316" s="1">
        <v>0</v>
      </c>
      <c r="AD316" t="s">
        <v>777</v>
      </c>
    </row>
    <row r="317" spans="1:77" x14ac:dyDescent="0.25">
      <c r="A317" s="9" t="s">
        <v>815</v>
      </c>
      <c r="B317" s="15">
        <v>42614</v>
      </c>
      <c r="C317" s="9" t="s">
        <v>200</v>
      </c>
      <c r="D317">
        <v>356</v>
      </c>
      <c r="E317" s="21"/>
      <c r="F317" s="23"/>
      <c r="G317" s="12">
        <v>0</v>
      </c>
      <c r="H317" s="12">
        <v>0</v>
      </c>
      <c r="I317" s="12">
        <v>0</v>
      </c>
      <c r="J317" s="12">
        <v>0</v>
      </c>
      <c r="K317" s="12">
        <v>0</v>
      </c>
      <c r="L317" s="12"/>
      <c r="M317" s="12">
        <v>0</v>
      </c>
      <c r="N317" s="12">
        <v>0</v>
      </c>
      <c r="O317" s="12">
        <v>0</v>
      </c>
      <c r="P317" s="12">
        <v>0</v>
      </c>
      <c r="Q317" s="12">
        <v>0</v>
      </c>
      <c r="R317" s="12">
        <v>0</v>
      </c>
      <c r="S317" s="12"/>
      <c r="T317" s="13">
        <v>0</v>
      </c>
      <c r="U317" s="13">
        <v>0</v>
      </c>
      <c r="V317" s="13">
        <v>0</v>
      </c>
      <c r="W317" s="13">
        <v>0</v>
      </c>
      <c r="X317" s="13">
        <v>0</v>
      </c>
      <c r="Y317" s="13">
        <v>0</v>
      </c>
      <c r="Z317" s="13">
        <v>0</v>
      </c>
      <c r="AA317" s="13">
        <v>0</v>
      </c>
      <c r="AB317" s="13">
        <v>0</v>
      </c>
      <c r="AC317" s="13">
        <v>0</v>
      </c>
      <c r="AD317" s="9" t="s">
        <v>815</v>
      </c>
      <c r="AE317" s="25"/>
      <c r="AF317" s="9"/>
    </row>
    <row r="318" spans="1:77" x14ac:dyDescent="0.25">
      <c r="A318" s="9" t="s">
        <v>816</v>
      </c>
      <c r="B318" s="15">
        <v>42614</v>
      </c>
      <c r="C318" s="9" t="s">
        <v>200</v>
      </c>
      <c r="D318">
        <v>2</v>
      </c>
      <c r="E318" s="21"/>
      <c r="F318" s="23"/>
      <c r="G318" s="12">
        <v>0</v>
      </c>
      <c r="H318" s="12">
        <v>0</v>
      </c>
      <c r="I318" s="12">
        <v>1</v>
      </c>
      <c r="J318" s="12">
        <v>1</v>
      </c>
      <c r="K318" s="12">
        <v>0</v>
      </c>
      <c r="L318" s="12"/>
      <c r="M318" s="12">
        <v>0</v>
      </c>
      <c r="N318" s="12">
        <v>0</v>
      </c>
      <c r="O318" s="12">
        <v>0</v>
      </c>
      <c r="P318" s="12">
        <v>0</v>
      </c>
      <c r="Q318" s="12">
        <v>0</v>
      </c>
      <c r="R318" s="12">
        <v>0</v>
      </c>
      <c r="S318" s="12"/>
      <c r="T318" s="12">
        <v>1</v>
      </c>
      <c r="U318" s="13">
        <v>0</v>
      </c>
      <c r="V318" s="13">
        <v>1</v>
      </c>
      <c r="W318" s="13">
        <v>0</v>
      </c>
      <c r="X318" s="13">
        <v>0</v>
      </c>
      <c r="Y318" s="13">
        <v>0</v>
      </c>
      <c r="Z318" s="13">
        <v>0</v>
      </c>
      <c r="AA318" s="13">
        <v>0</v>
      </c>
      <c r="AB318" s="13">
        <v>0</v>
      </c>
      <c r="AC318" s="13">
        <v>0</v>
      </c>
      <c r="AD318" s="9" t="s">
        <v>816</v>
      </c>
      <c r="AE318" s="25"/>
      <c r="AF318" s="9"/>
    </row>
    <row r="319" spans="1:77" x14ac:dyDescent="0.25">
      <c r="A319" s="9" t="s">
        <v>817</v>
      </c>
      <c r="B319" s="15">
        <v>42614</v>
      </c>
      <c r="C319" s="9" t="s">
        <v>200</v>
      </c>
      <c r="D319">
        <v>53</v>
      </c>
      <c r="E319" s="21"/>
      <c r="F319" s="9" t="s">
        <v>203</v>
      </c>
      <c r="G319" s="13">
        <v>1</v>
      </c>
      <c r="H319" s="13">
        <v>8.5</v>
      </c>
      <c r="I319" s="13">
        <v>5</v>
      </c>
      <c r="J319" s="13">
        <v>13.5</v>
      </c>
      <c r="K319" s="10">
        <v>1</v>
      </c>
      <c r="L319" s="10"/>
      <c r="M319" s="10">
        <v>1</v>
      </c>
      <c r="N319" s="10">
        <v>1</v>
      </c>
      <c r="O319" s="10">
        <v>1</v>
      </c>
      <c r="P319" s="10">
        <v>1</v>
      </c>
      <c r="Q319" s="10">
        <v>0</v>
      </c>
      <c r="R319" s="10">
        <v>0</v>
      </c>
      <c r="S319" s="10">
        <v>0</v>
      </c>
      <c r="T319" s="12">
        <v>1</v>
      </c>
      <c r="U319" s="12">
        <v>1</v>
      </c>
      <c r="V319" s="12">
        <v>1</v>
      </c>
      <c r="W319" s="12">
        <v>1</v>
      </c>
      <c r="X319" s="12">
        <v>1</v>
      </c>
      <c r="Y319" s="12">
        <v>0</v>
      </c>
      <c r="Z319" s="12">
        <v>0</v>
      </c>
      <c r="AA319" s="12">
        <v>0</v>
      </c>
      <c r="AB319" s="12">
        <v>0</v>
      </c>
      <c r="AC319" s="12">
        <v>0</v>
      </c>
      <c r="AD319" s="9" t="s">
        <v>817</v>
      </c>
      <c r="AE319" s="25"/>
      <c r="AF319" s="9"/>
    </row>
    <row r="320" spans="1:77" x14ac:dyDescent="0.25">
      <c r="A320" s="9" t="s">
        <v>818</v>
      </c>
      <c r="B320" s="15">
        <v>42614</v>
      </c>
      <c r="C320" s="9" t="s">
        <v>200</v>
      </c>
      <c r="D320">
        <v>84</v>
      </c>
      <c r="E320" s="21"/>
      <c r="F320" s="9" t="s">
        <v>204</v>
      </c>
      <c r="G320" s="13">
        <v>1</v>
      </c>
      <c r="H320" s="13">
        <v>4.7</v>
      </c>
      <c r="I320" s="13">
        <v>3</v>
      </c>
      <c r="J320" s="13">
        <v>7.7</v>
      </c>
      <c r="K320" s="10">
        <v>1</v>
      </c>
      <c r="L320" s="10"/>
      <c r="M320" s="10">
        <v>1</v>
      </c>
      <c r="N320" s="10">
        <v>1</v>
      </c>
      <c r="O320" s="10">
        <v>0</v>
      </c>
      <c r="P320" s="10">
        <v>0</v>
      </c>
      <c r="Q320" s="10">
        <v>0</v>
      </c>
      <c r="R320" s="10">
        <v>0</v>
      </c>
      <c r="S320" s="10">
        <v>1</v>
      </c>
      <c r="T320" s="12">
        <v>1</v>
      </c>
      <c r="U320" s="12">
        <v>1</v>
      </c>
      <c r="V320" s="12">
        <v>1</v>
      </c>
      <c r="W320" s="13">
        <v>1</v>
      </c>
      <c r="X320" s="13">
        <v>0</v>
      </c>
      <c r="Y320" s="13">
        <v>0</v>
      </c>
      <c r="Z320" s="13">
        <v>0</v>
      </c>
      <c r="AA320" s="13">
        <v>0</v>
      </c>
      <c r="AB320" s="13">
        <v>0</v>
      </c>
      <c r="AC320" s="13">
        <v>0</v>
      </c>
      <c r="AD320" s="9" t="s">
        <v>25</v>
      </c>
      <c r="AE320" s="25"/>
      <c r="AF320" s="9"/>
    </row>
    <row r="321" spans="1:32" x14ac:dyDescent="0.25">
      <c r="A321" t="s">
        <v>819</v>
      </c>
      <c r="B321" s="15">
        <v>42614</v>
      </c>
      <c r="C321" t="s">
        <v>214</v>
      </c>
      <c r="D321">
        <v>70</v>
      </c>
      <c r="F321" t="s">
        <v>72</v>
      </c>
      <c r="G321" s="13">
        <v>1</v>
      </c>
      <c r="H321" s="13">
        <v>1.5</v>
      </c>
      <c r="I321" s="13">
        <v>0.5</v>
      </c>
      <c r="J321" s="13">
        <v>2</v>
      </c>
      <c r="K321" s="1">
        <v>0</v>
      </c>
      <c r="L321" s="1"/>
      <c r="M321" s="1">
        <v>1</v>
      </c>
      <c r="N321" s="1">
        <v>0</v>
      </c>
      <c r="O321" s="1">
        <v>0</v>
      </c>
      <c r="P321" s="1">
        <v>0</v>
      </c>
      <c r="Q321" s="1">
        <v>0</v>
      </c>
      <c r="R321" s="1">
        <v>0</v>
      </c>
      <c r="T321" s="1">
        <v>1</v>
      </c>
      <c r="U321" s="1">
        <v>0</v>
      </c>
      <c r="V321" s="1">
        <v>0</v>
      </c>
      <c r="W321" s="1">
        <v>0</v>
      </c>
      <c r="X321" s="1">
        <v>0</v>
      </c>
      <c r="Y321" s="1">
        <v>0</v>
      </c>
      <c r="Z321" s="1">
        <v>0</v>
      </c>
      <c r="AA321" s="1">
        <v>0</v>
      </c>
      <c r="AB321" s="1">
        <v>0</v>
      </c>
      <c r="AC321" s="1">
        <v>0</v>
      </c>
      <c r="AD321" t="s">
        <v>822</v>
      </c>
    </row>
    <row r="322" spans="1:32" x14ac:dyDescent="0.25">
      <c r="A322" t="s">
        <v>820</v>
      </c>
      <c r="B322" s="15">
        <v>42614</v>
      </c>
      <c r="C322" t="s">
        <v>206</v>
      </c>
      <c r="D322">
        <v>38</v>
      </c>
      <c r="F322" t="s">
        <v>51</v>
      </c>
      <c r="G322" s="13">
        <v>1</v>
      </c>
      <c r="H322" s="13">
        <v>0</v>
      </c>
      <c r="I322" s="13">
        <v>0</v>
      </c>
      <c r="J322" s="13">
        <v>0</v>
      </c>
      <c r="K322" s="1">
        <v>0</v>
      </c>
      <c r="L322" s="1"/>
      <c r="M322" s="1">
        <v>0</v>
      </c>
      <c r="N322" s="1">
        <v>0</v>
      </c>
      <c r="O322" s="1">
        <v>0</v>
      </c>
      <c r="P322" s="12">
        <v>0</v>
      </c>
      <c r="Q322" s="1">
        <v>0</v>
      </c>
      <c r="R322" s="1">
        <v>0</v>
      </c>
      <c r="T322" s="1">
        <v>0</v>
      </c>
      <c r="U322" s="1">
        <v>0</v>
      </c>
      <c r="V322" s="1">
        <v>0</v>
      </c>
      <c r="W322" s="1">
        <v>0</v>
      </c>
      <c r="X322" s="1">
        <v>0</v>
      </c>
      <c r="Y322" s="1">
        <v>0</v>
      </c>
      <c r="Z322" s="1">
        <v>0</v>
      </c>
      <c r="AA322" s="1">
        <v>0</v>
      </c>
      <c r="AB322" s="1">
        <v>0</v>
      </c>
      <c r="AC322" s="1">
        <v>0</v>
      </c>
      <c r="AD322" t="s">
        <v>820</v>
      </c>
    </row>
    <row r="323" spans="1:32" x14ac:dyDescent="0.25">
      <c r="A323" t="s">
        <v>823</v>
      </c>
      <c r="B323" s="15">
        <v>42614</v>
      </c>
      <c r="C323" t="s">
        <v>214</v>
      </c>
      <c r="D323">
        <v>0</v>
      </c>
      <c r="F323" t="s">
        <v>73</v>
      </c>
      <c r="G323" s="13">
        <v>1</v>
      </c>
      <c r="H323" s="13">
        <v>0.5</v>
      </c>
      <c r="I323" s="13">
        <v>0.5</v>
      </c>
      <c r="J323" s="13">
        <v>1</v>
      </c>
      <c r="K323" s="1">
        <v>0</v>
      </c>
      <c r="L323" s="1"/>
      <c r="M323" s="1">
        <v>0</v>
      </c>
      <c r="N323" s="1">
        <v>0</v>
      </c>
      <c r="O323" s="1">
        <v>0</v>
      </c>
      <c r="P323" s="1">
        <v>0</v>
      </c>
      <c r="Q323" s="1">
        <v>1</v>
      </c>
      <c r="R323" s="1">
        <v>0</v>
      </c>
      <c r="T323" s="1">
        <v>1</v>
      </c>
      <c r="U323" s="1">
        <v>0</v>
      </c>
      <c r="V323" s="1">
        <v>0</v>
      </c>
      <c r="W323" s="1">
        <v>0</v>
      </c>
      <c r="X323" s="1">
        <v>0</v>
      </c>
      <c r="Y323" s="1">
        <v>0</v>
      </c>
      <c r="Z323" s="1">
        <v>0</v>
      </c>
      <c r="AA323" s="1">
        <v>0</v>
      </c>
      <c r="AB323" s="1">
        <v>0</v>
      </c>
      <c r="AC323" s="1">
        <v>0</v>
      </c>
    </row>
    <row r="324" spans="1:32" x14ac:dyDescent="0.25">
      <c r="A324" t="s">
        <v>824</v>
      </c>
      <c r="B324" s="15">
        <v>42614</v>
      </c>
      <c r="C324" t="s">
        <v>206</v>
      </c>
      <c r="D324">
        <v>9</v>
      </c>
      <c r="F324" t="s">
        <v>52</v>
      </c>
      <c r="G324" s="13">
        <v>1</v>
      </c>
      <c r="H324" s="13">
        <v>0</v>
      </c>
      <c r="I324" s="13">
        <v>0</v>
      </c>
      <c r="J324" s="13">
        <v>0</v>
      </c>
      <c r="K324" s="1">
        <v>0</v>
      </c>
      <c r="L324" s="1"/>
      <c r="M324" s="1">
        <v>0</v>
      </c>
      <c r="N324" s="1">
        <v>0</v>
      </c>
      <c r="O324" s="1">
        <v>0</v>
      </c>
      <c r="P324" s="12">
        <v>0</v>
      </c>
      <c r="Q324" s="1">
        <v>0</v>
      </c>
      <c r="R324" s="1">
        <v>0</v>
      </c>
      <c r="T324" s="1">
        <v>0</v>
      </c>
      <c r="U324" s="1">
        <v>0</v>
      </c>
      <c r="V324" s="1">
        <v>0</v>
      </c>
      <c r="W324" s="1">
        <v>0</v>
      </c>
      <c r="X324" s="1">
        <v>0</v>
      </c>
      <c r="Y324" s="1">
        <v>0</v>
      </c>
      <c r="Z324" s="1">
        <v>0</v>
      </c>
      <c r="AA324" s="1">
        <v>0</v>
      </c>
      <c r="AB324" s="1">
        <v>0</v>
      </c>
      <c r="AC324" s="1">
        <v>0</v>
      </c>
      <c r="AD324" t="s">
        <v>824</v>
      </c>
    </row>
    <row r="325" spans="1:32" x14ac:dyDescent="0.25">
      <c r="A325" t="s">
        <v>825</v>
      </c>
      <c r="B325" s="15">
        <v>42614</v>
      </c>
      <c r="C325" t="s">
        <v>222</v>
      </c>
      <c r="D325">
        <v>90</v>
      </c>
      <c r="G325" s="1">
        <v>0</v>
      </c>
      <c r="H325" s="1">
        <v>1</v>
      </c>
      <c r="I325" s="1">
        <v>1</v>
      </c>
      <c r="J325" s="1">
        <v>2</v>
      </c>
      <c r="K325" s="1">
        <v>0</v>
      </c>
      <c r="L325" s="1"/>
      <c r="M325" s="1">
        <v>0</v>
      </c>
      <c r="N325" s="1">
        <v>0</v>
      </c>
      <c r="O325" s="1">
        <v>0</v>
      </c>
      <c r="P325" s="1">
        <v>1</v>
      </c>
      <c r="Q325" s="1">
        <v>0</v>
      </c>
      <c r="R325" s="1">
        <v>0</v>
      </c>
      <c r="T325" s="1">
        <v>1</v>
      </c>
      <c r="U325" s="1">
        <v>0</v>
      </c>
      <c r="V325" s="1">
        <v>1</v>
      </c>
      <c r="W325" s="1">
        <v>0</v>
      </c>
      <c r="X325" s="1">
        <v>0</v>
      </c>
      <c r="Y325" s="1">
        <v>0</v>
      </c>
      <c r="Z325" s="1">
        <v>0</v>
      </c>
      <c r="AA325" s="1">
        <v>0</v>
      </c>
      <c r="AB325" s="1">
        <v>0</v>
      </c>
      <c r="AC325" s="1">
        <v>0</v>
      </c>
      <c r="AD325" t="s">
        <v>825</v>
      </c>
    </row>
    <row r="326" spans="1:32" x14ac:dyDescent="0.25">
      <c r="A326" t="s">
        <v>827</v>
      </c>
      <c r="B326" s="15">
        <v>42614</v>
      </c>
      <c r="C326" t="s">
        <v>224</v>
      </c>
      <c r="D326">
        <v>0</v>
      </c>
      <c r="F326" t="s">
        <v>89</v>
      </c>
      <c r="G326" s="1">
        <v>1</v>
      </c>
      <c r="H326" s="1">
        <v>0</v>
      </c>
      <c r="I326" s="1">
        <v>0</v>
      </c>
      <c r="J326" s="1">
        <v>0</v>
      </c>
      <c r="K326" s="1">
        <v>0</v>
      </c>
      <c r="L326" s="1"/>
      <c r="M326" s="1">
        <v>0</v>
      </c>
      <c r="N326" s="1">
        <v>0</v>
      </c>
      <c r="O326" s="1">
        <v>0</v>
      </c>
      <c r="P326" s="1">
        <v>0</v>
      </c>
      <c r="Q326" s="1">
        <v>0</v>
      </c>
      <c r="R326" s="1">
        <v>0</v>
      </c>
      <c r="T326" s="1">
        <v>0</v>
      </c>
      <c r="U326" s="1">
        <v>0</v>
      </c>
      <c r="V326" s="1">
        <v>0</v>
      </c>
      <c r="W326" s="1">
        <v>0</v>
      </c>
      <c r="X326" s="1">
        <v>0</v>
      </c>
      <c r="Y326" s="1">
        <v>0</v>
      </c>
      <c r="Z326" s="1">
        <v>0</v>
      </c>
      <c r="AA326" s="1">
        <v>0</v>
      </c>
      <c r="AB326" s="1">
        <v>0</v>
      </c>
      <c r="AC326" s="1">
        <v>0</v>
      </c>
      <c r="AF326" t="s">
        <v>90</v>
      </c>
    </row>
    <row r="327" spans="1:32" x14ac:dyDescent="0.25">
      <c r="A327" t="s">
        <v>832</v>
      </c>
      <c r="B327" s="15">
        <v>42614</v>
      </c>
      <c r="C327" t="s">
        <v>206</v>
      </c>
      <c r="D327">
        <v>9</v>
      </c>
      <c r="F327" t="s">
        <v>53</v>
      </c>
      <c r="G327" s="13">
        <v>1</v>
      </c>
      <c r="H327" s="13">
        <v>0</v>
      </c>
      <c r="I327" s="13">
        <v>0</v>
      </c>
      <c r="J327" s="13">
        <v>0</v>
      </c>
      <c r="K327" s="1">
        <v>0</v>
      </c>
      <c r="L327" s="1"/>
      <c r="M327" s="1">
        <v>0</v>
      </c>
      <c r="N327" s="1">
        <v>0</v>
      </c>
      <c r="O327" s="1">
        <v>0</v>
      </c>
      <c r="P327" s="12">
        <v>0</v>
      </c>
      <c r="Q327" s="1">
        <v>0</v>
      </c>
      <c r="R327" s="1">
        <v>0</v>
      </c>
      <c r="T327" s="1">
        <v>0</v>
      </c>
      <c r="U327" s="1">
        <v>0</v>
      </c>
      <c r="V327" s="1">
        <v>0</v>
      </c>
      <c r="W327" s="1">
        <v>0</v>
      </c>
      <c r="X327" s="1">
        <v>0</v>
      </c>
      <c r="Y327" s="1">
        <v>0</v>
      </c>
      <c r="Z327" s="1">
        <v>0</v>
      </c>
      <c r="AA327" s="1">
        <v>0</v>
      </c>
      <c r="AB327" s="1">
        <v>0</v>
      </c>
      <c r="AC327" s="1">
        <v>0</v>
      </c>
      <c r="AD327" t="s">
        <v>832</v>
      </c>
    </row>
    <row r="328" spans="1:32" x14ac:dyDescent="0.25">
      <c r="A328" s="9" t="s">
        <v>833</v>
      </c>
      <c r="B328" s="15">
        <v>42614</v>
      </c>
      <c r="C328" s="9" t="s">
        <v>200</v>
      </c>
      <c r="D328">
        <v>40</v>
      </c>
      <c r="E328" s="21"/>
      <c r="F328" s="23"/>
      <c r="G328" s="12">
        <v>0</v>
      </c>
      <c r="H328" s="12">
        <v>0</v>
      </c>
      <c r="I328" s="12">
        <v>0</v>
      </c>
      <c r="J328" s="12">
        <v>0</v>
      </c>
      <c r="K328" s="12">
        <v>0</v>
      </c>
      <c r="L328" s="12"/>
      <c r="M328" s="12">
        <v>0</v>
      </c>
      <c r="N328" s="12">
        <v>0</v>
      </c>
      <c r="O328" s="12">
        <v>0</v>
      </c>
      <c r="P328" s="12">
        <v>0</v>
      </c>
      <c r="Q328" s="12">
        <v>0</v>
      </c>
      <c r="R328" s="12">
        <v>0</v>
      </c>
      <c r="S328" s="12"/>
      <c r="T328" s="13">
        <v>0</v>
      </c>
      <c r="U328" s="13">
        <v>0</v>
      </c>
      <c r="V328" s="13">
        <v>0</v>
      </c>
      <c r="W328" s="13">
        <v>0</v>
      </c>
      <c r="X328" s="13">
        <v>0</v>
      </c>
      <c r="Y328" s="13">
        <v>0</v>
      </c>
      <c r="Z328" s="13">
        <v>0</v>
      </c>
      <c r="AA328" s="13">
        <v>0</v>
      </c>
      <c r="AB328" s="13">
        <v>0</v>
      </c>
      <c r="AC328" s="13">
        <v>0</v>
      </c>
      <c r="AD328" s="9"/>
      <c r="AE328" s="25"/>
      <c r="AF328" s="9"/>
    </row>
    <row r="329" spans="1:32" x14ac:dyDescent="0.25">
      <c r="A329" t="s">
        <v>834</v>
      </c>
      <c r="B329" s="15">
        <v>42614</v>
      </c>
      <c r="C329" t="s">
        <v>107</v>
      </c>
      <c r="D329">
        <v>94</v>
      </c>
      <c r="G329" s="1">
        <v>0</v>
      </c>
      <c r="H329" s="1">
        <v>0</v>
      </c>
      <c r="I329" s="1">
        <v>0</v>
      </c>
      <c r="J329" s="1">
        <v>0</v>
      </c>
      <c r="K329" s="1">
        <v>0</v>
      </c>
      <c r="L329" s="1"/>
      <c r="M329" s="1">
        <v>0</v>
      </c>
      <c r="N329" s="1">
        <v>0</v>
      </c>
      <c r="O329" s="1">
        <v>0</v>
      </c>
      <c r="P329" s="1">
        <v>0</v>
      </c>
      <c r="Q329" s="1">
        <v>0</v>
      </c>
      <c r="R329" s="1">
        <v>0</v>
      </c>
      <c r="T329" s="1">
        <v>0</v>
      </c>
      <c r="U329" s="1">
        <v>0</v>
      </c>
      <c r="V329" s="1">
        <v>0</v>
      </c>
      <c r="W329" s="1">
        <v>0</v>
      </c>
      <c r="X329" s="1">
        <v>0</v>
      </c>
      <c r="Y329" s="1">
        <v>0</v>
      </c>
      <c r="Z329" s="1">
        <v>0</v>
      </c>
      <c r="AA329" s="1">
        <v>0</v>
      </c>
      <c r="AB329" s="1">
        <v>0</v>
      </c>
      <c r="AC329" s="1">
        <v>0</v>
      </c>
      <c r="AD329" t="s">
        <v>834</v>
      </c>
      <c r="AE329" s="24">
        <v>165504000</v>
      </c>
    </row>
    <row r="330" spans="1:32" x14ac:dyDescent="0.25">
      <c r="A330" t="s">
        <v>138</v>
      </c>
      <c r="B330" s="15">
        <v>42614</v>
      </c>
      <c r="C330" t="s">
        <v>223</v>
      </c>
      <c r="D330">
        <v>30</v>
      </c>
      <c r="F330" t="s">
        <v>139</v>
      </c>
      <c r="G330" s="1">
        <v>1</v>
      </c>
      <c r="H330" s="1">
        <v>2.5</v>
      </c>
      <c r="I330" s="1">
        <v>0</v>
      </c>
      <c r="J330" s="1">
        <v>2.5</v>
      </c>
      <c r="K330" s="1">
        <v>1</v>
      </c>
      <c r="L330" s="1"/>
      <c r="M330" s="1">
        <v>1</v>
      </c>
      <c r="N330" s="1">
        <v>0</v>
      </c>
      <c r="O330" s="1">
        <v>0</v>
      </c>
      <c r="P330" s="1">
        <v>0</v>
      </c>
      <c r="Q330" s="1">
        <v>0</v>
      </c>
      <c r="R330" s="1">
        <v>0</v>
      </c>
      <c r="T330" s="1">
        <v>0</v>
      </c>
      <c r="U330" s="1">
        <v>0</v>
      </c>
      <c r="V330" s="1">
        <v>0</v>
      </c>
      <c r="W330" s="1">
        <v>0</v>
      </c>
      <c r="X330" s="1">
        <v>0</v>
      </c>
      <c r="Y330" s="1">
        <v>0</v>
      </c>
      <c r="Z330" s="1">
        <v>0</v>
      </c>
      <c r="AA330" s="1">
        <v>0</v>
      </c>
      <c r="AB330" s="1">
        <v>0</v>
      </c>
      <c r="AC330" s="1">
        <v>0</v>
      </c>
    </row>
    <row r="331" spans="1:32" x14ac:dyDescent="0.25">
      <c r="A331" t="s">
        <v>835</v>
      </c>
      <c r="B331" s="15">
        <v>42614</v>
      </c>
      <c r="C331" t="s">
        <v>130</v>
      </c>
      <c r="D331">
        <v>130</v>
      </c>
      <c r="F331" t="s">
        <v>65</v>
      </c>
      <c r="G331" s="13">
        <v>1</v>
      </c>
      <c r="H331" s="13">
        <v>4.7</v>
      </c>
      <c r="I331" s="13">
        <v>5.5</v>
      </c>
      <c r="J331" s="13">
        <v>10.199999999999999</v>
      </c>
      <c r="K331" s="1">
        <v>0</v>
      </c>
      <c r="L331" s="1"/>
      <c r="M331" s="1">
        <v>1</v>
      </c>
      <c r="N331" s="1">
        <v>1</v>
      </c>
      <c r="O331" s="1">
        <v>0</v>
      </c>
      <c r="P331" s="1">
        <v>1</v>
      </c>
      <c r="Q331" s="1">
        <v>0</v>
      </c>
      <c r="R331" s="1">
        <v>0</v>
      </c>
      <c r="T331" s="1">
        <v>1</v>
      </c>
      <c r="U331" s="1">
        <v>1</v>
      </c>
      <c r="V331" s="1">
        <v>1</v>
      </c>
      <c r="W331" s="1">
        <v>1</v>
      </c>
      <c r="X331" s="1">
        <v>0</v>
      </c>
      <c r="Y331" s="1">
        <v>1</v>
      </c>
      <c r="Z331" s="1">
        <v>1</v>
      </c>
      <c r="AA331" s="1">
        <v>1</v>
      </c>
      <c r="AB331" s="1">
        <v>0</v>
      </c>
      <c r="AC331" s="1">
        <v>0</v>
      </c>
    </row>
    <row r="332" spans="1:32" x14ac:dyDescent="0.25">
      <c r="A332" t="s">
        <v>836</v>
      </c>
      <c r="B332" s="15">
        <v>42614</v>
      </c>
      <c r="C332" t="s">
        <v>222</v>
      </c>
      <c r="D332">
        <v>10</v>
      </c>
      <c r="F332">
        <v>1</v>
      </c>
      <c r="G332" s="1">
        <v>1</v>
      </c>
      <c r="H332" s="1">
        <v>0</v>
      </c>
      <c r="I332" s="1">
        <v>0</v>
      </c>
      <c r="J332" s="1">
        <v>0</v>
      </c>
      <c r="K332" s="1">
        <v>0</v>
      </c>
      <c r="L332" s="1"/>
      <c r="M332" s="1">
        <v>0</v>
      </c>
      <c r="N332" s="1">
        <v>0</v>
      </c>
      <c r="O332" s="1">
        <v>0</v>
      </c>
      <c r="P332" s="1">
        <v>0</v>
      </c>
      <c r="Q332" s="1">
        <v>0</v>
      </c>
      <c r="R332" s="1">
        <v>0</v>
      </c>
      <c r="T332" s="1">
        <v>0</v>
      </c>
      <c r="U332" s="1">
        <v>0</v>
      </c>
      <c r="V332" s="1">
        <v>0</v>
      </c>
      <c r="W332" s="1">
        <v>0</v>
      </c>
      <c r="X332" s="1">
        <v>0</v>
      </c>
      <c r="Y332" s="1">
        <v>0</v>
      </c>
      <c r="Z332" s="1">
        <v>0</v>
      </c>
      <c r="AA332" s="1">
        <v>0</v>
      </c>
      <c r="AB332" s="1">
        <v>0</v>
      </c>
      <c r="AC332" s="1">
        <v>0</v>
      </c>
      <c r="AD332" t="s">
        <v>836</v>
      </c>
      <c r="AE332" s="24">
        <v>17333000</v>
      </c>
    </row>
    <row r="333" spans="1:32" x14ac:dyDescent="0.25">
      <c r="A333" t="s">
        <v>4</v>
      </c>
      <c r="B333" s="15">
        <v>42614</v>
      </c>
      <c r="C333" t="s">
        <v>222</v>
      </c>
      <c r="D333">
        <v>1741</v>
      </c>
      <c r="G333" s="1">
        <v>0</v>
      </c>
      <c r="H333" s="1">
        <v>0</v>
      </c>
      <c r="I333" s="1">
        <v>0.5</v>
      </c>
      <c r="J333" s="1">
        <v>0.5</v>
      </c>
      <c r="K333" s="1">
        <v>0</v>
      </c>
      <c r="L333" s="1"/>
      <c r="M333" s="1">
        <v>0</v>
      </c>
      <c r="N333" s="1">
        <v>0</v>
      </c>
      <c r="O333" s="1">
        <v>0</v>
      </c>
      <c r="P333" s="1">
        <v>0</v>
      </c>
      <c r="Q333" s="1">
        <v>0</v>
      </c>
      <c r="R333" s="1">
        <v>0</v>
      </c>
      <c r="T333" s="1" t="s">
        <v>5</v>
      </c>
      <c r="U333" s="1">
        <v>0</v>
      </c>
      <c r="V333" s="1">
        <v>1</v>
      </c>
      <c r="W333" s="1">
        <v>0</v>
      </c>
      <c r="X333" s="1">
        <v>0</v>
      </c>
      <c r="Y333" s="1">
        <v>0</v>
      </c>
      <c r="Z333" s="1">
        <v>0</v>
      </c>
      <c r="AA333" s="1">
        <v>0</v>
      </c>
      <c r="AB333" s="1">
        <v>0</v>
      </c>
      <c r="AC333" s="1">
        <v>0</v>
      </c>
      <c r="AD333" t="s">
        <v>4</v>
      </c>
      <c r="AE333" s="24">
        <v>13633000</v>
      </c>
    </row>
    <row r="334" spans="1:32" x14ac:dyDescent="0.25">
      <c r="A334" t="s">
        <v>837</v>
      </c>
      <c r="B334" s="15">
        <v>42614</v>
      </c>
      <c r="C334" t="s">
        <v>222</v>
      </c>
      <c r="D334">
        <v>1500</v>
      </c>
      <c r="F334" t="s">
        <v>106</v>
      </c>
      <c r="G334" s="1">
        <v>1</v>
      </c>
      <c r="H334" s="1">
        <v>2</v>
      </c>
      <c r="I334" s="1">
        <v>2</v>
      </c>
      <c r="J334" s="1">
        <v>4</v>
      </c>
      <c r="K334" s="1">
        <v>1</v>
      </c>
      <c r="L334" s="1"/>
      <c r="M334" s="1">
        <v>0</v>
      </c>
      <c r="N334" s="1">
        <v>0</v>
      </c>
      <c r="O334" s="1">
        <v>0</v>
      </c>
      <c r="P334" s="1">
        <v>1</v>
      </c>
      <c r="Q334" s="1">
        <v>0</v>
      </c>
      <c r="R334" s="1">
        <v>0</v>
      </c>
      <c r="T334" s="1">
        <v>1</v>
      </c>
      <c r="U334" s="1">
        <v>0</v>
      </c>
      <c r="V334" s="1">
        <v>1</v>
      </c>
      <c r="W334" s="1">
        <v>0</v>
      </c>
      <c r="X334" s="1">
        <v>0</v>
      </c>
      <c r="Y334" s="1">
        <v>0</v>
      </c>
      <c r="Z334" s="1">
        <v>1</v>
      </c>
      <c r="AA334" s="1">
        <v>1</v>
      </c>
      <c r="AB334" s="1">
        <v>0</v>
      </c>
      <c r="AC334" s="1">
        <v>0</v>
      </c>
      <c r="AD334" t="s">
        <v>838</v>
      </c>
      <c r="AE334" s="24">
        <v>2353554000</v>
      </c>
    </row>
    <row r="335" spans="1:32" x14ac:dyDescent="0.25">
      <c r="A335" t="s">
        <v>839</v>
      </c>
      <c r="B335" s="15">
        <v>42614</v>
      </c>
      <c r="C335" t="s">
        <v>222</v>
      </c>
      <c r="D335">
        <v>1558</v>
      </c>
      <c r="G335" s="1">
        <v>0</v>
      </c>
      <c r="H335" s="1">
        <v>1</v>
      </c>
      <c r="I335" s="1">
        <v>1.3</v>
      </c>
      <c r="J335" s="1">
        <v>2.2999999999999998</v>
      </c>
      <c r="K335" s="1">
        <v>0</v>
      </c>
      <c r="L335" s="1"/>
      <c r="M335" s="1">
        <v>0</v>
      </c>
      <c r="N335" s="1">
        <v>0</v>
      </c>
      <c r="O335" s="1">
        <v>0</v>
      </c>
      <c r="P335" s="1">
        <v>1</v>
      </c>
      <c r="Q335" s="1">
        <v>0</v>
      </c>
      <c r="R335" s="1">
        <v>0</v>
      </c>
      <c r="T335" s="1">
        <v>1</v>
      </c>
      <c r="U335" s="1">
        <v>0</v>
      </c>
      <c r="V335" s="1">
        <v>0</v>
      </c>
      <c r="W335" s="1">
        <v>0</v>
      </c>
      <c r="X335" s="1">
        <v>0</v>
      </c>
      <c r="Y335" s="1">
        <v>0</v>
      </c>
      <c r="Z335" s="1">
        <v>1</v>
      </c>
      <c r="AA335" s="1">
        <v>0</v>
      </c>
      <c r="AB335" s="1">
        <v>0</v>
      </c>
      <c r="AC335" s="1">
        <v>0</v>
      </c>
      <c r="AD335" t="s">
        <v>840</v>
      </c>
      <c r="AE335" s="24">
        <v>21592000</v>
      </c>
    </row>
    <row r="336" spans="1:32" x14ac:dyDescent="0.25">
      <c r="A336" s="9" t="s">
        <v>841</v>
      </c>
      <c r="B336" s="15">
        <v>42614</v>
      </c>
      <c r="C336" s="9" t="s">
        <v>200</v>
      </c>
      <c r="D336">
        <v>85</v>
      </c>
      <c r="E336" s="21"/>
      <c r="F336" s="23" t="s">
        <v>122</v>
      </c>
      <c r="G336" s="12">
        <v>1</v>
      </c>
      <c r="H336" s="12">
        <v>0</v>
      </c>
      <c r="I336" s="12">
        <v>0</v>
      </c>
      <c r="J336" s="12">
        <v>0</v>
      </c>
      <c r="K336" s="12">
        <v>0</v>
      </c>
      <c r="L336" s="12"/>
      <c r="M336" s="12">
        <v>0</v>
      </c>
      <c r="N336" s="12">
        <v>0</v>
      </c>
      <c r="O336" s="12">
        <v>0</v>
      </c>
      <c r="P336" s="12">
        <v>0</v>
      </c>
      <c r="Q336" s="12">
        <v>0</v>
      </c>
      <c r="R336" s="12">
        <v>0</v>
      </c>
      <c r="S336" s="12"/>
      <c r="T336" s="13">
        <v>0</v>
      </c>
      <c r="U336" s="13">
        <v>0</v>
      </c>
      <c r="V336" s="13">
        <v>0</v>
      </c>
      <c r="W336" s="13">
        <v>0</v>
      </c>
      <c r="X336" s="13">
        <v>0</v>
      </c>
      <c r="Y336" s="13">
        <v>0</v>
      </c>
      <c r="Z336" s="13">
        <v>0</v>
      </c>
      <c r="AA336" s="13">
        <v>0</v>
      </c>
      <c r="AB336" s="13">
        <v>0</v>
      </c>
      <c r="AC336" s="13">
        <v>0</v>
      </c>
      <c r="AD336" s="23" t="s">
        <v>868</v>
      </c>
      <c r="AE336" s="25"/>
      <c r="AF336" s="9"/>
    </row>
    <row r="337" spans="1:77" x14ac:dyDescent="0.25">
      <c r="A337" s="9" t="s">
        <v>844</v>
      </c>
      <c r="B337" s="15">
        <v>42614</v>
      </c>
      <c r="C337" s="9" t="s">
        <v>200</v>
      </c>
      <c r="D337">
        <v>65</v>
      </c>
      <c r="E337" s="21"/>
      <c r="F337" s="23" t="s">
        <v>123</v>
      </c>
      <c r="G337" s="12">
        <v>1</v>
      </c>
      <c r="H337" s="12">
        <v>2.5</v>
      </c>
      <c r="I337" s="12">
        <v>0</v>
      </c>
      <c r="J337" s="12">
        <v>2.5</v>
      </c>
      <c r="K337" s="12">
        <v>1</v>
      </c>
      <c r="L337" s="12"/>
      <c r="M337" s="12">
        <v>1</v>
      </c>
      <c r="N337" s="12">
        <v>0</v>
      </c>
      <c r="O337" s="12">
        <v>0</v>
      </c>
      <c r="P337" s="12">
        <v>0</v>
      </c>
      <c r="Q337" s="12">
        <v>0</v>
      </c>
      <c r="R337" s="12">
        <v>0</v>
      </c>
      <c r="S337" s="12"/>
      <c r="T337" s="13">
        <v>0</v>
      </c>
      <c r="U337" s="13">
        <v>0</v>
      </c>
      <c r="V337" s="13">
        <v>0</v>
      </c>
      <c r="W337" s="13">
        <v>0</v>
      </c>
      <c r="X337" s="13">
        <v>0</v>
      </c>
      <c r="Y337" s="13">
        <v>0</v>
      </c>
      <c r="Z337" s="13">
        <v>0</v>
      </c>
      <c r="AA337" s="13">
        <v>0</v>
      </c>
      <c r="AB337" s="13">
        <v>0</v>
      </c>
      <c r="AC337" s="13">
        <v>0</v>
      </c>
      <c r="AD337" s="9" t="s">
        <v>844</v>
      </c>
      <c r="AE337" s="25"/>
      <c r="AF337" s="9"/>
    </row>
    <row r="338" spans="1:77" x14ac:dyDescent="0.25">
      <c r="A338" t="s">
        <v>845</v>
      </c>
      <c r="B338" s="15">
        <v>42614</v>
      </c>
      <c r="C338" t="s">
        <v>214</v>
      </c>
      <c r="D338">
        <v>17</v>
      </c>
      <c r="F338" t="s">
        <v>226</v>
      </c>
      <c r="G338" s="13">
        <v>1</v>
      </c>
      <c r="H338" s="13">
        <v>1</v>
      </c>
      <c r="I338" s="13">
        <v>2</v>
      </c>
      <c r="J338" s="13">
        <v>3</v>
      </c>
      <c r="K338" s="1">
        <v>0</v>
      </c>
      <c r="L338" s="1"/>
      <c r="M338" s="1">
        <v>0</v>
      </c>
      <c r="N338" s="1">
        <v>0</v>
      </c>
      <c r="O338" s="1">
        <v>0</v>
      </c>
      <c r="P338" s="1">
        <v>1</v>
      </c>
      <c r="Q338" s="1">
        <v>0</v>
      </c>
      <c r="R338" s="1">
        <v>0</v>
      </c>
      <c r="T338" s="1">
        <v>1</v>
      </c>
      <c r="U338" s="1">
        <v>1</v>
      </c>
      <c r="V338" s="1">
        <v>0</v>
      </c>
      <c r="W338" s="1">
        <v>0</v>
      </c>
      <c r="X338" s="1">
        <v>0</v>
      </c>
      <c r="Y338" s="1">
        <v>0</v>
      </c>
      <c r="Z338" s="1">
        <v>1</v>
      </c>
      <c r="AA338" s="1">
        <v>1</v>
      </c>
      <c r="AB338" s="1">
        <v>0</v>
      </c>
      <c r="AC338" s="1">
        <v>0</v>
      </c>
      <c r="AE338" s="24" t="s">
        <v>242</v>
      </c>
    </row>
    <row r="339" spans="1:77" x14ac:dyDescent="0.25">
      <c r="A339" s="9" t="s">
        <v>846</v>
      </c>
      <c r="B339" s="15">
        <v>42614</v>
      </c>
      <c r="C339" s="9" t="s">
        <v>200</v>
      </c>
      <c r="D339">
        <v>145</v>
      </c>
      <c r="E339" s="21"/>
      <c r="F339" s="23" t="s">
        <v>124</v>
      </c>
      <c r="G339" s="12">
        <v>1</v>
      </c>
      <c r="H339" s="12">
        <v>2</v>
      </c>
      <c r="I339" s="12">
        <v>0</v>
      </c>
      <c r="J339" s="12">
        <v>2</v>
      </c>
      <c r="K339" s="12">
        <v>1</v>
      </c>
      <c r="L339" s="12"/>
      <c r="M339" s="12">
        <v>0</v>
      </c>
      <c r="N339" s="12">
        <v>0</v>
      </c>
      <c r="O339" s="12">
        <v>0</v>
      </c>
      <c r="P339" s="12">
        <v>1</v>
      </c>
      <c r="Q339" s="12">
        <v>0</v>
      </c>
      <c r="R339" s="12">
        <v>0</v>
      </c>
      <c r="S339" s="12"/>
      <c r="T339" s="13">
        <v>0</v>
      </c>
      <c r="U339" s="13">
        <v>0</v>
      </c>
      <c r="V339" s="13">
        <v>0</v>
      </c>
      <c r="W339" s="13">
        <v>0</v>
      </c>
      <c r="X339" s="13">
        <v>0</v>
      </c>
      <c r="Y339" s="13">
        <v>0</v>
      </c>
      <c r="Z339" s="13">
        <v>0</v>
      </c>
      <c r="AA339" s="13">
        <v>0</v>
      </c>
      <c r="AB339" s="13">
        <v>0</v>
      </c>
      <c r="AC339" s="13">
        <v>0</v>
      </c>
      <c r="AD339" s="9" t="s">
        <v>846</v>
      </c>
      <c r="AE339" s="25"/>
      <c r="AF339" s="9"/>
    </row>
    <row r="340" spans="1:77" x14ac:dyDescent="0.25">
      <c r="A340" t="s">
        <v>847</v>
      </c>
      <c r="B340" s="15">
        <v>42614</v>
      </c>
      <c r="C340" t="s">
        <v>206</v>
      </c>
      <c r="D340">
        <v>2</v>
      </c>
      <c r="F340" t="s">
        <v>212</v>
      </c>
      <c r="G340" s="13">
        <v>1</v>
      </c>
      <c r="H340" s="13">
        <v>5</v>
      </c>
      <c r="I340" s="13">
        <v>0</v>
      </c>
      <c r="J340" s="13">
        <v>5</v>
      </c>
      <c r="K340" s="1">
        <v>0</v>
      </c>
      <c r="L340" s="1"/>
      <c r="M340" s="1">
        <v>0</v>
      </c>
      <c r="N340" s="1">
        <v>1</v>
      </c>
      <c r="O340" s="1">
        <v>1</v>
      </c>
      <c r="P340" s="12">
        <v>0</v>
      </c>
      <c r="Q340" s="1">
        <v>0</v>
      </c>
      <c r="R340" s="1">
        <v>0</v>
      </c>
      <c r="S340" s="1" t="s">
        <v>93</v>
      </c>
      <c r="T340" s="1">
        <v>0</v>
      </c>
      <c r="U340" s="1">
        <v>0</v>
      </c>
      <c r="V340" s="1">
        <v>0</v>
      </c>
      <c r="W340" s="1">
        <v>0</v>
      </c>
      <c r="X340" s="1">
        <v>0</v>
      </c>
      <c r="Y340" s="1">
        <v>0</v>
      </c>
      <c r="Z340" s="1">
        <v>0</v>
      </c>
      <c r="AA340" s="1">
        <v>0</v>
      </c>
      <c r="AB340" s="1">
        <v>0</v>
      </c>
      <c r="AC340" s="1">
        <v>0</v>
      </c>
      <c r="AD340" t="s">
        <v>847</v>
      </c>
    </row>
    <row r="341" spans="1:77" x14ac:dyDescent="0.25">
      <c r="A341" s="9" t="s">
        <v>848</v>
      </c>
      <c r="B341" s="15">
        <v>42614</v>
      </c>
      <c r="C341" s="9" t="s">
        <v>200</v>
      </c>
      <c r="D341">
        <v>52</v>
      </c>
      <c r="E341" s="21"/>
      <c r="F341" s="9" t="s">
        <v>28</v>
      </c>
      <c r="G341" s="13">
        <v>1</v>
      </c>
      <c r="H341" s="13">
        <v>4.7</v>
      </c>
      <c r="I341" s="13">
        <v>4.5</v>
      </c>
      <c r="J341" s="13">
        <v>9.1999999999999993</v>
      </c>
      <c r="K341" s="10">
        <v>1</v>
      </c>
      <c r="L341" s="10"/>
      <c r="M341" s="10">
        <v>1</v>
      </c>
      <c r="N341" s="10">
        <v>1</v>
      </c>
      <c r="O341" s="10">
        <v>0</v>
      </c>
      <c r="P341" s="10">
        <v>0</v>
      </c>
      <c r="Q341" s="10">
        <v>0</v>
      </c>
      <c r="R341" s="10">
        <v>0</v>
      </c>
      <c r="S341" s="10">
        <v>0</v>
      </c>
      <c r="T341" s="12">
        <v>1</v>
      </c>
      <c r="U341" s="12">
        <v>1</v>
      </c>
      <c r="V341" s="12">
        <v>1</v>
      </c>
      <c r="W341" s="12">
        <v>1</v>
      </c>
      <c r="X341" s="13">
        <v>0</v>
      </c>
      <c r="Y341" s="13">
        <v>1</v>
      </c>
      <c r="Z341" s="13">
        <v>0</v>
      </c>
      <c r="AA341" s="13">
        <v>0</v>
      </c>
      <c r="AB341" s="13">
        <v>0</v>
      </c>
      <c r="AC341" s="13">
        <v>0</v>
      </c>
      <c r="AD341" s="9" t="s">
        <v>25</v>
      </c>
      <c r="AE341" s="25"/>
      <c r="AF341" s="9"/>
    </row>
    <row r="342" spans="1:77" x14ac:dyDescent="0.25">
      <c r="A342" t="s">
        <v>849</v>
      </c>
      <c r="B342" s="15">
        <v>42614</v>
      </c>
      <c r="C342" t="s">
        <v>137</v>
      </c>
      <c r="D342">
        <v>350</v>
      </c>
      <c r="F342" t="s">
        <v>135</v>
      </c>
      <c r="G342" s="1">
        <v>1</v>
      </c>
      <c r="H342" s="1">
        <v>1</v>
      </c>
      <c r="I342" s="1">
        <v>0</v>
      </c>
      <c r="J342" s="1">
        <v>1</v>
      </c>
      <c r="K342" s="1">
        <v>0</v>
      </c>
      <c r="L342" s="1"/>
      <c r="M342" s="1">
        <v>0</v>
      </c>
      <c r="N342" s="1">
        <v>0</v>
      </c>
      <c r="O342" s="1">
        <v>0</v>
      </c>
      <c r="P342" s="1">
        <v>1</v>
      </c>
      <c r="Q342" s="1">
        <v>0</v>
      </c>
      <c r="R342" s="1">
        <v>0</v>
      </c>
      <c r="T342" s="1">
        <v>0</v>
      </c>
      <c r="U342" s="1">
        <v>0</v>
      </c>
      <c r="V342" s="1">
        <v>0</v>
      </c>
      <c r="W342" s="1">
        <v>0</v>
      </c>
      <c r="X342" s="1">
        <v>0</v>
      </c>
      <c r="Y342" s="1">
        <v>0</v>
      </c>
      <c r="Z342" s="1">
        <v>0</v>
      </c>
      <c r="AA342" s="1">
        <v>0</v>
      </c>
      <c r="AB342" s="1">
        <v>0</v>
      </c>
      <c r="AC342" s="1">
        <v>0</v>
      </c>
      <c r="AD342" t="s">
        <v>849</v>
      </c>
      <c r="AE342" s="24">
        <v>215000000</v>
      </c>
    </row>
    <row r="343" spans="1:77" x14ac:dyDescent="0.25">
      <c r="A343" t="s">
        <v>850</v>
      </c>
      <c r="B343" s="15">
        <v>42614</v>
      </c>
      <c r="C343" t="s">
        <v>222</v>
      </c>
      <c r="D343">
        <v>40</v>
      </c>
      <c r="G343" s="1">
        <v>0</v>
      </c>
      <c r="H343" s="1">
        <v>1</v>
      </c>
      <c r="I343" s="1">
        <v>0</v>
      </c>
      <c r="J343" s="1">
        <v>1</v>
      </c>
      <c r="K343" s="1">
        <v>0</v>
      </c>
      <c r="L343" s="1"/>
      <c r="M343" s="1">
        <v>0</v>
      </c>
      <c r="N343" s="1">
        <v>0</v>
      </c>
      <c r="O343" s="1">
        <v>0</v>
      </c>
      <c r="P343" s="1">
        <v>1</v>
      </c>
      <c r="Q343" s="1">
        <v>0</v>
      </c>
      <c r="R343" s="1">
        <v>0</v>
      </c>
      <c r="T343" s="1">
        <v>0</v>
      </c>
      <c r="U343" s="1">
        <v>0</v>
      </c>
      <c r="V343" s="1">
        <v>0</v>
      </c>
      <c r="W343" s="1">
        <v>0</v>
      </c>
      <c r="X343" s="1">
        <v>0</v>
      </c>
      <c r="Y343" s="1">
        <v>0</v>
      </c>
      <c r="Z343" s="1">
        <v>0</v>
      </c>
      <c r="AA343" s="1">
        <v>0</v>
      </c>
      <c r="AB343" s="1">
        <v>0</v>
      </c>
      <c r="AC343" s="1">
        <v>0</v>
      </c>
      <c r="AD343" t="s">
        <v>850</v>
      </c>
      <c r="AE343" s="24">
        <v>146053000</v>
      </c>
    </row>
    <row r="344" spans="1:77" x14ac:dyDescent="0.25">
      <c r="A344" t="s">
        <v>852</v>
      </c>
      <c r="B344" s="15">
        <v>42614</v>
      </c>
      <c r="C344" t="s">
        <v>137</v>
      </c>
      <c r="D344">
        <v>126</v>
      </c>
      <c r="F344" t="s">
        <v>134</v>
      </c>
      <c r="G344" s="1">
        <v>1</v>
      </c>
      <c r="H344" s="1">
        <v>0.5</v>
      </c>
      <c r="I344" s="1">
        <v>0.5</v>
      </c>
      <c r="J344" s="1">
        <v>1</v>
      </c>
      <c r="K344" s="1">
        <v>0</v>
      </c>
      <c r="L344" s="1"/>
      <c r="M344" s="1">
        <v>0</v>
      </c>
      <c r="N344" s="1">
        <v>0</v>
      </c>
      <c r="O344" s="1">
        <v>0</v>
      </c>
      <c r="P344" s="1">
        <v>0</v>
      </c>
      <c r="Q344" s="1">
        <v>1</v>
      </c>
      <c r="R344" s="1">
        <v>0</v>
      </c>
      <c r="T344" s="1">
        <v>1</v>
      </c>
      <c r="U344" s="1">
        <v>0</v>
      </c>
      <c r="V344" s="1">
        <v>0</v>
      </c>
      <c r="W344" s="1">
        <v>0</v>
      </c>
      <c r="X344" s="1">
        <v>0</v>
      </c>
      <c r="Y344" s="1">
        <v>0</v>
      </c>
      <c r="Z344" s="1">
        <v>0</v>
      </c>
      <c r="AA344" s="1">
        <v>0</v>
      </c>
      <c r="AB344" s="1">
        <v>0</v>
      </c>
      <c r="AC344" s="1">
        <v>0</v>
      </c>
      <c r="AD344" t="s">
        <v>852</v>
      </c>
      <c r="AE344" s="24">
        <v>200000000</v>
      </c>
    </row>
    <row r="345" spans="1:77" x14ac:dyDescent="0.25">
      <c r="A345" s="9" t="s">
        <v>853</v>
      </c>
      <c r="B345" s="15">
        <v>42614</v>
      </c>
      <c r="C345" s="9" t="s">
        <v>200</v>
      </c>
      <c r="D345">
        <v>65</v>
      </c>
      <c r="E345" s="21"/>
      <c r="F345" s="23" t="s">
        <v>125</v>
      </c>
      <c r="G345" s="12">
        <v>1</v>
      </c>
      <c r="H345" s="12">
        <v>1.5</v>
      </c>
      <c r="I345" s="12">
        <v>0</v>
      </c>
      <c r="J345" s="12">
        <v>1.5</v>
      </c>
      <c r="K345" s="12">
        <v>0</v>
      </c>
      <c r="L345" s="12"/>
      <c r="M345" s="12">
        <v>1</v>
      </c>
      <c r="N345" s="12">
        <v>0</v>
      </c>
      <c r="O345" s="12">
        <v>0</v>
      </c>
      <c r="P345" s="12">
        <v>0</v>
      </c>
      <c r="Q345" s="12">
        <v>0</v>
      </c>
      <c r="R345" s="12">
        <v>0</v>
      </c>
      <c r="S345" s="12"/>
      <c r="T345" s="13">
        <v>0</v>
      </c>
      <c r="U345" s="13">
        <v>0</v>
      </c>
      <c r="V345" s="13">
        <v>0</v>
      </c>
      <c r="W345" s="13">
        <v>0</v>
      </c>
      <c r="X345" s="13">
        <v>0</v>
      </c>
      <c r="Y345" s="13">
        <v>0</v>
      </c>
      <c r="Z345" s="13">
        <v>0</v>
      </c>
      <c r="AA345" s="13">
        <v>0</v>
      </c>
      <c r="AB345" s="13">
        <v>0</v>
      </c>
      <c r="AC345" s="13">
        <v>0</v>
      </c>
      <c r="AD345" s="9" t="s">
        <v>853</v>
      </c>
      <c r="AE345" s="25"/>
      <c r="AF345" s="9"/>
    </row>
    <row r="346" spans="1:77" x14ac:dyDescent="0.25">
      <c r="A346" s="9" t="s">
        <v>854</v>
      </c>
      <c r="B346" s="15">
        <v>42614</v>
      </c>
      <c r="C346" s="9" t="s">
        <v>200</v>
      </c>
      <c r="D346">
        <v>6</v>
      </c>
      <c r="E346" s="21"/>
      <c r="F346" s="23" t="s">
        <v>126</v>
      </c>
      <c r="G346" s="12">
        <v>1</v>
      </c>
      <c r="H346" s="12">
        <v>0</v>
      </c>
      <c r="I346" s="12">
        <v>0</v>
      </c>
      <c r="J346" s="12">
        <v>0</v>
      </c>
      <c r="K346" s="12">
        <v>0</v>
      </c>
      <c r="L346" s="12"/>
      <c r="M346" s="12">
        <v>0</v>
      </c>
      <c r="N346" s="12">
        <v>0</v>
      </c>
      <c r="O346" s="12">
        <v>0</v>
      </c>
      <c r="P346" s="12">
        <v>0</v>
      </c>
      <c r="Q346" s="12">
        <v>0</v>
      </c>
      <c r="R346" s="12">
        <v>0</v>
      </c>
      <c r="S346" s="12"/>
      <c r="T346" s="13">
        <v>0</v>
      </c>
      <c r="U346" s="13">
        <v>0</v>
      </c>
      <c r="V346" s="13">
        <v>0</v>
      </c>
      <c r="W346" s="13">
        <v>0</v>
      </c>
      <c r="X346" s="13">
        <v>0</v>
      </c>
      <c r="Y346" s="13">
        <v>0</v>
      </c>
      <c r="Z346" s="13">
        <v>0</v>
      </c>
      <c r="AA346" s="13">
        <v>0</v>
      </c>
      <c r="AB346" s="13">
        <v>0</v>
      </c>
      <c r="AC346" s="13">
        <v>0</v>
      </c>
      <c r="AD346" s="12"/>
      <c r="AE346" s="25"/>
      <c r="AF346" s="9"/>
    </row>
    <row r="347" spans="1:77" x14ac:dyDescent="0.25">
      <c r="A347" s="9" t="s">
        <v>855</v>
      </c>
      <c r="B347" s="15">
        <v>42614</v>
      </c>
      <c r="C347" s="9" t="s">
        <v>200</v>
      </c>
      <c r="D347">
        <v>170</v>
      </c>
      <c r="E347" s="21"/>
      <c r="F347" s="9" t="s">
        <v>29</v>
      </c>
      <c r="G347" s="13">
        <v>1</v>
      </c>
      <c r="H347" s="13">
        <v>3.5</v>
      </c>
      <c r="I347" s="13">
        <v>1.8</v>
      </c>
      <c r="J347" s="13">
        <v>5.3</v>
      </c>
      <c r="K347" s="10">
        <v>1</v>
      </c>
      <c r="L347" s="10"/>
      <c r="M347" s="10">
        <v>1</v>
      </c>
      <c r="N347" s="10">
        <v>0</v>
      </c>
      <c r="O347" s="10">
        <v>0</v>
      </c>
      <c r="P347" s="10">
        <v>1</v>
      </c>
      <c r="Q347" s="10">
        <v>0</v>
      </c>
      <c r="R347" s="10">
        <v>0</v>
      </c>
      <c r="S347" s="10">
        <v>0</v>
      </c>
      <c r="T347" s="12">
        <v>1</v>
      </c>
      <c r="U347" s="12">
        <v>0</v>
      </c>
      <c r="V347" s="12">
        <v>1</v>
      </c>
      <c r="W347" s="12">
        <v>0</v>
      </c>
      <c r="X347" s="12">
        <v>0</v>
      </c>
      <c r="Y347" s="12">
        <v>0</v>
      </c>
      <c r="Z347" s="12">
        <v>1</v>
      </c>
      <c r="AA347" s="12">
        <v>0</v>
      </c>
      <c r="AB347" s="12">
        <v>0</v>
      </c>
      <c r="AC347" s="12">
        <v>0</v>
      </c>
      <c r="AD347" s="9" t="s">
        <v>856</v>
      </c>
      <c r="AE347" s="25"/>
      <c r="AF347" s="9"/>
    </row>
    <row r="348" spans="1:77" x14ac:dyDescent="0.25">
      <c r="A348" s="9" t="s">
        <v>857</v>
      </c>
      <c r="B348" s="15">
        <v>42614</v>
      </c>
      <c r="C348" s="9" t="s">
        <v>200</v>
      </c>
      <c r="D348">
        <v>54</v>
      </c>
      <c r="E348" s="21"/>
      <c r="F348" s="23" t="s">
        <v>127</v>
      </c>
      <c r="G348" s="12">
        <v>1</v>
      </c>
      <c r="H348" s="12">
        <v>2.5</v>
      </c>
      <c r="I348" s="12">
        <v>0</v>
      </c>
      <c r="J348" s="12">
        <v>2.5</v>
      </c>
      <c r="K348" s="12">
        <v>1</v>
      </c>
      <c r="L348" s="12"/>
      <c r="M348" s="12">
        <v>1</v>
      </c>
      <c r="N348" s="12">
        <v>0</v>
      </c>
      <c r="O348" s="12">
        <v>0</v>
      </c>
      <c r="P348" s="12">
        <v>0</v>
      </c>
      <c r="Q348" s="12">
        <v>0</v>
      </c>
      <c r="R348" s="12">
        <v>0</v>
      </c>
      <c r="S348" s="12"/>
      <c r="T348" s="13">
        <v>0</v>
      </c>
      <c r="U348" s="13">
        <v>0</v>
      </c>
      <c r="V348" s="13">
        <v>0</v>
      </c>
      <c r="W348" s="13">
        <v>0</v>
      </c>
      <c r="X348" s="13">
        <v>0</v>
      </c>
      <c r="Y348" s="13">
        <v>0</v>
      </c>
      <c r="Z348" s="13">
        <v>0</v>
      </c>
      <c r="AA348" s="13">
        <v>0</v>
      </c>
      <c r="AB348" s="13">
        <v>0</v>
      </c>
      <c r="AC348" s="13">
        <v>0</v>
      </c>
      <c r="AD348" s="9" t="s">
        <v>857</v>
      </c>
      <c r="AE348" s="25"/>
      <c r="AF348" s="9"/>
      <c r="AG348">
        <v>1</v>
      </c>
      <c r="AH348">
        <v>0</v>
      </c>
      <c r="AI348">
        <v>0</v>
      </c>
      <c r="AJ348">
        <v>0</v>
      </c>
      <c r="AK348">
        <v>0</v>
      </c>
      <c r="AL348">
        <v>0</v>
      </c>
      <c r="AM348">
        <v>2</v>
      </c>
      <c r="AN348">
        <v>3</v>
      </c>
      <c r="BA348">
        <v>3</v>
      </c>
      <c r="BD348">
        <v>3</v>
      </c>
      <c r="BE348">
        <v>2</v>
      </c>
      <c r="BF348">
        <v>0</v>
      </c>
      <c r="BG348">
        <v>0</v>
      </c>
      <c r="BH348">
        <v>0</v>
      </c>
      <c r="BP348">
        <v>2</v>
      </c>
      <c r="BQ348">
        <v>1</v>
      </c>
      <c r="BT348">
        <v>2</v>
      </c>
      <c r="BU348">
        <v>1</v>
      </c>
      <c r="BV348">
        <v>1</v>
      </c>
      <c r="BW348">
        <v>1</v>
      </c>
      <c r="BX348">
        <v>1</v>
      </c>
      <c r="BY348">
        <v>3</v>
      </c>
    </row>
    <row r="349" spans="1:77" x14ac:dyDescent="0.25">
      <c r="A349" t="s">
        <v>858</v>
      </c>
      <c r="B349" s="15">
        <v>42614</v>
      </c>
      <c r="C349" t="s">
        <v>130</v>
      </c>
      <c r="D349">
        <v>5</v>
      </c>
      <c r="F349" t="s">
        <v>60</v>
      </c>
      <c r="G349" s="13">
        <v>1</v>
      </c>
      <c r="H349" s="13">
        <v>0</v>
      </c>
      <c r="I349" s="13">
        <v>0</v>
      </c>
      <c r="J349" s="13">
        <v>0</v>
      </c>
      <c r="K349" s="1">
        <v>0</v>
      </c>
      <c r="L349" s="1"/>
      <c r="M349" s="1">
        <v>0</v>
      </c>
      <c r="N349" s="1">
        <v>0</v>
      </c>
      <c r="O349" s="1">
        <v>0</v>
      </c>
      <c r="P349" s="1">
        <v>0</v>
      </c>
      <c r="Q349" s="1">
        <v>0</v>
      </c>
      <c r="R349" s="1">
        <v>0</v>
      </c>
      <c r="T349" s="1">
        <v>0</v>
      </c>
      <c r="U349" s="1">
        <v>0</v>
      </c>
      <c r="V349" s="1">
        <v>0</v>
      </c>
      <c r="W349" s="1">
        <v>0</v>
      </c>
      <c r="X349" s="1">
        <v>0</v>
      </c>
      <c r="Y349" s="1">
        <v>0</v>
      </c>
      <c r="Z349" s="1">
        <v>0</v>
      </c>
      <c r="AA349" s="1">
        <v>0</v>
      </c>
      <c r="AB349" s="1">
        <v>0</v>
      </c>
      <c r="AC349" s="1">
        <v>0</v>
      </c>
      <c r="AD349" t="s">
        <v>858</v>
      </c>
    </row>
    <row r="350" spans="1:77" x14ac:dyDescent="0.25">
      <c r="A350" t="s">
        <v>859</v>
      </c>
      <c r="B350" s="15">
        <v>42614</v>
      </c>
      <c r="C350" t="s">
        <v>214</v>
      </c>
      <c r="D350">
        <v>16</v>
      </c>
      <c r="F350" t="s">
        <v>74</v>
      </c>
      <c r="G350" s="13">
        <v>1</v>
      </c>
      <c r="H350" s="13">
        <v>0</v>
      </c>
      <c r="I350" s="13">
        <v>0</v>
      </c>
      <c r="J350" s="13">
        <v>0</v>
      </c>
      <c r="K350" s="1">
        <v>0</v>
      </c>
      <c r="L350" s="1"/>
      <c r="M350" s="1">
        <v>0</v>
      </c>
      <c r="N350" s="1">
        <v>0</v>
      </c>
      <c r="O350" s="1">
        <v>0</v>
      </c>
      <c r="P350" s="1">
        <v>0</v>
      </c>
      <c r="Q350" s="1">
        <v>0</v>
      </c>
      <c r="R350" s="1">
        <v>0</v>
      </c>
      <c r="T350" s="1">
        <v>0</v>
      </c>
      <c r="U350" s="1">
        <v>0</v>
      </c>
      <c r="V350" s="1">
        <v>0</v>
      </c>
      <c r="W350" s="1">
        <v>0</v>
      </c>
      <c r="X350" s="1">
        <v>0</v>
      </c>
      <c r="Y350" s="1">
        <v>0</v>
      </c>
      <c r="Z350" s="1">
        <v>0</v>
      </c>
      <c r="AA350" s="1">
        <v>0</v>
      </c>
      <c r="AB350" s="1">
        <v>0</v>
      </c>
      <c r="AC350" s="1">
        <v>0</v>
      </c>
      <c r="AD350" t="s">
        <v>790</v>
      </c>
    </row>
    <row r="351" spans="1:77" x14ac:dyDescent="0.25">
      <c r="A351" t="s">
        <v>860</v>
      </c>
      <c r="B351" s="15">
        <v>42614</v>
      </c>
      <c r="C351" t="s">
        <v>224</v>
      </c>
      <c r="D351">
        <v>36</v>
      </c>
      <c r="G351" s="1">
        <v>0</v>
      </c>
      <c r="H351" s="1">
        <v>9.5</v>
      </c>
      <c r="I351" s="1">
        <v>7.3</v>
      </c>
      <c r="J351" s="1">
        <v>16.8</v>
      </c>
      <c r="K351" s="1">
        <v>1</v>
      </c>
      <c r="L351" s="1"/>
      <c r="M351" s="1">
        <v>1</v>
      </c>
      <c r="N351" s="1">
        <v>1</v>
      </c>
      <c r="O351" s="1">
        <v>1</v>
      </c>
      <c r="P351" s="1">
        <v>1</v>
      </c>
      <c r="Q351" s="1">
        <v>0</v>
      </c>
      <c r="R351" s="1">
        <v>1</v>
      </c>
      <c r="T351" s="1">
        <v>1</v>
      </c>
      <c r="U351" s="1">
        <v>1</v>
      </c>
      <c r="V351" s="1">
        <v>1</v>
      </c>
      <c r="W351" s="1">
        <v>1</v>
      </c>
      <c r="X351" s="1">
        <v>1</v>
      </c>
      <c r="Y351" s="1">
        <v>0</v>
      </c>
      <c r="Z351" s="1">
        <v>1</v>
      </c>
      <c r="AA351" s="1">
        <v>0</v>
      </c>
      <c r="AB351" s="1">
        <v>0</v>
      </c>
      <c r="AC351" s="1">
        <v>1</v>
      </c>
      <c r="AE351" s="24">
        <v>130000000</v>
      </c>
    </row>
    <row r="352" spans="1:77" x14ac:dyDescent="0.25">
      <c r="A352" t="s">
        <v>861</v>
      </c>
      <c r="B352" s="15">
        <v>42614</v>
      </c>
      <c r="C352" t="s">
        <v>223</v>
      </c>
      <c r="D352">
        <v>60</v>
      </c>
      <c r="G352" s="1">
        <v>0</v>
      </c>
      <c r="H352" s="1">
        <v>2.2000000000000002</v>
      </c>
      <c r="I352" s="1">
        <v>0</v>
      </c>
      <c r="J352" s="1">
        <v>2.2000000000000002</v>
      </c>
      <c r="K352" s="1">
        <v>0</v>
      </c>
      <c r="L352" s="1"/>
      <c r="M352" s="1">
        <v>0</v>
      </c>
      <c r="N352" s="1">
        <v>1</v>
      </c>
      <c r="O352" s="1">
        <v>0</v>
      </c>
      <c r="P352" s="1">
        <v>0</v>
      </c>
      <c r="Q352" s="1">
        <v>0</v>
      </c>
      <c r="R352" s="1">
        <v>0</v>
      </c>
      <c r="T352" s="1">
        <v>0</v>
      </c>
      <c r="U352" s="1">
        <v>0</v>
      </c>
      <c r="V352" s="1">
        <v>0</v>
      </c>
      <c r="W352" s="1">
        <v>0</v>
      </c>
      <c r="X352" s="1">
        <v>0</v>
      </c>
      <c r="Y352" s="1">
        <v>0</v>
      </c>
      <c r="Z352" s="1">
        <v>0</v>
      </c>
      <c r="AA352" s="1">
        <v>0</v>
      </c>
      <c r="AB352" s="1">
        <v>0</v>
      </c>
      <c r="AC352" s="1">
        <v>0</v>
      </c>
      <c r="AE352" s="24">
        <v>345000000</v>
      </c>
    </row>
    <row r="353" spans="1:77" x14ac:dyDescent="0.25">
      <c r="A353" t="s">
        <v>862</v>
      </c>
      <c r="B353" s="15">
        <v>42614</v>
      </c>
      <c r="C353" t="s">
        <v>222</v>
      </c>
      <c r="D353">
        <v>400</v>
      </c>
      <c r="F353" t="s">
        <v>131</v>
      </c>
      <c r="G353" s="1">
        <v>1</v>
      </c>
      <c r="H353" s="1">
        <v>2</v>
      </c>
      <c r="I353" s="1">
        <v>0</v>
      </c>
      <c r="J353" s="1">
        <v>2</v>
      </c>
      <c r="K353" s="1">
        <v>1</v>
      </c>
      <c r="L353" s="1"/>
      <c r="M353" s="1">
        <v>0</v>
      </c>
      <c r="N353" s="1">
        <v>0</v>
      </c>
      <c r="O353" s="1">
        <v>0</v>
      </c>
      <c r="P353" s="1">
        <v>1</v>
      </c>
      <c r="Q353" s="1">
        <v>0</v>
      </c>
      <c r="R353" s="1">
        <v>0</v>
      </c>
      <c r="T353" s="1">
        <v>0</v>
      </c>
      <c r="U353" s="1">
        <v>0</v>
      </c>
      <c r="V353" s="1">
        <v>0</v>
      </c>
      <c r="W353" s="1">
        <v>0</v>
      </c>
      <c r="X353" s="1">
        <v>0</v>
      </c>
      <c r="Y353" s="1">
        <v>0</v>
      </c>
      <c r="Z353" s="1">
        <v>0</v>
      </c>
      <c r="AA353" s="1">
        <v>0</v>
      </c>
      <c r="AB353" s="1">
        <v>0</v>
      </c>
      <c r="AC353" s="1">
        <v>0</v>
      </c>
      <c r="AD353" t="s">
        <v>862</v>
      </c>
      <c r="AE353" s="24">
        <v>374000000</v>
      </c>
    </row>
    <row r="354" spans="1:77" x14ac:dyDescent="0.25">
      <c r="A354" t="s">
        <v>863</v>
      </c>
      <c r="B354" s="15">
        <v>42614</v>
      </c>
      <c r="C354" t="s">
        <v>222</v>
      </c>
      <c r="D354">
        <v>58</v>
      </c>
      <c r="E354">
        <v>22</v>
      </c>
      <c r="F354" t="s">
        <v>16</v>
      </c>
      <c r="G354" s="1">
        <v>1</v>
      </c>
      <c r="H354" s="1">
        <v>2</v>
      </c>
      <c r="I354" s="1">
        <v>3</v>
      </c>
      <c r="J354" s="1">
        <v>5</v>
      </c>
      <c r="K354" s="1">
        <v>1</v>
      </c>
      <c r="L354" s="1"/>
      <c r="M354" s="1">
        <v>0</v>
      </c>
      <c r="N354" s="1">
        <v>0</v>
      </c>
      <c r="O354" s="1">
        <v>0</v>
      </c>
      <c r="P354" s="1">
        <v>1</v>
      </c>
      <c r="Q354" s="1">
        <v>0</v>
      </c>
      <c r="R354" s="1">
        <v>0</v>
      </c>
      <c r="T354" s="1">
        <v>1</v>
      </c>
      <c r="U354" s="1">
        <v>1</v>
      </c>
      <c r="V354" s="1">
        <v>0</v>
      </c>
      <c r="W354" s="1">
        <v>0</v>
      </c>
      <c r="X354" s="1">
        <v>1</v>
      </c>
      <c r="Y354" s="1">
        <v>0</v>
      </c>
      <c r="Z354" s="1">
        <v>0</v>
      </c>
      <c r="AA354" s="1">
        <v>0</v>
      </c>
      <c r="AB354" s="1">
        <v>0</v>
      </c>
      <c r="AC354" s="1">
        <v>0</v>
      </c>
      <c r="AD354" t="s">
        <v>863</v>
      </c>
      <c r="AE354" s="24">
        <v>404396000</v>
      </c>
    </row>
    <row r="355" spans="1:77" x14ac:dyDescent="0.25">
      <c r="A355" s="9" t="s">
        <v>864</v>
      </c>
      <c r="B355" s="15">
        <v>42614</v>
      </c>
      <c r="C355" s="9" t="s">
        <v>200</v>
      </c>
      <c r="D355">
        <v>21</v>
      </c>
      <c r="E355" s="21"/>
      <c r="F355" s="23" t="s">
        <v>128</v>
      </c>
      <c r="G355" s="12">
        <v>1</v>
      </c>
      <c r="H355" s="12">
        <v>2.5</v>
      </c>
      <c r="I355" s="12">
        <v>0</v>
      </c>
      <c r="J355" s="12">
        <v>2.5</v>
      </c>
      <c r="K355" s="12">
        <v>1</v>
      </c>
      <c r="L355" s="12"/>
      <c r="M355" s="12">
        <v>1</v>
      </c>
      <c r="N355" s="12">
        <v>0</v>
      </c>
      <c r="O355" s="12">
        <v>0</v>
      </c>
      <c r="P355" s="12">
        <v>0</v>
      </c>
      <c r="Q355" s="12">
        <v>0</v>
      </c>
      <c r="R355" s="12">
        <v>0</v>
      </c>
      <c r="S355" s="12"/>
      <c r="T355" s="13">
        <v>0</v>
      </c>
      <c r="U355" s="13">
        <v>0</v>
      </c>
      <c r="V355" s="13">
        <v>0</v>
      </c>
      <c r="W355" s="13">
        <v>0</v>
      </c>
      <c r="X355" s="13">
        <v>0</v>
      </c>
      <c r="Y355" s="13">
        <v>0</v>
      </c>
      <c r="Z355" s="13">
        <v>0</v>
      </c>
      <c r="AA355" s="13">
        <v>0</v>
      </c>
      <c r="AB355" s="13">
        <v>0</v>
      </c>
      <c r="AC355" s="13">
        <v>0</v>
      </c>
      <c r="AD355" s="9" t="s">
        <v>864</v>
      </c>
      <c r="AE355" s="25"/>
      <c r="AF355" s="9"/>
      <c r="AG355">
        <v>0</v>
      </c>
      <c r="AH355">
        <v>0</v>
      </c>
      <c r="AI355">
        <v>0</v>
      </c>
      <c r="AJ355">
        <v>0</v>
      </c>
      <c r="AK355">
        <v>0</v>
      </c>
      <c r="AL355">
        <v>0</v>
      </c>
      <c r="AM355">
        <v>3</v>
      </c>
      <c r="AN355">
        <v>3</v>
      </c>
      <c r="BA355">
        <v>3</v>
      </c>
      <c r="BD355">
        <v>3</v>
      </c>
      <c r="BE355">
        <v>0</v>
      </c>
      <c r="BF355">
        <v>0</v>
      </c>
      <c r="BG355">
        <v>0</v>
      </c>
      <c r="BH355">
        <v>0</v>
      </c>
      <c r="BP355">
        <v>1</v>
      </c>
      <c r="BQ355">
        <v>1</v>
      </c>
      <c r="BR355">
        <v>1</v>
      </c>
      <c r="BT355">
        <v>3</v>
      </c>
      <c r="BV355">
        <v>1</v>
      </c>
      <c r="BX355">
        <v>2</v>
      </c>
      <c r="BY355">
        <v>3</v>
      </c>
    </row>
    <row r="356" spans="1:77" x14ac:dyDescent="0.25">
      <c r="A356" t="s">
        <v>865</v>
      </c>
      <c r="B356" s="15">
        <v>42614</v>
      </c>
      <c r="C356" t="s">
        <v>223</v>
      </c>
      <c r="D356">
        <v>100</v>
      </c>
      <c r="F356" t="s">
        <v>79</v>
      </c>
      <c r="G356" s="1">
        <v>1</v>
      </c>
      <c r="H356" s="1">
        <v>2.5</v>
      </c>
      <c r="I356" s="1">
        <v>3</v>
      </c>
      <c r="J356" s="1">
        <v>5.5</v>
      </c>
      <c r="K356" s="1">
        <v>1</v>
      </c>
      <c r="L356" s="1"/>
      <c r="M356" s="1">
        <v>1</v>
      </c>
      <c r="N356" s="1">
        <v>0</v>
      </c>
      <c r="O356" s="1">
        <v>0</v>
      </c>
      <c r="P356" s="1">
        <v>0</v>
      </c>
      <c r="Q356" s="1">
        <v>0</v>
      </c>
      <c r="R356" s="1">
        <v>0</v>
      </c>
      <c r="T356" s="1">
        <v>1</v>
      </c>
      <c r="U356" s="1">
        <v>1</v>
      </c>
      <c r="V356" s="1">
        <v>1</v>
      </c>
      <c r="W356" s="1">
        <v>0</v>
      </c>
      <c r="X356" s="1">
        <v>0</v>
      </c>
      <c r="Y356" s="1">
        <v>1</v>
      </c>
      <c r="Z356" s="1">
        <v>0</v>
      </c>
      <c r="AA356" s="1">
        <v>0</v>
      </c>
      <c r="AB356" s="1">
        <v>0</v>
      </c>
      <c r="AC356" s="1">
        <v>0</v>
      </c>
      <c r="AE356" s="24">
        <v>228830000</v>
      </c>
    </row>
    <row r="357" spans="1:77" x14ac:dyDescent="0.25">
      <c r="A357" t="s">
        <v>866</v>
      </c>
      <c r="B357" s="15">
        <v>42614</v>
      </c>
      <c r="C357" t="s">
        <v>108</v>
      </c>
      <c r="D357">
        <v>200</v>
      </c>
      <c r="F357" t="s">
        <v>57</v>
      </c>
      <c r="G357" s="1">
        <v>1</v>
      </c>
      <c r="H357" s="1">
        <v>1</v>
      </c>
      <c r="I357" s="1">
        <v>2</v>
      </c>
      <c r="J357" s="1">
        <v>3</v>
      </c>
      <c r="K357" s="1">
        <v>0</v>
      </c>
      <c r="L357" s="1"/>
      <c r="M357" s="1">
        <v>0</v>
      </c>
      <c r="N357" s="1">
        <v>0</v>
      </c>
      <c r="O357" s="1">
        <v>0</v>
      </c>
      <c r="P357" s="1">
        <v>1</v>
      </c>
      <c r="Q357" s="1">
        <v>0</v>
      </c>
      <c r="R357" s="1">
        <v>0</v>
      </c>
      <c r="T357" s="1">
        <v>1</v>
      </c>
      <c r="U357" s="1">
        <v>0</v>
      </c>
      <c r="V357" s="1">
        <v>1</v>
      </c>
      <c r="W357" s="1">
        <v>0</v>
      </c>
      <c r="X357" s="1">
        <v>0</v>
      </c>
      <c r="Y357" s="1">
        <v>0</v>
      </c>
      <c r="Z357" s="1">
        <v>1</v>
      </c>
      <c r="AA357" s="1">
        <v>1</v>
      </c>
      <c r="AB357" s="1">
        <v>0</v>
      </c>
      <c r="AC357" s="1">
        <v>0</v>
      </c>
      <c r="AE357" s="24">
        <v>1100000000</v>
      </c>
      <c r="AG357">
        <v>0</v>
      </c>
      <c r="AH357">
        <v>0</v>
      </c>
      <c r="AI357">
        <v>0</v>
      </c>
      <c r="AJ357">
        <v>0</v>
      </c>
      <c r="AK357">
        <v>0</v>
      </c>
      <c r="AL357">
        <v>0</v>
      </c>
      <c r="AM357">
        <v>5</v>
      </c>
      <c r="AN357">
        <v>2</v>
      </c>
      <c r="AO357">
        <v>1</v>
      </c>
      <c r="AP357">
        <v>2</v>
      </c>
      <c r="AQ357">
        <v>2</v>
      </c>
      <c r="AR357">
        <v>1</v>
      </c>
      <c r="AS357">
        <v>0</v>
      </c>
      <c r="AT357">
        <v>0</v>
      </c>
      <c r="AU357">
        <v>0</v>
      </c>
      <c r="AV357">
        <v>0</v>
      </c>
      <c r="AW357">
        <v>0</v>
      </c>
      <c r="AX357">
        <v>1</v>
      </c>
      <c r="AY357">
        <v>2</v>
      </c>
      <c r="AZ357">
        <v>0</v>
      </c>
      <c r="BA357">
        <v>5</v>
      </c>
      <c r="BD357">
        <v>5</v>
      </c>
      <c r="BE357">
        <v>3</v>
      </c>
      <c r="BF357">
        <v>0</v>
      </c>
      <c r="BG357">
        <v>0</v>
      </c>
      <c r="BH357">
        <v>1</v>
      </c>
      <c r="BP357">
        <v>2</v>
      </c>
      <c r="BQ357">
        <v>2</v>
      </c>
      <c r="BR357">
        <v>1</v>
      </c>
      <c r="BS357">
        <v>1</v>
      </c>
      <c r="BT357">
        <v>4</v>
      </c>
      <c r="BX357">
        <v>5</v>
      </c>
      <c r="BY357">
        <v>5</v>
      </c>
    </row>
    <row r="358" spans="1:77" x14ac:dyDescent="0.25">
      <c r="A358" s="9" t="s">
        <v>868</v>
      </c>
      <c r="B358" s="15">
        <v>42614</v>
      </c>
      <c r="C358" s="9" t="s">
        <v>200</v>
      </c>
      <c r="D358">
        <v>395</v>
      </c>
      <c r="E358" s="21"/>
      <c r="F358" s="9" t="s">
        <v>31</v>
      </c>
      <c r="G358" s="13">
        <v>1</v>
      </c>
      <c r="H358" s="13">
        <v>0</v>
      </c>
      <c r="I358" s="13">
        <v>0</v>
      </c>
      <c r="J358" s="13">
        <v>0</v>
      </c>
      <c r="K358" s="10">
        <v>0</v>
      </c>
      <c r="L358" s="10"/>
      <c r="M358" s="10">
        <v>0</v>
      </c>
      <c r="N358" s="10">
        <v>0</v>
      </c>
      <c r="O358" s="10">
        <v>0</v>
      </c>
      <c r="P358" s="10">
        <v>0</v>
      </c>
      <c r="Q358" s="10">
        <v>0</v>
      </c>
      <c r="R358" s="10">
        <v>0</v>
      </c>
      <c r="S358" s="10">
        <v>1</v>
      </c>
      <c r="T358" s="12">
        <v>0</v>
      </c>
      <c r="U358" s="13">
        <v>0</v>
      </c>
      <c r="V358" s="13">
        <v>0</v>
      </c>
      <c r="W358" s="13">
        <v>0</v>
      </c>
      <c r="X358" s="13">
        <v>0</v>
      </c>
      <c r="Y358" s="13">
        <v>0</v>
      </c>
      <c r="Z358" s="13">
        <v>0</v>
      </c>
      <c r="AA358" s="13">
        <v>0</v>
      </c>
      <c r="AB358" s="13">
        <v>0</v>
      </c>
      <c r="AC358" s="13">
        <v>0</v>
      </c>
      <c r="AD358" s="9" t="s">
        <v>869</v>
      </c>
      <c r="AE358" s="25"/>
      <c r="AF358" s="9"/>
    </row>
    <row r="359" spans="1:77" x14ac:dyDescent="0.25">
      <c r="A359" t="s">
        <v>870</v>
      </c>
      <c r="B359" s="15">
        <v>42614</v>
      </c>
      <c r="C359" t="s">
        <v>224</v>
      </c>
      <c r="D359">
        <v>50</v>
      </c>
      <c r="G359" s="1">
        <v>0</v>
      </c>
      <c r="H359" s="1">
        <v>8.5</v>
      </c>
      <c r="I359" s="1">
        <v>5.8</v>
      </c>
      <c r="J359" s="1">
        <v>14.3</v>
      </c>
      <c r="K359" s="1">
        <v>1</v>
      </c>
      <c r="L359" s="1"/>
      <c r="M359" s="1">
        <v>1</v>
      </c>
      <c r="N359" s="1">
        <v>1</v>
      </c>
      <c r="O359" s="1">
        <v>1</v>
      </c>
      <c r="P359" s="1">
        <v>1</v>
      </c>
      <c r="Q359" s="1">
        <v>0</v>
      </c>
      <c r="R359" s="1">
        <v>0</v>
      </c>
      <c r="T359" s="1">
        <v>1</v>
      </c>
      <c r="U359" s="1">
        <v>1</v>
      </c>
      <c r="V359" s="1">
        <v>1</v>
      </c>
      <c r="W359" s="1">
        <v>1</v>
      </c>
      <c r="X359" s="1">
        <v>1</v>
      </c>
      <c r="Y359" s="1">
        <v>0</v>
      </c>
      <c r="Z359" s="1">
        <v>1</v>
      </c>
      <c r="AA359" s="1">
        <v>0</v>
      </c>
      <c r="AB359" s="1">
        <v>0</v>
      </c>
      <c r="AC359" s="1">
        <v>0</v>
      </c>
      <c r="AE359" s="24">
        <v>160000000</v>
      </c>
    </row>
    <row r="360" spans="1:77" x14ac:dyDescent="0.25">
      <c r="A360" t="s">
        <v>871</v>
      </c>
      <c r="B360" s="15">
        <v>42614</v>
      </c>
      <c r="C360" t="s">
        <v>222</v>
      </c>
      <c r="D360">
        <v>170</v>
      </c>
      <c r="G360" s="1">
        <v>0</v>
      </c>
      <c r="H360" s="1">
        <v>0</v>
      </c>
      <c r="I360" s="1">
        <v>0</v>
      </c>
      <c r="J360" s="1">
        <v>0</v>
      </c>
      <c r="K360" s="1">
        <v>0</v>
      </c>
      <c r="L360" s="1"/>
      <c r="M360" s="1">
        <v>0</v>
      </c>
      <c r="N360" s="1">
        <v>0</v>
      </c>
      <c r="O360" s="1">
        <v>0</v>
      </c>
      <c r="P360" s="1">
        <v>0</v>
      </c>
      <c r="Q360" s="1">
        <v>0</v>
      </c>
      <c r="R360" s="1">
        <v>0</v>
      </c>
      <c r="T360" s="1">
        <v>0</v>
      </c>
      <c r="U360" s="1">
        <v>0</v>
      </c>
      <c r="V360" s="1">
        <v>0</v>
      </c>
      <c r="W360" s="1">
        <v>0</v>
      </c>
      <c r="X360" s="1">
        <v>0</v>
      </c>
      <c r="Y360" s="1">
        <v>0</v>
      </c>
      <c r="Z360" s="1">
        <v>0</v>
      </c>
      <c r="AA360" s="1">
        <v>0</v>
      </c>
      <c r="AB360" s="1">
        <v>0</v>
      </c>
      <c r="AC360" s="1">
        <v>0</v>
      </c>
      <c r="AD360" t="s">
        <v>871</v>
      </c>
      <c r="AE360" s="24">
        <v>733463000</v>
      </c>
    </row>
    <row r="361" spans="1:77" x14ac:dyDescent="0.25">
      <c r="A361" t="s">
        <v>872</v>
      </c>
      <c r="B361" s="15">
        <v>42614</v>
      </c>
      <c r="C361" t="s">
        <v>108</v>
      </c>
      <c r="D361">
        <v>449</v>
      </c>
      <c r="F361" t="s">
        <v>58</v>
      </c>
      <c r="G361" s="1">
        <v>1</v>
      </c>
      <c r="H361" s="1">
        <v>8.5</v>
      </c>
      <c r="I361" s="1">
        <v>6</v>
      </c>
      <c r="J361" s="1">
        <v>14.5</v>
      </c>
      <c r="K361" s="1">
        <v>1</v>
      </c>
      <c r="L361" s="1"/>
      <c r="M361" s="1">
        <v>1</v>
      </c>
      <c r="N361" s="1">
        <v>1</v>
      </c>
      <c r="O361" s="1">
        <v>1</v>
      </c>
      <c r="P361" s="1">
        <v>1</v>
      </c>
      <c r="Q361" s="1">
        <v>0</v>
      </c>
      <c r="R361" s="1">
        <v>0</v>
      </c>
      <c r="T361" s="1">
        <v>1</v>
      </c>
      <c r="U361" s="1">
        <v>1</v>
      </c>
      <c r="V361" s="1">
        <v>1</v>
      </c>
      <c r="W361" s="1">
        <v>0</v>
      </c>
      <c r="X361" s="1">
        <v>1</v>
      </c>
      <c r="Y361" s="1">
        <v>1</v>
      </c>
      <c r="Z361" s="1">
        <v>1</v>
      </c>
      <c r="AA361" s="1">
        <v>1</v>
      </c>
      <c r="AB361" s="1">
        <v>0</v>
      </c>
      <c r="AC361" s="1">
        <v>0</v>
      </c>
      <c r="AE361" s="24">
        <v>1600000000</v>
      </c>
      <c r="AG361">
        <v>0</v>
      </c>
      <c r="AH361">
        <v>0</v>
      </c>
      <c r="AI361">
        <v>0</v>
      </c>
      <c r="AJ361">
        <v>1</v>
      </c>
      <c r="AK361">
        <v>1</v>
      </c>
      <c r="AL361">
        <v>1</v>
      </c>
      <c r="AM361">
        <v>2</v>
      </c>
      <c r="AN361">
        <v>2</v>
      </c>
      <c r="AO361">
        <v>1</v>
      </c>
      <c r="AP361">
        <v>1</v>
      </c>
      <c r="AQ361">
        <v>2</v>
      </c>
      <c r="AR361">
        <v>0</v>
      </c>
      <c r="AS361">
        <v>0</v>
      </c>
      <c r="AT361">
        <v>0</v>
      </c>
      <c r="AU361">
        <v>0</v>
      </c>
      <c r="AV361">
        <v>1</v>
      </c>
      <c r="AW361">
        <v>0</v>
      </c>
      <c r="AX361">
        <v>2</v>
      </c>
      <c r="AY361">
        <v>2</v>
      </c>
      <c r="AZ361">
        <v>0</v>
      </c>
      <c r="BA361">
        <v>4</v>
      </c>
      <c r="BD361">
        <v>4</v>
      </c>
      <c r="BE361">
        <v>2</v>
      </c>
      <c r="BF361">
        <v>0</v>
      </c>
      <c r="BG361">
        <v>1</v>
      </c>
      <c r="BH361">
        <v>2</v>
      </c>
      <c r="BI361">
        <v>0</v>
      </c>
      <c r="BJ361">
        <v>0</v>
      </c>
      <c r="BK361">
        <v>0</v>
      </c>
      <c r="BL361">
        <v>0</v>
      </c>
      <c r="BM361">
        <v>1</v>
      </c>
      <c r="BN361">
        <v>0</v>
      </c>
      <c r="BO361">
        <v>0</v>
      </c>
      <c r="BP361">
        <v>2</v>
      </c>
      <c r="BQ361">
        <v>2</v>
      </c>
      <c r="BT361">
        <v>4</v>
      </c>
      <c r="BW361">
        <v>1</v>
      </c>
      <c r="BX361">
        <v>3</v>
      </c>
      <c r="BY361">
        <v>4</v>
      </c>
    </row>
    <row r="362" spans="1:77" x14ac:dyDescent="0.25">
      <c r="A362" s="9" t="s">
        <v>873</v>
      </c>
      <c r="B362" s="15">
        <v>42614</v>
      </c>
      <c r="C362" s="9" t="s">
        <v>200</v>
      </c>
      <c r="D362">
        <v>0</v>
      </c>
      <c r="E362" s="21"/>
      <c r="F362" s="9" t="s">
        <v>30</v>
      </c>
      <c r="G362" s="13">
        <v>1</v>
      </c>
      <c r="H362" s="13">
        <v>0</v>
      </c>
      <c r="I362" s="13">
        <v>3.5</v>
      </c>
      <c r="J362" s="13">
        <v>3.5</v>
      </c>
      <c r="K362" s="10">
        <v>0</v>
      </c>
      <c r="L362" s="10"/>
      <c r="M362" s="10">
        <v>0</v>
      </c>
      <c r="N362" s="10">
        <v>0</v>
      </c>
      <c r="O362" s="10">
        <v>0</v>
      </c>
      <c r="P362" s="10">
        <v>0</v>
      </c>
      <c r="Q362" s="10">
        <v>0</v>
      </c>
      <c r="R362" s="10">
        <v>0</v>
      </c>
      <c r="S362" s="10">
        <v>0</v>
      </c>
      <c r="T362" s="12">
        <v>1</v>
      </c>
      <c r="U362" s="13">
        <v>1</v>
      </c>
      <c r="V362" s="13">
        <v>0</v>
      </c>
      <c r="W362" s="13">
        <v>0</v>
      </c>
      <c r="X362" s="13">
        <v>0</v>
      </c>
      <c r="Y362" s="13">
        <v>1</v>
      </c>
      <c r="Z362" s="13">
        <v>1</v>
      </c>
      <c r="AA362" s="13">
        <v>1</v>
      </c>
      <c r="AB362" s="13">
        <v>0</v>
      </c>
      <c r="AC362" s="13">
        <v>0</v>
      </c>
      <c r="AD362" s="9" t="s">
        <v>873</v>
      </c>
      <c r="AE362" s="25"/>
      <c r="AF362" s="9"/>
    </row>
    <row r="363" spans="1:77" x14ac:dyDescent="0.25">
      <c r="A363" t="s">
        <v>874</v>
      </c>
      <c r="B363" s="15">
        <v>42614</v>
      </c>
      <c r="C363" t="s">
        <v>223</v>
      </c>
      <c r="D363">
        <v>250</v>
      </c>
      <c r="G363" s="1">
        <v>0</v>
      </c>
      <c r="H363" s="1">
        <v>1</v>
      </c>
      <c r="I363" s="1">
        <v>0</v>
      </c>
      <c r="J363" s="1">
        <v>1</v>
      </c>
      <c r="K363" s="1">
        <v>0</v>
      </c>
      <c r="L363" s="1"/>
      <c r="M363" s="1">
        <v>0</v>
      </c>
      <c r="N363" s="1">
        <v>0</v>
      </c>
      <c r="O363" s="1">
        <v>0</v>
      </c>
      <c r="P363" s="1">
        <v>1</v>
      </c>
      <c r="Q363" s="1">
        <v>0</v>
      </c>
      <c r="R363" s="1">
        <v>0</v>
      </c>
      <c r="T363" s="1">
        <v>0</v>
      </c>
      <c r="U363" s="1">
        <v>0</v>
      </c>
      <c r="V363" s="1">
        <v>0</v>
      </c>
      <c r="W363" s="1">
        <v>0</v>
      </c>
      <c r="X363" s="1">
        <v>0</v>
      </c>
      <c r="Y363" s="1">
        <v>0</v>
      </c>
      <c r="Z363" s="1">
        <v>0</v>
      </c>
      <c r="AA363" s="1">
        <v>0</v>
      </c>
      <c r="AB363" s="1">
        <v>0</v>
      </c>
      <c r="AC363" s="1">
        <v>0</v>
      </c>
    </row>
    <row r="364" spans="1:77" x14ac:dyDescent="0.25">
      <c r="A364" s="9" t="s">
        <v>876</v>
      </c>
      <c r="B364" s="15">
        <v>42614</v>
      </c>
      <c r="C364" s="9" t="s">
        <v>200</v>
      </c>
      <c r="D364">
        <v>9</v>
      </c>
      <c r="E364" s="21"/>
      <c r="F364" s="23" t="s">
        <v>129</v>
      </c>
      <c r="G364" s="12">
        <v>1</v>
      </c>
      <c r="H364" s="12">
        <v>0</v>
      </c>
      <c r="I364" s="12">
        <v>0</v>
      </c>
      <c r="J364" s="12">
        <v>0</v>
      </c>
      <c r="K364" s="12">
        <v>0</v>
      </c>
      <c r="L364" s="12"/>
      <c r="M364" s="12">
        <v>0</v>
      </c>
      <c r="N364" s="12">
        <v>0</v>
      </c>
      <c r="O364" s="12">
        <v>0</v>
      </c>
      <c r="P364" s="12">
        <v>0</v>
      </c>
      <c r="Q364" s="12">
        <v>0</v>
      </c>
      <c r="R364" s="12">
        <v>0</v>
      </c>
      <c r="S364" s="12"/>
      <c r="T364" s="13">
        <v>0</v>
      </c>
      <c r="U364" s="13">
        <v>0</v>
      </c>
      <c r="V364" s="13">
        <v>0</v>
      </c>
      <c r="W364" s="13">
        <v>0</v>
      </c>
      <c r="X364" s="13">
        <v>0</v>
      </c>
      <c r="Y364" s="13">
        <v>0</v>
      </c>
      <c r="Z364" s="13">
        <v>0</v>
      </c>
      <c r="AA364" s="13">
        <v>0</v>
      </c>
      <c r="AB364" s="13">
        <v>0</v>
      </c>
      <c r="AC364" s="13">
        <v>0</v>
      </c>
      <c r="AD364" s="9" t="s">
        <v>876</v>
      </c>
      <c r="AE364" s="25"/>
      <c r="AF364" s="9"/>
    </row>
    <row r="365" spans="1:77" x14ac:dyDescent="0.25">
      <c r="A365" t="s">
        <v>877</v>
      </c>
      <c r="B365" s="15">
        <v>42614</v>
      </c>
      <c r="C365" t="s">
        <v>107</v>
      </c>
      <c r="D365">
        <v>12</v>
      </c>
      <c r="G365" s="1">
        <v>0</v>
      </c>
      <c r="H365" s="1">
        <v>0</v>
      </c>
      <c r="I365" s="1">
        <v>0.5</v>
      </c>
      <c r="J365" s="1">
        <v>0.5</v>
      </c>
      <c r="K365" s="1">
        <v>0</v>
      </c>
      <c r="L365" s="1"/>
      <c r="M365" s="1">
        <v>0</v>
      </c>
      <c r="N365" s="1">
        <v>0</v>
      </c>
      <c r="O365" s="1">
        <v>0</v>
      </c>
      <c r="P365" s="1">
        <v>0</v>
      </c>
      <c r="Q365" s="1">
        <v>0</v>
      </c>
      <c r="R365" s="1">
        <v>0</v>
      </c>
      <c r="T365" s="1">
        <v>1</v>
      </c>
      <c r="U365" s="1">
        <v>0</v>
      </c>
      <c r="V365" s="1">
        <v>0</v>
      </c>
      <c r="W365" s="1">
        <v>0</v>
      </c>
      <c r="X365" s="1">
        <v>0</v>
      </c>
      <c r="Y365" s="1">
        <v>0</v>
      </c>
      <c r="Z365" s="1">
        <v>0</v>
      </c>
      <c r="AA365" s="1">
        <v>0</v>
      </c>
      <c r="AB365" s="1">
        <v>0</v>
      </c>
      <c r="AC365" s="1">
        <v>0</v>
      </c>
      <c r="AD365" t="s">
        <v>877</v>
      </c>
      <c r="AE365" s="24">
        <v>115483000</v>
      </c>
    </row>
    <row r="366" spans="1:77" x14ac:dyDescent="0.25">
      <c r="A366" s="9" t="s">
        <v>878</v>
      </c>
      <c r="B366" s="15">
        <v>42614</v>
      </c>
      <c r="C366" s="9" t="s">
        <v>200</v>
      </c>
      <c r="D366">
        <v>4</v>
      </c>
      <c r="E366" s="21"/>
      <c r="F366" s="23" t="s">
        <v>225</v>
      </c>
      <c r="G366" s="12">
        <v>1</v>
      </c>
      <c r="H366" s="12">
        <v>0</v>
      </c>
      <c r="I366" s="12">
        <v>0</v>
      </c>
      <c r="J366" s="12">
        <v>0</v>
      </c>
      <c r="K366" s="12">
        <v>0</v>
      </c>
      <c r="L366" s="12"/>
      <c r="M366" s="12">
        <v>0</v>
      </c>
      <c r="N366" s="12">
        <v>0</v>
      </c>
      <c r="O366" s="12">
        <v>0</v>
      </c>
      <c r="P366" s="12">
        <v>0</v>
      </c>
      <c r="Q366" s="12">
        <v>0</v>
      </c>
      <c r="R366" s="12">
        <v>0</v>
      </c>
      <c r="S366" s="12"/>
      <c r="T366" s="13">
        <v>0</v>
      </c>
      <c r="U366" s="13">
        <v>0</v>
      </c>
      <c r="V366" s="13">
        <v>0</v>
      </c>
      <c r="W366" s="13">
        <v>0</v>
      </c>
      <c r="X366" s="13">
        <v>0</v>
      </c>
      <c r="Y366" s="13">
        <v>0</v>
      </c>
      <c r="Z366" s="13">
        <v>0</v>
      </c>
      <c r="AA366" s="13">
        <v>0</v>
      </c>
      <c r="AB366" s="13">
        <v>0</v>
      </c>
      <c r="AC366" s="13">
        <v>0</v>
      </c>
      <c r="AD366" s="9" t="s">
        <v>878</v>
      </c>
      <c r="AE366" s="25"/>
      <c r="AF366" s="9"/>
    </row>
    <row r="367" spans="1:77" x14ac:dyDescent="0.25">
      <c r="A367" t="s">
        <v>879</v>
      </c>
      <c r="B367" s="15">
        <v>42614</v>
      </c>
      <c r="C367" t="s">
        <v>223</v>
      </c>
      <c r="D367">
        <v>9</v>
      </c>
      <c r="G367" s="1">
        <v>0</v>
      </c>
      <c r="H367" s="1">
        <v>1</v>
      </c>
      <c r="I367" s="1">
        <v>0</v>
      </c>
      <c r="J367" s="1">
        <v>1</v>
      </c>
      <c r="K367" s="1">
        <v>0</v>
      </c>
      <c r="L367" s="1"/>
      <c r="M367" s="1">
        <v>0</v>
      </c>
      <c r="N367" s="1">
        <v>0</v>
      </c>
      <c r="O367" s="1">
        <v>0</v>
      </c>
      <c r="P367" s="1">
        <v>1</v>
      </c>
      <c r="Q367" s="1">
        <v>0</v>
      </c>
      <c r="R367" s="1">
        <v>0</v>
      </c>
      <c r="T367" s="1">
        <v>0</v>
      </c>
      <c r="U367" s="1">
        <v>0</v>
      </c>
      <c r="V367" s="1">
        <v>0</v>
      </c>
      <c r="W367" s="1">
        <v>0</v>
      </c>
      <c r="X367" s="1">
        <v>0</v>
      </c>
      <c r="Y367" s="1">
        <v>0</v>
      </c>
      <c r="Z367" s="1">
        <v>0</v>
      </c>
      <c r="AA367" s="1">
        <v>0</v>
      </c>
      <c r="AB367" s="1">
        <v>0</v>
      </c>
      <c r="AC367" s="1">
        <v>0</v>
      </c>
      <c r="AE367" s="24">
        <v>51981000</v>
      </c>
    </row>
    <row r="368" spans="1:77" x14ac:dyDescent="0.25">
      <c r="A368" t="s">
        <v>882</v>
      </c>
      <c r="B368" s="15">
        <v>42614</v>
      </c>
      <c r="C368" t="s">
        <v>130</v>
      </c>
      <c r="D368">
        <v>120</v>
      </c>
      <c r="F368" t="s">
        <v>81</v>
      </c>
      <c r="G368" s="13">
        <v>1</v>
      </c>
      <c r="H368" s="13">
        <v>0</v>
      </c>
      <c r="I368" s="13">
        <v>0</v>
      </c>
      <c r="J368" s="13">
        <v>0</v>
      </c>
      <c r="K368" s="1">
        <v>0</v>
      </c>
      <c r="L368" s="1"/>
      <c r="M368" s="1">
        <v>0</v>
      </c>
      <c r="N368" s="1">
        <v>0</v>
      </c>
      <c r="O368" s="1">
        <v>0</v>
      </c>
      <c r="P368" s="1">
        <v>0</v>
      </c>
      <c r="Q368" s="1">
        <v>0</v>
      </c>
      <c r="R368" s="1">
        <v>0</v>
      </c>
      <c r="T368" s="1">
        <v>0</v>
      </c>
      <c r="U368" s="1">
        <v>0</v>
      </c>
      <c r="V368" s="1">
        <v>0</v>
      </c>
      <c r="W368" s="1">
        <v>0</v>
      </c>
      <c r="X368" s="1">
        <v>0</v>
      </c>
      <c r="Y368" s="1">
        <v>0</v>
      </c>
      <c r="Z368" s="1">
        <v>0</v>
      </c>
      <c r="AA368" s="1">
        <v>0</v>
      </c>
      <c r="AB368" s="1">
        <v>0</v>
      </c>
      <c r="AC368" s="1">
        <v>0</v>
      </c>
      <c r="AD368" t="s">
        <v>882</v>
      </c>
    </row>
    <row r="369" spans="1:77" x14ac:dyDescent="0.25">
      <c r="A369" t="s">
        <v>883</v>
      </c>
      <c r="B369" s="15">
        <v>42614</v>
      </c>
      <c r="C369" t="s">
        <v>206</v>
      </c>
      <c r="D369">
        <v>4</v>
      </c>
      <c r="F369" t="s">
        <v>213</v>
      </c>
      <c r="G369" s="13">
        <v>1</v>
      </c>
      <c r="H369" s="13">
        <v>2.2000000000000002</v>
      </c>
      <c r="I369" s="13">
        <v>0.5</v>
      </c>
      <c r="J369" s="13">
        <v>2.7</v>
      </c>
      <c r="K369" s="1">
        <v>0</v>
      </c>
      <c r="L369" s="1"/>
      <c r="M369" s="1">
        <v>0</v>
      </c>
      <c r="N369" s="1">
        <v>1</v>
      </c>
      <c r="O369" s="1">
        <v>0</v>
      </c>
      <c r="P369" s="12">
        <v>0</v>
      </c>
      <c r="Q369" s="1">
        <v>0</v>
      </c>
      <c r="R369" s="1">
        <v>0</v>
      </c>
      <c r="T369" s="1">
        <v>1</v>
      </c>
      <c r="U369" s="1">
        <v>0</v>
      </c>
      <c r="V369" s="1">
        <v>0</v>
      </c>
      <c r="W369" s="1">
        <v>0</v>
      </c>
      <c r="X369" s="1">
        <v>0</v>
      </c>
      <c r="Y369" s="1">
        <v>0</v>
      </c>
      <c r="Z369" s="1">
        <v>0</v>
      </c>
      <c r="AA369" s="1">
        <v>0</v>
      </c>
      <c r="AB369" s="1">
        <v>0</v>
      </c>
      <c r="AC369" s="1">
        <v>0</v>
      </c>
      <c r="AD369" t="s">
        <v>883</v>
      </c>
    </row>
    <row r="370" spans="1:77" x14ac:dyDescent="0.25">
      <c r="A370" s="9" t="s">
        <v>884</v>
      </c>
      <c r="B370" s="15">
        <v>42614</v>
      </c>
      <c r="C370" s="9" t="s">
        <v>200</v>
      </c>
      <c r="D370">
        <v>90</v>
      </c>
      <c r="E370" s="21"/>
      <c r="F370" s="9" t="s">
        <v>205</v>
      </c>
      <c r="G370" s="13">
        <v>1</v>
      </c>
      <c r="H370" s="13">
        <v>4.7</v>
      </c>
      <c r="I370" s="13">
        <v>3</v>
      </c>
      <c r="J370" s="13">
        <v>7.7</v>
      </c>
      <c r="K370" s="10">
        <v>1</v>
      </c>
      <c r="L370" s="10"/>
      <c r="M370" s="10">
        <v>1</v>
      </c>
      <c r="N370" s="10">
        <v>1</v>
      </c>
      <c r="O370" s="10">
        <v>0</v>
      </c>
      <c r="P370" s="10">
        <v>0</v>
      </c>
      <c r="Q370" s="10">
        <v>0</v>
      </c>
      <c r="R370" s="10">
        <v>0</v>
      </c>
      <c r="S370" s="10">
        <v>0</v>
      </c>
      <c r="T370" s="12">
        <v>1</v>
      </c>
      <c r="U370" s="13">
        <v>1</v>
      </c>
      <c r="V370" s="13">
        <v>1</v>
      </c>
      <c r="W370" s="13">
        <v>1</v>
      </c>
      <c r="X370" s="13">
        <v>0</v>
      </c>
      <c r="Y370" s="13">
        <v>0</v>
      </c>
      <c r="Z370" s="13">
        <v>0</v>
      </c>
      <c r="AA370" s="13">
        <v>0</v>
      </c>
      <c r="AB370" s="13">
        <v>0</v>
      </c>
      <c r="AC370" s="13">
        <v>0</v>
      </c>
      <c r="AD370" s="9" t="s">
        <v>25</v>
      </c>
      <c r="AE370" s="25"/>
      <c r="AF370" s="9"/>
      <c r="AG370">
        <v>0</v>
      </c>
      <c r="AH370">
        <v>0</v>
      </c>
      <c r="AI370">
        <v>0</v>
      </c>
      <c r="AJ370">
        <v>0</v>
      </c>
      <c r="AK370">
        <v>0</v>
      </c>
      <c r="AL370">
        <v>1</v>
      </c>
      <c r="AM370">
        <v>3</v>
      </c>
      <c r="AN370">
        <v>2</v>
      </c>
      <c r="AP370">
        <v>2</v>
      </c>
      <c r="AQ370">
        <v>1</v>
      </c>
      <c r="AR370">
        <v>1</v>
      </c>
      <c r="AS370">
        <v>0</v>
      </c>
      <c r="AT370">
        <v>0</v>
      </c>
      <c r="AU370">
        <v>0</v>
      </c>
      <c r="AV370">
        <v>0</v>
      </c>
      <c r="AW370">
        <v>1</v>
      </c>
      <c r="AX370">
        <v>0</v>
      </c>
      <c r="AY370">
        <v>1</v>
      </c>
      <c r="AZ370">
        <v>0</v>
      </c>
      <c r="BA370">
        <v>4</v>
      </c>
      <c r="BD370">
        <v>4</v>
      </c>
      <c r="BE370">
        <v>3</v>
      </c>
      <c r="BF370">
        <v>0</v>
      </c>
      <c r="BG370">
        <v>0</v>
      </c>
      <c r="BH370">
        <v>0</v>
      </c>
      <c r="BP370">
        <v>1</v>
      </c>
      <c r="BR370">
        <v>3</v>
      </c>
      <c r="BS370">
        <v>1</v>
      </c>
      <c r="BT370">
        <v>3</v>
      </c>
      <c r="BX370">
        <v>4</v>
      </c>
      <c r="BY370">
        <v>4</v>
      </c>
    </row>
    <row r="371" spans="1:77" x14ac:dyDescent="0.25">
      <c r="A371" s="9" t="s">
        <v>567</v>
      </c>
      <c r="B371" s="15">
        <v>42795</v>
      </c>
      <c r="C371" s="9" t="s">
        <v>200</v>
      </c>
      <c r="D371">
        <v>4</v>
      </c>
      <c r="E371" s="21"/>
      <c r="F371" s="9" t="s">
        <v>22</v>
      </c>
      <c r="G371" s="13">
        <v>1</v>
      </c>
      <c r="H371" s="13">
        <v>0</v>
      </c>
      <c r="I371" s="13">
        <v>0</v>
      </c>
      <c r="J371" s="13">
        <v>0</v>
      </c>
      <c r="K371" s="10">
        <v>0</v>
      </c>
      <c r="L371" s="10">
        <v>0</v>
      </c>
      <c r="M371" s="10">
        <v>0</v>
      </c>
      <c r="N371" s="10">
        <v>0</v>
      </c>
      <c r="O371" s="10">
        <v>0</v>
      </c>
      <c r="P371" s="10">
        <v>0</v>
      </c>
      <c r="Q371" s="10">
        <v>0</v>
      </c>
      <c r="R371" s="10">
        <v>0</v>
      </c>
      <c r="S371" s="10">
        <v>0</v>
      </c>
      <c r="T371" s="12">
        <v>0</v>
      </c>
      <c r="U371" s="13">
        <v>0</v>
      </c>
      <c r="V371" s="13">
        <v>0</v>
      </c>
      <c r="W371" s="13">
        <v>0</v>
      </c>
      <c r="X371" s="13">
        <v>0</v>
      </c>
      <c r="Y371" s="13">
        <v>0</v>
      </c>
      <c r="Z371" s="13">
        <v>0</v>
      </c>
      <c r="AA371" s="13">
        <v>0</v>
      </c>
      <c r="AB371" s="13">
        <v>0</v>
      </c>
      <c r="AC371" s="13">
        <v>0</v>
      </c>
      <c r="AD371" s="9" t="s">
        <v>712</v>
      </c>
      <c r="AE371" s="25"/>
      <c r="AF371" s="9"/>
    </row>
    <row r="372" spans="1:77" x14ac:dyDescent="0.25">
      <c r="A372" s="9" t="s">
        <v>568</v>
      </c>
      <c r="B372" s="15">
        <v>42795</v>
      </c>
      <c r="C372" s="9" t="s">
        <v>133</v>
      </c>
      <c r="D372">
        <v>42</v>
      </c>
      <c r="E372" s="21"/>
      <c r="F372" s="9"/>
      <c r="G372" s="13">
        <v>0</v>
      </c>
      <c r="H372" s="13">
        <v>0</v>
      </c>
      <c r="I372" s="13">
        <v>0</v>
      </c>
      <c r="J372" s="13">
        <v>0</v>
      </c>
      <c r="K372" s="10">
        <v>0</v>
      </c>
      <c r="L372" s="10"/>
      <c r="M372" s="10">
        <v>0</v>
      </c>
      <c r="N372" s="10">
        <v>0</v>
      </c>
      <c r="O372" s="10">
        <v>0</v>
      </c>
      <c r="P372" s="10">
        <v>0</v>
      </c>
      <c r="Q372" s="10">
        <v>0</v>
      </c>
      <c r="R372" s="10">
        <v>0</v>
      </c>
      <c r="S372" s="10"/>
      <c r="T372" s="12">
        <v>0</v>
      </c>
      <c r="U372" s="13">
        <v>0</v>
      </c>
      <c r="V372" s="13">
        <v>0</v>
      </c>
      <c r="W372" s="13">
        <v>0</v>
      </c>
      <c r="X372" s="13">
        <v>0</v>
      </c>
      <c r="Y372" s="13">
        <v>0</v>
      </c>
      <c r="Z372" s="13">
        <v>0</v>
      </c>
      <c r="AA372" s="13">
        <v>0</v>
      </c>
      <c r="AB372" s="13">
        <v>0</v>
      </c>
      <c r="AC372" s="13">
        <v>0</v>
      </c>
      <c r="AD372" s="9"/>
      <c r="AE372" s="25"/>
      <c r="AF372" s="9"/>
    </row>
    <row r="373" spans="1:77" x14ac:dyDescent="0.25">
      <c r="A373" s="9" t="s">
        <v>569</v>
      </c>
      <c r="B373" s="15">
        <v>42795</v>
      </c>
      <c r="C373" s="9" t="s">
        <v>200</v>
      </c>
      <c r="D373">
        <v>2</v>
      </c>
      <c r="E373" s="21"/>
      <c r="F373" s="9" t="s">
        <v>23</v>
      </c>
      <c r="G373" s="13">
        <v>1</v>
      </c>
      <c r="H373" s="13">
        <v>2.7</v>
      </c>
      <c r="I373" s="13">
        <v>1.5</v>
      </c>
      <c r="J373" s="13">
        <v>4.2</v>
      </c>
      <c r="K373" s="10">
        <v>0</v>
      </c>
      <c r="L373" s="10"/>
      <c r="M373" s="10">
        <v>0</v>
      </c>
      <c r="N373" s="10">
        <v>1</v>
      </c>
      <c r="O373" s="10">
        <v>0</v>
      </c>
      <c r="P373" s="10">
        <v>0</v>
      </c>
      <c r="Q373" s="10">
        <v>1</v>
      </c>
      <c r="R373" s="10">
        <v>0</v>
      </c>
      <c r="S373" s="10">
        <v>0</v>
      </c>
      <c r="T373" s="12">
        <v>1</v>
      </c>
      <c r="U373" s="13">
        <v>1</v>
      </c>
      <c r="V373" s="13">
        <v>1</v>
      </c>
      <c r="W373" s="13">
        <v>0</v>
      </c>
      <c r="X373" s="13">
        <v>0</v>
      </c>
      <c r="Y373" s="13">
        <v>0</v>
      </c>
      <c r="Z373" s="13">
        <v>0</v>
      </c>
      <c r="AA373" s="13">
        <v>0</v>
      </c>
      <c r="AB373" s="13">
        <v>0</v>
      </c>
      <c r="AC373" s="13">
        <v>0</v>
      </c>
      <c r="AD373" s="9" t="s">
        <v>24</v>
      </c>
      <c r="AE373" s="25"/>
      <c r="AF373" s="9"/>
    </row>
    <row r="374" spans="1:77" x14ac:dyDescent="0.25">
      <c r="A374" s="9" t="s">
        <v>570</v>
      </c>
      <c r="B374" s="15">
        <v>42795</v>
      </c>
      <c r="C374" s="9" t="s">
        <v>130</v>
      </c>
      <c r="D374">
        <v>700</v>
      </c>
      <c r="E374" s="21"/>
      <c r="F374" s="9"/>
      <c r="G374" s="13">
        <v>0</v>
      </c>
      <c r="H374" s="13">
        <v>0</v>
      </c>
      <c r="I374" s="13">
        <v>1</v>
      </c>
      <c r="J374" s="13">
        <v>1</v>
      </c>
      <c r="K374" s="10">
        <v>0</v>
      </c>
      <c r="L374" s="10"/>
      <c r="M374" s="10">
        <v>0</v>
      </c>
      <c r="N374" s="10">
        <v>0</v>
      </c>
      <c r="O374" s="10">
        <v>0</v>
      </c>
      <c r="P374" s="10">
        <v>0</v>
      </c>
      <c r="Q374" s="10">
        <v>0</v>
      </c>
      <c r="R374" s="10">
        <v>0</v>
      </c>
      <c r="S374" s="10"/>
      <c r="T374" s="12">
        <v>1</v>
      </c>
      <c r="U374" s="13">
        <v>0</v>
      </c>
      <c r="V374" s="13">
        <v>1</v>
      </c>
      <c r="W374" s="13">
        <v>0</v>
      </c>
      <c r="X374" s="13">
        <v>0</v>
      </c>
      <c r="Y374" s="13">
        <v>0</v>
      </c>
      <c r="Z374" s="13">
        <v>0</v>
      </c>
      <c r="AA374" s="13">
        <v>0</v>
      </c>
      <c r="AB374" s="13">
        <v>0</v>
      </c>
      <c r="AC374" s="13">
        <v>0</v>
      </c>
      <c r="AD374" s="9"/>
      <c r="AE374" s="25">
        <v>66600000</v>
      </c>
      <c r="AF374" s="9"/>
      <c r="AG374">
        <v>0</v>
      </c>
      <c r="AH374">
        <v>0</v>
      </c>
      <c r="AI374">
        <v>0</v>
      </c>
      <c r="AJ374">
        <v>0</v>
      </c>
      <c r="AK374">
        <v>0</v>
      </c>
      <c r="AL374">
        <v>0</v>
      </c>
      <c r="AM374">
        <v>4</v>
      </c>
      <c r="AN374">
        <v>4</v>
      </c>
      <c r="BA374">
        <v>4</v>
      </c>
      <c r="BD374">
        <v>4</v>
      </c>
      <c r="BE374">
        <v>0</v>
      </c>
      <c r="BF374">
        <v>0</v>
      </c>
      <c r="BG374">
        <v>0</v>
      </c>
      <c r="BH374">
        <v>4</v>
      </c>
      <c r="BQ374">
        <v>1</v>
      </c>
      <c r="BR374">
        <v>3</v>
      </c>
      <c r="BS374">
        <v>1</v>
      </c>
      <c r="BT374">
        <v>3</v>
      </c>
      <c r="BX374">
        <v>4</v>
      </c>
      <c r="BY374">
        <v>4</v>
      </c>
    </row>
    <row r="375" spans="1:77" x14ac:dyDescent="0.25">
      <c r="A375" s="9" t="s">
        <v>571</v>
      </c>
      <c r="B375" s="15">
        <v>42795</v>
      </c>
      <c r="C375" s="9" t="s">
        <v>214</v>
      </c>
      <c r="D375">
        <v>46</v>
      </c>
      <c r="E375" s="21"/>
      <c r="F375" s="9" t="s">
        <v>572</v>
      </c>
      <c r="G375" s="13">
        <v>1</v>
      </c>
      <c r="H375" s="13">
        <v>0.5</v>
      </c>
      <c r="I375" s="13">
        <v>2.5</v>
      </c>
      <c r="J375" s="13">
        <v>3</v>
      </c>
      <c r="K375" s="10">
        <v>0</v>
      </c>
      <c r="L375" s="10"/>
      <c r="M375" s="10">
        <v>0</v>
      </c>
      <c r="N375" s="10">
        <v>0</v>
      </c>
      <c r="O375" s="10">
        <v>0</v>
      </c>
      <c r="P375" s="10">
        <v>0</v>
      </c>
      <c r="Q375" s="10">
        <v>1</v>
      </c>
      <c r="R375" s="10">
        <v>0</v>
      </c>
      <c r="S375" s="10"/>
      <c r="T375" s="12">
        <v>1</v>
      </c>
      <c r="U375" s="13">
        <v>0</v>
      </c>
      <c r="V375" s="13">
        <v>0</v>
      </c>
      <c r="W375" s="13">
        <v>0</v>
      </c>
      <c r="X375" s="13">
        <v>1</v>
      </c>
      <c r="Y375" s="13">
        <v>0</v>
      </c>
      <c r="Z375" s="13">
        <v>0</v>
      </c>
      <c r="AA375" s="13">
        <v>0</v>
      </c>
      <c r="AB375" s="13">
        <v>0</v>
      </c>
      <c r="AC375" s="13">
        <v>0</v>
      </c>
      <c r="AD375" s="9"/>
      <c r="AE375" s="25" t="s">
        <v>538</v>
      </c>
      <c r="AF375" s="9"/>
      <c r="AG375">
        <v>1</v>
      </c>
      <c r="AH375">
        <v>1</v>
      </c>
      <c r="AI375">
        <v>0</v>
      </c>
      <c r="AJ375">
        <v>1</v>
      </c>
      <c r="AK375">
        <v>1</v>
      </c>
      <c r="AL375">
        <v>0</v>
      </c>
      <c r="AM375">
        <v>2</v>
      </c>
      <c r="AN375">
        <v>3</v>
      </c>
      <c r="BA375">
        <v>3</v>
      </c>
      <c r="BD375">
        <v>3</v>
      </c>
      <c r="BE375">
        <v>3</v>
      </c>
      <c r="BF375">
        <v>0</v>
      </c>
      <c r="BG375">
        <v>0</v>
      </c>
      <c r="BH375">
        <v>1</v>
      </c>
      <c r="BP375">
        <v>2</v>
      </c>
      <c r="BR375">
        <v>1</v>
      </c>
      <c r="BT375">
        <v>3</v>
      </c>
      <c r="BV375">
        <v>1</v>
      </c>
      <c r="BW375">
        <v>1</v>
      </c>
      <c r="BX375">
        <v>1</v>
      </c>
      <c r="BY375">
        <v>3</v>
      </c>
    </row>
    <row r="376" spans="1:77" x14ac:dyDescent="0.25">
      <c r="A376" s="9" t="s">
        <v>573</v>
      </c>
      <c r="B376" s="15">
        <v>42795</v>
      </c>
      <c r="C376" s="9" t="s">
        <v>200</v>
      </c>
      <c r="D376">
        <v>85</v>
      </c>
      <c r="E376" s="21"/>
      <c r="F376" s="9" t="s">
        <v>574</v>
      </c>
      <c r="G376" s="13">
        <v>1</v>
      </c>
      <c r="H376" s="13">
        <v>0</v>
      </c>
      <c r="I376" s="13">
        <v>0</v>
      </c>
      <c r="J376" s="13">
        <v>0</v>
      </c>
      <c r="K376" s="10">
        <v>0</v>
      </c>
      <c r="L376" s="10"/>
      <c r="M376" s="10">
        <v>0</v>
      </c>
      <c r="N376" s="10">
        <v>0</v>
      </c>
      <c r="O376" s="10">
        <v>0</v>
      </c>
      <c r="P376" s="10">
        <v>0</v>
      </c>
      <c r="Q376" s="10">
        <v>0</v>
      </c>
      <c r="R376" s="10">
        <v>0</v>
      </c>
      <c r="S376" s="10">
        <v>0</v>
      </c>
      <c r="T376" s="12">
        <v>0</v>
      </c>
      <c r="U376" s="13">
        <v>0</v>
      </c>
      <c r="V376" s="13">
        <v>0</v>
      </c>
      <c r="W376" s="13">
        <v>0</v>
      </c>
      <c r="X376" s="13">
        <v>0</v>
      </c>
      <c r="Y376" s="13">
        <v>0</v>
      </c>
      <c r="Z376" s="13">
        <v>0</v>
      </c>
      <c r="AA376" s="13">
        <v>0</v>
      </c>
      <c r="AB376" s="13">
        <v>0</v>
      </c>
      <c r="AC376" s="13">
        <v>0</v>
      </c>
      <c r="AD376" s="9" t="s">
        <v>573</v>
      </c>
      <c r="AE376" s="25"/>
      <c r="AF376" s="9"/>
      <c r="AG376">
        <v>0</v>
      </c>
      <c r="AH376">
        <v>0</v>
      </c>
      <c r="AI376">
        <v>0</v>
      </c>
      <c r="AJ376">
        <v>0</v>
      </c>
      <c r="AK376">
        <v>0</v>
      </c>
      <c r="AL376">
        <v>0</v>
      </c>
      <c r="AM376">
        <v>4</v>
      </c>
      <c r="AN376">
        <v>4</v>
      </c>
      <c r="BA376">
        <v>4</v>
      </c>
      <c r="BD376">
        <v>4</v>
      </c>
      <c r="BE376">
        <v>2</v>
      </c>
      <c r="BF376">
        <v>0</v>
      </c>
      <c r="BG376">
        <v>0</v>
      </c>
      <c r="BH376">
        <v>3</v>
      </c>
      <c r="BQ376">
        <v>3</v>
      </c>
      <c r="BR376">
        <v>1</v>
      </c>
      <c r="BT376">
        <v>3</v>
      </c>
      <c r="BU376">
        <v>1</v>
      </c>
      <c r="BX376">
        <v>4</v>
      </c>
      <c r="BY376">
        <v>4</v>
      </c>
    </row>
    <row r="377" spans="1:77" x14ac:dyDescent="0.25">
      <c r="A377" s="9" t="s">
        <v>575</v>
      </c>
      <c r="B377" s="15">
        <v>42795</v>
      </c>
      <c r="C377" s="9" t="s">
        <v>206</v>
      </c>
      <c r="D377">
        <v>1</v>
      </c>
      <c r="E377" s="21"/>
      <c r="F377" s="9" t="s">
        <v>207</v>
      </c>
      <c r="G377" s="13">
        <v>1</v>
      </c>
      <c r="H377" s="13">
        <v>5</v>
      </c>
      <c r="I377" s="13">
        <v>0</v>
      </c>
      <c r="J377" s="13">
        <v>5</v>
      </c>
      <c r="K377" s="10">
        <v>0</v>
      </c>
      <c r="L377" s="10"/>
      <c r="M377" s="10">
        <v>0</v>
      </c>
      <c r="N377" s="10">
        <v>1</v>
      </c>
      <c r="O377" s="10">
        <v>1</v>
      </c>
      <c r="P377" s="10">
        <v>0</v>
      </c>
      <c r="Q377" s="10">
        <v>0</v>
      </c>
      <c r="R377" s="10">
        <v>0</v>
      </c>
      <c r="S377" s="10"/>
      <c r="T377" s="12">
        <v>0</v>
      </c>
      <c r="U377" s="13">
        <v>0</v>
      </c>
      <c r="V377" s="13">
        <v>0</v>
      </c>
      <c r="W377" s="13">
        <v>0</v>
      </c>
      <c r="X377" s="13">
        <v>0</v>
      </c>
      <c r="Y377" s="13">
        <v>0</v>
      </c>
      <c r="Z377" s="13">
        <v>0</v>
      </c>
      <c r="AA377" s="13">
        <v>0</v>
      </c>
      <c r="AB377" s="13">
        <v>0</v>
      </c>
      <c r="AC377" s="13">
        <v>0</v>
      </c>
      <c r="AD377" s="9" t="s">
        <v>575</v>
      </c>
      <c r="AE377" s="25"/>
      <c r="AF377" s="9"/>
    </row>
    <row r="378" spans="1:77" x14ac:dyDescent="0.25">
      <c r="A378" s="9" t="s">
        <v>576</v>
      </c>
      <c r="B378" s="15">
        <v>42795</v>
      </c>
      <c r="C378" s="9" t="s">
        <v>222</v>
      </c>
      <c r="D378">
        <v>4</v>
      </c>
      <c r="E378" s="21"/>
      <c r="F378" s="9"/>
      <c r="G378" s="13">
        <v>0</v>
      </c>
      <c r="H378" s="13">
        <v>1</v>
      </c>
      <c r="I378" s="13">
        <v>0</v>
      </c>
      <c r="J378" s="13">
        <v>1</v>
      </c>
      <c r="K378" s="10">
        <v>0</v>
      </c>
      <c r="L378" s="10"/>
      <c r="M378" s="10">
        <v>0</v>
      </c>
      <c r="N378" s="10">
        <v>0</v>
      </c>
      <c r="O378" s="10">
        <v>0</v>
      </c>
      <c r="P378" s="10">
        <v>1</v>
      </c>
      <c r="Q378" s="10">
        <v>0</v>
      </c>
      <c r="R378" s="10">
        <v>0</v>
      </c>
      <c r="S378" s="10"/>
      <c r="T378" s="12">
        <v>0</v>
      </c>
      <c r="U378" s="13">
        <v>0</v>
      </c>
      <c r="V378" s="13">
        <v>0</v>
      </c>
      <c r="W378" s="13">
        <v>0</v>
      </c>
      <c r="X378" s="13">
        <v>0</v>
      </c>
      <c r="Y378" s="13">
        <v>0</v>
      </c>
      <c r="Z378" s="13">
        <v>0</v>
      </c>
      <c r="AA378" s="13">
        <v>0</v>
      </c>
      <c r="AB378" s="13">
        <v>0</v>
      </c>
      <c r="AC378" s="13">
        <v>0</v>
      </c>
      <c r="AD378" s="9" t="s">
        <v>576</v>
      </c>
      <c r="AE378" s="25" t="s">
        <v>553</v>
      </c>
      <c r="AF378" s="9"/>
    </row>
    <row r="379" spans="1:77" x14ac:dyDescent="0.25">
      <c r="A379" s="9" t="s">
        <v>577</v>
      </c>
      <c r="B379" s="15">
        <v>42795</v>
      </c>
      <c r="C379" s="9" t="s">
        <v>133</v>
      </c>
      <c r="D379">
        <v>60</v>
      </c>
      <c r="E379" s="21"/>
      <c r="F379" s="9"/>
      <c r="G379" s="13">
        <v>0</v>
      </c>
      <c r="H379" s="13">
        <v>0</v>
      </c>
      <c r="I379" s="13">
        <v>1.8</v>
      </c>
      <c r="J379" s="13">
        <v>1.8</v>
      </c>
      <c r="K379" s="10">
        <v>0</v>
      </c>
      <c r="L379" s="10"/>
      <c r="M379" s="10">
        <v>0</v>
      </c>
      <c r="N379" s="10">
        <v>0</v>
      </c>
      <c r="O379" s="10">
        <v>0</v>
      </c>
      <c r="P379" s="10">
        <v>0</v>
      </c>
      <c r="Q379" s="10">
        <v>0</v>
      </c>
      <c r="R379" s="10">
        <v>0</v>
      </c>
      <c r="S379" s="10"/>
      <c r="T379" s="12">
        <v>1</v>
      </c>
      <c r="U379" s="13">
        <v>0</v>
      </c>
      <c r="V379" s="13">
        <v>1</v>
      </c>
      <c r="W379" s="13">
        <v>0</v>
      </c>
      <c r="X379" s="13">
        <v>0</v>
      </c>
      <c r="Y379" s="13">
        <v>0</v>
      </c>
      <c r="Z379" s="13">
        <v>1</v>
      </c>
      <c r="AA379" s="13">
        <v>0</v>
      </c>
      <c r="AB379" s="13">
        <v>0</v>
      </c>
      <c r="AC379" s="13">
        <v>0</v>
      </c>
      <c r="AD379" s="9"/>
      <c r="AE379" s="25"/>
      <c r="AF379" s="9"/>
    </row>
    <row r="380" spans="1:77" x14ac:dyDescent="0.25">
      <c r="A380" s="9" t="s">
        <v>578</v>
      </c>
      <c r="B380" s="15">
        <v>42795</v>
      </c>
      <c r="C380" s="9" t="s">
        <v>200</v>
      </c>
      <c r="D380">
        <v>2</v>
      </c>
      <c r="E380" s="21"/>
      <c r="F380" s="9" t="s">
        <v>112</v>
      </c>
      <c r="G380" s="13">
        <v>1</v>
      </c>
      <c r="H380" s="13">
        <v>1</v>
      </c>
      <c r="I380" s="13">
        <v>0</v>
      </c>
      <c r="J380" s="13">
        <v>1</v>
      </c>
      <c r="K380" s="10">
        <v>0</v>
      </c>
      <c r="L380" s="10"/>
      <c r="M380" s="10">
        <v>0</v>
      </c>
      <c r="N380" s="10">
        <v>0</v>
      </c>
      <c r="O380" s="10">
        <v>0</v>
      </c>
      <c r="P380" s="10">
        <v>1</v>
      </c>
      <c r="Q380" s="10">
        <v>0</v>
      </c>
      <c r="R380" s="10">
        <v>0</v>
      </c>
      <c r="S380" s="10"/>
      <c r="T380" s="12">
        <v>0</v>
      </c>
      <c r="U380" s="13">
        <v>0</v>
      </c>
      <c r="V380" s="13">
        <v>0</v>
      </c>
      <c r="W380" s="13">
        <v>0</v>
      </c>
      <c r="X380" s="13">
        <v>0</v>
      </c>
      <c r="Y380" s="13">
        <v>0</v>
      </c>
      <c r="Z380" s="13">
        <v>0</v>
      </c>
      <c r="AA380" s="13">
        <v>0</v>
      </c>
      <c r="AB380" s="13">
        <v>0</v>
      </c>
      <c r="AC380" s="13">
        <v>0</v>
      </c>
      <c r="AD380" s="9" t="s">
        <v>578</v>
      </c>
      <c r="AE380" s="25"/>
      <c r="AF380" s="9"/>
    </row>
    <row r="381" spans="1:77" x14ac:dyDescent="0.25">
      <c r="A381" s="9" t="s">
        <v>579</v>
      </c>
      <c r="B381" s="15">
        <v>42795</v>
      </c>
      <c r="C381" s="9" t="s">
        <v>564</v>
      </c>
      <c r="D381">
        <v>550</v>
      </c>
      <c r="E381" s="21"/>
      <c r="F381" s="9"/>
      <c r="G381" s="13">
        <v>0</v>
      </c>
      <c r="H381" s="13">
        <v>0</v>
      </c>
      <c r="I381" s="13">
        <v>0</v>
      </c>
      <c r="J381" s="13">
        <v>0</v>
      </c>
      <c r="K381" s="10">
        <v>0</v>
      </c>
      <c r="L381" s="10"/>
      <c r="M381" s="10">
        <v>0</v>
      </c>
      <c r="N381" s="10">
        <v>0</v>
      </c>
      <c r="O381" s="10">
        <v>0</v>
      </c>
      <c r="P381" s="10">
        <v>0</v>
      </c>
      <c r="Q381" s="10">
        <v>0</v>
      </c>
      <c r="R381" s="10">
        <v>0</v>
      </c>
      <c r="S381" s="10"/>
      <c r="T381" s="12">
        <v>0</v>
      </c>
      <c r="U381" s="13">
        <v>0</v>
      </c>
      <c r="V381" s="13">
        <v>0</v>
      </c>
      <c r="W381" s="13">
        <v>0</v>
      </c>
      <c r="X381" s="13">
        <v>0</v>
      </c>
      <c r="Y381" s="13">
        <v>0</v>
      </c>
      <c r="Z381" s="13">
        <v>0</v>
      </c>
      <c r="AA381" s="13">
        <v>0</v>
      </c>
      <c r="AB381" s="13">
        <v>0</v>
      </c>
      <c r="AC381" s="13">
        <v>0</v>
      </c>
      <c r="AD381" s="9"/>
      <c r="AE381" s="25">
        <v>1000000000</v>
      </c>
      <c r="AF381" s="9"/>
    </row>
    <row r="382" spans="1:77" x14ac:dyDescent="0.25">
      <c r="A382" s="9" t="s">
        <v>580</v>
      </c>
      <c r="B382" s="15">
        <v>42795</v>
      </c>
      <c r="C382" s="9" t="s">
        <v>133</v>
      </c>
      <c r="D382">
        <v>12</v>
      </c>
      <c r="E382" s="21"/>
      <c r="F382" s="9"/>
      <c r="G382" s="13">
        <v>0</v>
      </c>
      <c r="H382" s="13">
        <v>0</v>
      </c>
      <c r="I382" s="13">
        <v>0</v>
      </c>
      <c r="J382" s="13">
        <v>0</v>
      </c>
      <c r="K382" s="10">
        <v>0</v>
      </c>
      <c r="L382" s="10"/>
      <c r="M382" s="10">
        <v>0</v>
      </c>
      <c r="N382" s="10">
        <v>0</v>
      </c>
      <c r="O382" s="10">
        <v>0</v>
      </c>
      <c r="P382" s="10">
        <v>0</v>
      </c>
      <c r="Q382" s="10">
        <v>0</v>
      </c>
      <c r="R382" s="10">
        <v>0</v>
      </c>
      <c r="S382" s="10"/>
      <c r="T382" s="12">
        <v>0</v>
      </c>
      <c r="U382" s="13">
        <v>0</v>
      </c>
      <c r="V382" s="13">
        <v>0</v>
      </c>
      <c r="W382" s="13">
        <v>0</v>
      </c>
      <c r="X382" s="13">
        <v>0</v>
      </c>
      <c r="Y382" s="13">
        <v>0</v>
      </c>
      <c r="Z382" s="13">
        <v>0</v>
      </c>
      <c r="AA382" s="13">
        <v>0</v>
      </c>
      <c r="AB382" s="13">
        <v>0</v>
      </c>
      <c r="AC382" s="13">
        <v>0</v>
      </c>
      <c r="AD382" s="9"/>
      <c r="AE382" s="25"/>
      <c r="AF382" s="9"/>
    </row>
    <row r="383" spans="1:77" x14ac:dyDescent="0.25">
      <c r="A383" s="9" t="s">
        <v>140</v>
      </c>
      <c r="B383" s="15">
        <v>42795</v>
      </c>
      <c r="C383" s="9" t="s">
        <v>108</v>
      </c>
      <c r="D383">
        <v>16</v>
      </c>
      <c r="E383" s="21"/>
      <c r="F383" s="9" t="s">
        <v>141</v>
      </c>
      <c r="G383" s="13">
        <v>1</v>
      </c>
      <c r="H383" s="13">
        <v>4.7</v>
      </c>
      <c r="I383" s="13">
        <v>0.5</v>
      </c>
      <c r="J383" s="13">
        <v>5.2</v>
      </c>
      <c r="K383" s="10">
        <v>1</v>
      </c>
      <c r="L383" s="10"/>
      <c r="M383" s="10">
        <v>1</v>
      </c>
      <c r="N383" s="10">
        <v>1</v>
      </c>
      <c r="O383" s="10">
        <v>0</v>
      </c>
      <c r="P383" s="10">
        <v>0</v>
      </c>
      <c r="Q383" s="10">
        <v>0</v>
      </c>
      <c r="R383" s="10">
        <v>0</v>
      </c>
      <c r="S383" s="10"/>
      <c r="T383" s="12">
        <v>1</v>
      </c>
      <c r="U383" s="13">
        <v>0</v>
      </c>
      <c r="V383" s="13">
        <v>0</v>
      </c>
      <c r="W383" s="13">
        <v>0</v>
      </c>
      <c r="X383" s="13">
        <v>0</v>
      </c>
      <c r="Y383" s="13">
        <v>0</v>
      </c>
      <c r="Z383" s="13">
        <v>0</v>
      </c>
      <c r="AA383" s="13">
        <v>0</v>
      </c>
      <c r="AB383" s="13">
        <v>0</v>
      </c>
      <c r="AC383" s="13">
        <v>0</v>
      </c>
      <c r="AD383" s="9"/>
      <c r="AE383" s="25">
        <v>233000000000</v>
      </c>
      <c r="AF383" s="9"/>
    </row>
    <row r="384" spans="1:77" x14ac:dyDescent="0.25">
      <c r="A384" s="9" t="s">
        <v>581</v>
      </c>
      <c r="B384" s="15">
        <v>42795</v>
      </c>
      <c r="C384" s="9" t="s">
        <v>223</v>
      </c>
      <c r="D384">
        <v>155</v>
      </c>
      <c r="E384" s="21"/>
      <c r="F384" s="9" t="s">
        <v>582</v>
      </c>
      <c r="G384" s="13">
        <v>1</v>
      </c>
      <c r="H384" s="13">
        <v>1</v>
      </c>
      <c r="I384" s="13">
        <v>0</v>
      </c>
      <c r="J384" s="13">
        <v>1</v>
      </c>
      <c r="K384" s="10">
        <v>0</v>
      </c>
      <c r="L384" s="10"/>
      <c r="M384" s="10">
        <v>0</v>
      </c>
      <c r="N384" s="10">
        <v>0</v>
      </c>
      <c r="O384" s="10">
        <v>0</v>
      </c>
      <c r="P384" s="10">
        <v>1</v>
      </c>
      <c r="Q384" s="10">
        <v>0</v>
      </c>
      <c r="R384" s="10">
        <v>0</v>
      </c>
      <c r="S384" s="10"/>
      <c r="T384" s="12">
        <v>0</v>
      </c>
      <c r="U384" s="13">
        <v>0</v>
      </c>
      <c r="V384" s="13">
        <v>0</v>
      </c>
      <c r="W384" s="13">
        <v>0</v>
      </c>
      <c r="X384" s="13">
        <v>0</v>
      </c>
      <c r="Y384" s="13">
        <v>0</v>
      </c>
      <c r="Z384" s="13">
        <v>0</v>
      </c>
      <c r="AA384" s="13">
        <v>0</v>
      </c>
      <c r="AB384" s="13">
        <v>0</v>
      </c>
      <c r="AC384" s="13">
        <v>0</v>
      </c>
      <c r="AD384" s="9"/>
      <c r="AE384" s="25">
        <v>210000000</v>
      </c>
      <c r="AF384" s="9"/>
    </row>
    <row r="385" spans="1:77" x14ac:dyDescent="0.25">
      <c r="A385" s="9" t="s">
        <v>583</v>
      </c>
      <c r="B385" s="15">
        <v>42795</v>
      </c>
      <c r="C385" s="9" t="s">
        <v>206</v>
      </c>
      <c r="D385">
        <v>92</v>
      </c>
      <c r="E385" s="21"/>
      <c r="F385" s="9" t="s">
        <v>584</v>
      </c>
      <c r="G385" s="13">
        <v>1</v>
      </c>
      <c r="H385" s="13">
        <v>0</v>
      </c>
      <c r="I385" s="13">
        <v>0.5</v>
      </c>
      <c r="J385" s="13">
        <v>0.5</v>
      </c>
      <c r="K385" s="10">
        <v>0</v>
      </c>
      <c r="L385" s="10"/>
      <c r="M385" s="10">
        <v>0</v>
      </c>
      <c r="N385" s="10">
        <v>0</v>
      </c>
      <c r="O385" s="10">
        <v>0</v>
      </c>
      <c r="P385" s="10">
        <v>0</v>
      </c>
      <c r="Q385" s="10">
        <v>0</v>
      </c>
      <c r="R385" s="10">
        <v>0</v>
      </c>
      <c r="S385" s="10"/>
      <c r="T385" s="12">
        <v>1</v>
      </c>
      <c r="U385" s="13">
        <v>0</v>
      </c>
      <c r="V385" s="13">
        <v>0</v>
      </c>
      <c r="W385" s="13">
        <v>0</v>
      </c>
      <c r="X385" s="13">
        <v>0</v>
      </c>
      <c r="Y385" s="13">
        <v>0</v>
      </c>
      <c r="Z385" s="13">
        <v>0</v>
      </c>
      <c r="AA385" s="13">
        <v>0</v>
      </c>
      <c r="AB385" s="13">
        <v>0</v>
      </c>
      <c r="AC385" s="13">
        <v>0</v>
      </c>
      <c r="AD385" s="9" t="s">
        <v>583</v>
      </c>
      <c r="AE385" s="25"/>
      <c r="AF385" s="9"/>
    </row>
    <row r="386" spans="1:77" x14ac:dyDescent="0.25">
      <c r="A386" s="9" t="s">
        <v>585</v>
      </c>
      <c r="B386" s="15">
        <v>42795</v>
      </c>
      <c r="C386" s="9" t="s">
        <v>222</v>
      </c>
      <c r="D386">
        <v>57</v>
      </c>
      <c r="E386" s="21"/>
      <c r="F386" s="9"/>
      <c r="G386" s="13">
        <v>0</v>
      </c>
      <c r="H386" s="13">
        <v>1</v>
      </c>
      <c r="I386" s="13">
        <v>5.8</v>
      </c>
      <c r="J386" s="13">
        <v>6.8</v>
      </c>
      <c r="K386" s="10">
        <v>0</v>
      </c>
      <c r="L386" s="10"/>
      <c r="M386" s="10">
        <v>0</v>
      </c>
      <c r="N386" s="10">
        <v>0</v>
      </c>
      <c r="O386" s="10">
        <v>0</v>
      </c>
      <c r="P386" s="10">
        <v>1</v>
      </c>
      <c r="Q386" s="10">
        <v>0</v>
      </c>
      <c r="R386" s="10">
        <v>0</v>
      </c>
      <c r="S386" s="10"/>
      <c r="T386" s="12">
        <v>1</v>
      </c>
      <c r="U386" s="13">
        <v>0</v>
      </c>
      <c r="V386" s="13">
        <v>1</v>
      </c>
      <c r="W386" s="13">
        <v>0</v>
      </c>
      <c r="X386" s="13">
        <v>0</v>
      </c>
      <c r="Y386" s="13">
        <v>1</v>
      </c>
      <c r="Z386" s="13">
        <v>1</v>
      </c>
      <c r="AA386" s="13">
        <v>0</v>
      </c>
      <c r="AB386" s="13">
        <v>1</v>
      </c>
      <c r="AC386" s="13">
        <v>1</v>
      </c>
      <c r="AD386" s="9" t="s">
        <v>585</v>
      </c>
      <c r="AE386" s="25">
        <v>2693252000</v>
      </c>
      <c r="AF386" s="9"/>
      <c r="AG386">
        <v>1</v>
      </c>
      <c r="AH386">
        <v>0</v>
      </c>
      <c r="AI386">
        <v>0</v>
      </c>
      <c r="AJ386">
        <v>1</v>
      </c>
      <c r="AK386">
        <v>0</v>
      </c>
      <c r="AL386">
        <v>0</v>
      </c>
      <c r="AM386">
        <v>7</v>
      </c>
      <c r="AN386">
        <v>9</v>
      </c>
      <c r="BA386">
        <v>9</v>
      </c>
      <c r="BD386">
        <v>9</v>
      </c>
      <c r="BE386">
        <v>9</v>
      </c>
      <c r="BF386">
        <v>0</v>
      </c>
      <c r="BG386">
        <v>1</v>
      </c>
      <c r="BH386">
        <v>2</v>
      </c>
      <c r="BI386">
        <v>0</v>
      </c>
      <c r="BJ386">
        <v>0</v>
      </c>
      <c r="BK386">
        <v>0</v>
      </c>
      <c r="BL386">
        <v>0</v>
      </c>
      <c r="BM386">
        <v>1</v>
      </c>
      <c r="BN386">
        <v>0</v>
      </c>
      <c r="BO386">
        <v>0</v>
      </c>
      <c r="BP386">
        <v>7</v>
      </c>
      <c r="BQ386">
        <v>1</v>
      </c>
      <c r="BR386">
        <v>1</v>
      </c>
      <c r="BS386">
        <v>1</v>
      </c>
      <c r="BT386">
        <v>7</v>
      </c>
      <c r="BU386">
        <v>1</v>
      </c>
      <c r="BV386">
        <v>2</v>
      </c>
      <c r="BW386">
        <v>1</v>
      </c>
      <c r="BX386">
        <v>5</v>
      </c>
      <c r="BY386">
        <v>9</v>
      </c>
    </row>
    <row r="387" spans="1:77" x14ac:dyDescent="0.25">
      <c r="A387" s="9" t="s">
        <v>586</v>
      </c>
      <c r="B387" s="15">
        <v>42795</v>
      </c>
      <c r="C387" s="9" t="s">
        <v>564</v>
      </c>
      <c r="D387">
        <v>261</v>
      </c>
      <c r="E387" s="21"/>
      <c r="F387" s="9"/>
      <c r="G387" s="13">
        <v>0</v>
      </c>
      <c r="H387" s="13">
        <v>0</v>
      </c>
      <c r="I387" s="13">
        <v>0</v>
      </c>
      <c r="J387" s="13">
        <v>0</v>
      </c>
      <c r="K387" s="10">
        <v>0</v>
      </c>
      <c r="L387" s="10"/>
      <c r="M387" s="10">
        <v>0</v>
      </c>
      <c r="N387" s="10">
        <v>0</v>
      </c>
      <c r="O387" s="10">
        <v>0</v>
      </c>
      <c r="P387" s="10">
        <v>0</v>
      </c>
      <c r="Q387" s="10">
        <v>0</v>
      </c>
      <c r="R387" s="10">
        <v>0</v>
      </c>
      <c r="S387" s="10"/>
      <c r="T387" s="12">
        <v>0</v>
      </c>
      <c r="U387" s="13">
        <v>0</v>
      </c>
      <c r="V387" s="13">
        <v>0</v>
      </c>
      <c r="W387" s="13">
        <v>0</v>
      </c>
      <c r="X387" s="13">
        <v>0</v>
      </c>
      <c r="Y387" s="13">
        <v>0</v>
      </c>
      <c r="Z387" s="13">
        <v>0</v>
      </c>
      <c r="AA387" s="13">
        <v>0</v>
      </c>
      <c r="AB387" s="13">
        <v>0</v>
      </c>
      <c r="AC387" s="13">
        <v>0</v>
      </c>
      <c r="AD387" s="9" t="s">
        <v>560</v>
      </c>
      <c r="AE387" s="25">
        <v>150000</v>
      </c>
      <c r="AF387" s="9"/>
    </row>
    <row r="388" spans="1:77" x14ac:dyDescent="0.25">
      <c r="A388" s="9" t="s">
        <v>587</v>
      </c>
      <c r="B388" s="15">
        <v>42795</v>
      </c>
      <c r="C388" s="9" t="s">
        <v>564</v>
      </c>
      <c r="D388">
        <v>130</v>
      </c>
      <c r="E388" s="21"/>
      <c r="F388" s="9"/>
      <c r="G388" s="13">
        <v>0</v>
      </c>
      <c r="H388" s="13">
        <v>0</v>
      </c>
      <c r="I388" s="13">
        <v>0</v>
      </c>
      <c r="J388" s="13">
        <v>0</v>
      </c>
      <c r="K388" s="10">
        <v>0</v>
      </c>
      <c r="L388" s="10"/>
      <c r="M388" s="10">
        <v>0</v>
      </c>
      <c r="N388" s="10">
        <v>0</v>
      </c>
      <c r="O388" s="10">
        <v>0</v>
      </c>
      <c r="P388" s="10">
        <v>0</v>
      </c>
      <c r="Q388" s="10">
        <v>0</v>
      </c>
      <c r="R388" s="10">
        <v>0</v>
      </c>
      <c r="S388" s="10"/>
      <c r="T388" s="12">
        <v>0</v>
      </c>
      <c r="U388" s="13">
        <v>0</v>
      </c>
      <c r="V388" s="13">
        <v>0</v>
      </c>
      <c r="W388" s="13">
        <v>0</v>
      </c>
      <c r="X388" s="13">
        <v>0</v>
      </c>
      <c r="Y388" s="13">
        <v>0</v>
      </c>
      <c r="Z388" s="13">
        <v>0</v>
      </c>
      <c r="AA388" s="13">
        <v>0</v>
      </c>
      <c r="AB388" s="13">
        <v>0</v>
      </c>
      <c r="AC388" s="13"/>
      <c r="AD388" s="9" t="s">
        <v>587</v>
      </c>
      <c r="AE388" s="25">
        <v>17055268</v>
      </c>
      <c r="AF388" s="9"/>
    </row>
    <row r="389" spans="1:77" x14ac:dyDescent="0.25">
      <c r="A389" s="9" t="s">
        <v>588</v>
      </c>
      <c r="B389" s="15">
        <v>42795</v>
      </c>
      <c r="C389" s="9" t="s">
        <v>214</v>
      </c>
      <c r="D389">
        <v>0</v>
      </c>
      <c r="E389" s="21"/>
      <c r="F389" s="9" t="s">
        <v>589</v>
      </c>
      <c r="G389" s="13">
        <v>1</v>
      </c>
      <c r="H389" s="13">
        <v>0</v>
      </c>
      <c r="I389" s="13">
        <v>0</v>
      </c>
      <c r="J389" s="13">
        <v>0</v>
      </c>
      <c r="K389" s="10">
        <v>0</v>
      </c>
      <c r="L389" s="10"/>
      <c r="M389" s="10">
        <v>0</v>
      </c>
      <c r="N389" s="10">
        <v>0</v>
      </c>
      <c r="O389" s="10">
        <v>0</v>
      </c>
      <c r="P389" s="10">
        <v>0</v>
      </c>
      <c r="Q389" s="10">
        <v>0</v>
      </c>
      <c r="R389" s="10">
        <v>0</v>
      </c>
      <c r="S389" s="10"/>
      <c r="T389" s="12">
        <v>0</v>
      </c>
      <c r="U389" s="13">
        <v>0</v>
      </c>
      <c r="V389" s="13">
        <v>0</v>
      </c>
      <c r="W389" s="13">
        <v>0</v>
      </c>
      <c r="X389" s="13">
        <v>0</v>
      </c>
      <c r="Y389" s="13">
        <v>0</v>
      </c>
      <c r="Z389" s="13">
        <v>0</v>
      </c>
      <c r="AA389" s="13">
        <v>0</v>
      </c>
      <c r="AB389" s="13">
        <v>0</v>
      </c>
      <c r="AC389" s="13">
        <v>0</v>
      </c>
      <c r="AD389" s="9" t="s">
        <v>646</v>
      </c>
      <c r="AE389" s="25">
        <v>5242000</v>
      </c>
      <c r="AF389" s="9"/>
    </row>
    <row r="390" spans="1:77" x14ac:dyDescent="0.25">
      <c r="A390" s="9" t="s">
        <v>590</v>
      </c>
      <c r="B390" s="15">
        <v>42795</v>
      </c>
      <c r="C390" s="9" t="s">
        <v>133</v>
      </c>
      <c r="D390">
        <v>452</v>
      </c>
      <c r="E390" s="21"/>
      <c r="F390" s="9"/>
      <c r="G390" s="13">
        <v>0</v>
      </c>
      <c r="H390" s="13">
        <v>1</v>
      </c>
      <c r="I390" s="13">
        <v>3.5</v>
      </c>
      <c r="J390" s="13">
        <v>4.5</v>
      </c>
      <c r="K390" s="10">
        <v>0</v>
      </c>
      <c r="L390" s="10"/>
      <c r="M390" s="10">
        <v>0</v>
      </c>
      <c r="N390" s="10">
        <v>0</v>
      </c>
      <c r="O390" s="10">
        <v>0</v>
      </c>
      <c r="P390" s="10">
        <v>1</v>
      </c>
      <c r="Q390" s="10">
        <v>0</v>
      </c>
      <c r="R390" s="10">
        <v>0</v>
      </c>
      <c r="S390" s="10"/>
      <c r="T390" s="12">
        <v>1</v>
      </c>
      <c r="U390" s="13">
        <v>0</v>
      </c>
      <c r="V390" s="13">
        <v>1</v>
      </c>
      <c r="W390" s="13">
        <v>0</v>
      </c>
      <c r="X390" s="13">
        <v>0</v>
      </c>
      <c r="Y390" s="13">
        <v>0</v>
      </c>
      <c r="Z390" s="13">
        <v>1</v>
      </c>
      <c r="AA390" s="13">
        <v>1</v>
      </c>
      <c r="AB390" s="13">
        <v>0</v>
      </c>
      <c r="AC390" s="13">
        <v>1</v>
      </c>
      <c r="AD390" s="9"/>
      <c r="AE390" s="25"/>
      <c r="AF390" s="9"/>
    </row>
    <row r="391" spans="1:77" x14ac:dyDescent="0.25">
      <c r="A391" s="9" t="s">
        <v>591</v>
      </c>
      <c r="B391" s="15">
        <v>42795</v>
      </c>
      <c r="C391" s="9" t="s">
        <v>200</v>
      </c>
      <c r="D391">
        <v>90</v>
      </c>
      <c r="E391" s="21"/>
      <c r="F391" s="9" t="s">
        <v>113</v>
      </c>
      <c r="G391" s="13">
        <v>1</v>
      </c>
      <c r="H391" s="13">
        <v>4.7</v>
      </c>
      <c r="I391" s="13">
        <v>0</v>
      </c>
      <c r="J391" s="13">
        <v>4.7</v>
      </c>
      <c r="K391" s="10">
        <v>1</v>
      </c>
      <c r="L391" s="10"/>
      <c r="M391" s="10">
        <v>1</v>
      </c>
      <c r="N391" s="10">
        <v>1</v>
      </c>
      <c r="O391" s="10">
        <v>0</v>
      </c>
      <c r="P391" s="10">
        <v>0</v>
      </c>
      <c r="Q391" s="10">
        <v>0</v>
      </c>
      <c r="R391" s="10">
        <v>0</v>
      </c>
      <c r="S391" s="10"/>
      <c r="T391" s="12">
        <v>0</v>
      </c>
      <c r="U391" s="13">
        <v>0</v>
      </c>
      <c r="V391" s="13">
        <v>0</v>
      </c>
      <c r="W391" s="13">
        <v>0</v>
      </c>
      <c r="X391" s="13">
        <v>0</v>
      </c>
      <c r="Y391" s="13">
        <v>0</v>
      </c>
      <c r="Z391" s="13">
        <v>0</v>
      </c>
      <c r="AA391" s="13">
        <v>0</v>
      </c>
      <c r="AB391" s="13">
        <v>0</v>
      </c>
      <c r="AC391" s="13">
        <v>0</v>
      </c>
      <c r="AD391" s="9"/>
      <c r="AE391" s="25"/>
      <c r="AF391" s="9"/>
    </row>
    <row r="392" spans="1:77" x14ac:dyDescent="0.25">
      <c r="A392" s="9" t="s">
        <v>592</v>
      </c>
      <c r="B392" s="15">
        <v>42795</v>
      </c>
      <c r="C392" s="9" t="s">
        <v>133</v>
      </c>
      <c r="D392">
        <v>2</v>
      </c>
      <c r="E392" s="21"/>
      <c r="F392" s="9"/>
      <c r="G392" s="13">
        <v>0</v>
      </c>
      <c r="H392" s="13">
        <v>2.8</v>
      </c>
      <c r="I392" s="13">
        <v>0</v>
      </c>
      <c r="J392" s="13">
        <v>2.8</v>
      </c>
      <c r="K392" s="10">
        <v>0</v>
      </c>
      <c r="L392" s="10"/>
      <c r="M392" s="10">
        <v>0</v>
      </c>
      <c r="N392" s="10">
        <v>0</v>
      </c>
      <c r="O392" s="10">
        <v>1</v>
      </c>
      <c r="P392" s="10">
        <v>0</v>
      </c>
      <c r="Q392" s="10">
        <v>0</v>
      </c>
      <c r="R392" s="10">
        <v>0</v>
      </c>
      <c r="S392" s="10"/>
      <c r="T392" s="12">
        <v>0</v>
      </c>
      <c r="U392" s="13">
        <v>0</v>
      </c>
      <c r="V392" s="13">
        <v>0</v>
      </c>
      <c r="W392" s="13">
        <v>0</v>
      </c>
      <c r="X392" s="13">
        <v>0</v>
      </c>
      <c r="Y392" s="13">
        <v>0</v>
      </c>
      <c r="Z392" s="13">
        <v>0</v>
      </c>
      <c r="AA392" s="13">
        <v>0</v>
      </c>
      <c r="AB392" s="13">
        <v>0</v>
      </c>
      <c r="AC392" s="13">
        <v>0</v>
      </c>
      <c r="AD392" s="9"/>
      <c r="AE392" s="25"/>
      <c r="AF392" s="9"/>
    </row>
    <row r="393" spans="1:77" x14ac:dyDescent="0.25">
      <c r="A393" s="9" t="s">
        <v>593</v>
      </c>
      <c r="B393" s="15">
        <v>42795</v>
      </c>
      <c r="C393" s="9" t="s">
        <v>564</v>
      </c>
      <c r="D393">
        <v>9</v>
      </c>
      <c r="E393" s="21"/>
      <c r="F393" s="9">
        <v>1</v>
      </c>
      <c r="G393" s="13">
        <v>1</v>
      </c>
      <c r="H393" s="13">
        <v>0</v>
      </c>
      <c r="I393" s="13">
        <v>0</v>
      </c>
      <c r="J393" s="13">
        <v>0</v>
      </c>
      <c r="K393" s="10">
        <v>0</v>
      </c>
      <c r="L393" s="10"/>
      <c r="M393" s="10">
        <v>0</v>
      </c>
      <c r="N393" s="10">
        <v>0</v>
      </c>
      <c r="O393" s="10">
        <v>0</v>
      </c>
      <c r="P393" s="10">
        <v>0</v>
      </c>
      <c r="Q393" s="10">
        <v>0</v>
      </c>
      <c r="R393" s="10">
        <v>0</v>
      </c>
      <c r="S393" s="10"/>
      <c r="T393" s="12">
        <v>0</v>
      </c>
      <c r="U393" s="13">
        <v>0</v>
      </c>
      <c r="V393" s="13">
        <v>0</v>
      </c>
      <c r="W393" s="13">
        <v>0</v>
      </c>
      <c r="X393" s="13">
        <v>0</v>
      </c>
      <c r="Y393" s="13">
        <v>0</v>
      </c>
      <c r="Z393" s="13">
        <v>0</v>
      </c>
      <c r="AA393" s="13">
        <v>0</v>
      </c>
      <c r="AB393" s="13">
        <v>0</v>
      </c>
      <c r="AC393" s="13">
        <v>0</v>
      </c>
      <c r="AD393" s="9"/>
      <c r="AE393" s="25"/>
      <c r="AF393" s="9"/>
    </row>
    <row r="394" spans="1:77" x14ac:dyDescent="0.25">
      <c r="A394" s="9" t="s">
        <v>594</v>
      </c>
      <c r="B394" s="15">
        <v>42795</v>
      </c>
      <c r="C394" s="9" t="s">
        <v>206</v>
      </c>
      <c r="D394">
        <v>7</v>
      </c>
      <c r="E394" s="21"/>
      <c r="F394" s="9" t="s">
        <v>595</v>
      </c>
      <c r="G394" s="13">
        <v>1</v>
      </c>
      <c r="H394" s="13">
        <v>5</v>
      </c>
      <c r="I394" s="13">
        <v>0</v>
      </c>
      <c r="J394" s="13">
        <v>5</v>
      </c>
      <c r="K394" s="10">
        <v>0</v>
      </c>
      <c r="L394" s="10"/>
      <c r="M394" s="10">
        <v>0</v>
      </c>
      <c r="N394" s="10">
        <v>1</v>
      </c>
      <c r="O394" s="10">
        <v>1</v>
      </c>
      <c r="P394" s="10">
        <v>0</v>
      </c>
      <c r="Q394" s="10">
        <v>0</v>
      </c>
      <c r="R394" s="10">
        <v>0</v>
      </c>
      <c r="S394" s="10"/>
      <c r="T394" s="12">
        <v>0</v>
      </c>
      <c r="U394" s="13">
        <v>0</v>
      </c>
      <c r="V394" s="13">
        <v>0</v>
      </c>
      <c r="W394" s="13">
        <v>0</v>
      </c>
      <c r="X394" s="13">
        <v>0</v>
      </c>
      <c r="Y394" s="13">
        <v>0</v>
      </c>
      <c r="Z394" s="13">
        <v>0</v>
      </c>
      <c r="AA394" s="13">
        <v>0</v>
      </c>
      <c r="AB394" s="13">
        <v>0</v>
      </c>
      <c r="AC394" s="13">
        <v>0</v>
      </c>
      <c r="AD394" s="9" t="s">
        <v>594</v>
      </c>
      <c r="AE394" s="25"/>
      <c r="AF394" s="9"/>
    </row>
    <row r="395" spans="1:77" x14ac:dyDescent="0.25">
      <c r="A395" s="9" t="s">
        <v>596</v>
      </c>
      <c r="B395" s="15">
        <v>42795</v>
      </c>
      <c r="C395" s="9" t="s">
        <v>206</v>
      </c>
      <c r="D395">
        <v>3</v>
      </c>
      <c r="E395" s="21"/>
      <c r="F395" s="9" t="s">
        <v>597</v>
      </c>
      <c r="G395" s="13">
        <v>1</v>
      </c>
      <c r="H395" s="13">
        <v>3.7</v>
      </c>
      <c r="I395" s="13">
        <v>0</v>
      </c>
      <c r="J395" s="13">
        <v>3.7</v>
      </c>
      <c r="K395" s="10">
        <v>0</v>
      </c>
      <c r="L395" s="10"/>
      <c r="M395" s="10">
        <v>1</v>
      </c>
      <c r="N395" s="10">
        <v>1</v>
      </c>
      <c r="O395" s="10">
        <v>0</v>
      </c>
      <c r="P395" s="10">
        <v>0</v>
      </c>
      <c r="Q395" s="10">
        <v>0</v>
      </c>
      <c r="R395" s="10">
        <v>0</v>
      </c>
      <c r="S395" s="10"/>
      <c r="T395" s="12">
        <v>0</v>
      </c>
      <c r="U395" s="13">
        <v>0</v>
      </c>
      <c r="V395" s="13">
        <v>0</v>
      </c>
      <c r="W395" s="13">
        <v>0</v>
      </c>
      <c r="X395" s="13">
        <v>0</v>
      </c>
      <c r="Y395" s="13">
        <v>0</v>
      </c>
      <c r="Z395" s="13">
        <v>0</v>
      </c>
      <c r="AA395" s="13">
        <v>0</v>
      </c>
      <c r="AB395" s="13">
        <v>0</v>
      </c>
      <c r="AC395" s="13">
        <v>0</v>
      </c>
      <c r="AD395" s="9" t="s">
        <v>596</v>
      </c>
      <c r="AE395" s="25"/>
      <c r="AF395" s="9"/>
    </row>
    <row r="396" spans="1:77" x14ac:dyDescent="0.25">
      <c r="A396" s="9" t="s">
        <v>598</v>
      </c>
      <c r="B396" s="15">
        <v>42795</v>
      </c>
      <c r="C396" s="9" t="s">
        <v>206</v>
      </c>
      <c r="D396">
        <v>0</v>
      </c>
      <c r="E396" s="21"/>
      <c r="F396" s="9" t="s">
        <v>599</v>
      </c>
      <c r="G396" s="13">
        <v>1</v>
      </c>
      <c r="H396" s="13">
        <v>0</v>
      </c>
      <c r="I396" s="13">
        <v>0</v>
      </c>
      <c r="J396" s="13">
        <v>0</v>
      </c>
      <c r="K396" s="10">
        <v>0</v>
      </c>
      <c r="L396" s="10"/>
      <c r="M396" s="10">
        <v>0</v>
      </c>
      <c r="N396" s="10">
        <v>0</v>
      </c>
      <c r="O396" s="10">
        <v>0</v>
      </c>
      <c r="P396" s="10">
        <v>0</v>
      </c>
      <c r="Q396" s="10">
        <v>0</v>
      </c>
      <c r="R396" s="10">
        <v>0</v>
      </c>
      <c r="S396" s="10"/>
      <c r="T396" s="12">
        <v>0</v>
      </c>
      <c r="U396" s="13">
        <v>0</v>
      </c>
      <c r="V396" s="13">
        <v>0</v>
      </c>
      <c r="W396" s="13">
        <v>0</v>
      </c>
      <c r="X396" s="13">
        <v>0</v>
      </c>
      <c r="Y396" s="13">
        <v>0</v>
      </c>
      <c r="Z396" s="13">
        <v>0</v>
      </c>
      <c r="AA396" s="13">
        <v>0</v>
      </c>
      <c r="AB396" s="13">
        <v>0</v>
      </c>
      <c r="AC396" s="13">
        <v>0</v>
      </c>
      <c r="AD396" s="9" t="s">
        <v>598</v>
      </c>
      <c r="AE396" s="25"/>
      <c r="AF396" s="9"/>
    </row>
    <row r="397" spans="1:77" x14ac:dyDescent="0.25">
      <c r="A397" s="9" t="s">
        <v>600</v>
      </c>
      <c r="B397" s="15">
        <v>42795</v>
      </c>
      <c r="C397" s="9" t="s">
        <v>200</v>
      </c>
      <c r="D397">
        <v>239</v>
      </c>
      <c r="E397" s="21"/>
      <c r="F397" s="9" t="s">
        <v>601</v>
      </c>
      <c r="G397" s="13">
        <v>1</v>
      </c>
      <c r="H397" s="13">
        <v>4.2</v>
      </c>
      <c r="I397" s="13">
        <v>0</v>
      </c>
      <c r="J397" s="13">
        <v>4.2</v>
      </c>
      <c r="K397" s="10">
        <v>1</v>
      </c>
      <c r="L397" s="10"/>
      <c r="M397" s="10">
        <v>0</v>
      </c>
      <c r="N397" s="10">
        <v>1</v>
      </c>
      <c r="O397" s="10">
        <v>0</v>
      </c>
      <c r="P397" s="10">
        <v>1</v>
      </c>
      <c r="Q397" s="10">
        <v>0</v>
      </c>
      <c r="R397" s="10">
        <v>0</v>
      </c>
      <c r="S397" s="10"/>
      <c r="T397" s="12">
        <v>0</v>
      </c>
      <c r="U397" s="13">
        <v>0</v>
      </c>
      <c r="V397" s="13">
        <v>0</v>
      </c>
      <c r="W397" s="13">
        <v>0</v>
      </c>
      <c r="X397" s="13">
        <v>0</v>
      </c>
      <c r="Y397" s="13">
        <v>0</v>
      </c>
      <c r="Z397" s="13">
        <v>0</v>
      </c>
      <c r="AA397" s="13">
        <v>0</v>
      </c>
      <c r="AB397" s="13">
        <v>0</v>
      </c>
      <c r="AC397" s="13">
        <v>0</v>
      </c>
      <c r="AD397" s="9"/>
      <c r="AE397" s="25"/>
      <c r="AF397" s="9"/>
    </row>
    <row r="398" spans="1:77" x14ac:dyDescent="0.25">
      <c r="A398" s="9" t="s">
        <v>602</v>
      </c>
      <c r="B398" s="15">
        <v>42795</v>
      </c>
      <c r="C398" s="9" t="s">
        <v>222</v>
      </c>
      <c r="D398">
        <v>64</v>
      </c>
      <c r="E398" s="21"/>
      <c r="F398" s="9"/>
      <c r="G398" s="13">
        <v>0</v>
      </c>
      <c r="H398" s="13">
        <v>1</v>
      </c>
      <c r="I398" s="13">
        <v>1.8</v>
      </c>
      <c r="J398" s="13">
        <v>2.8</v>
      </c>
      <c r="K398" s="10">
        <v>0</v>
      </c>
      <c r="L398" s="10"/>
      <c r="M398" s="10">
        <v>0</v>
      </c>
      <c r="N398" s="10">
        <v>0</v>
      </c>
      <c r="O398" s="10">
        <v>0</v>
      </c>
      <c r="P398" s="10">
        <v>1</v>
      </c>
      <c r="Q398" s="10">
        <v>0</v>
      </c>
      <c r="R398" s="10">
        <v>0</v>
      </c>
      <c r="S398" s="10"/>
      <c r="T398" s="12">
        <v>1</v>
      </c>
      <c r="U398" s="13">
        <v>0</v>
      </c>
      <c r="V398" s="13">
        <v>1</v>
      </c>
      <c r="W398" s="13">
        <v>0</v>
      </c>
      <c r="X398" s="13">
        <v>0</v>
      </c>
      <c r="Y398" s="13">
        <v>0</v>
      </c>
      <c r="Z398" s="13">
        <v>1</v>
      </c>
      <c r="AA398" s="13">
        <v>0</v>
      </c>
      <c r="AB398" s="13">
        <v>0</v>
      </c>
      <c r="AC398" s="13">
        <v>0</v>
      </c>
      <c r="AD398" s="9" t="s">
        <v>602</v>
      </c>
      <c r="AE398" s="25">
        <v>1637191000</v>
      </c>
      <c r="AF398" s="9"/>
      <c r="AG398">
        <v>0</v>
      </c>
      <c r="AH398">
        <v>0</v>
      </c>
      <c r="AI398">
        <v>0</v>
      </c>
      <c r="AJ398">
        <v>0</v>
      </c>
      <c r="AK398">
        <v>1</v>
      </c>
      <c r="AL398">
        <v>0</v>
      </c>
      <c r="AM398">
        <v>3</v>
      </c>
      <c r="AN398">
        <v>4</v>
      </c>
      <c r="BA398">
        <v>4</v>
      </c>
      <c r="BD398">
        <v>4</v>
      </c>
      <c r="BE398">
        <v>3</v>
      </c>
      <c r="BF398">
        <v>0</v>
      </c>
      <c r="BG398">
        <v>0</v>
      </c>
      <c r="BH398">
        <v>4</v>
      </c>
      <c r="BQ398">
        <v>4</v>
      </c>
      <c r="BT398">
        <v>4</v>
      </c>
      <c r="BX398">
        <v>4</v>
      </c>
      <c r="BY398">
        <v>4</v>
      </c>
    </row>
    <row r="399" spans="1:77" x14ac:dyDescent="0.25">
      <c r="A399" s="9" t="s">
        <v>603</v>
      </c>
      <c r="B399" s="15">
        <v>42795</v>
      </c>
      <c r="C399" s="9" t="s">
        <v>200</v>
      </c>
      <c r="D399">
        <v>45</v>
      </c>
      <c r="E399" s="21"/>
      <c r="F399" s="9" t="s">
        <v>604</v>
      </c>
      <c r="G399" s="13">
        <v>1</v>
      </c>
      <c r="H399" s="13">
        <v>4.7</v>
      </c>
      <c r="I399" s="13">
        <v>3</v>
      </c>
      <c r="J399" s="13">
        <v>7.7</v>
      </c>
      <c r="K399" s="10">
        <v>1</v>
      </c>
      <c r="L399" s="10"/>
      <c r="M399" s="10">
        <v>1</v>
      </c>
      <c r="N399" s="10">
        <v>1</v>
      </c>
      <c r="O399" s="10">
        <v>0</v>
      </c>
      <c r="P399" s="10">
        <v>0</v>
      </c>
      <c r="Q399" s="10">
        <v>0</v>
      </c>
      <c r="R399" s="10">
        <v>0</v>
      </c>
      <c r="S399" s="10">
        <v>0</v>
      </c>
      <c r="T399" s="12">
        <v>1</v>
      </c>
      <c r="U399" s="13">
        <v>1</v>
      </c>
      <c r="V399" s="13">
        <v>1</v>
      </c>
      <c r="W399" s="13">
        <v>1</v>
      </c>
      <c r="X399" s="13">
        <v>0</v>
      </c>
      <c r="Y399" s="13">
        <v>0</v>
      </c>
      <c r="Z399" s="13">
        <v>0</v>
      </c>
      <c r="AA399" s="13">
        <v>0</v>
      </c>
      <c r="AB399" s="13">
        <v>0</v>
      </c>
      <c r="AC399" s="13">
        <v>0</v>
      </c>
      <c r="AD399" s="9" t="s">
        <v>25</v>
      </c>
      <c r="AE399" s="25"/>
      <c r="AF399" s="9"/>
    </row>
    <row r="400" spans="1:77" x14ac:dyDescent="0.25">
      <c r="A400" s="9" t="s">
        <v>605</v>
      </c>
      <c r="B400" s="15">
        <v>42795</v>
      </c>
      <c r="C400" s="9" t="s">
        <v>108</v>
      </c>
      <c r="D400">
        <v>8</v>
      </c>
      <c r="E400" s="21"/>
      <c r="F400" s="9" t="s">
        <v>606</v>
      </c>
      <c r="G400" s="13">
        <v>1</v>
      </c>
      <c r="H400" s="13">
        <v>0</v>
      </c>
      <c r="I400" s="13">
        <v>0</v>
      </c>
      <c r="J400" s="13">
        <v>0</v>
      </c>
      <c r="K400" s="10">
        <v>0</v>
      </c>
      <c r="L400" s="10"/>
      <c r="M400" s="10">
        <v>0</v>
      </c>
      <c r="N400" s="10">
        <v>0</v>
      </c>
      <c r="O400" s="10">
        <v>0</v>
      </c>
      <c r="P400" s="10">
        <v>0</v>
      </c>
      <c r="Q400" s="10">
        <v>0</v>
      </c>
      <c r="R400" s="10">
        <v>0</v>
      </c>
      <c r="S400" s="10"/>
      <c r="T400" s="12">
        <v>0</v>
      </c>
      <c r="U400" s="13">
        <v>0</v>
      </c>
      <c r="V400" s="13">
        <v>0</v>
      </c>
      <c r="W400" s="13">
        <v>0</v>
      </c>
      <c r="X400" s="13">
        <v>0</v>
      </c>
      <c r="Y400" s="13">
        <v>0</v>
      </c>
      <c r="Z400" s="13">
        <v>0</v>
      </c>
      <c r="AA400" s="13">
        <v>0</v>
      </c>
      <c r="AB400" s="13">
        <v>0</v>
      </c>
      <c r="AC400" s="13">
        <v>0</v>
      </c>
      <c r="AD400" s="9"/>
      <c r="AE400" s="25">
        <v>172350000</v>
      </c>
      <c r="AF400" s="9"/>
      <c r="AG400">
        <v>0</v>
      </c>
      <c r="AH400">
        <v>0</v>
      </c>
      <c r="AI400">
        <v>0</v>
      </c>
      <c r="AJ400">
        <v>0</v>
      </c>
      <c r="AK400">
        <v>0</v>
      </c>
      <c r="AL400">
        <v>0</v>
      </c>
      <c r="AM400">
        <v>3</v>
      </c>
      <c r="AN400">
        <v>3</v>
      </c>
      <c r="BA400">
        <v>3</v>
      </c>
      <c r="BD400">
        <v>3</v>
      </c>
      <c r="BE400">
        <v>1</v>
      </c>
      <c r="BF400">
        <v>0</v>
      </c>
      <c r="BG400">
        <v>0</v>
      </c>
      <c r="BH400">
        <v>0</v>
      </c>
      <c r="BQ400">
        <v>1</v>
      </c>
      <c r="BR400">
        <v>2</v>
      </c>
      <c r="BT400">
        <v>3</v>
      </c>
      <c r="BW400">
        <v>1</v>
      </c>
      <c r="BX400">
        <v>2</v>
      </c>
      <c r="BY400">
        <v>3</v>
      </c>
    </row>
    <row r="401" spans="1:77" x14ac:dyDescent="0.25">
      <c r="A401" s="9" t="s">
        <v>607</v>
      </c>
      <c r="B401" s="15">
        <v>42795</v>
      </c>
      <c r="C401" s="9" t="s">
        <v>223</v>
      </c>
      <c r="D401">
        <v>75</v>
      </c>
      <c r="E401" s="21"/>
      <c r="F401" s="9" t="s">
        <v>142</v>
      </c>
      <c r="G401" s="13">
        <v>1</v>
      </c>
      <c r="H401" s="13">
        <v>1</v>
      </c>
      <c r="I401" s="13">
        <v>0</v>
      </c>
      <c r="J401" s="13">
        <v>1</v>
      </c>
      <c r="K401" s="10">
        <v>0</v>
      </c>
      <c r="L401" s="10"/>
      <c r="M401" s="10">
        <v>0</v>
      </c>
      <c r="N401" s="10">
        <v>0</v>
      </c>
      <c r="O401" s="10">
        <v>0</v>
      </c>
      <c r="P401" s="10">
        <v>1</v>
      </c>
      <c r="Q401" s="10">
        <v>0</v>
      </c>
      <c r="R401" s="10">
        <v>0</v>
      </c>
      <c r="S401" s="10"/>
      <c r="T401" s="12">
        <v>0</v>
      </c>
      <c r="U401" s="13">
        <v>0</v>
      </c>
      <c r="V401" s="13">
        <v>0</v>
      </c>
      <c r="W401" s="13">
        <v>0</v>
      </c>
      <c r="X401" s="13">
        <v>0</v>
      </c>
      <c r="Y401" s="13">
        <v>0</v>
      </c>
      <c r="Z401" s="13">
        <v>0</v>
      </c>
      <c r="AA401" s="13">
        <v>0</v>
      </c>
      <c r="AB401" s="13">
        <v>0</v>
      </c>
      <c r="AC401" s="13">
        <v>0</v>
      </c>
      <c r="AD401" s="9"/>
      <c r="AE401" s="25">
        <v>800000000</v>
      </c>
      <c r="AF401" s="9"/>
    </row>
    <row r="402" spans="1:77" x14ac:dyDescent="0.25">
      <c r="A402" s="9" t="s">
        <v>608</v>
      </c>
      <c r="B402" s="15">
        <v>42795</v>
      </c>
      <c r="C402" s="9" t="s">
        <v>222</v>
      </c>
      <c r="D402">
        <v>8</v>
      </c>
      <c r="E402" s="21"/>
      <c r="F402" s="9"/>
      <c r="G402" s="13">
        <v>0</v>
      </c>
      <c r="H402" s="13">
        <v>1.5</v>
      </c>
      <c r="I402" s="13">
        <v>0</v>
      </c>
      <c r="J402" s="13">
        <v>1.5</v>
      </c>
      <c r="K402" s="10">
        <v>0</v>
      </c>
      <c r="L402" s="10"/>
      <c r="M402" s="10">
        <v>0</v>
      </c>
      <c r="N402" s="10">
        <v>0</v>
      </c>
      <c r="O402" s="10">
        <v>0</v>
      </c>
      <c r="P402" s="10">
        <v>1</v>
      </c>
      <c r="Q402" s="10">
        <v>1</v>
      </c>
      <c r="R402" s="10">
        <v>0</v>
      </c>
      <c r="S402" s="10"/>
      <c r="T402" s="12">
        <v>0</v>
      </c>
      <c r="U402" s="13">
        <v>0</v>
      </c>
      <c r="V402" s="13">
        <v>0</v>
      </c>
      <c r="W402" s="13">
        <v>0</v>
      </c>
      <c r="X402" s="13">
        <v>0</v>
      </c>
      <c r="Y402" s="13">
        <v>0</v>
      </c>
      <c r="Z402" s="13">
        <v>0</v>
      </c>
      <c r="AA402" s="13">
        <v>0</v>
      </c>
      <c r="AB402" s="13">
        <v>0</v>
      </c>
      <c r="AC402" s="13">
        <v>0</v>
      </c>
      <c r="AD402" s="9" t="s">
        <v>608</v>
      </c>
      <c r="AE402" s="25" t="s">
        <v>554</v>
      </c>
      <c r="AF402" s="9"/>
    </row>
    <row r="403" spans="1:77" x14ac:dyDescent="0.25">
      <c r="A403" s="9" t="s">
        <v>609</v>
      </c>
      <c r="B403" s="15">
        <v>42795</v>
      </c>
      <c r="C403" s="9" t="s">
        <v>224</v>
      </c>
      <c r="D403">
        <v>0</v>
      </c>
      <c r="E403" s="21"/>
      <c r="F403" s="9"/>
      <c r="G403" s="13">
        <v>0</v>
      </c>
      <c r="H403" s="13">
        <v>0</v>
      </c>
      <c r="I403" s="13">
        <v>0</v>
      </c>
      <c r="J403" s="13">
        <v>0</v>
      </c>
      <c r="K403" s="10">
        <v>0</v>
      </c>
      <c r="L403" s="10"/>
      <c r="M403" s="10">
        <v>0</v>
      </c>
      <c r="N403" s="10">
        <v>0</v>
      </c>
      <c r="O403" s="10">
        <v>0</v>
      </c>
      <c r="P403" s="10">
        <v>0</v>
      </c>
      <c r="Q403" s="10">
        <v>0</v>
      </c>
      <c r="R403" s="10">
        <v>0</v>
      </c>
      <c r="S403" s="10"/>
      <c r="T403" s="12">
        <v>0</v>
      </c>
      <c r="U403" s="13">
        <v>0</v>
      </c>
      <c r="V403" s="13">
        <v>0</v>
      </c>
      <c r="W403" s="13">
        <v>0</v>
      </c>
      <c r="X403" s="13">
        <v>0</v>
      </c>
      <c r="Y403" s="13">
        <v>0</v>
      </c>
      <c r="Z403" s="13">
        <v>0</v>
      </c>
      <c r="AA403" s="13">
        <v>0</v>
      </c>
      <c r="AB403" s="13">
        <v>0</v>
      </c>
      <c r="AC403" s="13">
        <v>0</v>
      </c>
      <c r="AD403" s="9"/>
      <c r="AE403" s="25">
        <v>100000000</v>
      </c>
      <c r="AF403" s="9" t="s">
        <v>826</v>
      </c>
    </row>
    <row r="404" spans="1:77" x14ac:dyDescent="0.25">
      <c r="A404" s="9" t="s">
        <v>610</v>
      </c>
      <c r="B404" s="15">
        <v>42795</v>
      </c>
      <c r="C404" s="9" t="s">
        <v>206</v>
      </c>
      <c r="D404">
        <v>9</v>
      </c>
      <c r="E404" s="21"/>
      <c r="F404" s="9" t="s">
        <v>208</v>
      </c>
      <c r="G404" s="13">
        <v>1</v>
      </c>
      <c r="H404" s="13">
        <v>0</v>
      </c>
      <c r="I404" s="13">
        <v>0</v>
      </c>
      <c r="J404" s="13">
        <v>0</v>
      </c>
      <c r="K404" s="10">
        <v>0</v>
      </c>
      <c r="L404" s="10"/>
      <c r="M404" s="10">
        <v>0</v>
      </c>
      <c r="N404" s="10">
        <v>0</v>
      </c>
      <c r="O404" s="10">
        <v>0</v>
      </c>
      <c r="P404" s="10">
        <v>0</v>
      </c>
      <c r="Q404" s="10">
        <v>0</v>
      </c>
      <c r="R404" s="10">
        <v>0</v>
      </c>
      <c r="S404" s="10"/>
      <c r="T404" s="12">
        <v>0</v>
      </c>
      <c r="U404" s="13">
        <v>0</v>
      </c>
      <c r="V404" s="13">
        <v>0</v>
      </c>
      <c r="W404" s="13">
        <v>0</v>
      </c>
      <c r="X404" s="13">
        <v>0</v>
      </c>
      <c r="Y404" s="13">
        <v>0</v>
      </c>
      <c r="Z404" s="13">
        <v>0</v>
      </c>
      <c r="AA404" s="13">
        <v>0</v>
      </c>
      <c r="AB404" s="13">
        <v>0</v>
      </c>
      <c r="AC404" s="13">
        <v>0</v>
      </c>
      <c r="AD404" s="9" t="s">
        <v>610</v>
      </c>
      <c r="AE404" s="25"/>
      <c r="AF404" s="9"/>
    </row>
    <row r="405" spans="1:77" x14ac:dyDescent="0.25">
      <c r="A405" s="9" t="s">
        <v>611</v>
      </c>
      <c r="B405" s="15">
        <v>42795</v>
      </c>
      <c r="C405" s="9" t="s">
        <v>130</v>
      </c>
      <c r="D405">
        <v>417</v>
      </c>
      <c r="E405" s="21"/>
      <c r="F405" s="9" t="s">
        <v>63</v>
      </c>
      <c r="G405" s="13">
        <v>1</v>
      </c>
      <c r="H405" s="13">
        <v>0</v>
      </c>
      <c r="I405" s="13">
        <v>1.2</v>
      </c>
      <c r="J405" s="13">
        <v>1.2</v>
      </c>
      <c r="K405" s="10">
        <v>0</v>
      </c>
      <c r="L405" s="10"/>
      <c r="M405" s="10">
        <v>0</v>
      </c>
      <c r="N405" s="10">
        <v>0</v>
      </c>
      <c r="O405" s="10">
        <v>0</v>
      </c>
      <c r="P405" s="10">
        <v>0</v>
      </c>
      <c r="Q405" s="10">
        <v>0</v>
      </c>
      <c r="R405" s="10">
        <v>0</v>
      </c>
      <c r="S405" s="10"/>
      <c r="T405" s="12">
        <v>1</v>
      </c>
      <c r="U405" s="13">
        <v>0</v>
      </c>
      <c r="V405" s="13">
        <v>1</v>
      </c>
      <c r="W405" s="13">
        <v>0</v>
      </c>
      <c r="X405" s="13">
        <v>0</v>
      </c>
      <c r="Y405" s="13">
        <v>0</v>
      </c>
      <c r="Z405" s="13">
        <v>0</v>
      </c>
      <c r="AA405" s="13">
        <v>1</v>
      </c>
      <c r="AB405" s="13">
        <v>0</v>
      </c>
      <c r="AC405" s="13">
        <v>0</v>
      </c>
      <c r="AD405" s="9" t="s">
        <v>611</v>
      </c>
      <c r="AE405" s="25">
        <v>108100000</v>
      </c>
      <c r="AF405" s="9"/>
      <c r="AG405">
        <v>0</v>
      </c>
      <c r="AH405">
        <v>0</v>
      </c>
      <c r="AI405">
        <v>0</v>
      </c>
      <c r="AJ405">
        <v>1</v>
      </c>
      <c r="AK405">
        <v>0</v>
      </c>
      <c r="AL405">
        <v>0</v>
      </c>
      <c r="AM405">
        <v>5</v>
      </c>
      <c r="AN405">
        <v>6</v>
      </c>
      <c r="BA405">
        <v>6</v>
      </c>
      <c r="BD405">
        <v>5</v>
      </c>
      <c r="BE405">
        <v>1</v>
      </c>
      <c r="BF405">
        <v>0</v>
      </c>
      <c r="BG405">
        <v>0</v>
      </c>
      <c r="BH405">
        <v>6</v>
      </c>
      <c r="BP405">
        <v>5</v>
      </c>
      <c r="BQ405">
        <v>1</v>
      </c>
      <c r="BT405">
        <v>5</v>
      </c>
      <c r="BX405">
        <v>5</v>
      </c>
      <c r="BY405">
        <v>6</v>
      </c>
    </row>
    <row r="406" spans="1:77" x14ac:dyDescent="0.25">
      <c r="A406" s="9" t="s">
        <v>612</v>
      </c>
      <c r="B406" s="15">
        <v>42795</v>
      </c>
      <c r="C406" s="9" t="s">
        <v>223</v>
      </c>
      <c r="D406">
        <v>69</v>
      </c>
      <c r="E406" s="21"/>
      <c r="F406" s="9"/>
      <c r="G406" s="13">
        <v>0</v>
      </c>
      <c r="H406" s="13">
        <v>1</v>
      </c>
      <c r="I406" s="13">
        <v>1</v>
      </c>
      <c r="J406" s="13">
        <v>2</v>
      </c>
      <c r="K406" s="10">
        <v>0</v>
      </c>
      <c r="L406" s="10"/>
      <c r="M406" s="10">
        <v>0</v>
      </c>
      <c r="N406" s="10">
        <v>0</v>
      </c>
      <c r="O406" s="10">
        <v>0</v>
      </c>
      <c r="P406" s="10">
        <v>1</v>
      </c>
      <c r="Q406" s="10">
        <v>0</v>
      </c>
      <c r="R406" s="10">
        <v>0</v>
      </c>
      <c r="S406" s="10"/>
      <c r="T406" s="12">
        <v>1</v>
      </c>
      <c r="U406" s="13">
        <v>0</v>
      </c>
      <c r="V406" s="13">
        <v>1</v>
      </c>
      <c r="W406" s="13">
        <v>0</v>
      </c>
      <c r="X406" s="13">
        <v>0</v>
      </c>
      <c r="Y406" s="13">
        <v>0</v>
      </c>
      <c r="Z406" s="13">
        <v>0</v>
      </c>
      <c r="AA406" s="13">
        <v>0</v>
      </c>
      <c r="AB406" s="13">
        <v>0</v>
      </c>
      <c r="AC406" s="13">
        <v>0</v>
      </c>
      <c r="AD406" s="9"/>
      <c r="AE406" s="25">
        <v>308000000</v>
      </c>
      <c r="AF406" s="9"/>
    </row>
    <row r="407" spans="1:77" x14ac:dyDescent="0.25">
      <c r="A407" s="9" t="s">
        <v>613</v>
      </c>
      <c r="B407" s="15">
        <v>42795</v>
      </c>
      <c r="C407" s="9" t="s">
        <v>223</v>
      </c>
      <c r="D407">
        <v>90</v>
      </c>
      <c r="E407" s="21"/>
      <c r="F407" s="9"/>
      <c r="G407" s="13">
        <v>0</v>
      </c>
      <c r="H407" s="13">
        <v>1</v>
      </c>
      <c r="I407" s="13">
        <v>1.8</v>
      </c>
      <c r="J407" s="13">
        <v>2.8</v>
      </c>
      <c r="K407" s="10">
        <v>0</v>
      </c>
      <c r="L407" s="10"/>
      <c r="M407" s="10">
        <v>0</v>
      </c>
      <c r="N407" s="10">
        <v>0</v>
      </c>
      <c r="O407" s="10">
        <v>0</v>
      </c>
      <c r="P407" s="10">
        <v>1</v>
      </c>
      <c r="Q407" s="10">
        <v>0</v>
      </c>
      <c r="R407" s="10">
        <v>0</v>
      </c>
      <c r="S407" s="10"/>
      <c r="T407" s="12">
        <v>1</v>
      </c>
      <c r="U407" s="13">
        <v>0</v>
      </c>
      <c r="V407" s="13">
        <v>1</v>
      </c>
      <c r="W407" s="13">
        <v>0</v>
      </c>
      <c r="X407" s="13">
        <v>0</v>
      </c>
      <c r="Y407" s="13">
        <v>0</v>
      </c>
      <c r="Z407" s="13">
        <v>1</v>
      </c>
      <c r="AA407" s="13">
        <v>0</v>
      </c>
      <c r="AB407" s="13">
        <v>0</v>
      </c>
      <c r="AC407" s="13">
        <v>0</v>
      </c>
      <c r="AD407" s="9"/>
      <c r="AE407" s="25" t="s">
        <v>558</v>
      </c>
      <c r="AF407" s="9"/>
    </row>
    <row r="408" spans="1:77" x14ac:dyDescent="0.25">
      <c r="A408" s="9" t="s">
        <v>614</v>
      </c>
      <c r="B408" s="15">
        <v>42795</v>
      </c>
      <c r="C408" s="9" t="s">
        <v>223</v>
      </c>
      <c r="D408">
        <v>1</v>
      </c>
      <c r="E408" s="21"/>
      <c r="F408" s="9" t="s">
        <v>615</v>
      </c>
      <c r="G408" s="13">
        <v>1</v>
      </c>
      <c r="H408" s="13">
        <v>1</v>
      </c>
      <c r="I408" s="13">
        <v>0</v>
      </c>
      <c r="J408" s="13">
        <v>1</v>
      </c>
      <c r="K408" s="10">
        <v>1</v>
      </c>
      <c r="L408" s="10"/>
      <c r="M408" s="10">
        <v>0</v>
      </c>
      <c r="N408" s="10">
        <v>0</v>
      </c>
      <c r="O408" s="10">
        <v>0</v>
      </c>
      <c r="P408" s="10">
        <v>0</v>
      </c>
      <c r="Q408" s="10">
        <v>0</v>
      </c>
      <c r="R408" s="10">
        <v>0</v>
      </c>
      <c r="S408" s="10"/>
      <c r="T408" s="12">
        <v>0</v>
      </c>
      <c r="U408" s="13">
        <v>0</v>
      </c>
      <c r="V408" s="13">
        <v>0</v>
      </c>
      <c r="W408" s="13">
        <v>0</v>
      </c>
      <c r="X408" s="13">
        <v>0</v>
      </c>
      <c r="Y408" s="13">
        <v>0</v>
      </c>
      <c r="Z408" s="13">
        <v>0</v>
      </c>
      <c r="AA408" s="13">
        <v>0</v>
      </c>
      <c r="AB408" s="13">
        <v>0</v>
      </c>
      <c r="AC408" s="13">
        <v>0</v>
      </c>
      <c r="AD408" s="9"/>
      <c r="AE408" s="25"/>
      <c r="AF408" s="9"/>
    </row>
    <row r="409" spans="1:77" x14ac:dyDescent="0.25">
      <c r="A409" s="9" t="s">
        <v>616</v>
      </c>
      <c r="B409" s="15">
        <v>42795</v>
      </c>
      <c r="C409" s="9" t="s">
        <v>223</v>
      </c>
      <c r="D409">
        <v>117</v>
      </c>
      <c r="E409" s="21"/>
      <c r="F409" s="9" t="s">
        <v>617</v>
      </c>
      <c r="G409" s="13">
        <v>1</v>
      </c>
      <c r="H409" s="13">
        <v>2.8</v>
      </c>
      <c r="I409" s="13">
        <v>0</v>
      </c>
      <c r="J409" s="13">
        <v>2.8</v>
      </c>
      <c r="K409" s="10">
        <v>0</v>
      </c>
      <c r="L409" s="10"/>
      <c r="M409" s="10">
        <v>0</v>
      </c>
      <c r="N409" s="10">
        <v>0</v>
      </c>
      <c r="O409" s="10">
        <v>1</v>
      </c>
      <c r="P409" s="10">
        <v>0</v>
      </c>
      <c r="Q409" s="10">
        <v>0</v>
      </c>
      <c r="R409" s="10">
        <v>0</v>
      </c>
      <c r="S409" s="10"/>
      <c r="T409" s="12">
        <v>0</v>
      </c>
      <c r="U409" s="13">
        <v>0</v>
      </c>
      <c r="V409" s="13">
        <v>0</v>
      </c>
      <c r="W409" s="13">
        <v>0</v>
      </c>
      <c r="X409" s="13">
        <v>0</v>
      </c>
      <c r="Y409" s="13">
        <v>0</v>
      </c>
      <c r="Z409" s="13">
        <v>0</v>
      </c>
      <c r="AA409" s="13">
        <v>0</v>
      </c>
      <c r="AB409" s="13">
        <v>0</v>
      </c>
      <c r="AC409" s="13">
        <v>0</v>
      </c>
      <c r="AD409" s="9"/>
      <c r="AE409" s="25">
        <v>270000000</v>
      </c>
      <c r="AF409" s="9"/>
    </row>
    <row r="410" spans="1:77" x14ac:dyDescent="0.25">
      <c r="A410" s="9" t="s">
        <v>618</v>
      </c>
      <c r="B410" s="15">
        <v>42795</v>
      </c>
      <c r="C410" s="9" t="s">
        <v>223</v>
      </c>
      <c r="D410">
        <v>16</v>
      </c>
      <c r="E410" s="21"/>
      <c r="F410" s="9" t="s">
        <v>619</v>
      </c>
      <c r="G410" s="13">
        <v>1</v>
      </c>
      <c r="H410" s="13">
        <v>3.7</v>
      </c>
      <c r="I410" s="13">
        <v>0</v>
      </c>
      <c r="J410" s="13">
        <v>3.7</v>
      </c>
      <c r="K410" s="10">
        <v>0</v>
      </c>
      <c r="L410" s="10"/>
      <c r="M410" s="10">
        <v>1</v>
      </c>
      <c r="N410" s="10">
        <v>1</v>
      </c>
      <c r="O410" s="10">
        <v>0</v>
      </c>
      <c r="P410" s="10">
        <v>0</v>
      </c>
      <c r="Q410" s="10">
        <v>0</v>
      </c>
      <c r="R410" s="10">
        <v>0</v>
      </c>
      <c r="S410" s="10"/>
      <c r="T410" s="12">
        <v>0</v>
      </c>
      <c r="U410" s="13">
        <v>0</v>
      </c>
      <c r="V410" s="13">
        <v>0</v>
      </c>
      <c r="W410" s="13">
        <v>0</v>
      </c>
      <c r="X410" s="13">
        <v>0</v>
      </c>
      <c r="Y410" s="13">
        <v>0</v>
      </c>
      <c r="Z410" s="13">
        <v>0</v>
      </c>
      <c r="AA410" s="13">
        <v>0</v>
      </c>
      <c r="AB410" s="13">
        <v>0</v>
      </c>
      <c r="AC410" s="13">
        <v>0</v>
      </c>
      <c r="AD410" s="9"/>
      <c r="AE410" s="25">
        <v>390000000</v>
      </c>
      <c r="AF410" s="9"/>
    </row>
    <row r="411" spans="1:77" x14ac:dyDescent="0.25">
      <c r="A411" s="9" t="s">
        <v>620</v>
      </c>
      <c r="B411" s="15">
        <v>42795</v>
      </c>
      <c r="C411" s="9" t="s">
        <v>206</v>
      </c>
      <c r="D411">
        <v>3</v>
      </c>
      <c r="E411" s="21"/>
      <c r="F411" s="9" t="s">
        <v>621</v>
      </c>
      <c r="G411" s="13">
        <v>1</v>
      </c>
      <c r="H411" s="13">
        <v>5.3</v>
      </c>
      <c r="I411" s="13">
        <v>0</v>
      </c>
      <c r="J411" s="13">
        <v>5.3</v>
      </c>
      <c r="K411" s="10">
        <v>1</v>
      </c>
      <c r="L411" s="10"/>
      <c r="M411" s="10">
        <v>1</v>
      </c>
      <c r="N411" s="10">
        <v>0</v>
      </c>
      <c r="O411" s="10">
        <v>1</v>
      </c>
      <c r="P411" s="10">
        <v>0</v>
      </c>
      <c r="Q411" s="10">
        <v>0</v>
      </c>
      <c r="R411" s="10">
        <v>0</v>
      </c>
      <c r="S411" s="10"/>
      <c r="T411" s="12">
        <v>0</v>
      </c>
      <c r="U411" s="13">
        <v>0</v>
      </c>
      <c r="V411" s="13">
        <v>0</v>
      </c>
      <c r="W411" s="13">
        <v>0</v>
      </c>
      <c r="X411" s="13">
        <v>0</v>
      </c>
      <c r="Y411" s="13">
        <v>0</v>
      </c>
      <c r="Z411" s="13">
        <v>0</v>
      </c>
      <c r="AA411" s="13">
        <v>0</v>
      </c>
      <c r="AB411" s="13">
        <v>0</v>
      </c>
      <c r="AC411" s="13">
        <v>0</v>
      </c>
      <c r="AD411" s="9" t="s">
        <v>620</v>
      </c>
      <c r="AE411" s="25"/>
      <c r="AF411" s="9"/>
    </row>
    <row r="412" spans="1:77" x14ac:dyDescent="0.25">
      <c r="A412" s="9" t="s">
        <v>622</v>
      </c>
      <c r="B412" s="15">
        <v>42795</v>
      </c>
      <c r="C412" s="9" t="s">
        <v>206</v>
      </c>
      <c r="D412">
        <v>8</v>
      </c>
      <c r="E412" s="21"/>
      <c r="F412" s="9" t="s">
        <v>623</v>
      </c>
      <c r="G412" s="13">
        <v>1</v>
      </c>
      <c r="H412" s="13">
        <v>4.7</v>
      </c>
      <c r="I412" s="13">
        <v>0</v>
      </c>
      <c r="J412" s="13">
        <v>4.7</v>
      </c>
      <c r="K412" s="10">
        <v>1</v>
      </c>
      <c r="L412" s="10"/>
      <c r="M412" s="10">
        <v>1</v>
      </c>
      <c r="N412" s="10">
        <v>1</v>
      </c>
      <c r="O412" s="10">
        <v>0</v>
      </c>
      <c r="P412" s="10">
        <v>0</v>
      </c>
      <c r="Q412" s="10">
        <v>0</v>
      </c>
      <c r="R412" s="10">
        <v>0</v>
      </c>
      <c r="S412" s="10"/>
      <c r="T412" s="12">
        <v>0</v>
      </c>
      <c r="U412" s="13">
        <v>0</v>
      </c>
      <c r="V412" s="13">
        <v>0</v>
      </c>
      <c r="W412" s="13">
        <v>0</v>
      </c>
      <c r="X412" s="13">
        <v>0</v>
      </c>
      <c r="Y412" s="13">
        <v>0</v>
      </c>
      <c r="Z412" s="13">
        <v>0</v>
      </c>
      <c r="AA412" s="13">
        <v>0</v>
      </c>
      <c r="AB412" s="13">
        <v>0</v>
      </c>
      <c r="AC412" s="13">
        <v>0</v>
      </c>
      <c r="AD412" s="9" t="s">
        <v>622</v>
      </c>
      <c r="AE412" s="25"/>
      <c r="AF412" s="9"/>
    </row>
    <row r="413" spans="1:77" x14ac:dyDescent="0.25">
      <c r="A413" s="9" t="s">
        <v>624</v>
      </c>
      <c r="B413" s="15">
        <v>42795</v>
      </c>
      <c r="C413" s="9" t="s">
        <v>133</v>
      </c>
      <c r="D413">
        <v>149</v>
      </c>
      <c r="E413" s="21"/>
      <c r="F413" s="9"/>
      <c r="G413" s="13">
        <v>0</v>
      </c>
      <c r="H413" s="13">
        <v>0</v>
      </c>
      <c r="I413" s="13">
        <v>1.2</v>
      </c>
      <c r="J413" s="13">
        <v>1.2</v>
      </c>
      <c r="K413" s="10">
        <v>0</v>
      </c>
      <c r="L413" s="10"/>
      <c r="M413" s="10">
        <v>0</v>
      </c>
      <c r="N413" s="10">
        <v>0</v>
      </c>
      <c r="O413" s="10">
        <v>0</v>
      </c>
      <c r="P413" s="10">
        <v>0</v>
      </c>
      <c r="Q413" s="10">
        <v>0</v>
      </c>
      <c r="R413" s="10">
        <v>0</v>
      </c>
      <c r="S413" s="10"/>
      <c r="T413" s="12">
        <v>1</v>
      </c>
      <c r="U413" s="13">
        <v>0</v>
      </c>
      <c r="V413" s="13">
        <v>1</v>
      </c>
      <c r="W413" s="13">
        <v>0</v>
      </c>
      <c r="X413" s="13">
        <v>0</v>
      </c>
      <c r="Y413" s="13">
        <v>0</v>
      </c>
      <c r="Z413" s="13">
        <v>0</v>
      </c>
      <c r="AA413" s="13">
        <v>1</v>
      </c>
      <c r="AB413" s="13">
        <v>0</v>
      </c>
      <c r="AC413" s="13">
        <v>0</v>
      </c>
      <c r="AD413" s="9"/>
      <c r="AE413" s="25"/>
      <c r="AF413" s="9"/>
    </row>
    <row r="414" spans="1:77" x14ac:dyDescent="0.25">
      <c r="A414" s="9" t="s">
        <v>625</v>
      </c>
      <c r="B414" s="15">
        <v>42795</v>
      </c>
      <c r="C414" s="9" t="s">
        <v>133</v>
      </c>
      <c r="D414">
        <v>6</v>
      </c>
      <c r="E414" s="21"/>
      <c r="F414" s="9"/>
      <c r="G414" s="13">
        <v>0</v>
      </c>
      <c r="H414" s="13">
        <v>0</v>
      </c>
      <c r="I414" s="13">
        <v>0</v>
      </c>
      <c r="J414" s="13">
        <v>0</v>
      </c>
      <c r="K414" s="10">
        <v>0</v>
      </c>
      <c r="L414" s="10"/>
      <c r="M414" s="10">
        <v>0</v>
      </c>
      <c r="N414" s="10">
        <v>0</v>
      </c>
      <c r="O414" s="10">
        <v>0</v>
      </c>
      <c r="P414" s="10">
        <v>0</v>
      </c>
      <c r="Q414" s="10">
        <v>0</v>
      </c>
      <c r="R414" s="10">
        <v>0</v>
      </c>
      <c r="S414" s="10"/>
      <c r="T414" s="12">
        <v>0</v>
      </c>
      <c r="U414" s="13">
        <v>0</v>
      </c>
      <c r="V414" s="13">
        <v>0</v>
      </c>
      <c r="W414" s="13">
        <v>0</v>
      </c>
      <c r="X414" s="13">
        <v>0</v>
      </c>
      <c r="Y414" s="13">
        <v>0</v>
      </c>
      <c r="Z414" s="13">
        <v>0</v>
      </c>
      <c r="AA414" s="13">
        <v>0</v>
      </c>
      <c r="AB414" s="13">
        <v>0</v>
      </c>
      <c r="AC414" s="13">
        <v>0</v>
      </c>
      <c r="AD414" s="9"/>
      <c r="AE414" s="25"/>
      <c r="AF414" s="9"/>
    </row>
    <row r="415" spans="1:77" x14ac:dyDescent="0.25">
      <c r="A415" s="9" t="s">
        <v>626</v>
      </c>
      <c r="B415" s="15">
        <v>42795</v>
      </c>
      <c r="C415" s="9" t="s">
        <v>107</v>
      </c>
      <c r="D415">
        <v>5</v>
      </c>
      <c r="E415" s="21"/>
      <c r="F415" s="9" t="s">
        <v>628</v>
      </c>
      <c r="G415" s="13">
        <v>1</v>
      </c>
      <c r="H415" s="13">
        <v>3.8</v>
      </c>
      <c r="I415" s="13">
        <v>0</v>
      </c>
      <c r="J415" s="13">
        <v>3.8</v>
      </c>
      <c r="K415" s="10">
        <v>1</v>
      </c>
      <c r="L415" s="10"/>
      <c r="M415" s="10">
        <v>0</v>
      </c>
      <c r="N415" s="10">
        <v>0</v>
      </c>
      <c r="O415" s="10">
        <v>1</v>
      </c>
      <c r="P415" s="10">
        <v>0</v>
      </c>
      <c r="Q415" s="10">
        <v>0</v>
      </c>
      <c r="R415" s="10">
        <v>0</v>
      </c>
      <c r="S415" s="10"/>
      <c r="T415" s="12">
        <v>0</v>
      </c>
      <c r="U415" s="13">
        <v>0</v>
      </c>
      <c r="V415" s="13">
        <v>0</v>
      </c>
      <c r="W415" s="13">
        <v>0</v>
      </c>
      <c r="X415" s="13">
        <v>0</v>
      </c>
      <c r="Y415" s="13">
        <v>0</v>
      </c>
      <c r="Z415" s="13">
        <v>0</v>
      </c>
      <c r="AA415" s="13">
        <v>0</v>
      </c>
      <c r="AB415" s="13">
        <v>0</v>
      </c>
      <c r="AC415" s="13">
        <v>0</v>
      </c>
      <c r="AD415" s="9" t="s">
        <v>626</v>
      </c>
      <c r="AE415" s="25">
        <v>107683000</v>
      </c>
      <c r="AF415" s="9"/>
    </row>
    <row r="416" spans="1:77" x14ac:dyDescent="0.25">
      <c r="A416" s="9" t="s">
        <v>629</v>
      </c>
      <c r="B416" s="15">
        <v>42795</v>
      </c>
      <c r="C416" s="9" t="s">
        <v>200</v>
      </c>
      <c r="D416">
        <v>39</v>
      </c>
      <c r="E416" s="21"/>
      <c r="F416" s="9"/>
      <c r="G416" s="13">
        <v>0</v>
      </c>
      <c r="H416" s="13">
        <v>1</v>
      </c>
      <c r="I416" s="13">
        <v>0</v>
      </c>
      <c r="J416" s="13">
        <v>1</v>
      </c>
      <c r="K416" s="10">
        <v>0</v>
      </c>
      <c r="L416" s="10"/>
      <c r="M416" s="10">
        <v>0</v>
      </c>
      <c r="N416" s="10">
        <v>0</v>
      </c>
      <c r="O416" s="10">
        <v>0</v>
      </c>
      <c r="P416" s="10">
        <v>1</v>
      </c>
      <c r="Q416" s="10">
        <v>0</v>
      </c>
      <c r="R416" s="10">
        <v>0</v>
      </c>
      <c r="S416" s="10">
        <v>0</v>
      </c>
      <c r="T416" s="12">
        <v>0</v>
      </c>
      <c r="U416" s="13">
        <v>0</v>
      </c>
      <c r="V416" s="13">
        <v>0</v>
      </c>
      <c r="W416" s="13">
        <v>0</v>
      </c>
      <c r="X416" s="13">
        <v>0</v>
      </c>
      <c r="Y416" s="13">
        <v>0</v>
      </c>
      <c r="Z416" s="13">
        <v>0</v>
      </c>
      <c r="AA416" s="13">
        <v>0</v>
      </c>
      <c r="AB416" s="13">
        <v>0</v>
      </c>
      <c r="AC416" s="13">
        <v>0</v>
      </c>
      <c r="AD416" s="9" t="s">
        <v>856</v>
      </c>
      <c r="AE416" s="25"/>
      <c r="AF416" s="9"/>
    </row>
    <row r="417" spans="1:77" x14ac:dyDescent="0.25">
      <c r="A417" s="9" t="s">
        <v>630</v>
      </c>
      <c r="B417" s="15">
        <v>42795</v>
      </c>
      <c r="C417" s="9" t="s">
        <v>200</v>
      </c>
      <c r="D417">
        <v>630</v>
      </c>
      <c r="E417" s="21"/>
      <c r="F417" s="9"/>
      <c r="G417" s="13">
        <v>0</v>
      </c>
      <c r="H417" s="13">
        <v>0</v>
      </c>
      <c r="I417" s="13">
        <v>0</v>
      </c>
      <c r="J417" s="13">
        <v>0</v>
      </c>
      <c r="K417" s="10">
        <v>0</v>
      </c>
      <c r="L417" s="10"/>
      <c r="M417" s="10">
        <v>0</v>
      </c>
      <c r="N417" s="10">
        <v>0</v>
      </c>
      <c r="O417" s="10">
        <v>0</v>
      </c>
      <c r="P417" s="10">
        <v>0</v>
      </c>
      <c r="Q417" s="10">
        <v>0</v>
      </c>
      <c r="R417" s="10">
        <v>0</v>
      </c>
      <c r="S417" s="10"/>
      <c r="T417" s="12">
        <v>0</v>
      </c>
      <c r="U417" s="13">
        <v>0</v>
      </c>
      <c r="V417" s="13">
        <v>0</v>
      </c>
      <c r="W417" s="13">
        <v>0</v>
      </c>
      <c r="X417" s="13">
        <v>0</v>
      </c>
      <c r="Y417" s="13">
        <v>0</v>
      </c>
      <c r="Z417" s="13">
        <v>0</v>
      </c>
      <c r="AA417" s="13">
        <v>0</v>
      </c>
      <c r="AB417" s="13">
        <v>0</v>
      </c>
      <c r="AC417" s="13">
        <v>0</v>
      </c>
      <c r="AD417" s="9" t="s">
        <v>630</v>
      </c>
      <c r="AE417" s="25"/>
      <c r="AF417" s="9"/>
      <c r="AG417">
        <v>0</v>
      </c>
      <c r="AH417">
        <v>0</v>
      </c>
      <c r="AI417">
        <v>0</v>
      </c>
      <c r="AJ417">
        <v>0</v>
      </c>
      <c r="AK417">
        <v>0</v>
      </c>
      <c r="AL417">
        <v>0</v>
      </c>
      <c r="AM417">
        <v>4</v>
      </c>
      <c r="AN417">
        <v>3</v>
      </c>
      <c r="AO417">
        <v>1</v>
      </c>
      <c r="AQ417">
        <v>1</v>
      </c>
      <c r="AR417">
        <v>0</v>
      </c>
      <c r="AS417">
        <v>0</v>
      </c>
      <c r="AT417">
        <v>0</v>
      </c>
      <c r="AU417">
        <v>0</v>
      </c>
      <c r="AV417">
        <v>0</v>
      </c>
      <c r="AW417">
        <v>0</v>
      </c>
      <c r="AX417">
        <v>1</v>
      </c>
      <c r="AY417">
        <v>0</v>
      </c>
      <c r="AZ417">
        <v>0</v>
      </c>
      <c r="BA417">
        <v>4</v>
      </c>
      <c r="BD417">
        <v>4</v>
      </c>
      <c r="BE417">
        <v>4</v>
      </c>
      <c r="BF417">
        <v>0</v>
      </c>
      <c r="BG417">
        <v>1</v>
      </c>
      <c r="BH417">
        <v>2</v>
      </c>
      <c r="BI417">
        <v>0</v>
      </c>
      <c r="BJ417">
        <v>0</v>
      </c>
      <c r="BK417">
        <v>0</v>
      </c>
      <c r="BL417">
        <v>0</v>
      </c>
      <c r="BM417">
        <v>1</v>
      </c>
      <c r="BN417">
        <v>0</v>
      </c>
      <c r="BO417">
        <v>0</v>
      </c>
      <c r="BQ417">
        <v>3</v>
      </c>
      <c r="BR417">
        <v>1</v>
      </c>
      <c r="BS417">
        <v>1</v>
      </c>
      <c r="BT417">
        <v>2</v>
      </c>
      <c r="BU417">
        <v>1</v>
      </c>
      <c r="BX417">
        <v>4</v>
      </c>
      <c r="BY417">
        <v>4</v>
      </c>
    </row>
    <row r="418" spans="1:77" x14ac:dyDescent="0.25">
      <c r="A418" s="9" t="s">
        <v>632</v>
      </c>
      <c r="B418" s="15">
        <v>42795</v>
      </c>
      <c r="C418" s="9" t="s">
        <v>200</v>
      </c>
      <c r="D418">
        <v>69</v>
      </c>
      <c r="E418" s="21"/>
      <c r="F418" s="9"/>
      <c r="G418" s="13">
        <v>0</v>
      </c>
      <c r="H418" s="13">
        <v>1</v>
      </c>
      <c r="I418" s="13">
        <v>0</v>
      </c>
      <c r="J418" s="13">
        <v>1</v>
      </c>
      <c r="K418" s="10">
        <v>0</v>
      </c>
      <c r="L418" s="10"/>
      <c r="M418" s="10">
        <v>0</v>
      </c>
      <c r="N418" s="10">
        <v>0</v>
      </c>
      <c r="O418" s="10">
        <v>0</v>
      </c>
      <c r="P418" s="10">
        <v>1</v>
      </c>
      <c r="Q418" s="10">
        <v>0</v>
      </c>
      <c r="R418" s="10">
        <v>0</v>
      </c>
      <c r="S418" s="10"/>
      <c r="T418" s="12">
        <v>0</v>
      </c>
      <c r="U418" s="13">
        <v>0</v>
      </c>
      <c r="V418" s="13">
        <v>0</v>
      </c>
      <c r="W418" s="13">
        <v>0</v>
      </c>
      <c r="X418" s="13">
        <v>0</v>
      </c>
      <c r="Y418" s="13">
        <v>0</v>
      </c>
      <c r="Z418" s="13">
        <v>0</v>
      </c>
      <c r="AA418" s="13">
        <v>0</v>
      </c>
      <c r="AB418" s="13">
        <v>0</v>
      </c>
      <c r="AC418" s="13">
        <v>0</v>
      </c>
      <c r="AD418" s="9" t="s">
        <v>632</v>
      </c>
      <c r="AE418" s="25"/>
      <c r="AF418" s="9"/>
    </row>
    <row r="419" spans="1:77" x14ac:dyDescent="0.25">
      <c r="A419" s="9" t="s">
        <v>633</v>
      </c>
      <c r="B419" s="15">
        <v>42795</v>
      </c>
      <c r="C419" s="9" t="s">
        <v>564</v>
      </c>
      <c r="D419">
        <v>38</v>
      </c>
      <c r="E419" s="21"/>
      <c r="F419" s="9"/>
      <c r="G419" s="13">
        <v>0</v>
      </c>
      <c r="H419" s="13">
        <v>1</v>
      </c>
      <c r="I419" s="13">
        <v>0</v>
      </c>
      <c r="J419" s="13">
        <v>1</v>
      </c>
      <c r="K419" s="10">
        <v>0</v>
      </c>
      <c r="L419" s="10"/>
      <c r="M419" s="10">
        <v>0</v>
      </c>
      <c r="N419" s="10">
        <v>0</v>
      </c>
      <c r="O419" s="10">
        <v>0</v>
      </c>
      <c r="P419" s="10">
        <v>1</v>
      </c>
      <c r="Q419" s="10">
        <v>0</v>
      </c>
      <c r="R419" s="10">
        <v>0</v>
      </c>
      <c r="S419" s="10"/>
      <c r="T419" s="12">
        <v>0</v>
      </c>
      <c r="U419" s="13">
        <v>0</v>
      </c>
      <c r="V419" s="13">
        <v>0</v>
      </c>
      <c r="W419" s="13">
        <v>0</v>
      </c>
      <c r="X419" s="13">
        <v>0</v>
      </c>
      <c r="Y419" s="13">
        <v>0</v>
      </c>
      <c r="Z419" s="13">
        <v>0</v>
      </c>
      <c r="AA419" s="13">
        <v>0</v>
      </c>
      <c r="AB419" s="13">
        <v>0</v>
      </c>
      <c r="AC419" s="13">
        <v>0</v>
      </c>
      <c r="AD419" s="9"/>
      <c r="AE419" s="25">
        <v>50000000</v>
      </c>
      <c r="AF419" s="9"/>
    </row>
    <row r="420" spans="1:77" x14ac:dyDescent="0.25">
      <c r="A420" s="9" t="s">
        <v>634</v>
      </c>
      <c r="B420" s="15">
        <v>42795</v>
      </c>
      <c r="C420" s="9" t="s">
        <v>222</v>
      </c>
      <c r="D420">
        <v>709</v>
      </c>
      <c r="E420" s="21">
        <v>190</v>
      </c>
      <c r="F420" s="9" t="s">
        <v>636</v>
      </c>
      <c r="G420" s="13">
        <v>1</v>
      </c>
      <c r="H420" s="13">
        <v>2</v>
      </c>
      <c r="I420" s="13">
        <v>3.7</v>
      </c>
      <c r="J420" s="13">
        <v>5.7</v>
      </c>
      <c r="K420" s="10">
        <v>1</v>
      </c>
      <c r="L420" s="10"/>
      <c r="M420" s="10">
        <v>0</v>
      </c>
      <c r="N420" s="10">
        <v>0</v>
      </c>
      <c r="O420" s="10">
        <v>0</v>
      </c>
      <c r="P420" s="10">
        <v>1</v>
      </c>
      <c r="Q420" s="10">
        <v>0</v>
      </c>
      <c r="R420" s="10">
        <v>0</v>
      </c>
      <c r="S420" s="10"/>
      <c r="T420" s="12">
        <v>1</v>
      </c>
      <c r="U420" s="13">
        <v>0</v>
      </c>
      <c r="V420" s="13">
        <v>1</v>
      </c>
      <c r="W420" s="13">
        <v>0</v>
      </c>
      <c r="X420" s="13">
        <v>0</v>
      </c>
      <c r="Y420" s="13">
        <v>1</v>
      </c>
      <c r="Z420" s="13">
        <v>0</v>
      </c>
      <c r="AA420" s="13">
        <v>1</v>
      </c>
      <c r="AB420" s="13">
        <v>1</v>
      </c>
      <c r="AC420" s="13">
        <v>0</v>
      </c>
      <c r="AD420" s="9" t="s">
        <v>635</v>
      </c>
      <c r="AE420" s="25">
        <v>112000000</v>
      </c>
      <c r="AF420" s="9"/>
      <c r="AG420">
        <v>0</v>
      </c>
      <c r="AH420">
        <v>0</v>
      </c>
      <c r="AI420">
        <v>0</v>
      </c>
      <c r="AJ420">
        <v>3</v>
      </c>
      <c r="AK420">
        <v>2</v>
      </c>
      <c r="AL420">
        <v>0</v>
      </c>
      <c r="AM420">
        <v>6</v>
      </c>
      <c r="AN420">
        <v>9</v>
      </c>
      <c r="AP420">
        <v>1</v>
      </c>
      <c r="AQ420">
        <v>1</v>
      </c>
      <c r="AR420">
        <v>0</v>
      </c>
      <c r="AS420">
        <v>0</v>
      </c>
      <c r="AT420">
        <v>0</v>
      </c>
      <c r="AU420">
        <v>0</v>
      </c>
      <c r="AV420">
        <v>0</v>
      </c>
      <c r="AW420">
        <v>0</v>
      </c>
      <c r="AX420">
        <v>0</v>
      </c>
      <c r="AY420">
        <v>0</v>
      </c>
      <c r="AZ420">
        <v>1</v>
      </c>
      <c r="BA420">
        <v>10</v>
      </c>
      <c r="BD420">
        <v>10</v>
      </c>
      <c r="BE420">
        <v>5</v>
      </c>
      <c r="BF420">
        <v>0</v>
      </c>
      <c r="BG420">
        <v>1</v>
      </c>
      <c r="BH420">
        <v>10</v>
      </c>
      <c r="BI420">
        <v>0</v>
      </c>
      <c r="BJ420">
        <v>0</v>
      </c>
      <c r="BK420">
        <v>0</v>
      </c>
      <c r="BL420">
        <v>0</v>
      </c>
      <c r="BM420">
        <v>1</v>
      </c>
      <c r="BN420">
        <v>0</v>
      </c>
      <c r="BO420">
        <v>0</v>
      </c>
      <c r="BP420">
        <v>3</v>
      </c>
      <c r="BQ420">
        <v>5</v>
      </c>
      <c r="BR420">
        <v>2</v>
      </c>
      <c r="BS420">
        <v>2</v>
      </c>
      <c r="BT420">
        <v>5</v>
      </c>
      <c r="BU420">
        <v>2</v>
      </c>
      <c r="BW420">
        <v>4</v>
      </c>
      <c r="BX420">
        <v>5</v>
      </c>
      <c r="BY420">
        <v>10</v>
      </c>
    </row>
    <row r="421" spans="1:77" x14ac:dyDescent="0.25">
      <c r="A421" s="9" t="s">
        <v>637</v>
      </c>
      <c r="B421" s="15">
        <v>42795</v>
      </c>
      <c r="C421" s="9" t="s">
        <v>200</v>
      </c>
      <c r="D421">
        <v>60</v>
      </c>
      <c r="E421" s="21"/>
      <c r="F421" s="9" t="s">
        <v>638</v>
      </c>
      <c r="G421" s="13">
        <v>1</v>
      </c>
      <c r="H421" s="13">
        <v>1</v>
      </c>
      <c r="I421" s="13">
        <v>0</v>
      </c>
      <c r="J421" s="13">
        <v>1</v>
      </c>
      <c r="K421" s="10">
        <v>1</v>
      </c>
      <c r="L421" s="10"/>
      <c r="M421" s="10">
        <v>0</v>
      </c>
      <c r="N421" s="10">
        <v>0</v>
      </c>
      <c r="O421" s="10">
        <v>0</v>
      </c>
      <c r="P421" s="10">
        <v>0</v>
      </c>
      <c r="Q421" s="10">
        <v>0</v>
      </c>
      <c r="R421" s="10">
        <v>0</v>
      </c>
      <c r="S421" s="10">
        <v>0</v>
      </c>
      <c r="T421" s="12">
        <v>0</v>
      </c>
      <c r="U421" s="13">
        <v>0</v>
      </c>
      <c r="V421" s="13">
        <v>0</v>
      </c>
      <c r="W421" s="13">
        <v>0</v>
      </c>
      <c r="X421" s="13">
        <v>0</v>
      </c>
      <c r="Y421" s="13">
        <v>0</v>
      </c>
      <c r="Z421" s="13">
        <v>0</v>
      </c>
      <c r="AA421" s="13">
        <v>0</v>
      </c>
      <c r="AB421" s="13">
        <v>0</v>
      </c>
      <c r="AC421" s="13">
        <v>0</v>
      </c>
      <c r="AD421" s="9" t="s">
        <v>637</v>
      </c>
      <c r="AE421" s="25"/>
      <c r="AF421" s="9"/>
    </row>
    <row r="422" spans="1:77" x14ac:dyDescent="0.25">
      <c r="A422" s="9" t="s">
        <v>639</v>
      </c>
      <c r="B422" s="15">
        <v>42795</v>
      </c>
      <c r="C422" s="9" t="s">
        <v>214</v>
      </c>
      <c r="D422">
        <v>55</v>
      </c>
      <c r="E422" s="21"/>
      <c r="F422" s="9"/>
      <c r="G422" s="13">
        <v>0</v>
      </c>
      <c r="H422" s="13">
        <v>0</v>
      </c>
      <c r="I422" s="13">
        <v>0</v>
      </c>
      <c r="J422" s="13">
        <v>0</v>
      </c>
      <c r="K422" s="10">
        <v>0</v>
      </c>
      <c r="L422" s="10"/>
      <c r="M422" s="10">
        <v>0</v>
      </c>
      <c r="N422" s="10">
        <v>0</v>
      </c>
      <c r="O422" s="10">
        <v>0</v>
      </c>
      <c r="P422" s="10">
        <v>0</v>
      </c>
      <c r="Q422" s="10">
        <v>0</v>
      </c>
      <c r="R422" s="10">
        <v>0</v>
      </c>
      <c r="S422" s="10"/>
      <c r="T422" s="12">
        <v>0</v>
      </c>
      <c r="U422" s="13">
        <v>0</v>
      </c>
      <c r="V422" s="13">
        <v>0</v>
      </c>
      <c r="W422" s="13">
        <v>0</v>
      </c>
      <c r="X422" s="13">
        <v>0</v>
      </c>
      <c r="Y422" s="13">
        <v>0</v>
      </c>
      <c r="Z422" s="13">
        <v>0</v>
      </c>
      <c r="AA422" s="13">
        <v>0</v>
      </c>
      <c r="AB422" s="13">
        <v>0</v>
      </c>
      <c r="AC422" s="13">
        <v>0</v>
      </c>
      <c r="AD422" s="9"/>
      <c r="AE422" s="25"/>
      <c r="AF422" s="9"/>
    </row>
    <row r="423" spans="1:77" x14ac:dyDescent="0.25">
      <c r="A423" s="9" t="s">
        <v>640</v>
      </c>
      <c r="B423" s="15">
        <v>42795</v>
      </c>
      <c r="C423" s="9" t="s">
        <v>206</v>
      </c>
      <c r="D423">
        <v>6</v>
      </c>
      <c r="E423" s="21"/>
      <c r="F423" s="9"/>
      <c r="G423" s="13">
        <v>0</v>
      </c>
      <c r="H423" s="13">
        <v>0</v>
      </c>
      <c r="I423" s="13">
        <v>1</v>
      </c>
      <c r="J423" s="13">
        <v>1</v>
      </c>
      <c r="K423" s="10">
        <v>0</v>
      </c>
      <c r="L423" s="10"/>
      <c r="M423" s="10">
        <v>0</v>
      </c>
      <c r="N423" s="10">
        <v>0</v>
      </c>
      <c r="O423" s="10">
        <v>0</v>
      </c>
      <c r="P423" s="10">
        <v>0</v>
      </c>
      <c r="Q423" s="10">
        <v>0</v>
      </c>
      <c r="R423" s="10">
        <v>0</v>
      </c>
      <c r="S423" s="10"/>
      <c r="T423" s="12">
        <v>1</v>
      </c>
      <c r="U423" s="13">
        <v>0</v>
      </c>
      <c r="V423" s="13">
        <v>1</v>
      </c>
      <c r="W423" s="13">
        <v>0</v>
      </c>
      <c r="X423" s="13">
        <v>0</v>
      </c>
      <c r="Y423" s="13">
        <v>0</v>
      </c>
      <c r="Z423" s="13">
        <v>0</v>
      </c>
      <c r="AA423" s="13">
        <v>0</v>
      </c>
      <c r="AB423" s="13">
        <v>0</v>
      </c>
      <c r="AC423" s="13">
        <v>0</v>
      </c>
      <c r="AD423" s="9" t="s">
        <v>640</v>
      </c>
      <c r="AE423" s="25"/>
      <c r="AF423" s="9"/>
    </row>
    <row r="424" spans="1:77" x14ac:dyDescent="0.25">
      <c r="A424" s="9" t="s">
        <v>641</v>
      </c>
      <c r="B424" s="15">
        <v>42795</v>
      </c>
      <c r="C424" s="9" t="s">
        <v>107</v>
      </c>
      <c r="D424">
        <v>120</v>
      </c>
      <c r="E424" s="21"/>
      <c r="F424" s="9"/>
      <c r="G424" s="13">
        <v>0</v>
      </c>
      <c r="H424" s="13">
        <v>0</v>
      </c>
      <c r="I424" s="13">
        <v>0</v>
      </c>
      <c r="J424" s="13">
        <v>0</v>
      </c>
      <c r="K424" s="10">
        <v>0</v>
      </c>
      <c r="L424" s="10"/>
      <c r="M424" s="10">
        <v>0</v>
      </c>
      <c r="N424" s="10">
        <v>0</v>
      </c>
      <c r="O424" s="10">
        <v>0</v>
      </c>
      <c r="P424" s="10">
        <v>0</v>
      </c>
      <c r="Q424" s="10">
        <v>0</v>
      </c>
      <c r="R424" s="10">
        <v>0</v>
      </c>
      <c r="S424" s="10"/>
      <c r="T424" s="12">
        <v>0</v>
      </c>
      <c r="U424" s="13">
        <v>0</v>
      </c>
      <c r="V424" s="13">
        <v>0</v>
      </c>
      <c r="W424" s="13">
        <v>0</v>
      </c>
      <c r="X424" s="13">
        <v>0</v>
      </c>
      <c r="Y424" s="13">
        <v>0</v>
      </c>
      <c r="Z424" s="13">
        <v>0</v>
      </c>
      <c r="AA424" s="13">
        <v>0</v>
      </c>
      <c r="AB424" s="13">
        <v>0</v>
      </c>
      <c r="AC424" s="13">
        <v>0</v>
      </c>
      <c r="AD424" s="9" t="s">
        <v>641</v>
      </c>
      <c r="AE424" s="25" t="s">
        <v>547</v>
      </c>
      <c r="AF424" s="9"/>
    </row>
    <row r="425" spans="1:77" x14ac:dyDescent="0.25">
      <c r="A425" s="9" t="s">
        <v>642</v>
      </c>
      <c r="B425" s="15">
        <v>42795</v>
      </c>
      <c r="C425" s="9" t="s">
        <v>206</v>
      </c>
      <c r="D425">
        <v>8</v>
      </c>
      <c r="E425" s="21"/>
      <c r="F425" s="9" t="s">
        <v>209</v>
      </c>
      <c r="G425" s="13">
        <v>1</v>
      </c>
      <c r="H425" s="13">
        <v>0</v>
      </c>
      <c r="I425" s="13">
        <v>0.5</v>
      </c>
      <c r="J425" s="13">
        <v>0.5</v>
      </c>
      <c r="K425" s="10">
        <v>0</v>
      </c>
      <c r="L425" s="10"/>
      <c r="M425" s="10">
        <v>0</v>
      </c>
      <c r="N425" s="10">
        <v>0</v>
      </c>
      <c r="O425" s="10">
        <v>0</v>
      </c>
      <c r="P425" s="10">
        <v>0</v>
      </c>
      <c r="Q425" s="10">
        <v>0</v>
      </c>
      <c r="R425" s="10">
        <v>0</v>
      </c>
      <c r="S425" s="10"/>
      <c r="T425" s="12">
        <v>1</v>
      </c>
      <c r="U425" s="13">
        <v>0</v>
      </c>
      <c r="V425" s="13">
        <v>0</v>
      </c>
      <c r="W425" s="13">
        <v>0</v>
      </c>
      <c r="X425" s="13">
        <v>0</v>
      </c>
      <c r="Y425" s="13">
        <v>0</v>
      </c>
      <c r="Z425" s="13">
        <v>0</v>
      </c>
      <c r="AA425" s="13">
        <v>0</v>
      </c>
      <c r="AB425" s="13">
        <v>0</v>
      </c>
      <c r="AC425" s="13">
        <v>0</v>
      </c>
      <c r="AD425" s="9" t="s">
        <v>642</v>
      </c>
      <c r="AE425" s="25"/>
      <c r="AF425" s="9"/>
    </row>
    <row r="426" spans="1:77" x14ac:dyDescent="0.25">
      <c r="A426" s="9" t="s">
        <v>643</v>
      </c>
      <c r="B426" s="15">
        <v>42795</v>
      </c>
      <c r="C426" s="9" t="s">
        <v>223</v>
      </c>
      <c r="D426">
        <v>60</v>
      </c>
      <c r="E426" s="21"/>
      <c r="F426" s="9" t="s">
        <v>80</v>
      </c>
      <c r="G426" s="13">
        <v>1</v>
      </c>
      <c r="H426" s="13">
        <v>0</v>
      </c>
      <c r="I426" s="13">
        <v>1</v>
      </c>
      <c r="J426" s="13">
        <v>1</v>
      </c>
      <c r="K426" s="10">
        <v>0</v>
      </c>
      <c r="L426" s="10"/>
      <c r="M426" s="10">
        <v>0</v>
      </c>
      <c r="N426" s="10">
        <v>0</v>
      </c>
      <c r="O426" s="10">
        <v>0</v>
      </c>
      <c r="P426" s="10">
        <v>0</v>
      </c>
      <c r="Q426" s="10">
        <v>0</v>
      </c>
      <c r="R426" s="10">
        <v>0</v>
      </c>
      <c r="S426" s="10"/>
      <c r="T426" s="12">
        <v>1</v>
      </c>
      <c r="U426" s="13">
        <v>0</v>
      </c>
      <c r="V426" s="13">
        <v>1</v>
      </c>
      <c r="W426" s="13">
        <v>0</v>
      </c>
      <c r="X426" s="13">
        <v>0</v>
      </c>
      <c r="Y426" s="13">
        <v>0</v>
      </c>
      <c r="Z426" s="13">
        <v>0</v>
      </c>
      <c r="AA426" s="13">
        <v>0</v>
      </c>
      <c r="AB426" s="13">
        <v>0</v>
      </c>
      <c r="AC426" s="13">
        <v>0</v>
      </c>
      <c r="AD426" s="9"/>
      <c r="AE426" s="25">
        <v>7209000</v>
      </c>
      <c r="AF426" s="9"/>
    </row>
    <row r="427" spans="1:77" x14ac:dyDescent="0.25">
      <c r="A427" s="9" t="s">
        <v>534</v>
      </c>
      <c r="B427" s="15">
        <v>42795</v>
      </c>
      <c r="C427" s="9" t="s">
        <v>200</v>
      </c>
      <c r="D427">
        <v>50</v>
      </c>
      <c r="E427" s="21"/>
      <c r="F427" s="9" t="s">
        <v>535</v>
      </c>
      <c r="G427" s="13">
        <v>1</v>
      </c>
      <c r="H427" s="13">
        <v>0</v>
      </c>
      <c r="I427" s="13">
        <v>0</v>
      </c>
      <c r="J427" s="13">
        <v>0</v>
      </c>
      <c r="K427" s="10">
        <v>0</v>
      </c>
      <c r="L427" s="10"/>
      <c r="M427" s="10">
        <v>0</v>
      </c>
      <c r="N427" s="10">
        <v>0</v>
      </c>
      <c r="O427" s="10">
        <v>0</v>
      </c>
      <c r="P427" s="10">
        <v>0</v>
      </c>
      <c r="Q427" s="10">
        <v>0</v>
      </c>
      <c r="R427" s="10">
        <v>0</v>
      </c>
      <c r="S427" s="10"/>
      <c r="T427" s="12">
        <v>0</v>
      </c>
      <c r="U427" s="13">
        <v>0</v>
      </c>
      <c r="V427" s="13">
        <v>0</v>
      </c>
      <c r="W427" s="13">
        <v>0</v>
      </c>
      <c r="X427" s="13">
        <v>0</v>
      </c>
      <c r="Y427" s="13">
        <v>0</v>
      </c>
      <c r="Z427" s="13">
        <v>0</v>
      </c>
      <c r="AA427" s="13">
        <v>0</v>
      </c>
      <c r="AB427" s="13">
        <v>0</v>
      </c>
      <c r="AC427" s="13">
        <v>0</v>
      </c>
      <c r="AD427" s="9"/>
      <c r="AE427" s="25"/>
      <c r="AF427" s="9"/>
    </row>
    <row r="428" spans="1:77" x14ac:dyDescent="0.25">
      <c r="A428" s="9" t="s">
        <v>114</v>
      </c>
      <c r="B428" s="15">
        <v>42795</v>
      </c>
      <c r="C428" s="9" t="s">
        <v>200</v>
      </c>
      <c r="D428">
        <v>80</v>
      </c>
      <c r="E428" s="21"/>
      <c r="F428" s="9"/>
      <c r="G428" s="13">
        <v>0</v>
      </c>
      <c r="H428" s="13">
        <v>1</v>
      </c>
      <c r="I428" s="13">
        <v>3.5</v>
      </c>
      <c r="J428" s="13">
        <v>4.5</v>
      </c>
      <c r="K428" s="10">
        <v>0</v>
      </c>
      <c r="L428" s="10"/>
      <c r="M428" s="10">
        <v>0</v>
      </c>
      <c r="N428" s="10">
        <v>0</v>
      </c>
      <c r="O428" s="10">
        <v>0</v>
      </c>
      <c r="P428" s="10">
        <v>1</v>
      </c>
      <c r="Q428" s="10">
        <v>0</v>
      </c>
      <c r="R428" s="10">
        <v>0</v>
      </c>
      <c r="S428" s="10"/>
      <c r="T428" s="12">
        <v>1</v>
      </c>
      <c r="U428" s="13">
        <v>0</v>
      </c>
      <c r="V428" s="13">
        <v>1</v>
      </c>
      <c r="W428" s="13">
        <v>1</v>
      </c>
      <c r="X428" s="13">
        <v>0</v>
      </c>
      <c r="Y428" s="13">
        <v>0</v>
      </c>
      <c r="Z428" s="13">
        <v>1</v>
      </c>
      <c r="AA428" s="13">
        <v>1</v>
      </c>
      <c r="AB428" s="13">
        <v>0</v>
      </c>
      <c r="AC428" s="13">
        <v>0</v>
      </c>
      <c r="AD428" s="9" t="s">
        <v>114</v>
      </c>
      <c r="AE428" s="25"/>
      <c r="AF428" s="9"/>
      <c r="AG428">
        <v>0</v>
      </c>
      <c r="AH428">
        <v>0</v>
      </c>
      <c r="AI428">
        <v>0</v>
      </c>
      <c r="AJ428">
        <v>1</v>
      </c>
      <c r="AK428">
        <v>0</v>
      </c>
      <c r="AL428">
        <v>1</v>
      </c>
      <c r="AM428">
        <v>2</v>
      </c>
      <c r="AN428">
        <v>3</v>
      </c>
      <c r="BA428">
        <v>3</v>
      </c>
      <c r="BD428">
        <v>3</v>
      </c>
      <c r="BE428">
        <v>3</v>
      </c>
      <c r="BF428">
        <v>1</v>
      </c>
      <c r="BG428">
        <v>1</v>
      </c>
      <c r="BH428">
        <v>3</v>
      </c>
      <c r="BI428">
        <v>0</v>
      </c>
      <c r="BJ428">
        <v>0</v>
      </c>
      <c r="BK428">
        <v>0</v>
      </c>
      <c r="BL428">
        <v>0</v>
      </c>
      <c r="BM428">
        <v>0</v>
      </c>
      <c r="BN428">
        <v>0</v>
      </c>
      <c r="BO428">
        <v>1</v>
      </c>
      <c r="BP428">
        <v>2</v>
      </c>
      <c r="BQ428">
        <v>1</v>
      </c>
      <c r="BS428">
        <v>2</v>
      </c>
      <c r="BT428">
        <v>1</v>
      </c>
      <c r="BX428">
        <v>3</v>
      </c>
      <c r="BY428">
        <v>3</v>
      </c>
    </row>
    <row r="429" spans="1:77" x14ac:dyDescent="0.25">
      <c r="A429" s="9" t="s">
        <v>644</v>
      </c>
      <c r="B429" s="15">
        <v>42795</v>
      </c>
      <c r="C429" s="9" t="s">
        <v>222</v>
      </c>
      <c r="D429">
        <v>3015</v>
      </c>
      <c r="E429" s="21"/>
      <c r="F429" s="9" t="s">
        <v>551</v>
      </c>
      <c r="G429" s="13">
        <v>1</v>
      </c>
      <c r="H429" s="13">
        <v>2</v>
      </c>
      <c r="I429" s="13">
        <v>1.8</v>
      </c>
      <c r="J429" s="13">
        <v>3.8</v>
      </c>
      <c r="K429" s="10">
        <v>0</v>
      </c>
      <c r="L429" s="10"/>
      <c r="M429" s="10">
        <v>0</v>
      </c>
      <c r="N429" s="10">
        <v>0</v>
      </c>
      <c r="O429" s="10">
        <v>0</v>
      </c>
      <c r="P429" s="10">
        <v>1</v>
      </c>
      <c r="Q429" s="10">
        <v>0</v>
      </c>
      <c r="R429" s="10">
        <v>1</v>
      </c>
      <c r="S429" s="10"/>
      <c r="T429" s="12">
        <v>1</v>
      </c>
      <c r="U429" s="13">
        <v>0</v>
      </c>
      <c r="V429" s="13">
        <v>1</v>
      </c>
      <c r="W429" s="13">
        <v>0</v>
      </c>
      <c r="X429" s="13">
        <v>0</v>
      </c>
      <c r="Y429" s="13">
        <v>0</v>
      </c>
      <c r="Z429" s="13">
        <v>1</v>
      </c>
      <c r="AA429" s="13">
        <v>0</v>
      </c>
      <c r="AB429" s="13">
        <v>0</v>
      </c>
      <c r="AC429" s="13">
        <v>0</v>
      </c>
      <c r="AD429" s="9" t="s">
        <v>644</v>
      </c>
      <c r="AE429" s="25">
        <v>11500000000</v>
      </c>
      <c r="AF429" s="9"/>
      <c r="AG429">
        <v>1</v>
      </c>
      <c r="AH429">
        <v>1</v>
      </c>
      <c r="AI429">
        <v>0</v>
      </c>
      <c r="AJ429">
        <v>1</v>
      </c>
      <c r="AK429">
        <v>2</v>
      </c>
      <c r="AL429">
        <v>1</v>
      </c>
      <c r="AM429">
        <v>11</v>
      </c>
      <c r="AN429">
        <v>11</v>
      </c>
      <c r="AO429">
        <v>1</v>
      </c>
      <c r="AP429">
        <v>3</v>
      </c>
      <c r="AQ429">
        <v>1</v>
      </c>
      <c r="AR429">
        <v>3</v>
      </c>
      <c r="AS429">
        <v>0</v>
      </c>
      <c r="AT429">
        <v>0</v>
      </c>
      <c r="AU429">
        <v>0</v>
      </c>
      <c r="AV429">
        <v>0</v>
      </c>
      <c r="AW429">
        <v>0</v>
      </c>
      <c r="AX429">
        <v>1</v>
      </c>
      <c r="AY429">
        <v>0</v>
      </c>
      <c r="AZ429">
        <v>2</v>
      </c>
      <c r="BA429">
        <v>15</v>
      </c>
      <c r="BD429">
        <v>13</v>
      </c>
      <c r="BE429">
        <v>5</v>
      </c>
      <c r="BF429">
        <v>1</v>
      </c>
      <c r="BG429">
        <v>1</v>
      </c>
      <c r="BH429">
        <v>15</v>
      </c>
      <c r="BI429">
        <v>0</v>
      </c>
      <c r="BJ429">
        <v>0</v>
      </c>
      <c r="BK429">
        <v>0</v>
      </c>
      <c r="BL429">
        <v>0</v>
      </c>
      <c r="BM429">
        <v>1</v>
      </c>
      <c r="BN429">
        <v>0</v>
      </c>
      <c r="BO429">
        <v>0</v>
      </c>
      <c r="BP429">
        <v>5</v>
      </c>
      <c r="BQ429">
        <v>7</v>
      </c>
      <c r="BR429">
        <v>3</v>
      </c>
      <c r="BS429">
        <v>2</v>
      </c>
      <c r="BT429">
        <v>10</v>
      </c>
      <c r="BU429">
        <v>1</v>
      </c>
      <c r="BW429">
        <v>1</v>
      </c>
      <c r="BX429">
        <v>12</v>
      </c>
      <c r="BY429">
        <v>15</v>
      </c>
    </row>
    <row r="430" spans="1:77" x14ac:dyDescent="0.25">
      <c r="A430" s="9" t="s">
        <v>645</v>
      </c>
      <c r="B430" s="15">
        <v>42795</v>
      </c>
      <c r="C430" s="9" t="s">
        <v>200</v>
      </c>
      <c r="D430">
        <v>171</v>
      </c>
      <c r="E430" s="21"/>
      <c r="F430" s="9"/>
      <c r="G430" s="13">
        <v>0</v>
      </c>
      <c r="H430" s="13">
        <v>1</v>
      </c>
      <c r="I430" s="13">
        <v>0</v>
      </c>
      <c r="J430" s="13">
        <v>1</v>
      </c>
      <c r="K430" s="10">
        <v>0</v>
      </c>
      <c r="L430" s="10"/>
      <c r="M430" s="10">
        <v>0</v>
      </c>
      <c r="N430" s="10">
        <v>0</v>
      </c>
      <c r="O430" s="10">
        <v>0</v>
      </c>
      <c r="P430" s="10">
        <v>1</v>
      </c>
      <c r="Q430" s="10">
        <v>0</v>
      </c>
      <c r="R430" s="10">
        <v>0</v>
      </c>
      <c r="S430" s="10"/>
      <c r="T430" s="12">
        <v>0</v>
      </c>
      <c r="U430" s="13">
        <v>0</v>
      </c>
      <c r="V430" s="13">
        <v>0</v>
      </c>
      <c r="W430" s="13">
        <v>0</v>
      </c>
      <c r="X430" s="13">
        <v>0</v>
      </c>
      <c r="Y430" s="13">
        <v>0</v>
      </c>
      <c r="Z430" s="13">
        <v>0</v>
      </c>
      <c r="AA430" s="13">
        <v>0</v>
      </c>
      <c r="AB430" s="13">
        <v>0</v>
      </c>
      <c r="AC430" s="13">
        <v>0</v>
      </c>
      <c r="AD430" s="9" t="s">
        <v>645</v>
      </c>
      <c r="AE430" s="25"/>
      <c r="AF430" s="9"/>
    </row>
    <row r="431" spans="1:77" x14ac:dyDescent="0.25">
      <c r="A431" s="9" t="s">
        <v>647</v>
      </c>
      <c r="B431" s="15">
        <v>42795</v>
      </c>
      <c r="C431" s="9" t="s">
        <v>214</v>
      </c>
      <c r="D431">
        <v>0</v>
      </c>
      <c r="E431" s="21"/>
      <c r="F431" s="9" t="s">
        <v>648</v>
      </c>
      <c r="G431" s="13">
        <v>1</v>
      </c>
      <c r="H431" s="13">
        <v>0</v>
      </c>
      <c r="I431" s="13">
        <v>0</v>
      </c>
      <c r="J431" s="13">
        <v>0</v>
      </c>
      <c r="K431" s="10">
        <v>0</v>
      </c>
      <c r="L431" s="10"/>
      <c r="M431" s="10">
        <v>0</v>
      </c>
      <c r="N431" s="10">
        <v>0</v>
      </c>
      <c r="O431" s="10">
        <v>0</v>
      </c>
      <c r="P431" s="10">
        <v>0</v>
      </c>
      <c r="Q431" s="10">
        <v>0</v>
      </c>
      <c r="R431" s="10">
        <v>0</v>
      </c>
      <c r="S431" s="10"/>
      <c r="T431" s="12">
        <v>0</v>
      </c>
      <c r="U431" s="13">
        <v>0</v>
      </c>
      <c r="V431" s="13">
        <v>0</v>
      </c>
      <c r="W431" s="13">
        <v>0</v>
      </c>
      <c r="X431" s="13">
        <v>0</v>
      </c>
      <c r="Y431" s="13">
        <v>0</v>
      </c>
      <c r="Z431" s="13">
        <v>0</v>
      </c>
      <c r="AA431" s="13">
        <v>0</v>
      </c>
      <c r="AB431" s="13">
        <v>0</v>
      </c>
      <c r="AC431" s="13">
        <v>0</v>
      </c>
      <c r="AD431" s="9" t="s">
        <v>663</v>
      </c>
      <c r="AE431" s="25" t="s">
        <v>539</v>
      </c>
      <c r="AF431" s="9"/>
    </row>
    <row r="432" spans="1:77" x14ac:dyDescent="0.25">
      <c r="A432" s="9" t="s">
        <v>649</v>
      </c>
      <c r="B432" s="15">
        <v>42795</v>
      </c>
      <c r="C432" s="9" t="s">
        <v>222</v>
      </c>
      <c r="D432">
        <v>700</v>
      </c>
      <c r="E432" s="21">
        <v>333</v>
      </c>
      <c r="F432" s="9" t="s">
        <v>650</v>
      </c>
      <c r="G432" s="13">
        <v>1</v>
      </c>
      <c r="H432" s="13">
        <v>3.5</v>
      </c>
      <c r="I432" s="13">
        <v>1.2</v>
      </c>
      <c r="J432" s="13">
        <v>4.7</v>
      </c>
      <c r="K432" s="10">
        <v>1</v>
      </c>
      <c r="L432" s="10"/>
      <c r="M432" s="10">
        <v>1</v>
      </c>
      <c r="N432" s="10">
        <v>0</v>
      </c>
      <c r="O432" s="10">
        <v>0</v>
      </c>
      <c r="P432" s="10">
        <v>1</v>
      </c>
      <c r="Q432" s="10">
        <v>0</v>
      </c>
      <c r="R432" s="10">
        <v>0</v>
      </c>
      <c r="S432" s="10"/>
      <c r="T432" s="12">
        <v>1</v>
      </c>
      <c r="U432" s="13">
        <v>0</v>
      </c>
      <c r="V432" s="13">
        <v>1</v>
      </c>
      <c r="W432" s="13">
        <v>0</v>
      </c>
      <c r="X432" s="13">
        <v>0</v>
      </c>
      <c r="Y432" s="13">
        <v>0</v>
      </c>
      <c r="Z432" s="13">
        <v>0</v>
      </c>
      <c r="AA432" s="13">
        <v>1</v>
      </c>
      <c r="AB432" s="13">
        <v>0</v>
      </c>
      <c r="AC432" s="13">
        <v>0</v>
      </c>
      <c r="AD432" s="9" t="s">
        <v>649</v>
      </c>
      <c r="AE432" s="25">
        <v>13100000000</v>
      </c>
      <c r="AF432" s="9"/>
      <c r="AG432">
        <v>0</v>
      </c>
      <c r="AH432">
        <v>0</v>
      </c>
      <c r="AI432">
        <v>0</v>
      </c>
      <c r="AJ432">
        <v>1</v>
      </c>
      <c r="AK432">
        <v>1</v>
      </c>
      <c r="AL432">
        <v>2</v>
      </c>
      <c r="AM432">
        <v>4</v>
      </c>
      <c r="AN432">
        <v>5</v>
      </c>
      <c r="AP432">
        <v>3</v>
      </c>
      <c r="AQ432">
        <v>2</v>
      </c>
      <c r="AR432">
        <v>2</v>
      </c>
      <c r="AS432">
        <v>0</v>
      </c>
      <c r="AT432">
        <v>0</v>
      </c>
      <c r="AU432">
        <v>1</v>
      </c>
      <c r="AV432">
        <v>0</v>
      </c>
      <c r="AW432">
        <v>1</v>
      </c>
      <c r="AX432">
        <v>0</v>
      </c>
      <c r="AY432">
        <v>1</v>
      </c>
      <c r="AZ432">
        <v>1</v>
      </c>
      <c r="BA432">
        <v>8</v>
      </c>
      <c r="BD432">
        <v>6</v>
      </c>
      <c r="BE432">
        <v>3</v>
      </c>
      <c r="BF432">
        <v>1</v>
      </c>
      <c r="BG432">
        <v>0</v>
      </c>
      <c r="BH432">
        <v>7</v>
      </c>
      <c r="BP432">
        <v>4</v>
      </c>
      <c r="BQ432">
        <v>3</v>
      </c>
      <c r="BR432">
        <v>1</v>
      </c>
      <c r="BS432">
        <v>1</v>
      </c>
      <c r="BT432">
        <v>5</v>
      </c>
      <c r="BU432">
        <v>2</v>
      </c>
      <c r="BV432">
        <v>3</v>
      </c>
      <c r="BW432">
        <v>1</v>
      </c>
      <c r="BX432">
        <v>3</v>
      </c>
      <c r="BY432">
        <v>8</v>
      </c>
    </row>
    <row r="433" spans="1:77" x14ac:dyDescent="0.25">
      <c r="A433" s="9" t="s">
        <v>6</v>
      </c>
      <c r="B433" s="15">
        <v>42795</v>
      </c>
      <c r="C433" s="9" t="s">
        <v>200</v>
      </c>
      <c r="D433">
        <v>7</v>
      </c>
      <c r="E433" s="21"/>
      <c r="F433" s="9" t="s">
        <v>201</v>
      </c>
      <c r="G433" s="13">
        <v>1</v>
      </c>
      <c r="H433" s="13">
        <v>0</v>
      </c>
      <c r="I433" s="13">
        <v>0</v>
      </c>
      <c r="J433" s="13">
        <v>0</v>
      </c>
      <c r="K433" s="10">
        <v>0</v>
      </c>
      <c r="L433" s="10"/>
      <c r="M433" s="10">
        <v>0</v>
      </c>
      <c r="N433" s="10">
        <v>0</v>
      </c>
      <c r="O433" s="10">
        <v>0</v>
      </c>
      <c r="P433" s="10">
        <v>0</v>
      </c>
      <c r="Q433" s="10">
        <v>0</v>
      </c>
      <c r="R433" s="10">
        <v>0</v>
      </c>
      <c r="S433" s="10">
        <v>0</v>
      </c>
      <c r="T433" s="12">
        <v>0</v>
      </c>
      <c r="U433" s="13">
        <v>0</v>
      </c>
      <c r="V433" s="13">
        <v>0</v>
      </c>
      <c r="W433" s="13">
        <v>0</v>
      </c>
      <c r="X433" s="13">
        <v>0</v>
      </c>
      <c r="Y433" s="13">
        <v>0</v>
      </c>
      <c r="Z433" s="13">
        <v>0</v>
      </c>
      <c r="AA433" s="13">
        <v>0</v>
      </c>
      <c r="AB433" s="13">
        <v>0</v>
      </c>
      <c r="AC433" s="13">
        <v>0</v>
      </c>
      <c r="AD433" s="9" t="s">
        <v>712</v>
      </c>
      <c r="AE433" s="25"/>
      <c r="AF433" s="9"/>
    </row>
    <row r="434" spans="1:77" x14ac:dyDescent="0.25">
      <c r="A434" s="9" t="s">
        <v>651</v>
      </c>
      <c r="B434" s="15">
        <v>42795</v>
      </c>
      <c r="C434" s="9" t="s">
        <v>206</v>
      </c>
      <c r="D434">
        <v>2</v>
      </c>
      <c r="E434" s="21"/>
      <c r="F434" s="9" t="s">
        <v>33</v>
      </c>
      <c r="G434" s="13">
        <v>1</v>
      </c>
      <c r="H434" s="13">
        <v>0</v>
      </c>
      <c r="I434" s="13">
        <v>0</v>
      </c>
      <c r="J434" s="13">
        <v>0</v>
      </c>
      <c r="K434" s="10">
        <v>0</v>
      </c>
      <c r="L434" s="10"/>
      <c r="M434" s="10">
        <v>0</v>
      </c>
      <c r="N434" s="10">
        <v>0</v>
      </c>
      <c r="O434" s="10">
        <v>0</v>
      </c>
      <c r="P434" s="10">
        <v>0</v>
      </c>
      <c r="Q434" s="10">
        <v>0</v>
      </c>
      <c r="R434" s="10">
        <v>0</v>
      </c>
      <c r="S434" s="10"/>
      <c r="T434" s="12">
        <v>0</v>
      </c>
      <c r="U434" s="13">
        <v>0</v>
      </c>
      <c r="V434" s="13">
        <v>0</v>
      </c>
      <c r="W434" s="13">
        <v>0</v>
      </c>
      <c r="X434" s="13">
        <v>0</v>
      </c>
      <c r="Y434" s="13">
        <v>0</v>
      </c>
      <c r="Z434" s="13">
        <v>0</v>
      </c>
      <c r="AA434" s="13">
        <v>0</v>
      </c>
      <c r="AB434" s="13">
        <v>0</v>
      </c>
      <c r="AC434" s="13">
        <v>0</v>
      </c>
      <c r="AD434" s="9" t="s">
        <v>651</v>
      </c>
      <c r="AE434" s="25"/>
      <c r="AF434" s="9"/>
    </row>
    <row r="435" spans="1:77" x14ac:dyDescent="0.25">
      <c r="A435" s="9" t="s">
        <v>652</v>
      </c>
      <c r="B435" s="15">
        <v>42795</v>
      </c>
      <c r="C435" s="9" t="s">
        <v>200</v>
      </c>
      <c r="D435">
        <v>100</v>
      </c>
      <c r="E435" s="21"/>
      <c r="F435" s="9"/>
      <c r="G435" s="13">
        <v>0</v>
      </c>
      <c r="H435" s="13">
        <v>0</v>
      </c>
      <c r="I435" s="13">
        <v>0</v>
      </c>
      <c r="J435" s="13">
        <v>0</v>
      </c>
      <c r="K435" s="10">
        <v>0</v>
      </c>
      <c r="L435" s="10"/>
      <c r="M435" s="10">
        <v>0</v>
      </c>
      <c r="N435" s="10">
        <v>0</v>
      </c>
      <c r="O435" s="10">
        <v>0</v>
      </c>
      <c r="P435" s="10">
        <v>0</v>
      </c>
      <c r="Q435" s="10">
        <v>0</v>
      </c>
      <c r="R435" s="10">
        <v>0</v>
      </c>
      <c r="S435" s="10"/>
      <c r="T435" s="12">
        <v>0</v>
      </c>
      <c r="U435" s="13">
        <v>0</v>
      </c>
      <c r="V435" s="13">
        <v>0</v>
      </c>
      <c r="W435" s="13">
        <v>0</v>
      </c>
      <c r="X435" s="13">
        <v>0</v>
      </c>
      <c r="Y435" s="13">
        <v>0</v>
      </c>
      <c r="Z435" s="13">
        <v>0</v>
      </c>
      <c r="AA435" s="13">
        <v>0</v>
      </c>
      <c r="AB435" s="13">
        <v>0</v>
      </c>
      <c r="AC435" s="13">
        <v>0</v>
      </c>
      <c r="AD435" s="9" t="s">
        <v>652</v>
      </c>
      <c r="AE435" s="25"/>
      <c r="AF435" s="9"/>
    </row>
    <row r="436" spans="1:77" x14ac:dyDescent="0.25">
      <c r="A436" s="9" t="s">
        <v>653</v>
      </c>
      <c r="B436" s="15">
        <v>42795</v>
      </c>
      <c r="C436" s="9" t="s">
        <v>222</v>
      </c>
      <c r="D436">
        <v>6480</v>
      </c>
      <c r="E436" s="21"/>
      <c r="F436" s="9"/>
      <c r="G436" s="13">
        <v>0</v>
      </c>
      <c r="H436" s="13">
        <v>1</v>
      </c>
      <c r="I436" s="13">
        <v>1.8</v>
      </c>
      <c r="J436" s="13">
        <v>2.8</v>
      </c>
      <c r="K436" s="10">
        <v>0</v>
      </c>
      <c r="L436" s="10"/>
      <c r="M436" s="10">
        <v>0</v>
      </c>
      <c r="N436" s="10">
        <v>0</v>
      </c>
      <c r="O436" s="10">
        <v>0</v>
      </c>
      <c r="P436" s="10">
        <v>1</v>
      </c>
      <c r="Q436" s="10">
        <v>0</v>
      </c>
      <c r="R436" s="10">
        <v>0</v>
      </c>
      <c r="S436" s="10"/>
      <c r="T436" s="12">
        <v>1</v>
      </c>
      <c r="U436" s="13">
        <v>0</v>
      </c>
      <c r="V436" s="13">
        <v>1</v>
      </c>
      <c r="W436" s="13">
        <v>0</v>
      </c>
      <c r="X436" s="13">
        <v>0</v>
      </c>
      <c r="Y436" s="13">
        <v>0</v>
      </c>
      <c r="Z436" s="13">
        <v>1</v>
      </c>
      <c r="AA436" s="13">
        <v>0</v>
      </c>
      <c r="AB436" s="13">
        <v>0</v>
      </c>
      <c r="AC436" s="13">
        <v>0</v>
      </c>
      <c r="AD436" s="9" t="s">
        <v>653</v>
      </c>
      <c r="AE436" s="25">
        <v>1803254000</v>
      </c>
      <c r="AF436" s="9"/>
      <c r="AG436">
        <v>0</v>
      </c>
      <c r="AH436">
        <v>0</v>
      </c>
      <c r="AI436">
        <v>0</v>
      </c>
      <c r="AJ436">
        <v>0</v>
      </c>
      <c r="AK436">
        <v>0</v>
      </c>
      <c r="AL436">
        <v>0</v>
      </c>
      <c r="AM436">
        <v>4</v>
      </c>
      <c r="AN436">
        <v>4</v>
      </c>
      <c r="BA436">
        <v>4</v>
      </c>
      <c r="BD436">
        <v>4</v>
      </c>
      <c r="BE436">
        <v>2</v>
      </c>
      <c r="BF436">
        <v>0</v>
      </c>
      <c r="BG436">
        <v>0</v>
      </c>
      <c r="BH436">
        <v>4</v>
      </c>
      <c r="BP436">
        <v>2</v>
      </c>
      <c r="BQ436">
        <v>2</v>
      </c>
      <c r="BT436">
        <v>4</v>
      </c>
      <c r="BX436">
        <v>4</v>
      </c>
      <c r="BY436">
        <v>4</v>
      </c>
    </row>
    <row r="437" spans="1:77" x14ac:dyDescent="0.25">
      <c r="A437" s="9" t="s">
        <v>654</v>
      </c>
      <c r="B437" s="15">
        <v>42795</v>
      </c>
      <c r="C437" s="9" t="s">
        <v>222</v>
      </c>
      <c r="D437">
        <v>280</v>
      </c>
      <c r="E437" s="21"/>
      <c r="F437" s="9"/>
      <c r="G437" s="13">
        <v>0</v>
      </c>
      <c r="H437" s="13">
        <v>0</v>
      </c>
      <c r="I437" s="13">
        <v>2.5</v>
      </c>
      <c r="J437" s="13">
        <v>2.5</v>
      </c>
      <c r="K437" s="10">
        <v>0</v>
      </c>
      <c r="L437" s="10"/>
      <c r="M437" s="10">
        <v>0</v>
      </c>
      <c r="N437" s="10">
        <v>0</v>
      </c>
      <c r="O437" s="10">
        <v>0</v>
      </c>
      <c r="P437" s="10">
        <v>0</v>
      </c>
      <c r="Q437" s="10">
        <v>0</v>
      </c>
      <c r="R437" s="10">
        <v>0</v>
      </c>
      <c r="S437" s="10"/>
      <c r="T437" s="12">
        <v>1</v>
      </c>
      <c r="U437" s="13">
        <v>0</v>
      </c>
      <c r="V437" s="13">
        <v>1</v>
      </c>
      <c r="W437" s="13">
        <v>0</v>
      </c>
      <c r="X437" s="13">
        <v>0</v>
      </c>
      <c r="Y437" s="13">
        <v>1</v>
      </c>
      <c r="Z437" s="13">
        <v>0</v>
      </c>
      <c r="AA437" s="13">
        <v>0</v>
      </c>
      <c r="AB437" s="13">
        <v>0</v>
      </c>
      <c r="AC437" s="13">
        <v>0</v>
      </c>
      <c r="AD437" s="9" t="s">
        <v>654</v>
      </c>
      <c r="AE437" s="25">
        <v>912000</v>
      </c>
      <c r="AF437" s="9"/>
    </row>
    <row r="438" spans="1:77" x14ac:dyDescent="0.25">
      <c r="A438" s="9" t="s">
        <v>655</v>
      </c>
      <c r="B438" s="15">
        <v>42795</v>
      </c>
      <c r="C438" s="9" t="s">
        <v>214</v>
      </c>
      <c r="D438">
        <v>104</v>
      </c>
      <c r="E438" s="21"/>
      <c r="F438" s="9" t="s">
        <v>656</v>
      </c>
      <c r="G438" s="13">
        <v>1</v>
      </c>
      <c r="H438" s="13">
        <v>8.5</v>
      </c>
      <c r="I438" s="13">
        <v>5.5</v>
      </c>
      <c r="J438" s="13">
        <v>14</v>
      </c>
      <c r="K438" s="10">
        <v>1</v>
      </c>
      <c r="L438" s="10"/>
      <c r="M438" s="10">
        <v>1</v>
      </c>
      <c r="N438" s="10">
        <v>1</v>
      </c>
      <c r="O438" s="10">
        <v>1</v>
      </c>
      <c r="P438" s="10">
        <v>1</v>
      </c>
      <c r="Q438" s="10">
        <v>0</v>
      </c>
      <c r="R438" s="10">
        <v>0</v>
      </c>
      <c r="S438" s="10"/>
      <c r="T438" s="12">
        <v>1</v>
      </c>
      <c r="U438" s="13">
        <v>1</v>
      </c>
      <c r="V438" s="13">
        <v>1</v>
      </c>
      <c r="W438" s="13">
        <v>1</v>
      </c>
      <c r="X438" s="13">
        <v>0</v>
      </c>
      <c r="Y438" s="13">
        <v>1</v>
      </c>
      <c r="Z438" s="13">
        <v>1</v>
      </c>
      <c r="AA438" s="13">
        <v>1</v>
      </c>
      <c r="AB438" s="13">
        <v>0</v>
      </c>
      <c r="AC438" s="13">
        <v>0</v>
      </c>
      <c r="AD438" s="9" t="s">
        <v>0</v>
      </c>
      <c r="AE438" s="25">
        <v>212027000</v>
      </c>
      <c r="AF438" s="9"/>
      <c r="AG438">
        <v>0</v>
      </c>
      <c r="AH438">
        <v>1</v>
      </c>
      <c r="AI438">
        <v>0</v>
      </c>
      <c r="AJ438">
        <v>1</v>
      </c>
      <c r="AK438">
        <v>4</v>
      </c>
      <c r="AL438">
        <v>1</v>
      </c>
      <c r="AM438">
        <v>2</v>
      </c>
      <c r="AN438">
        <v>2</v>
      </c>
      <c r="AO438">
        <v>1</v>
      </c>
      <c r="AP438">
        <v>5</v>
      </c>
      <c r="AQ438">
        <v>5</v>
      </c>
      <c r="AR438">
        <v>2</v>
      </c>
      <c r="AS438">
        <v>1</v>
      </c>
      <c r="AT438">
        <v>0</v>
      </c>
      <c r="AU438">
        <v>0</v>
      </c>
      <c r="AV438">
        <v>0</v>
      </c>
      <c r="AW438">
        <v>0</v>
      </c>
      <c r="AX438">
        <v>0</v>
      </c>
      <c r="AY438">
        <v>2</v>
      </c>
      <c r="AZ438">
        <v>5</v>
      </c>
      <c r="BA438">
        <v>8</v>
      </c>
      <c r="BD438">
        <v>7</v>
      </c>
      <c r="BE438">
        <v>4</v>
      </c>
      <c r="BF438">
        <v>1</v>
      </c>
      <c r="BG438">
        <v>1</v>
      </c>
      <c r="BH438">
        <v>7</v>
      </c>
      <c r="BI438">
        <v>0</v>
      </c>
      <c r="BJ438">
        <v>0</v>
      </c>
      <c r="BK438">
        <v>0</v>
      </c>
      <c r="BL438">
        <v>0</v>
      </c>
      <c r="BM438">
        <v>1</v>
      </c>
      <c r="BN438">
        <v>0</v>
      </c>
      <c r="BO438">
        <v>0</v>
      </c>
      <c r="BP438">
        <v>5</v>
      </c>
      <c r="BQ438">
        <v>1</v>
      </c>
      <c r="BR438">
        <v>2</v>
      </c>
      <c r="BS438">
        <v>1</v>
      </c>
      <c r="BT438">
        <v>6</v>
      </c>
      <c r="BU438">
        <v>1</v>
      </c>
      <c r="BV438">
        <v>3</v>
      </c>
      <c r="BW438">
        <v>2</v>
      </c>
      <c r="BX438">
        <v>3</v>
      </c>
      <c r="BY438">
        <v>8</v>
      </c>
    </row>
    <row r="439" spans="1:77" x14ac:dyDescent="0.25">
      <c r="A439" s="9" t="s">
        <v>657</v>
      </c>
      <c r="B439" s="15">
        <v>42795</v>
      </c>
      <c r="C439" s="9" t="s">
        <v>200</v>
      </c>
      <c r="D439">
        <v>63</v>
      </c>
      <c r="E439" s="21"/>
      <c r="F439" s="9" t="s">
        <v>658</v>
      </c>
      <c r="G439" s="13">
        <v>1</v>
      </c>
      <c r="H439" s="13">
        <v>3.7</v>
      </c>
      <c r="I439" s="13">
        <v>3</v>
      </c>
      <c r="J439" s="13">
        <v>6.7</v>
      </c>
      <c r="K439" s="10">
        <v>0</v>
      </c>
      <c r="L439" s="10"/>
      <c r="M439" s="10">
        <v>1</v>
      </c>
      <c r="N439" s="10">
        <v>1</v>
      </c>
      <c r="O439" s="10">
        <v>0</v>
      </c>
      <c r="P439" s="10">
        <v>0</v>
      </c>
      <c r="Q439" s="10">
        <v>0</v>
      </c>
      <c r="R439" s="10">
        <v>0</v>
      </c>
      <c r="S439" s="10"/>
      <c r="T439" s="12">
        <v>1</v>
      </c>
      <c r="U439" s="13">
        <v>1</v>
      </c>
      <c r="V439" s="13">
        <v>1</v>
      </c>
      <c r="W439" s="13">
        <v>0</v>
      </c>
      <c r="X439" s="13">
        <v>0</v>
      </c>
      <c r="Y439" s="13">
        <v>1</v>
      </c>
      <c r="Z439" s="13">
        <v>0</v>
      </c>
      <c r="AA439" s="13">
        <v>0</v>
      </c>
      <c r="AB439" s="13">
        <v>0</v>
      </c>
      <c r="AC439" s="13">
        <v>0</v>
      </c>
      <c r="AD439" s="9" t="s">
        <v>657</v>
      </c>
      <c r="AE439" s="25"/>
      <c r="AF439" s="9"/>
    </row>
    <row r="440" spans="1:77" x14ac:dyDescent="0.25">
      <c r="A440" s="9" t="s">
        <v>659</v>
      </c>
      <c r="B440" s="15">
        <v>42795</v>
      </c>
      <c r="C440" s="9" t="s">
        <v>564</v>
      </c>
      <c r="D440">
        <v>109</v>
      </c>
      <c r="E440" s="21"/>
      <c r="F440" s="9"/>
      <c r="G440" s="13">
        <v>0</v>
      </c>
      <c r="H440" s="13">
        <v>0</v>
      </c>
      <c r="I440" s="13">
        <v>0</v>
      </c>
      <c r="J440" s="13">
        <v>0</v>
      </c>
      <c r="K440" s="10">
        <v>0</v>
      </c>
      <c r="L440" s="10"/>
      <c r="M440" s="10">
        <v>0</v>
      </c>
      <c r="N440" s="10">
        <v>0</v>
      </c>
      <c r="O440" s="10">
        <v>0</v>
      </c>
      <c r="P440" s="10">
        <v>0</v>
      </c>
      <c r="Q440" s="10">
        <v>0</v>
      </c>
      <c r="R440" s="10">
        <v>0</v>
      </c>
      <c r="S440" s="10"/>
      <c r="T440" s="12">
        <v>0</v>
      </c>
      <c r="U440" s="13">
        <v>0</v>
      </c>
      <c r="V440" s="13">
        <v>0</v>
      </c>
      <c r="W440" s="13">
        <v>0</v>
      </c>
      <c r="X440" s="13">
        <v>0</v>
      </c>
      <c r="Y440" s="13">
        <v>0</v>
      </c>
      <c r="Z440" s="13">
        <v>0</v>
      </c>
      <c r="AA440" s="13">
        <v>0</v>
      </c>
      <c r="AB440" s="13">
        <v>0</v>
      </c>
      <c r="AC440" s="13">
        <v>0</v>
      </c>
      <c r="AD440" s="9" t="s">
        <v>660</v>
      </c>
      <c r="AE440" s="25">
        <v>115000000</v>
      </c>
      <c r="AF440" s="9"/>
    </row>
    <row r="441" spans="1:77" x14ac:dyDescent="0.25">
      <c r="A441" s="9" t="s">
        <v>661</v>
      </c>
      <c r="B441" s="15">
        <v>42795</v>
      </c>
      <c r="C441" s="9" t="s">
        <v>222</v>
      </c>
      <c r="D441">
        <v>563</v>
      </c>
      <c r="E441" s="21"/>
      <c r="F441" s="9"/>
      <c r="G441" s="13">
        <v>0</v>
      </c>
      <c r="H441" s="13">
        <v>0.5</v>
      </c>
      <c r="I441" s="13">
        <v>1.8</v>
      </c>
      <c r="J441" s="13">
        <v>2.2999999999999998</v>
      </c>
      <c r="K441" s="10">
        <v>0</v>
      </c>
      <c r="L441" s="10"/>
      <c r="M441" s="10">
        <v>0</v>
      </c>
      <c r="N441" s="10">
        <v>0</v>
      </c>
      <c r="O441" s="10">
        <v>0</v>
      </c>
      <c r="P441" s="10">
        <v>0</v>
      </c>
      <c r="Q441" s="10">
        <v>1</v>
      </c>
      <c r="R441" s="10">
        <v>0</v>
      </c>
      <c r="S441" s="10"/>
      <c r="T441" s="12">
        <v>1</v>
      </c>
      <c r="U441" s="13">
        <v>0</v>
      </c>
      <c r="V441" s="13">
        <v>1</v>
      </c>
      <c r="W441" s="13">
        <v>0</v>
      </c>
      <c r="X441" s="13">
        <v>0</v>
      </c>
      <c r="Y441" s="13">
        <v>0</v>
      </c>
      <c r="Z441" s="13">
        <v>1</v>
      </c>
      <c r="AA441" s="13">
        <v>0</v>
      </c>
      <c r="AB441" s="13">
        <v>0</v>
      </c>
      <c r="AC441" s="13">
        <v>0</v>
      </c>
      <c r="AD441" s="9" t="s">
        <v>661</v>
      </c>
      <c r="AE441" s="25" t="s">
        <v>552</v>
      </c>
      <c r="AF441" s="9"/>
      <c r="AG441">
        <v>0</v>
      </c>
      <c r="AH441">
        <v>0</v>
      </c>
      <c r="AI441">
        <v>0</v>
      </c>
      <c r="AJ441">
        <v>0</v>
      </c>
      <c r="AK441">
        <v>0</v>
      </c>
      <c r="AL441">
        <v>0</v>
      </c>
      <c r="AM441">
        <v>3</v>
      </c>
      <c r="AN441">
        <v>3</v>
      </c>
      <c r="BA441">
        <v>3</v>
      </c>
      <c r="BD441">
        <v>3</v>
      </c>
      <c r="BE441">
        <v>1</v>
      </c>
      <c r="BF441">
        <v>0</v>
      </c>
      <c r="BG441">
        <v>0</v>
      </c>
      <c r="BH441">
        <v>3</v>
      </c>
      <c r="BP441">
        <v>1</v>
      </c>
      <c r="BR441">
        <v>2</v>
      </c>
      <c r="BS441">
        <v>1</v>
      </c>
      <c r="BT441">
        <v>2</v>
      </c>
      <c r="BX441">
        <v>3</v>
      </c>
      <c r="BY441">
        <v>3</v>
      </c>
    </row>
    <row r="442" spans="1:77" x14ac:dyDescent="0.25">
      <c r="A442" s="9" t="s">
        <v>662</v>
      </c>
      <c r="B442" s="15">
        <v>42795</v>
      </c>
      <c r="C442" s="9" t="s">
        <v>214</v>
      </c>
      <c r="D442">
        <v>13</v>
      </c>
      <c r="E442" s="21"/>
      <c r="F442" s="9" t="s">
        <v>540</v>
      </c>
      <c r="G442" s="13">
        <v>1</v>
      </c>
      <c r="H442" s="13">
        <v>3.2</v>
      </c>
      <c r="I442" s="13">
        <v>0</v>
      </c>
      <c r="J442" s="13">
        <v>3.2</v>
      </c>
      <c r="K442" s="10">
        <v>0</v>
      </c>
      <c r="L442" s="10"/>
      <c r="M442" s="10">
        <v>0</v>
      </c>
      <c r="N442" s="10">
        <v>1</v>
      </c>
      <c r="O442" s="10">
        <v>0</v>
      </c>
      <c r="P442" s="10">
        <v>1</v>
      </c>
      <c r="Q442" s="10">
        <v>0</v>
      </c>
      <c r="R442" s="10">
        <v>0</v>
      </c>
      <c r="S442" s="10"/>
      <c r="T442" s="12">
        <v>0</v>
      </c>
      <c r="U442" s="13">
        <v>0</v>
      </c>
      <c r="V442" s="13">
        <v>0</v>
      </c>
      <c r="W442" s="13">
        <v>0</v>
      </c>
      <c r="X442" s="13">
        <v>0</v>
      </c>
      <c r="Y442" s="13">
        <v>0</v>
      </c>
      <c r="Z442" s="13">
        <v>0</v>
      </c>
      <c r="AA442" s="13">
        <v>0</v>
      </c>
      <c r="AB442" s="13">
        <v>0</v>
      </c>
      <c r="AC442" s="13">
        <v>0</v>
      </c>
      <c r="AD442" s="9"/>
      <c r="AE442" s="25">
        <v>64711000</v>
      </c>
      <c r="AF442" s="9"/>
    </row>
    <row r="443" spans="1:77" x14ac:dyDescent="0.25">
      <c r="A443" s="9" t="s">
        <v>663</v>
      </c>
      <c r="B443" s="15">
        <v>42795</v>
      </c>
      <c r="C443" s="9" t="s">
        <v>214</v>
      </c>
      <c r="D443">
        <v>0</v>
      </c>
      <c r="E443" s="21"/>
      <c r="F443" s="9" t="s">
        <v>664</v>
      </c>
      <c r="G443" s="13">
        <v>1</v>
      </c>
      <c r="H443" s="13">
        <v>0</v>
      </c>
      <c r="I443" s="13">
        <v>0</v>
      </c>
      <c r="J443" s="13">
        <v>0</v>
      </c>
      <c r="K443" s="10">
        <v>0</v>
      </c>
      <c r="L443" s="10"/>
      <c r="M443" s="10">
        <v>0</v>
      </c>
      <c r="N443" s="10">
        <v>0</v>
      </c>
      <c r="O443" s="10">
        <v>0</v>
      </c>
      <c r="P443" s="10">
        <v>0</v>
      </c>
      <c r="Q443" s="10">
        <v>0</v>
      </c>
      <c r="R443" s="10">
        <v>0</v>
      </c>
      <c r="S443" s="10"/>
      <c r="T443" s="12">
        <v>0</v>
      </c>
      <c r="U443" s="13">
        <v>0</v>
      </c>
      <c r="V443" s="13">
        <v>0</v>
      </c>
      <c r="W443" s="13">
        <v>0</v>
      </c>
      <c r="X443" s="13">
        <v>0</v>
      </c>
      <c r="Y443" s="13">
        <v>0</v>
      </c>
      <c r="Z443" s="13">
        <v>0</v>
      </c>
      <c r="AA443" s="13">
        <v>0</v>
      </c>
      <c r="AB443" s="13">
        <v>0</v>
      </c>
      <c r="AC443" s="13">
        <v>0</v>
      </c>
      <c r="AD443" s="9" t="s">
        <v>730</v>
      </c>
      <c r="AE443" s="25">
        <v>122301000</v>
      </c>
      <c r="AF443" s="9"/>
    </row>
    <row r="444" spans="1:77" x14ac:dyDescent="0.25">
      <c r="A444" s="9" t="s">
        <v>665</v>
      </c>
      <c r="B444" s="15">
        <v>42795</v>
      </c>
      <c r="C444" s="9" t="s">
        <v>200</v>
      </c>
      <c r="D444">
        <v>21</v>
      </c>
      <c r="E444" s="21"/>
      <c r="F444" s="9" t="s">
        <v>532</v>
      </c>
      <c r="G444" s="13">
        <v>1</v>
      </c>
      <c r="H444" s="13">
        <v>1.5</v>
      </c>
      <c r="I444" s="13">
        <v>0</v>
      </c>
      <c r="J444" s="13">
        <v>1.5</v>
      </c>
      <c r="K444" s="10">
        <v>0</v>
      </c>
      <c r="L444" s="10"/>
      <c r="M444" s="10">
        <v>1</v>
      </c>
      <c r="N444" s="10">
        <v>0</v>
      </c>
      <c r="O444" s="10">
        <v>0</v>
      </c>
      <c r="P444" s="10">
        <v>0</v>
      </c>
      <c r="Q444" s="10">
        <v>0</v>
      </c>
      <c r="R444" s="10">
        <v>0</v>
      </c>
      <c r="S444" s="10"/>
      <c r="T444" s="12">
        <v>0</v>
      </c>
      <c r="U444" s="13">
        <v>0</v>
      </c>
      <c r="V444" s="13">
        <v>0</v>
      </c>
      <c r="W444" s="13">
        <v>0</v>
      </c>
      <c r="X444" s="13">
        <v>0</v>
      </c>
      <c r="Y444" s="13">
        <v>0</v>
      </c>
      <c r="Z444" s="13">
        <v>0</v>
      </c>
      <c r="AA444" s="13">
        <v>0</v>
      </c>
      <c r="AB444" s="13">
        <v>0</v>
      </c>
      <c r="AC444" s="13">
        <v>0</v>
      </c>
      <c r="AD444" s="9"/>
      <c r="AE444" s="25"/>
      <c r="AF444" s="9"/>
    </row>
    <row r="445" spans="1:77" x14ac:dyDescent="0.25">
      <c r="A445" s="9" t="s">
        <v>666</v>
      </c>
      <c r="B445" s="15">
        <v>42795</v>
      </c>
      <c r="C445" s="9" t="s">
        <v>222</v>
      </c>
      <c r="D445">
        <v>560</v>
      </c>
      <c r="E445" s="21"/>
      <c r="F445" s="9"/>
      <c r="G445" s="13">
        <v>0</v>
      </c>
      <c r="H445" s="13">
        <v>1</v>
      </c>
      <c r="I445" s="13">
        <v>0</v>
      </c>
      <c r="J445" s="13">
        <v>1</v>
      </c>
      <c r="K445" s="10">
        <v>0</v>
      </c>
      <c r="L445" s="10"/>
      <c r="M445" s="10">
        <v>0</v>
      </c>
      <c r="N445" s="10">
        <v>0</v>
      </c>
      <c r="O445" s="10">
        <v>0</v>
      </c>
      <c r="P445" s="10">
        <v>1</v>
      </c>
      <c r="Q445" s="10">
        <v>0</v>
      </c>
      <c r="R445" s="10">
        <v>0</v>
      </c>
      <c r="S445" s="10"/>
      <c r="T445" s="12">
        <v>0</v>
      </c>
      <c r="U445" s="13">
        <v>0</v>
      </c>
      <c r="V445" s="13">
        <v>0</v>
      </c>
      <c r="W445" s="13">
        <v>0</v>
      </c>
      <c r="X445" s="13">
        <v>0</v>
      </c>
      <c r="Y445" s="13">
        <v>0</v>
      </c>
      <c r="Z445" s="13">
        <v>0</v>
      </c>
      <c r="AA445" s="13">
        <v>0</v>
      </c>
      <c r="AB445" s="13">
        <v>0</v>
      </c>
      <c r="AC445" s="13">
        <v>0</v>
      </c>
      <c r="AD445" s="9" t="s">
        <v>666</v>
      </c>
      <c r="AE445" s="25">
        <v>34667000</v>
      </c>
      <c r="AF445" s="9"/>
    </row>
    <row r="446" spans="1:77" x14ac:dyDescent="0.25">
      <c r="A446" s="9" t="s">
        <v>667</v>
      </c>
      <c r="B446" s="15">
        <v>42795</v>
      </c>
      <c r="C446" s="9" t="s">
        <v>223</v>
      </c>
      <c r="D446">
        <v>10</v>
      </c>
      <c r="E446" s="21"/>
      <c r="F446" s="9" t="s">
        <v>78</v>
      </c>
      <c r="G446" s="13">
        <v>1</v>
      </c>
      <c r="H446" s="13">
        <v>2.8</v>
      </c>
      <c r="I446" s="13">
        <v>0.5</v>
      </c>
      <c r="J446" s="13">
        <v>3.3</v>
      </c>
      <c r="K446" s="10">
        <v>0</v>
      </c>
      <c r="L446" s="10"/>
      <c r="M446" s="10">
        <v>0</v>
      </c>
      <c r="N446" s="10">
        <v>0</v>
      </c>
      <c r="O446" s="10">
        <v>1</v>
      </c>
      <c r="P446" s="10">
        <v>0</v>
      </c>
      <c r="Q446" s="10">
        <v>0</v>
      </c>
      <c r="R446" s="10">
        <v>0</v>
      </c>
      <c r="S446" s="10"/>
      <c r="T446" s="12">
        <v>1</v>
      </c>
      <c r="U446" s="13">
        <v>0</v>
      </c>
      <c r="V446" s="13">
        <v>0</v>
      </c>
      <c r="W446" s="13">
        <v>0</v>
      </c>
      <c r="X446" s="13">
        <v>0</v>
      </c>
      <c r="Y446" s="13">
        <v>0</v>
      </c>
      <c r="Z446" s="13">
        <v>0</v>
      </c>
      <c r="AA446" s="13">
        <v>0</v>
      </c>
      <c r="AB446" s="13">
        <v>0</v>
      </c>
      <c r="AC446" s="13">
        <v>0</v>
      </c>
      <c r="AD446" s="9"/>
      <c r="AE446" s="25" t="s">
        <v>557</v>
      </c>
      <c r="AF446" s="9"/>
    </row>
    <row r="447" spans="1:77" x14ac:dyDescent="0.25">
      <c r="A447" s="9" t="s">
        <v>668</v>
      </c>
      <c r="B447" s="15">
        <v>42795</v>
      </c>
      <c r="C447" s="9" t="s">
        <v>107</v>
      </c>
      <c r="D447">
        <v>100</v>
      </c>
      <c r="E447" s="21"/>
      <c r="F447" s="9"/>
      <c r="G447" s="13">
        <v>0</v>
      </c>
      <c r="H447" s="13">
        <v>0</v>
      </c>
      <c r="I447" s="13">
        <v>0</v>
      </c>
      <c r="J447" s="13">
        <v>0</v>
      </c>
      <c r="K447" s="10">
        <v>0</v>
      </c>
      <c r="L447" s="10"/>
      <c r="M447" s="10">
        <v>0</v>
      </c>
      <c r="N447" s="10">
        <v>0</v>
      </c>
      <c r="O447" s="10">
        <v>0</v>
      </c>
      <c r="P447" s="10">
        <v>0</v>
      </c>
      <c r="Q447" s="10">
        <v>0</v>
      </c>
      <c r="R447" s="10">
        <v>0</v>
      </c>
      <c r="S447" s="10"/>
      <c r="T447" s="12">
        <v>0</v>
      </c>
      <c r="U447" s="13">
        <v>0</v>
      </c>
      <c r="V447" s="13">
        <v>0</v>
      </c>
      <c r="W447" s="13">
        <v>0</v>
      </c>
      <c r="X447" s="13">
        <v>0</v>
      </c>
      <c r="Y447" s="13">
        <v>0</v>
      </c>
      <c r="Z447" s="13">
        <v>0</v>
      </c>
      <c r="AA447" s="13">
        <v>0</v>
      </c>
      <c r="AB447" s="13">
        <v>0</v>
      </c>
      <c r="AC447" s="13">
        <v>0</v>
      </c>
      <c r="AD447" s="9" t="s">
        <v>668</v>
      </c>
      <c r="AE447" s="25">
        <v>440784000</v>
      </c>
      <c r="AF447" s="9"/>
    </row>
    <row r="448" spans="1:77" x14ac:dyDescent="0.25">
      <c r="A448" s="9" t="s">
        <v>669</v>
      </c>
      <c r="B448" s="15">
        <v>42795</v>
      </c>
      <c r="C448" s="9" t="s">
        <v>222</v>
      </c>
      <c r="D448">
        <v>12</v>
      </c>
      <c r="E448" s="21"/>
      <c r="F448" s="9"/>
      <c r="G448" s="13">
        <v>0</v>
      </c>
      <c r="H448" s="13">
        <v>1</v>
      </c>
      <c r="I448" s="13">
        <v>2</v>
      </c>
      <c r="J448" s="13">
        <v>3</v>
      </c>
      <c r="K448" s="10">
        <v>0</v>
      </c>
      <c r="L448" s="10"/>
      <c r="M448" s="10">
        <v>0</v>
      </c>
      <c r="N448" s="10">
        <v>0</v>
      </c>
      <c r="O448" s="10">
        <v>0</v>
      </c>
      <c r="P448" s="10">
        <v>1</v>
      </c>
      <c r="Q448" s="10">
        <v>0</v>
      </c>
      <c r="R448" s="10">
        <v>0</v>
      </c>
      <c r="S448" s="10"/>
      <c r="T448" s="12">
        <v>1</v>
      </c>
      <c r="U448" s="13">
        <v>0</v>
      </c>
      <c r="V448" s="13">
        <v>1</v>
      </c>
      <c r="W448" s="13">
        <v>0</v>
      </c>
      <c r="X448" s="13">
        <v>0</v>
      </c>
      <c r="Y448" s="13">
        <v>0</v>
      </c>
      <c r="Z448" s="13">
        <v>1</v>
      </c>
      <c r="AA448" s="13">
        <v>1</v>
      </c>
      <c r="AB448" s="13">
        <v>0</v>
      </c>
      <c r="AC448" s="13">
        <v>0</v>
      </c>
      <c r="AD448" s="9"/>
      <c r="AE448" s="25"/>
      <c r="AF448" s="9"/>
    </row>
    <row r="449" spans="1:77" x14ac:dyDescent="0.25">
      <c r="A449" s="9" t="s">
        <v>670</v>
      </c>
      <c r="B449" s="15">
        <v>42795</v>
      </c>
      <c r="C449" s="9" t="s">
        <v>564</v>
      </c>
      <c r="D449">
        <v>11</v>
      </c>
      <c r="E449" s="21"/>
      <c r="F449" s="9"/>
      <c r="G449" s="13">
        <v>0</v>
      </c>
      <c r="H449" s="13">
        <v>0</v>
      </c>
      <c r="I449" s="13">
        <v>0</v>
      </c>
      <c r="J449" s="13">
        <v>0</v>
      </c>
      <c r="K449" s="10">
        <v>0</v>
      </c>
      <c r="L449" s="10"/>
      <c r="M449" s="10">
        <v>0</v>
      </c>
      <c r="N449" s="10">
        <v>0</v>
      </c>
      <c r="O449" s="10">
        <v>0</v>
      </c>
      <c r="P449" s="10">
        <v>0</v>
      </c>
      <c r="Q449" s="10">
        <v>0</v>
      </c>
      <c r="R449" s="10">
        <v>0</v>
      </c>
      <c r="S449" s="10"/>
      <c r="T449" s="12">
        <v>0</v>
      </c>
      <c r="U449" s="13">
        <v>0</v>
      </c>
      <c r="V449" s="13">
        <v>0</v>
      </c>
      <c r="W449" s="13">
        <v>0</v>
      </c>
      <c r="X449" s="13">
        <v>0</v>
      </c>
      <c r="Y449" s="13">
        <v>0</v>
      </c>
      <c r="Z449" s="13">
        <v>0</v>
      </c>
      <c r="AA449" s="13">
        <v>0</v>
      </c>
      <c r="AB449" s="13">
        <v>0</v>
      </c>
      <c r="AC449" s="13">
        <v>0</v>
      </c>
      <c r="AD449" s="9"/>
      <c r="AE449" s="25"/>
      <c r="AF449" s="9"/>
    </row>
    <row r="450" spans="1:77" x14ac:dyDescent="0.25">
      <c r="A450" s="9" t="s">
        <v>671</v>
      </c>
      <c r="B450" s="15">
        <v>42795</v>
      </c>
      <c r="C450" s="9" t="s">
        <v>206</v>
      </c>
      <c r="D450">
        <v>24</v>
      </c>
      <c r="E450" s="21"/>
      <c r="F450" s="9" t="s">
        <v>34</v>
      </c>
      <c r="G450" s="13">
        <v>1</v>
      </c>
      <c r="H450" s="13">
        <v>0</v>
      </c>
      <c r="I450" s="13">
        <v>0</v>
      </c>
      <c r="J450" s="13">
        <v>0</v>
      </c>
      <c r="K450" s="10">
        <v>0</v>
      </c>
      <c r="L450" s="10"/>
      <c r="M450" s="10">
        <v>0</v>
      </c>
      <c r="N450" s="10">
        <v>0</v>
      </c>
      <c r="O450" s="10">
        <v>0</v>
      </c>
      <c r="P450" s="10">
        <v>0</v>
      </c>
      <c r="Q450" s="10">
        <v>0</v>
      </c>
      <c r="R450" s="10">
        <v>0</v>
      </c>
      <c r="S450" s="10"/>
      <c r="T450" s="12">
        <v>0</v>
      </c>
      <c r="U450" s="13">
        <v>0</v>
      </c>
      <c r="V450" s="13">
        <v>0</v>
      </c>
      <c r="W450" s="13">
        <v>0</v>
      </c>
      <c r="X450" s="13">
        <v>0</v>
      </c>
      <c r="Y450" s="13">
        <v>0</v>
      </c>
      <c r="Z450" s="13">
        <v>0</v>
      </c>
      <c r="AA450" s="13">
        <v>0</v>
      </c>
      <c r="AB450" s="13">
        <v>0</v>
      </c>
      <c r="AC450" s="13">
        <v>0</v>
      </c>
      <c r="AD450" s="9" t="s">
        <v>671</v>
      </c>
      <c r="AE450" s="25"/>
      <c r="AF450" s="9"/>
    </row>
    <row r="451" spans="1:77" x14ac:dyDescent="0.25">
      <c r="A451" s="9" t="s">
        <v>672</v>
      </c>
      <c r="B451" s="15">
        <v>42795</v>
      </c>
      <c r="C451" s="9" t="s">
        <v>130</v>
      </c>
      <c r="D451">
        <v>130</v>
      </c>
      <c r="E451" s="21"/>
      <c r="F451" s="9" t="s">
        <v>673</v>
      </c>
      <c r="G451" s="13">
        <v>1</v>
      </c>
      <c r="H451" s="13">
        <v>8.5</v>
      </c>
      <c r="I451" s="13">
        <v>3.2</v>
      </c>
      <c r="J451" s="13">
        <v>11.7</v>
      </c>
      <c r="K451" s="10">
        <v>1</v>
      </c>
      <c r="L451" s="10"/>
      <c r="M451" s="10">
        <v>1</v>
      </c>
      <c r="N451" s="10">
        <v>1</v>
      </c>
      <c r="O451" s="10">
        <v>1</v>
      </c>
      <c r="P451" s="10">
        <v>1</v>
      </c>
      <c r="Q451" s="10">
        <v>0</v>
      </c>
      <c r="R451" s="10">
        <v>0</v>
      </c>
      <c r="S451" s="10"/>
      <c r="T451" s="12">
        <v>1</v>
      </c>
      <c r="U451" s="13">
        <v>1</v>
      </c>
      <c r="V451" s="13">
        <v>1</v>
      </c>
      <c r="W451" s="13">
        <v>0</v>
      </c>
      <c r="X451" s="13">
        <v>0</v>
      </c>
      <c r="Y451" s="13">
        <v>1</v>
      </c>
      <c r="Z451" s="13">
        <v>0</v>
      </c>
      <c r="AA451" s="13">
        <v>1</v>
      </c>
      <c r="AB451" s="13">
        <v>0</v>
      </c>
      <c r="AC451" s="13">
        <v>0</v>
      </c>
      <c r="AD451" s="9" t="s">
        <v>66</v>
      </c>
      <c r="AE451" s="25">
        <v>166300000</v>
      </c>
      <c r="AF451" s="9"/>
      <c r="AG451">
        <v>0</v>
      </c>
      <c r="AH451">
        <v>0</v>
      </c>
      <c r="AI451">
        <v>0</v>
      </c>
      <c r="AJ451">
        <v>0</v>
      </c>
      <c r="AK451">
        <v>0</v>
      </c>
      <c r="AL451">
        <v>1</v>
      </c>
      <c r="AM451">
        <v>2</v>
      </c>
      <c r="AN451">
        <v>2</v>
      </c>
      <c r="AP451">
        <v>1</v>
      </c>
      <c r="AQ451">
        <v>1</v>
      </c>
      <c r="AR451">
        <v>0</v>
      </c>
      <c r="AS451">
        <v>0</v>
      </c>
      <c r="AT451">
        <v>0</v>
      </c>
      <c r="AU451">
        <v>1</v>
      </c>
      <c r="AV451">
        <v>0</v>
      </c>
      <c r="AW451">
        <v>0</v>
      </c>
      <c r="AX451">
        <v>0</v>
      </c>
      <c r="AY451">
        <v>0</v>
      </c>
      <c r="AZ451">
        <v>0</v>
      </c>
      <c r="BA451">
        <v>3</v>
      </c>
      <c r="BD451">
        <v>2</v>
      </c>
      <c r="BE451">
        <v>1</v>
      </c>
      <c r="BF451">
        <v>0</v>
      </c>
      <c r="BG451">
        <v>0</v>
      </c>
      <c r="BH451">
        <v>3</v>
      </c>
      <c r="BP451">
        <v>2</v>
      </c>
      <c r="BQ451">
        <v>1</v>
      </c>
      <c r="BT451">
        <v>3</v>
      </c>
      <c r="BX451">
        <v>3</v>
      </c>
      <c r="BY451">
        <v>3</v>
      </c>
    </row>
    <row r="452" spans="1:77" x14ac:dyDescent="0.25">
      <c r="A452" s="9" t="s">
        <v>674</v>
      </c>
      <c r="B452" s="15">
        <v>42795</v>
      </c>
      <c r="C452" s="9" t="s">
        <v>133</v>
      </c>
      <c r="D452">
        <v>12</v>
      </c>
      <c r="E452" s="21"/>
      <c r="F452" s="9" t="s">
        <v>675</v>
      </c>
      <c r="G452" s="13">
        <v>1</v>
      </c>
      <c r="H452" s="13">
        <v>0</v>
      </c>
      <c r="I452" s="13">
        <v>1.5</v>
      </c>
      <c r="J452" s="13">
        <v>1.5</v>
      </c>
      <c r="K452" s="10">
        <v>0</v>
      </c>
      <c r="L452" s="10"/>
      <c r="M452" s="10">
        <v>0</v>
      </c>
      <c r="N452" s="10">
        <v>0</v>
      </c>
      <c r="O452" s="10">
        <v>0</v>
      </c>
      <c r="P452" s="10">
        <v>0</v>
      </c>
      <c r="Q452" s="10">
        <v>0</v>
      </c>
      <c r="R452" s="10">
        <v>0</v>
      </c>
      <c r="S452" s="10"/>
      <c r="T452" s="12">
        <v>1</v>
      </c>
      <c r="U452" s="13">
        <v>1</v>
      </c>
      <c r="V452" s="13">
        <v>1</v>
      </c>
      <c r="W452" s="13">
        <v>0</v>
      </c>
      <c r="X452" s="13">
        <v>0</v>
      </c>
      <c r="Y452" s="13">
        <v>0</v>
      </c>
      <c r="Z452" s="13">
        <v>0</v>
      </c>
      <c r="AA452" s="13">
        <v>0</v>
      </c>
      <c r="AB452" s="13">
        <v>0</v>
      </c>
      <c r="AC452" s="13">
        <v>0</v>
      </c>
      <c r="AD452" s="9"/>
      <c r="AE452" s="25">
        <v>400000000</v>
      </c>
      <c r="AF452" s="9"/>
      <c r="AG452">
        <v>1</v>
      </c>
      <c r="AH452">
        <v>1</v>
      </c>
      <c r="AI452">
        <v>0</v>
      </c>
      <c r="AJ452">
        <v>0</v>
      </c>
      <c r="AK452">
        <v>0</v>
      </c>
      <c r="AL452">
        <v>0</v>
      </c>
      <c r="AM452">
        <v>1</v>
      </c>
      <c r="AN452">
        <v>3</v>
      </c>
      <c r="BA452">
        <v>3</v>
      </c>
      <c r="BD452">
        <v>3</v>
      </c>
      <c r="BE452">
        <v>2</v>
      </c>
      <c r="BF452">
        <v>0</v>
      </c>
      <c r="BG452">
        <v>0</v>
      </c>
      <c r="BH452">
        <v>1</v>
      </c>
      <c r="BP452">
        <v>2</v>
      </c>
      <c r="BR452">
        <v>1</v>
      </c>
      <c r="BT452">
        <v>3</v>
      </c>
      <c r="BV452">
        <v>1</v>
      </c>
      <c r="BW452">
        <v>1</v>
      </c>
      <c r="BX452">
        <v>1</v>
      </c>
      <c r="BY452">
        <v>3</v>
      </c>
    </row>
    <row r="453" spans="1:77" x14ac:dyDescent="0.25">
      <c r="A453" s="9" t="s">
        <v>676</v>
      </c>
      <c r="B453" s="15">
        <v>42795</v>
      </c>
      <c r="C453" s="9" t="s">
        <v>224</v>
      </c>
      <c r="D453">
        <v>121</v>
      </c>
      <c r="E453" s="21"/>
      <c r="F453" s="9"/>
      <c r="G453" s="13">
        <v>0</v>
      </c>
      <c r="H453" s="13">
        <v>0</v>
      </c>
      <c r="I453" s="13">
        <v>0</v>
      </c>
      <c r="J453" s="13">
        <v>0</v>
      </c>
      <c r="K453" s="10">
        <v>0</v>
      </c>
      <c r="L453" s="10"/>
      <c r="M453" s="10">
        <v>0</v>
      </c>
      <c r="N453" s="10">
        <v>0</v>
      </c>
      <c r="O453" s="10">
        <v>0</v>
      </c>
      <c r="P453" s="10">
        <v>0</v>
      </c>
      <c r="Q453" s="10">
        <v>0</v>
      </c>
      <c r="R453" s="10">
        <v>0</v>
      </c>
      <c r="S453" s="10"/>
      <c r="T453" s="12">
        <v>0</v>
      </c>
      <c r="U453" s="13">
        <v>0</v>
      </c>
      <c r="V453" s="13">
        <v>0</v>
      </c>
      <c r="W453" s="13">
        <v>0</v>
      </c>
      <c r="X453" s="13">
        <v>0</v>
      </c>
      <c r="Y453" s="13">
        <v>0</v>
      </c>
      <c r="Z453" s="13">
        <v>0</v>
      </c>
      <c r="AA453" s="13">
        <v>0</v>
      </c>
      <c r="AB453" s="13">
        <v>0</v>
      </c>
      <c r="AC453" s="13">
        <v>0</v>
      </c>
      <c r="AD453" s="9"/>
      <c r="AE453" s="25" t="s">
        <v>780</v>
      </c>
      <c r="AF453" s="9" t="s">
        <v>779</v>
      </c>
    </row>
    <row r="454" spans="1:77" x14ac:dyDescent="0.25">
      <c r="A454" s="9" t="s">
        <v>677</v>
      </c>
      <c r="B454" s="15">
        <v>42795</v>
      </c>
      <c r="C454" s="9" t="s">
        <v>206</v>
      </c>
      <c r="D454">
        <v>15</v>
      </c>
      <c r="E454" s="21"/>
      <c r="F454" s="9" t="s">
        <v>35</v>
      </c>
      <c r="G454" s="13">
        <v>1</v>
      </c>
      <c r="H454" s="13">
        <v>5.3</v>
      </c>
      <c r="I454" s="13">
        <v>0</v>
      </c>
      <c r="J454" s="13">
        <v>5.3</v>
      </c>
      <c r="K454" s="10">
        <v>1</v>
      </c>
      <c r="L454" s="10"/>
      <c r="M454" s="10">
        <v>1</v>
      </c>
      <c r="N454" s="10">
        <v>0</v>
      </c>
      <c r="O454" s="10">
        <v>1</v>
      </c>
      <c r="P454" s="10">
        <v>0</v>
      </c>
      <c r="Q454" s="10">
        <v>0</v>
      </c>
      <c r="R454" s="10">
        <v>0</v>
      </c>
      <c r="S454" s="10"/>
      <c r="T454" s="12">
        <v>0</v>
      </c>
      <c r="U454" s="13">
        <v>0</v>
      </c>
      <c r="V454" s="13">
        <v>0</v>
      </c>
      <c r="W454" s="13">
        <v>0</v>
      </c>
      <c r="X454" s="13">
        <v>0</v>
      </c>
      <c r="Y454" s="13">
        <v>0</v>
      </c>
      <c r="Z454" s="13">
        <v>0</v>
      </c>
      <c r="AA454" s="13">
        <v>0</v>
      </c>
      <c r="AB454" s="13">
        <v>0</v>
      </c>
      <c r="AC454" s="13">
        <v>0</v>
      </c>
      <c r="AD454" s="9" t="s">
        <v>677</v>
      </c>
      <c r="AE454" s="25"/>
      <c r="AF454" s="9"/>
    </row>
    <row r="455" spans="1:77" x14ac:dyDescent="0.25">
      <c r="A455" s="9" t="s">
        <v>678</v>
      </c>
      <c r="B455" s="15">
        <v>42795</v>
      </c>
      <c r="C455" s="9" t="s">
        <v>222</v>
      </c>
      <c r="D455">
        <v>151</v>
      </c>
      <c r="E455" s="21">
        <v>76</v>
      </c>
      <c r="F455" s="9" t="s">
        <v>679</v>
      </c>
      <c r="G455" s="13">
        <v>1</v>
      </c>
      <c r="H455" s="13">
        <v>2</v>
      </c>
      <c r="I455" s="13">
        <v>2</v>
      </c>
      <c r="J455" s="13">
        <v>4</v>
      </c>
      <c r="K455" s="10">
        <v>0</v>
      </c>
      <c r="L455" s="10"/>
      <c r="M455" s="10">
        <v>0</v>
      </c>
      <c r="N455" s="10">
        <v>0</v>
      </c>
      <c r="O455" s="10">
        <v>0</v>
      </c>
      <c r="P455" s="10">
        <v>1</v>
      </c>
      <c r="Q455" s="10">
        <v>0</v>
      </c>
      <c r="R455" s="10">
        <v>1</v>
      </c>
      <c r="S455" s="10"/>
      <c r="T455" s="12">
        <v>1</v>
      </c>
      <c r="U455" s="13">
        <v>0</v>
      </c>
      <c r="V455" s="13">
        <v>1</v>
      </c>
      <c r="W455" s="13">
        <v>0</v>
      </c>
      <c r="X455" s="13">
        <v>0</v>
      </c>
      <c r="Y455" s="13">
        <v>0</v>
      </c>
      <c r="Z455" s="13">
        <v>1</v>
      </c>
      <c r="AA455" s="13">
        <v>1</v>
      </c>
      <c r="AB455" s="13">
        <v>0</v>
      </c>
      <c r="AC455" s="13">
        <v>0</v>
      </c>
      <c r="AD455" s="9" t="s">
        <v>678</v>
      </c>
      <c r="AE455" s="25">
        <v>7964633000</v>
      </c>
      <c r="AF455" s="9"/>
      <c r="AG455">
        <v>0</v>
      </c>
      <c r="AH455">
        <v>0</v>
      </c>
      <c r="AI455">
        <v>0</v>
      </c>
      <c r="AJ455">
        <v>3</v>
      </c>
      <c r="AK455">
        <v>0</v>
      </c>
      <c r="AL455">
        <v>0</v>
      </c>
      <c r="AM455">
        <v>4</v>
      </c>
      <c r="AN455">
        <v>4</v>
      </c>
      <c r="AO455">
        <v>1</v>
      </c>
      <c r="AP455">
        <v>2</v>
      </c>
      <c r="AQ455">
        <v>2</v>
      </c>
      <c r="AR455">
        <v>2</v>
      </c>
      <c r="AS455">
        <v>0</v>
      </c>
      <c r="AT455">
        <v>0</v>
      </c>
      <c r="AU455">
        <v>0</v>
      </c>
      <c r="AV455">
        <v>0</v>
      </c>
      <c r="AW455">
        <v>0</v>
      </c>
      <c r="AX455">
        <v>1</v>
      </c>
      <c r="AY455">
        <v>0</v>
      </c>
      <c r="AZ455">
        <v>2</v>
      </c>
      <c r="BA455">
        <v>6</v>
      </c>
      <c r="BB455">
        <v>1</v>
      </c>
      <c r="BD455">
        <v>6</v>
      </c>
      <c r="BE455">
        <v>6</v>
      </c>
      <c r="BF455">
        <v>2</v>
      </c>
      <c r="BG455">
        <v>0</v>
      </c>
      <c r="BH455">
        <v>6</v>
      </c>
      <c r="BP455">
        <v>3</v>
      </c>
      <c r="BQ455">
        <v>2</v>
      </c>
      <c r="BR455">
        <v>2</v>
      </c>
      <c r="BS455">
        <v>1</v>
      </c>
      <c r="BT455">
        <v>5</v>
      </c>
      <c r="BW455">
        <v>1</v>
      </c>
      <c r="BX455">
        <v>6</v>
      </c>
      <c r="BY455">
        <v>7</v>
      </c>
    </row>
    <row r="456" spans="1:77" x14ac:dyDescent="0.25">
      <c r="A456" s="9" t="s">
        <v>680</v>
      </c>
      <c r="B456" s="15">
        <v>42795</v>
      </c>
      <c r="C456" s="9" t="s">
        <v>130</v>
      </c>
      <c r="D456">
        <v>37</v>
      </c>
      <c r="E456" s="21"/>
      <c r="F456" s="9" t="s">
        <v>70</v>
      </c>
      <c r="G456" s="13">
        <v>1</v>
      </c>
      <c r="H456" s="13">
        <v>3.5</v>
      </c>
      <c r="I456" s="13">
        <v>1.7</v>
      </c>
      <c r="J456" s="13">
        <v>5.2</v>
      </c>
      <c r="K456" s="10">
        <v>0</v>
      </c>
      <c r="L456" s="10"/>
      <c r="M456" s="10">
        <v>1</v>
      </c>
      <c r="N456" s="10">
        <v>0</v>
      </c>
      <c r="O456" s="10">
        <v>0</v>
      </c>
      <c r="P456" s="10">
        <v>1</v>
      </c>
      <c r="Q456" s="10">
        <v>0</v>
      </c>
      <c r="R456" s="10">
        <v>1</v>
      </c>
      <c r="S456" s="10"/>
      <c r="T456" s="12">
        <v>1</v>
      </c>
      <c r="U456" s="13">
        <v>1</v>
      </c>
      <c r="V456" s="13">
        <v>1</v>
      </c>
      <c r="W456" s="13">
        <v>0</v>
      </c>
      <c r="X456" s="13">
        <v>0</v>
      </c>
      <c r="Y456" s="13">
        <v>0</v>
      </c>
      <c r="Z456" s="13">
        <v>0</v>
      </c>
      <c r="AA456" s="13">
        <v>1</v>
      </c>
      <c r="AB456" s="13">
        <v>0</v>
      </c>
      <c r="AC456" s="13">
        <v>0</v>
      </c>
      <c r="AD456" s="9" t="s">
        <v>66</v>
      </c>
      <c r="AE456" s="25">
        <v>36300000</v>
      </c>
      <c r="AF456" s="9"/>
    </row>
    <row r="457" spans="1:77" x14ac:dyDescent="0.25">
      <c r="A457" s="9" t="s">
        <v>681</v>
      </c>
      <c r="B457" s="15">
        <v>42795</v>
      </c>
      <c r="C457" s="9" t="s">
        <v>130</v>
      </c>
      <c r="D457">
        <v>252</v>
      </c>
      <c r="E457" s="21"/>
      <c r="F457" s="9" t="s">
        <v>68</v>
      </c>
      <c r="G457" s="13">
        <v>1</v>
      </c>
      <c r="H457" s="13">
        <v>1</v>
      </c>
      <c r="I457" s="13">
        <v>0</v>
      </c>
      <c r="J457" s="13">
        <v>1</v>
      </c>
      <c r="K457" s="10">
        <v>0</v>
      </c>
      <c r="L457" s="10"/>
      <c r="M457" s="10">
        <v>0</v>
      </c>
      <c r="N457" s="10">
        <v>0</v>
      </c>
      <c r="O457" s="10">
        <v>0</v>
      </c>
      <c r="P457" s="10">
        <v>1</v>
      </c>
      <c r="Q457" s="10">
        <v>0</v>
      </c>
      <c r="R457" s="10">
        <v>0</v>
      </c>
      <c r="S457" s="10"/>
      <c r="T457" s="12">
        <v>0</v>
      </c>
      <c r="U457" s="13">
        <v>0</v>
      </c>
      <c r="V457" s="13">
        <v>0</v>
      </c>
      <c r="W457" s="13">
        <v>0</v>
      </c>
      <c r="X457" s="13">
        <v>0</v>
      </c>
      <c r="Y457" s="13">
        <v>0</v>
      </c>
      <c r="Z457" s="13">
        <v>0</v>
      </c>
      <c r="AA457" s="13">
        <v>0</v>
      </c>
      <c r="AB457" s="13">
        <v>0</v>
      </c>
      <c r="AC457" s="13">
        <v>0</v>
      </c>
      <c r="AD457" s="9"/>
      <c r="AE457" s="25">
        <v>125000000</v>
      </c>
      <c r="AF457" s="9"/>
    </row>
    <row r="458" spans="1:77" x14ac:dyDescent="0.25">
      <c r="A458" s="9" t="s">
        <v>682</v>
      </c>
      <c r="B458" s="15">
        <v>42795</v>
      </c>
      <c r="C458" s="9" t="s">
        <v>206</v>
      </c>
      <c r="D458">
        <v>12</v>
      </c>
      <c r="E458" s="21"/>
      <c r="F458" s="9" t="s">
        <v>683</v>
      </c>
      <c r="G458" s="13">
        <v>1</v>
      </c>
      <c r="H458" s="13">
        <v>0</v>
      </c>
      <c r="I458" s="13">
        <v>0</v>
      </c>
      <c r="J458" s="13">
        <v>0</v>
      </c>
      <c r="K458" s="10">
        <v>0</v>
      </c>
      <c r="L458" s="10"/>
      <c r="M458" s="10">
        <v>0</v>
      </c>
      <c r="N458" s="10">
        <v>0</v>
      </c>
      <c r="O458" s="10">
        <v>0</v>
      </c>
      <c r="P458" s="10">
        <v>0</v>
      </c>
      <c r="Q458" s="10">
        <v>0</v>
      </c>
      <c r="R458" s="10">
        <v>0</v>
      </c>
      <c r="S458" s="10"/>
      <c r="T458" s="12">
        <v>0</v>
      </c>
      <c r="U458" s="13">
        <v>0</v>
      </c>
      <c r="V458" s="13">
        <v>0</v>
      </c>
      <c r="W458" s="13">
        <v>0</v>
      </c>
      <c r="X458" s="13">
        <v>0</v>
      </c>
      <c r="Y458" s="13">
        <v>0</v>
      </c>
      <c r="Z458" s="13">
        <v>0</v>
      </c>
      <c r="AA458" s="13">
        <v>0</v>
      </c>
      <c r="AB458" s="13">
        <v>0</v>
      </c>
      <c r="AC458" s="13">
        <v>0</v>
      </c>
      <c r="AD458" s="9" t="s">
        <v>682</v>
      </c>
      <c r="AE458" s="25"/>
      <c r="AF458" s="9"/>
    </row>
    <row r="459" spans="1:77" x14ac:dyDescent="0.25">
      <c r="A459" s="9" t="s">
        <v>686</v>
      </c>
      <c r="B459" s="15">
        <v>42795</v>
      </c>
      <c r="C459" s="9" t="s">
        <v>222</v>
      </c>
      <c r="D459">
        <v>1000</v>
      </c>
      <c r="E459" s="21"/>
      <c r="F459" s="9"/>
      <c r="G459" s="13">
        <v>0</v>
      </c>
      <c r="H459" s="13">
        <v>0</v>
      </c>
      <c r="I459" s="13">
        <v>1</v>
      </c>
      <c r="J459" s="13">
        <v>1</v>
      </c>
      <c r="K459" s="10">
        <v>0</v>
      </c>
      <c r="L459" s="10"/>
      <c r="M459" s="10">
        <v>0</v>
      </c>
      <c r="N459" s="10">
        <v>0</v>
      </c>
      <c r="O459" s="10">
        <v>0</v>
      </c>
      <c r="P459" s="10">
        <v>0</v>
      </c>
      <c r="Q459" s="10">
        <v>0</v>
      </c>
      <c r="R459" s="10">
        <v>0</v>
      </c>
      <c r="S459" s="10"/>
      <c r="T459" s="12">
        <v>1</v>
      </c>
      <c r="U459" s="13">
        <v>0</v>
      </c>
      <c r="V459" s="13">
        <v>1</v>
      </c>
      <c r="W459" s="13">
        <v>0</v>
      </c>
      <c r="X459" s="13">
        <v>0</v>
      </c>
      <c r="Y459" s="13">
        <v>0</v>
      </c>
      <c r="Z459" s="13">
        <v>0</v>
      </c>
      <c r="AA459" s="13">
        <v>0</v>
      </c>
      <c r="AB459" s="13">
        <v>0</v>
      </c>
      <c r="AC459" s="13">
        <v>0</v>
      </c>
      <c r="AD459" s="9" t="s">
        <v>686</v>
      </c>
      <c r="AE459" s="25">
        <v>4200000000</v>
      </c>
      <c r="AF459" s="9"/>
      <c r="AG459">
        <v>0</v>
      </c>
      <c r="AH459">
        <v>0</v>
      </c>
      <c r="AI459">
        <v>0</v>
      </c>
      <c r="AJ459">
        <v>0</v>
      </c>
      <c r="AK459">
        <v>0</v>
      </c>
      <c r="AL459">
        <v>0</v>
      </c>
      <c r="AM459">
        <v>3</v>
      </c>
      <c r="AN459">
        <v>3</v>
      </c>
      <c r="BA459">
        <v>3</v>
      </c>
      <c r="BD459">
        <v>3</v>
      </c>
      <c r="BE459">
        <v>0</v>
      </c>
      <c r="BF459">
        <v>0</v>
      </c>
      <c r="BG459">
        <v>0</v>
      </c>
      <c r="BH459">
        <v>3</v>
      </c>
      <c r="BQ459">
        <v>1</v>
      </c>
      <c r="BR459">
        <v>2</v>
      </c>
      <c r="BS459">
        <v>1</v>
      </c>
      <c r="BT459">
        <v>2</v>
      </c>
      <c r="BW459">
        <v>1</v>
      </c>
      <c r="BX459">
        <v>2</v>
      </c>
      <c r="BY459">
        <v>3</v>
      </c>
    </row>
    <row r="460" spans="1:77" x14ac:dyDescent="0.25">
      <c r="A460" s="9" t="s">
        <v>687</v>
      </c>
      <c r="B460" s="15">
        <v>42795</v>
      </c>
      <c r="C460" s="9" t="s">
        <v>108</v>
      </c>
      <c r="D460">
        <v>438</v>
      </c>
      <c r="E460" s="21"/>
      <c r="F460" s="9" t="s">
        <v>688</v>
      </c>
      <c r="G460" s="13">
        <v>1</v>
      </c>
      <c r="H460" s="13">
        <v>7</v>
      </c>
      <c r="I460" s="13">
        <v>5</v>
      </c>
      <c r="J460" s="13">
        <v>12</v>
      </c>
      <c r="K460" s="10">
        <v>1</v>
      </c>
      <c r="L460" s="10"/>
      <c r="M460" s="10">
        <v>0</v>
      </c>
      <c r="N460" s="10">
        <v>1</v>
      </c>
      <c r="O460" s="10">
        <v>1</v>
      </c>
      <c r="P460" s="10">
        <v>1</v>
      </c>
      <c r="Q460" s="10">
        <v>0</v>
      </c>
      <c r="R460" s="10">
        <v>0</v>
      </c>
      <c r="S460" s="10"/>
      <c r="T460" s="12">
        <v>1</v>
      </c>
      <c r="U460" s="13">
        <v>1</v>
      </c>
      <c r="V460" s="13">
        <v>1</v>
      </c>
      <c r="W460" s="13">
        <v>1</v>
      </c>
      <c r="X460" s="13">
        <v>1</v>
      </c>
      <c r="Y460" s="13">
        <v>0</v>
      </c>
      <c r="Z460" s="13">
        <v>0</v>
      </c>
      <c r="AA460" s="13">
        <v>0</v>
      </c>
      <c r="AB460" s="13">
        <v>0</v>
      </c>
      <c r="AC460" s="13">
        <v>0</v>
      </c>
      <c r="AD460" s="9"/>
      <c r="AE460" s="25">
        <v>230611000</v>
      </c>
      <c r="AF460" s="9"/>
      <c r="AG460">
        <v>0</v>
      </c>
      <c r="AH460">
        <v>1</v>
      </c>
      <c r="AI460">
        <v>0</v>
      </c>
      <c r="AJ460">
        <v>0</v>
      </c>
      <c r="AK460">
        <v>0</v>
      </c>
      <c r="AL460">
        <v>1</v>
      </c>
      <c r="AM460">
        <v>4</v>
      </c>
      <c r="AN460">
        <v>4</v>
      </c>
      <c r="AP460">
        <v>2</v>
      </c>
      <c r="AQ460">
        <v>0</v>
      </c>
      <c r="AR460">
        <v>2</v>
      </c>
      <c r="AS460">
        <v>0</v>
      </c>
      <c r="AT460">
        <v>0</v>
      </c>
      <c r="AU460">
        <v>0</v>
      </c>
      <c r="AV460">
        <v>0</v>
      </c>
      <c r="AW460">
        <v>0</v>
      </c>
      <c r="AX460">
        <v>0</v>
      </c>
      <c r="AY460">
        <v>0</v>
      </c>
      <c r="AZ460">
        <v>2</v>
      </c>
      <c r="BA460">
        <v>6</v>
      </c>
      <c r="BD460">
        <v>5</v>
      </c>
      <c r="BE460">
        <v>4</v>
      </c>
      <c r="BF460">
        <v>1</v>
      </c>
      <c r="BG460">
        <v>0</v>
      </c>
      <c r="BH460">
        <v>4</v>
      </c>
      <c r="BP460">
        <v>2</v>
      </c>
      <c r="BQ460">
        <v>3</v>
      </c>
      <c r="BR460">
        <v>1</v>
      </c>
      <c r="BT460">
        <v>5</v>
      </c>
      <c r="BU460">
        <v>1</v>
      </c>
      <c r="BX460">
        <v>6</v>
      </c>
      <c r="BY460">
        <v>6</v>
      </c>
    </row>
    <row r="461" spans="1:77" x14ac:dyDescent="0.25">
      <c r="A461" s="9" t="s">
        <v>689</v>
      </c>
      <c r="B461" s="15">
        <v>42795</v>
      </c>
      <c r="C461" s="9" t="s">
        <v>108</v>
      </c>
      <c r="D461">
        <v>300</v>
      </c>
      <c r="E461" s="21"/>
      <c r="F461" s="9" t="s">
        <v>55</v>
      </c>
      <c r="G461" s="13">
        <v>1</v>
      </c>
      <c r="H461" s="13">
        <v>1</v>
      </c>
      <c r="I461" s="13">
        <v>1</v>
      </c>
      <c r="J461" s="13">
        <v>2</v>
      </c>
      <c r="K461" s="10">
        <v>0</v>
      </c>
      <c r="L461" s="10"/>
      <c r="M461" s="10">
        <v>0</v>
      </c>
      <c r="N461" s="10">
        <v>0</v>
      </c>
      <c r="O461" s="10">
        <v>0</v>
      </c>
      <c r="P461" s="10">
        <v>1</v>
      </c>
      <c r="Q461" s="10">
        <v>0</v>
      </c>
      <c r="R461" s="10">
        <v>0</v>
      </c>
      <c r="S461" s="10"/>
      <c r="T461" s="12">
        <v>1</v>
      </c>
      <c r="U461" s="13">
        <v>0</v>
      </c>
      <c r="V461" s="13">
        <v>1</v>
      </c>
      <c r="W461" s="13">
        <v>0</v>
      </c>
      <c r="X461" s="13">
        <v>0</v>
      </c>
      <c r="Y461" s="13">
        <v>0</v>
      </c>
      <c r="Z461" s="13">
        <v>0</v>
      </c>
      <c r="AA461" s="13">
        <v>0</v>
      </c>
      <c r="AB461" s="13">
        <v>0</v>
      </c>
      <c r="AC461" s="13">
        <v>0</v>
      </c>
      <c r="AD461" s="9"/>
      <c r="AE461" s="25">
        <v>65350000</v>
      </c>
      <c r="AF461" s="9"/>
    </row>
    <row r="462" spans="1:77" x14ac:dyDescent="0.25">
      <c r="A462" s="9" t="s">
        <v>690</v>
      </c>
      <c r="B462" s="15">
        <v>42795</v>
      </c>
      <c r="C462" s="9" t="s">
        <v>222</v>
      </c>
      <c r="D462">
        <v>226</v>
      </c>
      <c r="E462" s="21"/>
      <c r="F462" s="9"/>
      <c r="G462" s="13">
        <v>0</v>
      </c>
      <c r="H462" s="13">
        <v>1</v>
      </c>
      <c r="I462" s="13">
        <v>0</v>
      </c>
      <c r="J462" s="13">
        <v>1</v>
      </c>
      <c r="K462" s="10">
        <v>0</v>
      </c>
      <c r="L462" s="10"/>
      <c r="M462" s="10">
        <v>0</v>
      </c>
      <c r="N462" s="10">
        <v>0</v>
      </c>
      <c r="O462" s="10">
        <v>0</v>
      </c>
      <c r="P462" s="10">
        <v>1</v>
      </c>
      <c r="Q462" s="10">
        <v>0</v>
      </c>
      <c r="R462" s="10">
        <v>0</v>
      </c>
      <c r="S462" s="10"/>
      <c r="T462" s="12">
        <v>0</v>
      </c>
      <c r="U462" s="13">
        <v>0</v>
      </c>
      <c r="V462" s="13">
        <v>0</v>
      </c>
      <c r="W462" s="13">
        <v>0</v>
      </c>
      <c r="X462" s="13">
        <v>0</v>
      </c>
      <c r="Y462" s="13">
        <v>0</v>
      </c>
      <c r="Z462" s="13">
        <v>0</v>
      </c>
      <c r="AA462" s="13">
        <v>0</v>
      </c>
      <c r="AB462" s="13">
        <v>0</v>
      </c>
      <c r="AC462" s="13">
        <v>0</v>
      </c>
      <c r="AD462" s="9" t="s">
        <v>690</v>
      </c>
      <c r="AE462" s="25">
        <v>63030000</v>
      </c>
      <c r="AF462" s="9"/>
      <c r="AG462">
        <v>0</v>
      </c>
      <c r="AH462">
        <v>0</v>
      </c>
      <c r="AI462">
        <v>0</v>
      </c>
      <c r="AJ462">
        <v>0</v>
      </c>
      <c r="AK462">
        <v>1</v>
      </c>
      <c r="AL462">
        <v>0</v>
      </c>
      <c r="AM462">
        <v>3</v>
      </c>
      <c r="AN462">
        <v>4</v>
      </c>
      <c r="BA462">
        <v>4</v>
      </c>
      <c r="BD462">
        <v>4</v>
      </c>
      <c r="BE462">
        <v>2</v>
      </c>
      <c r="BF462">
        <v>0</v>
      </c>
      <c r="BG462">
        <v>0</v>
      </c>
      <c r="BH462">
        <v>4</v>
      </c>
      <c r="BP462">
        <v>3</v>
      </c>
      <c r="BQ462">
        <v>1</v>
      </c>
      <c r="BT462">
        <v>2</v>
      </c>
      <c r="BU462">
        <v>2</v>
      </c>
      <c r="BX462">
        <v>4</v>
      </c>
      <c r="BY462">
        <v>4</v>
      </c>
    </row>
    <row r="463" spans="1:77" x14ac:dyDescent="0.25">
      <c r="A463" s="9" t="s">
        <v>691</v>
      </c>
      <c r="B463" s="15">
        <v>42795</v>
      </c>
      <c r="C463" s="9" t="s">
        <v>107</v>
      </c>
      <c r="D463">
        <v>22</v>
      </c>
      <c r="E463" s="21"/>
      <c r="F463" s="9"/>
      <c r="G463" s="13">
        <v>0</v>
      </c>
      <c r="H463" s="13">
        <v>0</v>
      </c>
      <c r="I463" s="13">
        <v>0</v>
      </c>
      <c r="J463" s="13">
        <v>0</v>
      </c>
      <c r="K463" s="10">
        <v>0</v>
      </c>
      <c r="L463" s="10"/>
      <c r="M463" s="10">
        <v>0</v>
      </c>
      <c r="N463" s="10">
        <v>0</v>
      </c>
      <c r="O463" s="10">
        <v>0</v>
      </c>
      <c r="P463" s="10">
        <v>0</v>
      </c>
      <c r="Q463" s="10">
        <v>0</v>
      </c>
      <c r="R463" s="10">
        <v>0</v>
      </c>
      <c r="S463" s="10"/>
      <c r="T463" s="12">
        <v>0</v>
      </c>
      <c r="U463" s="13">
        <v>0</v>
      </c>
      <c r="V463" s="13">
        <v>0</v>
      </c>
      <c r="W463" s="13">
        <v>0</v>
      </c>
      <c r="X463" s="13">
        <v>0</v>
      </c>
      <c r="Y463" s="13">
        <v>0</v>
      </c>
      <c r="Z463" s="13">
        <v>0</v>
      </c>
      <c r="AA463" s="13">
        <v>0</v>
      </c>
      <c r="AB463" s="13">
        <v>0</v>
      </c>
      <c r="AC463" s="13">
        <v>0</v>
      </c>
      <c r="AD463" s="9" t="s">
        <v>691</v>
      </c>
      <c r="AE463" s="25">
        <v>170000000</v>
      </c>
      <c r="AF463" s="9"/>
    </row>
    <row r="464" spans="1:77" x14ac:dyDescent="0.25">
      <c r="A464" s="9" t="s">
        <v>692</v>
      </c>
      <c r="B464" s="15">
        <v>42795</v>
      </c>
      <c r="C464" s="9" t="s">
        <v>206</v>
      </c>
      <c r="D464">
        <v>10</v>
      </c>
      <c r="E464" s="21"/>
      <c r="F464" s="9" t="s">
        <v>693</v>
      </c>
      <c r="G464" s="13">
        <v>1</v>
      </c>
      <c r="H464" s="13">
        <v>3.2</v>
      </c>
      <c r="I464" s="13">
        <v>0</v>
      </c>
      <c r="J464" s="13">
        <v>3.2</v>
      </c>
      <c r="K464" s="10">
        <v>1</v>
      </c>
      <c r="L464" s="10"/>
      <c r="M464" s="10">
        <v>0</v>
      </c>
      <c r="N464" s="10">
        <v>1</v>
      </c>
      <c r="O464" s="10">
        <v>0</v>
      </c>
      <c r="P464" s="10">
        <v>0</v>
      </c>
      <c r="Q464" s="10">
        <v>0</v>
      </c>
      <c r="R464" s="10">
        <v>0</v>
      </c>
      <c r="S464" s="10"/>
      <c r="T464" s="12">
        <v>0</v>
      </c>
      <c r="U464" s="13">
        <v>0</v>
      </c>
      <c r="V464" s="13">
        <v>0</v>
      </c>
      <c r="W464" s="13">
        <v>0</v>
      </c>
      <c r="X464" s="13">
        <v>0</v>
      </c>
      <c r="Y464" s="13">
        <v>0</v>
      </c>
      <c r="Z464" s="13">
        <v>0</v>
      </c>
      <c r="AA464" s="13">
        <v>0</v>
      </c>
      <c r="AB464" s="13">
        <v>0</v>
      </c>
      <c r="AC464" s="13">
        <v>0</v>
      </c>
      <c r="AD464" s="9" t="s">
        <v>692</v>
      </c>
      <c r="AE464" s="25"/>
      <c r="AF464" s="9"/>
    </row>
    <row r="465" spans="1:77" x14ac:dyDescent="0.25">
      <c r="A465" s="9" t="s">
        <v>694</v>
      </c>
      <c r="B465" s="15">
        <v>42795</v>
      </c>
      <c r="C465" s="9" t="s">
        <v>200</v>
      </c>
      <c r="D465">
        <v>140</v>
      </c>
      <c r="E465" s="21"/>
      <c r="F465" s="9" t="s">
        <v>695</v>
      </c>
      <c r="G465" s="13">
        <v>1</v>
      </c>
      <c r="H465" s="13">
        <v>1.5</v>
      </c>
      <c r="I465" s="13">
        <v>0</v>
      </c>
      <c r="J465" s="13">
        <v>1.5</v>
      </c>
      <c r="K465" s="10">
        <v>0</v>
      </c>
      <c r="L465" s="10"/>
      <c r="M465" s="10">
        <v>1</v>
      </c>
      <c r="N465" s="10">
        <v>0</v>
      </c>
      <c r="O465" s="10">
        <v>0</v>
      </c>
      <c r="P465" s="10">
        <v>0</v>
      </c>
      <c r="Q465" s="10">
        <v>0</v>
      </c>
      <c r="R465" s="10">
        <v>0</v>
      </c>
      <c r="S465" s="10"/>
      <c r="T465" s="12">
        <v>0</v>
      </c>
      <c r="U465" s="13">
        <v>0</v>
      </c>
      <c r="V465" s="13">
        <v>0</v>
      </c>
      <c r="W465" s="13">
        <v>0</v>
      </c>
      <c r="X465" s="13">
        <v>0</v>
      </c>
      <c r="Y465" s="13">
        <v>0</v>
      </c>
      <c r="Z465" s="13">
        <v>0</v>
      </c>
      <c r="AA465" s="13">
        <v>0</v>
      </c>
      <c r="AB465" s="13">
        <v>0</v>
      </c>
      <c r="AC465" s="13">
        <v>0</v>
      </c>
      <c r="AD465" s="9"/>
      <c r="AE465" s="25"/>
      <c r="AF465" s="9"/>
      <c r="AG465">
        <v>0</v>
      </c>
      <c r="AH465">
        <v>0</v>
      </c>
      <c r="AI465">
        <v>0</v>
      </c>
      <c r="AJ465">
        <v>1</v>
      </c>
      <c r="AK465">
        <v>0</v>
      </c>
      <c r="AL465">
        <v>0</v>
      </c>
      <c r="AM465">
        <v>3</v>
      </c>
      <c r="AN465">
        <v>3</v>
      </c>
      <c r="AP465">
        <v>1</v>
      </c>
      <c r="AQ465">
        <v>1</v>
      </c>
      <c r="AR465">
        <v>0</v>
      </c>
      <c r="AS465">
        <v>0</v>
      </c>
      <c r="AT465">
        <v>0</v>
      </c>
      <c r="AU465">
        <v>0</v>
      </c>
      <c r="AV465">
        <v>0</v>
      </c>
      <c r="AW465">
        <v>1</v>
      </c>
      <c r="AX465">
        <v>0</v>
      </c>
      <c r="AY465">
        <v>0</v>
      </c>
      <c r="AZ465">
        <v>0</v>
      </c>
      <c r="BA465">
        <v>3</v>
      </c>
      <c r="BB465">
        <v>1</v>
      </c>
      <c r="BD465">
        <v>4</v>
      </c>
      <c r="BE465">
        <v>3</v>
      </c>
      <c r="BF465">
        <v>0</v>
      </c>
      <c r="BG465">
        <v>0</v>
      </c>
      <c r="BH465">
        <v>2</v>
      </c>
      <c r="BP465">
        <v>1</v>
      </c>
      <c r="BR465">
        <v>3</v>
      </c>
      <c r="BS465">
        <v>1</v>
      </c>
      <c r="BT465">
        <v>3</v>
      </c>
      <c r="BX465">
        <v>4</v>
      </c>
      <c r="BY465">
        <v>4</v>
      </c>
    </row>
    <row r="466" spans="1:77" x14ac:dyDescent="0.25">
      <c r="A466" s="9" t="s">
        <v>696</v>
      </c>
      <c r="B466" s="15">
        <v>42795</v>
      </c>
      <c r="C466" s="9" t="s">
        <v>133</v>
      </c>
      <c r="D466">
        <v>80</v>
      </c>
      <c r="E466" s="21"/>
      <c r="F466" s="9"/>
      <c r="G466" s="13">
        <v>0</v>
      </c>
      <c r="H466" s="13">
        <v>0</v>
      </c>
      <c r="I466" s="13">
        <v>1</v>
      </c>
      <c r="J466" s="13">
        <v>1</v>
      </c>
      <c r="K466" s="10">
        <v>0</v>
      </c>
      <c r="L466" s="10"/>
      <c r="M466" s="10">
        <v>0</v>
      </c>
      <c r="N466" s="10">
        <v>0</v>
      </c>
      <c r="O466" s="10">
        <v>0</v>
      </c>
      <c r="P466" s="10">
        <v>0</v>
      </c>
      <c r="Q466" s="10">
        <v>0</v>
      </c>
      <c r="R466" s="10">
        <v>0</v>
      </c>
      <c r="S466" s="10"/>
      <c r="T466" s="12">
        <v>1</v>
      </c>
      <c r="U466" s="13">
        <v>0</v>
      </c>
      <c r="V466" s="13">
        <v>1</v>
      </c>
      <c r="W466" s="13">
        <v>0</v>
      </c>
      <c r="X466" s="13">
        <v>0</v>
      </c>
      <c r="Y466" s="13">
        <v>0</v>
      </c>
      <c r="Z466" s="13">
        <v>0</v>
      </c>
      <c r="AA466" s="13">
        <v>0</v>
      </c>
      <c r="AB466" s="13">
        <v>0</v>
      </c>
      <c r="AC466" s="13">
        <v>0</v>
      </c>
      <c r="AD466" s="9"/>
      <c r="AE466" s="25"/>
      <c r="AF466" s="9"/>
    </row>
    <row r="467" spans="1:77" x14ac:dyDescent="0.25">
      <c r="A467" s="9" t="s">
        <v>697</v>
      </c>
      <c r="B467" s="15">
        <v>42795</v>
      </c>
      <c r="C467" s="9" t="s">
        <v>108</v>
      </c>
      <c r="D467">
        <v>420</v>
      </c>
      <c r="E467" s="21"/>
      <c r="F467" s="9" t="s">
        <v>76</v>
      </c>
      <c r="G467" s="13">
        <v>1</v>
      </c>
      <c r="H467" s="13">
        <v>8.5</v>
      </c>
      <c r="I467" s="13">
        <v>0</v>
      </c>
      <c r="J467" s="13">
        <v>8.5</v>
      </c>
      <c r="K467" s="10">
        <v>1</v>
      </c>
      <c r="L467" s="10"/>
      <c r="M467" s="10">
        <v>1</v>
      </c>
      <c r="N467" s="10">
        <v>1</v>
      </c>
      <c r="O467" s="10">
        <v>1</v>
      </c>
      <c r="P467" s="10">
        <v>1</v>
      </c>
      <c r="Q467" s="10">
        <v>0</v>
      </c>
      <c r="R467" s="10">
        <v>0</v>
      </c>
      <c r="S467" s="10"/>
      <c r="T467" s="12">
        <v>0</v>
      </c>
      <c r="U467" s="13">
        <v>0</v>
      </c>
      <c r="V467" s="13">
        <v>0</v>
      </c>
      <c r="W467" s="13">
        <v>0</v>
      </c>
      <c r="X467" s="13">
        <v>0</v>
      </c>
      <c r="Y467" s="13">
        <v>0</v>
      </c>
      <c r="Z467" s="13">
        <v>0</v>
      </c>
      <c r="AA467" s="13">
        <v>0</v>
      </c>
      <c r="AB467" s="13">
        <v>0</v>
      </c>
      <c r="AC467" s="13">
        <v>0</v>
      </c>
      <c r="AD467" s="9"/>
      <c r="AE467" s="25">
        <v>330128000</v>
      </c>
      <c r="AF467" s="9"/>
      <c r="AG467">
        <v>0</v>
      </c>
      <c r="AH467">
        <v>0</v>
      </c>
      <c r="AI467">
        <v>0</v>
      </c>
      <c r="AJ467">
        <v>0</v>
      </c>
      <c r="AK467">
        <v>0</v>
      </c>
      <c r="AL467">
        <v>1</v>
      </c>
      <c r="AM467">
        <v>3</v>
      </c>
      <c r="AN467">
        <v>3</v>
      </c>
      <c r="AO467">
        <v>1</v>
      </c>
      <c r="AQ467">
        <v>1</v>
      </c>
      <c r="AR467">
        <v>0</v>
      </c>
      <c r="AS467">
        <v>0</v>
      </c>
      <c r="AT467">
        <v>0</v>
      </c>
      <c r="AU467">
        <v>0</v>
      </c>
      <c r="AV467">
        <v>0</v>
      </c>
      <c r="AW467">
        <v>0</v>
      </c>
      <c r="AX467">
        <v>0</v>
      </c>
      <c r="AY467">
        <v>0</v>
      </c>
      <c r="AZ467">
        <v>1</v>
      </c>
      <c r="BA467">
        <v>4</v>
      </c>
      <c r="BD467">
        <v>3</v>
      </c>
      <c r="BE467">
        <v>2</v>
      </c>
      <c r="BF467">
        <v>0</v>
      </c>
      <c r="BG467">
        <v>0</v>
      </c>
      <c r="BH467">
        <v>4</v>
      </c>
      <c r="BP467">
        <v>2</v>
      </c>
      <c r="BQ467">
        <v>1</v>
      </c>
      <c r="BR467">
        <v>1</v>
      </c>
      <c r="BS467">
        <v>2</v>
      </c>
      <c r="BT467">
        <v>2</v>
      </c>
      <c r="BX467">
        <v>3</v>
      </c>
      <c r="BY467">
        <v>4</v>
      </c>
    </row>
    <row r="468" spans="1:77" x14ac:dyDescent="0.25">
      <c r="A468" s="9" t="s">
        <v>698</v>
      </c>
      <c r="B468" s="15">
        <v>42795</v>
      </c>
      <c r="C468" s="9" t="s">
        <v>200</v>
      </c>
      <c r="D468">
        <v>10</v>
      </c>
      <c r="E468" s="21"/>
      <c r="F468" s="9" t="s">
        <v>699</v>
      </c>
      <c r="G468" s="13">
        <v>1</v>
      </c>
      <c r="H468" s="13">
        <v>0</v>
      </c>
      <c r="I468" s="13">
        <v>1.2</v>
      </c>
      <c r="J468" s="13">
        <v>1.2</v>
      </c>
      <c r="K468" s="10">
        <v>0</v>
      </c>
      <c r="L468" s="10"/>
      <c r="M468" s="10">
        <v>0</v>
      </c>
      <c r="N468" s="10">
        <v>0</v>
      </c>
      <c r="O468" s="10">
        <v>0</v>
      </c>
      <c r="P468" s="10">
        <v>0</v>
      </c>
      <c r="Q468" s="10">
        <v>0</v>
      </c>
      <c r="R468" s="10">
        <v>0</v>
      </c>
      <c r="S468" s="10">
        <v>0</v>
      </c>
      <c r="T468" s="12">
        <v>1</v>
      </c>
      <c r="U468" s="13">
        <v>0</v>
      </c>
      <c r="V468" s="13">
        <v>1</v>
      </c>
      <c r="W468" s="13">
        <v>0</v>
      </c>
      <c r="X468" s="13">
        <v>0</v>
      </c>
      <c r="Y468" s="13">
        <v>0</v>
      </c>
      <c r="Z468" s="13">
        <v>0</v>
      </c>
      <c r="AA468" s="13">
        <v>1</v>
      </c>
      <c r="AB468" s="13">
        <v>0</v>
      </c>
      <c r="AC468" s="13">
        <v>0</v>
      </c>
      <c r="AD468" s="9" t="s">
        <v>698</v>
      </c>
      <c r="AE468" s="25"/>
      <c r="AF468" s="9"/>
    </row>
    <row r="469" spans="1:77" x14ac:dyDescent="0.25">
      <c r="A469" s="9" t="s">
        <v>700</v>
      </c>
      <c r="B469" s="15">
        <v>42795</v>
      </c>
      <c r="C469" s="9" t="s">
        <v>224</v>
      </c>
      <c r="D469">
        <v>0</v>
      </c>
      <c r="E469" s="21"/>
      <c r="F469" s="9"/>
      <c r="G469" s="13">
        <v>0</v>
      </c>
      <c r="H469" s="13">
        <v>0</v>
      </c>
      <c r="I469" s="13">
        <v>0</v>
      </c>
      <c r="J469" s="13">
        <v>0</v>
      </c>
      <c r="K469" s="10">
        <v>0</v>
      </c>
      <c r="L469" s="10"/>
      <c r="M469" s="10">
        <v>0</v>
      </c>
      <c r="N469" s="10">
        <v>0</v>
      </c>
      <c r="O469" s="10">
        <v>0</v>
      </c>
      <c r="P469" s="10">
        <v>0</v>
      </c>
      <c r="Q469" s="10">
        <v>0</v>
      </c>
      <c r="R469" s="10">
        <v>0</v>
      </c>
      <c r="S469" s="10"/>
      <c r="T469" s="12">
        <v>0</v>
      </c>
      <c r="U469" s="13">
        <v>0</v>
      </c>
      <c r="V469" s="13">
        <v>0</v>
      </c>
      <c r="W469" s="13">
        <v>0</v>
      </c>
      <c r="X469" s="13">
        <v>0</v>
      </c>
      <c r="Y469" s="13">
        <v>0</v>
      </c>
      <c r="Z469" s="13">
        <v>0</v>
      </c>
      <c r="AA469" s="13">
        <v>0</v>
      </c>
      <c r="AB469" s="13">
        <v>0</v>
      </c>
      <c r="AC469" s="13">
        <v>0</v>
      </c>
      <c r="AD469" s="9"/>
      <c r="AE469" s="25"/>
      <c r="AF469" s="9" t="s">
        <v>716</v>
      </c>
    </row>
    <row r="470" spans="1:77" x14ac:dyDescent="0.25">
      <c r="A470" s="9" t="s">
        <v>701</v>
      </c>
      <c r="B470" s="15">
        <v>42795</v>
      </c>
      <c r="C470" s="9" t="s">
        <v>200</v>
      </c>
      <c r="D470">
        <v>357</v>
      </c>
      <c r="E470" s="21"/>
      <c r="F470" s="9" t="s">
        <v>702</v>
      </c>
      <c r="G470" s="13">
        <v>1</v>
      </c>
      <c r="H470" s="13">
        <v>1</v>
      </c>
      <c r="I470" s="13">
        <v>0</v>
      </c>
      <c r="J470" s="13">
        <v>1</v>
      </c>
      <c r="K470" s="10">
        <v>0</v>
      </c>
      <c r="L470" s="10"/>
      <c r="M470" s="10">
        <v>0</v>
      </c>
      <c r="N470" s="10">
        <v>0</v>
      </c>
      <c r="O470" s="10">
        <v>0</v>
      </c>
      <c r="P470" s="10">
        <v>1</v>
      </c>
      <c r="Q470" s="10">
        <v>0</v>
      </c>
      <c r="R470" s="10">
        <v>0</v>
      </c>
      <c r="S470" s="10"/>
      <c r="T470" s="12">
        <v>0</v>
      </c>
      <c r="U470" s="13">
        <v>0</v>
      </c>
      <c r="V470" s="13">
        <v>0</v>
      </c>
      <c r="W470" s="13">
        <v>0</v>
      </c>
      <c r="X470" s="13">
        <v>0</v>
      </c>
      <c r="Y470" s="13">
        <v>0</v>
      </c>
      <c r="Z470" s="13">
        <v>0</v>
      </c>
      <c r="AA470" s="13">
        <v>0</v>
      </c>
      <c r="AB470" s="13">
        <v>0</v>
      </c>
      <c r="AC470" s="13">
        <v>0</v>
      </c>
      <c r="AD470" s="9" t="s">
        <v>701</v>
      </c>
      <c r="AE470" s="25"/>
      <c r="AF470" s="9"/>
    </row>
    <row r="471" spans="1:77" x14ac:dyDescent="0.25">
      <c r="A471" s="9" t="s">
        <v>703</v>
      </c>
      <c r="B471" s="15">
        <v>42795</v>
      </c>
      <c r="C471" s="9" t="s">
        <v>224</v>
      </c>
      <c r="D471">
        <v>185</v>
      </c>
      <c r="E471" s="21"/>
      <c r="F471" s="9" t="s">
        <v>704</v>
      </c>
      <c r="G471" s="13">
        <v>1</v>
      </c>
      <c r="H471" s="13">
        <v>0</v>
      </c>
      <c r="I471" s="13">
        <v>1.5</v>
      </c>
      <c r="J471" s="13">
        <v>1.5</v>
      </c>
      <c r="K471" s="10">
        <v>0</v>
      </c>
      <c r="L471" s="10"/>
      <c r="M471" s="10">
        <v>0</v>
      </c>
      <c r="N471" s="10">
        <v>0</v>
      </c>
      <c r="O471" s="10">
        <v>0</v>
      </c>
      <c r="P471" s="10">
        <v>0</v>
      </c>
      <c r="Q471" s="10">
        <v>0</v>
      </c>
      <c r="R471" s="10">
        <v>0</v>
      </c>
      <c r="S471" s="10"/>
      <c r="T471" s="12">
        <v>1</v>
      </c>
      <c r="U471" s="13">
        <v>0</v>
      </c>
      <c r="V471" s="13">
        <v>0</v>
      </c>
      <c r="W471" s="13">
        <v>0</v>
      </c>
      <c r="X471" s="13">
        <v>0</v>
      </c>
      <c r="Y471" s="13">
        <v>0</v>
      </c>
      <c r="Z471" s="13">
        <v>1</v>
      </c>
      <c r="AA471" s="13">
        <v>1</v>
      </c>
      <c r="AB471" s="13">
        <v>0</v>
      </c>
      <c r="AC471" s="13">
        <v>0</v>
      </c>
      <c r="AD471" s="9"/>
      <c r="AE471" s="25">
        <v>200000000</v>
      </c>
      <c r="AF471" s="9" t="s">
        <v>87</v>
      </c>
    </row>
    <row r="472" spans="1:77" x14ac:dyDescent="0.25">
      <c r="A472" s="9" t="s">
        <v>705</v>
      </c>
      <c r="B472" s="15">
        <v>42795</v>
      </c>
      <c r="C472" s="9" t="s">
        <v>107</v>
      </c>
      <c r="D472">
        <v>21</v>
      </c>
      <c r="E472" s="21"/>
      <c r="F472" s="9" t="s">
        <v>706</v>
      </c>
      <c r="G472" s="13">
        <v>1</v>
      </c>
      <c r="H472" s="13">
        <v>2.2000000000000002</v>
      </c>
      <c r="I472" s="13">
        <v>1</v>
      </c>
      <c r="J472" s="13">
        <v>3.2</v>
      </c>
      <c r="K472" s="10">
        <v>0</v>
      </c>
      <c r="L472" s="10"/>
      <c r="M472" s="10">
        <v>0</v>
      </c>
      <c r="N472" s="10">
        <v>1</v>
      </c>
      <c r="O472" s="10">
        <v>0</v>
      </c>
      <c r="P472" s="10">
        <v>0</v>
      </c>
      <c r="Q472" s="10">
        <v>0</v>
      </c>
      <c r="R472" s="10">
        <v>0</v>
      </c>
      <c r="S472" s="10"/>
      <c r="T472" s="12">
        <v>1</v>
      </c>
      <c r="U472" s="13">
        <v>0</v>
      </c>
      <c r="V472" s="13">
        <v>1</v>
      </c>
      <c r="W472" s="13">
        <v>0</v>
      </c>
      <c r="X472" s="13">
        <v>0</v>
      </c>
      <c r="Y472" s="13">
        <v>0</v>
      </c>
      <c r="Z472" s="13">
        <v>0</v>
      </c>
      <c r="AA472" s="13">
        <v>0</v>
      </c>
      <c r="AB472" s="13">
        <v>0</v>
      </c>
      <c r="AC472" s="13">
        <v>0</v>
      </c>
      <c r="AD472" s="9" t="s">
        <v>705</v>
      </c>
      <c r="AE472" s="25"/>
      <c r="AF472" s="9"/>
    </row>
    <row r="473" spans="1:77" x14ac:dyDescent="0.25">
      <c r="A473" s="9" t="s">
        <v>707</v>
      </c>
      <c r="B473" s="15">
        <v>42795</v>
      </c>
      <c r="C473" s="9" t="s">
        <v>564</v>
      </c>
      <c r="D473">
        <v>400</v>
      </c>
      <c r="E473" s="21"/>
      <c r="F473" s="9"/>
      <c r="G473" s="13">
        <v>0</v>
      </c>
      <c r="H473" s="13">
        <v>1</v>
      </c>
      <c r="I473" s="13">
        <v>0</v>
      </c>
      <c r="J473" s="13">
        <v>1</v>
      </c>
      <c r="K473" s="10">
        <v>0</v>
      </c>
      <c r="L473" s="10"/>
      <c r="M473" s="10">
        <v>0</v>
      </c>
      <c r="N473" s="10">
        <v>0</v>
      </c>
      <c r="O473" s="10">
        <v>0</v>
      </c>
      <c r="P473" s="10">
        <v>1</v>
      </c>
      <c r="Q473" s="10">
        <v>0</v>
      </c>
      <c r="R473" s="10">
        <v>0</v>
      </c>
      <c r="S473" s="10"/>
      <c r="T473" s="12">
        <v>0</v>
      </c>
      <c r="U473" s="13">
        <v>0</v>
      </c>
      <c r="V473" s="13">
        <v>0</v>
      </c>
      <c r="W473" s="13">
        <v>0</v>
      </c>
      <c r="X473" s="13">
        <v>0</v>
      </c>
      <c r="Y473" s="13">
        <v>0</v>
      </c>
      <c r="Z473" s="13">
        <v>0</v>
      </c>
      <c r="AA473" s="13">
        <v>0</v>
      </c>
      <c r="AB473" s="13">
        <v>0</v>
      </c>
      <c r="AC473" s="13">
        <v>0</v>
      </c>
      <c r="AD473" s="9" t="s">
        <v>708</v>
      </c>
      <c r="AE473" s="25">
        <v>3200000000</v>
      </c>
      <c r="AF473" s="9"/>
    </row>
    <row r="474" spans="1:77" x14ac:dyDescent="0.25">
      <c r="A474" s="9" t="s">
        <v>709</v>
      </c>
      <c r="B474" s="15">
        <v>42795</v>
      </c>
      <c r="C474" s="9" t="s">
        <v>133</v>
      </c>
      <c r="D474">
        <v>67</v>
      </c>
      <c r="E474" s="21"/>
      <c r="F474" s="9"/>
      <c r="G474" s="13">
        <v>0</v>
      </c>
      <c r="H474" s="13">
        <v>0</v>
      </c>
      <c r="I474" s="13">
        <v>0</v>
      </c>
      <c r="J474" s="13">
        <v>0</v>
      </c>
      <c r="K474" s="10">
        <v>0</v>
      </c>
      <c r="L474" s="10"/>
      <c r="M474" s="10">
        <v>0</v>
      </c>
      <c r="N474" s="10">
        <v>0</v>
      </c>
      <c r="O474" s="10">
        <v>0</v>
      </c>
      <c r="P474" s="10">
        <v>0</v>
      </c>
      <c r="Q474" s="10">
        <v>0</v>
      </c>
      <c r="R474" s="10">
        <v>0</v>
      </c>
      <c r="S474" s="10"/>
      <c r="T474" s="12">
        <v>0</v>
      </c>
      <c r="U474" s="13">
        <v>0</v>
      </c>
      <c r="V474" s="13">
        <v>0</v>
      </c>
      <c r="W474" s="13">
        <v>0</v>
      </c>
      <c r="X474" s="13">
        <v>0</v>
      </c>
      <c r="Y474" s="13">
        <v>0</v>
      </c>
      <c r="Z474" s="13">
        <v>0</v>
      </c>
      <c r="AA474" s="13">
        <v>0</v>
      </c>
      <c r="AB474" s="13">
        <v>0</v>
      </c>
      <c r="AC474" s="13">
        <v>0</v>
      </c>
      <c r="AD474" s="9"/>
      <c r="AE474" s="25">
        <v>25000000</v>
      </c>
      <c r="AF474" s="9"/>
    </row>
    <row r="475" spans="1:77" x14ac:dyDescent="0.25">
      <c r="A475" s="9" t="s">
        <v>710</v>
      </c>
      <c r="B475" s="15">
        <v>42795</v>
      </c>
      <c r="C475" s="9" t="s">
        <v>206</v>
      </c>
      <c r="D475">
        <v>23</v>
      </c>
      <c r="E475" s="21"/>
      <c r="F475" s="9" t="s">
        <v>36</v>
      </c>
      <c r="G475" s="13">
        <v>1</v>
      </c>
      <c r="H475" s="13">
        <v>3.7</v>
      </c>
      <c r="I475" s="13">
        <v>1</v>
      </c>
      <c r="J475" s="13">
        <v>4.7</v>
      </c>
      <c r="K475" s="10">
        <v>0</v>
      </c>
      <c r="L475" s="10"/>
      <c r="M475" s="10">
        <v>1</v>
      </c>
      <c r="N475" s="10">
        <v>1</v>
      </c>
      <c r="O475" s="10">
        <v>0</v>
      </c>
      <c r="P475" s="10">
        <v>0</v>
      </c>
      <c r="Q475" s="10">
        <v>0</v>
      </c>
      <c r="R475" s="10">
        <v>0</v>
      </c>
      <c r="S475" s="10"/>
      <c r="T475" s="12">
        <v>1</v>
      </c>
      <c r="U475" s="13">
        <v>0</v>
      </c>
      <c r="V475" s="13">
        <v>1</v>
      </c>
      <c r="W475" s="13">
        <v>0</v>
      </c>
      <c r="X475" s="13">
        <v>0</v>
      </c>
      <c r="Y475" s="13">
        <v>0</v>
      </c>
      <c r="Z475" s="13">
        <v>0</v>
      </c>
      <c r="AA475" s="13">
        <v>0</v>
      </c>
      <c r="AB475" s="13">
        <v>0</v>
      </c>
      <c r="AC475" s="13">
        <v>0</v>
      </c>
      <c r="AD475" s="9" t="s">
        <v>710</v>
      </c>
      <c r="AE475" s="25"/>
      <c r="AF475" s="9"/>
    </row>
    <row r="476" spans="1:77" x14ac:dyDescent="0.25">
      <c r="A476" s="9" t="s">
        <v>711</v>
      </c>
      <c r="B476" s="15">
        <v>42795</v>
      </c>
      <c r="C476" s="9" t="s">
        <v>200</v>
      </c>
      <c r="D476">
        <v>130</v>
      </c>
      <c r="E476" s="21"/>
      <c r="F476" s="9" t="s">
        <v>26</v>
      </c>
      <c r="G476" s="13">
        <v>1</v>
      </c>
      <c r="H476" s="13">
        <v>0</v>
      </c>
      <c r="I476" s="13">
        <v>3.2</v>
      </c>
      <c r="J476" s="13">
        <v>3.2</v>
      </c>
      <c r="K476" s="10">
        <v>0</v>
      </c>
      <c r="L476" s="10"/>
      <c r="M476" s="10">
        <v>0</v>
      </c>
      <c r="N476" s="10">
        <v>0</v>
      </c>
      <c r="O476" s="10">
        <v>0</v>
      </c>
      <c r="P476" s="10">
        <v>0</v>
      </c>
      <c r="Q476" s="10">
        <v>0</v>
      </c>
      <c r="R476" s="10">
        <v>0</v>
      </c>
      <c r="S476" s="10">
        <v>0</v>
      </c>
      <c r="T476" s="12">
        <v>1</v>
      </c>
      <c r="U476" s="13">
        <v>1</v>
      </c>
      <c r="V476" s="13">
        <v>1</v>
      </c>
      <c r="W476" s="13">
        <v>0</v>
      </c>
      <c r="X476" s="13">
        <v>0</v>
      </c>
      <c r="Y476" s="13">
        <v>1</v>
      </c>
      <c r="Z476" s="13">
        <v>0</v>
      </c>
      <c r="AA476" s="13">
        <v>1</v>
      </c>
      <c r="AB476" s="13">
        <v>0</v>
      </c>
      <c r="AC476" s="13">
        <v>0</v>
      </c>
      <c r="AD476" s="9" t="s">
        <v>711</v>
      </c>
      <c r="AE476" s="25"/>
      <c r="AF476" s="9"/>
      <c r="AG476">
        <v>1</v>
      </c>
      <c r="AH476">
        <v>0</v>
      </c>
      <c r="AI476">
        <v>0</v>
      </c>
      <c r="AJ476">
        <v>0</v>
      </c>
      <c r="AK476">
        <v>0</v>
      </c>
      <c r="AL476">
        <v>0</v>
      </c>
      <c r="AM476">
        <v>2</v>
      </c>
      <c r="AN476">
        <v>3</v>
      </c>
      <c r="BA476">
        <v>3</v>
      </c>
      <c r="BD476">
        <v>3</v>
      </c>
      <c r="BE476">
        <v>2</v>
      </c>
      <c r="BF476">
        <v>0</v>
      </c>
      <c r="BG476">
        <v>0</v>
      </c>
      <c r="BH476">
        <v>3</v>
      </c>
      <c r="BQ476">
        <v>2</v>
      </c>
      <c r="BR476">
        <v>1</v>
      </c>
      <c r="BT476">
        <v>3</v>
      </c>
      <c r="BX476">
        <v>3</v>
      </c>
      <c r="BY476">
        <v>3</v>
      </c>
    </row>
    <row r="477" spans="1:77" x14ac:dyDescent="0.25">
      <c r="A477" s="9" t="s">
        <v>713</v>
      </c>
      <c r="B477" s="15">
        <v>42795</v>
      </c>
      <c r="C477" s="9" t="s">
        <v>200</v>
      </c>
      <c r="D477">
        <v>30</v>
      </c>
      <c r="E477" s="21"/>
      <c r="F477" s="9" t="s">
        <v>533</v>
      </c>
      <c r="G477" s="13">
        <v>1</v>
      </c>
      <c r="H477" s="13">
        <v>0</v>
      </c>
      <c r="I477" s="13">
        <v>0</v>
      </c>
      <c r="J477" s="13">
        <v>0</v>
      </c>
      <c r="K477" s="10">
        <v>0</v>
      </c>
      <c r="L477" s="10"/>
      <c r="M477" s="10">
        <v>0</v>
      </c>
      <c r="N477" s="10">
        <v>0</v>
      </c>
      <c r="O477" s="10">
        <v>0</v>
      </c>
      <c r="P477" s="10">
        <v>0</v>
      </c>
      <c r="Q477" s="10">
        <v>0</v>
      </c>
      <c r="R477" s="10">
        <v>0</v>
      </c>
      <c r="S477" s="10"/>
      <c r="T477" s="12">
        <v>0</v>
      </c>
      <c r="U477" s="13">
        <v>0</v>
      </c>
      <c r="V477" s="13">
        <v>0</v>
      </c>
      <c r="W477" s="13">
        <v>0</v>
      </c>
      <c r="X477" s="13">
        <v>0</v>
      </c>
      <c r="Y477" s="13">
        <v>0</v>
      </c>
      <c r="Z477" s="13">
        <v>0</v>
      </c>
      <c r="AA477" s="13">
        <v>0</v>
      </c>
      <c r="AB477" s="13">
        <v>0</v>
      </c>
      <c r="AC477" s="13">
        <v>0</v>
      </c>
      <c r="AD477" s="9"/>
      <c r="AE477" s="25"/>
      <c r="AF477" s="9"/>
    </row>
    <row r="478" spans="1:77" x14ac:dyDescent="0.25">
      <c r="A478" s="9" t="s">
        <v>714</v>
      </c>
      <c r="B478" s="15">
        <v>42795</v>
      </c>
      <c r="C478" s="9" t="s">
        <v>206</v>
      </c>
      <c r="D478">
        <v>17</v>
      </c>
      <c r="E478" s="21"/>
      <c r="F478" s="9" t="s">
        <v>37</v>
      </c>
      <c r="G478" s="13">
        <v>1</v>
      </c>
      <c r="H478" s="13">
        <v>1</v>
      </c>
      <c r="I478" s="13">
        <v>0.5</v>
      </c>
      <c r="J478" s="13">
        <v>1.5</v>
      </c>
      <c r="K478" s="10">
        <v>1</v>
      </c>
      <c r="L478" s="10"/>
      <c r="M478" s="10">
        <v>0</v>
      </c>
      <c r="N478" s="10">
        <v>0</v>
      </c>
      <c r="O478" s="10">
        <v>0</v>
      </c>
      <c r="P478" s="10">
        <v>0</v>
      </c>
      <c r="Q478" s="10">
        <v>0</v>
      </c>
      <c r="R478" s="10">
        <v>0</v>
      </c>
      <c r="S478" s="10"/>
      <c r="T478" s="12">
        <v>1</v>
      </c>
      <c r="U478" s="13">
        <v>0</v>
      </c>
      <c r="V478" s="13">
        <v>0</v>
      </c>
      <c r="W478" s="13">
        <v>0</v>
      </c>
      <c r="X478" s="13">
        <v>0</v>
      </c>
      <c r="Y478" s="13">
        <v>0</v>
      </c>
      <c r="Z478" s="13">
        <v>0</v>
      </c>
      <c r="AA478" s="13">
        <v>0</v>
      </c>
      <c r="AB478" s="13">
        <v>0</v>
      </c>
      <c r="AC478" s="13">
        <v>0</v>
      </c>
      <c r="AD478" s="9" t="s">
        <v>714</v>
      </c>
      <c r="AE478" s="25"/>
      <c r="AF478" s="9"/>
    </row>
    <row r="479" spans="1:77" x14ac:dyDescent="0.25">
      <c r="A479" s="9" t="s">
        <v>715</v>
      </c>
      <c r="B479" s="15">
        <v>42795</v>
      </c>
      <c r="C479" s="9" t="s">
        <v>206</v>
      </c>
      <c r="D479">
        <v>58</v>
      </c>
      <c r="E479" s="21"/>
      <c r="F479" s="9" t="s">
        <v>38</v>
      </c>
      <c r="G479" s="13">
        <v>1</v>
      </c>
      <c r="H479" s="13">
        <v>2.7</v>
      </c>
      <c r="I479" s="13">
        <v>0</v>
      </c>
      <c r="J479" s="13">
        <v>2.7</v>
      </c>
      <c r="K479" s="10">
        <v>0</v>
      </c>
      <c r="L479" s="10"/>
      <c r="M479" s="10">
        <v>0</v>
      </c>
      <c r="N479" s="10">
        <v>1</v>
      </c>
      <c r="O479" s="10">
        <v>0</v>
      </c>
      <c r="P479" s="10">
        <v>0</v>
      </c>
      <c r="Q479" s="10">
        <v>1</v>
      </c>
      <c r="R479" s="10">
        <v>0</v>
      </c>
      <c r="S479" s="10"/>
      <c r="T479" s="12">
        <v>0</v>
      </c>
      <c r="U479" s="13">
        <v>0</v>
      </c>
      <c r="V479" s="13">
        <v>0</v>
      </c>
      <c r="W479" s="13">
        <v>0</v>
      </c>
      <c r="X479" s="13">
        <v>0</v>
      </c>
      <c r="Y479" s="13">
        <v>0</v>
      </c>
      <c r="Z479" s="13">
        <v>0</v>
      </c>
      <c r="AA479" s="13">
        <v>0</v>
      </c>
      <c r="AB479" s="13">
        <v>0</v>
      </c>
      <c r="AC479" s="13">
        <v>0</v>
      </c>
      <c r="AD479" s="9" t="s">
        <v>715</v>
      </c>
      <c r="AE479" s="25"/>
      <c r="AF479" s="9"/>
    </row>
    <row r="480" spans="1:77" x14ac:dyDescent="0.25">
      <c r="A480" s="9" t="s">
        <v>717</v>
      </c>
      <c r="B480" s="15">
        <v>42795</v>
      </c>
      <c r="C480" s="9" t="s">
        <v>224</v>
      </c>
      <c r="D480">
        <v>10</v>
      </c>
      <c r="E480" s="21"/>
      <c r="F480" s="9" t="s">
        <v>718</v>
      </c>
      <c r="G480" s="13">
        <v>1</v>
      </c>
      <c r="H480" s="13">
        <v>1</v>
      </c>
      <c r="I480" s="13">
        <v>2</v>
      </c>
      <c r="J480" s="13">
        <v>3</v>
      </c>
      <c r="K480" s="10">
        <v>1</v>
      </c>
      <c r="L480" s="10"/>
      <c r="M480" s="10">
        <v>0</v>
      </c>
      <c r="N480" s="10">
        <v>0</v>
      </c>
      <c r="O480" s="10">
        <v>0</v>
      </c>
      <c r="P480" s="10">
        <v>0</v>
      </c>
      <c r="Q480" s="10">
        <v>0</v>
      </c>
      <c r="R480" s="10">
        <v>0</v>
      </c>
      <c r="S480" s="10"/>
      <c r="T480" s="12">
        <v>1</v>
      </c>
      <c r="U480" s="13">
        <v>1</v>
      </c>
      <c r="V480" s="13">
        <v>0</v>
      </c>
      <c r="W480" s="13">
        <v>0</v>
      </c>
      <c r="X480" s="13">
        <v>0</v>
      </c>
      <c r="Y480" s="13">
        <v>0</v>
      </c>
      <c r="Z480" s="13">
        <v>1</v>
      </c>
      <c r="AA480" s="13">
        <v>1</v>
      </c>
      <c r="AB480" s="13">
        <v>0</v>
      </c>
      <c r="AC480" s="13">
        <v>0</v>
      </c>
      <c r="AD480" s="9"/>
      <c r="AE480" s="25">
        <v>100000000</v>
      </c>
      <c r="AF480" s="9"/>
    </row>
    <row r="481" spans="1:77" x14ac:dyDescent="0.25">
      <c r="A481" s="9" t="s">
        <v>719</v>
      </c>
      <c r="B481" s="15">
        <v>42795</v>
      </c>
      <c r="C481" s="9" t="s">
        <v>206</v>
      </c>
      <c r="D481">
        <v>4</v>
      </c>
      <c r="E481" s="21"/>
      <c r="F481" s="9" t="s">
        <v>39</v>
      </c>
      <c r="G481" s="13">
        <v>1</v>
      </c>
      <c r="H481" s="13">
        <v>0</v>
      </c>
      <c r="I481" s="13">
        <v>0</v>
      </c>
      <c r="J481" s="13">
        <v>0</v>
      </c>
      <c r="K481" s="10">
        <v>0</v>
      </c>
      <c r="L481" s="10"/>
      <c r="M481" s="10">
        <v>0</v>
      </c>
      <c r="N481" s="10">
        <v>0</v>
      </c>
      <c r="O481" s="10">
        <v>0</v>
      </c>
      <c r="P481" s="10">
        <v>0</v>
      </c>
      <c r="Q481" s="10">
        <v>0</v>
      </c>
      <c r="R481" s="10">
        <v>0</v>
      </c>
      <c r="S481" s="10"/>
      <c r="T481" s="12">
        <v>0</v>
      </c>
      <c r="U481" s="13">
        <v>0</v>
      </c>
      <c r="V481" s="13">
        <v>0</v>
      </c>
      <c r="W481" s="13">
        <v>0</v>
      </c>
      <c r="X481" s="13">
        <v>0</v>
      </c>
      <c r="Y481" s="13">
        <v>0</v>
      </c>
      <c r="Z481" s="13">
        <v>0</v>
      </c>
      <c r="AA481" s="13">
        <v>0</v>
      </c>
      <c r="AB481" s="13">
        <v>0</v>
      </c>
      <c r="AC481" s="13">
        <v>0</v>
      </c>
      <c r="AD481" s="9" t="s">
        <v>719</v>
      </c>
      <c r="AE481" s="25"/>
      <c r="AF481" s="9"/>
    </row>
    <row r="482" spans="1:77" x14ac:dyDescent="0.25">
      <c r="A482" s="9" t="s">
        <v>720</v>
      </c>
      <c r="B482" s="15">
        <v>42795</v>
      </c>
      <c r="C482" s="9" t="s">
        <v>107</v>
      </c>
      <c r="D482">
        <v>21</v>
      </c>
      <c r="E482" s="21"/>
      <c r="F482" s="9" t="s">
        <v>548</v>
      </c>
      <c r="G482" s="13">
        <v>1</v>
      </c>
      <c r="H482" s="13">
        <v>4.2</v>
      </c>
      <c r="I482" s="13">
        <v>4.8</v>
      </c>
      <c r="J482" s="13">
        <v>9</v>
      </c>
      <c r="K482" s="10">
        <v>1</v>
      </c>
      <c r="L482" s="10"/>
      <c r="M482" s="10">
        <v>0</v>
      </c>
      <c r="N482" s="10">
        <v>1</v>
      </c>
      <c r="O482" s="10">
        <v>0</v>
      </c>
      <c r="P482" s="10">
        <v>1</v>
      </c>
      <c r="Q482" s="10">
        <v>0</v>
      </c>
      <c r="R482" s="10">
        <v>0</v>
      </c>
      <c r="S482" s="10"/>
      <c r="T482" s="12">
        <v>1</v>
      </c>
      <c r="U482" s="13">
        <v>0</v>
      </c>
      <c r="V482" s="13">
        <v>1</v>
      </c>
      <c r="W482" s="13">
        <v>1</v>
      </c>
      <c r="X482" s="13">
        <v>0</v>
      </c>
      <c r="Y482" s="13">
        <v>1</v>
      </c>
      <c r="Z482" s="13">
        <v>1</v>
      </c>
      <c r="AA482" s="13">
        <v>0</v>
      </c>
      <c r="AB482" s="13">
        <v>0</v>
      </c>
      <c r="AC482" s="13">
        <v>0</v>
      </c>
      <c r="AD482" s="9" t="s">
        <v>720</v>
      </c>
      <c r="AE482" s="25">
        <v>1680799000</v>
      </c>
      <c r="AF482" s="9"/>
    </row>
    <row r="483" spans="1:77" x14ac:dyDescent="0.25">
      <c r="A483" s="9" t="s">
        <v>721</v>
      </c>
      <c r="B483" s="15">
        <v>42795</v>
      </c>
      <c r="C483" s="9" t="s">
        <v>222</v>
      </c>
      <c r="D483">
        <v>54</v>
      </c>
      <c r="E483" s="21"/>
      <c r="F483" s="9" t="s">
        <v>551</v>
      </c>
      <c r="G483" s="13">
        <v>1</v>
      </c>
      <c r="H483" s="13">
        <v>0</v>
      </c>
      <c r="I483" s="13">
        <v>0</v>
      </c>
      <c r="J483" s="13">
        <v>0</v>
      </c>
      <c r="K483" s="10">
        <v>0</v>
      </c>
      <c r="L483" s="10"/>
      <c r="M483" s="10">
        <v>0</v>
      </c>
      <c r="N483" s="10">
        <v>0</v>
      </c>
      <c r="O483" s="10">
        <v>0</v>
      </c>
      <c r="P483" s="10">
        <v>0</v>
      </c>
      <c r="Q483" s="10">
        <v>0</v>
      </c>
      <c r="R483" s="10">
        <v>0</v>
      </c>
      <c r="S483" s="10"/>
      <c r="T483" s="12">
        <v>0</v>
      </c>
      <c r="U483" s="13">
        <v>0</v>
      </c>
      <c r="V483" s="13">
        <v>0</v>
      </c>
      <c r="W483" s="13">
        <v>0</v>
      </c>
      <c r="X483" s="13">
        <v>0</v>
      </c>
      <c r="Y483" s="13">
        <v>0</v>
      </c>
      <c r="Z483" s="13">
        <v>0</v>
      </c>
      <c r="AA483" s="13">
        <v>0</v>
      </c>
      <c r="AB483" s="13">
        <v>0</v>
      </c>
      <c r="AC483" s="13">
        <v>0</v>
      </c>
      <c r="AD483" s="9" t="s">
        <v>721</v>
      </c>
      <c r="AE483" s="25">
        <v>349037000</v>
      </c>
      <c r="AF483" s="9"/>
    </row>
    <row r="484" spans="1:77" x14ac:dyDescent="0.25">
      <c r="A484" s="9" t="s">
        <v>722</v>
      </c>
      <c r="B484" s="15">
        <v>42795</v>
      </c>
      <c r="C484" s="9" t="s">
        <v>223</v>
      </c>
      <c r="D484">
        <v>33</v>
      </c>
      <c r="E484" s="21"/>
      <c r="F484" s="9" t="s">
        <v>723</v>
      </c>
      <c r="G484" s="13">
        <v>1</v>
      </c>
      <c r="H484" s="13">
        <v>2</v>
      </c>
      <c r="I484" s="13">
        <v>1.7</v>
      </c>
      <c r="J484" s="13">
        <v>3.7</v>
      </c>
      <c r="K484" s="10">
        <v>1</v>
      </c>
      <c r="L484" s="10"/>
      <c r="M484" s="10">
        <v>0</v>
      </c>
      <c r="N484" s="10">
        <v>0</v>
      </c>
      <c r="O484" s="10">
        <v>0</v>
      </c>
      <c r="P484" s="10">
        <v>1</v>
      </c>
      <c r="Q484" s="10">
        <v>0</v>
      </c>
      <c r="R484" s="10">
        <v>0</v>
      </c>
      <c r="S484" s="10"/>
      <c r="T484" s="12">
        <v>1</v>
      </c>
      <c r="U484" s="13">
        <v>1</v>
      </c>
      <c r="V484" s="13">
        <v>1</v>
      </c>
      <c r="W484" s="13">
        <v>0</v>
      </c>
      <c r="X484" s="13">
        <v>0</v>
      </c>
      <c r="Y484" s="13">
        <v>0</v>
      </c>
      <c r="Z484" s="13">
        <v>0</v>
      </c>
      <c r="AA484" s="13">
        <v>1</v>
      </c>
      <c r="AB484" s="13">
        <v>0</v>
      </c>
      <c r="AC484" s="13">
        <v>0</v>
      </c>
      <c r="AD484" s="9"/>
      <c r="AE484" s="25">
        <v>9144000</v>
      </c>
      <c r="AF484" s="9"/>
    </row>
    <row r="485" spans="1:77" x14ac:dyDescent="0.25">
      <c r="A485" s="9" t="s">
        <v>724</v>
      </c>
      <c r="B485" s="15">
        <v>42795</v>
      </c>
      <c r="C485" s="9" t="s">
        <v>214</v>
      </c>
      <c r="D485">
        <v>160</v>
      </c>
      <c r="E485" s="21"/>
      <c r="F485" s="9" t="s">
        <v>541</v>
      </c>
      <c r="G485" s="13">
        <v>1</v>
      </c>
      <c r="H485" s="13">
        <v>1</v>
      </c>
      <c r="I485" s="13">
        <v>0</v>
      </c>
      <c r="J485" s="13">
        <v>1</v>
      </c>
      <c r="K485" s="10">
        <v>0</v>
      </c>
      <c r="L485" s="10"/>
      <c r="M485" s="10">
        <v>0</v>
      </c>
      <c r="N485" s="10">
        <v>0</v>
      </c>
      <c r="O485" s="10">
        <v>0</v>
      </c>
      <c r="P485" s="10">
        <v>1</v>
      </c>
      <c r="Q485" s="10">
        <v>0</v>
      </c>
      <c r="R485" s="10">
        <v>0</v>
      </c>
      <c r="S485" s="10"/>
      <c r="T485" s="12">
        <v>0</v>
      </c>
      <c r="U485" s="13">
        <v>0</v>
      </c>
      <c r="V485" s="13">
        <v>0</v>
      </c>
      <c r="W485" s="13">
        <v>0</v>
      </c>
      <c r="X485" s="13">
        <v>0</v>
      </c>
      <c r="Y485" s="13">
        <v>0</v>
      </c>
      <c r="Z485" s="13">
        <v>0</v>
      </c>
      <c r="AA485" s="13">
        <v>0</v>
      </c>
      <c r="AB485" s="13">
        <v>0</v>
      </c>
      <c r="AC485" s="13">
        <v>0</v>
      </c>
      <c r="AD485" s="9" t="s">
        <v>1</v>
      </c>
      <c r="AE485" s="25">
        <v>187926000</v>
      </c>
      <c r="AF485" s="9"/>
    </row>
    <row r="486" spans="1:77" x14ac:dyDescent="0.25">
      <c r="A486" s="9" t="s">
        <v>725</v>
      </c>
      <c r="B486" s="15">
        <v>42795</v>
      </c>
      <c r="C486" s="9" t="s">
        <v>200</v>
      </c>
      <c r="D486">
        <v>395</v>
      </c>
      <c r="E486" s="21"/>
      <c r="F486" s="9" t="s">
        <v>726</v>
      </c>
      <c r="G486" s="13">
        <v>1</v>
      </c>
      <c r="H486" s="13">
        <v>2.5</v>
      </c>
      <c r="I486" s="13">
        <v>0</v>
      </c>
      <c r="J486" s="13">
        <v>2.5</v>
      </c>
      <c r="K486" s="10">
        <v>1</v>
      </c>
      <c r="L486" s="10"/>
      <c r="M486" s="10">
        <v>1</v>
      </c>
      <c r="N486" s="10">
        <v>0</v>
      </c>
      <c r="O486" s="10">
        <v>0</v>
      </c>
      <c r="P486" s="10">
        <v>0</v>
      </c>
      <c r="Q486" s="10">
        <v>0</v>
      </c>
      <c r="R486" s="10">
        <v>0</v>
      </c>
      <c r="S486" s="10">
        <v>0</v>
      </c>
      <c r="T486" s="12">
        <v>0</v>
      </c>
      <c r="U486" s="13">
        <v>0</v>
      </c>
      <c r="V486" s="13">
        <v>0</v>
      </c>
      <c r="W486" s="13">
        <v>0</v>
      </c>
      <c r="X486" s="13">
        <v>0</v>
      </c>
      <c r="Y486" s="13">
        <v>0</v>
      </c>
      <c r="Z486" s="13">
        <v>0</v>
      </c>
      <c r="AA486" s="13">
        <v>0</v>
      </c>
      <c r="AB486" s="13">
        <v>0</v>
      </c>
      <c r="AC486" s="13">
        <v>0</v>
      </c>
      <c r="AD486" s="9" t="s">
        <v>631</v>
      </c>
      <c r="AE486" s="25"/>
      <c r="AF486" s="9"/>
      <c r="AG486">
        <v>1</v>
      </c>
      <c r="AH486">
        <v>1</v>
      </c>
      <c r="AI486">
        <v>0</v>
      </c>
      <c r="AJ486">
        <v>0</v>
      </c>
      <c r="AK486">
        <v>1</v>
      </c>
      <c r="AL486">
        <v>0</v>
      </c>
      <c r="AM486">
        <v>2</v>
      </c>
      <c r="AN486">
        <v>3</v>
      </c>
      <c r="BA486">
        <v>3</v>
      </c>
      <c r="BD486">
        <v>3</v>
      </c>
      <c r="BE486">
        <v>2</v>
      </c>
      <c r="BF486">
        <v>0</v>
      </c>
      <c r="BG486">
        <v>0</v>
      </c>
      <c r="BH486">
        <v>0</v>
      </c>
      <c r="BP486">
        <v>1</v>
      </c>
      <c r="BQ486">
        <v>2</v>
      </c>
      <c r="BT486">
        <v>3</v>
      </c>
      <c r="BX486">
        <v>3</v>
      </c>
      <c r="BY486">
        <v>3</v>
      </c>
    </row>
    <row r="487" spans="1:77" x14ac:dyDescent="0.25">
      <c r="A487" s="9" t="s">
        <v>3</v>
      </c>
      <c r="B487" s="15">
        <v>42795</v>
      </c>
      <c r="C487" s="9" t="s">
        <v>222</v>
      </c>
      <c r="D487">
        <v>26</v>
      </c>
      <c r="E487" s="21">
        <v>4</v>
      </c>
      <c r="F487" s="9" t="s">
        <v>85</v>
      </c>
      <c r="G487" s="13">
        <v>1</v>
      </c>
      <c r="H487" s="13">
        <v>3</v>
      </c>
      <c r="I487" s="13">
        <v>3.3</v>
      </c>
      <c r="J487" s="13">
        <v>6.3</v>
      </c>
      <c r="K487" s="10">
        <v>1</v>
      </c>
      <c r="L487" s="10"/>
      <c r="M487" s="10">
        <v>0</v>
      </c>
      <c r="N487" s="10">
        <v>0</v>
      </c>
      <c r="O487" s="10">
        <v>0</v>
      </c>
      <c r="P487" s="10">
        <v>1</v>
      </c>
      <c r="Q487" s="10">
        <v>0</v>
      </c>
      <c r="R487" s="10">
        <v>1</v>
      </c>
      <c r="S487" s="10"/>
      <c r="T487" s="12">
        <v>1</v>
      </c>
      <c r="U487" s="13">
        <v>0</v>
      </c>
      <c r="V487" s="13">
        <v>1</v>
      </c>
      <c r="W487" s="13">
        <v>0</v>
      </c>
      <c r="X487" s="13">
        <v>0</v>
      </c>
      <c r="Y487" s="13">
        <v>1</v>
      </c>
      <c r="Z487" s="13">
        <v>1</v>
      </c>
      <c r="AA487" s="13">
        <v>0</v>
      </c>
      <c r="AB487" s="13">
        <v>0</v>
      </c>
      <c r="AC487" s="13">
        <v>0</v>
      </c>
      <c r="AD487" s="9" t="s">
        <v>3</v>
      </c>
      <c r="AE487" s="25">
        <v>1658826000</v>
      </c>
      <c r="AF487" s="9"/>
      <c r="AG487">
        <v>0</v>
      </c>
      <c r="AH487">
        <v>0</v>
      </c>
      <c r="AI487">
        <v>0</v>
      </c>
      <c r="AJ487">
        <v>0</v>
      </c>
      <c r="AK487">
        <v>0</v>
      </c>
      <c r="AL487">
        <v>0</v>
      </c>
      <c r="AM487">
        <v>3</v>
      </c>
      <c r="AN487">
        <v>3</v>
      </c>
      <c r="BA487">
        <v>3</v>
      </c>
      <c r="BD487">
        <v>2</v>
      </c>
      <c r="BE487">
        <v>1</v>
      </c>
      <c r="BF487">
        <v>0</v>
      </c>
      <c r="BG487">
        <v>1</v>
      </c>
      <c r="BH487">
        <v>2</v>
      </c>
      <c r="BI487">
        <v>0</v>
      </c>
      <c r="BJ487">
        <v>0</v>
      </c>
      <c r="BK487">
        <v>0</v>
      </c>
      <c r="BL487">
        <v>1</v>
      </c>
      <c r="BM487">
        <v>0</v>
      </c>
      <c r="BN487">
        <v>0</v>
      </c>
      <c r="BO487">
        <v>0</v>
      </c>
      <c r="BP487">
        <v>2</v>
      </c>
      <c r="BQ487">
        <v>1</v>
      </c>
      <c r="BS487">
        <v>1</v>
      </c>
      <c r="BT487">
        <v>2</v>
      </c>
      <c r="BW487">
        <v>3</v>
      </c>
      <c r="BY487">
        <v>3</v>
      </c>
    </row>
    <row r="488" spans="1:77" x14ac:dyDescent="0.25">
      <c r="A488" s="9" t="s">
        <v>727</v>
      </c>
      <c r="B488" s="15">
        <v>42795</v>
      </c>
      <c r="C488" s="9" t="s">
        <v>223</v>
      </c>
      <c r="D488">
        <v>61</v>
      </c>
      <c r="E488" s="21"/>
      <c r="F488" s="9" t="s">
        <v>728</v>
      </c>
      <c r="G488" s="13">
        <v>1</v>
      </c>
      <c r="H488" s="13">
        <v>1.5</v>
      </c>
      <c r="I488" s="13">
        <v>0</v>
      </c>
      <c r="J488" s="13">
        <v>1.5</v>
      </c>
      <c r="K488" s="10">
        <v>0</v>
      </c>
      <c r="L488" s="10"/>
      <c r="M488" s="10">
        <v>1</v>
      </c>
      <c r="N488" s="10">
        <v>0</v>
      </c>
      <c r="O488" s="10">
        <v>0</v>
      </c>
      <c r="P488" s="10">
        <v>0</v>
      </c>
      <c r="Q488" s="10">
        <v>0</v>
      </c>
      <c r="R488" s="10">
        <v>0</v>
      </c>
      <c r="S488" s="10"/>
      <c r="T488" s="12">
        <v>0</v>
      </c>
      <c r="U488" s="13">
        <v>0</v>
      </c>
      <c r="V488" s="13">
        <v>0</v>
      </c>
      <c r="W488" s="13">
        <v>0</v>
      </c>
      <c r="X488" s="13">
        <v>0</v>
      </c>
      <c r="Y488" s="13">
        <v>0</v>
      </c>
      <c r="Z488" s="13">
        <v>0</v>
      </c>
      <c r="AA488" s="13">
        <v>0</v>
      </c>
      <c r="AB488" s="13">
        <v>0</v>
      </c>
      <c r="AC488" s="13">
        <v>0</v>
      </c>
      <c r="AD488" s="9"/>
      <c r="AE488" s="25"/>
      <c r="AF488" s="9"/>
    </row>
    <row r="489" spans="1:77" x14ac:dyDescent="0.25">
      <c r="A489" s="9" t="s">
        <v>729</v>
      </c>
      <c r="B489" s="15">
        <v>42795</v>
      </c>
      <c r="C489" s="9" t="s">
        <v>206</v>
      </c>
      <c r="D489">
        <v>1</v>
      </c>
      <c r="E489" s="21"/>
      <c r="F489" s="9" t="s">
        <v>40</v>
      </c>
      <c r="G489" s="13">
        <v>1</v>
      </c>
      <c r="H489" s="13">
        <v>0</v>
      </c>
      <c r="I489" s="13">
        <v>0</v>
      </c>
      <c r="J489" s="13">
        <v>0</v>
      </c>
      <c r="K489" s="10">
        <v>0</v>
      </c>
      <c r="L489" s="10"/>
      <c r="M489" s="10">
        <v>0</v>
      </c>
      <c r="N489" s="10">
        <v>0</v>
      </c>
      <c r="O489" s="10">
        <v>0</v>
      </c>
      <c r="P489" s="10">
        <v>0</v>
      </c>
      <c r="Q489" s="10">
        <v>0</v>
      </c>
      <c r="R489" s="10">
        <v>0</v>
      </c>
      <c r="S489" s="10"/>
      <c r="T489" s="12">
        <v>0</v>
      </c>
      <c r="U489" s="13">
        <v>0</v>
      </c>
      <c r="V489" s="13">
        <v>0</v>
      </c>
      <c r="W489" s="13">
        <v>0</v>
      </c>
      <c r="X489" s="13">
        <v>0</v>
      </c>
      <c r="Y489" s="13">
        <v>0</v>
      </c>
      <c r="Z489" s="13">
        <v>0</v>
      </c>
      <c r="AA489" s="13">
        <v>0</v>
      </c>
      <c r="AB489" s="13">
        <v>0</v>
      </c>
      <c r="AC489" s="13">
        <v>0</v>
      </c>
      <c r="AD489" s="9" t="s">
        <v>729</v>
      </c>
      <c r="AE489" s="25"/>
      <c r="AF489" s="9"/>
    </row>
    <row r="490" spans="1:77" x14ac:dyDescent="0.25">
      <c r="A490" s="9" t="s">
        <v>731</v>
      </c>
      <c r="B490" s="15">
        <v>42795</v>
      </c>
      <c r="C490" s="9" t="s">
        <v>214</v>
      </c>
      <c r="D490">
        <v>102</v>
      </c>
      <c r="E490" s="21"/>
      <c r="F490" s="9" t="s">
        <v>732</v>
      </c>
      <c r="G490" s="13">
        <v>1</v>
      </c>
      <c r="H490" s="13">
        <v>1</v>
      </c>
      <c r="I490" s="13">
        <v>0</v>
      </c>
      <c r="J490" s="13">
        <v>1</v>
      </c>
      <c r="K490" s="10">
        <v>0</v>
      </c>
      <c r="L490" s="10"/>
      <c r="M490" s="10">
        <v>0</v>
      </c>
      <c r="N490" s="10">
        <v>0</v>
      </c>
      <c r="O490" s="10">
        <v>0</v>
      </c>
      <c r="P490" s="10">
        <v>0</v>
      </c>
      <c r="Q490" s="10">
        <v>0</v>
      </c>
      <c r="R490" s="10">
        <v>1</v>
      </c>
      <c r="S490" s="10"/>
      <c r="T490" s="12">
        <v>0</v>
      </c>
      <c r="U490" s="13">
        <v>0</v>
      </c>
      <c r="V490" s="13">
        <v>0</v>
      </c>
      <c r="W490" s="13">
        <v>0</v>
      </c>
      <c r="X490" s="13">
        <v>0</v>
      </c>
      <c r="Y490" s="13">
        <v>0</v>
      </c>
      <c r="Z490" s="13">
        <v>0</v>
      </c>
      <c r="AA490" s="13">
        <v>0</v>
      </c>
      <c r="AB490" s="13">
        <v>0</v>
      </c>
      <c r="AC490" s="13">
        <v>0</v>
      </c>
      <c r="AD490" s="9" t="s">
        <v>755</v>
      </c>
      <c r="AE490" s="25">
        <v>122301000</v>
      </c>
      <c r="AF490" s="9"/>
    </row>
    <row r="491" spans="1:77" x14ac:dyDescent="0.25">
      <c r="A491" s="9" t="s">
        <v>733</v>
      </c>
      <c r="B491" s="15">
        <v>42795</v>
      </c>
      <c r="C491" s="9" t="s">
        <v>107</v>
      </c>
      <c r="D491">
        <v>246</v>
      </c>
      <c r="E491" s="21"/>
      <c r="F491" s="9" t="s">
        <v>734</v>
      </c>
      <c r="G491" s="13">
        <v>1</v>
      </c>
      <c r="H491" s="13">
        <v>0</v>
      </c>
      <c r="I491" s="13">
        <v>0</v>
      </c>
      <c r="J491" s="13">
        <v>0</v>
      </c>
      <c r="K491" s="10">
        <v>0</v>
      </c>
      <c r="L491" s="10"/>
      <c r="M491" s="10">
        <v>0</v>
      </c>
      <c r="N491" s="10">
        <v>0</v>
      </c>
      <c r="O491" s="10">
        <v>0</v>
      </c>
      <c r="P491" s="10">
        <v>0</v>
      </c>
      <c r="Q491" s="10">
        <v>0</v>
      </c>
      <c r="R491" s="10">
        <v>0</v>
      </c>
      <c r="S491" s="10"/>
      <c r="T491" s="12">
        <v>0</v>
      </c>
      <c r="U491" s="13">
        <v>0</v>
      </c>
      <c r="V491" s="13">
        <v>0</v>
      </c>
      <c r="W491" s="13">
        <v>0</v>
      </c>
      <c r="X491" s="13">
        <v>0</v>
      </c>
      <c r="Y491" s="13">
        <v>0</v>
      </c>
      <c r="Z491" s="13">
        <v>0</v>
      </c>
      <c r="AA491" s="13">
        <v>0</v>
      </c>
      <c r="AB491" s="13">
        <v>0</v>
      </c>
      <c r="AC491" s="13">
        <v>0</v>
      </c>
      <c r="AD491" s="9"/>
      <c r="AE491" s="25"/>
      <c r="AF491" s="9"/>
    </row>
    <row r="492" spans="1:77" x14ac:dyDescent="0.25">
      <c r="A492" s="9" t="s">
        <v>735</v>
      </c>
      <c r="B492" s="15">
        <v>42795</v>
      </c>
      <c r="C492" s="9" t="s">
        <v>206</v>
      </c>
      <c r="D492">
        <v>4</v>
      </c>
      <c r="E492" s="21"/>
      <c r="F492" s="9" t="s">
        <v>736</v>
      </c>
      <c r="G492" s="13">
        <v>1</v>
      </c>
      <c r="H492" s="13">
        <v>0</v>
      </c>
      <c r="I492" s="13">
        <v>0</v>
      </c>
      <c r="J492" s="13">
        <v>0</v>
      </c>
      <c r="K492" s="10">
        <v>0</v>
      </c>
      <c r="L492" s="10"/>
      <c r="M492" s="10">
        <v>0</v>
      </c>
      <c r="N492" s="10">
        <v>0</v>
      </c>
      <c r="O492" s="10">
        <v>0</v>
      </c>
      <c r="P492" s="10">
        <v>0</v>
      </c>
      <c r="Q492" s="10">
        <v>0</v>
      </c>
      <c r="R492" s="10">
        <v>0</v>
      </c>
      <c r="S492" s="10"/>
      <c r="T492" s="12">
        <v>0</v>
      </c>
      <c r="U492" s="13">
        <v>0</v>
      </c>
      <c r="V492" s="13">
        <v>0</v>
      </c>
      <c r="W492" s="13">
        <v>0</v>
      </c>
      <c r="X492" s="13">
        <v>0</v>
      </c>
      <c r="Y492" s="13">
        <v>0</v>
      </c>
      <c r="Z492" s="13">
        <v>0</v>
      </c>
      <c r="AA492" s="13">
        <v>0</v>
      </c>
      <c r="AB492" s="13">
        <v>0</v>
      </c>
      <c r="AC492" s="13">
        <v>0</v>
      </c>
      <c r="AD492" s="9" t="s">
        <v>735</v>
      </c>
      <c r="AE492" s="25"/>
      <c r="AF492" s="9"/>
    </row>
    <row r="493" spans="1:77" x14ac:dyDescent="0.25">
      <c r="A493" s="9" t="s">
        <v>737</v>
      </c>
      <c r="B493" s="15">
        <v>42795</v>
      </c>
      <c r="C493" s="9" t="s">
        <v>200</v>
      </c>
      <c r="D493">
        <v>26</v>
      </c>
      <c r="E493" s="21"/>
      <c r="F493" s="9" t="s">
        <v>738</v>
      </c>
      <c r="G493" s="13">
        <v>1</v>
      </c>
      <c r="H493" s="13">
        <v>5.7</v>
      </c>
      <c r="I493" s="13">
        <v>6.5</v>
      </c>
      <c r="J493" s="13">
        <v>12.2</v>
      </c>
      <c r="K493" s="10">
        <v>1</v>
      </c>
      <c r="L493" s="10"/>
      <c r="M493" s="10">
        <v>1</v>
      </c>
      <c r="N493" s="10">
        <v>1</v>
      </c>
      <c r="O493" s="10">
        <v>0</v>
      </c>
      <c r="P493" s="10">
        <v>1</v>
      </c>
      <c r="Q493" s="10">
        <v>0</v>
      </c>
      <c r="R493" s="10">
        <v>0</v>
      </c>
      <c r="S493" s="10">
        <v>0</v>
      </c>
      <c r="T493" s="12">
        <v>1</v>
      </c>
      <c r="U493" s="13">
        <v>1</v>
      </c>
      <c r="V493" s="13">
        <v>1</v>
      </c>
      <c r="W493" s="13">
        <v>1</v>
      </c>
      <c r="X493" s="13">
        <v>1</v>
      </c>
      <c r="Y493" s="13">
        <v>1</v>
      </c>
      <c r="Z493" s="13">
        <v>0</v>
      </c>
      <c r="AA493" s="13">
        <v>0</v>
      </c>
      <c r="AB493" s="13">
        <v>0</v>
      </c>
      <c r="AC493" s="13">
        <v>0</v>
      </c>
      <c r="AD493" s="9" t="s">
        <v>737</v>
      </c>
      <c r="AE493" s="25"/>
      <c r="AF493" s="9"/>
    </row>
    <row r="494" spans="1:77" x14ac:dyDescent="0.25">
      <c r="A494" s="9" t="s">
        <v>739</v>
      </c>
      <c r="B494" s="15">
        <v>42795</v>
      </c>
      <c r="C494" s="9" t="s">
        <v>130</v>
      </c>
      <c r="D494">
        <v>46</v>
      </c>
      <c r="E494" s="21"/>
      <c r="F494" s="9" t="s">
        <v>64</v>
      </c>
      <c r="G494" s="13">
        <v>1</v>
      </c>
      <c r="H494" s="13">
        <v>0</v>
      </c>
      <c r="I494" s="13">
        <v>0</v>
      </c>
      <c r="J494" s="13">
        <v>0</v>
      </c>
      <c r="K494" s="10">
        <v>0</v>
      </c>
      <c r="L494" s="10"/>
      <c r="M494" s="10">
        <v>0</v>
      </c>
      <c r="N494" s="10">
        <v>0</v>
      </c>
      <c r="O494" s="10">
        <v>0</v>
      </c>
      <c r="P494" s="10">
        <v>0</v>
      </c>
      <c r="Q494" s="10">
        <v>0</v>
      </c>
      <c r="R494" s="10">
        <v>0</v>
      </c>
      <c r="S494" s="10"/>
      <c r="T494" s="12">
        <v>0</v>
      </c>
      <c r="U494" s="13">
        <v>0</v>
      </c>
      <c r="V494" s="13">
        <v>0</v>
      </c>
      <c r="W494" s="13">
        <v>0</v>
      </c>
      <c r="X494" s="13">
        <v>0</v>
      </c>
      <c r="Y494" s="13">
        <v>0</v>
      </c>
      <c r="Z494" s="13">
        <v>0</v>
      </c>
      <c r="AA494" s="13">
        <v>0</v>
      </c>
      <c r="AB494" s="13">
        <v>0</v>
      </c>
      <c r="AC494" s="13">
        <v>0</v>
      </c>
      <c r="AD494" s="9" t="s">
        <v>739</v>
      </c>
      <c r="AE494" s="25"/>
      <c r="AF494" s="9"/>
    </row>
    <row r="495" spans="1:77" x14ac:dyDescent="0.25">
      <c r="A495" s="9" t="s">
        <v>740</v>
      </c>
      <c r="B495" s="15">
        <v>42795</v>
      </c>
      <c r="C495" s="9" t="s">
        <v>130</v>
      </c>
      <c r="D495">
        <v>541</v>
      </c>
      <c r="E495" s="21">
        <v>61</v>
      </c>
      <c r="F495" s="9" t="s">
        <v>741</v>
      </c>
      <c r="G495" s="13">
        <v>1</v>
      </c>
      <c r="H495" s="13">
        <v>1</v>
      </c>
      <c r="I495" s="13">
        <v>2</v>
      </c>
      <c r="J495" s="13">
        <v>3</v>
      </c>
      <c r="K495" s="10">
        <v>0</v>
      </c>
      <c r="L495" s="10"/>
      <c r="M495" s="10">
        <v>0</v>
      </c>
      <c r="N495" s="10">
        <v>0</v>
      </c>
      <c r="O495" s="10">
        <v>0</v>
      </c>
      <c r="P495" s="10">
        <v>1</v>
      </c>
      <c r="Q495" s="10">
        <v>0</v>
      </c>
      <c r="R495" s="10">
        <v>0</v>
      </c>
      <c r="S495" s="10"/>
      <c r="T495" s="12">
        <v>1</v>
      </c>
      <c r="U495" s="13">
        <v>0</v>
      </c>
      <c r="V495" s="13">
        <v>1</v>
      </c>
      <c r="W495" s="13">
        <v>0</v>
      </c>
      <c r="X495" s="13">
        <v>0</v>
      </c>
      <c r="Y495" s="13">
        <v>0</v>
      </c>
      <c r="Z495" s="13">
        <v>1</v>
      </c>
      <c r="AA495" s="13">
        <v>1</v>
      </c>
      <c r="AB495" s="13">
        <v>0</v>
      </c>
      <c r="AC495" s="13">
        <v>0</v>
      </c>
      <c r="AD495" s="9" t="s">
        <v>740</v>
      </c>
      <c r="AE495" s="25">
        <v>309106000</v>
      </c>
      <c r="AF495" s="9"/>
      <c r="AG495">
        <v>0</v>
      </c>
      <c r="AH495">
        <v>0</v>
      </c>
      <c r="AI495">
        <v>0</v>
      </c>
      <c r="AJ495">
        <v>1</v>
      </c>
      <c r="AK495">
        <v>0</v>
      </c>
      <c r="AL495">
        <v>0</v>
      </c>
      <c r="AM495">
        <v>2</v>
      </c>
      <c r="AN495">
        <v>3</v>
      </c>
      <c r="BA495">
        <v>3</v>
      </c>
      <c r="BD495">
        <v>2</v>
      </c>
      <c r="BE495">
        <v>3</v>
      </c>
      <c r="BF495">
        <v>0</v>
      </c>
      <c r="BG495">
        <v>0</v>
      </c>
      <c r="BH495">
        <v>3</v>
      </c>
      <c r="BP495">
        <v>1</v>
      </c>
      <c r="BQ495">
        <v>1</v>
      </c>
      <c r="BR495">
        <v>1</v>
      </c>
      <c r="BT495">
        <v>2</v>
      </c>
      <c r="BU495">
        <v>1</v>
      </c>
      <c r="BX495">
        <v>2</v>
      </c>
      <c r="BY495">
        <v>3</v>
      </c>
    </row>
    <row r="496" spans="1:77" x14ac:dyDescent="0.25">
      <c r="A496" s="9" t="s">
        <v>742</v>
      </c>
      <c r="B496" s="15">
        <v>42795</v>
      </c>
      <c r="C496" s="9" t="s">
        <v>224</v>
      </c>
      <c r="D496">
        <v>41</v>
      </c>
      <c r="E496" s="21"/>
      <c r="F496" s="9" t="s">
        <v>86</v>
      </c>
      <c r="G496" s="13">
        <v>1</v>
      </c>
      <c r="H496" s="13">
        <v>7</v>
      </c>
      <c r="I496" s="13">
        <v>4.2</v>
      </c>
      <c r="J496" s="13">
        <v>11.2</v>
      </c>
      <c r="K496" s="10">
        <v>1</v>
      </c>
      <c r="L496" s="10"/>
      <c r="M496" s="10">
        <v>0</v>
      </c>
      <c r="N496" s="10">
        <v>1</v>
      </c>
      <c r="O496" s="10">
        <v>1</v>
      </c>
      <c r="P496" s="10">
        <v>1</v>
      </c>
      <c r="Q496" s="10">
        <v>0</v>
      </c>
      <c r="R496" s="10">
        <v>0</v>
      </c>
      <c r="S496" s="10"/>
      <c r="T496" s="12">
        <v>1</v>
      </c>
      <c r="U496" s="13">
        <v>0</v>
      </c>
      <c r="V496" s="13">
        <v>1</v>
      </c>
      <c r="W496" s="13">
        <v>1</v>
      </c>
      <c r="X496" s="13">
        <v>0</v>
      </c>
      <c r="Y496" s="13">
        <v>1</v>
      </c>
      <c r="Z496" s="13">
        <v>0</v>
      </c>
      <c r="AA496" s="13">
        <v>1</v>
      </c>
      <c r="AB496" s="13">
        <v>0</v>
      </c>
      <c r="AC496" s="13">
        <v>0</v>
      </c>
      <c r="AD496" s="9"/>
      <c r="AE496" s="25">
        <v>434000000</v>
      </c>
      <c r="AF496" s="9"/>
      <c r="AG496">
        <v>0</v>
      </c>
      <c r="AH496">
        <v>0</v>
      </c>
      <c r="AI496">
        <v>0</v>
      </c>
      <c r="AJ496">
        <v>1</v>
      </c>
      <c r="AK496">
        <v>1</v>
      </c>
      <c r="AL496">
        <v>0</v>
      </c>
      <c r="AM496">
        <v>3</v>
      </c>
      <c r="AN496">
        <v>4</v>
      </c>
      <c r="AO496">
        <v>1</v>
      </c>
      <c r="AQ496">
        <v>1</v>
      </c>
      <c r="AR496">
        <v>0</v>
      </c>
      <c r="AS496">
        <v>0</v>
      </c>
      <c r="AT496">
        <v>0</v>
      </c>
      <c r="AU496">
        <v>0</v>
      </c>
      <c r="AV496">
        <v>0</v>
      </c>
      <c r="AW496">
        <v>0</v>
      </c>
      <c r="AX496">
        <v>0</v>
      </c>
      <c r="AY496">
        <v>0</v>
      </c>
      <c r="AZ496">
        <v>1</v>
      </c>
      <c r="BA496">
        <v>5</v>
      </c>
      <c r="BD496">
        <v>5</v>
      </c>
      <c r="BE496">
        <v>2</v>
      </c>
      <c r="BF496">
        <v>0</v>
      </c>
      <c r="BG496">
        <v>0</v>
      </c>
      <c r="BH496">
        <v>5</v>
      </c>
      <c r="BP496">
        <v>1</v>
      </c>
      <c r="BQ496">
        <v>1</v>
      </c>
      <c r="BR496">
        <v>3</v>
      </c>
      <c r="BT496">
        <v>4</v>
      </c>
      <c r="BU496">
        <v>1</v>
      </c>
      <c r="BV496">
        <v>2</v>
      </c>
      <c r="BW496">
        <v>1</v>
      </c>
      <c r="BX496">
        <v>2</v>
      </c>
      <c r="BY496">
        <v>5</v>
      </c>
    </row>
    <row r="497" spans="1:77" x14ac:dyDescent="0.25">
      <c r="A497" s="9" t="s">
        <v>743</v>
      </c>
      <c r="B497" s="15">
        <v>42795</v>
      </c>
      <c r="C497" s="9" t="s">
        <v>130</v>
      </c>
      <c r="D497">
        <v>169</v>
      </c>
      <c r="E497" s="21"/>
      <c r="F497" s="9" t="s">
        <v>67</v>
      </c>
      <c r="G497" s="13">
        <v>1</v>
      </c>
      <c r="H497" s="13">
        <v>1</v>
      </c>
      <c r="I497" s="13">
        <v>0</v>
      </c>
      <c r="J497" s="13">
        <v>1</v>
      </c>
      <c r="K497" s="10">
        <v>0</v>
      </c>
      <c r="L497" s="10"/>
      <c r="M497" s="10">
        <v>0</v>
      </c>
      <c r="N497" s="10">
        <v>0</v>
      </c>
      <c r="O497" s="10">
        <v>0</v>
      </c>
      <c r="P497" s="10">
        <v>1</v>
      </c>
      <c r="Q497" s="10">
        <v>0</v>
      </c>
      <c r="R497" s="10">
        <v>0</v>
      </c>
      <c r="S497" s="10"/>
      <c r="T497" s="12">
        <v>0</v>
      </c>
      <c r="U497" s="13">
        <v>0</v>
      </c>
      <c r="V497" s="13">
        <v>0</v>
      </c>
      <c r="W497" s="13">
        <v>0</v>
      </c>
      <c r="X497" s="13">
        <v>0</v>
      </c>
      <c r="Y497" s="13">
        <v>0</v>
      </c>
      <c r="Z497" s="13">
        <v>0</v>
      </c>
      <c r="AA497" s="13">
        <v>0</v>
      </c>
      <c r="AB497" s="13">
        <v>0</v>
      </c>
      <c r="AC497" s="13">
        <v>0</v>
      </c>
      <c r="AD497" s="9"/>
      <c r="AE497" s="25">
        <v>356000000</v>
      </c>
      <c r="AF497" s="9"/>
      <c r="AG497">
        <v>0</v>
      </c>
      <c r="AH497">
        <v>0</v>
      </c>
      <c r="AI497">
        <v>0</v>
      </c>
      <c r="AJ497">
        <v>0</v>
      </c>
      <c r="AK497">
        <v>0</v>
      </c>
      <c r="AL497">
        <v>0</v>
      </c>
      <c r="AM497">
        <v>4</v>
      </c>
      <c r="AN497">
        <v>4</v>
      </c>
      <c r="BA497">
        <v>4</v>
      </c>
      <c r="BD497">
        <v>3</v>
      </c>
      <c r="BE497">
        <v>2</v>
      </c>
      <c r="BF497">
        <v>0</v>
      </c>
      <c r="BG497">
        <v>0</v>
      </c>
      <c r="BH497">
        <v>4</v>
      </c>
      <c r="BP497">
        <v>1</v>
      </c>
      <c r="BQ497">
        <v>2</v>
      </c>
      <c r="BR497">
        <v>1</v>
      </c>
      <c r="BS497">
        <v>2</v>
      </c>
      <c r="BT497">
        <v>2</v>
      </c>
      <c r="BX497">
        <v>4</v>
      </c>
      <c r="BY497">
        <v>4</v>
      </c>
    </row>
    <row r="498" spans="1:77" x14ac:dyDescent="0.25">
      <c r="A498" s="9" t="s">
        <v>744</v>
      </c>
      <c r="B498" s="15">
        <v>42795</v>
      </c>
      <c r="C498" s="9" t="s">
        <v>206</v>
      </c>
      <c r="D498">
        <v>3</v>
      </c>
      <c r="E498" s="21"/>
      <c r="F498" s="9" t="s">
        <v>745</v>
      </c>
      <c r="G498" s="13">
        <v>1</v>
      </c>
      <c r="H498" s="13">
        <v>0</v>
      </c>
      <c r="I498" s="13">
        <v>0</v>
      </c>
      <c r="J498" s="13">
        <v>0</v>
      </c>
      <c r="K498" s="10">
        <v>0</v>
      </c>
      <c r="L498" s="10"/>
      <c r="M498" s="10">
        <v>0</v>
      </c>
      <c r="N498" s="10">
        <v>0</v>
      </c>
      <c r="O498" s="10">
        <v>0</v>
      </c>
      <c r="P498" s="10">
        <v>0</v>
      </c>
      <c r="Q498" s="10">
        <v>0</v>
      </c>
      <c r="R498" s="10">
        <v>0</v>
      </c>
      <c r="S498" s="10"/>
      <c r="T498" s="12">
        <v>0</v>
      </c>
      <c r="U498" s="13">
        <v>0</v>
      </c>
      <c r="V498" s="13">
        <v>0</v>
      </c>
      <c r="W498" s="13">
        <v>0</v>
      </c>
      <c r="X498" s="13">
        <v>0</v>
      </c>
      <c r="Y498" s="13">
        <v>0</v>
      </c>
      <c r="Z498" s="13">
        <v>0</v>
      </c>
      <c r="AA498" s="13">
        <v>0</v>
      </c>
      <c r="AB498" s="13">
        <v>0</v>
      </c>
      <c r="AC498" s="13">
        <v>0</v>
      </c>
      <c r="AD498" s="9" t="s">
        <v>744</v>
      </c>
      <c r="AE498" s="25"/>
      <c r="AF498" s="9"/>
    </row>
    <row r="499" spans="1:77" x14ac:dyDescent="0.25">
      <c r="A499" s="9" t="s">
        <v>746</v>
      </c>
      <c r="B499" s="15">
        <v>42795</v>
      </c>
      <c r="C499" s="9" t="s">
        <v>130</v>
      </c>
      <c r="D499">
        <v>109</v>
      </c>
      <c r="E499" s="21"/>
      <c r="F499" s="9"/>
      <c r="G499" s="13">
        <v>0</v>
      </c>
      <c r="H499" s="13">
        <v>0</v>
      </c>
      <c r="I499" s="13">
        <v>0</v>
      </c>
      <c r="J499" s="13">
        <v>0</v>
      </c>
      <c r="K499" s="10">
        <v>0</v>
      </c>
      <c r="L499" s="10"/>
      <c r="M499" s="10">
        <v>0</v>
      </c>
      <c r="N499" s="10">
        <v>0</v>
      </c>
      <c r="O499" s="10">
        <v>0</v>
      </c>
      <c r="P499" s="10">
        <v>0</v>
      </c>
      <c r="Q499" s="10">
        <v>0</v>
      </c>
      <c r="R499" s="10">
        <v>0</v>
      </c>
      <c r="S499" s="10"/>
      <c r="T499" s="12">
        <v>0</v>
      </c>
      <c r="U499" s="13">
        <v>0</v>
      </c>
      <c r="V499" s="13">
        <v>0</v>
      </c>
      <c r="W499" s="13">
        <v>0</v>
      </c>
      <c r="X499" s="13">
        <v>0</v>
      </c>
      <c r="Y499" s="13">
        <v>0</v>
      </c>
      <c r="Z499" s="13">
        <v>0</v>
      </c>
      <c r="AA499" s="13">
        <v>0</v>
      </c>
      <c r="AB499" s="13">
        <v>0</v>
      </c>
      <c r="AC499" s="13">
        <v>0</v>
      </c>
      <c r="AD499" s="9"/>
      <c r="AE499" s="25">
        <v>89000000</v>
      </c>
      <c r="AF499" s="9"/>
    </row>
    <row r="500" spans="1:77" x14ac:dyDescent="0.25">
      <c r="A500" s="9" t="s">
        <v>747</v>
      </c>
      <c r="B500" s="15">
        <v>42795</v>
      </c>
      <c r="C500" s="9" t="s">
        <v>223</v>
      </c>
      <c r="D500">
        <v>47</v>
      </c>
      <c r="E500" s="21"/>
      <c r="F500" s="9" t="s">
        <v>83</v>
      </c>
      <c r="G500" s="13">
        <v>1</v>
      </c>
      <c r="H500" s="13">
        <v>5.7</v>
      </c>
      <c r="I500" s="13">
        <v>0</v>
      </c>
      <c r="J500" s="13">
        <v>5.7</v>
      </c>
      <c r="K500" s="10">
        <v>1</v>
      </c>
      <c r="L500" s="10"/>
      <c r="M500" s="10">
        <v>1</v>
      </c>
      <c r="N500" s="10">
        <v>1</v>
      </c>
      <c r="O500" s="10">
        <v>0</v>
      </c>
      <c r="P500" s="10">
        <v>1</v>
      </c>
      <c r="Q500" s="10">
        <v>0</v>
      </c>
      <c r="R500" s="10">
        <v>0</v>
      </c>
      <c r="S500" s="10"/>
      <c r="T500" s="12">
        <v>0</v>
      </c>
      <c r="U500" s="13">
        <v>0</v>
      </c>
      <c r="V500" s="13">
        <v>0</v>
      </c>
      <c r="W500" s="13">
        <v>0</v>
      </c>
      <c r="X500" s="13">
        <v>0</v>
      </c>
      <c r="Y500" s="13">
        <v>0</v>
      </c>
      <c r="Z500" s="13">
        <v>0</v>
      </c>
      <c r="AA500" s="13">
        <v>0</v>
      </c>
      <c r="AB500" s="13">
        <v>0</v>
      </c>
      <c r="AC500" s="13">
        <v>0</v>
      </c>
      <c r="AD500" s="9"/>
      <c r="AE500" s="25">
        <v>1240731754</v>
      </c>
      <c r="AF500" s="9"/>
      <c r="AG500">
        <v>1</v>
      </c>
      <c r="AH500">
        <v>0</v>
      </c>
      <c r="AI500">
        <v>0</v>
      </c>
      <c r="AJ500">
        <v>1</v>
      </c>
      <c r="AK500">
        <v>1</v>
      </c>
      <c r="AL500">
        <v>1</v>
      </c>
      <c r="AM500">
        <v>2</v>
      </c>
      <c r="AN500">
        <v>4</v>
      </c>
      <c r="AP500">
        <v>1</v>
      </c>
      <c r="AQ500">
        <v>1</v>
      </c>
      <c r="AR500">
        <v>0</v>
      </c>
      <c r="AS500">
        <v>1</v>
      </c>
      <c r="AT500">
        <v>0</v>
      </c>
      <c r="AU500">
        <v>0</v>
      </c>
      <c r="AV500">
        <v>0</v>
      </c>
      <c r="AW500">
        <v>0</v>
      </c>
      <c r="AX500">
        <v>1</v>
      </c>
      <c r="AY500">
        <v>1</v>
      </c>
      <c r="AZ500">
        <v>0</v>
      </c>
      <c r="BA500">
        <v>5</v>
      </c>
      <c r="BD500">
        <v>5</v>
      </c>
      <c r="BE500">
        <v>4</v>
      </c>
      <c r="BF500">
        <v>0</v>
      </c>
      <c r="BG500">
        <v>0</v>
      </c>
      <c r="BH500">
        <v>3</v>
      </c>
      <c r="BQ500">
        <v>1</v>
      </c>
      <c r="BR500">
        <v>4</v>
      </c>
      <c r="BS500">
        <v>1</v>
      </c>
      <c r="BT500">
        <v>3</v>
      </c>
      <c r="BU500">
        <v>1</v>
      </c>
      <c r="BV500">
        <v>1</v>
      </c>
      <c r="BX500">
        <v>4</v>
      </c>
      <c r="BY500">
        <v>5</v>
      </c>
    </row>
    <row r="501" spans="1:77" x14ac:dyDescent="0.25">
      <c r="A501" s="9" t="s">
        <v>748</v>
      </c>
      <c r="B501" s="15">
        <v>42795</v>
      </c>
      <c r="C501" s="9" t="s">
        <v>200</v>
      </c>
      <c r="D501">
        <v>134</v>
      </c>
      <c r="E501" s="21"/>
      <c r="F501" s="9" t="s">
        <v>115</v>
      </c>
      <c r="G501" s="13">
        <v>1</v>
      </c>
      <c r="H501" s="13">
        <v>0</v>
      </c>
      <c r="I501" s="13">
        <v>0</v>
      </c>
      <c r="J501" s="13">
        <v>0</v>
      </c>
      <c r="K501" s="10">
        <v>0</v>
      </c>
      <c r="L501" s="10"/>
      <c r="M501" s="10">
        <v>0</v>
      </c>
      <c r="N501" s="10">
        <v>0</v>
      </c>
      <c r="O501" s="10">
        <v>0</v>
      </c>
      <c r="P501" s="10">
        <v>0</v>
      </c>
      <c r="Q501" s="10">
        <v>0</v>
      </c>
      <c r="R501" s="10">
        <v>0</v>
      </c>
      <c r="S501" s="10"/>
      <c r="T501" s="12">
        <v>0</v>
      </c>
      <c r="U501" s="13">
        <v>0</v>
      </c>
      <c r="V501" s="13">
        <v>0</v>
      </c>
      <c r="W501" s="13">
        <v>0</v>
      </c>
      <c r="X501" s="13">
        <v>0</v>
      </c>
      <c r="Y501" s="13">
        <v>0</v>
      </c>
      <c r="Z501" s="13">
        <v>0</v>
      </c>
      <c r="AA501" s="13">
        <v>0</v>
      </c>
      <c r="AB501" s="13">
        <v>0</v>
      </c>
      <c r="AC501" s="13">
        <v>0</v>
      </c>
      <c r="AD501" s="9" t="s">
        <v>748</v>
      </c>
      <c r="AE501" s="25"/>
      <c r="AF501" s="9"/>
    </row>
    <row r="502" spans="1:77" x14ac:dyDescent="0.25">
      <c r="A502" s="9" t="s">
        <v>749</v>
      </c>
      <c r="B502" s="15">
        <v>42795</v>
      </c>
      <c r="C502" s="9" t="s">
        <v>222</v>
      </c>
      <c r="D502">
        <v>600</v>
      </c>
      <c r="E502" s="21"/>
      <c r="F502" s="9"/>
      <c r="G502" s="13">
        <v>0</v>
      </c>
      <c r="H502" s="13">
        <v>0</v>
      </c>
      <c r="I502" s="13">
        <v>1</v>
      </c>
      <c r="J502" s="13">
        <v>1</v>
      </c>
      <c r="K502" s="10">
        <v>0</v>
      </c>
      <c r="L502" s="10"/>
      <c r="M502" s="10">
        <v>0</v>
      </c>
      <c r="N502" s="10">
        <v>0</v>
      </c>
      <c r="O502" s="10">
        <v>0</v>
      </c>
      <c r="P502" s="10">
        <v>0</v>
      </c>
      <c r="Q502" s="10">
        <v>0</v>
      </c>
      <c r="R502" s="10">
        <v>0</v>
      </c>
      <c r="S502" s="10"/>
      <c r="T502" s="12">
        <v>1</v>
      </c>
      <c r="U502" s="13">
        <v>0</v>
      </c>
      <c r="V502" s="13">
        <v>1</v>
      </c>
      <c r="W502" s="13">
        <v>0</v>
      </c>
      <c r="X502" s="13">
        <v>0</v>
      </c>
      <c r="Y502" s="13">
        <v>0</v>
      </c>
      <c r="Z502" s="13">
        <v>0</v>
      </c>
      <c r="AA502" s="13">
        <v>0</v>
      </c>
      <c r="AB502" s="13">
        <v>0</v>
      </c>
      <c r="AC502" s="13">
        <v>0</v>
      </c>
      <c r="AD502" s="9" t="s">
        <v>749</v>
      </c>
      <c r="AE502" s="25">
        <v>3041312000</v>
      </c>
      <c r="AF502" s="9"/>
      <c r="AG502">
        <v>1</v>
      </c>
      <c r="AH502">
        <v>1</v>
      </c>
      <c r="AI502">
        <v>0</v>
      </c>
      <c r="AJ502">
        <v>1</v>
      </c>
      <c r="AK502">
        <v>0</v>
      </c>
      <c r="AL502">
        <v>0</v>
      </c>
      <c r="AM502">
        <v>6</v>
      </c>
      <c r="AN502">
        <v>6</v>
      </c>
      <c r="AP502">
        <v>1</v>
      </c>
      <c r="AQ502">
        <v>1</v>
      </c>
      <c r="AR502">
        <v>0</v>
      </c>
      <c r="AS502">
        <v>0</v>
      </c>
      <c r="AT502">
        <v>0</v>
      </c>
      <c r="AU502">
        <v>0</v>
      </c>
      <c r="AV502">
        <v>1</v>
      </c>
      <c r="AW502">
        <v>0</v>
      </c>
      <c r="AX502">
        <v>0</v>
      </c>
      <c r="AY502">
        <v>0</v>
      </c>
      <c r="AZ502">
        <v>0</v>
      </c>
      <c r="BA502">
        <v>7</v>
      </c>
      <c r="BD502">
        <v>7</v>
      </c>
      <c r="BE502">
        <v>4</v>
      </c>
      <c r="BF502">
        <v>0</v>
      </c>
      <c r="BG502">
        <v>0</v>
      </c>
      <c r="BH502">
        <v>7</v>
      </c>
      <c r="BP502">
        <v>1</v>
      </c>
      <c r="BQ502">
        <v>5</v>
      </c>
      <c r="BR502">
        <v>1</v>
      </c>
      <c r="BS502">
        <v>1</v>
      </c>
      <c r="BT502">
        <v>6</v>
      </c>
      <c r="BX502">
        <v>7</v>
      </c>
      <c r="BY502">
        <v>7</v>
      </c>
    </row>
    <row r="503" spans="1:77" x14ac:dyDescent="0.25">
      <c r="A503" s="9" t="s">
        <v>750</v>
      </c>
      <c r="B503" s="15">
        <v>42795</v>
      </c>
      <c r="C503" s="9" t="s">
        <v>130</v>
      </c>
      <c r="D503">
        <v>40</v>
      </c>
      <c r="E503" s="21"/>
      <c r="F503" s="9" t="s">
        <v>751</v>
      </c>
      <c r="G503" s="13">
        <v>1</v>
      </c>
      <c r="H503" s="13">
        <v>1</v>
      </c>
      <c r="I503" s="13">
        <v>0</v>
      </c>
      <c r="J503" s="13">
        <v>1</v>
      </c>
      <c r="K503" s="10">
        <v>0</v>
      </c>
      <c r="L503" s="10"/>
      <c r="M503" s="10">
        <v>0</v>
      </c>
      <c r="N503" s="10">
        <v>0</v>
      </c>
      <c r="O503" s="10">
        <v>0</v>
      </c>
      <c r="P503" s="10">
        <v>1</v>
      </c>
      <c r="Q503" s="10">
        <v>0</v>
      </c>
      <c r="R503" s="10">
        <v>0</v>
      </c>
      <c r="S503" s="10"/>
      <c r="T503" s="12">
        <v>0</v>
      </c>
      <c r="U503" s="13">
        <v>0</v>
      </c>
      <c r="V503" s="13">
        <v>0</v>
      </c>
      <c r="W503" s="13">
        <v>0</v>
      </c>
      <c r="X503" s="13">
        <v>0</v>
      </c>
      <c r="Y503" s="13">
        <v>0</v>
      </c>
      <c r="Z503" s="13">
        <v>0</v>
      </c>
      <c r="AA503" s="13">
        <v>0</v>
      </c>
      <c r="AB503" s="13">
        <v>0</v>
      </c>
      <c r="AC503" s="13">
        <v>0</v>
      </c>
      <c r="AD503" s="9"/>
      <c r="AE503" s="25"/>
      <c r="AF503" s="9"/>
      <c r="AG503">
        <v>2</v>
      </c>
      <c r="AH503">
        <v>0</v>
      </c>
      <c r="AI503">
        <v>0</v>
      </c>
      <c r="AJ503">
        <v>0</v>
      </c>
      <c r="AK503">
        <v>1</v>
      </c>
      <c r="AL503">
        <v>0</v>
      </c>
      <c r="AM503">
        <v>1</v>
      </c>
      <c r="AN503">
        <v>3</v>
      </c>
      <c r="BA503">
        <v>3</v>
      </c>
      <c r="BD503">
        <v>3</v>
      </c>
      <c r="BE503">
        <v>3</v>
      </c>
      <c r="BF503">
        <v>0</v>
      </c>
      <c r="BG503">
        <v>0</v>
      </c>
      <c r="BH503">
        <v>3</v>
      </c>
      <c r="BP503">
        <v>2</v>
      </c>
      <c r="BQ503">
        <v>1</v>
      </c>
      <c r="BT503">
        <v>2</v>
      </c>
      <c r="BX503">
        <v>1</v>
      </c>
      <c r="BY503">
        <v>3</v>
      </c>
    </row>
    <row r="504" spans="1:77" x14ac:dyDescent="0.25">
      <c r="A504" s="9" t="s">
        <v>753</v>
      </c>
      <c r="B504" s="15">
        <v>42795</v>
      </c>
      <c r="C504" s="9" t="s">
        <v>130</v>
      </c>
      <c r="D504">
        <v>380</v>
      </c>
      <c r="E504" s="21"/>
      <c r="F504" s="9"/>
      <c r="G504" s="13">
        <v>0</v>
      </c>
      <c r="H504" s="13">
        <v>1</v>
      </c>
      <c r="I504" s="13">
        <v>0</v>
      </c>
      <c r="J504" s="13">
        <v>1</v>
      </c>
      <c r="K504" s="10">
        <v>0</v>
      </c>
      <c r="L504" s="10"/>
      <c r="M504" s="10">
        <v>0</v>
      </c>
      <c r="N504" s="10">
        <v>0</v>
      </c>
      <c r="O504" s="10">
        <v>0</v>
      </c>
      <c r="P504" s="10">
        <v>1</v>
      </c>
      <c r="Q504" s="10">
        <v>0</v>
      </c>
      <c r="R504" s="10">
        <v>0</v>
      </c>
      <c r="S504" s="10"/>
      <c r="T504" s="12">
        <v>0</v>
      </c>
      <c r="U504" s="13">
        <v>0</v>
      </c>
      <c r="V504" s="13">
        <v>0</v>
      </c>
      <c r="W504" s="13">
        <v>0</v>
      </c>
      <c r="X504" s="13">
        <v>0</v>
      </c>
      <c r="Y504" s="13">
        <v>0</v>
      </c>
      <c r="Z504" s="13">
        <v>0</v>
      </c>
      <c r="AA504" s="13">
        <v>0</v>
      </c>
      <c r="AB504" s="13">
        <v>0</v>
      </c>
      <c r="AC504" s="13">
        <v>0</v>
      </c>
      <c r="AD504" s="9"/>
      <c r="AE504" s="25">
        <v>356000000</v>
      </c>
      <c r="AF504" s="9"/>
      <c r="AG504">
        <v>1</v>
      </c>
      <c r="AH504">
        <v>1</v>
      </c>
      <c r="AI504">
        <v>0</v>
      </c>
      <c r="AJ504">
        <v>1</v>
      </c>
      <c r="AK504">
        <v>1</v>
      </c>
      <c r="AL504">
        <v>0</v>
      </c>
      <c r="AM504">
        <v>2</v>
      </c>
      <c r="AN504">
        <v>3</v>
      </c>
      <c r="BA504">
        <v>3</v>
      </c>
      <c r="BD504">
        <v>2</v>
      </c>
      <c r="BE504">
        <v>2</v>
      </c>
      <c r="BF504">
        <v>0</v>
      </c>
      <c r="BG504">
        <v>1</v>
      </c>
      <c r="BH504">
        <v>0</v>
      </c>
      <c r="BI504">
        <v>0</v>
      </c>
      <c r="BJ504">
        <v>0</v>
      </c>
      <c r="BK504">
        <v>0</v>
      </c>
      <c r="BL504">
        <v>0</v>
      </c>
      <c r="BM504">
        <v>1</v>
      </c>
      <c r="BN504">
        <v>0</v>
      </c>
      <c r="BO504">
        <v>0</v>
      </c>
      <c r="BP504">
        <v>3</v>
      </c>
      <c r="BT504">
        <v>3</v>
      </c>
      <c r="BW504">
        <v>1</v>
      </c>
      <c r="BX504">
        <v>2</v>
      </c>
      <c r="BY504">
        <v>3</v>
      </c>
    </row>
    <row r="505" spans="1:77" x14ac:dyDescent="0.25">
      <c r="A505" s="9" t="s">
        <v>754</v>
      </c>
      <c r="B505" s="15">
        <v>42795</v>
      </c>
      <c r="C505" s="9" t="s">
        <v>206</v>
      </c>
      <c r="D505">
        <v>109</v>
      </c>
      <c r="E505" s="21"/>
      <c r="F505" s="9" t="s">
        <v>41</v>
      </c>
      <c r="G505" s="13">
        <v>1</v>
      </c>
      <c r="H505" s="13">
        <v>0</v>
      </c>
      <c r="I505" s="13">
        <v>0</v>
      </c>
      <c r="J505" s="13">
        <v>0</v>
      </c>
      <c r="K505" s="10">
        <v>0</v>
      </c>
      <c r="L505" s="10"/>
      <c r="M505" s="10">
        <v>0</v>
      </c>
      <c r="N505" s="10">
        <v>0</v>
      </c>
      <c r="O505" s="10">
        <v>0</v>
      </c>
      <c r="P505" s="10">
        <v>0</v>
      </c>
      <c r="Q505" s="10">
        <v>0</v>
      </c>
      <c r="R505" s="10">
        <v>0</v>
      </c>
      <c r="S505" s="10"/>
      <c r="T505" s="12">
        <v>0</v>
      </c>
      <c r="U505" s="13">
        <v>0</v>
      </c>
      <c r="V505" s="13">
        <v>0</v>
      </c>
      <c r="W505" s="13">
        <v>0</v>
      </c>
      <c r="X505" s="13">
        <v>0</v>
      </c>
      <c r="Y505" s="13">
        <v>0</v>
      </c>
      <c r="Z505" s="13">
        <v>0</v>
      </c>
      <c r="AA505" s="13">
        <v>0</v>
      </c>
      <c r="AB505" s="13">
        <v>0</v>
      </c>
      <c r="AC505" s="13">
        <v>0</v>
      </c>
      <c r="AD505" s="9" t="s">
        <v>754</v>
      </c>
      <c r="AE505" s="25"/>
      <c r="AF505" s="9"/>
    </row>
    <row r="506" spans="1:77" x14ac:dyDescent="0.25">
      <c r="A506" s="9" t="s">
        <v>755</v>
      </c>
      <c r="B506" s="15">
        <v>42795</v>
      </c>
      <c r="C506" s="9" t="s">
        <v>214</v>
      </c>
      <c r="D506">
        <v>8</v>
      </c>
      <c r="E506" s="21"/>
      <c r="F506" s="9" t="s">
        <v>757</v>
      </c>
      <c r="G506" s="13">
        <v>1</v>
      </c>
      <c r="H506" s="13">
        <v>0</v>
      </c>
      <c r="I506" s="13">
        <v>0</v>
      </c>
      <c r="J506" s="13">
        <v>0</v>
      </c>
      <c r="K506" s="10">
        <v>0</v>
      </c>
      <c r="L506" s="10"/>
      <c r="M506" s="10">
        <v>0</v>
      </c>
      <c r="N506" s="10">
        <v>0</v>
      </c>
      <c r="O506" s="10">
        <v>0</v>
      </c>
      <c r="P506" s="10">
        <v>0</v>
      </c>
      <c r="Q506" s="10">
        <v>0</v>
      </c>
      <c r="R506" s="10">
        <v>0</v>
      </c>
      <c r="S506" s="10"/>
      <c r="T506" s="12">
        <v>0</v>
      </c>
      <c r="U506" s="13">
        <v>0</v>
      </c>
      <c r="V506" s="13">
        <v>0</v>
      </c>
      <c r="W506" s="13">
        <v>0</v>
      </c>
      <c r="X506" s="13">
        <v>0</v>
      </c>
      <c r="Y506" s="13">
        <v>0</v>
      </c>
      <c r="Z506" s="13">
        <v>0</v>
      </c>
      <c r="AA506" s="13">
        <v>0</v>
      </c>
      <c r="AB506" s="13">
        <v>0</v>
      </c>
      <c r="AC506" s="13">
        <v>0</v>
      </c>
      <c r="AD506" s="9" t="s">
        <v>788</v>
      </c>
      <c r="AE506" s="25">
        <v>82805000</v>
      </c>
      <c r="AF506" s="9"/>
    </row>
    <row r="507" spans="1:77" x14ac:dyDescent="0.25">
      <c r="A507" s="9" t="s">
        <v>758</v>
      </c>
      <c r="B507" s="15">
        <v>42795</v>
      </c>
      <c r="C507" s="9" t="s">
        <v>206</v>
      </c>
      <c r="D507">
        <v>19</v>
      </c>
      <c r="E507" s="21"/>
      <c r="F507" s="9" t="s">
        <v>42</v>
      </c>
      <c r="G507" s="13">
        <v>1</v>
      </c>
      <c r="H507" s="13">
        <v>3.8</v>
      </c>
      <c r="I507" s="13">
        <v>1.5</v>
      </c>
      <c r="J507" s="13">
        <v>5.3</v>
      </c>
      <c r="K507" s="10">
        <v>1</v>
      </c>
      <c r="L507" s="10"/>
      <c r="M507" s="10">
        <v>0</v>
      </c>
      <c r="N507" s="10">
        <v>0</v>
      </c>
      <c r="O507" s="10">
        <v>1</v>
      </c>
      <c r="P507" s="10">
        <v>0</v>
      </c>
      <c r="Q507" s="10">
        <v>0</v>
      </c>
      <c r="R507" s="10">
        <v>0</v>
      </c>
      <c r="S507" s="10"/>
      <c r="T507" s="12">
        <v>1</v>
      </c>
      <c r="U507" s="13">
        <v>1</v>
      </c>
      <c r="V507" s="13">
        <v>1</v>
      </c>
      <c r="W507" s="13">
        <v>0</v>
      </c>
      <c r="X507" s="13">
        <v>0</v>
      </c>
      <c r="Y507" s="13">
        <v>0</v>
      </c>
      <c r="Z507" s="13">
        <v>0</v>
      </c>
      <c r="AA507" s="13">
        <v>0</v>
      </c>
      <c r="AB507" s="13">
        <v>0</v>
      </c>
      <c r="AC507" s="13">
        <v>0</v>
      </c>
      <c r="AD507" s="9" t="s">
        <v>758</v>
      </c>
      <c r="AE507" s="25"/>
      <c r="AF507" s="9"/>
    </row>
    <row r="508" spans="1:77" x14ac:dyDescent="0.25">
      <c r="A508" s="9" t="s">
        <v>759</v>
      </c>
      <c r="B508" s="15">
        <v>42795</v>
      </c>
      <c r="C508" s="9" t="s">
        <v>130</v>
      </c>
      <c r="D508">
        <v>34</v>
      </c>
      <c r="E508" s="21"/>
      <c r="F508" s="9" t="s">
        <v>61</v>
      </c>
      <c r="G508" s="13">
        <v>1</v>
      </c>
      <c r="H508" s="13">
        <v>1</v>
      </c>
      <c r="I508" s="13">
        <v>0.5</v>
      </c>
      <c r="J508" s="13">
        <v>1.5</v>
      </c>
      <c r="K508" s="10">
        <v>1</v>
      </c>
      <c r="L508" s="10"/>
      <c r="M508" s="10">
        <v>0</v>
      </c>
      <c r="N508" s="10">
        <v>0</v>
      </c>
      <c r="O508" s="10">
        <v>0</v>
      </c>
      <c r="P508" s="10">
        <v>0</v>
      </c>
      <c r="Q508" s="10">
        <v>0</v>
      </c>
      <c r="R508" s="10">
        <v>0</v>
      </c>
      <c r="S508" s="10"/>
      <c r="T508" s="12">
        <v>1</v>
      </c>
      <c r="U508" s="13">
        <v>0</v>
      </c>
      <c r="V508" s="13">
        <v>0</v>
      </c>
      <c r="W508" s="13">
        <v>0</v>
      </c>
      <c r="X508" s="13">
        <v>0</v>
      </c>
      <c r="Y508" s="13">
        <v>0</v>
      </c>
      <c r="Z508" s="13">
        <v>0</v>
      </c>
      <c r="AA508" s="13">
        <v>0</v>
      </c>
      <c r="AB508" s="13">
        <v>0</v>
      </c>
      <c r="AC508" s="13">
        <v>0</v>
      </c>
      <c r="AD508" s="9" t="s">
        <v>62</v>
      </c>
      <c r="AE508" s="25"/>
      <c r="AF508" s="9"/>
    </row>
    <row r="509" spans="1:77" x14ac:dyDescent="0.25">
      <c r="A509" s="9" t="s">
        <v>760</v>
      </c>
      <c r="B509" s="15">
        <v>42795</v>
      </c>
      <c r="C509" s="9" t="s">
        <v>130</v>
      </c>
      <c r="D509">
        <v>34</v>
      </c>
      <c r="E509" s="21"/>
      <c r="F509" s="9" t="s">
        <v>94</v>
      </c>
      <c r="G509" s="13">
        <v>1</v>
      </c>
      <c r="H509" s="13">
        <v>0.5</v>
      </c>
      <c r="I509" s="13">
        <v>0.5</v>
      </c>
      <c r="J509" s="13">
        <v>1</v>
      </c>
      <c r="K509" s="10">
        <v>0</v>
      </c>
      <c r="L509" s="10"/>
      <c r="M509" s="10">
        <v>0</v>
      </c>
      <c r="N509" s="10">
        <v>0</v>
      </c>
      <c r="O509" s="10">
        <v>0</v>
      </c>
      <c r="P509" s="10">
        <v>0</v>
      </c>
      <c r="Q509" s="10">
        <v>1</v>
      </c>
      <c r="R509" s="10">
        <v>0</v>
      </c>
      <c r="S509" s="10"/>
      <c r="T509" s="12">
        <v>1</v>
      </c>
      <c r="U509" s="13">
        <v>0</v>
      </c>
      <c r="V509" s="13">
        <v>0</v>
      </c>
      <c r="W509" s="13">
        <v>0</v>
      </c>
      <c r="X509" s="13">
        <v>0</v>
      </c>
      <c r="Y509" s="13">
        <v>0</v>
      </c>
      <c r="Z509" s="13">
        <v>0</v>
      </c>
      <c r="AA509" s="13">
        <v>0</v>
      </c>
      <c r="AB509" s="13">
        <v>0</v>
      </c>
      <c r="AC509" s="13">
        <v>0</v>
      </c>
      <c r="AD509" s="9" t="s">
        <v>760</v>
      </c>
      <c r="AE509" s="25"/>
      <c r="AF509" s="9"/>
    </row>
    <row r="510" spans="1:77" x14ac:dyDescent="0.25">
      <c r="A510" s="9" t="s">
        <v>761</v>
      </c>
      <c r="B510" s="15">
        <v>42795</v>
      </c>
      <c r="C510" s="9" t="s">
        <v>564</v>
      </c>
      <c r="D510">
        <v>170</v>
      </c>
      <c r="E510" s="21"/>
      <c r="F510" s="9"/>
      <c r="G510" s="13">
        <v>0</v>
      </c>
      <c r="H510" s="13">
        <v>0</v>
      </c>
      <c r="I510" s="13">
        <v>1</v>
      </c>
      <c r="J510" s="13">
        <v>0</v>
      </c>
      <c r="K510" s="10">
        <v>0</v>
      </c>
      <c r="L510" s="10"/>
      <c r="M510" s="10">
        <v>0</v>
      </c>
      <c r="N510" s="10">
        <v>0</v>
      </c>
      <c r="O510" s="10">
        <v>0</v>
      </c>
      <c r="P510" s="10">
        <v>0</v>
      </c>
      <c r="Q510" s="10">
        <v>0</v>
      </c>
      <c r="R510" s="10">
        <v>0</v>
      </c>
      <c r="S510" s="10"/>
      <c r="T510" s="12">
        <v>1</v>
      </c>
      <c r="U510" s="13">
        <v>0</v>
      </c>
      <c r="V510" s="13">
        <v>1</v>
      </c>
      <c r="W510" s="13">
        <v>0</v>
      </c>
      <c r="X510" s="13">
        <v>0</v>
      </c>
      <c r="Y510" s="13">
        <v>0</v>
      </c>
      <c r="Z510" s="13">
        <v>0</v>
      </c>
      <c r="AA510" s="13">
        <v>0</v>
      </c>
      <c r="AB510" s="13">
        <v>0</v>
      </c>
      <c r="AC510" s="13">
        <v>0</v>
      </c>
      <c r="AD510" s="9" t="s">
        <v>761</v>
      </c>
      <c r="AE510" s="25"/>
      <c r="AF510" s="9"/>
    </row>
    <row r="511" spans="1:77" x14ac:dyDescent="0.25">
      <c r="A511" s="9" t="s">
        <v>762</v>
      </c>
      <c r="B511" s="15">
        <v>42795</v>
      </c>
      <c r="C511" s="9" t="s">
        <v>107</v>
      </c>
      <c r="D511">
        <v>34</v>
      </c>
      <c r="E511" s="21"/>
      <c r="F511" s="9" t="s">
        <v>54</v>
      </c>
      <c r="G511" s="13">
        <v>1</v>
      </c>
      <c r="H511" s="13">
        <v>2.2000000000000002</v>
      </c>
      <c r="I511" s="13">
        <v>0.5</v>
      </c>
      <c r="J511" s="13">
        <v>2.7</v>
      </c>
      <c r="K511" s="10">
        <v>0</v>
      </c>
      <c r="L511" s="10"/>
      <c r="M511" s="10">
        <v>0</v>
      </c>
      <c r="N511" s="10">
        <v>1</v>
      </c>
      <c r="O511" s="10">
        <v>0</v>
      </c>
      <c r="P511" s="10">
        <v>0</v>
      </c>
      <c r="Q511" s="10">
        <v>0</v>
      </c>
      <c r="R511" s="10">
        <v>0</v>
      </c>
      <c r="S511" s="10"/>
      <c r="T511" s="12">
        <v>1</v>
      </c>
      <c r="U511" s="13">
        <v>0</v>
      </c>
      <c r="V511" s="13">
        <v>0</v>
      </c>
      <c r="W511" s="13">
        <v>0</v>
      </c>
      <c r="X511" s="13">
        <v>0</v>
      </c>
      <c r="Y511" s="13">
        <v>0</v>
      </c>
      <c r="Z511" s="13">
        <v>0</v>
      </c>
      <c r="AA511" s="13">
        <v>0</v>
      </c>
      <c r="AB511" s="13">
        <v>0</v>
      </c>
      <c r="AC511" s="13">
        <v>0</v>
      </c>
      <c r="AD511" s="9" t="s">
        <v>762</v>
      </c>
      <c r="AE511" s="25">
        <v>99505000</v>
      </c>
      <c r="AF511" s="9"/>
    </row>
    <row r="512" spans="1:77" x14ac:dyDescent="0.25">
      <c r="A512" s="9" t="s">
        <v>763</v>
      </c>
      <c r="B512" s="15">
        <v>42795</v>
      </c>
      <c r="C512" s="9" t="s">
        <v>206</v>
      </c>
      <c r="D512">
        <v>4</v>
      </c>
      <c r="E512" s="21"/>
      <c r="F512" s="9" t="s">
        <v>43</v>
      </c>
      <c r="G512" s="13">
        <v>1</v>
      </c>
      <c r="H512" s="13">
        <v>0</v>
      </c>
      <c r="I512" s="13">
        <v>0</v>
      </c>
      <c r="J512" s="13">
        <v>0</v>
      </c>
      <c r="K512" s="10">
        <v>0</v>
      </c>
      <c r="L512" s="10"/>
      <c r="M512" s="10">
        <v>0</v>
      </c>
      <c r="N512" s="10">
        <v>0</v>
      </c>
      <c r="O512" s="10">
        <v>0</v>
      </c>
      <c r="P512" s="10">
        <v>0</v>
      </c>
      <c r="Q512" s="10">
        <v>0</v>
      </c>
      <c r="R512" s="10">
        <v>0</v>
      </c>
      <c r="S512" s="10"/>
      <c r="T512" s="12">
        <v>0</v>
      </c>
      <c r="U512" s="13">
        <v>0</v>
      </c>
      <c r="V512" s="13">
        <v>0</v>
      </c>
      <c r="W512" s="13">
        <v>0</v>
      </c>
      <c r="X512" s="13">
        <v>0</v>
      </c>
      <c r="Y512" s="13">
        <v>0</v>
      </c>
      <c r="Z512" s="13">
        <v>0</v>
      </c>
      <c r="AA512" s="13">
        <v>0</v>
      </c>
      <c r="AB512" s="13">
        <v>0</v>
      </c>
      <c r="AC512" s="13">
        <v>0</v>
      </c>
      <c r="AD512" s="9" t="s">
        <v>763</v>
      </c>
      <c r="AE512" s="25"/>
      <c r="AF512" s="9"/>
    </row>
    <row r="513" spans="1:77" x14ac:dyDescent="0.25">
      <c r="A513" s="9" t="s">
        <v>764</v>
      </c>
      <c r="B513" s="15">
        <v>42795</v>
      </c>
      <c r="C513" s="9" t="s">
        <v>200</v>
      </c>
      <c r="D513">
        <v>60</v>
      </c>
      <c r="E513" s="21"/>
      <c r="F513" s="9" t="s">
        <v>202</v>
      </c>
      <c r="G513" s="13">
        <v>1</v>
      </c>
      <c r="H513" s="13">
        <v>4.7</v>
      </c>
      <c r="I513" s="13">
        <v>4.7</v>
      </c>
      <c r="J513" s="13">
        <v>9.4</v>
      </c>
      <c r="K513" s="10">
        <v>1</v>
      </c>
      <c r="L513" s="10"/>
      <c r="M513" s="10">
        <v>1</v>
      </c>
      <c r="N513" s="10">
        <v>1</v>
      </c>
      <c r="O513" s="10">
        <v>0</v>
      </c>
      <c r="P513" s="10">
        <v>0</v>
      </c>
      <c r="Q513" s="10">
        <v>0</v>
      </c>
      <c r="R513" s="10">
        <v>0</v>
      </c>
      <c r="S513" s="10">
        <v>0</v>
      </c>
      <c r="T513" s="12">
        <v>1</v>
      </c>
      <c r="U513" s="13">
        <v>1</v>
      </c>
      <c r="V513" s="13">
        <v>1</v>
      </c>
      <c r="W513" s="13">
        <v>1</v>
      </c>
      <c r="X513" s="13">
        <v>0</v>
      </c>
      <c r="Y513" s="13">
        <v>1</v>
      </c>
      <c r="Z513" s="13">
        <v>0</v>
      </c>
      <c r="AA513" s="13">
        <v>1</v>
      </c>
      <c r="AB513" s="13">
        <v>0</v>
      </c>
      <c r="AC513" s="13">
        <v>0</v>
      </c>
      <c r="AD513" s="9" t="s">
        <v>764</v>
      </c>
      <c r="AE513" s="25"/>
      <c r="AF513" s="9"/>
    </row>
    <row r="514" spans="1:77" x14ac:dyDescent="0.25">
      <c r="A514" s="9" t="s">
        <v>765</v>
      </c>
      <c r="B514" s="15">
        <v>42795</v>
      </c>
      <c r="C514" s="9" t="s">
        <v>206</v>
      </c>
      <c r="D514">
        <v>94</v>
      </c>
      <c r="E514" s="21"/>
      <c r="F514" s="9" t="s">
        <v>537</v>
      </c>
      <c r="G514" s="13">
        <v>1</v>
      </c>
      <c r="H514" s="13">
        <v>0</v>
      </c>
      <c r="I514" s="13">
        <v>0</v>
      </c>
      <c r="J514" s="13">
        <v>0</v>
      </c>
      <c r="K514" s="10">
        <v>0</v>
      </c>
      <c r="L514" s="10"/>
      <c r="M514" s="10">
        <v>0</v>
      </c>
      <c r="N514" s="10">
        <v>0</v>
      </c>
      <c r="O514" s="10">
        <v>0</v>
      </c>
      <c r="P514" s="10">
        <v>0</v>
      </c>
      <c r="Q514" s="10">
        <v>0</v>
      </c>
      <c r="R514" s="10">
        <v>0</v>
      </c>
      <c r="S514" s="10"/>
      <c r="T514" s="12">
        <v>0</v>
      </c>
      <c r="U514" s="13">
        <v>0</v>
      </c>
      <c r="V514" s="13">
        <v>0</v>
      </c>
      <c r="W514" s="13">
        <v>0</v>
      </c>
      <c r="X514" s="13">
        <v>0</v>
      </c>
      <c r="Y514" s="13">
        <v>0</v>
      </c>
      <c r="Z514" s="13">
        <v>0</v>
      </c>
      <c r="AA514" s="13">
        <v>0</v>
      </c>
      <c r="AB514" s="13">
        <v>0</v>
      </c>
      <c r="AC514" s="13">
        <v>0</v>
      </c>
      <c r="AD514" s="9"/>
      <c r="AE514" s="25"/>
      <c r="AF514" s="9"/>
    </row>
    <row r="515" spans="1:77" x14ac:dyDescent="0.25">
      <c r="A515" s="9" t="s">
        <v>766</v>
      </c>
      <c r="B515" s="15">
        <v>42795</v>
      </c>
      <c r="C515" s="9" t="s">
        <v>130</v>
      </c>
      <c r="D515">
        <v>123</v>
      </c>
      <c r="E515" s="21"/>
      <c r="F515" s="9" t="s">
        <v>69</v>
      </c>
      <c r="G515" s="13">
        <v>1</v>
      </c>
      <c r="H515" s="13">
        <v>2.5</v>
      </c>
      <c r="I515" s="13">
        <v>0</v>
      </c>
      <c r="J515" s="13">
        <v>2.5</v>
      </c>
      <c r="K515" s="10">
        <v>0</v>
      </c>
      <c r="L515" s="10"/>
      <c r="M515" s="10">
        <v>1</v>
      </c>
      <c r="N515" s="10">
        <v>0</v>
      </c>
      <c r="O515" s="10">
        <v>0</v>
      </c>
      <c r="P515" s="10">
        <v>1</v>
      </c>
      <c r="Q515" s="10">
        <v>0</v>
      </c>
      <c r="R515" s="10">
        <v>0</v>
      </c>
      <c r="S515" s="10"/>
      <c r="T515" s="12">
        <v>0</v>
      </c>
      <c r="U515" s="13">
        <v>0</v>
      </c>
      <c r="V515" s="13">
        <v>0</v>
      </c>
      <c r="W515" s="13">
        <v>0</v>
      </c>
      <c r="X515" s="13">
        <v>0</v>
      </c>
      <c r="Y515" s="13">
        <v>0</v>
      </c>
      <c r="Z515" s="13">
        <v>0</v>
      </c>
      <c r="AA515" s="13">
        <v>0</v>
      </c>
      <c r="AB515" s="13">
        <v>0</v>
      </c>
      <c r="AC515" s="13">
        <v>0</v>
      </c>
      <c r="AD515" s="9" t="s">
        <v>66</v>
      </c>
      <c r="AE515" s="25">
        <v>64899000</v>
      </c>
      <c r="AF515" s="9"/>
    </row>
    <row r="516" spans="1:77" x14ac:dyDescent="0.25">
      <c r="A516" s="9" t="s">
        <v>767</v>
      </c>
      <c r="B516" s="15">
        <v>42795</v>
      </c>
      <c r="C516" s="9" t="s">
        <v>206</v>
      </c>
      <c r="D516">
        <v>4</v>
      </c>
      <c r="E516" s="21"/>
      <c r="F516" s="9" t="s">
        <v>210</v>
      </c>
      <c r="G516" s="13">
        <v>1</v>
      </c>
      <c r="H516" s="13">
        <v>0</v>
      </c>
      <c r="I516" s="13">
        <v>0</v>
      </c>
      <c r="J516" s="13">
        <v>0</v>
      </c>
      <c r="K516" s="10">
        <v>0</v>
      </c>
      <c r="L516" s="10"/>
      <c r="M516" s="10">
        <v>0</v>
      </c>
      <c r="N516" s="10">
        <v>0</v>
      </c>
      <c r="O516" s="10">
        <v>0</v>
      </c>
      <c r="P516" s="10">
        <v>0</v>
      </c>
      <c r="Q516" s="10">
        <v>0</v>
      </c>
      <c r="R516" s="10">
        <v>0</v>
      </c>
      <c r="S516" s="10"/>
      <c r="T516" s="12">
        <v>0</v>
      </c>
      <c r="U516" s="13">
        <v>0</v>
      </c>
      <c r="V516" s="13">
        <v>0</v>
      </c>
      <c r="W516" s="13">
        <v>0</v>
      </c>
      <c r="X516" s="13">
        <v>0</v>
      </c>
      <c r="Y516" s="13">
        <v>0</v>
      </c>
      <c r="Z516" s="13">
        <v>0</v>
      </c>
      <c r="AA516" s="13">
        <v>0</v>
      </c>
      <c r="AB516" s="13">
        <v>0</v>
      </c>
      <c r="AC516" s="13">
        <v>0</v>
      </c>
      <c r="AD516" s="9" t="s">
        <v>767</v>
      </c>
      <c r="AE516" s="25"/>
      <c r="AF516" s="9"/>
    </row>
    <row r="517" spans="1:77" x14ac:dyDescent="0.25">
      <c r="A517" s="9" t="s">
        <v>768</v>
      </c>
      <c r="B517" s="15">
        <v>42795</v>
      </c>
      <c r="C517" s="9" t="s">
        <v>206</v>
      </c>
      <c r="D517">
        <v>234</v>
      </c>
      <c r="E517" s="21"/>
      <c r="F517" s="9" t="s">
        <v>44</v>
      </c>
      <c r="G517" s="13">
        <v>1</v>
      </c>
      <c r="H517" s="13">
        <v>0</v>
      </c>
      <c r="I517" s="13">
        <v>0</v>
      </c>
      <c r="J517" s="13">
        <v>0</v>
      </c>
      <c r="K517" s="10">
        <v>0</v>
      </c>
      <c r="L517" s="10"/>
      <c r="M517" s="10">
        <v>0</v>
      </c>
      <c r="N517" s="10">
        <v>0</v>
      </c>
      <c r="O517" s="10">
        <v>0</v>
      </c>
      <c r="P517" s="10">
        <v>0</v>
      </c>
      <c r="Q517" s="10">
        <v>0</v>
      </c>
      <c r="R517" s="10">
        <v>0</v>
      </c>
      <c r="S517" s="10"/>
      <c r="T517" s="12">
        <v>0</v>
      </c>
      <c r="U517" s="13">
        <v>0</v>
      </c>
      <c r="V517" s="13">
        <v>0</v>
      </c>
      <c r="W517" s="13">
        <v>0</v>
      </c>
      <c r="X517" s="13">
        <v>0</v>
      </c>
      <c r="Y517" s="13">
        <v>0</v>
      </c>
      <c r="Z517" s="13">
        <v>0</v>
      </c>
      <c r="AA517" s="13">
        <v>0</v>
      </c>
      <c r="AB517" s="13">
        <v>0</v>
      </c>
      <c r="AC517" s="13">
        <v>0</v>
      </c>
      <c r="AD517" s="9" t="s">
        <v>45</v>
      </c>
      <c r="AE517" s="25"/>
      <c r="AF517" s="9"/>
    </row>
    <row r="518" spans="1:77" x14ac:dyDescent="0.25">
      <c r="A518" s="9" t="s">
        <v>769</v>
      </c>
      <c r="B518" s="15">
        <v>42795</v>
      </c>
      <c r="C518" s="9" t="s">
        <v>200</v>
      </c>
      <c r="D518">
        <v>245</v>
      </c>
      <c r="E518" s="21"/>
      <c r="F518" s="9" t="s">
        <v>116</v>
      </c>
      <c r="G518" s="13">
        <v>1</v>
      </c>
      <c r="H518" s="13">
        <v>0</v>
      </c>
      <c r="I518" s="13">
        <v>0</v>
      </c>
      <c r="J518" s="13">
        <v>0</v>
      </c>
      <c r="K518" s="10">
        <v>0</v>
      </c>
      <c r="L518" s="10"/>
      <c r="M518" s="10">
        <v>0</v>
      </c>
      <c r="N518" s="10">
        <v>0</v>
      </c>
      <c r="O518" s="10">
        <v>0</v>
      </c>
      <c r="P518" s="10">
        <v>0</v>
      </c>
      <c r="Q518" s="10">
        <v>0</v>
      </c>
      <c r="R518" s="10">
        <v>0</v>
      </c>
      <c r="S518" s="10"/>
      <c r="T518" s="12">
        <v>0</v>
      </c>
      <c r="U518" s="13">
        <v>0</v>
      </c>
      <c r="V518" s="13">
        <v>0</v>
      </c>
      <c r="W518" s="13">
        <v>0</v>
      </c>
      <c r="X518" s="13">
        <v>0</v>
      </c>
      <c r="Y518" s="13">
        <v>0</v>
      </c>
      <c r="Z518" s="13">
        <v>0</v>
      </c>
      <c r="AA518" s="13">
        <v>0</v>
      </c>
      <c r="AB518" s="13">
        <v>0</v>
      </c>
      <c r="AC518" s="13">
        <v>0</v>
      </c>
      <c r="AD518" s="9" t="s">
        <v>769</v>
      </c>
      <c r="AE518" s="25"/>
      <c r="AF518" s="9"/>
    </row>
    <row r="519" spans="1:77" x14ac:dyDescent="0.25">
      <c r="A519" s="9" t="s">
        <v>0</v>
      </c>
      <c r="B519" s="15">
        <v>42795</v>
      </c>
      <c r="C519" s="9" t="s">
        <v>214</v>
      </c>
      <c r="D519">
        <v>4</v>
      </c>
      <c r="E519" s="21"/>
      <c r="F519" s="9" t="s">
        <v>542</v>
      </c>
      <c r="G519" s="13">
        <v>1</v>
      </c>
      <c r="H519" s="13">
        <v>3.7</v>
      </c>
      <c r="I519" s="13">
        <v>0</v>
      </c>
      <c r="J519" s="13">
        <v>3.7</v>
      </c>
      <c r="K519" s="10">
        <v>0</v>
      </c>
      <c r="L519" s="10"/>
      <c r="M519" s="10">
        <v>1</v>
      </c>
      <c r="N519" s="10">
        <v>1</v>
      </c>
      <c r="O519" s="10">
        <v>0</v>
      </c>
      <c r="P519" s="10">
        <v>0</v>
      </c>
      <c r="Q519" s="10">
        <v>0</v>
      </c>
      <c r="R519" s="10">
        <v>0</v>
      </c>
      <c r="S519" s="10"/>
      <c r="T519" s="12">
        <v>0</v>
      </c>
      <c r="U519" s="13">
        <v>0</v>
      </c>
      <c r="V519" s="13">
        <v>0</v>
      </c>
      <c r="W519" s="13">
        <v>0</v>
      </c>
      <c r="X519" s="13">
        <v>0</v>
      </c>
      <c r="Y519" s="13">
        <v>0</v>
      </c>
      <c r="Z519" s="13">
        <v>0</v>
      </c>
      <c r="AA519" s="13">
        <v>0</v>
      </c>
      <c r="AB519" s="13">
        <v>0</v>
      </c>
      <c r="AC519" s="13">
        <v>0</v>
      </c>
      <c r="AD519" s="9" t="s">
        <v>543</v>
      </c>
      <c r="AE519" s="25"/>
      <c r="AF519" s="9"/>
    </row>
    <row r="520" spans="1:77" x14ac:dyDescent="0.25">
      <c r="A520" s="9" t="s">
        <v>771</v>
      </c>
      <c r="B520" s="15">
        <v>42795</v>
      </c>
      <c r="C520" s="9" t="s">
        <v>133</v>
      </c>
      <c r="D520">
        <v>555</v>
      </c>
      <c r="E520" s="21"/>
      <c r="F520" s="9"/>
      <c r="G520" s="13">
        <v>0</v>
      </c>
      <c r="H520" s="13">
        <v>0</v>
      </c>
      <c r="I520" s="13">
        <v>1.2</v>
      </c>
      <c r="J520" s="13">
        <v>1.2</v>
      </c>
      <c r="K520" s="10">
        <v>0</v>
      </c>
      <c r="L520" s="10"/>
      <c r="M520" s="10">
        <v>0</v>
      </c>
      <c r="N520" s="10">
        <v>0</v>
      </c>
      <c r="O520" s="10">
        <v>0</v>
      </c>
      <c r="P520" s="10">
        <v>0</v>
      </c>
      <c r="Q520" s="10">
        <v>0</v>
      </c>
      <c r="R520" s="10">
        <v>0</v>
      </c>
      <c r="S520" s="10"/>
      <c r="T520" s="12">
        <v>1</v>
      </c>
      <c r="U520" s="13">
        <v>0</v>
      </c>
      <c r="V520" s="13">
        <v>1</v>
      </c>
      <c r="W520" s="13">
        <v>0</v>
      </c>
      <c r="X520" s="13">
        <v>0</v>
      </c>
      <c r="Y520" s="13">
        <v>0</v>
      </c>
      <c r="Z520" s="13">
        <v>0</v>
      </c>
      <c r="AA520" s="13">
        <v>1</v>
      </c>
      <c r="AB520" s="13">
        <v>0</v>
      </c>
      <c r="AC520" s="13">
        <v>0</v>
      </c>
      <c r="AD520" s="9"/>
      <c r="AE520" s="25"/>
      <c r="AF520" s="9"/>
      <c r="AG520">
        <v>1</v>
      </c>
      <c r="AH520">
        <v>1</v>
      </c>
      <c r="AI520">
        <v>0</v>
      </c>
      <c r="AJ520">
        <v>3</v>
      </c>
      <c r="AK520">
        <v>2</v>
      </c>
      <c r="AL520">
        <v>1</v>
      </c>
      <c r="AM520">
        <v>2</v>
      </c>
      <c r="AN520">
        <v>5</v>
      </c>
      <c r="AO520">
        <v>1</v>
      </c>
      <c r="AQ520">
        <v>1</v>
      </c>
      <c r="AR520">
        <v>0</v>
      </c>
      <c r="AS520">
        <v>0</v>
      </c>
      <c r="AT520">
        <v>0</v>
      </c>
      <c r="AU520">
        <v>0</v>
      </c>
      <c r="AV520">
        <v>0</v>
      </c>
      <c r="AW520">
        <v>0</v>
      </c>
      <c r="AX520">
        <v>1</v>
      </c>
      <c r="AY520">
        <v>0</v>
      </c>
      <c r="AZ520">
        <v>0</v>
      </c>
      <c r="BA520">
        <v>6</v>
      </c>
      <c r="BD520">
        <v>6</v>
      </c>
      <c r="BE520">
        <v>2</v>
      </c>
      <c r="BF520">
        <v>1</v>
      </c>
      <c r="BG520">
        <v>1</v>
      </c>
      <c r="BH520">
        <v>5</v>
      </c>
      <c r="BI520">
        <v>0</v>
      </c>
      <c r="BJ520">
        <v>0</v>
      </c>
      <c r="BK520">
        <v>0</v>
      </c>
      <c r="BL520">
        <v>0</v>
      </c>
      <c r="BM520">
        <v>0</v>
      </c>
      <c r="BN520">
        <v>0</v>
      </c>
      <c r="BO520">
        <v>1</v>
      </c>
      <c r="BP520">
        <v>4</v>
      </c>
      <c r="BQ520">
        <v>1</v>
      </c>
      <c r="BR520">
        <v>1</v>
      </c>
      <c r="BS520">
        <v>1</v>
      </c>
      <c r="BT520">
        <v>5</v>
      </c>
      <c r="BW520">
        <v>6</v>
      </c>
      <c r="BY520">
        <v>6</v>
      </c>
    </row>
    <row r="521" spans="1:77" x14ac:dyDescent="0.25">
      <c r="A521" s="9" t="s">
        <v>772</v>
      </c>
      <c r="B521" s="15">
        <v>42795</v>
      </c>
      <c r="C521" s="9" t="s">
        <v>222</v>
      </c>
      <c r="D521">
        <v>725</v>
      </c>
      <c r="E521" s="21"/>
      <c r="F521" s="9" t="s">
        <v>17</v>
      </c>
      <c r="G521" s="13">
        <v>1</v>
      </c>
      <c r="H521" s="13">
        <v>0</v>
      </c>
      <c r="I521" s="13">
        <v>1</v>
      </c>
      <c r="J521" s="13">
        <v>1</v>
      </c>
      <c r="K521" s="10">
        <v>0</v>
      </c>
      <c r="L521" s="10"/>
      <c r="M521" s="10">
        <v>0</v>
      </c>
      <c r="N521" s="10">
        <v>0</v>
      </c>
      <c r="O521" s="10">
        <v>0</v>
      </c>
      <c r="P521" s="10">
        <v>0</v>
      </c>
      <c r="Q521" s="10">
        <v>0</v>
      </c>
      <c r="R521" s="10">
        <v>0</v>
      </c>
      <c r="S521" s="10"/>
      <c r="T521" s="12">
        <v>1</v>
      </c>
      <c r="U521" s="13">
        <v>0</v>
      </c>
      <c r="V521" s="13">
        <v>1</v>
      </c>
      <c r="W521" s="13">
        <v>0</v>
      </c>
      <c r="X521" s="13">
        <v>0</v>
      </c>
      <c r="Y521" s="13">
        <v>0</v>
      </c>
      <c r="Z521" s="13">
        <v>0</v>
      </c>
      <c r="AA521" s="13">
        <v>0</v>
      </c>
      <c r="AB521" s="13">
        <v>0</v>
      </c>
      <c r="AC521" s="13">
        <v>0</v>
      </c>
      <c r="AD521" s="9" t="s">
        <v>772</v>
      </c>
      <c r="AE521" s="25">
        <v>7041000</v>
      </c>
      <c r="AF521" s="9"/>
      <c r="AG521">
        <v>1</v>
      </c>
      <c r="AH521">
        <v>0</v>
      </c>
      <c r="AI521">
        <v>0</v>
      </c>
      <c r="AJ521">
        <v>1</v>
      </c>
      <c r="AK521">
        <v>0</v>
      </c>
      <c r="AL521">
        <v>0</v>
      </c>
      <c r="AM521">
        <v>5</v>
      </c>
      <c r="AN521">
        <v>5</v>
      </c>
      <c r="AP521">
        <v>1</v>
      </c>
      <c r="AQ521">
        <v>0</v>
      </c>
      <c r="AR521">
        <v>1</v>
      </c>
      <c r="AS521">
        <v>0</v>
      </c>
      <c r="AT521">
        <v>0</v>
      </c>
      <c r="AU521">
        <v>0</v>
      </c>
      <c r="AV521">
        <v>0</v>
      </c>
      <c r="AW521">
        <v>0</v>
      </c>
      <c r="AX521">
        <v>0</v>
      </c>
      <c r="AY521">
        <v>0</v>
      </c>
      <c r="AZ521">
        <v>1</v>
      </c>
      <c r="BA521">
        <v>6</v>
      </c>
      <c r="BD521">
        <v>6</v>
      </c>
      <c r="BE521">
        <v>1</v>
      </c>
      <c r="BF521">
        <v>0</v>
      </c>
      <c r="BG521">
        <v>0</v>
      </c>
      <c r="BH521">
        <v>6</v>
      </c>
      <c r="BP521">
        <v>1</v>
      </c>
      <c r="BQ521">
        <v>5</v>
      </c>
      <c r="BS521">
        <v>4</v>
      </c>
      <c r="BT521">
        <v>2</v>
      </c>
      <c r="BX521">
        <v>6</v>
      </c>
      <c r="BY521">
        <v>6</v>
      </c>
    </row>
    <row r="522" spans="1:77" x14ac:dyDescent="0.25">
      <c r="A522" s="9" t="s">
        <v>773</v>
      </c>
      <c r="B522" s="15">
        <v>42795</v>
      </c>
      <c r="C522" s="9" t="s">
        <v>108</v>
      </c>
      <c r="D522">
        <v>110</v>
      </c>
      <c r="E522" s="21"/>
      <c r="F522" s="9" t="s">
        <v>56</v>
      </c>
      <c r="G522" s="13">
        <v>1</v>
      </c>
      <c r="H522" s="13">
        <v>4.5</v>
      </c>
      <c r="I522" s="13">
        <v>5.8</v>
      </c>
      <c r="J522" s="13">
        <v>10.3</v>
      </c>
      <c r="K522" s="10">
        <v>1</v>
      </c>
      <c r="L522" s="10"/>
      <c r="M522" s="10">
        <v>1</v>
      </c>
      <c r="N522" s="10">
        <v>0</v>
      </c>
      <c r="O522" s="10">
        <v>0</v>
      </c>
      <c r="P522" s="10">
        <v>1</v>
      </c>
      <c r="Q522" s="10">
        <v>0</v>
      </c>
      <c r="R522" s="10">
        <v>1</v>
      </c>
      <c r="S522" s="10"/>
      <c r="T522" s="12">
        <v>1</v>
      </c>
      <c r="U522" s="13">
        <v>1</v>
      </c>
      <c r="V522" s="13">
        <v>1</v>
      </c>
      <c r="W522" s="13">
        <v>0</v>
      </c>
      <c r="X522" s="13">
        <v>1</v>
      </c>
      <c r="Y522" s="13">
        <v>1</v>
      </c>
      <c r="Z522" s="13">
        <v>1</v>
      </c>
      <c r="AA522" s="13">
        <v>0</v>
      </c>
      <c r="AB522" s="13">
        <v>0</v>
      </c>
      <c r="AC522" s="13">
        <v>0</v>
      </c>
      <c r="AD522" s="9"/>
      <c r="AE522" s="25">
        <v>2294589000</v>
      </c>
      <c r="AF522" s="9"/>
      <c r="AG522">
        <v>4</v>
      </c>
      <c r="AH522">
        <v>2</v>
      </c>
      <c r="AI522">
        <v>0</v>
      </c>
      <c r="AJ522">
        <v>7</v>
      </c>
      <c r="AK522">
        <v>5</v>
      </c>
      <c r="AL522">
        <v>1</v>
      </c>
      <c r="AM522">
        <v>11</v>
      </c>
      <c r="AN522">
        <v>6</v>
      </c>
      <c r="AO522">
        <v>2</v>
      </c>
      <c r="AP522">
        <v>14</v>
      </c>
      <c r="AQ522">
        <v>16</v>
      </c>
      <c r="AR522">
        <v>1</v>
      </c>
      <c r="AS522">
        <v>1</v>
      </c>
      <c r="AT522">
        <v>0</v>
      </c>
      <c r="AU522">
        <v>1</v>
      </c>
      <c r="AV522">
        <v>3</v>
      </c>
      <c r="AW522">
        <v>0</v>
      </c>
      <c r="AX522">
        <v>3</v>
      </c>
      <c r="AY522">
        <v>13</v>
      </c>
      <c r="AZ522">
        <v>1</v>
      </c>
      <c r="BA522">
        <v>20</v>
      </c>
      <c r="BB522">
        <v>1</v>
      </c>
      <c r="BC522">
        <v>1</v>
      </c>
      <c r="BD522">
        <v>21</v>
      </c>
      <c r="BE522">
        <v>15</v>
      </c>
      <c r="BF522">
        <v>1</v>
      </c>
      <c r="BG522">
        <v>3</v>
      </c>
      <c r="BH522">
        <v>7</v>
      </c>
      <c r="BI522">
        <v>0</v>
      </c>
      <c r="BJ522">
        <v>0</v>
      </c>
      <c r="BK522">
        <v>0</v>
      </c>
      <c r="BL522">
        <v>0</v>
      </c>
      <c r="BM522">
        <v>3</v>
      </c>
      <c r="BN522">
        <v>0</v>
      </c>
      <c r="BO522">
        <v>0</v>
      </c>
      <c r="BP522">
        <v>14</v>
      </c>
      <c r="BQ522">
        <v>1</v>
      </c>
      <c r="BR522">
        <v>7</v>
      </c>
      <c r="BS522">
        <v>2</v>
      </c>
      <c r="BT522">
        <v>19</v>
      </c>
      <c r="BU522">
        <v>1</v>
      </c>
      <c r="BV522">
        <v>2</v>
      </c>
      <c r="BW522">
        <v>11</v>
      </c>
      <c r="BX522">
        <v>8</v>
      </c>
      <c r="BY522">
        <v>22</v>
      </c>
    </row>
    <row r="523" spans="1:77" x14ac:dyDescent="0.25">
      <c r="A523" s="9" t="s">
        <v>774</v>
      </c>
      <c r="B523" s="15">
        <v>42795</v>
      </c>
      <c r="C523" s="9" t="s">
        <v>107</v>
      </c>
      <c r="D523">
        <v>86</v>
      </c>
      <c r="E523" s="21"/>
      <c r="F523" s="9"/>
      <c r="G523" s="13">
        <v>0</v>
      </c>
      <c r="H523" s="13">
        <v>0</v>
      </c>
      <c r="I523" s="13">
        <v>1.2</v>
      </c>
      <c r="J523" s="13">
        <v>1.2</v>
      </c>
      <c r="K523" s="10">
        <v>0</v>
      </c>
      <c r="L523" s="10"/>
      <c r="M523" s="10">
        <v>0</v>
      </c>
      <c r="N523" s="10">
        <v>0</v>
      </c>
      <c r="O523" s="10">
        <v>0</v>
      </c>
      <c r="P523" s="10">
        <v>0</v>
      </c>
      <c r="Q523" s="10">
        <v>0</v>
      </c>
      <c r="R523" s="10">
        <v>0</v>
      </c>
      <c r="S523" s="10"/>
      <c r="T523" s="12">
        <v>1</v>
      </c>
      <c r="U523" s="13">
        <v>0</v>
      </c>
      <c r="V523" s="13">
        <v>1</v>
      </c>
      <c r="W523" s="13">
        <v>0</v>
      </c>
      <c r="X523" s="13">
        <v>0</v>
      </c>
      <c r="Y523" s="13">
        <v>0</v>
      </c>
      <c r="Z523" s="13">
        <v>0</v>
      </c>
      <c r="AA523" s="13">
        <v>1</v>
      </c>
      <c r="AB523" s="13">
        <v>0</v>
      </c>
      <c r="AC523" s="13">
        <v>0</v>
      </c>
      <c r="AD523" s="9" t="s">
        <v>774</v>
      </c>
      <c r="AE523" s="25"/>
      <c r="AF523" s="9"/>
      <c r="AG523">
        <v>0</v>
      </c>
      <c r="AH523">
        <v>0</v>
      </c>
      <c r="AI523">
        <v>0</v>
      </c>
      <c r="AJ523">
        <v>0</v>
      </c>
      <c r="AK523">
        <v>0</v>
      </c>
      <c r="AL523">
        <v>0</v>
      </c>
      <c r="AM523">
        <v>3</v>
      </c>
      <c r="AN523">
        <v>1</v>
      </c>
      <c r="AP523">
        <v>2</v>
      </c>
      <c r="AQ523">
        <v>1</v>
      </c>
      <c r="AR523">
        <v>2</v>
      </c>
      <c r="AS523">
        <v>0</v>
      </c>
      <c r="AT523">
        <v>0</v>
      </c>
      <c r="AU523">
        <v>1</v>
      </c>
      <c r="AV523">
        <v>0</v>
      </c>
      <c r="AW523">
        <v>0</v>
      </c>
      <c r="AX523">
        <v>0</v>
      </c>
      <c r="AY523">
        <v>0</v>
      </c>
      <c r="AZ523">
        <v>1</v>
      </c>
      <c r="BA523">
        <v>3</v>
      </c>
      <c r="BD523">
        <v>3</v>
      </c>
      <c r="BE523">
        <v>2</v>
      </c>
      <c r="BF523">
        <v>0</v>
      </c>
      <c r="BG523">
        <v>0</v>
      </c>
      <c r="BH523">
        <v>3</v>
      </c>
      <c r="BP523">
        <v>1</v>
      </c>
      <c r="BR523">
        <v>2</v>
      </c>
      <c r="BT523">
        <v>3</v>
      </c>
      <c r="BW523">
        <v>1</v>
      </c>
      <c r="BX523">
        <v>2</v>
      </c>
      <c r="BY523">
        <v>3</v>
      </c>
    </row>
    <row r="524" spans="1:77" x14ac:dyDescent="0.25">
      <c r="A524" s="9" t="s">
        <v>684</v>
      </c>
      <c r="B524" s="15">
        <v>42795</v>
      </c>
      <c r="C524" s="9" t="s">
        <v>222</v>
      </c>
      <c r="D524">
        <v>48</v>
      </c>
      <c r="E524" s="21"/>
      <c r="F524" s="9" t="s">
        <v>685</v>
      </c>
      <c r="G524" s="13">
        <v>1</v>
      </c>
      <c r="H524" s="13">
        <v>3</v>
      </c>
      <c r="I524" s="13">
        <v>1.2</v>
      </c>
      <c r="J524" s="13">
        <v>4.2</v>
      </c>
      <c r="K524" s="10">
        <v>1</v>
      </c>
      <c r="L524" s="10"/>
      <c r="M524" s="10">
        <v>0</v>
      </c>
      <c r="N524" s="10">
        <v>0</v>
      </c>
      <c r="O524" s="10">
        <v>0</v>
      </c>
      <c r="P524" s="10">
        <v>1</v>
      </c>
      <c r="Q524" s="10">
        <v>0</v>
      </c>
      <c r="R524" s="10">
        <v>1</v>
      </c>
      <c r="S524" s="10"/>
      <c r="T524" s="12">
        <v>1</v>
      </c>
      <c r="U524" s="13">
        <v>0</v>
      </c>
      <c r="V524" s="13">
        <v>1</v>
      </c>
      <c r="W524" s="13">
        <v>0</v>
      </c>
      <c r="X524" s="13">
        <v>0</v>
      </c>
      <c r="Y524" s="13">
        <v>0</v>
      </c>
      <c r="Z524" s="13">
        <v>0</v>
      </c>
      <c r="AA524" s="13">
        <v>1</v>
      </c>
      <c r="AB524" s="13">
        <v>0</v>
      </c>
      <c r="AC524" s="13">
        <v>0</v>
      </c>
      <c r="AD524" s="9" t="s">
        <v>684</v>
      </c>
      <c r="AE524" s="25" t="s">
        <v>555</v>
      </c>
      <c r="AF524" s="9"/>
    </row>
    <row r="525" spans="1:77" x14ac:dyDescent="0.25">
      <c r="A525" s="9" t="s">
        <v>775</v>
      </c>
      <c r="B525" s="15">
        <v>42795</v>
      </c>
      <c r="C525" s="9" t="s">
        <v>206</v>
      </c>
      <c r="D525">
        <v>18</v>
      </c>
      <c r="E525" s="21"/>
      <c r="F525" s="9"/>
      <c r="G525" s="13">
        <v>0</v>
      </c>
      <c r="H525" s="13">
        <v>2.2000000000000002</v>
      </c>
      <c r="I525" s="13">
        <v>0</v>
      </c>
      <c r="J525" s="13">
        <v>2.2000000000000002</v>
      </c>
      <c r="K525" s="10">
        <v>0</v>
      </c>
      <c r="L525" s="10"/>
      <c r="M525" s="10">
        <v>0</v>
      </c>
      <c r="N525" s="10">
        <v>1</v>
      </c>
      <c r="O525" s="10">
        <v>0</v>
      </c>
      <c r="P525" s="10">
        <v>0</v>
      </c>
      <c r="Q525" s="10">
        <v>0</v>
      </c>
      <c r="R525" s="10">
        <v>0</v>
      </c>
      <c r="S525" s="10"/>
      <c r="T525" s="12">
        <v>0</v>
      </c>
      <c r="U525" s="13">
        <v>0</v>
      </c>
      <c r="V525" s="13">
        <v>0</v>
      </c>
      <c r="W525" s="13">
        <v>0</v>
      </c>
      <c r="X525" s="13">
        <v>0</v>
      </c>
      <c r="Y525" s="13">
        <v>0</v>
      </c>
      <c r="Z525" s="13">
        <v>0</v>
      </c>
      <c r="AA525" s="13">
        <v>0</v>
      </c>
      <c r="AB525" s="13">
        <v>0</v>
      </c>
      <c r="AC525" s="13">
        <v>0</v>
      </c>
      <c r="AD525" s="9" t="s">
        <v>775</v>
      </c>
      <c r="AE525" s="25"/>
      <c r="AF525" s="9"/>
    </row>
    <row r="526" spans="1:77" x14ac:dyDescent="0.25">
      <c r="A526" s="9" t="s">
        <v>776</v>
      </c>
      <c r="B526" s="15">
        <v>42795</v>
      </c>
      <c r="C526" s="9" t="s">
        <v>206</v>
      </c>
      <c r="D526">
        <v>9</v>
      </c>
      <c r="E526" s="21"/>
      <c r="F526" s="9" t="s">
        <v>46</v>
      </c>
      <c r="G526" s="13">
        <v>1</v>
      </c>
      <c r="H526" s="13">
        <v>0</v>
      </c>
      <c r="I526" s="13">
        <v>0</v>
      </c>
      <c r="J526" s="13">
        <v>0</v>
      </c>
      <c r="K526" s="10">
        <v>0</v>
      </c>
      <c r="L526" s="10"/>
      <c r="M526" s="10">
        <v>0</v>
      </c>
      <c r="N526" s="10">
        <v>0</v>
      </c>
      <c r="O526" s="10">
        <v>0</v>
      </c>
      <c r="P526" s="10">
        <v>0</v>
      </c>
      <c r="Q526" s="10">
        <v>0</v>
      </c>
      <c r="R526" s="10">
        <v>0</v>
      </c>
      <c r="S526" s="10"/>
      <c r="T526" s="12">
        <v>0</v>
      </c>
      <c r="U526" s="13">
        <v>0</v>
      </c>
      <c r="V526" s="13">
        <v>0</v>
      </c>
      <c r="W526" s="13">
        <v>0</v>
      </c>
      <c r="X526" s="13">
        <v>0</v>
      </c>
      <c r="Y526" s="13">
        <v>0</v>
      </c>
      <c r="Z526" s="13">
        <v>0</v>
      </c>
      <c r="AA526" s="13">
        <v>0</v>
      </c>
      <c r="AB526" s="13">
        <v>0</v>
      </c>
      <c r="AC526" s="13">
        <v>0</v>
      </c>
      <c r="AD526" s="9" t="s">
        <v>776</v>
      </c>
      <c r="AE526" s="25"/>
      <c r="AF526" s="9"/>
    </row>
    <row r="527" spans="1:77" x14ac:dyDescent="0.25">
      <c r="A527" s="9" t="s">
        <v>777</v>
      </c>
      <c r="B527" s="15">
        <v>42795</v>
      </c>
      <c r="C527" s="9" t="s">
        <v>206</v>
      </c>
      <c r="D527">
        <v>10</v>
      </c>
      <c r="E527" s="21"/>
      <c r="F527" s="9" t="s">
        <v>92</v>
      </c>
      <c r="G527" s="13">
        <v>1</v>
      </c>
      <c r="H527" s="13">
        <v>2.2000000000000002</v>
      </c>
      <c r="I527" s="13">
        <v>0.5</v>
      </c>
      <c r="J527" s="13">
        <v>2.7</v>
      </c>
      <c r="K527" s="10">
        <v>0</v>
      </c>
      <c r="L527" s="10"/>
      <c r="M527" s="10">
        <v>0</v>
      </c>
      <c r="N527" s="10">
        <v>1</v>
      </c>
      <c r="O527" s="10">
        <v>0</v>
      </c>
      <c r="P527" s="10">
        <v>0</v>
      </c>
      <c r="Q527" s="10">
        <v>0</v>
      </c>
      <c r="R527" s="10">
        <v>0</v>
      </c>
      <c r="S527" s="10"/>
      <c r="T527" s="12">
        <v>1</v>
      </c>
      <c r="U527" s="13">
        <v>0</v>
      </c>
      <c r="V527" s="13">
        <v>0</v>
      </c>
      <c r="W527" s="13">
        <v>0</v>
      </c>
      <c r="X527" s="13">
        <v>0</v>
      </c>
      <c r="Y527" s="13">
        <v>0</v>
      </c>
      <c r="Z527" s="13">
        <v>0</v>
      </c>
      <c r="AA527" s="13">
        <v>0</v>
      </c>
      <c r="AB527" s="13">
        <v>0</v>
      </c>
      <c r="AC527" s="13">
        <v>0</v>
      </c>
      <c r="AD527" s="9" t="s">
        <v>813</v>
      </c>
      <c r="AE527" s="25"/>
      <c r="AF527" s="9"/>
    </row>
    <row r="528" spans="1:77" x14ac:dyDescent="0.25">
      <c r="A528" s="9" t="s">
        <v>778</v>
      </c>
      <c r="B528" s="15">
        <v>42795</v>
      </c>
      <c r="C528" s="9" t="s">
        <v>224</v>
      </c>
      <c r="D528">
        <v>42</v>
      </c>
      <c r="E528" s="21"/>
      <c r="F528" s="9" t="s">
        <v>88</v>
      </c>
      <c r="G528" s="13">
        <v>1</v>
      </c>
      <c r="H528" s="13">
        <v>7</v>
      </c>
      <c r="I528" s="13">
        <v>1.8</v>
      </c>
      <c r="J528" s="13">
        <v>8.8000000000000007</v>
      </c>
      <c r="K528" s="10">
        <v>1</v>
      </c>
      <c r="L528" s="10"/>
      <c r="M528" s="10">
        <v>0</v>
      </c>
      <c r="N528" s="10">
        <v>1</v>
      </c>
      <c r="O528" s="10">
        <v>1</v>
      </c>
      <c r="P528" s="10">
        <v>1</v>
      </c>
      <c r="Q528" s="10">
        <v>0</v>
      </c>
      <c r="R528" s="10">
        <v>0</v>
      </c>
      <c r="S528" s="10"/>
      <c r="T528" s="12">
        <v>1</v>
      </c>
      <c r="U528" s="13">
        <v>0</v>
      </c>
      <c r="V528" s="13">
        <v>1</v>
      </c>
      <c r="W528" s="13">
        <v>0</v>
      </c>
      <c r="X528" s="13">
        <v>0</v>
      </c>
      <c r="Y528" s="13">
        <v>0</v>
      </c>
      <c r="Z528" s="13">
        <v>1</v>
      </c>
      <c r="AA528" s="13">
        <v>0</v>
      </c>
      <c r="AB528" s="13">
        <v>0</v>
      </c>
      <c r="AC528" s="13">
        <v>0</v>
      </c>
      <c r="AD528" s="9"/>
      <c r="AE528" s="25">
        <v>1177000000</v>
      </c>
      <c r="AF528" s="9"/>
      <c r="AG528">
        <v>0</v>
      </c>
      <c r="AH528">
        <v>1</v>
      </c>
      <c r="AI528">
        <v>0</v>
      </c>
      <c r="AJ528">
        <v>0</v>
      </c>
      <c r="AK528">
        <v>1</v>
      </c>
      <c r="AL528">
        <v>0</v>
      </c>
      <c r="AM528">
        <v>3</v>
      </c>
      <c r="AN528">
        <v>4</v>
      </c>
      <c r="AO528">
        <v>1</v>
      </c>
      <c r="AQ528">
        <v>0</v>
      </c>
      <c r="AR528">
        <v>1</v>
      </c>
      <c r="AS528">
        <v>0</v>
      </c>
      <c r="AT528">
        <v>0</v>
      </c>
      <c r="AU528">
        <v>0</v>
      </c>
      <c r="AV528">
        <v>0</v>
      </c>
      <c r="AW528">
        <v>0</v>
      </c>
      <c r="AX528">
        <v>0</v>
      </c>
      <c r="AY528">
        <v>0</v>
      </c>
      <c r="AZ528">
        <v>1</v>
      </c>
      <c r="BA528">
        <v>5</v>
      </c>
      <c r="BD528">
        <v>5</v>
      </c>
      <c r="BE528">
        <v>5</v>
      </c>
      <c r="BF528">
        <v>0</v>
      </c>
      <c r="BG528">
        <v>0</v>
      </c>
      <c r="BH528">
        <v>5</v>
      </c>
      <c r="BP528">
        <v>1</v>
      </c>
      <c r="BQ528">
        <v>3</v>
      </c>
      <c r="BR528">
        <v>1</v>
      </c>
      <c r="BS528">
        <v>1</v>
      </c>
      <c r="BT528">
        <v>4</v>
      </c>
      <c r="BV528">
        <v>1</v>
      </c>
      <c r="BW528">
        <v>1</v>
      </c>
      <c r="BX528">
        <v>3</v>
      </c>
      <c r="BY528">
        <v>5</v>
      </c>
    </row>
    <row r="529" spans="1:77" x14ac:dyDescent="0.25">
      <c r="A529" s="9" t="s">
        <v>781</v>
      </c>
      <c r="B529" s="15">
        <v>42795</v>
      </c>
      <c r="C529" s="9" t="s">
        <v>107</v>
      </c>
      <c r="D529">
        <v>35</v>
      </c>
      <c r="E529" s="21"/>
      <c r="F529" s="9" t="s">
        <v>549</v>
      </c>
      <c r="G529" s="13">
        <v>1</v>
      </c>
      <c r="H529" s="13">
        <v>3.2</v>
      </c>
      <c r="I529" s="13">
        <v>0</v>
      </c>
      <c r="J529" s="13">
        <v>3.2</v>
      </c>
      <c r="K529" s="10">
        <v>1</v>
      </c>
      <c r="L529" s="10"/>
      <c r="M529" s="10">
        <v>0</v>
      </c>
      <c r="N529" s="10">
        <v>1</v>
      </c>
      <c r="O529" s="10">
        <v>0</v>
      </c>
      <c r="P529" s="10">
        <v>0</v>
      </c>
      <c r="Q529" s="10">
        <v>0</v>
      </c>
      <c r="R529" s="10">
        <v>0</v>
      </c>
      <c r="S529" s="10"/>
      <c r="T529" s="12">
        <v>0</v>
      </c>
      <c r="U529" s="13">
        <v>0</v>
      </c>
      <c r="V529" s="13">
        <v>0</v>
      </c>
      <c r="W529" s="13">
        <v>0</v>
      </c>
      <c r="X529" s="13">
        <v>0</v>
      </c>
      <c r="Y529" s="13">
        <v>0</v>
      </c>
      <c r="Z529" s="13">
        <v>0</v>
      </c>
      <c r="AA529" s="13">
        <v>0</v>
      </c>
      <c r="AB529" s="13">
        <v>0</v>
      </c>
      <c r="AC529" s="13">
        <v>0</v>
      </c>
      <c r="AD529" s="9" t="s">
        <v>781</v>
      </c>
      <c r="AE529" s="25">
        <v>7073000</v>
      </c>
      <c r="AF529" s="9"/>
    </row>
    <row r="530" spans="1:77" x14ac:dyDescent="0.25">
      <c r="A530" s="9" t="s">
        <v>782</v>
      </c>
      <c r="B530" s="15">
        <v>42795</v>
      </c>
      <c r="C530" s="9" t="s">
        <v>206</v>
      </c>
      <c r="D530">
        <v>8</v>
      </c>
      <c r="E530" s="21"/>
      <c r="F530" s="9" t="s">
        <v>211</v>
      </c>
      <c r="G530" s="13">
        <v>1</v>
      </c>
      <c r="H530" s="13">
        <v>0</v>
      </c>
      <c r="I530" s="13">
        <v>0</v>
      </c>
      <c r="J530" s="13">
        <v>0</v>
      </c>
      <c r="K530" s="10">
        <v>0</v>
      </c>
      <c r="L530" s="10"/>
      <c r="M530" s="10">
        <v>0</v>
      </c>
      <c r="N530" s="10">
        <v>0</v>
      </c>
      <c r="O530" s="10">
        <v>0</v>
      </c>
      <c r="P530" s="10">
        <v>0</v>
      </c>
      <c r="Q530" s="10">
        <v>0</v>
      </c>
      <c r="R530" s="10">
        <v>0</v>
      </c>
      <c r="S530" s="10"/>
      <c r="T530" s="12">
        <v>0</v>
      </c>
      <c r="U530" s="13">
        <v>0</v>
      </c>
      <c r="V530" s="13">
        <v>0</v>
      </c>
      <c r="W530" s="13">
        <v>0</v>
      </c>
      <c r="X530" s="13">
        <v>0</v>
      </c>
      <c r="Y530" s="13">
        <v>0</v>
      </c>
      <c r="Z530" s="13">
        <v>0</v>
      </c>
      <c r="AA530" s="13">
        <v>0</v>
      </c>
      <c r="AB530" s="13">
        <v>0</v>
      </c>
      <c r="AC530" s="13">
        <v>0</v>
      </c>
      <c r="AD530" s="9" t="s">
        <v>782</v>
      </c>
      <c r="AE530" s="25"/>
      <c r="AF530" s="9"/>
    </row>
    <row r="531" spans="1:77" x14ac:dyDescent="0.25">
      <c r="A531" s="9" t="s">
        <v>783</v>
      </c>
      <c r="B531" s="15">
        <v>42795</v>
      </c>
      <c r="C531" s="9" t="s">
        <v>200</v>
      </c>
      <c r="D531">
        <v>284</v>
      </c>
      <c r="E531" s="21"/>
      <c r="F531" s="9" t="s">
        <v>117</v>
      </c>
      <c r="G531" s="13">
        <v>1</v>
      </c>
      <c r="H531" s="13">
        <v>3.5</v>
      </c>
      <c r="I531" s="13">
        <v>0</v>
      </c>
      <c r="J531" s="13">
        <v>3.5</v>
      </c>
      <c r="K531" s="10">
        <v>1</v>
      </c>
      <c r="L531" s="10"/>
      <c r="M531" s="10">
        <v>1</v>
      </c>
      <c r="N531" s="10">
        <v>0</v>
      </c>
      <c r="O531" s="10">
        <v>0</v>
      </c>
      <c r="P531" s="10">
        <v>1</v>
      </c>
      <c r="Q531" s="10">
        <v>0</v>
      </c>
      <c r="R531" s="10">
        <v>0</v>
      </c>
      <c r="S531" s="10"/>
      <c r="T531" s="12">
        <v>0</v>
      </c>
      <c r="U531" s="13">
        <v>0</v>
      </c>
      <c r="V531" s="13">
        <v>0</v>
      </c>
      <c r="W531" s="13">
        <v>0</v>
      </c>
      <c r="X531" s="13">
        <v>0</v>
      </c>
      <c r="Y531" s="13">
        <v>0</v>
      </c>
      <c r="Z531" s="13">
        <v>0</v>
      </c>
      <c r="AA531" s="13">
        <v>0</v>
      </c>
      <c r="AB531" s="13">
        <v>0</v>
      </c>
      <c r="AC531" s="13">
        <v>0</v>
      </c>
      <c r="AD531" s="9" t="s">
        <v>783</v>
      </c>
      <c r="AE531" s="25"/>
      <c r="AF531" s="9"/>
    </row>
    <row r="532" spans="1:77" x14ac:dyDescent="0.25">
      <c r="A532" s="9" t="s">
        <v>784</v>
      </c>
      <c r="B532" s="15">
        <v>42795</v>
      </c>
      <c r="C532" s="9" t="s">
        <v>200</v>
      </c>
      <c r="D532">
        <v>191</v>
      </c>
      <c r="E532" s="21"/>
      <c r="F532" s="9"/>
      <c r="G532" s="13">
        <v>0</v>
      </c>
      <c r="H532" s="13">
        <v>0</v>
      </c>
      <c r="I532" s="13">
        <v>1</v>
      </c>
      <c r="J532" s="13">
        <v>1</v>
      </c>
      <c r="K532" s="10">
        <v>0</v>
      </c>
      <c r="L532" s="10"/>
      <c r="M532" s="10">
        <v>0</v>
      </c>
      <c r="N532" s="10">
        <v>0</v>
      </c>
      <c r="O532" s="10">
        <v>0</v>
      </c>
      <c r="P532" s="10">
        <v>0</v>
      </c>
      <c r="Q532" s="10">
        <v>0</v>
      </c>
      <c r="R532" s="10">
        <v>0</v>
      </c>
      <c r="S532" s="10"/>
      <c r="T532" s="12">
        <v>1</v>
      </c>
      <c r="U532" s="13">
        <v>0</v>
      </c>
      <c r="V532" s="13">
        <v>1</v>
      </c>
      <c r="W532" s="13">
        <v>0</v>
      </c>
      <c r="X532" s="13">
        <v>0</v>
      </c>
      <c r="Y532" s="13">
        <v>0</v>
      </c>
      <c r="Z532" s="13">
        <v>0</v>
      </c>
      <c r="AA532" s="13">
        <v>0</v>
      </c>
      <c r="AB532" s="13">
        <v>0</v>
      </c>
      <c r="AC532" s="13">
        <v>0</v>
      </c>
      <c r="AD532" s="9" t="s">
        <v>784</v>
      </c>
      <c r="AE532" s="25"/>
      <c r="AF532" s="9"/>
    </row>
    <row r="533" spans="1:77" x14ac:dyDescent="0.25">
      <c r="A533" s="9" t="s">
        <v>785</v>
      </c>
      <c r="B533" s="15">
        <v>42795</v>
      </c>
      <c r="C533" s="9" t="s">
        <v>222</v>
      </c>
      <c r="D533">
        <v>122</v>
      </c>
      <c r="E533" s="21"/>
      <c r="F533" s="9" t="s">
        <v>82</v>
      </c>
      <c r="G533" s="13">
        <v>1</v>
      </c>
      <c r="H533" s="13">
        <v>2</v>
      </c>
      <c r="I533" s="13">
        <v>3.8</v>
      </c>
      <c r="J533" s="13">
        <v>5.8</v>
      </c>
      <c r="K533" s="10">
        <v>1</v>
      </c>
      <c r="L533" s="10"/>
      <c r="M533" s="10">
        <v>0</v>
      </c>
      <c r="N533" s="10">
        <v>0</v>
      </c>
      <c r="O533" s="10">
        <v>0</v>
      </c>
      <c r="P533" s="10">
        <v>1</v>
      </c>
      <c r="Q533" s="10">
        <v>0</v>
      </c>
      <c r="R533" s="10">
        <v>0</v>
      </c>
      <c r="S533" s="10"/>
      <c r="T533" s="12">
        <v>1</v>
      </c>
      <c r="U533" s="13">
        <v>1</v>
      </c>
      <c r="V533" s="13">
        <v>1</v>
      </c>
      <c r="W533" s="13">
        <v>0</v>
      </c>
      <c r="X533" s="13">
        <v>0</v>
      </c>
      <c r="Y533" s="13">
        <v>1</v>
      </c>
      <c r="Z533" s="13">
        <v>1</v>
      </c>
      <c r="AA533" s="13">
        <v>0</v>
      </c>
      <c r="AB533" s="13">
        <v>0</v>
      </c>
      <c r="AC533" s="13">
        <v>0</v>
      </c>
      <c r="AD533" s="9" t="s">
        <v>785</v>
      </c>
      <c r="AE533" s="25">
        <v>230699000</v>
      </c>
      <c r="AF533" s="9"/>
      <c r="AG533">
        <v>1</v>
      </c>
      <c r="AH533">
        <v>0</v>
      </c>
      <c r="AI533">
        <v>0</v>
      </c>
      <c r="AJ533">
        <v>1</v>
      </c>
      <c r="AK533">
        <v>1</v>
      </c>
      <c r="AL533">
        <v>0</v>
      </c>
      <c r="AM533">
        <v>0</v>
      </c>
      <c r="AN533">
        <v>3</v>
      </c>
      <c r="BA533">
        <v>3</v>
      </c>
      <c r="BD533">
        <v>3</v>
      </c>
      <c r="BE533">
        <v>2</v>
      </c>
      <c r="BF533">
        <v>0</v>
      </c>
      <c r="BG533">
        <v>1</v>
      </c>
      <c r="BH533">
        <v>1</v>
      </c>
      <c r="BI533">
        <v>0</v>
      </c>
      <c r="BJ533">
        <v>0</v>
      </c>
      <c r="BK533">
        <v>0</v>
      </c>
      <c r="BL533">
        <v>0</v>
      </c>
      <c r="BM533">
        <v>1</v>
      </c>
      <c r="BN533">
        <v>0</v>
      </c>
      <c r="BO533">
        <v>0</v>
      </c>
      <c r="BP533">
        <v>2</v>
      </c>
      <c r="BR533">
        <v>1</v>
      </c>
      <c r="BS533">
        <v>1</v>
      </c>
      <c r="BT533">
        <v>2</v>
      </c>
      <c r="BX533">
        <v>3</v>
      </c>
      <c r="BY533">
        <v>3</v>
      </c>
    </row>
    <row r="534" spans="1:77" x14ac:dyDescent="0.25">
      <c r="A534" s="9" t="s">
        <v>786</v>
      </c>
      <c r="B534" s="15">
        <v>42795</v>
      </c>
      <c r="C534" s="9" t="s">
        <v>564</v>
      </c>
      <c r="D534">
        <v>106</v>
      </c>
      <c r="E534" s="21"/>
      <c r="F534" s="9" t="s">
        <v>561</v>
      </c>
      <c r="G534" s="13">
        <v>1</v>
      </c>
      <c r="H534" s="13">
        <v>0</v>
      </c>
      <c r="I534" s="13">
        <v>0</v>
      </c>
      <c r="J534" s="13">
        <v>0</v>
      </c>
      <c r="K534" s="10">
        <v>0</v>
      </c>
      <c r="L534" s="10"/>
      <c r="M534" s="10">
        <v>0</v>
      </c>
      <c r="N534" s="10">
        <v>0</v>
      </c>
      <c r="O534" s="10">
        <v>0</v>
      </c>
      <c r="P534" s="10">
        <v>0</v>
      </c>
      <c r="Q534" s="10">
        <v>0</v>
      </c>
      <c r="R534" s="10">
        <v>0</v>
      </c>
      <c r="S534" s="10"/>
      <c r="T534" s="12">
        <v>0</v>
      </c>
      <c r="U534" s="13">
        <v>0</v>
      </c>
      <c r="V534" s="13">
        <v>0</v>
      </c>
      <c r="W534" s="13">
        <v>0</v>
      </c>
      <c r="X534" s="13">
        <v>0</v>
      </c>
      <c r="Y534" s="13">
        <v>0</v>
      </c>
      <c r="Z534" s="13">
        <v>0</v>
      </c>
      <c r="AA534" s="13">
        <v>0</v>
      </c>
      <c r="AB534" s="13">
        <v>0</v>
      </c>
      <c r="AC534" s="13">
        <v>0</v>
      </c>
      <c r="AD534" s="9" t="s">
        <v>786</v>
      </c>
      <c r="AE534" s="25">
        <v>30000000</v>
      </c>
      <c r="AF534" s="9"/>
    </row>
    <row r="535" spans="1:77" x14ac:dyDescent="0.25">
      <c r="A535" s="9" t="s">
        <v>787</v>
      </c>
      <c r="B535" s="15">
        <v>42795</v>
      </c>
      <c r="C535" s="9" t="s">
        <v>133</v>
      </c>
      <c r="D535">
        <v>45</v>
      </c>
      <c r="E535" s="21"/>
      <c r="F535" s="9" t="s">
        <v>132</v>
      </c>
      <c r="G535" s="13">
        <v>1</v>
      </c>
      <c r="H535" s="13">
        <v>3.2</v>
      </c>
      <c r="I535" s="13">
        <v>3.5</v>
      </c>
      <c r="J535" s="13">
        <v>6.7</v>
      </c>
      <c r="K535" s="10">
        <v>1</v>
      </c>
      <c r="L535" s="10"/>
      <c r="M535" s="10">
        <v>0</v>
      </c>
      <c r="N535" s="10">
        <v>1</v>
      </c>
      <c r="O535" s="10">
        <v>0</v>
      </c>
      <c r="P535" s="10">
        <v>0</v>
      </c>
      <c r="Q535" s="10">
        <v>0</v>
      </c>
      <c r="R535" s="10">
        <v>0</v>
      </c>
      <c r="S535" s="10"/>
      <c r="T535" s="12">
        <v>1</v>
      </c>
      <c r="U535" s="13">
        <v>1</v>
      </c>
      <c r="V535" s="13">
        <v>1</v>
      </c>
      <c r="W535" s="13">
        <v>0</v>
      </c>
      <c r="X535" s="13">
        <v>1</v>
      </c>
      <c r="Y535" s="13">
        <v>0</v>
      </c>
      <c r="Z535" s="13">
        <v>0</v>
      </c>
      <c r="AA535" s="13">
        <v>0</v>
      </c>
      <c r="AB535" s="13">
        <v>0</v>
      </c>
      <c r="AC535" s="13">
        <v>0</v>
      </c>
      <c r="AD535" s="9"/>
      <c r="AE535" s="25">
        <v>270000000</v>
      </c>
      <c r="AF535" s="9"/>
    </row>
    <row r="536" spans="1:77" x14ac:dyDescent="0.25">
      <c r="A536" s="9" t="s">
        <v>788</v>
      </c>
      <c r="B536" s="15">
        <v>42795</v>
      </c>
      <c r="C536" s="9" t="s">
        <v>214</v>
      </c>
      <c r="D536">
        <v>3</v>
      </c>
      <c r="E536" s="21"/>
      <c r="F536" s="9" t="s">
        <v>71</v>
      </c>
      <c r="G536" s="13">
        <v>1</v>
      </c>
      <c r="H536" s="13">
        <v>0</v>
      </c>
      <c r="I536" s="13">
        <v>0</v>
      </c>
      <c r="J536" s="13">
        <v>0</v>
      </c>
      <c r="K536" s="10">
        <v>0</v>
      </c>
      <c r="L536" s="10"/>
      <c r="M536" s="10">
        <v>0</v>
      </c>
      <c r="N536" s="10">
        <v>0</v>
      </c>
      <c r="O536" s="10">
        <v>0</v>
      </c>
      <c r="P536" s="10">
        <v>0</v>
      </c>
      <c r="Q536" s="10">
        <v>0</v>
      </c>
      <c r="R536" s="10">
        <v>0</v>
      </c>
      <c r="S536" s="10"/>
      <c r="T536" s="12">
        <v>0</v>
      </c>
      <c r="U536" s="13">
        <v>0</v>
      </c>
      <c r="V536" s="13">
        <v>0</v>
      </c>
      <c r="W536" s="13">
        <v>0</v>
      </c>
      <c r="X536" s="13">
        <v>0</v>
      </c>
      <c r="Y536" s="13">
        <v>0</v>
      </c>
      <c r="Z536" s="13">
        <v>0</v>
      </c>
      <c r="AA536" s="13">
        <v>0</v>
      </c>
      <c r="AB536" s="13">
        <v>0</v>
      </c>
      <c r="AC536" s="13">
        <v>0</v>
      </c>
      <c r="AD536" s="9" t="s">
        <v>819</v>
      </c>
      <c r="AE536" s="25" t="s">
        <v>544</v>
      </c>
      <c r="AF536" s="9"/>
    </row>
    <row r="537" spans="1:77" x14ac:dyDescent="0.25">
      <c r="A537" s="9" t="s">
        <v>789</v>
      </c>
      <c r="B537" s="15">
        <v>42795</v>
      </c>
      <c r="C537" s="9" t="s">
        <v>214</v>
      </c>
      <c r="D537">
        <v>46</v>
      </c>
      <c r="E537" s="21"/>
      <c r="F537" s="9" t="s">
        <v>75</v>
      </c>
      <c r="G537" s="13">
        <v>1</v>
      </c>
      <c r="H537" s="13">
        <v>2</v>
      </c>
      <c r="I537" s="13">
        <v>0.5</v>
      </c>
      <c r="J537" s="13">
        <v>2.5</v>
      </c>
      <c r="K537" s="10">
        <v>0</v>
      </c>
      <c r="L537" s="10"/>
      <c r="M537" s="10">
        <v>1</v>
      </c>
      <c r="N537" s="10">
        <v>0</v>
      </c>
      <c r="O537" s="10">
        <v>0</v>
      </c>
      <c r="P537" s="10">
        <v>0</v>
      </c>
      <c r="Q537" s="10">
        <v>1</v>
      </c>
      <c r="R537" s="10" t="s">
        <v>5</v>
      </c>
      <c r="S537" s="10"/>
      <c r="T537" s="12">
        <v>1</v>
      </c>
      <c r="U537" s="13">
        <v>0</v>
      </c>
      <c r="V537" s="13">
        <v>0</v>
      </c>
      <c r="W537" s="13">
        <v>0</v>
      </c>
      <c r="X537" s="13">
        <v>0</v>
      </c>
      <c r="Y537" s="13">
        <v>0</v>
      </c>
      <c r="Z537" s="13">
        <v>0</v>
      </c>
      <c r="AA537" s="13">
        <v>0</v>
      </c>
      <c r="AB537" s="13">
        <v>0</v>
      </c>
      <c r="AC537" s="13">
        <v>0</v>
      </c>
      <c r="AD537" s="9" t="s">
        <v>821</v>
      </c>
      <c r="AE537" s="25">
        <v>52884000</v>
      </c>
      <c r="AF537" s="9"/>
    </row>
    <row r="538" spans="1:77" x14ac:dyDescent="0.25">
      <c r="A538" s="9" t="s">
        <v>791</v>
      </c>
      <c r="B538" s="15">
        <v>42795</v>
      </c>
      <c r="C538" s="9" t="s">
        <v>200</v>
      </c>
      <c r="D538">
        <v>34</v>
      </c>
      <c r="E538" s="21"/>
      <c r="F538" s="9" t="s">
        <v>536</v>
      </c>
      <c r="G538" s="13">
        <v>1</v>
      </c>
      <c r="H538" s="13">
        <v>1</v>
      </c>
      <c r="I538" s="13">
        <v>0</v>
      </c>
      <c r="J538" s="13">
        <v>1</v>
      </c>
      <c r="K538" s="10">
        <v>0</v>
      </c>
      <c r="L538" s="10"/>
      <c r="M538" s="10">
        <v>0</v>
      </c>
      <c r="N538" s="10">
        <v>0</v>
      </c>
      <c r="O538" s="10">
        <v>0</v>
      </c>
      <c r="P538" s="10">
        <v>1</v>
      </c>
      <c r="Q538" s="10">
        <v>0</v>
      </c>
      <c r="R538" s="10">
        <v>0</v>
      </c>
      <c r="S538" s="10"/>
      <c r="T538" s="12">
        <v>0</v>
      </c>
      <c r="U538" s="13">
        <v>0</v>
      </c>
      <c r="V538" s="13">
        <v>0</v>
      </c>
      <c r="W538" s="13">
        <v>0</v>
      </c>
      <c r="X538" s="13">
        <v>0</v>
      </c>
      <c r="Y538" s="13">
        <v>0</v>
      </c>
      <c r="Z538" s="13">
        <v>0</v>
      </c>
      <c r="AA538" s="13">
        <v>0</v>
      </c>
      <c r="AB538" s="13">
        <v>0</v>
      </c>
      <c r="AC538" s="13">
        <v>0</v>
      </c>
      <c r="AD538" s="9"/>
      <c r="AE538" s="25"/>
      <c r="AF538" s="9"/>
    </row>
    <row r="539" spans="1:77" x14ac:dyDescent="0.25">
      <c r="A539" s="9" t="s">
        <v>792</v>
      </c>
      <c r="B539" s="15">
        <v>42795</v>
      </c>
      <c r="C539" s="9" t="s">
        <v>130</v>
      </c>
      <c r="D539">
        <v>3</v>
      </c>
      <c r="E539" s="21"/>
      <c r="F539" s="9" t="s">
        <v>95</v>
      </c>
      <c r="G539" s="13">
        <v>1</v>
      </c>
      <c r="H539" s="13">
        <v>0</v>
      </c>
      <c r="I539" s="13">
        <v>0</v>
      </c>
      <c r="J539" s="13">
        <v>0</v>
      </c>
      <c r="K539" s="10">
        <v>0</v>
      </c>
      <c r="L539" s="10"/>
      <c r="M539" s="10">
        <v>0</v>
      </c>
      <c r="N539" s="10">
        <v>0</v>
      </c>
      <c r="O539" s="10">
        <v>0</v>
      </c>
      <c r="P539" s="10">
        <v>0</v>
      </c>
      <c r="Q539" s="10">
        <v>0</v>
      </c>
      <c r="R539" s="10">
        <v>0</v>
      </c>
      <c r="S539" s="10"/>
      <c r="T539" s="12">
        <v>0</v>
      </c>
      <c r="U539" s="13">
        <v>0</v>
      </c>
      <c r="V539" s="13">
        <v>0</v>
      </c>
      <c r="W539" s="13">
        <v>0</v>
      </c>
      <c r="X539" s="13">
        <v>0</v>
      </c>
      <c r="Y539" s="13">
        <v>0</v>
      </c>
      <c r="Z539" s="13">
        <v>0</v>
      </c>
      <c r="AA539" s="13">
        <v>0</v>
      </c>
      <c r="AB539" s="13">
        <v>0</v>
      </c>
      <c r="AC539" s="13">
        <v>0</v>
      </c>
      <c r="AD539" s="9" t="s">
        <v>59</v>
      </c>
      <c r="AE539" s="25"/>
      <c r="AF539" s="9"/>
    </row>
    <row r="540" spans="1:77" x14ac:dyDescent="0.25">
      <c r="A540" s="9" t="s">
        <v>793</v>
      </c>
      <c r="B540" s="15">
        <v>42795</v>
      </c>
      <c r="C540" s="9" t="s">
        <v>223</v>
      </c>
      <c r="D540">
        <v>52</v>
      </c>
      <c r="E540" s="21"/>
      <c r="F540" s="9"/>
      <c r="G540" s="13">
        <v>0</v>
      </c>
      <c r="H540" s="13">
        <v>0</v>
      </c>
      <c r="I540" s="13">
        <v>1</v>
      </c>
      <c r="J540" s="13">
        <v>1</v>
      </c>
      <c r="K540" s="10">
        <v>0</v>
      </c>
      <c r="L540" s="10"/>
      <c r="M540" s="10">
        <v>0</v>
      </c>
      <c r="N540" s="10">
        <v>0</v>
      </c>
      <c r="O540" s="10">
        <v>0</v>
      </c>
      <c r="P540" s="10">
        <v>0</v>
      </c>
      <c r="Q540" s="10">
        <v>0</v>
      </c>
      <c r="R540" s="10">
        <v>0</v>
      </c>
      <c r="S540" s="10"/>
      <c r="T540" s="12">
        <v>1</v>
      </c>
      <c r="U540" s="13">
        <v>0</v>
      </c>
      <c r="V540" s="13">
        <v>1</v>
      </c>
      <c r="W540" s="13">
        <v>0</v>
      </c>
      <c r="X540" s="13">
        <v>0</v>
      </c>
      <c r="Y540" s="13">
        <v>0</v>
      </c>
      <c r="Z540" s="13">
        <v>0</v>
      </c>
      <c r="AA540" s="13">
        <v>0</v>
      </c>
      <c r="AB540" s="13">
        <v>0</v>
      </c>
      <c r="AC540" s="13">
        <v>0</v>
      </c>
      <c r="AD540" s="9"/>
      <c r="AE540" s="25">
        <v>5159900</v>
      </c>
      <c r="AF540" s="9"/>
      <c r="AG540">
        <v>0</v>
      </c>
      <c r="AH540">
        <v>0</v>
      </c>
      <c r="AI540">
        <v>0</v>
      </c>
      <c r="AJ540">
        <v>0</v>
      </c>
      <c r="AK540">
        <v>0</v>
      </c>
      <c r="AL540">
        <v>0</v>
      </c>
      <c r="AM540">
        <v>3</v>
      </c>
      <c r="AN540">
        <v>1</v>
      </c>
      <c r="AP540">
        <v>2</v>
      </c>
      <c r="AQ540">
        <v>2</v>
      </c>
      <c r="AR540">
        <v>1</v>
      </c>
      <c r="AS540">
        <v>0</v>
      </c>
      <c r="AT540">
        <v>0</v>
      </c>
      <c r="AU540">
        <v>0</v>
      </c>
      <c r="AV540">
        <v>0</v>
      </c>
      <c r="AW540">
        <v>0</v>
      </c>
      <c r="AX540">
        <v>0</v>
      </c>
      <c r="AY540">
        <v>0</v>
      </c>
      <c r="AZ540">
        <v>2</v>
      </c>
      <c r="BA540">
        <v>2</v>
      </c>
      <c r="BC540">
        <v>1</v>
      </c>
      <c r="BD540">
        <v>3</v>
      </c>
      <c r="BE540">
        <v>1</v>
      </c>
      <c r="BF540">
        <v>0</v>
      </c>
      <c r="BG540">
        <v>0</v>
      </c>
      <c r="BH540">
        <v>3</v>
      </c>
      <c r="BQ540">
        <v>2</v>
      </c>
      <c r="BR540">
        <v>1</v>
      </c>
      <c r="BT540">
        <v>3</v>
      </c>
      <c r="BX540">
        <v>3</v>
      </c>
      <c r="BY540">
        <v>3</v>
      </c>
    </row>
    <row r="541" spans="1:77" x14ac:dyDescent="0.25">
      <c r="A541" s="9" t="s">
        <v>794</v>
      </c>
      <c r="B541" s="15">
        <v>42795</v>
      </c>
      <c r="C541" s="9" t="s">
        <v>564</v>
      </c>
      <c r="D541">
        <v>37</v>
      </c>
      <c r="E541" s="21"/>
      <c r="F541" s="9"/>
      <c r="G541" s="13">
        <v>0</v>
      </c>
      <c r="H541" s="13">
        <v>0</v>
      </c>
      <c r="I541" s="13">
        <v>0</v>
      </c>
      <c r="J541" s="13">
        <v>0</v>
      </c>
      <c r="K541" s="10">
        <v>0</v>
      </c>
      <c r="L541" s="10"/>
      <c r="M541" s="10">
        <v>0</v>
      </c>
      <c r="N541" s="10">
        <v>0</v>
      </c>
      <c r="O541" s="10">
        <v>0</v>
      </c>
      <c r="P541" s="10">
        <v>0</v>
      </c>
      <c r="Q541" s="10">
        <v>0</v>
      </c>
      <c r="R541" s="10">
        <v>0</v>
      </c>
      <c r="S541" s="10"/>
      <c r="T541" s="12">
        <v>0</v>
      </c>
      <c r="U541" s="13">
        <v>0</v>
      </c>
      <c r="V541" s="13">
        <v>0</v>
      </c>
      <c r="W541" s="13">
        <v>0</v>
      </c>
      <c r="X541" s="13">
        <v>0</v>
      </c>
      <c r="Y541" s="13">
        <v>0</v>
      </c>
      <c r="Z541" s="13">
        <v>0</v>
      </c>
      <c r="AA541" s="13">
        <v>0</v>
      </c>
      <c r="AB541" s="13">
        <v>0</v>
      </c>
      <c r="AC541" s="13">
        <v>0</v>
      </c>
      <c r="AD541" s="9"/>
      <c r="AE541" s="25">
        <v>30000000</v>
      </c>
      <c r="AF541" s="9"/>
    </row>
    <row r="542" spans="1:77" x14ac:dyDescent="0.25">
      <c r="A542" s="9" t="s">
        <v>795</v>
      </c>
      <c r="B542" s="15">
        <v>42795</v>
      </c>
      <c r="C542" s="9" t="s">
        <v>133</v>
      </c>
      <c r="D542">
        <v>160</v>
      </c>
      <c r="E542" s="21"/>
      <c r="F542" s="9"/>
      <c r="G542" s="13">
        <v>0</v>
      </c>
      <c r="H542" s="13">
        <v>1</v>
      </c>
      <c r="I542" s="13">
        <v>1.8</v>
      </c>
      <c r="J542" s="13">
        <v>2.8</v>
      </c>
      <c r="K542" s="10">
        <v>0</v>
      </c>
      <c r="L542" s="10"/>
      <c r="M542" s="10">
        <v>0</v>
      </c>
      <c r="N542" s="10">
        <v>0</v>
      </c>
      <c r="O542" s="10">
        <v>0</v>
      </c>
      <c r="P542" s="10">
        <v>1</v>
      </c>
      <c r="Q542" s="10">
        <v>0</v>
      </c>
      <c r="R542" s="10">
        <v>0</v>
      </c>
      <c r="S542" s="10"/>
      <c r="T542" s="12">
        <v>1</v>
      </c>
      <c r="U542" s="13">
        <v>0</v>
      </c>
      <c r="V542" s="13">
        <v>1</v>
      </c>
      <c r="W542" s="13">
        <v>0</v>
      </c>
      <c r="X542" s="13">
        <v>0</v>
      </c>
      <c r="Y542" s="13">
        <v>0</v>
      </c>
      <c r="Z542" s="13">
        <v>1</v>
      </c>
      <c r="AA542" s="13">
        <v>0</v>
      </c>
      <c r="AB542" s="13">
        <v>0</v>
      </c>
      <c r="AC542" s="13">
        <v>0</v>
      </c>
      <c r="AD542" s="9"/>
      <c r="AE542" s="25"/>
      <c r="AF542" s="9"/>
      <c r="AG542">
        <v>0</v>
      </c>
      <c r="AH542">
        <v>0</v>
      </c>
      <c r="AI542">
        <v>0</v>
      </c>
      <c r="AJ542">
        <v>3</v>
      </c>
      <c r="AK542">
        <v>1</v>
      </c>
      <c r="AL542">
        <v>0</v>
      </c>
      <c r="AM542">
        <v>1</v>
      </c>
      <c r="AN542">
        <v>3</v>
      </c>
      <c r="AO542">
        <v>1</v>
      </c>
      <c r="AQ542">
        <v>1</v>
      </c>
      <c r="AR542">
        <v>0</v>
      </c>
      <c r="AS542">
        <v>0</v>
      </c>
      <c r="AT542">
        <v>0</v>
      </c>
      <c r="AU542">
        <v>0</v>
      </c>
      <c r="AV542">
        <v>0</v>
      </c>
      <c r="AW542">
        <v>0</v>
      </c>
      <c r="AX542">
        <v>1</v>
      </c>
      <c r="AY542">
        <v>0</v>
      </c>
      <c r="AZ542">
        <v>0</v>
      </c>
      <c r="BA542">
        <v>4</v>
      </c>
      <c r="BD542">
        <v>3</v>
      </c>
      <c r="BE542">
        <v>3</v>
      </c>
      <c r="BF542">
        <v>1</v>
      </c>
      <c r="BG542">
        <v>2</v>
      </c>
      <c r="BH542">
        <v>2</v>
      </c>
      <c r="BI542">
        <v>0</v>
      </c>
      <c r="BJ542">
        <v>0</v>
      </c>
      <c r="BK542">
        <v>0</v>
      </c>
      <c r="BL542">
        <v>1</v>
      </c>
      <c r="BM542">
        <v>1</v>
      </c>
      <c r="BN542">
        <v>0</v>
      </c>
      <c r="BO542">
        <v>0</v>
      </c>
      <c r="BP542">
        <v>3</v>
      </c>
      <c r="BR542">
        <v>1</v>
      </c>
      <c r="BT542">
        <v>4</v>
      </c>
      <c r="BV542">
        <v>2</v>
      </c>
      <c r="BW542">
        <v>2</v>
      </c>
      <c r="BY542">
        <v>4</v>
      </c>
    </row>
    <row r="543" spans="1:77" x14ac:dyDescent="0.25">
      <c r="A543" s="9" t="s">
        <v>796</v>
      </c>
      <c r="B543" s="15">
        <v>42795</v>
      </c>
      <c r="C543" s="9" t="s">
        <v>200</v>
      </c>
      <c r="D543">
        <v>185</v>
      </c>
      <c r="E543" s="21"/>
      <c r="F543" s="9" t="s">
        <v>118</v>
      </c>
      <c r="G543" s="13">
        <v>1</v>
      </c>
      <c r="H543" s="13">
        <v>3.5</v>
      </c>
      <c r="I543" s="13">
        <v>0</v>
      </c>
      <c r="J543" s="13">
        <v>3.5</v>
      </c>
      <c r="K543" s="10">
        <v>1</v>
      </c>
      <c r="L543" s="10"/>
      <c r="M543" s="10">
        <v>1</v>
      </c>
      <c r="N543" s="10">
        <v>0</v>
      </c>
      <c r="O543" s="10">
        <v>0</v>
      </c>
      <c r="P543" s="10">
        <v>1</v>
      </c>
      <c r="Q543" s="10">
        <v>0</v>
      </c>
      <c r="R543" s="10">
        <v>0</v>
      </c>
      <c r="S543" s="10"/>
      <c r="T543" s="12">
        <v>0</v>
      </c>
      <c r="U543" s="13">
        <v>0</v>
      </c>
      <c r="V543" s="13">
        <v>0</v>
      </c>
      <c r="W543" s="13">
        <v>0</v>
      </c>
      <c r="X543" s="13">
        <v>0</v>
      </c>
      <c r="Y543" s="13">
        <v>0</v>
      </c>
      <c r="Z543" s="13">
        <v>0</v>
      </c>
      <c r="AA543" s="13">
        <v>0</v>
      </c>
      <c r="AB543" s="13">
        <v>0</v>
      </c>
      <c r="AC543" s="13">
        <v>0</v>
      </c>
      <c r="AD543" s="9" t="s">
        <v>796</v>
      </c>
      <c r="AE543" s="25"/>
      <c r="AF543" s="9"/>
    </row>
    <row r="544" spans="1:77" x14ac:dyDescent="0.25">
      <c r="A544" s="9" t="s">
        <v>797</v>
      </c>
      <c r="B544" s="15">
        <v>42795</v>
      </c>
      <c r="C544" s="9" t="s">
        <v>108</v>
      </c>
      <c r="D544">
        <v>50</v>
      </c>
      <c r="E544" s="21"/>
      <c r="F544" s="9" t="s">
        <v>77</v>
      </c>
      <c r="G544" s="13">
        <v>1</v>
      </c>
      <c r="H544" s="13">
        <v>0</v>
      </c>
      <c r="I544" s="13">
        <v>0</v>
      </c>
      <c r="J544" s="13">
        <v>0</v>
      </c>
      <c r="K544" s="10">
        <v>0</v>
      </c>
      <c r="L544" s="10"/>
      <c r="M544" s="10">
        <v>0</v>
      </c>
      <c r="N544" s="10">
        <v>0</v>
      </c>
      <c r="O544" s="10">
        <v>0</v>
      </c>
      <c r="P544" s="10">
        <v>0</v>
      </c>
      <c r="Q544" s="10">
        <v>0</v>
      </c>
      <c r="R544" s="10">
        <v>0</v>
      </c>
      <c r="S544" s="10"/>
      <c r="T544" s="12">
        <v>0</v>
      </c>
      <c r="U544" s="13">
        <v>0</v>
      </c>
      <c r="V544" s="13">
        <v>0</v>
      </c>
      <c r="W544" s="13">
        <v>0</v>
      </c>
      <c r="X544" s="13">
        <v>0</v>
      </c>
      <c r="Y544" s="13">
        <v>0</v>
      </c>
      <c r="Z544" s="13">
        <v>0</v>
      </c>
      <c r="AA544" s="13">
        <v>0</v>
      </c>
      <c r="AB544" s="13">
        <v>0</v>
      </c>
      <c r="AC544" s="13">
        <v>0</v>
      </c>
      <c r="AD544" s="9"/>
      <c r="AE544" s="25"/>
      <c r="AF544" s="9"/>
    </row>
    <row r="545" spans="1:77" x14ac:dyDescent="0.25">
      <c r="A545" s="9" t="s">
        <v>798</v>
      </c>
      <c r="B545" s="15">
        <v>42795</v>
      </c>
      <c r="C545" s="9" t="s">
        <v>200</v>
      </c>
      <c r="D545">
        <v>571</v>
      </c>
      <c r="E545" s="21"/>
      <c r="F545" s="9"/>
      <c r="G545" s="13">
        <v>0</v>
      </c>
      <c r="H545" s="13">
        <v>1</v>
      </c>
      <c r="I545" s="13">
        <v>3.5</v>
      </c>
      <c r="J545" s="13">
        <v>4.5</v>
      </c>
      <c r="K545" s="10">
        <v>0</v>
      </c>
      <c r="L545" s="10"/>
      <c r="M545" s="10">
        <v>0</v>
      </c>
      <c r="N545" s="10">
        <v>0</v>
      </c>
      <c r="O545" s="10">
        <v>0</v>
      </c>
      <c r="P545" s="10">
        <v>1</v>
      </c>
      <c r="Q545" s="10">
        <v>0</v>
      </c>
      <c r="R545" s="10">
        <v>0</v>
      </c>
      <c r="S545" s="10"/>
      <c r="T545" s="12">
        <v>1</v>
      </c>
      <c r="U545" s="13">
        <v>0</v>
      </c>
      <c r="V545" s="13">
        <v>1</v>
      </c>
      <c r="W545" s="13">
        <v>0</v>
      </c>
      <c r="X545" s="13">
        <v>0</v>
      </c>
      <c r="Y545" s="13">
        <v>1</v>
      </c>
      <c r="Z545" s="13">
        <v>1</v>
      </c>
      <c r="AA545" s="13">
        <v>1</v>
      </c>
      <c r="AB545" s="13">
        <v>0</v>
      </c>
      <c r="AC545" s="13">
        <v>0</v>
      </c>
      <c r="AD545" s="9"/>
      <c r="AE545" s="25"/>
      <c r="AF545" s="9"/>
    </row>
    <row r="546" spans="1:77" x14ac:dyDescent="0.25">
      <c r="A546" s="9" t="s">
        <v>799</v>
      </c>
      <c r="B546" s="15">
        <v>42795</v>
      </c>
      <c r="C546" s="9" t="s">
        <v>200</v>
      </c>
      <c r="D546">
        <v>777</v>
      </c>
      <c r="E546" s="21"/>
      <c r="F546" s="9" t="s">
        <v>27</v>
      </c>
      <c r="G546" s="13">
        <v>1</v>
      </c>
      <c r="H546" s="13">
        <v>4.7</v>
      </c>
      <c r="I546" s="13">
        <v>5.5</v>
      </c>
      <c r="J546" s="13">
        <v>10.199999999999999</v>
      </c>
      <c r="K546" s="10">
        <v>1</v>
      </c>
      <c r="L546" s="10"/>
      <c r="M546" s="10">
        <v>0</v>
      </c>
      <c r="N546" s="10">
        <v>1</v>
      </c>
      <c r="O546" s="10">
        <v>0</v>
      </c>
      <c r="P546" s="10">
        <v>1</v>
      </c>
      <c r="Q546" s="10">
        <v>1</v>
      </c>
      <c r="R546" s="10">
        <v>0</v>
      </c>
      <c r="S546" s="10">
        <v>1</v>
      </c>
      <c r="T546" s="12">
        <v>1</v>
      </c>
      <c r="U546" s="13">
        <v>1</v>
      </c>
      <c r="V546" s="13">
        <v>1</v>
      </c>
      <c r="W546" s="13">
        <v>1</v>
      </c>
      <c r="X546" s="13">
        <v>0</v>
      </c>
      <c r="Y546" s="13">
        <v>1</v>
      </c>
      <c r="Z546" s="13">
        <v>1</v>
      </c>
      <c r="AA546" s="13">
        <v>1</v>
      </c>
      <c r="AB546" s="13">
        <v>0</v>
      </c>
      <c r="AC546" s="13">
        <v>0</v>
      </c>
      <c r="AD546" s="9" t="s">
        <v>875</v>
      </c>
      <c r="AE546" s="25"/>
      <c r="AF546" s="9"/>
      <c r="AG546">
        <v>0</v>
      </c>
      <c r="AH546">
        <v>0</v>
      </c>
      <c r="AI546">
        <v>0</v>
      </c>
      <c r="AJ546">
        <v>0</v>
      </c>
      <c r="AK546">
        <v>0</v>
      </c>
      <c r="AL546">
        <v>1</v>
      </c>
      <c r="AM546">
        <v>6</v>
      </c>
      <c r="AN546">
        <v>6</v>
      </c>
      <c r="AP546">
        <v>1</v>
      </c>
      <c r="AQ546">
        <v>1</v>
      </c>
      <c r="AR546">
        <v>0</v>
      </c>
      <c r="AS546">
        <v>0</v>
      </c>
      <c r="AT546">
        <v>0</v>
      </c>
      <c r="AU546">
        <v>0</v>
      </c>
      <c r="AV546">
        <v>0</v>
      </c>
      <c r="AW546">
        <v>0</v>
      </c>
      <c r="AX546">
        <v>0</v>
      </c>
      <c r="AY546">
        <v>0</v>
      </c>
      <c r="AZ546">
        <v>0</v>
      </c>
      <c r="BA546">
        <v>7</v>
      </c>
      <c r="BD546">
        <v>7</v>
      </c>
      <c r="BE546">
        <v>3</v>
      </c>
      <c r="BF546">
        <v>0</v>
      </c>
      <c r="BG546">
        <v>0</v>
      </c>
      <c r="BH546">
        <v>7</v>
      </c>
      <c r="BP546">
        <v>2</v>
      </c>
      <c r="BQ546">
        <v>3</v>
      </c>
      <c r="BR546">
        <v>2</v>
      </c>
      <c r="BS546">
        <v>1</v>
      </c>
      <c r="BT546">
        <v>6</v>
      </c>
      <c r="BV546">
        <v>1</v>
      </c>
      <c r="BX546">
        <v>5</v>
      </c>
      <c r="BY546">
        <v>7</v>
      </c>
    </row>
    <row r="547" spans="1:77" x14ac:dyDescent="0.25">
      <c r="A547" s="9" t="s">
        <v>800</v>
      </c>
      <c r="B547" s="15">
        <v>42795</v>
      </c>
      <c r="C547" s="9" t="s">
        <v>200</v>
      </c>
      <c r="D547">
        <v>10</v>
      </c>
      <c r="E547" s="21"/>
      <c r="F547" s="9" t="s">
        <v>119</v>
      </c>
      <c r="G547" s="13">
        <v>1</v>
      </c>
      <c r="H547" s="13">
        <v>7.5</v>
      </c>
      <c r="I547" s="13">
        <v>4.5</v>
      </c>
      <c r="J547" s="13">
        <v>12</v>
      </c>
      <c r="K547" s="10">
        <v>1</v>
      </c>
      <c r="L547" s="10"/>
      <c r="M547" s="10">
        <v>1</v>
      </c>
      <c r="N547" s="10">
        <v>1</v>
      </c>
      <c r="O547" s="10">
        <v>1</v>
      </c>
      <c r="P547" s="10">
        <v>0</v>
      </c>
      <c r="Q547" s="10">
        <v>0</v>
      </c>
      <c r="R547" s="10">
        <v>0</v>
      </c>
      <c r="S547" s="10"/>
      <c r="T547" s="12">
        <v>1</v>
      </c>
      <c r="U547" s="13">
        <v>1</v>
      </c>
      <c r="V547" s="13">
        <v>1</v>
      </c>
      <c r="W547" s="13">
        <v>1</v>
      </c>
      <c r="X547" s="13">
        <v>0</v>
      </c>
      <c r="Y547" s="13">
        <v>1</v>
      </c>
      <c r="Z547" s="13">
        <v>0</v>
      </c>
      <c r="AA547" s="13">
        <v>0</v>
      </c>
      <c r="AB547" s="13">
        <v>0</v>
      </c>
      <c r="AC547" s="13">
        <v>0</v>
      </c>
      <c r="AD547" s="9" t="s">
        <v>800</v>
      </c>
      <c r="AE547" s="25"/>
      <c r="AF547" s="9"/>
    </row>
    <row r="548" spans="1:77" x14ac:dyDescent="0.25">
      <c r="A548" s="9" t="s">
        <v>801</v>
      </c>
      <c r="B548" s="15">
        <v>42795</v>
      </c>
      <c r="C548" s="9" t="s">
        <v>222</v>
      </c>
      <c r="D548">
        <v>164</v>
      </c>
      <c r="E548" s="21"/>
      <c r="F548" s="9" t="s">
        <v>551</v>
      </c>
      <c r="G548" s="13">
        <v>1</v>
      </c>
      <c r="H548" s="13">
        <v>1.5</v>
      </c>
      <c r="I548" s="13">
        <v>2</v>
      </c>
      <c r="J548" s="13">
        <v>3.5</v>
      </c>
      <c r="K548" s="10">
        <v>0</v>
      </c>
      <c r="L548" s="10"/>
      <c r="M548" s="10">
        <v>0</v>
      </c>
      <c r="N548" s="10">
        <v>0</v>
      </c>
      <c r="O548" s="10">
        <v>0</v>
      </c>
      <c r="P548" s="10">
        <v>1</v>
      </c>
      <c r="Q548" s="10">
        <v>1</v>
      </c>
      <c r="R548" s="10">
        <v>0</v>
      </c>
      <c r="S548" s="10"/>
      <c r="T548" s="12">
        <v>1</v>
      </c>
      <c r="U548" s="13">
        <v>0</v>
      </c>
      <c r="V548" s="13">
        <v>1</v>
      </c>
      <c r="W548" s="13">
        <v>0</v>
      </c>
      <c r="X548" s="13">
        <v>0</v>
      </c>
      <c r="Y548" s="13">
        <v>0</v>
      </c>
      <c r="Z548" s="13">
        <v>1</v>
      </c>
      <c r="AA548" s="13">
        <v>1</v>
      </c>
      <c r="AB548" s="13">
        <v>0</v>
      </c>
      <c r="AC548" s="13">
        <v>0</v>
      </c>
      <c r="AD548" s="9" t="s">
        <v>18</v>
      </c>
      <c r="AE548" s="25">
        <v>1737395000</v>
      </c>
      <c r="AF548" s="9"/>
      <c r="AG548">
        <v>0</v>
      </c>
      <c r="AH548">
        <v>0</v>
      </c>
      <c r="AI548">
        <v>0</v>
      </c>
      <c r="AJ548">
        <v>0</v>
      </c>
      <c r="AK548">
        <v>1</v>
      </c>
      <c r="AL548">
        <v>0</v>
      </c>
      <c r="AM548">
        <v>2</v>
      </c>
      <c r="AN548">
        <v>2</v>
      </c>
      <c r="AP548">
        <v>1</v>
      </c>
      <c r="AQ548">
        <v>0</v>
      </c>
      <c r="AR548">
        <v>1</v>
      </c>
      <c r="AS548">
        <v>0</v>
      </c>
      <c r="AT548">
        <v>0</v>
      </c>
      <c r="AU548">
        <v>1</v>
      </c>
      <c r="AV548">
        <v>0</v>
      </c>
      <c r="AW548">
        <v>0</v>
      </c>
      <c r="AX548">
        <v>0</v>
      </c>
      <c r="AY548">
        <v>0</v>
      </c>
      <c r="AZ548">
        <v>0</v>
      </c>
      <c r="BA548">
        <v>3</v>
      </c>
      <c r="BD548">
        <v>3</v>
      </c>
      <c r="BE548">
        <v>2</v>
      </c>
      <c r="BF548">
        <v>0</v>
      </c>
      <c r="BG548">
        <v>0</v>
      </c>
      <c r="BH548">
        <v>3</v>
      </c>
      <c r="BP548">
        <v>2</v>
      </c>
      <c r="BQ548">
        <v>1</v>
      </c>
      <c r="BT548">
        <v>2</v>
      </c>
      <c r="BU548">
        <v>1</v>
      </c>
      <c r="BV548">
        <v>1</v>
      </c>
      <c r="BX548">
        <v>2</v>
      </c>
      <c r="BY548">
        <v>3</v>
      </c>
    </row>
    <row r="549" spans="1:77" x14ac:dyDescent="0.25">
      <c r="A549" s="9" t="s">
        <v>802</v>
      </c>
      <c r="B549" s="15">
        <v>42795</v>
      </c>
      <c r="C549" s="9" t="s">
        <v>137</v>
      </c>
      <c r="D549">
        <v>45</v>
      </c>
      <c r="E549" s="21"/>
      <c r="F549" s="9" t="s">
        <v>136</v>
      </c>
      <c r="G549" s="13">
        <v>1</v>
      </c>
      <c r="H549" s="13">
        <v>1</v>
      </c>
      <c r="I549" s="13">
        <v>1.8</v>
      </c>
      <c r="J549" s="13">
        <v>2.8</v>
      </c>
      <c r="K549" s="10">
        <v>0</v>
      </c>
      <c r="L549" s="10"/>
      <c r="M549" s="10">
        <v>0</v>
      </c>
      <c r="N549" s="10">
        <v>0</v>
      </c>
      <c r="O549" s="10">
        <v>0</v>
      </c>
      <c r="P549" s="10">
        <v>1</v>
      </c>
      <c r="Q549" s="10">
        <v>0</v>
      </c>
      <c r="R549" s="10">
        <v>0</v>
      </c>
      <c r="S549" s="10"/>
      <c r="T549" s="12">
        <v>1</v>
      </c>
      <c r="U549" s="13">
        <v>0</v>
      </c>
      <c r="V549" s="13">
        <v>1</v>
      </c>
      <c r="W549" s="13">
        <v>0</v>
      </c>
      <c r="X549" s="13">
        <v>0</v>
      </c>
      <c r="Y549" s="13">
        <v>0</v>
      </c>
      <c r="Z549" s="13">
        <v>1</v>
      </c>
      <c r="AA549" s="13">
        <v>0</v>
      </c>
      <c r="AB549" s="13">
        <v>0</v>
      </c>
      <c r="AC549" s="13">
        <v>0</v>
      </c>
      <c r="AD549" s="9" t="s">
        <v>802</v>
      </c>
      <c r="AE549" s="25">
        <v>2200000000</v>
      </c>
      <c r="AF549" s="9"/>
    </row>
    <row r="550" spans="1:77" x14ac:dyDescent="0.25">
      <c r="A550" s="9" t="s">
        <v>803</v>
      </c>
      <c r="B550" s="15">
        <v>42795</v>
      </c>
      <c r="C550" s="9" t="s">
        <v>200</v>
      </c>
      <c r="D550">
        <v>100</v>
      </c>
      <c r="E550" s="21"/>
      <c r="F550" s="9" t="s">
        <v>120</v>
      </c>
      <c r="G550" s="13">
        <v>1</v>
      </c>
      <c r="H550" s="13">
        <v>2.2000000000000002</v>
      </c>
      <c r="I550" s="13">
        <v>5</v>
      </c>
      <c r="J550" s="13">
        <v>7.2</v>
      </c>
      <c r="K550" s="10">
        <v>0</v>
      </c>
      <c r="L550" s="10"/>
      <c r="M550" s="10">
        <v>0</v>
      </c>
      <c r="N550" s="10">
        <v>1</v>
      </c>
      <c r="O550" s="10">
        <v>0</v>
      </c>
      <c r="P550" s="10">
        <v>0</v>
      </c>
      <c r="Q550" s="10">
        <v>0</v>
      </c>
      <c r="R550" s="10">
        <v>0</v>
      </c>
      <c r="S550" s="10"/>
      <c r="T550" s="12">
        <v>1</v>
      </c>
      <c r="U550" s="13">
        <v>1</v>
      </c>
      <c r="V550" s="13">
        <v>1</v>
      </c>
      <c r="W550" s="13">
        <v>1</v>
      </c>
      <c r="X550" s="13">
        <v>1</v>
      </c>
      <c r="Y550" s="13">
        <v>0</v>
      </c>
      <c r="Z550" s="13">
        <v>0</v>
      </c>
      <c r="AA550" s="13">
        <v>0</v>
      </c>
      <c r="AB550" s="13">
        <v>0</v>
      </c>
      <c r="AC550" s="13">
        <v>0</v>
      </c>
      <c r="AD550" s="9" t="s">
        <v>803</v>
      </c>
      <c r="AE550" s="25"/>
      <c r="AF550" s="9"/>
    </row>
    <row r="551" spans="1:77" x14ac:dyDescent="0.25">
      <c r="A551" s="9" t="s">
        <v>804</v>
      </c>
      <c r="B551" s="15">
        <v>42795</v>
      </c>
      <c r="C551" s="9" t="s">
        <v>206</v>
      </c>
      <c r="D551">
        <v>2</v>
      </c>
      <c r="E551" s="21"/>
      <c r="F551" s="9" t="s">
        <v>47</v>
      </c>
      <c r="G551" s="13">
        <v>1</v>
      </c>
      <c r="H551" s="13">
        <v>0</v>
      </c>
      <c r="I551" s="13">
        <v>0</v>
      </c>
      <c r="J551" s="13">
        <v>0</v>
      </c>
      <c r="K551" s="10">
        <v>0</v>
      </c>
      <c r="L551" s="10"/>
      <c r="M551" s="10">
        <v>0</v>
      </c>
      <c r="N551" s="10">
        <v>0</v>
      </c>
      <c r="O551" s="10">
        <v>0</v>
      </c>
      <c r="P551" s="10">
        <v>0</v>
      </c>
      <c r="Q551" s="10">
        <v>0</v>
      </c>
      <c r="R551" s="10">
        <v>0</v>
      </c>
      <c r="S551" s="10"/>
      <c r="T551" s="12">
        <v>0</v>
      </c>
      <c r="U551" s="13">
        <v>0</v>
      </c>
      <c r="V551" s="13">
        <v>0</v>
      </c>
      <c r="W551" s="13">
        <v>0</v>
      </c>
      <c r="X551" s="13">
        <v>0</v>
      </c>
      <c r="Y551" s="13">
        <v>0</v>
      </c>
      <c r="Z551" s="13">
        <v>0</v>
      </c>
      <c r="AA551" s="13">
        <v>0</v>
      </c>
      <c r="AB551" s="13">
        <v>0</v>
      </c>
      <c r="AC551" s="13">
        <v>0</v>
      </c>
      <c r="AD551" s="9" t="s">
        <v>804</v>
      </c>
      <c r="AE551" s="25"/>
      <c r="AF551" s="9"/>
    </row>
    <row r="552" spans="1:77" x14ac:dyDescent="0.25">
      <c r="A552" s="9" t="s">
        <v>805</v>
      </c>
      <c r="B552" s="15">
        <v>42795</v>
      </c>
      <c r="C552" s="9" t="s">
        <v>222</v>
      </c>
      <c r="D552">
        <v>300</v>
      </c>
      <c r="E552" s="21"/>
      <c r="F552" s="9"/>
      <c r="G552" s="13">
        <v>0</v>
      </c>
      <c r="H552" s="13">
        <v>1</v>
      </c>
      <c r="I552" s="13">
        <v>0</v>
      </c>
      <c r="J552" s="13">
        <v>1</v>
      </c>
      <c r="K552" s="10">
        <v>0</v>
      </c>
      <c r="L552" s="10"/>
      <c r="M552" s="10">
        <v>0</v>
      </c>
      <c r="N552" s="10">
        <v>0</v>
      </c>
      <c r="O552" s="10">
        <v>0</v>
      </c>
      <c r="P552" s="10">
        <v>1</v>
      </c>
      <c r="Q552" s="10">
        <v>0</v>
      </c>
      <c r="R552" s="10">
        <v>0</v>
      </c>
      <c r="S552" s="10"/>
      <c r="T552" s="12">
        <v>0</v>
      </c>
      <c r="U552" s="13">
        <v>0</v>
      </c>
      <c r="V552" s="13">
        <v>0</v>
      </c>
      <c r="W552" s="13">
        <v>0</v>
      </c>
      <c r="X552" s="13">
        <v>0</v>
      </c>
      <c r="Y552" s="13">
        <v>0</v>
      </c>
      <c r="Z552" s="13">
        <v>0</v>
      </c>
      <c r="AA552" s="13">
        <v>0</v>
      </c>
      <c r="AB552" s="13">
        <v>0</v>
      </c>
      <c r="AC552" s="13">
        <v>0</v>
      </c>
      <c r="AD552" s="9" t="s">
        <v>805</v>
      </c>
      <c r="AE552" s="25">
        <v>916815000</v>
      </c>
      <c r="AF552" s="9"/>
      <c r="AG552">
        <v>2</v>
      </c>
      <c r="AH552">
        <v>1</v>
      </c>
      <c r="AI552">
        <v>0</v>
      </c>
      <c r="AJ552">
        <v>0</v>
      </c>
      <c r="AK552">
        <v>1</v>
      </c>
      <c r="AL552">
        <v>0</v>
      </c>
      <c r="AM552">
        <v>2</v>
      </c>
      <c r="AN552">
        <v>3</v>
      </c>
      <c r="AP552">
        <v>1</v>
      </c>
      <c r="AQ552">
        <v>0</v>
      </c>
      <c r="AR552">
        <v>1</v>
      </c>
      <c r="AS552">
        <v>0</v>
      </c>
      <c r="AT552">
        <v>0</v>
      </c>
      <c r="AU552">
        <v>1</v>
      </c>
      <c r="AV552">
        <v>0</v>
      </c>
      <c r="AW552">
        <v>0</v>
      </c>
      <c r="AX552">
        <v>0</v>
      </c>
      <c r="AY552">
        <v>0</v>
      </c>
      <c r="AZ552">
        <v>0</v>
      </c>
      <c r="BA552">
        <v>4</v>
      </c>
      <c r="BD552">
        <v>3</v>
      </c>
      <c r="BE552">
        <v>4</v>
      </c>
      <c r="BF552">
        <v>0</v>
      </c>
      <c r="BG552">
        <v>0</v>
      </c>
      <c r="BH552">
        <v>2</v>
      </c>
      <c r="BP552">
        <v>1</v>
      </c>
      <c r="BQ552">
        <v>3</v>
      </c>
      <c r="BS552">
        <v>1</v>
      </c>
      <c r="BT552">
        <v>3</v>
      </c>
      <c r="BX552">
        <v>3</v>
      </c>
      <c r="BY552">
        <v>4</v>
      </c>
    </row>
    <row r="553" spans="1:77" x14ac:dyDescent="0.25">
      <c r="A553" s="9" t="s">
        <v>806</v>
      </c>
      <c r="B553" s="15">
        <v>42795</v>
      </c>
      <c r="C553" s="9" t="s">
        <v>206</v>
      </c>
      <c r="D553">
        <v>3</v>
      </c>
      <c r="E553" s="21"/>
      <c r="F553" s="9" t="s">
        <v>48</v>
      </c>
      <c r="G553" s="13">
        <v>1</v>
      </c>
      <c r="H553" s="13">
        <v>0</v>
      </c>
      <c r="I553" s="13">
        <v>0</v>
      </c>
      <c r="J553" s="13">
        <v>0</v>
      </c>
      <c r="K553" s="10">
        <v>0</v>
      </c>
      <c r="L553" s="10"/>
      <c r="M553" s="10">
        <v>0</v>
      </c>
      <c r="N553" s="10">
        <v>0</v>
      </c>
      <c r="O553" s="10">
        <v>0</v>
      </c>
      <c r="P553" s="10">
        <v>0</v>
      </c>
      <c r="Q553" s="10">
        <v>0</v>
      </c>
      <c r="R553" s="10">
        <v>0</v>
      </c>
      <c r="S553" s="10"/>
      <c r="T553" s="12">
        <v>0</v>
      </c>
      <c r="U553" s="13">
        <v>0</v>
      </c>
      <c r="V553" s="13">
        <v>0</v>
      </c>
      <c r="W553" s="13">
        <v>0</v>
      </c>
      <c r="X553" s="13">
        <v>0</v>
      </c>
      <c r="Y553" s="13">
        <v>0</v>
      </c>
      <c r="Z553" s="13">
        <v>0</v>
      </c>
      <c r="AA553" s="13">
        <v>0</v>
      </c>
      <c r="AB553" s="13">
        <v>0</v>
      </c>
      <c r="AC553" s="13">
        <v>0</v>
      </c>
      <c r="AD553" s="9" t="s">
        <v>806</v>
      </c>
      <c r="AE553" s="25"/>
      <c r="AF553" s="9"/>
    </row>
    <row r="554" spans="1:77" x14ac:dyDescent="0.25">
      <c r="A554" s="9" t="s">
        <v>807</v>
      </c>
      <c r="B554" s="15">
        <v>42795</v>
      </c>
      <c r="C554" s="9" t="s">
        <v>200</v>
      </c>
      <c r="D554">
        <v>120</v>
      </c>
      <c r="E554" s="21"/>
      <c r="F554" s="9" t="s">
        <v>121</v>
      </c>
      <c r="G554" s="13">
        <v>1</v>
      </c>
      <c r="H554" s="13">
        <v>1</v>
      </c>
      <c r="I554" s="13">
        <v>1</v>
      </c>
      <c r="J554" s="13">
        <v>2</v>
      </c>
      <c r="K554" s="10">
        <v>0</v>
      </c>
      <c r="L554" s="10"/>
      <c r="M554" s="10">
        <v>0</v>
      </c>
      <c r="N554" s="10">
        <v>0</v>
      </c>
      <c r="O554" s="10">
        <v>0</v>
      </c>
      <c r="P554" s="10">
        <v>1</v>
      </c>
      <c r="Q554" s="10">
        <v>0</v>
      </c>
      <c r="R554" s="10">
        <v>0</v>
      </c>
      <c r="S554" s="10"/>
      <c r="T554" s="12">
        <v>1</v>
      </c>
      <c r="U554" s="13">
        <v>0</v>
      </c>
      <c r="V554" s="13">
        <v>1</v>
      </c>
      <c r="W554" s="13">
        <v>0</v>
      </c>
      <c r="X554" s="13">
        <v>0</v>
      </c>
      <c r="Y554" s="13">
        <v>0</v>
      </c>
      <c r="Z554" s="13">
        <v>0</v>
      </c>
      <c r="AA554" s="13">
        <v>0</v>
      </c>
      <c r="AB554" s="13">
        <v>0</v>
      </c>
      <c r="AC554" s="13">
        <v>0</v>
      </c>
      <c r="AD554" s="9" t="s">
        <v>807</v>
      </c>
      <c r="AE554" s="25"/>
      <c r="AF554" s="9"/>
      <c r="AG554">
        <v>0</v>
      </c>
      <c r="AH554">
        <v>0</v>
      </c>
      <c r="AI554">
        <v>0</v>
      </c>
      <c r="AJ554">
        <v>0</v>
      </c>
      <c r="AK554">
        <v>0</v>
      </c>
      <c r="AL554">
        <v>0</v>
      </c>
      <c r="AM554">
        <v>3</v>
      </c>
      <c r="AN554">
        <v>3</v>
      </c>
      <c r="BA554">
        <v>3</v>
      </c>
      <c r="BD554">
        <v>3</v>
      </c>
      <c r="BE554">
        <v>2</v>
      </c>
      <c r="BF554">
        <v>0</v>
      </c>
      <c r="BG554">
        <v>0</v>
      </c>
      <c r="BH554">
        <v>3</v>
      </c>
      <c r="BP554">
        <v>1</v>
      </c>
      <c r="BQ554">
        <v>1</v>
      </c>
      <c r="BR554">
        <v>1</v>
      </c>
      <c r="BT554">
        <v>3</v>
      </c>
      <c r="BX554">
        <v>3</v>
      </c>
      <c r="BY554">
        <v>3</v>
      </c>
    </row>
    <row r="555" spans="1:77" x14ac:dyDescent="0.25">
      <c r="A555" s="9" t="s">
        <v>808</v>
      </c>
      <c r="B555" s="15">
        <v>42795</v>
      </c>
      <c r="C555" s="9" t="s">
        <v>222</v>
      </c>
      <c r="D555">
        <v>39</v>
      </c>
      <c r="E555" s="21"/>
      <c r="F555" s="9"/>
      <c r="G555" s="13">
        <v>0</v>
      </c>
      <c r="H555" s="13">
        <v>0</v>
      </c>
      <c r="I555" s="13">
        <v>0</v>
      </c>
      <c r="J555" s="13">
        <v>0</v>
      </c>
      <c r="K555" s="10">
        <v>0</v>
      </c>
      <c r="L555" s="10"/>
      <c r="M555" s="10">
        <v>0</v>
      </c>
      <c r="N555" s="10">
        <v>0</v>
      </c>
      <c r="O555" s="10">
        <v>0</v>
      </c>
      <c r="P555" s="10">
        <v>0</v>
      </c>
      <c r="Q555" s="10">
        <v>0</v>
      </c>
      <c r="R555" s="10">
        <v>0</v>
      </c>
      <c r="S555" s="10"/>
      <c r="T555" s="12">
        <v>0</v>
      </c>
      <c r="U555" s="13">
        <v>0</v>
      </c>
      <c r="V555" s="13">
        <v>0</v>
      </c>
      <c r="W555" s="13">
        <v>0</v>
      </c>
      <c r="X555" s="13">
        <v>0</v>
      </c>
      <c r="Y555" s="13">
        <v>0</v>
      </c>
      <c r="Z555" s="13">
        <v>0</v>
      </c>
      <c r="AA555" s="13">
        <v>0</v>
      </c>
      <c r="AB555" s="13">
        <v>0</v>
      </c>
      <c r="AC555" s="13">
        <v>0</v>
      </c>
      <c r="AD555" s="9" t="s">
        <v>808</v>
      </c>
      <c r="AE555" s="25">
        <v>23642000</v>
      </c>
      <c r="AF555" s="9"/>
    </row>
    <row r="556" spans="1:77" x14ac:dyDescent="0.25">
      <c r="A556" s="9" t="s">
        <v>809</v>
      </c>
      <c r="B556" s="15">
        <v>42795</v>
      </c>
      <c r="C556" s="9" t="s">
        <v>206</v>
      </c>
      <c r="D556">
        <v>50</v>
      </c>
      <c r="E556" s="21"/>
      <c r="F556" s="9" t="s">
        <v>49</v>
      </c>
      <c r="G556" s="13">
        <v>1</v>
      </c>
      <c r="H556" s="13">
        <v>2.2000000000000002</v>
      </c>
      <c r="I556" s="13">
        <v>0</v>
      </c>
      <c r="J556" s="13">
        <v>2.2000000000000002</v>
      </c>
      <c r="K556" s="10">
        <v>0</v>
      </c>
      <c r="L556" s="10"/>
      <c r="M556" s="10">
        <v>0</v>
      </c>
      <c r="N556" s="10">
        <v>1</v>
      </c>
      <c r="O556" s="10">
        <v>0</v>
      </c>
      <c r="P556" s="10">
        <v>0</v>
      </c>
      <c r="Q556" s="10">
        <v>0</v>
      </c>
      <c r="R556" s="10">
        <v>0</v>
      </c>
      <c r="S556" s="10">
        <v>1</v>
      </c>
      <c r="T556" s="12">
        <v>0</v>
      </c>
      <c r="U556" s="13">
        <v>0</v>
      </c>
      <c r="V556" s="13">
        <v>0</v>
      </c>
      <c r="W556" s="13">
        <v>0</v>
      </c>
      <c r="X556" s="13">
        <v>0</v>
      </c>
      <c r="Y556" s="13">
        <v>0</v>
      </c>
      <c r="Z556" s="13">
        <v>0</v>
      </c>
      <c r="AA556" s="13">
        <v>0</v>
      </c>
      <c r="AB556" s="13">
        <v>0</v>
      </c>
      <c r="AC556" s="13">
        <v>0</v>
      </c>
      <c r="AD556" s="9" t="s">
        <v>809</v>
      </c>
      <c r="AE556" s="25"/>
      <c r="AF556" s="9"/>
    </row>
    <row r="557" spans="1:77" x14ac:dyDescent="0.25">
      <c r="A557" s="9" t="s">
        <v>810</v>
      </c>
      <c r="B557" s="15">
        <v>42795</v>
      </c>
      <c r="C557" s="9" t="s">
        <v>200</v>
      </c>
      <c r="D557">
        <v>65</v>
      </c>
      <c r="E557" s="21"/>
      <c r="F557" s="9"/>
      <c r="G557" s="13">
        <v>0</v>
      </c>
      <c r="H557" s="13">
        <v>0</v>
      </c>
      <c r="I557" s="13">
        <v>2</v>
      </c>
      <c r="J557" s="13">
        <v>2</v>
      </c>
      <c r="K557" s="10">
        <v>0</v>
      </c>
      <c r="L557" s="10"/>
      <c r="M557" s="10">
        <v>0</v>
      </c>
      <c r="N557" s="10">
        <v>0</v>
      </c>
      <c r="O557" s="10">
        <v>0</v>
      </c>
      <c r="P557" s="10">
        <v>0</v>
      </c>
      <c r="Q557" s="10">
        <v>0</v>
      </c>
      <c r="R557" s="10">
        <v>0</v>
      </c>
      <c r="S557" s="10"/>
      <c r="T557" s="12">
        <v>1</v>
      </c>
      <c r="U557" s="13">
        <v>0</v>
      </c>
      <c r="V557" s="13">
        <v>1</v>
      </c>
      <c r="W557" s="13">
        <v>0</v>
      </c>
      <c r="X557" s="13">
        <v>0</v>
      </c>
      <c r="Y557" s="13">
        <v>0</v>
      </c>
      <c r="Z557" s="13">
        <v>1</v>
      </c>
      <c r="AA557" s="13">
        <v>1</v>
      </c>
      <c r="AB557" s="13">
        <v>0</v>
      </c>
      <c r="AC557" s="13">
        <v>0</v>
      </c>
      <c r="AD557" s="9"/>
      <c r="AE557" s="25"/>
      <c r="AF557" s="9"/>
      <c r="AG557">
        <v>0</v>
      </c>
      <c r="AH557">
        <v>1</v>
      </c>
      <c r="AI557">
        <v>0</v>
      </c>
      <c r="AJ557">
        <v>0</v>
      </c>
      <c r="AK557">
        <v>0</v>
      </c>
      <c r="AL557">
        <v>0</v>
      </c>
      <c r="AM557">
        <v>3</v>
      </c>
      <c r="AN557">
        <v>4</v>
      </c>
      <c r="BA557">
        <v>4</v>
      </c>
      <c r="BD557">
        <v>4</v>
      </c>
      <c r="BE557">
        <v>3</v>
      </c>
      <c r="BF557">
        <v>0</v>
      </c>
      <c r="BG557">
        <v>0</v>
      </c>
      <c r="BH557">
        <v>3</v>
      </c>
      <c r="BP557">
        <v>2</v>
      </c>
      <c r="BQ557">
        <v>2</v>
      </c>
      <c r="BS557">
        <v>1</v>
      </c>
      <c r="BT557">
        <v>3</v>
      </c>
      <c r="BX557">
        <v>3</v>
      </c>
      <c r="BY557">
        <v>4</v>
      </c>
    </row>
    <row r="558" spans="1:77" x14ac:dyDescent="0.25">
      <c r="A558" s="9" t="s">
        <v>811</v>
      </c>
      <c r="B558" s="15">
        <v>42795</v>
      </c>
      <c r="C558" s="9" t="s">
        <v>200</v>
      </c>
      <c r="D558">
        <v>182</v>
      </c>
      <c r="E558" s="21"/>
      <c r="F558" s="9"/>
      <c r="G558" s="13">
        <v>0</v>
      </c>
      <c r="H558" s="13">
        <v>1</v>
      </c>
      <c r="I558" s="13">
        <v>2</v>
      </c>
      <c r="J558" s="13">
        <v>3</v>
      </c>
      <c r="K558" s="10">
        <v>0</v>
      </c>
      <c r="L558" s="10"/>
      <c r="M558" s="10">
        <v>0</v>
      </c>
      <c r="N558" s="10">
        <v>0</v>
      </c>
      <c r="O558" s="10">
        <v>0</v>
      </c>
      <c r="P558" s="10">
        <v>1</v>
      </c>
      <c r="Q558" s="10">
        <v>0</v>
      </c>
      <c r="R558" s="10">
        <v>0</v>
      </c>
      <c r="S558" s="10"/>
      <c r="T558" s="12">
        <v>1</v>
      </c>
      <c r="U558" s="13">
        <v>0</v>
      </c>
      <c r="V558" s="13">
        <v>1</v>
      </c>
      <c r="W558" s="13">
        <v>0</v>
      </c>
      <c r="X558" s="13">
        <v>0</v>
      </c>
      <c r="Y558" s="13">
        <v>0</v>
      </c>
      <c r="Z558" s="13">
        <v>1</v>
      </c>
      <c r="AA558" s="13">
        <v>1</v>
      </c>
      <c r="AB558" s="13">
        <v>0</v>
      </c>
      <c r="AC558" s="13">
        <v>0</v>
      </c>
      <c r="AD558" s="9" t="s">
        <v>811</v>
      </c>
      <c r="AE558" s="25"/>
      <c r="AF558" s="9"/>
      <c r="AG558">
        <v>0</v>
      </c>
      <c r="AH558">
        <v>0</v>
      </c>
      <c r="AI558">
        <v>0</v>
      </c>
      <c r="AJ558">
        <v>0</v>
      </c>
      <c r="AK558">
        <v>0</v>
      </c>
      <c r="AL558">
        <v>0</v>
      </c>
      <c r="AM558">
        <v>3</v>
      </c>
      <c r="AN558">
        <v>3</v>
      </c>
      <c r="BA558">
        <v>3</v>
      </c>
      <c r="BD558">
        <v>2</v>
      </c>
      <c r="BE558">
        <v>2</v>
      </c>
      <c r="BF558">
        <v>0</v>
      </c>
      <c r="BG558">
        <v>0</v>
      </c>
      <c r="BH558">
        <v>2</v>
      </c>
      <c r="BP558">
        <v>2</v>
      </c>
      <c r="BQ558">
        <v>1</v>
      </c>
      <c r="BT558">
        <v>3</v>
      </c>
      <c r="BX558">
        <v>2</v>
      </c>
      <c r="BY558">
        <v>3</v>
      </c>
    </row>
    <row r="559" spans="1:77" x14ac:dyDescent="0.25">
      <c r="A559" s="9" t="s">
        <v>812</v>
      </c>
      <c r="B559" s="15">
        <v>42795</v>
      </c>
      <c r="C559" s="9" t="s">
        <v>107</v>
      </c>
      <c r="D559">
        <v>157</v>
      </c>
      <c r="E559" s="21"/>
      <c r="F559" s="9"/>
      <c r="G559" s="13">
        <v>0</v>
      </c>
      <c r="H559" s="13">
        <v>0</v>
      </c>
      <c r="I559" s="13">
        <v>0.5</v>
      </c>
      <c r="J559" s="13">
        <v>0.5</v>
      </c>
      <c r="K559" s="10">
        <v>0</v>
      </c>
      <c r="L559" s="10"/>
      <c r="M559" s="10">
        <v>0</v>
      </c>
      <c r="N559" s="10">
        <v>0</v>
      </c>
      <c r="O559" s="10">
        <v>0</v>
      </c>
      <c r="P559" s="10">
        <v>0</v>
      </c>
      <c r="Q559" s="10">
        <v>0</v>
      </c>
      <c r="R559" s="10">
        <v>0</v>
      </c>
      <c r="S559" s="10"/>
      <c r="T559" s="12">
        <v>1</v>
      </c>
      <c r="U559" s="13">
        <v>0</v>
      </c>
      <c r="V559" s="13">
        <v>0</v>
      </c>
      <c r="W559" s="13">
        <v>0</v>
      </c>
      <c r="X559" s="13">
        <v>0</v>
      </c>
      <c r="Y559" s="13">
        <v>0</v>
      </c>
      <c r="Z559" s="13">
        <v>0</v>
      </c>
      <c r="AA559" s="13">
        <v>0</v>
      </c>
      <c r="AB559" s="13">
        <v>0</v>
      </c>
      <c r="AC559" s="13">
        <v>0</v>
      </c>
      <c r="AD559" s="9" t="s">
        <v>812</v>
      </c>
      <c r="AE559" s="25" t="s">
        <v>550</v>
      </c>
      <c r="AF559" s="9"/>
    </row>
    <row r="560" spans="1:77" x14ac:dyDescent="0.25">
      <c r="A560" s="9" t="s">
        <v>814</v>
      </c>
      <c r="B560" s="15">
        <v>42795</v>
      </c>
      <c r="C560" s="9" t="s">
        <v>206</v>
      </c>
      <c r="D560">
        <v>23</v>
      </c>
      <c r="E560" s="21"/>
      <c r="F560" s="9" t="s">
        <v>50</v>
      </c>
      <c r="G560" s="13">
        <v>1</v>
      </c>
      <c r="H560" s="13">
        <v>0</v>
      </c>
      <c r="I560" s="13">
        <v>0</v>
      </c>
      <c r="J560" s="13">
        <v>0</v>
      </c>
      <c r="K560" s="10">
        <v>0</v>
      </c>
      <c r="L560" s="10"/>
      <c r="M560" s="10">
        <v>0</v>
      </c>
      <c r="N560" s="10">
        <v>0</v>
      </c>
      <c r="O560" s="10">
        <v>0</v>
      </c>
      <c r="P560" s="10">
        <v>0</v>
      </c>
      <c r="Q560" s="10">
        <v>0</v>
      </c>
      <c r="R560" s="10">
        <v>0</v>
      </c>
      <c r="S560" s="10"/>
      <c r="T560" s="12">
        <v>0</v>
      </c>
      <c r="U560" s="13">
        <v>0</v>
      </c>
      <c r="V560" s="13">
        <v>0</v>
      </c>
      <c r="W560" s="13">
        <v>0</v>
      </c>
      <c r="X560" s="13">
        <v>0</v>
      </c>
      <c r="Y560" s="13">
        <v>0</v>
      </c>
      <c r="Z560" s="13">
        <v>0</v>
      </c>
      <c r="AA560" s="13">
        <v>0</v>
      </c>
      <c r="AB560" s="13">
        <v>0</v>
      </c>
      <c r="AC560" s="13">
        <v>0</v>
      </c>
      <c r="AD560" s="9" t="s">
        <v>777</v>
      </c>
      <c r="AE560" s="25"/>
      <c r="AF560" s="9"/>
    </row>
    <row r="561" spans="1:32" x14ac:dyDescent="0.25">
      <c r="A561" s="9" t="s">
        <v>815</v>
      </c>
      <c r="B561" s="15">
        <v>42795</v>
      </c>
      <c r="C561" s="9" t="s">
        <v>200</v>
      </c>
      <c r="D561">
        <v>356</v>
      </c>
      <c r="E561" s="21"/>
      <c r="F561" s="9"/>
      <c r="G561" s="13">
        <v>0</v>
      </c>
      <c r="H561" s="13">
        <v>0</v>
      </c>
      <c r="I561" s="13">
        <v>0</v>
      </c>
      <c r="J561" s="13">
        <v>0</v>
      </c>
      <c r="K561" s="10">
        <v>0</v>
      </c>
      <c r="L561" s="10"/>
      <c r="M561" s="10">
        <v>0</v>
      </c>
      <c r="N561" s="10">
        <v>0</v>
      </c>
      <c r="O561" s="10">
        <v>0</v>
      </c>
      <c r="P561" s="10">
        <v>0</v>
      </c>
      <c r="Q561" s="10">
        <v>0</v>
      </c>
      <c r="R561" s="10">
        <v>0</v>
      </c>
      <c r="S561" s="10"/>
      <c r="T561" s="12">
        <v>0</v>
      </c>
      <c r="U561" s="13">
        <v>0</v>
      </c>
      <c r="V561" s="13">
        <v>0</v>
      </c>
      <c r="W561" s="13">
        <v>0</v>
      </c>
      <c r="X561" s="13">
        <v>0</v>
      </c>
      <c r="Y561" s="13">
        <v>0</v>
      </c>
      <c r="Z561" s="13">
        <v>0</v>
      </c>
      <c r="AA561" s="13">
        <v>0</v>
      </c>
      <c r="AB561" s="13">
        <v>0</v>
      </c>
      <c r="AC561" s="13">
        <v>0</v>
      </c>
      <c r="AD561" s="9" t="s">
        <v>815</v>
      </c>
      <c r="AE561" s="25"/>
      <c r="AF561" s="9"/>
    </row>
    <row r="562" spans="1:32" x14ac:dyDescent="0.25">
      <c r="A562" s="9" t="s">
        <v>816</v>
      </c>
      <c r="B562" s="15">
        <v>42795</v>
      </c>
      <c r="C562" s="9" t="s">
        <v>200</v>
      </c>
      <c r="D562">
        <v>2</v>
      </c>
      <c r="E562" s="21"/>
      <c r="F562" s="9"/>
      <c r="G562" s="13">
        <v>0</v>
      </c>
      <c r="H562" s="13">
        <v>0</v>
      </c>
      <c r="I562" s="13">
        <v>1</v>
      </c>
      <c r="J562" s="13">
        <v>1</v>
      </c>
      <c r="K562" s="10">
        <v>0</v>
      </c>
      <c r="L562" s="10"/>
      <c r="M562" s="10">
        <v>0</v>
      </c>
      <c r="N562" s="10">
        <v>0</v>
      </c>
      <c r="O562" s="10">
        <v>0</v>
      </c>
      <c r="P562" s="10">
        <v>0</v>
      </c>
      <c r="Q562" s="10">
        <v>0</v>
      </c>
      <c r="R562" s="10">
        <v>0</v>
      </c>
      <c r="S562" s="10"/>
      <c r="T562" s="12">
        <v>1</v>
      </c>
      <c r="U562" s="13">
        <v>0</v>
      </c>
      <c r="V562" s="13">
        <v>1</v>
      </c>
      <c r="W562" s="13">
        <v>0</v>
      </c>
      <c r="X562" s="13">
        <v>0</v>
      </c>
      <c r="Y562" s="13">
        <v>0</v>
      </c>
      <c r="Z562" s="13">
        <v>0</v>
      </c>
      <c r="AA562" s="13">
        <v>0</v>
      </c>
      <c r="AB562" s="13">
        <v>0</v>
      </c>
      <c r="AC562" s="13">
        <v>0</v>
      </c>
      <c r="AD562" s="9" t="s">
        <v>816</v>
      </c>
      <c r="AE562" s="25"/>
      <c r="AF562" s="9"/>
    </row>
    <row r="563" spans="1:32" x14ac:dyDescent="0.25">
      <c r="A563" s="9" t="s">
        <v>817</v>
      </c>
      <c r="B563" s="15">
        <v>42795</v>
      </c>
      <c r="C563" s="9" t="s">
        <v>200</v>
      </c>
      <c r="D563">
        <v>53</v>
      </c>
      <c r="E563" s="21"/>
      <c r="F563" s="9" t="s">
        <v>203</v>
      </c>
      <c r="G563" s="13">
        <v>1</v>
      </c>
      <c r="H563" s="13">
        <v>8.5</v>
      </c>
      <c r="I563" s="13">
        <v>5</v>
      </c>
      <c r="J563" s="13">
        <v>13.5</v>
      </c>
      <c r="K563" s="10">
        <v>1</v>
      </c>
      <c r="L563" s="10"/>
      <c r="M563" s="10">
        <v>1</v>
      </c>
      <c r="N563" s="10">
        <v>1</v>
      </c>
      <c r="O563" s="10">
        <v>1</v>
      </c>
      <c r="P563" s="10">
        <v>1</v>
      </c>
      <c r="Q563" s="10">
        <v>0</v>
      </c>
      <c r="R563" s="10">
        <v>0</v>
      </c>
      <c r="S563" s="10">
        <v>0</v>
      </c>
      <c r="T563" s="12">
        <v>1</v>
      </c>
      <c r="U563" s="13">
        <v>1</v>
      </c>
      <c r="V563" s="13">
        <v>1</v>
      </c>
      <c r="W563" s="13">
        <v>1</v>
      </c>
      <c r="X563" s="13">
        <v>1</v>
      </c>
      <c r="Y563" s="13">
        <v>0</v>
      </c>
      <c r="Z563" s="13">
        <v>0</v>
      </c>
      <c r="AA563" s="13">
        <v>0</v>
      </c>
      <c r="AB563" s="13">
        <v>0</v>
      </c>
      <c r="AC563" s="13">
        <v>0</v>
      </c>
      <c r="AD563" s="9" t="s">
        <v>817</v>
      </c>
      <c r="AE563" s="25"/>
      <c r="AF563" s="9"/>
    </row>
    <row r="564" spans="1:32" x14ac:dyDescent="0.25">
      <c r="A564" s="9" t="s">
        <v>818</v>
      </c>
      <c r="B564" s="15">
        <v>42795</v>
      </c>
      <c r="C564" s="9" t="s">
        <v>200</v>
      </c>
      <c r="D564">
        <v>84</v>
      </c>
      <c r="E564" s="21"/>
      <c r="F564" s="9" t="s">
        <v>204</v>
      </c>
      <c r="G564" s="13">
        <v>1</v>
      </c>
      <c r="H564" s="13">
        <v>4.7</v>
      </c>
      <c r="I564" s="13">
        <v>3</v>
      </c>
      <c r="J564" s="13">
        <v>7.7</v>
      </c>
      <c r="K564" s="10">
        <v>1</v>
      </c>
      <c r="L564" s="10"/>
      <c r="M564" s="10">
        <v>1</v>
      </c>
      <c r="N564" s="10">
        <v>1</v>
      </c>
      <c r="O564" s="10">
        <v>0</v>
      </c>
      <c r="P564" s="10">
        <v>0</v>
      </c>
      <c r="Q564" s="10">
        <v>0</v>
      </c>
      <c r="R564" s="10">
        <v>0</v>
      </c>
      <c r="S564" s="10">
        <v>1</v>
      </c>
      <c r="T564" s="12">
        <v>1</v>
      </c>
      <c r="U564" s="13">
        <v>1</v>
      </c>
      <c r="V564" s="13">
        <v>1</v>
      </c>
      <c r="W564" s="13">
        <v>1</v>
      </c>
      <c r="X564" s="13">
        <v>0</v>
      </c>
      <c r="Y564" s="13">
        <v>0</v>
      </c>
      <c r="Z564" s="13">
        <v>0</v>
      </c>
      <c r="AA564" s="13">
        <v>0</v>
      </c>
      <c r="AB564" s="13">
        <v>0</v>
      </c>
      <c r="AC564" s="13">
        <v>0</v>
      </c>
      <c r="AD564" s="9" t="s">
        <v>25</v>
      </c>
      <c r="AE564" s="25"/>
      <c r="AF564" s="9"/>
    </row>
    <row r="565" spans="1:32" x14ac:dyDescent="0.25">
      <c r="A565" s="9" t="s">
        <v>819</v>
      </c>
      <c r="B565" s="15">
        <v>42795</v>
      </c>
      <c r="C565" s="9" t="s">
        <v>214</v>
      </c>
      <c r="D565">
        <v>15</v>
      </c>
      <c r="E565" s="21"/>
      <c r="F565" s="9" t="s">
        <v>72</v>
      </c>
      <c r="G565" s="13">
        <v>1</v>
      </c>
      <c r="H565" s="13">
        <v>1.5</v>
      </c>
      <c r="I565" s="13">
        <v>0.5</v>
      </c>
      <c r="J565" s="13">
        <v>2</v>
      </c>
      <c r="K565" s="10">
        <v>0</v>
      </c>
      <c r="L565" s="10"/>
      <c r="M565" s="10">
        <v>1</v>
      </c>
      <c r="N565" s="10">
        <v>0</v>
      </c>
      <c r="O565" s="10">
        <v>0</v>
      </c>
      <c r="P565" s="10">
        <v>0</v>
      </c>
      <c r="Q565" s="10">
        <v>0</v>
      </c>
      <c r="R565" s="10">
        <v>0</v>
      </c>
      <c r="S565" s="10"/>
      <c r="T565" s="12">
        <v>1</v>
      </c>
      <c r="U565" s="13">
        <v>0</v>
      </c>
      <c r="V565" s="13">
        <v>0</v>
      </c>
      <c r="W565" s="13">
        <v>0</v>
      </c>
      <c r="X565" s="13">
        <v>0</v>
      </c>
      <c r="Y565" s="13">
        <v>0</v>
      </c>
      <c r="Z565" s="13">
        <v>0</v>
      </c>
      <c r="AA565" s="13">
        <v>0</v>
      </c>
      <c r="AB565" s="13">
        <v>0</v>
      </c>
      <c r="AC565" s="13">
        <v>0</v>
      </c>
      <c r="AD565" s="9" t="s">
        <v>822</v>
      </c>
      <c r="AE565" s="25"/>
      <c r="AF565" s="9"/>
    </row>
    <row r="566" spans="1:32" x14ac:dyDescent="0.25">
      <c r="A566" s="9" t="s">
        <v>820</v>
      </c>
      <c r="B566" s="15">
        <v>42795</v>
      </c>
      <c r="C566" s="9" t="s">
        <v>206</v>
      </c>
      <c r="D566">
        <v>38</v>
      </c>
      <c r="E566" s="21"/>
      <c r="F566" s="9" t="s">
        <v>51</v>
      </c>
      <c r="G566" s="13">
        <v>1</v>
      </c>
      <c r="H566" s="13">
        <v>0</v>
      </c>
      <c r="I566" s="13">
        <v>0</v>
      </c>
      <c r="J566" s="13">
        <v>0</v>
      </c>
      <c r="K566" s="10">
        <v>0</v>
      </c>
      <c r="L566" s="10"/>
      <c r="M566" s="10">
        <v>0</v>
      </c>
      <c r="N566" s="10">
        <v>0</v>
      </c>
      <c r="O566" s="10">
        <v>0</v>
      </c>
      <c r="P566" s="10">
        <v>0</v>
      </c>
      <c r="Q566" s="10">
        <v>0</v>
      </c>
      <c r="R566" s="10">
        <v>0</v>
      </c>
      <c r="S566" s="10"/>
      <c r="T566" s="12">
        <v>0</v>
      </c>
      <c r="U566" s="13">
        <v>0</v>
      </c>
      <c r="V566" s="13">
        <v>0</v>
      </c>
      <c r="W566" s="13">
        <v>0</v>
      </c>
      <c r="X566" s="13">
        <v>0</v>
      </c>
      <c r="Y566" s="13">
        <v>0</v>
      </c>
      <c r="Z566" s="13">
        <v>0</v>
      </c>
      <c r="AA566" s="13">
        <v>0</v>
      </c>
      <c r="AB566" s="13">
        <v>0</v>
      </c>
      <c r="AC566" s="13">
        <v>0</v>
      </c>
      <c r="AD566" s="9" t="s">
        <v>820</v>
      </c>
      <c r="AE566" s="25"/>
      <c r="AF566" s="9"/>
    </row>
    <row r="567" spans="1:32" x14ac:dyDescent="0.25">
      <c r="A567" s="9" t="s">
        <v>823</v>
      </c>
      <c r="B567" s="15">
        <v>42795</v>
      </c>
      <c r="C567" s="9" t="s">
        <v>214</v>
      </c>
      <c r="D567">
        <v>0</v>
      </c>
      <c r="E567" s="21"/>
      <c r="F567" s="9" t="s">
        <v>73</v>
      </c>
      <c r="G567" s="13">
        <v>1</v>
      </c>
      <c r="H567" s="13">
        <v>0.5</v>
      </c>
      <c r="I567" s="13">
        <v>0.5</v>
      </c>
      <c r="J567" s="13">
        <v>1</v>
      </c>
      <c r="K567" s="10">
        <v>0</v>
      </c>
      <c r="L567" s="10"/>
      <c r="M567" s="10">
        <v>0</v>
      </c>
      <c r="N567" s="10">
        <v>0</v>
      </c>
      <c r="O567" s="10">
        <v>0</v>
      </c>
      <c r="P567" s="10">
        <v>0</v>
      </c>
      <c r="Q567" s="10">
        <v>1</v>
      </c>
      <c r="R567" s="10">
        <v>0</v>
      </c>
      <c r="S567" s="10"/>
      <c r="T567" s="12">
        <v>1</v>
      </c>
      <c r="U567" s="13">
        <v>0</v>
      </c>
      <c r="V567" s="13">
        <v>0</v>
      </c>
      <c r="W567" s="13">
        <v>0</v>
      </c>
      <c r="X567" s="13">
        <v>0</v>
      </c>
      <c r="Y567" s="13">
        <v>0</v>
      </c>
      <c r="Z567" s="13">
        <v>0</v>
      </c>
      <c r="AA567" s="13">
        <v>0</v>
      </c>
      <c r="AB567" s="13">
        <v>0</v>
      </c>
      <c r="AC567" s="13">
        <v>0</v>
      </c>
      <c r="AD567" s="9"/>
      <c r="AE567" s="25"/>
      <c r="AF567" s="9"/>
    </row>
    <row r="568" spans="1:32" x14ac:dyDescent="0.25">
      <c r="A568" s="9" t="s">
        <v>824</v>
      </c>
      <c r="B568" s="15">
        <v>42795</v>
      </c>
      <c r="C568" s="9" t="s">
        <v>206</v>
      </c>
      <c r="D568">
        <v>9</v>
      </c>
      <c r="E568" s="21"/>
      <c r="F568" s="9" t="s">
        <v>52</v>
      </c>
      <c r="G568" s="13">
        <v>1</v>
      </c>
      <c r="H568" s="13">
        <v>0</v>
      </c>
      <c r="I568" s="13">
        <v>0</v>
      </c>
      <c r="J568" s="13">
        <v>0</v>
      </c>
      <c r="K568" s="10">
        <v>0</v>
      </c>
      <c r="L568" s="10"/>
      <c r="M568" s="10">
        <v>0</v>
      </c>
      <c r="N568" s="10">
        <v>0</v>
      </c>
      <c r="O568" s="10">
        <v>0</v>
      </c>
      <c r="P568" s="10">
        <v>0</v>
      </c>
      <c r="Q568" s="10">
        <v>0</v>
      </c>
      <c r="R568" s="10">
        <v>0</v>
      </c>
      <c r="S568" s="10"/>
      <c r="T568" s="12">
        <v>0</v>
      </c>
      <c r="U568" s="13">
        <v>0</v>
      </c>
      <c r="V568" s="13">
        <v>0</v>
      </c>
      <c r="W568" s="13">
        <v>0</v>
      </c>
      <c r="X568" s="13">
        <v>0</v>
      </c>
      <c r="Y568" s="13">
        <v>0</v>
      </c>
      <c r="Z568" s="13">
        <v>0</v>
      </c>
      <c r="AA568" s="13">
        <v>0</v>
      </c>
      <c r="AB568" s="13">
        <v>0</v>
      </c>
      <c r="AC568" s="13">
        <v>0</v>
      </c>
      <c r="AD568" s="9" t="s">
        <v>824</v>
      </c>
      <c r="AE568" s="25"/>
      <c r="AF568" s="9"/>
    </row>
    <row r="569" spans="1:32" x14ac:dyDescent="0.25">
      <c r="A569" s="9" t="s">
        <v>825</v>
      </c>
      <c r="B569" s="15">
        <v>42795</v>
      </c>
      <c r="C569" s="9" t="s">
        <v>222</v>
      </c>
      <c r="D569">
        <v>90</v>
      </c>
      <c r="E569" s="21"/>
      <c r="F569" s="9"/>
      <c r="G569" s="13">
        <v>0</v>
      </c>
      <c r="H569" s="13">
        <v>1</v>
      </c>
      <c r="I569" s="13">
        <v>1</v>
      </c>
      <c r="J569" s="13">
        <v>2</v>
      </c>
      <c r="K569" s="10">
        <v>0</v>
      </c>
      <c r="L569" s="10"/>
      <c r="M569" s="10">
        <v>0</v>
      </c>
      <c r="N569" s="10">
        <v>0</v>
      </c>
      <c r="O569" s="10">
        <v>0</v>
      </c>
      <c r="P569" s="10">
        <v>1</v>
      </c>
      <c r="Q569" s="10">
        <v>0</v>
      </c>
      <c r="R569" s="10">
        <v>0</v>
      </c>
      <c r="S569" s="10"/>
      <c r="T569" s="12">
        <v>1</v>
      </c>
      <c r="U569" s="13">
        <v>0</v>
      </c>
      <c r="V569" s="13">
        <v>1</v>
      </c>
      <c r="W569" s="13">
        <v>0</v>
      </c>
      <c r="X569" s="13">
        <v>0</v>
      </c>
      <c r="Y569" s="13">
        <v>0</v>
      </c>
      <c r="Z569" s="13">
        <v>0</v>
      </c>
      <c r="AA569" s="13">
        <v>0</v>
      </c>
      <c r="AB569" s="13">
        <v>0</v>
      </c>
      <c r="AC569" s="13">
        <v>0</v>
      </c>
      <c r="AD569" s="9" t="s">
        <v>825</v>
      </c>
      <c r="AE569" s="25"/>
      <c r="AF569" s="9"/>
    </row>
    <row r="570" spans="1:32" x14ac:dyDescent="0.25">
      <c r="A570" s="9" t="s">
        <v>827</v>
      </c>
      <c r="B570" s="15">
        <v>42795</v>
      </c>
      <c r="C570" s="9" t="s">
        <v>224</v>
      </c>
      <c r="D570">
        <v>0</v>
      </c>
      <c r="E570" s="21"/>
      <c r="F570" s="9" t="s">
        <v>89</v>
      </c>
      <c r="G570" s="13">
        <v>1</v>
      </c>
      <c r="H570" s="13">
        <v>0</v>
      </c>
      <c r="I570" s="13">
        <v>0</v>
      </c>
      <c r="J570" s="13">
        <v>0</v>
      </c>
      <c r="K570" s="10">
        <v>0</v>
      </c>
      <c r="L570" s="10"/>
      <c r="M570" s="10">
        <v>0</v>
      </c>
      <c r="N570" s="10">
        <v>0</v>
      </c>
      <c r="O570" s="10">
        <v>0</v>
      </c>
      <c r="P570" s="10">
        <v>0</v>
      </c>
      <c r="Q570" s="10">
        <v>0</v>
      </c>
      <c r="R570" s="10">
        <v>0</v>
      </c>
      <c r="S570" s="10"/>
      <c r="T570" s="12">
        <v>0</v>
      </c>
      <c r="U570" s="13">
        <v>0</v>
      </c>
      <c r="V570" s="13">
        <v>0</v>
      </c>
      <c r="W570" s="13">
        <v>0</v>
      </c>
      <c r="X570" s="13">
        <v>0</v>
      </c>
      <c r="Y570" s="13">
        <v>0</v>
      </c>
      <c r="Z570" s="13">
        <v>0</v>
      </c>
      <c r="AA570" s="13">
        <v>0</v>
      </c>
      <c r="AB570" s="13">
        <v>0</v>
      </c>
      <c r="AC570" s="13">
        <v>0</v>
      </c>
      <c r="AD570" s="9"/>
      <c r="AE570" s="25" t="s">
        <v>559</v>
      </c>
      <c r="AF570" s="9" t="s">
        <v>90</v>
      </c>
    </row>
    <row r="571" spans="1:32" x14ac:dyDescent="0.25">
      <c r="A571" s="9" t="s">
        <v>828</v>
      </c>
      <c r="B571" s="15">
        <v>42795</v>
      </c>
      <c r="C571" s="9" t="s">
        <v>133</v>
      </c>
      <c r="D571">
        <v>100</v>
      </c>
      <c r="E571" s="21"/>
      <c r="F571" s="9"/>
      <c r="G571" s="13">
        <v>0</v>
      </c>
      <c r="H571" s="13">
        <v>3.8</v>
      </c>
      <c r="I571" s="13">
        <v>1.8</v>
      </c>
      <c r="J571" s="13">
        <v>5.6</v>
      </c>
      <c r="K571" s="10">
        <v>0</v>
      </c>
      <c r="L571" s="10"/>
      <c r="M571" s="10">
        <v>0</v>
      </c>
      <c r="N571" s="10">
        <v>0</v>
      </c>
      <c r="O571" s="10">
        <v>1</v>
      </c>
      <c r="P571" s="10">
        <v>1</v>
      </c>
      <c r="Q571" s="10">
        <v>0</v>
      </c>
      <c r="R571" s="10">
        <v>0</v>
      </c>
      <c r="S571" s="10"/>
      <c r="T571" s="12">
        <v>1</v>
      </c>
      <c r="U571" s="13">
        <v>0</v>
      </c>
      <c r="V571" s="13">
        <v>1</v>
      </c>
      <c r="W571" s="13">
        <v>0</v>
      </c>
      <c r="X571" s="13">
        <v>0</v>
      </c>
      <c r="Y571" s="13">
        <v>0</v>
      </c>
      <c r="Z571" s="13">
        <v>1</v>
      </c>
      <c r="AA571" s="13">
        <v>0</v>
      </c>
      <c r="AB571" s="13">
        <v>0</v>
      </c>
      <c r="AC571" s="13">
        <v>0</v>
      </c>
      <c r="AD571" s="9"/>
      <c r="AE571" s="25"/>
      <c r="AF571" s="9"/>
    </row>
    <row r="572" spans="1:32" x14ac:dyDescent="0.25">
      <c r="A572" s="9" t="s">
        <v>829</v>
      </c>
      <c r="B572" s="15">
        <v>42795</v>
      </c>
      <c r="C572" s="9" t="s">
        <v>133</v>
      </c>
      <c r="D572">
        <v>63</v>
      </c>
      <c r="E572" s="21"/>
      <c r="F572" s="9"/>
      <c r="G572" s="13">
        <v>0</v>
      </c>
      <c r="H572" s="13">
        <v>0</v>
      </c>
      <c r="I572" s="13">
        <v>1.8</v>
      </c>
      <c r="J572" s="13">
        <v>1.8</v>
      </c>
      <c r="K572" s="10">
        <v>0</v>
      </c>
      <c r="L572" s="10"/>
      <c r="M572" s="10">
        <v>0</v>
      </c>
      <c r="N572" s="10">
        <v>0</v>
      </c>
      <c r="O572" s="10">
        <v>0</v>
      </c>
      <c r="P572" s="10">
        <v>0</v>
      </c>
      <c r="Q572" s="10">
        <v>0</v>
      </c>
      <c r="R572" s="10">
        <v>0</v>
      </c>
      <c r="S572" s="10"/>
      <c r="T572" s="12">
        <v>1</v>
      </c>
      <c r="U572" s="13">
        <v>0</v>
      </c>
      <c r="V572" s="13">
        <v>1</v>
      </c>
      <c r="W572" s="13">
        <v>0</v>
      </c>
      <c r="X572" s="13">
        <v>0</v>
      </c>
      <c r="Y572" s="13">
        <v>0</v>
      </c>
      <c r="Z572" s="13">
        <v>1</v>
      </c>
      <c r="AA572" s="13">
        <v>0</v>
      </c>
      <c r="AB572" s="13">
        <v>0</v>
      </c>
      <c r="AC572" s="13">
        <v>0</v>
      </c>
      <c r="AD572" s="9"/>
      <c r="AE572" s="25"/>
      <c r="AF572" s="9"/>
    </row>
    <row r="573" spans="1:32" x14ac:dyDescent="0.25">
      <c r="A573" s="9" t="s">
        <v>830</v>
      </c>
      <c r="B573" s="15">
        <v>42795</v>
      </c>
      <c r="C573" s="9" t="s">
        <v>564</v>
      </c>
      <c r="D573">
        <v>306</v>
      </c>
      <c r="E573" s="21"/>
      <c r="F573" s="9" t="s">
        <v>562</v>
      </c>
      <c r="G573" s="13">
        <v>1</v>
      </c>
      <c r="H573" s="13">
        <v>1</v>
      </c>
      <c r="I573" s="13">
        <v>2</v>
      </c>
      <c r="J573" s="13">
        <v>3</v>
      </c>
      <c r="K573" s="10">
        <v>0</v>
      </c>
      <c r="L573" s="10"/>
      <c r="M573" s="10">
        <v>0</v>
      </c>
      <c r="N573" s="10">
        <v>0</v>
      </c>
      <c r="O573" s="10">
        <v>0</v>
      </c>
      <c r="P573" s="10">
        <v>1</v>
      </c>
      <c r="Q573" s="10">
        <v>0</v>
      </c>
      <c r="R573" s="10">
        <v>0</v>
      </c>
      <c r="S573" s="10"/>
      <c r="T573" s="12">
        <v>1</v>
      </c>
      <c r="U573" s="13">
        <v>0</v>
      </c>
      <c r="V573" s="13">
        <v>1</v>
      </c>
      <c r="W573" s="13">
        <v>0</v>
      </c>
      <c r="X573" s="13">
        <v>0</v>
      </c>
      <c r="Y573" s="13">
        <v>0</v>
      </c>
      <c r="Z573" s="13">
        <v>1</v>
      </c>
      <c r="AA573" s="13">
        <v>1</v>
      </c>
      <c r="AB573" s="13">
        <v>0</v>
      </c>
      <c r="AC573" s="13">
        <v>0</v>
      </c>
      <c r="AD573" s="9"/>
      <c r="AE573" s="25">
        <v>210000000</v>
      </c>
      <c r="AF573" s="9"/>
    </row>
    <row r="574" spans="1:32" x14ac:dyDescent="0.25">
      <c r="A574" s="9" t="s">
        <v>831</v>
      </c>
      <c r="B574" s="15">
        <v>42795</v>
      </c>
      <c r="C574" s="9" t="s">
        <v>564</v>
      </c>
      <c r="D574">
        <v>41</v>
      </c>
      <c r="E574" s="21"/>
      <c r="F574" s="9"/>
      <c r="G574" s="13">
        <v>1</v>
      </c>
      <c r="H574" s="13">
        <v>0</v>
      </c>
      <c r="I574" s="13">
        <v>0</v>
      </c>
      <c r="J574" s="13">
        <v>0</v>
      </c>
      <c r="K574" s="10">
        <v>0</v>
      </c>
      <c r="L574" s="10"/>
      <c r="M574" s="10">
        <v>0</v>
      </c>
      <c r="N574" s="10">
        <v>0</v>
      </c>
      <c r="O574" s="10">
        <v>0</v>
      </c>
      <c r="P574" s="10">
        <v>0</v>
      </c>
      <c r="Q574" s="10">
        <v>0</v>
      </c>
      <c r="R574" s="10">
        <v>0</v>
      </c>
      <c r="S574" s="10"/>
      <c r="T574" s="12">
        <v>0</v>
      </c>
      <c r="U574" s="13">
        <v>0</v>
      </c>
      <c r="V574" s="13">
        <v>0</v>
      </c>
      <c r="W574" s="13">
        <v>0</v>
      </c>
      <c r="X574" s="13">
        <v>0</v>
      </c>
      <c r="Y574" s="13">
        <v>0</v>
      </c>
      <c r="Z574" s="13">
        <v>0</v>
      </c>
      <c r="AA574" s="13">
        <v>0</v>
      </c>
      <c r="AB574" s="13">
        <v>0</v>
      </c>
      <c r="AC574" s="13">
        <v>0</v>
      </c>
      <c r="AD574" s="9"/>
      <c r="AE574" s="25"/>
      <c r="AF574" s="9"/>
    </row>
    <row r="575" spans="1:32" x14ac:dyDescent="0.25">
      <c r="A575" s="9" t="s">
        <v>832</v>
      </c>
      <c r="B575" s="15">
        <v>42795</v>
      </c>
      <c r="C575" s="9" t="s">
        <v>206</v>
      </c>
      <c r="D575">
        <v>9</v>
      </c>
      <c r="E575" s="21"/>
      <c r="F575" s="9" t="s">
        <v>53</v>
      </c>
      <c r="G575" s="13">
        <v>1</v>
      </c>
      <c r="H575" s="13">
        <v>0</v>
      </c>
      <c r="I575" s="13">
        <v>0</v>
      </c>
      <c r="J575" s="13">
        <v>0</v>
      </c>
      <c r="K575" s="10">
        <v>0</v>
      </c>
      <c r="L575" s="10"/>
      <c r="M575" s="10">
        <v>0</v>
      </c>
      <c r="N575" s="10">
        <v>0</v>
      </c>
      <c r="O575" s="10">
        <v>0</v>
      </c>
      <c r="P575" s="10">
        <v>0</v>
      </c>
      <c r="Q575" s="10">
        <v>0</v>
      </c>
      <c r="R575" s="10">
        <v>0</v>
      </c>
      <c r="S575" s="10"/>
      <c r="T575" s="12">
        <v>0</v>
      </c>
      <c r="U575" s="13">
        <v>0</v>
      </c>
      <c r="V575" s="13">
        <v>0</v>
      </c>
      <c r="W575" s="13">
        <v>0</v>
      </c>
      <c r="X575" s="13">
        <v>0</v>
      </c>
      <c r="Y575" s="13">
        <v>0</v>
      </c>
      <c r="Z575" s="13">
        <v>0</v>
      </c>
      <c r="AA575" s="13">
        <v>0</v>
      </c>
      <c r="AB575" s="13">
        <v>0</v>
      </c>
      <c r="AC575" s="13">
        <v>0</v>
      </c>
      <c r="AD575" s="9" t="s">
        <v>832</v>
      </c>
      <c r="AE575" s="25"/>
      <c r="AF575" s="9"/>
    </row>
    <row r="576" spans="1:32" x14ac:dyDescent="0.25">
      <c r="A576" s="9" t="s">
        <v>833</v>
      </c>
      <c r="B576" s="15">
        <v>42795</v>
      </c>
      <c r="C576" s="9" t="s">
        <v>200</v>
      </c>
      <c r="D576">
        <v>40</v>
      </c>
      <c r="E576" s="21"/>
      <c r="F576" s="9"/>
      <c r="G576" s="13">
        <v>0</v>
      </c>
      <c r="H576" s="13">
        <v>0</v>
      </c>
      <c r="I576" s="13">
        <v>0</v>
      </c>
      <c r="J576" s="13">
        <v>0</v>
      </c>
      <c r="K576" s="10">
        <v>0</v>
      </c>
      <c r="L576" s="10"/>
      <c r="M576" s="10">
        <v>0</v>
      </c>
      <c r="N576" s="10">
        <v>0</v>
      </c>
      <c r="O576" s="10">
        <v>0</v>
      </c>
      <c r="P576" s="10">
        <v>0</v>
      </c>
      <c r="Q576" s="10">
        <v>0</v>
      </c>
      <c r="R576" s="10">
        <v>0</v>
      </c>
      <c r="S576" s="10"/>
      <c r="T576" s="12">
        <v>0</v>
      </c>
      <c r="U576" s="13">
        <v>0</v>
      </c>
      <c r="V576" s="13">
        <v>0</v>
      </c>
      <c r="W576" s="13">
        <v>0</v>
      </c>
      <c r="X576" s="13">
        <v>0</v>
      </c>
      <c r="Y576" s="13">
        <v>0</v>
      </c>
      <c r="Z576" s="13">
        <v>0</v>
      </c>
      <c r="AA576" s="13">
        <v>0</v>
      </c>
      <c r="AB576" s="13">
        <v>0</v>
      </c>
      <c r="AC576" s="13">
        <v>0</v>
      </c>
      <c r="AD576" s="9"/>
      <c r="AE576" s="25"/>
      <c r="AF576" s="9"/>
    </row>
    <row r="577" spans="1:77" x14ac:dyDescent="0.25">
      <c r="A577" s="9" t="s">
        <v>834</v>
      </c>
      <c r="B577" s="15">
        <v>42795</v>
      </c>
      <c r="C577" s="9" t="s">
        <v>107</v>
      </c>
      <c r="D577">
        <v>94</v>
      </c>
      <c r="E577" s="21"/>
      <c r="F577" s="9"/>
      <c r="G577" s="13">
        <v>0</v>
      </c>
      <c r="H577" s="13">
        <v>0</v>
      </c>
      <c r="I577" s="13">
        <v>0</v>
      </c>
      <c r="J577" s="13">
        <v>0</v>
      </c>
      <c r="K577" s="10">
        <v>0</v>
      </c>
      <c r="L577" s="10"/>
      <c r="M577" s="10">
        <v>0</v>
      </c>
      <c r="N577" s="10">
        <v>0</v>
      </c>
      <c r="O577" s="10">
        <v>0</v>
      </c>
      <c r="P577" s="10">
        <v>0</v>
      </c>
      <c r="Q577" s="10">
        <v>0</v>
      </c>
      <c r="R577" s="10">
        <v>0</v>
      </c>
      <c r="S577" s="10"/>
      <c r="T577" s="12">
        <v>0</v>
      </c>
      <c r="U577" s="13">
        <v>0</v>
      </c>
      <c r="V577" s="13">
        <v>0</v>
      </c>
      <c r="W577" s="13">
        <v>0</v>
      </c>
      <c r="X577" s="13">
        <v>0</v>
      </c>
      <c r="Y577" s="13">
        <v>0</v>
      </c>
      <c r="Z577" s="13">
        <v>0</v>
      </c>
      <c r="AA577" s="13">
        <v>0</v>
      </c>
      <c r="AB577" s="13">
        <v>0</v>
      </c>
      <c r="AC577" s="13">
        <v>0</v>
      </c>
      <c r="AD577" s="9" t="s">
        <v>834</v>
      </c>
      <c r="AE577" s="25">
        <v>165504000</v>
      </c>
      <c r="AF577" s="9"/>
    </row>
    <row r="578" spans="1:77" x14ac:dyDescent="0.25">
      <c r="A578" s="9" t="s">
        <v>138</v>
      </c>
      <c r="B578" s="15">
        <v>42795</v>
      </c>
      <c r="C578" s="9" t="s">
        <v>223</v>
      </c>
      <c r="D578">
        <v>30</v>
      </c>
      <c r="E578" s="21"/>
      <c r="F578" s="9" t="s">
        <v>139</v>
      </c>
      <c r="G578" s="13">
        <v>1</v>
      </c>
      <c r="H578" s="13">
        <v>2.5</v>
      </c>
      <c r="I578" s="13">
        <v>0</v>
      </c>
      <c r="J578" s="13">
        <v>2.5</v>
      </c>
      <c r="K578" s="10">
        <v>1</v>
      </c>
      <c r="L578" s="10"/>
      <c r="M578" s="10">
        <v>1</v>
      </c>
      <c r="N578" s="10">
        <v>0</v>
      </c>
      <c r="O578" s="10">
        <v>0</v>
      </c>
      <c r="P578" s="10">
        <v>0</v>
      </c>
      <c r="Q578" s="10">
        <v>0</v>
      </c>
      <c r="R578" s="10">
        <v>0</v>
      </c>
      <c r="S578" s="10"/>
      <c r="T578" s="12">
        <v>0</v>
      </c>
      <c r="U578" s="13">
        <v>0</v>
      </c>
      <c r="V578" s="13">
        <v>0</v>
      </c>
      <c r="W578" s="13">
        <v>0</v>
      </c>
      <c r="X578" s="13">
        <v>0</v>
      </c>
      <c r="Y578" s="13">
        <v>0</v>
      </c>
      <c r="Z578" s="13">
        <v>0</v>
      </c>
      <c r="AA578" s="13">
        <v>0</v>
      </c>
      <c r="AB578" s="13">
        <v>0</v>
      </c>
      <c r="AC578" s="13">
        <v>0</v>
      </c>
      <c r="AD578" s="9"/>
      <c r="AE578" s="25"/>
      <c r="AF578" s="9"/>
    </row>
    <row r="579" spans="1:77" x14ac:dyDescent="0.25">
      <c r="A579" s="9" t="s">
        <v>835</v>
      </c>
      <c r="B579" s="15">
        <v>42795</v>
      </c>
      <c r="C579" s="9" t="s">
        <v>130</v>
      </c>
      <c r="D579">
        <v>130</v>
      </c>
      <c r="E579" s="21"/>
      <c r="F579" s="9" t="s">
        <v>65</v>
      </c>
      <c r="G579" s="13">
        <v>1</v>
      </c>
      <c r="H579" s="13">
        <v>4.7</v>
      </c>
      <c r="I579" s="13">
        <v>5.5</v>
      </c>
      <c r="J579" s="13">
        <v>10.199999999999999</v>
      </c>
      <c r="K579" s="10">
        <v>0</v>
      </c>
      <c r="L579" s="10"/>
      <c r="M579" s="10">
        <v>1</v>
      </c>
      <c r="N579" s="10">
        <v>1</v>
      </c>
      <c r="O579" s="10">
        <v>0</v>
      </c>
      <c r="P579" s="10">
        <v>1</v>
      </c>
      <c r="Q579" s="10">
        <v>0</v>
      </c>
      <c r="R579" s="10">
        <v>0</v>
      </c>
      <c r="S579" s="10"/>
      <c r="T579" s="12">
        <v>1</v>
      </c>
      <c r="U579" s="13">
        <v>1</v>
      </c>
      <c r="V579" s="13">
        <v>1</v>
      </c>
      <c r="W579" s="13">
        <v>1</v>
      </c>
      <c r="X579" s="13">
        <v>0</v>
      </c>
      <c r="Y579" s="13">
        <v>1</v>
      </c>
      <c r="Z579" s="13">
        <v>1</v>
      </c>
      <c r="AA579" s="13">
        <v>1</v>
      </c>
      <c r="AB579" s="13">
        <v>0</v>
      </c>
      <c r="AC579" s="13">
        <v>0</v>
      </c>
      <c r="AD579" s="9"/>
      <c r="AE579" s="25"/>
      <c r="AF579" s="9"/>
      <c r="AG579">
        <v>0</v>
      </c>
      <c r="AH579">
        <v>0</v>
      </c>
      <c r="AI579">
        <v>0</v>
      </c>
      <c r="AJ579">
        <v>0</v>
      </c>
      <c r="AK579">
        <v>0</v>
      </c>
      <c r="AL579">
        <v>2</v>
      </c>
      <c r="AM579">
        <v>1</v>
      </c>
      <c r="AN579">
        <v>3</v>
      </c>
      <c r="BA579">
        <v>3</v>
      </c>
      <c r="BD579">
        <v>2</v>
      </c>
      <c r="BE579">
        <v>3</v>
      </c>
      <c r="BF579">
        <v>0</v>
      </c>
      <c r="BG579">
        <v>0</v>
      </c>
      <c r="BH579">
        <v>3</v>
      </c>
      <c r="BP579">
        <v>3</v>
      </c>
      <c r="BT579">
        <v>3</v>
      </c>
      <c r="BW579">
        <v>1</v>
      </c>
      <c r="BX579">
        <v>1</v>
      </c>
      <c r="BY579">
        <v>3</v>
      </c>
    </row>
    <row r="580" spans="1:77" x14ac:dyDescent="0.25">
      <c r="A580" s="9" t="s">
        <v>836</v>
      </c>
      <c r="B580" s="15">
        <v>42795</v>
      </c>
      <c r="C580" s="9" t="s">
        <v>222</v>
      </c>
      <c r="D580">
        <v>10</v>
      </c>
      <c r="E580" s="21"/>
      <c r="F580" s="9"/>
      <c r="G580" s="13">
        <v>0</v>
      </c>
      <c r="H580" s="13">
        <v>0</v>
      </c>
      <c r="I580" s="13">
        <v>0</v>
      </c>
      <c r="J580" s="13">
        <v>0</v>
      </c>
      <c r="K580" s="10">
        <v>0</v>
      </c>
      <c r="L580" s="10"/>
      <c r="M580" s="10">
        <v>0</v>
      </c>
      <c r="N580" s="10">
        <v>0</v>
      </c>
      <c r="O580" s="10">
        <v>0</v>
      </c>
      <c r="P580" s="10">
        <v>0</v>
      </c>
      <c r="Q580" s="10">
        <v>0</v>
      </c>
      <c r="R580" s="10">
        <v>0</v>
      </c>
      <c r="S580" s="10"/>
      <c r="T580" s="12">
        <v>0</v>
      </c>
      <c r="U580" s="13">
        <v>0</v>
      </c>
      <c r="V580" s="13">
        <v>0</v>
      </c>
      <c r="W580" s="13">
        <v>0</v>
      </c>
      <c r="X580" s="13">
        <v>0</v>
      </c>
      <c r="Y580" s="13">
        <v>0</v>
      </c>
      <c r="Z580" s="13">
        <v>0</v>
      </c>
      <c r="AA580" s="13">
        <v>0</v>
      </c>
      <c r="AB580" s="13">
        <v>0</v>
      </c>
      <c r="AC580" s="13">
        <v>0</v>
      </c>
      <c r="AD580" s="9" t="s">
        <v>836</v>
      </c>
      <c r="AE580" s="25">
        <v>52000000</v>
      </c>
      <c r="AF580" s="9"/>
    </row>
    <row r="581" spans="1:77" x14ac:dyDescent="0.25">
      <c r="A581" s="9" t="s">
        <v>4</v>
      </c>
      <c r="B581" s="15">
        <v>42795</v>
      </c>
      <c r="C581" s="9" t="s">
        <v>222</v>
      </c>
      <c r="D581">
        <v>1741</v>
      </c>
      <c r="E581" s="21"/>
      <c r="F581" s="9"/>
      <c r="G581" s="13">
        <v>0</v>
      </c>
      <c r="H581" s="13">
        <v>0</v>
      </c>
      <c r="I581" s="13">
        <v>0.5</v>
      </c>
      <c r="J581" s="13">
        <v>0.5</v>
      </c>
      <c r="K581" s="10">
        <v>0</v>
      </c>
      <c r="L581" s="10"/>
      <c r="M581" s="10">
        <v>0</v>
      </c>
      <c r="N581" s="10">
        <v>0</v>
      </c>
      <c r="O581" s="10">
        <v>0</v>
      </c>
      <c r="P581" s="10">
        <v>0</v>
      </c>
      <c r="Q581" s="10">
        <v>0</v>
      </c>
      <c r="R581" s="10">
        <v>0</v>
      </c>
      <c r="S581" s="10"/>
      <c r="T581" s="12" t="s">
        <v>5</v>
      </c>
      <c r="U581" s="13">
        <v>0</v>
      </c>
      <c r="V581" s="13">
        <v>1</v>
      </c>
      <c r="W581" s="13">
        <v>0</v>
      </c>
      <c r="X581" s="13">
        <v>0</v>
      </c>
      <c r="Y581" s="13">
        <v>0</v>
      </c>
      <c r="Z581" s="13">
        <v>0</v>
      </c>
      <c r="AA581" s="13">
        <v>0</v>
      </c>
      <c r="AB581" s="13">
        <v>0</v>
      </c>
      <c r="AC581" s="13">
        <v>0</v>
      </c>
      <c r="AD581" s="9" t="s">
        <v>4</v>
      </c>
      <c r="AE581" s="25">
        <v>13633000</v>
      </c>
      <c r="AF581" s="9"/>
      <c r="AG581">
        <v>0</v>
      </c>
      <c r="AH581">
        <v>0</v>
      </c>
      <c r="AI581">
        <v>0</v>
      </c>
      <c r="AJ581">
        <v>0</v>
      </c>
      <c r="AK581">
        <v>0</v>
      </c>
      <c r="AL581">
        <v>1</v>
      </c>
      <c r="AM581">
        <v>2</v>
      </c>
      <c r="AN581">
        <v>1</v>
      </c>
      <c r="AO581">
        <v>2</v>
      </c>
      <c r="AQ581">
        <v>0</v>
      </c>
      <c r="AR581">
        <v>2</v>
      </c>
      <c r="AS581">
        <v>0</v>
      </c>
      <c r="AT581">
        <v>0</v>
      </c>
      <c r="AU581">
        <v>0</v>
      </c>
      <c r="AV581">
        <v>0</v>
      </c>
      <c r="AW581">
        <v>0</v>
      </c>
      <c r="AX581">
        <v>0</v>
      </c>
      <c r="AY581">
        <v>1</v>
      </c>
      <c r="AZ581">
        <v>1</v>
      </c>
      <c r="BA581">
        <v>3</v>
      </c>
      <c r="BD581">
        <v>3</v>
      </c>
      <c r="BE581">
        <v>0</v>
      </c>
      <c r="BF581">
        <v>0</v>
      </c>
      <c r="BG581">
        <v>0</v>
      </c>
      <c r="BH581">
        <v>3</v>
      </c>
      <c r="BQ581">
        <v>3</v>
      </c>
      <c r="BS581">
        <v>1</v>
      </c>
      <c r="BT581">
        <v>2</v>
      </c>
      <c r="BX581">
        <v>3</v>
      </c>
      <c r="BY581">
        <v>3</v>
      </c>
    </row>
    <row r="582" spans="1:77" x14ac:dyDescent="0.25">
      <c r="A582" s="9" t="s">
        <v>837</v>
      </c>
      <c r="B582" s="15">
        <v>42795</v>
      </c>
      <c r="C582" s="9" t="s">
        <v>222</v>
      </c>
      <c r="D582">
        <v>1500</v>
      </c>
      <c r="E582" s="21"/>
      <c r="F582" s="9" t="s">
        <v>106</v>
      </c>
      <c r="G582" s="13">
        <v>1</v>
      </c>
      <c r="H582" s="13">
        <v>2</v>
      </c>
      <c r="I582" s="13">
        <v>2</v>
      </c>
      <c r="J582" s="13">
        <v>4</v>
      </c>
      <c r="K582" s="10">
        <v>1</v>
      </c>
      <c r="L582" s="10"/>
      <c r="M582" s="10">
        <v>0</v>
      </c>
      <c r="N582" s="10">
        <v>0</v>
      </c>
      <c r="O582" s="10">
        <v>0</v>
      </c>
      <c r="P582" s="10">
        <v>1</v>
      </c>
      <c r="Q582" s="10">
        <v>0</v>
      </c>
      <c r="R582" s="10">
        <v>0</v>
      </c>
      <c r="S582" s="10"/>
      <c r="T582" s="12">
        <v>1</v>
      </c>
      <c r="U582" s="13">
        <v>0</v>
      </c>
      <c r="V582" s="13">
        <v>1</v>
      </c>
      <c r="W582" s="13">
        <v>0</v>
      </c>
      <c r="X582" s="13">
        <v>0</v>
      </c>
      <c r="Y582" s="13">
        <v>0</v>
      </c>
      <c r="Z582" s="13">
        <v>1</v>
      </c>
      <c r="AA582" s="13">
        <v>1</v>
      </c>
      <c r="AB582" s="13">
        <v>0</v>
      </c>
      <c r="AC582" s="13">
        <v>0</v>
      </c>
      <c r="AD582" s="9" t="s">
        <v>838</v>
      </c>
      <c r="AE582" s="25">
        <v>2353554000</v>
      </c>
      <c r="AF582" s="9"/>
      <c r="AG582">
        <v>0</v>
      </c>
      <c r="AH582">
        <v>0</v>
      </c>
      <c r="AI582">
        <v>0</v>
      </c>
      <c r="AJ582">
        <v>0</v>
      </c>
      <c r="AK582">
        <v>0</v>
      </c>
      <c r="AL582">
        <v>0</v>
      </c>
      <c r="AM582">
        <v>8</v>
      </c>
      <c r="AN582">
        <v>8</v>
      </c>
      <c r="BA582">
        <v>8</v>
      </c>
      <c r="BD582">
        <v>7</v>
      </c>
      <c r="BE582">
        <v>4</v>
      </c>
      <c r="BF582">
        <v>0</v>
      </c>
      <c r="BG582">
        <v>0</v>
      </c>
      <c r="BH582">
        <v>7</v>
      </c>
      <c r="BP582">
        <v>2</v>
      </c>
      <c r="BQ582">
        <v>5</v>
      </c>
      <c r="BR582">
        <v>1</v>
      </c>
      <c r="BS582">
        <v>3</v>
      </c>
      <c r="BT582">
        <v>5</v>
      </c>
      <c r="BX582">
        <v>8</v>
      </c>
      <c r="BY582">
        <v>8</v>
      </c>
    </row>
    <row r="583" spans="1:77" x14ac:dyDescent="0.25">
      <c r="A583" s="9" t="s">
        <v>839</v>
      </c>
      <c r="B583" s="15">
        <v>42795</v>
      </c>
      <c r="C583" s="9" t="s">
        <v>222</v>
      </c>
      <c r="D583">
        <v>1558</v>
      </c>
      <c r="E583" s="21"/>
      <c r="F583" s="9"/>
      <c r="G583" s="13">
        <v>0</v>
      </c>
      <c r="H583" s="13">
        <v>1</v>
      </c>
      <c r="I583" s="13">
        <v>1.3</v>
      </c>
      <c r="J583" s="13">
        <v>2.2999999999999998</v>
      </c>
      <c r="K583" s="10">
        <v>0</v>
      </c>
      <c r="L583" s="10"/>
      <c r="M583" s="10">
        <v>0</v>
      </c>
      <c r="N583" s="10">
        <v>0</v>
      </c>
      <c r="O583" s="10">
        <v>0</v>
      </c>
      <c r="P583" s="10">
        <v>1</v>
      </c>
      <c r="Q583" s="10">
        <v>0</v>
      </c>
      <c r="R583" s="10">
        <v>0</v>
      </c>
      <c r="S583" s="10"/>
      <c r="T583" s="12">
        <v>1</v>
      </c>
      <c r="U583" s="13">
        <v>0</v>
      </c>
      <c r="V583" s="13">
        <v>0</v>
      </c>
      <c r="W583" s="13">
        <v>0</v>
      </c>
      <c r="X583" s="13">
        <v>0</v>
      </c>
      <c r="Y583" s="13">
        <v>0</v>
      </c>
      <c r="Z583" s="13">
        <v>1</v>
      </c>
      <c r="AA583" s="13">
        <v>0</v>
      </c>
      <c r="AB583" s="13">
        <v>0</v>
      </c>
      <c r="AC583" s="13">
        <v>0</v>
      </c>
      <c r="AD583" s="9" t="s">
        <v>840</v>
      </c>
      <c r="AE583" s="25">
        <v>21592000</v>
      </c>
      <c r="AF583" s="9"/>
    </row>
    <row r="584" spans="1:77" x14ac:dyDescent="0.25">
      <c r="A584" s="9" t="s">
        <v>841</v>
      </c>
      <c r="B584" s="15">
        <v>42795</v>
      </c>
      <c r="C584" s="9" t="s">
        <v>200</v>
      </c>
      <c r="D584">
        <v>190</v>
      </c>
      <c r="E584" s="21"/>
      <c r="F584" s="9" t="s">
        <v>122</v>
      </c>
      <c r="G584" s="13">
        <v>1</v>
      </c>
      <c r="H584" s="13">
        <v>0</v>
      </c>
      <c r="I584" s="13">
        <v>0</v>
      </c>
      <c r="J584" s="13">
        <v>0</v>
      </c>
      <c r="K584" s="10">
        <v>0</v>
      </c>
      <c r="L584" s="10"/>
      <c r="M584" s="10">
        <v>0</v>
      </c>
      <c r="N584" s="10">
        <v>0</v>
      </c>
      <c r="O584" s="10">
        <v>0</v>
      </c>
      <c r="P584" s="10">
        <v>0</v>
      </c>
      <c r="Q584" s="10">
        <v>0</v>
      </c>
      <c r="R584" s="10">
        <v>0</v>
      </c>
      <c r="S584" s="10"/>
      <c r="T584" s="12">
        <v>0</v>
      </c>
      <c r="U584" s="13">
        <v>0</v>
      </c>
      <c r="V584" s="13">
        <v>0</v>
      </c>
      <c r="W584" s="13">
        <v>0</v>
      </c>
      <c r="X584" s="13">
        <v>0</v>
      </c>
      <c r="Y584" s="13">
        <v>0</v>
      </c>
      <c r="Z584" s="13">
        <v>0</v>
      </c>
      <c r="AA584" s="13">
        <v>0</v>
      </c>
      <c r="AB584" s="13">
        <v>0</v>
      </c>
      <c r="AC584" s="13">
        <v>0</v>
      </c>
      <c r="AD584" s="9" t="s">
        <v>7</v>
      </c>
      <c r="AE584" s="25"/>
      <c r="AF584" s="9"/>
    </row>
    <row r="585" spans="1:77" x14ac:dyDescent="0.25">
      <c r="A585" s="9" t="s">
        <v>844</v>
      </c>
      <c r="B585" s="15">
        <v>42795</v>
      </c>
      <c r="C585" s="9" t="s">
        <v>200</v>
      </c>
      <c r="D585">
        <v>65</v>
      </c>
      <c r="E585" s="21"/>
      <c r="F585" s="9" t="s">
        <v>123</v>
      </c>
      <c r="G585" s="13">
        <v>1</v>
      </c>
      <c r="H585" s="13">
        <v>2.5</v>
      </c>
      <c r="I585" s="13">
        <v>0</v>
      </c>
      <c r="J585" s="13">
        <v>2.5</v>
      </c>
      <c r="K585" s="10">
        <v>1</v>
      </c>
      <c r="L585" s="10"/>
      <c r="M585" s="10">
        <v>1</v>
      </c>
      <c r="N585" s="10">
        <v>0</v>
      </c>
      <c r="O585" s="10">
        <v>0</v>
      </c>
      <c r="P585" s="10">
        <v>0</v>
      </c>
      <c r="Q585" s="10">
        <v>0</v>
      </c>
      <c r="R585" s="10">
        <v>0</v>
      </c>
      <c r="S585" s="10"/>
      <c r="T585" s="12">
        <v>0</v>
      </c>
      <c r="U585" s="13">
        <v>0</v>
      </c>
      <c r="V585" s="13">
        <v>0</v>
      </c>
      <c r="W585" s="13">
        <v>0</v>
      </c>
      <c r="X585" s="13">
        <v>0</v>
      </c>
      <c r="Y585" s="13">
        <v>0</v>
      </c>
      <c r="Z585" s="13">
        <v>0</v>
      </c>
      <c r="AA585" s="13">
        <v>0</v>
      </c>
      <c r="AB585" s="13">
        <v>0</v>
      </c>
      <c r="AC585" s="13">
        <v>0</v>
      </c>
      <c r="AD585" s="9" t="s">
        <v>844</v>
      </c>
      <c r="AE585" s="25"/>
      <c r="AF585" s="9"/>
    </row>
    <row r="586" spans="1:77" x14ac:dyDescent="0.25">
      <c r="A586" s="9" t="s">
        <v>845</v>
      </c>
      <c r="B586" s="15">
        <v>42795</v>
      </c>
      <c r="C586" s="9" t="s">
        <v>214</v>
      </c>
      <c r="D586">
        <v>17</v>
      </c>
      <c r="E586" s="21"/>
      <c r="F586" s="9" t="s">
        <v>545</v>
      </c>
      <c r="G586" s="13">
        <v>1</v>
      </c>
      <c r="H586" s="13">
        <v>1</v>
      </c>
      <c r="I586" s="13">
        <v>2</v>
      </c>
      <c r="J586" s="13">
        <v>3</v>
      </c>
      <c r="K586" s="10">
        <v>0</v>
      </c>
      <c r="L586" s="10"/>
      <c r="M586" s="10">
        <v>0</v>
      </c>
      <c r="N586" s="10">
        <v>0</v>
      </c>
      <c r="O586" s="10">
        <v>0</v>
      </c>
      <c r="P586" s="10">
        <v>1</v>
      </c>
      <c r="Q586" s="10">
        <v>0</v>
      </c>
      <c r="R586" s="10">
        <v>0</v>
      </c>
      <c r="S586" s="10"/>
      <c r="T586" s="12">
        <v>1</v>
      </c>
      <c r="U586" s="13">
        <v>1</v>
      </c>
      <c r="V586" s="13">
        <v>0</v>
      </c>
      <c r="W586" s="13">
        <v>0</v>
      </c>
      <c r="X586" s="13">
        <v>0</v>
      </c>
      <c r="Y586" s="13">
        <v>0</v>
      </c>
      <c r="Z586" s="13">
        <v>1</v>
      </c>
      <c r="AA586" s="13">
        <v>1</v>
      </c>
      <c r="AB586" s="13">
        <v>0</v>
      </c>
      <c r="AC586" s="13">
        <v>0</v>
      </c>
      <c r="AD586" s="9"/>
      <c r="AE586" s="25" t="s">
        <v>546</v>
      </c>
      <c r="AF586" s="9"/>
    </row>
    <row r="587" spans="1:77" x14ac:dyDescent="0.25">
      <c r="A587" s="9" t="s">
        <v>846</v>
      </c>
      <c r="B587" s="15">
        <v>42795</v>
      </c>
      <c r="C587" s="9" t="s">
        <v>200</v>
      </c>
      <c r="D587">
        <v>143</v>
      </c>
      <c r="E587" s="21"/>
      <c r="F587" s="9" t="s">
        <v>124</v>
      </c>
      <c r="G587" s="13">
        <v>1</v>
      </c>
      <c r="H587" s="13">
        <v>2</v>
      </c>
      <c r="I587" s="13">
        <v>0</v>
      </c>
      <c r="J587" s="13">
        <v>2</v>
      </c>
      <c r="K587" s="10">
        <v>1</v>
      </c>
      <c r="L587" s="10"/>
      <c r="M587" s="10">
        <v>0</v>
      </c>
      <c r="N587" s="10">
        <v>0</v>
      </c>
      <c r="O587" s="10">
        <v>0</v>
      </c>
      <c r="P587" s="10">
        <v>1</v>
      </c>
      <c r="Q587" s="10">
        <v>0</v>
      </c>
      <c r="R587" s="10">
        <v>0</v>
      </c>
      <c r="S587" s="10"/>
      <c r="T587" s="12">
        <v>0</v>
      </c>
      <c r="U587" s="13">
        <v>0</v>
      </c>
      <c r="V587" s="13">
        <v>0</v>
      </c>
      <c r="W587" s="13">
        <v>0</v>
      </c>
      <c r="X587" s="13">
        <v>0</v>
      </c>
      <c r="Y587" s="13">
        <v>0</v>
      </c>
      <c r="Z587" s="13">
        <v>0</v>
      </c>
      <c r="AA587" s="13">
        <v>0</v>
      </c>
      <c r="AB587" s="13">
        <v>0</v>
      </c>
      <c r="AC587" s="13">
        <v>0</v>
      </c>
      <c r="AD587" s="9" t="s">
        <v>846</v>
      </c>
      <c r="AE587" s="25"/>
      <c r="AF587" s="9"/>
    </row>
    <row r="588" spans="1:77" x14ac:dyDescent="0.25">
      <c r="A588" s="9" t="s">
        <v>847</v>
      </c>
      <c r="B588" s="15">
        <v>42795</v>
      </c>
      <c r="C588" s="9" t="s">
        <v>206</v>
      </c>
      <c r="D588">
        <v>2</v>
      </c>
      <c r="E588" s="21"/>
      <c r="F588" s="9" t="s">
        <v>212</v>
      </c>
      <c r="G588" s="13">
        <v>1</v>
      </c>
      <c r="H588" s="13">
        <v>5</v>
      </c>
      <c r="I588" s="13">
        <v>0</v>
      </c>
      <c r="J588" s="13">
        <v>5</v>
      </c>
      <c r="K588" s="10">
        <v>0</v>
      </c>
      <c r="L588" s="10"/>
      <c r="M588" s="10">
        <v>0</v>
      </c>
      <c r="N588" s="10">
        <v>1</v>
      </c>
      <c r="O588" s="10">
        <v>1</v>
      </c>
      <c r="P588" s="10">
        <v>0</v>
      </c>
      <c r="Q588" s="10">
        <v>0</v>
      </c>
      <c r="R588" s="10">
        <v>0</v>
      </c>
      <c r="S588" s="10" t="s">
        <v>93</v>
      </c>
      <c r="T588" s="12">
        <v>0</v>
      </c>
      <c r="U588" s="13">
        <v>0</v>
      </c>
      <c r="V588" s="13">
        <v>0</v>
      </c>
      <c r="W588" s="13">
        <v>0</v>
      </c>
      <c r="X588" s="13">
        <v>0</v>
      </c>
      <c r="Y588" s="13">
        <v>0</v>
      </c>
      <c r="Z588" s="13">
        <v>0</v>
      </c>
      <c r="AA588" s="13">
        <v>0</v>
      </c>
      <c r="AB588" s="13">
        <v>0</v>
      </c>
      <c r="AC588" s="13">
        <v>0</v>
      </c>
      <c r="AD588" s="9" t="s">
        <v>847</v>
      </c>
      <c r="AE588" s="25"/>
      <c r="AF588" s="9"/>
    </row>
    <row r="589" spans="1:77" x14ac:dyDescent="0.25">
      <c r="A589" s="9" t="s">
        <v>848</v>
      </c>
      <c r="B589" s="15">
        <v>42795</v>
      </c>
      <c r="C589" s="9" t="s">
        <v>200</v>
      </c>
      <c r="D589">
        <v>52</v>
      </c>
      <c r="E589" s="21"/>
      <c r="F589" s="9" t="s">
        <v>28</v>
      </c>
      <c r="G589" s="13">
        <v>1</v>
      </c>
      <c r="H589" s="13">
        <v>4.7</v>
      </c>
      <c r="I589" s="13">
        <v>4.5</v>
      </c>
      <c r="J589" s="13">
        <v>9.1999999999999993</v>
      </c>
      <c r="K589" s="10">
        <v>1</v>
      </c>
      <c r="L589" s="10"/>
      <c r="M589" s="10">
        <v>1</v>
      </c>
      <c r="N589" s="10">
        <v>1</v>
      </c>
      <c r="O589" s="10">
        <v>0</v>
      </c>
      <c r="P589" s="10">
        <v>0</v>
      </c>
      <c r="Q589" s="10">
        <v>0</v>
      </c>
      <c r="R589" s="10">
        <v>0</v>
      </c>
      <c r="S589" s="10">
        <v>0</v>
      </c>
      <c r="T589" s="12">
        <v>1</v>
      </c>
      <c r="U589" s="13">
        <v>1</v>
      </c>
      <c r="V589" s="13">
        <v>1</v>
      </c>
      <c r="W589" s="13">
        <v>1</v>
      </c>
      <c r="X589" s="13">
        <v>0</v>
      </c>
      <c r="Y589" s="13">
        <v>1</v>
      </c>
      <c r="Z589" s="13">
        <v>0</v>
      </c>
      <c r="AA589" s="13">
        <v>0</v>
      </c>
      <c r="AB589" s="13">
        <v>0</v>
      </c>
      <c r="AC589" s="13">
        <v>0</v>
      </c>
      <c r="AD589" s="9" t="s">
        <v>25</v>
      </c>
      <c r="AE589" s="25"/>
      <c r="AF589" s="9"/>
      <c r="AG589">
        <v>0</v>
      </c>
      <c r="AH589">
        <v>0</v>
      </c>
      <c r="AI589">
        <v>0</v>
      </c>
      <c r="AJ589">
        <v>0</v>
      </c>
      <c r="AK589">
        <v>1</v>
      </c>
      <c r="AL589">
        <v>0</v>
      </c>
      <c r="AM589">
        <v>3</v>
      </c>
      <c r="AN589">
        <v>4</v>
      </c>
      <c r="BA589">
        <v>4</v>
      </c>
      <c r="BD589">
        <v>4</v>
      </c>
      <c r="BE589">
        <v>3</v>
      </c>
      <c r="BF589">
        <v>0</v>
      </c>
      <c r="BG589">
        <v>0</v>
      </c>
      <c r="BH589">
        <v>3</v>
      </c>
      <c r="BP589">
        <v>1</v>
      </c>
      <c r="BQ589">
        <v>3</v>
      </c>
      <c r="BT589">
        <v>4</v>
      </c>
      <c r="BW589">
        <v>1</v>
      </c>
      <c r="BX589">
        <v>3</v>
      </c>
      <c r="BY589">
        <v>4</v>
      </c>
    </row>
    <row r="590" spans="1:77" x14ac:dyDescent="0.25">
      <c r="A590" s="9" t="s">
        <v>849</v>
      </c>
      <c r="B590" s="15">
        <v>42795</v>
      </c>
      <c r="C590" s="9" t="s">
        <v>137</v>
      </c>
      <c r="D590">
        <v>350</v>
      </c>
      <c r="E590" s="21"/>
      <c r="F590" s="9" t="s">
        <v>135</v>
      </c>
      <c r="G590" s="13">
        <v>1</v>
      </c>
      <c r="H590" s="13">
        <v>1</v>
      </c>
      <c r="I590" s="13">
        <v>0</v>
      </c>
      <c r="J590" s="13">
        <v>1</v>
      </c>
      <c r="K590" s="10">
        <v>0</v>
      </c>
      <c r="L590" s="10"/>
      <c r="M590" s="10">
        <v>0</v>
      </c>
      <c r="N590" s="10">
        <v>0</v>
      </c>
      <c r="O590" s="10">
        <v>0</v>
      </c>
      <c r="P590" s="10">
        <v>1</v>
      </c>
      <c r="Q590" s="10">
        <v>0</v>
      </c>
      <c r="R590" s="10">
        <v>0</v>
      </c>
      <c r="S590" s="10"/>
      <c r="T590" s="12">
        <v>0</v>
      </c>
      <c r="U590" s="13">
        <v>0</v>
      </c>
      <c r="V590" s="13">
        <v>0</v>
      </c>
      <c r="W590" s="13">
        <v>0</v>
      </c>
      <c r="X590" s="13">
        <v>0</v>
      </c>
      <c r="Y590" s="13">
        <v>0</v>
      </c>
      <c r="Z590" s="13">
        <v>0</v>
      </c>
      <c r="AA590" s="13">
        <v>0</v>
      </c>
      <c r="AB590" s="13">
        <v>0</v>
      </c>
      <c r="AC590" s="13">
        <v>0</v>
      </c>
      <c r="AD590" s="9" t="s">
        <v>849</v>
      </c>
      <c r="AE590" s="25">
        <v>215000000</v>
      </c>
      <c r="AF590" s="9"/>
      <c r="AG590">
        <v>1</v>
      </c>
      <c r="AH590">
        <v>1</v>
      </c>
      <c r="AI590">
        <v>0</v>
      </c>
      <c r="AJ590">
        <v>1</v>
      </c>
      <c r="AK590">
        <v>0</v>
      </c>
      <c r="AL590">
        <v>0</v>
      </c>
      <c r="AM590">
        <v>2</v>
      </c>
      <c r="AN590">
        <v>3</v>
      </c>
      <c r="BA590">
        <v>3</v>
      </c>
      <c r="BD590">
        <v>3</v>
      </c>
      <c r="BE590">
        <v>3</v>
      </c>
      <c r="BF590">
        <v>0</v>
      </c>
      <c r="BG590">
        <v>0</v>
      </c>
      <c r="BH590">
        <v>3</v>
      </c>
      <c r="BP590">
        <v>1</v>
      </c>
      <c r="BQ590">
        <v>2</v>
      </c>
      <c r="BT590">
        <v>3</v>
      </c>
      <c r="BX590">
        <v>3</v>
      </c>
      <c r="BY590">
        <v>3</v>
      </c>
    </row>
    <row r="591" spans="1:77" x14ac:dyDescent="0.25">
      <c r="A591" s="9" t="s">
        <v>850</v>
      </c>
      <c r="B591" s="15">
        <v>42795</v>
      </c>
      <c r="C591" s="9" t="s">
        <v>222</v>
      </c>
      <c r="D591">
        <v>40</v>
      </c>
      <c r="E591" s="21"/>
      <c r="F591" s="9"/>
      <c r="G591" s="13">
        <v>0</v>
      </c>
      <c r="H591" s="13">
        <v>1</v>
      </c>
      <c r="I591" s="13">
        <v>0</v>
      </c>
      <c r="J591" s="13">
        <v>1</v>
      </c>
      <c r="K591" s="10">
        <v>0</v>
      </c>
      <c r="L591" s="10"/>
      <c r="M591" s="10">
        <v>0</v>
      </c>
      <c r="N591" s="10">
        <v>0</v>
      </c>
      <c r="O591" s="10">
        <v>0</v>
      </c>
      <c r="P591" s="10">
        <v>1</v>
      </c>
      <c r="Q591" s="10">
        <v>0</v>
      </c>
      <c r="R591" s="10">
        <v>0</v>
      </c>
      <c r="S591" s="10"/>
      <c r="T591" s="12">
        <v>0</v>
      </c>
      <c r="U591" s="13">
        <v>0</v>
      </c>
      <c r="V591" s="13">
        <v>0</v>
      </c>
      <c r="W591" s="13">
        <v>0</v>
      </c>
      <c r="X591" s="13">
        <v>0</v>
      </c>
      <c r="Y591" s="13">
        <v>0</v>
      </c>
      <c r="Z591" s="13">
        <v>0</v>
      </c>
      <c r="AA591" s="13">
        <v>0</v>
      </c>
      <c r="AB591" s="13">
        <v>0</v>
      </c>
      <c r="AC591" s="13">
        <v>0</v>
      </c>
      <c r="AD591" s="9" t="s">
        <v>850</v>
      </c>
      <c r="AE591" s="25">
        <v>146053000</v>
      </c>
      <c r="AF591" s="9"/>
    </row>
    <row r="592" spans="1:77" x14ac:dyDescent="0.25">
      <c r="A592" s="9" t="s">
        <v>851</v>
      </c>
      <c r="B592" s="15">
        <v>42795</v>
      </c>
      <c r="C592" s="9" t="s">
        <v>222</v>
      </c>
      <c r="D592">
        <v>21</v>
      </c>
      <c r="E592" s="21"/>
      <c r="F592" s="9"/>
      <c r="G592" s="13">
        <v>0</v>
      </c>
      <c r="H592" s="13">
        <v>0</v>
      </c>
      <c r="I592" s="13">
        <v>0</v>
      </c>
      <c r="J592" s="13">
        <v>0</v>
      </c>
      <c r="K592" s="10">
        <v>0</v>
      </c>
      <c r="L592" s="10"/>
      <c r="M592" s="10">
        <v>0</v>
      </c>
      <c r="N592" s="10">
        <v>0</v>
      </c>
      <c r="O592" s="10">
        <v>0</v>
      </c>
      <c r="P592" s="10">
        <v>0</v>
      </c>
      <c r="Q592" s="10">
        <v>0</v>
      </c>
      <c r="R592" s="10">
        <v>0</v>
      </c>
      <c r="S592" s="10"/>
      <c r="T592" s="12">
        <v>0</v>
      </c>
      <c r="U592" s="13">
        <v>0</v>
      </c>
      <c r="V592" s="13">
        <v>0</v>
      </c>
      <c r="W592" s="13">
        <v>0</v>
      </c>
      <c r="X592" s="13">
        <v>0</v>
      </c>
      <c r="Y592" s="13">
        <v>0</v>
      </c>
      <c r="Z592" s="13">
        <v>0</v>
      </c>
      <c r="AA592" s="13">
        <v>0</v>
      </c>
      <c r="AB592" s="13">
        <v>0</v>
      </c>
      <c r="AC592" s="13">
        <v>0</v>
      </c>
      <c r="AD592" s="9"/>
      <c r="AE592" s="25"/>
      <c r="AF592" s="9"/>
    </row>
    <row r="593" spans="1:77" x14ac:dyDescent="0.25">
      <c r="A593" s="9" t="s">
        <v>852</v>
      </c>
      <c r="B593" s="15">
        <v>42795</v>
      </c>
      <c r="C593" s="9" t="s">
        <v>137</v>
      </c>
      <c r="D593">
        <v>260</v>
      </c>
      <c r="E593" s="21"/>
      <c r="F593" s="9" t="s">
        <v>134</v>
      </c>
      <c r="G593" s="13">
        <v>1</v>
      </c>
      <c r="H593" s="13">
        <v>0.5</v>
      </c>
      <c r="I593" s="13">
        <v>0.5</v>
      </c>
      <c r="J593" s="13">
        <v>1</v>
      </c>
      <c r="K593" s="10">
        <v>0</v>
      </c>
      <c r="L593" s="10"/>
      <c r="M593" s="10">
        <v>0</v>
      </c>
      <c r="N593" s="10">
        <v>0</v>
      </c>
      <c r="O593" s="10">
        <v>0</v>
      </c>
      <c r="P593" s="10">
        <v>0</v>
      </c>
      <c r="Q593" s="10">
        <v>1</v>
      </c>
      <c r="R593" s="10">
        <v>0</v>
      </c>
      <c r="S593" s="10"/>
      <c r="T593" s="12">
        <v>1</v>
      </c>
      <c r="U593" s="13">
        <v>0</v>
      </c>
      <c r="V593" s="13">
        <v>0</v>
      </c>
      <c r="W593" s="13">
        <v>0</v>
      </c>
      <c r="X593" s="13">
        <v>0</v>
      </c>
      <c r="Y593" s="13">
        <v>0</v>
      </c>
      <c r="Z593" s="13">
        <v>0</v>
      </c>
      <c r="AA593" s="13">
        <v>0</v>
      </c>
      <c r="AB593" s="13">
        <v>0</v>
      </c>
      <c r="AC593" s="13">
        <v>0</v>
      </c>
      <c r="AD593" s="9" t="s">
        <v>852</v>
      </c>
      <c r="AE593" s="25">
        <v>200000000</v>
      </c>
      <c r="AF593" s="9"/>
      <c r="AG593">
        <v>0</v>
      </c>
      <c r="AH593">
        <v>0</v>
      </c>
      <c r="AI593">
        <v>0</v>
      </c>
      <c r="AJ593">
        <v>0</v>
      </c>
      <c r="AK593">
        <v>0</v>
      </c>
      <c r="AL593">
        <v>0</v>
      </c>
      <c r="AM593">
        <v>3</v>
      </c>
      <c r="AN593">
        <v>3</v>
      </c>
      <c r="BA593">
        <v>3</v>
      </c>
      <c r="BD593">
        <v>3</v>
      </c>
      <c r="BE593">
        <v>2</v>
      </c>
      <c r="BF593">
        <v>0</v>
      </c>
      <c r="BG593">
        <v>0</v>
      </c>
      <c r="BH593">
        <v>1</v>
      </c>
      <c r="BP593">
        <v>1</v>
      </c>
      <c r="BQ593">
        <v>2</v>
      </c>
      <c r="BT593">
        <v>3</v>
      </c>
      <c r="BW593">
        <v>1</v>
      </c>
      <c r="BX593">
        <v>2</v>
      </c>
      <c r="BY593">
        <v>3</v>
      </c>
    </row>
    <row r="594" spans="1:77" x14ac:dyDescent="0.25">
      <c r="A594" s="9" t="s">
        <v>853</v>
      </c>
      <c r="B594" s="15">
        <v>42795</v>
      </c>
      <c r="C594" s="9" t="s">
        <v>200</v>
      </c>
      <c r="D594">
        <v>65</v>
      </c>
      <c r="E594" s="21"/>
      <c r="F594" s="9" t="s">
        <v>125</v>
      </c>
      <c r="G594" s="13">
        <v>1</v>
      </c>
      <c r="H594" s="13">
        <v>1.5</v>
      </c>
      <c r="I594" s="13">
        <v>0</v>
      </c>
      <c r="J594" s="13">
        <v>1.5</v>
      </c>
      <c r="K594" s="10">
        <v>0</v>
      </c>
      <c r="L594" s="10"/>
      <c r="M594" s="10">
        <v>1</v>
      </c>
      <c r="N594" s="10">
        <v>0</v>
      </c>
      <c r="O594" s="10">
        <v>0</v>
      </c>
      <c r="P594" s="10">
        <v>0</v>
      </c>
      <c r="Q594" s="10">
        <v>0</v>
      </c>
      <c r="R594" s="10">
        <v>0</v>
      </c>
      <c r="S594" s="10"/>
      <c r="T594" s="12">
        <v>0</v>
      </c>
      <c r="U594" s="13">
        <v>0</v>
      </c>
      <c r="V594" s="13">
        <v>0</v>
      </c>
      <c r="W594" s="13">
        <v>0</v>
      </c>
      <c r="X594" s="13">
        <v>0</v>
      </c>
      <c r="Y594" s="13">
        <v>0</v>
      </c>
      <c r="Z594" s="13">
        <v>0</v>
      </c>
      <c r="AA594" s="13">
        <v>0</v>
      </c>
      <c r="AB594" s="13">
        <v>0</v>
      </c>
      <c r="AC594" s="13">
        <v>0</v>
      </c>
      <c r="AD594" s="9" t="s">
        <v>853</v>
      </c>
      <c r="AE594" s="25"/>
      <c r="AF594" s="9"/>
      <c r="AG594">
        <v>0</v>
      </c>
      <c r="AH594">
        <v>1</v>
      </c>
      <c r="AI594">
        <v>0</v>
      </c>
      <c r="AJ594">
        <v>0</v>
      </c>
      <c r="AK594">
        <v>1</v>
      </c>
      <c r="AL594">
        <v>0</v>
      </c>
      <c r="AM594">
        <v>2</v>
      </c>
      <c r="AN594">
        <v>3</v>
      </c>
      <c r="BA594">
        <v>3</v>
      </c>
      <c r="BD594">
        <v>3</v>
      </c>
      <c r="BE594">
        <v>1</v>
      </c>
      <c r="BF594">
        <v>0</v>
      </c>
      <c r="BG594">
        <v>0</v>
      </c>
      <c r="BH594">
        <v>2</v>
      </c>
      <c r="BQ594">
        <v>1</v>
      </c>
      <c r="BR594">
        <v>2</v>
      </c>
      <c r="BS594">
        <v>1</v>
      </c>
      <c r="BT594">
        <v>2</v>
      </c>
      <c r="BX594">
        <v>3</v>
      </c>
      <c r="BY594">
        <v>3</v>
      </c>
    </row>
    <row r="595" spans="1:77" x14ac:dyDescent="0.25">
      <c r="A595" s="9" t="s">
        <v>854</v>
      </c>
      <c r="B595" s="15">
        <v>42795</v>
      </c>
      <c r="C595" s="9" t="s">
        <v>200</v>
      </c>
      <c r="D595">
        <v>6</v>
      </c>
      <c r="E595" s="21"/>
      <c r="F595" s="9" t="s">
        <v>126</v>
      </c>
      <c r="G595" s="13">
        <v>1</v>
      </c>
      <c r="H595" s="13">
        <v>0</v>
      </c>
      <c r="I595" s="13">
        <v>0</v>
      </c>
      <c r="J595" s="13">
        <v>0</v>
      </c>
      <c r="K595" s="10">
        <v>0</v>
      </c>
      <c r="L595" s="10"/>
      <c r="M595" s="10">
        <v>0</v>
      </c>
      <c r="N595" s="10">
        <v>0</v>
      </c>
      <c r="O595" s="10">
        <v>0</v>
      </c>
      <c r="P595" s="10">
        <v>0</v>
      </c>
      <c r="Q595" s="10">
        <v>0</v>
      </c>
      <c r="R595" s="10">
        <v>0</v>
      </c>
      <c r="S595" s="10"/>
      <c r="T595" s="12">
        <v>0</v>
      </c>
      <c r="U595" s="13">
        <v>0</v>
      </c>
      <c r="V595" s="13">
        <v>0</v>
      </c>
      <c r="W595" s="13">
        <v>0</v>
      </c>
      <c r="X595" s="13">
        <v>0</v>
      </c>
      <c r="Y595" s="13">
        <v>0</v>
      </c>
      <c r="Z595" s="13">
        <v>0</v>
      </c>
      <c r="AA595" s="13">
        <v>0</v>
      </c>
      <c r="AB595" s="13">
        <v>0</v>
      </c>
      <c r="AC595" s="13">
        <v>0</v>
      </c>
      <c r="AD595" s="9"/>
      <c r="AE595" s="25"/>
      <c r="AF595" s="9"/>
    </row>
    <row r="596" spans="1:77" x14ac:dyDescent="0.25">
      <c r="A596" s="9" t="s">
        <v>855</v>
      </c>
      <c r="B596" s="15">
        <v>42795</v>
      </c>
      <c r="C596" s="9" t="s">
        <v>200</v>
      </c>
      <c r="D596">
        <v>170</v>
      </c>
      <c r="E596" s="21"/>
      <c r="F596" s="9" t="s">
        <v>29</v>
      </c>
      <c r="G596" s="13">
        <v>1</v>
      </c>
      <c r="H596" s="13">
        <v>3.5</v>
      </c>
      <c r="I596" s="13">
        <v>1.8</v>
      </c>
      <c r="J596" s="13">
        <v>5.3</v>
      </c>
      <c r="K596" s="10">
        <v>1</v>
      </c>
      <c r="L596" s="10"/>
      <c r="M596" s="10">
        <v>1</v>
      </c>
      <c r="N596" s="10">
        <v>0</v>
      </c>
      <c r="O596" s="10">
        <v>0</v>
      </c>
      <c r="P596" s="10">
        <v>1</v>
      </c>
      <c r="Q596" s="10">
        <v>0</v>
      </c>
      <c r="R596" s="10">
        <v>0</v>
      </c>
      <c r="S596" s="10">
        <v>0</v>
      </c>
      <c r="T596" s="12">
        <v>1</v>
      </c>
      <c r="U596" s="13">
        <v>0</v>
      </c>
      <c r="V596" s="13">
        <v>1</v>
      </c>
      <c r="W596" s="13">
        <v>0</v>
      </c>
      <c r="X596" s="13">
        <v>0</v>
      </c>
      <c r="Y596" s="13">
        <v>0</v>
      </c>
      <c r="Z596" s="13">
        <v>1</v>
      </c>
      <c r="AA596" s="13">
        <v>0</v>
      </c>
      <c r="AB596" s="13">
        <v>0</v>
      </c>
      <c r="AC596" s="13">
        <v>0</v>
      </c>
      <c r="AD596" s="9" t="s">
        <v>856</v>
      </c>
      <c r="AE596" s="25"/>
      <c r="AF596" s="9"/>
    </row>
    <row r="597" spans="1:77" x14ac:dyDescent="0.25">
      <c r="A597" s="9" t="s">
        <v>857</v>
      </c>
      <c r="B597" s="15">
        <v>42795</v>
      </c>
      <c r="C597" s="9" t="s">
        <v>200</v>
      </c>
      <c r="D597">
        <v>309</v>
      </c>
      <c r="E597" s="21"/>
      <c r="F597" s="9" t="s">
        <v>127</v>
      </c>
      <c r="G597" s="13">
        <v>1</v>
      </c>
      <c r="H597" s="13">
        <v>2.5</v>
      </c>
      <c r="I597" s="13">
        <v>0</v>
      </c>
      <c r="J597" s="13">
        <v>2.5</v>
      </c>
      <c r="K597" s="10">
        <v>1</v>
      </c>
      <c r="L597" s="10"/>
      <c r="M597" s="10">
        <v>1</v>
      </c>
      <c r="N597" s="10">
        <v>0</v>
      </c>
      <c r="O597" s="10">
        <v>0</v>
      </c>
      <c r="P597" s="10">
        <v>0</v>
      </c>
      <c r="Q597" s="10">
        <v>0</v>
      </c>
      <c r="R597" s="10">
        <v>0</v>
      </c>
      <c r="S597" s="10"/>
      <c r="T597" s="12">
        <v>0</v>
      </c>
      <c r="U597" s="13">
        <v>0</v>
      </c>
      <c r="V597" s="13">
        <v>0</v>
      </c>
      <c r="W597" s="13">
        <v>0</v>
      </c>
      <c r="X597" s="13">
        <v>0</v>
      </c>
      <c r="Y597" s="13">
        <v>0</v>
      </c>
      <c r="Z597" s="13">
        <v>0</v>
      </c>
      <c r="AA597" s="13">
        <v>0</v>
      </c>
      <c r="AB597" s="13">
        <v>0</v>
      </c>
      <c r="AC597" s="13">
        <v>0</v>
      </c>
      <c r="AD597" s="9" t="s">
        <v>857</v>
      </c>
      <c r="AE597" s="25"/>
      <c r="AF597" s="9"/>
      <c r="AG597">
        <v>1</v>
      </c>
      <c r="AH597">
        <v>0</v>
      </c>
      <c r="AI597">
        <v>0</v>
      </c>
      <c r="AJ597">
        <v>0</v>
      </c>
      <c r="AK597">
        <v>0</v>
      </c>
      <c r="AL597">
        <v>0</v>
      </c>
      <c r="AM597">
        <v>3</v>
      </c>
      <c r="AN597">
        <v>4</v>
      </c>
      <c r="BA597">
        <v>4</v>
      </c>
      <c r="BD597">
        <v>4</v>
      </c>
      <c r="BE597">
        <v>3</v>
      </c>
      <c r="BF597">
        <v>0</v>
      </c>
      <c r="BG597">
        <v>0</v>
      </c>
      <c r="BH597">
        <v>1</v>
      </c>
      <c r="BP597">
        <v>2</v>
      </c>
      <c r="BQ597">
        <v>1</v>
      </c>
      <c r="BR597">
        <v>1</v>
      </c>
      <c r="BS597">
        <v>1</v>
      </c>
      <c r="BT597">
        <v>2</v>
      </c>
      <c r="BU597">
        <v>1</v>
      </c>
      <c r="BV597">
        <v>1</v>
      </c>
      <c r="BW597">
        <v>1</v>
      </c>
      <c r="BX597">
        <v>2</v>
      </c>
      <c r="BY597">
        <v>4</v>
      </c>
    </row>
    <row r="598" spans="1:77" x14ac:dyDescent="0.25">
      <c r="A598" s="9" t="s">
        <v>858</v>
      </c>
      <c r="B598" s="15">
        <v>42795</v>
      </c>
      <c r="C598" s="9" t="s">
        <v>130</v>
      </c>
      <c r="D598">
        <v>5</v>
      </c>
      <c r="E598" s="21"/>
      <c r="F598" s="9" t="s">
        <v>60</v>
      </c>
      <c r="G598" s="13">
        <v>1</v>
      </c>
      <c r="H598" s="13">
        <v>0</v>
      </c>
      <c r="I598" s="13">
        <v>0</v>
      </c>
      <c r="J598" s="13">
        <v>0</v>
      </c>
      <c r="K598" s="10">
        <v>0</v>
      </c>
      <c r="L598" s="10"/>
      <c r="M598" s="10">
        <v>0</v>
      </c>
      <c r="N598" s="10">
        <v>0</v>
      </c>
      <c r="O598" s="10">
        <v>0</v>
      </c>
      <c r="P598" s="10">
        <v>0</v>
      </c>
      <c r="Q598" s="10">
        <v>0</v>
      </c>
      <c r="R598" s="10">
        <v>0</v>
      </c>
      <c r="S598" s="10"/>
      <c r="T598" s="12">
        <v>0</v>
      </c>
      <c r="U598" s="13">
        <v>0</v>
      </c>
      <c r="V598" s="13">
        <v>0</v>
      </c>
      <c r="W598" s="13">
        <v>0</v>
      </c>
      <c r="X598" s="13">
        <v>0</v>
      </c>
      <c r="Y598" s="13">
        <v>0</v>
      </c>
      <c r="Z598" s="13">
        <v>0</v>
      </c>
      <c r="AA598" s="13">
        <v>0</v>
      </c>
      <c r="AB598" s="13">
        <v>0</v>
      </c>
      <c r="AC598" s="13">
        <v>0</v>
      </c>
      <c r="AD598" s="9" t="s">
        <v>858</v>
      </c>
      <c r="AE598" s="25"/>
      <c r="AF598" s="9"/>
    </row>
    <row r="599" spans="1:77" x14ac:dyDescent="0.25">
      <c r="A599" s="9" t="s">
        <v>859</v>
      </c>
      <c r="B599" s="15">
        <v>42795</v>
      </c>
      <c r="C599" s="9" t="s">
        <v>214</v>
      </c>
      <c r="D599">
        <v>16</v>
      </c>
      <c r="E599" s="21"/>
      <c r="F599" s="9" t="s">
        <v>74</v>
      </c>
      <c r="G599" s="13">
        <v>1</v>
      </c>
      <c r="H599" s="13">
        <v>0</v>
      </c>
      <c r="I599" s="13">
        <v>0</v>
      </c>
      <c r="J599" s="13">
        <v>0</v>
      </c>
      <c r="K599" s="10">
        <v>0</v>
      </c>
      <c r="L599" s="10"/>
      <c r="M599" s="10">
        <v>0</v>
      </c>
      <c r="N599" s="10">
        <v>0</v>
      </c>
      <c r="O599" s="10">
        <v>0</v>
      </c>
      <c r="P599" s="10">
        <v>0</v>
      </c>
      <c r="Q599" s="10">
        <v>0</v>
      </c>
      <c r="R599" s="10">
        <v>0</v>
      </c>
      <c r="S599" s="10"/>
      <c r="T599" s="12">
        <v>0</v>
      </c>
      <c r="U599" s="13">
        <v>0</v>
      </c>
      <c r="V599" s="13">
        <v>0</v>
      </c>
      <c r="W599" s="13">
        <v>0</v>
      </c>
      <c r="X599" s="13">
        <v>0</v>
      </c>
      <c r="Y599" s="13">
        <v>0</v>
      </c>
      <c r="Z599" s="13">
        <v>0</v>
      </c>
      <c r="AA599" s="13">
        <v>0</v>
      </c>
      <c r="AB599" s="13">
        <v>0</v>
      </c>
      <c r="AC599" s="13">
        <v>0</v>
      </c>
      <c r="AD599" s="9" t="s">
        <v>790</v>
      </c>
      <c r="AE599" s="25"/>
      <c r="AF599" s="9"/>
    </row>
    <row r="600" spans="1:77" x14ac:dyDescent="0.25">
      <c r="A600" s="9" t="s">
        <v>860</v>
      </c>
      <c r="B600" s="15">
        <v>42795</v>
      </c>
      <c r="C600" s="9" t="s">
        <v>224</v>
      </c>
      <c r="D600">
        <v>36</v>
      </c>
      <c r="E600" s="21"/>
      <c r="F600" s="9"/>
      <c r="G600" s="13">
        <v>1</v>
      </c>
      <c r="H600" s="13">
        <v>9.5</v>
      </c>
      <c r="I600" s="13">
        <v>7.3</v>
      </c>
      <c r="J600" s="13">
        <v>16.8</v>
      </c>
      <c r="K600" s="10">
        <v>1</v>
      </c>
      <c r="L600" s="10"/>
      <c r="M600" s="10">
        <v>1</v>
      </c>
      <c r="N600" s="10">
        <v>1</v>
      </c>
      <c r="O600" s="10">
        <v>1</v>
      </c>
      <c r="P600" s="10">
        <v>1</v>
      </c>
      <c r="Q600" s="10">
        <v>0</v>
      </c>
      <c r="R600" s="10">
        <v>1</v>
      </c>
      <c r="S600" s="10"/>
      <c r="T600" s="12">
        <v>1</v>
      </c>
      <c r="U600" s="13">
        <v>1</v>
      </c>
      <c r="V600" s="13">
        <v>1</v>
      </c>
      <c r="W600" s="13">
        <v>1</v>
      </c>
      <c r="X600" s="13">
        <v>1</v>
      </c>
      <c r="Y600" s="13">
        <v>0</v>
      </c>
      <c r="Z600" s="13">
        <v>1</v>
      </c>
      <c r="AA600" s="13">
        <v>0</v>
      </c>
      <c r="AB600" s="13">
        <v>0</v>
      </c>
      <c r="AC600" s="13">
        <v>1</v>
      </c>
      <c r="AD600" s="9"/>
      <c r="AE600" s="25">
        <v>130000000</v>
      </c>
      <c r="AF600" s="9"/>
    </row>
    <row r="601" spans="1:77" x14ac:dyDescent="0.25">
      <c r="A601" s="9" t="s">
        <v>861</v>
      </c>
      <c r="B601" s="15">
        <v>42795</v>
      </c>
      <c r="C601" s="9" t="s">
        <v>223</v>
      </c>
      <c r="D601">
        <v>60</v>
      </c>
      <c r="E601" s="21"/>
      <c r="F601" s="9"/>
      <c r="G601" s="13">
        <v>0</v>
      </c>
      <c r="H601" s="13">
        <v>2.2000000000000002</v>
      </c>
      <c r="I601" s="13">
        <v>0</v>
      </c>
      <c r="J601" s="13">
        <v>2.2000000000000002</v>
      </c>
      <c r="K601" s="10">
        <v>0</v>
      </c>
      <c r="L601" s="10"/>
      <c r="M601" s="10">
        <v>0</v>
      </c>
      <c r="N601" s="10">
        <v>1</v>
      </c>
      <c r="O601" s="10">
        <v>0</v>
      </c>
      <c r="P601" s="10">
        <v>0</v>
      </c>
      <c r="Q601" s="10">
        <v>0</v>
      </c>
      <c r="R601" s="10">
        <v>0</v>
      </c>
      <c r="S601" s="10"/>
      <c r="T601" s="12">
        <v>0</v>
      </c>
      <c r="U601" s="13">
        <v>0</v>
      </c>
      <c r="V601" s="13">
        <v>0</v>
      </c>
      <c r="W601" s="13">
        <v>0</v>
      </c>
      <c r="X601" s="13">
        <v>0</v>
      </c>
      <c r="Y601" s="13">
        <v>0</v>
      </c>
      <c r="Z601" s="13">
        <v>0</v>
      </c>
      <c r="AA601" s="13">
        <v>0</v>
      </c>
      <c r="AB601" s="13">
        <v>0</v>
      </c>
      <c r="AC601" s="13">
        <v>0</v>
      </c>
      <c r="AD601" s="9"/>
      <c r="AE601" s="25">
        <v>345000000</v>
      </c>
      <c r="AF601" s="9"/>
    </row>
    <row r="602" spans="1:77" x14ac:dyDescent="0.25">
      <c r="A602" s="9" t="s">
        <v>862</v>
      </c>
      <c r="B602" s="15">
        <v>42795</v>
      </c>
      <c r="C602" s="9" t="s">
        <v>222</v>
      </c>
      <c r="D602">
        <v>400</v>
      </c>
      <c r="E602" s="21"/>
      <c r="F602" s="9" t="s">
        <v>131</v>
      </c>
      <c r="G602" s="13">
        <v>1</v>
      </c>
      <c r="H602" s="13">
        <v>2</v>
      </c>
      <c r="I602" s="13">
        <v>0</v>
      </c>
      <c r="J602" s="13">
        <v>2</v>
      </c>
      <c r="K602" s="10">
        <v>1</v>
      </c>
      <c r="L602" s="10"/>
      <c r="M602" s="10">
        <v>0</v>
      </c>
      <c r="N602" s="10">
        <v>0</v>
      </c>
      <c r="O602" s="10">
        <v>0</v>
      </c>
      <c r="P602" s="10">
        <v>1</v>
      </c>
      <c r="Q602" s="10">
        <v>0</v>
      </c>
      <c r="R602" s="10">
        <v>0</v>
      </c>
      <c r="S602" s="10"/>
      <c r="T602" s="12">
        <v>0</v>
      </c>
      <c r="U602" s="13">
        <v>0</v>
      </c>
      <c r="V602" s="13">
        <v>0</v>
      </c>
      <c r="W602" s="13">
        <v>0</v>
      </c>
      <c r="X602" s="13">
        <v>0</v>
      </c>
      <c r="Y602" s="13">
        <v>0</v>
      </c>
      <c r="Z602" s="13">
        <v>0</v>
      </c>
      <c r="AA602" s="13">
        <v>0</v>
      </c>
      <c r="AB602" s="13">
        <v>0</v>
      </c>
      <c r="AC602" s="13">
        <v>0</v>
      </c>
      <c r="AD602" s="9" t="s">
        <v>862</v>
      </c>
      <c r="AE602" s="25">
        <v>374000000</v>
      </c>
      <c r="AF602" s="9"/>
      <c r="AG602">
        <v>2</v>
      </c>
      <c r="AH602">
        <v>1</v>
      </c>
      <c r="AI602">
        <v>0</v>
      </c>
      <c r="AJ602">
        <v>1</v>
      </c>
      <c r="AK602">
        <v>1</v>
      </c>
      <c r="AL602">
        <v>0</v>
      </c>
      <c r="AM602">
        <v>1</v>
      </c>
      <c r="AN602">
        <v>3</v>
      </c>
      <c r="BA602">
        <v>2</v>
      </c>
      <c r="BB602">
        <v>1</v>
      </c>
      <c r="BD602">
        <v>3</v>
      </c>
      <c r="BE602">
        <v>2</v>
      </c>
      <c r="BF602">
        <v>0</v>
      </c>
      <c r="BG602">
        <v>0</v>
      </c>
      <c r="BH602">
        <v>3</v>
      </c>
      <c r="BP602">
        <v>2</v>
      </c>
      <c r="BQ602">
        <v>1</v>
      </c>
      <c r="BS602">
        <v>1</v>
      </c>
      <c r="BT602">
        <v>2</v>
      </c>
      <c r="BX602">
        <v>3</v>
      </c>
      <c r="BY602">
        <v>3</v>
      </c>
    </row>
    <row r="603" spans="1:77" x14ac:dyDescent="0.25">
      <c r="A603" s="9" t="s">
        <v>863</v>
      </c>
      <c r="B603" s="15">
        <v>42795</v>
      </c>
      <c r="C603" s="9" t="s">
        <v>222</v>
      </c>
      <c r="D603">
        <v>58</v>
      </c>
      <c r="E603" s="21">
        <v>22</v>
      </c>
      <c r="F603" s="9" t="s">
        <v>16</v>
      </c>
      <c r="G603" s="13">
        <v>1</v>
      </c>
      <c r="H603" s="13">
        <v>2</v>
      </c>
      <c r="I603" s="13">
        <v>3</v>
      </c>
      <c r="J603" s="13">
        <v>5</v>
      </c>
      <c r="K603" s="10">
        <v>1</v>
      </c>
      <c r="L603" s="10"/>
      <c r="M603" s="10">
        <v>0</v>
      </c>
      <c r="N603" s="10">
        <v>0</v>
      </c>
      <c r="O603" s="10">
        <v>0</v>
      </c>
      <c r="P603" s="10">
        <v>1</v>
      </c>
      <c r="Q603" s="10">
        <v>0</v>
      </c>
      <c r="R603" s="10">
        <v>0</v>
      </c>
      <c r="S603" s="10"/>
      <c r="T603" s="12">
        <v>1</v>
      </c>
      <c r="U603" s="13">
        <v>1</v>
      </c>
      <c r="V603" s="13">
        <v>0</v>
      </c>
      <c r="W603" s="13">
        <v>0</v>
      </c>
      <c r="X603" s="13">
        <v>1</v>
      </c>
      <c r="Y603" s="13">
        <v>0</v>
      </c>
      <c r="Z603" s="13">
        <v>0</v>
      </c>
      <c r="AA603" s="13">
        <v>0</v>
      </c>
      <c r="AB603" s="13">
        <v>0</v>
      </c>
      <c r="AC603" s="13">
        <v>0</v>
      </c>
      <c r="AD603" s="9" t="s">
        <v>863</v>
      </c>
      <c r="AE603" s="25">
        <v>404396000</v>
      </c>
      <c r="AF603" s="9"/>
    </row>
    <row r="604" spans="1:77" x14ac:dyDescent="0.25">
      <c r="A604" s="9" t="s">
        <v>864</v>
      </c>
      <c r="B604" s="15">
        <v>42795</v>
      </c>
      <c r="C604" s="9" t="s">
        <v>200</v>
      </c>
      <c r="D604">
        <v>55</v>
      </c>
      <c r="E604" s="21"/>
      <c r="F604" s="9" t="s">
        <v>128</v>
      </c>
      <c r="G604" s="13">
        <v>1</v>
      </c>
      <c r="H604" s="13">
        <v>2.5</v>
      </c>
      <c r="I604" s="13">
        <v>0</v>
      </c>
      <c r="J604" s="13">
        <v>2.5</v>
      </c>
      <c r="K604" s="10">
        <v>1</v>
      </c>
      <c r="L604" s="10"/>
      <c r="M604" s="10">
        <v>1</v>
      </c>
      <c r="N604" s="10">
        <v>0</v>
      </c>
      <c r="O604" s="10">
        <v>0</v>
      </c>
      <c r="P604" s="10">
        <v>0</v>
      </c>
      <c r="Q604" s="10">
        <v>0</v>
      </c>
      <c r="R604" s="10">
        <v>0</v>
      </c>
      <c r="S604" s="10"/>
      <c r="T604" s="12">
        <v>0</v>
      </c>
      <c r="U604" s="13">
        <v>0</v>
      </c>
      <c r="V604" s="13">
        <v>0</v>
      </c>
      <c r="W604" s="13">
        <v>0</v>
      </c>
      <c r="X604" s="13">
        <v>0</v>
      </c>
      <c r="Y604" s="13">
        <v>0</v>
      </c>
      <c r="Z604" s="13">
        <v>0</v>
      </c>
      <c r="AA604" s="13">
        <v>0</v>
      </c>
      <c r="AB604" s="13">
        <v>0</v>
      </c>
      <c r="AC604" s="13">
        <v>0</v>
      </c>
      <c r="AD604" s="9" t="s">
        <v>864</v>
      </c>
      <c r="AE604" s="25"/>
      <c r="AF604" s="9"/>
      <c r="AG604">
        <v>0</v>
      </c>
      <c r="AH604">
        <v>0</v>
      </c>
      <c r="AI604">
        <v>0</v>
      </c>
      <c r="AJ604">
        <v>0</v>
      </c>
      <c r="AK604">
        <v>0</v>
      </c>
      <c r="AL604">
        <v>0</v>
      </c>
      <c r="AM604">
        <v>3</v>
      </c>
      <c r="AN604">
        <v>3</v>
      </c>
      <c r="BA604">
        <v>3</v>
      </c>
      <c r="BD604">
        <v>3</v>
      </c>
      <c r="BE604">
        <v>0</v>
      </c>
      <c r="BF604">
        <v>0</v>
      </c>
      <c r="BG604">
        <v>0</v>
      </c>
      <c r="BH604">
        <v>0</v>
      </c>
      <c r="BP604">
        <v>1</v>
      </c>
      <c r="BQ604">
        <v>1</v>
      </c>
      <c r="BR604">
        <v>1</v>
      </c>
      <c r="BT604">
        <v>3</v>
      </c>
      <c r="BV604">
        <v>1</v>
      </c>
      <c r="BX604">
        <v>2</v>
      </c>
      <c r="BY604">
        <v>3</v>
      </c>
    </row>
    <row r="605" spans="1:77" x14ac:dyDescent="0.25">
      <c r="A605" s="9" t="s">
        <v>865</v>
      </c>
      <c r="B605" s="15">
        <v>42795</v>
      </c>
      <c r="C605" s="9" t="s">
        <v>223</v>
      </c>
      <c r="D605">
        <v>130</v>
      </c>
      <c r="E605" s="21"/>
      <c r="F605" s="9" t="s">
        <v>79</v>
      </c>
      <c r="G605" s="13">
        <v>1</v>
      </c>
      <c r="H605" s="13">
        <v>2.5</v>
      </c>
      <c r="I605" s="13">
        <v>3</v>
      </c>
      <c r="J605" s="13">
        <v>5.5</v>
      </c>
      <c r="K605" s="10">
        <v>1</v>
      </c>
      <c r="L605" s="10"/>
      <c r="M605" s="10">
        <v>1</v>
      </c>
      <c r="N605" s="10">
        <v>0</v>
      </c>
      <c r="O605" s="10">
        <v>0</v>
      </c>
      <c r="P605" s="10">
        <v>0</v>
      </c>
      <c r="Q605" s="10">
        <v>0</v>
      </c>
      <c r="R605" s="10">
        <v>0</v>
      </c>
      <c r="S605" s="10"/>
      <c r="T605" s="12">
        <v>1</v>
      </c>
      <c r="U605" s="13">
        <v>1</v>
      </c>
      <c r="V605" s="13">
        <v>1</v>
      </c>
      <c r="W605" s="13">
        <v>0</v>
      </c>
      <c r="X605" s="13">
        <v>0</v>
      </c>
      <c r="Y605" s="13">
        <v>1</v>
      </c>
      <c r="Z605" s="13">
        <v>0</v>
      </c>
      <c r="AA605" s="13">
        <v>0</v>
      </c>
      <c r="AB605" s="13">
        <v>0</v>
      </c>
      <c r="AC605" s="13">
        <v>0</v>
      </c>
      <c r="AD605" s="9"/>
      <c r="AE605" s="25">
        <v>228830000</v>
      </c>
      <c r="AF605" s="9"/>
      <c r="AG605">
        <v>1</v>
      </c>
      <c r="AH605">
        <v>0</v>
      </c>
      <c r="AI605">
        <v>0</v>
      </c>
      <c r="AJ605">
        <v>0</v>
      </c>
      <c r="AK605">
        <v>2</v>
      </c>
      <c r="AL605">
        <v>0</v>
      </c>
      <c r="AM605">
        <v>2</v>
      </c>
      <c r="AN605">
        <v>3</v>
      </c>
      <c r="AP605">
        <v>1</v>
      </c>
      <c r="AQ605">
        <v>1</v>
      </c>
      <c r="AR605">
        <v>0</v>
      </c>
      <c r="AS605">
        <v>0</v>
      </c>
      <c r="AT605">
        <v>0</v>
      </c>
      <c r="AU605">
        <v>0</v>
      </c>
      <c r="AV605">
        <v>0</v>
      </c>
      <c r="AW605">
        <v>0</v>
      </c>
      <c r="AX605">
        <v>0</v>
      </c>
      <c r="AY605">
        <v>0</v>
      </c>
      <c r="AZ605">
        <v>1</v>
      </c>
      <c r="BA605">
        <v>4</v>
      </c>
      <c r="BD605">
        <v>4</v>
      </c>
      <c r="BE605">
        <v>3</v>
      </c>
      <c r="BF605">
        <v>0</v>
      </c>
      <c r="BG605">
        <v>0</v>
      </c>
      <c r="BH605">
        <v>4</v>
      </c>
      <c r="BQ605">
        <v>2</v>
      </c>
      <c r="BR605">
        <v>2</v>
      </c>
      <c r="BS605">
        <v>1</v>
      </c>
      <c r="BT605">
        <v>3</v>
      </c>
      <c r="BX605">
        <v>4</v>
      </c>
      <c r="BY605">
        <v>4</v>
      </c>
    </row>
    <row r="606" spans="1:77" x14ac:dyDescent="0.25">
      <c r="A606" s="9" t="s">
        <v>866</v>
      </c>
      <c r="B606" s="15">
        <v>42795</v>
      </c>
      <c r="C606" s="9" t="s">
        <v>108</v>
      </c>
      <c r="D606">
        <v>200</v>
      </c>
      <c r="E606" s="21"/>
      <c r="F606" s="9" t="s">
        <v>57</v>
      </c>
      <c r="G606" s="13">
        <v>1</v>
      </c>
      <c r="H606" s="13">
        <v>1</v>
      </c>
      <c r="I606" s="13">
        <v>2</v>
      </c>
      <c r="J606" s="13">
        <v>3</v>
      </c>
      <c r="K606" s="10">
        <v>0</v>
      </c>
      <c r="L606" s="10"/>
      <c r="M606" s="10">
        <v>0</v>
      </c>
      <c r="N606" s="10">
        <v>0</v>
      </c>
      <c r="O606" s="10">
        <v>0</v>
      </c>
      <c r="P606" s="10">
        <v>1</v>
      </c>
      <c r="Q606" s="10">
        <v>0</v>
      </c>
      <c r="R606" s="10">
        <v>0</v>
      </c>
      <c r="S606" s="10"/>
      <c r="T606" s="12">
        <v>1</v>
      </c>
      <c r="U606" s="13">
        <v>0</v>
      </c>
      <c r="V606" s="13">
        <v>1</v>
      </c>
      <c r="W606" s="13">
        <v>0</v>
      </c>
      <c r="X606" s="13">
        <v>0</v>
      </c>
      <c r="Y606" s="13">
        <v>0</v>
      </c>
      <c r="Z606" s="13">
        <v>1</v>
      </c>
      <c r="AA606" s="13">
        <v>1</v>
      </c>
      <c r="AB606" s="13">
        <v>0</v>
      </c>
      <c r="AC606" s="13">
        <v>0</v>
      </c>
      <c r="AD606" s="9"/>
      <c r="AE606" s="25">
        <v>1100000000</v>
      </c>
      <c r="AF606" s="9"/>
      <c r="AG606">
        <v>0</v>
      </c>
      <c r="AH606">
        <v>0</v>
      </c>
      <c r="AI606">
        <v>0</v>
      </c>
      <c r="AJ606">
        <v>1</v>
      </c>
      <c r="AK606">
        <v>2</v>
      </c>
      <c r="AL606">
        <v>1</v>
      </c>
      <c r="AM606">
        <v>4</v>
      </c>
      <c r="AN606">
        <v>6</v>
      </c>
      <c r="AO606">
        <v>1</v>
      </c>
      <c r="AQ606">
        <v>1</v>
      </c>
      <c r="AR606">
        <v>0</v>
      </c>
      <c r="AS606">
        <v>1</v>
      </c>
      <c r="AT606">
        <v>0</v>
      </c>
      <c r="AU606">
        <v>0</v>
      </c>
      <c r="AV606">
        <v>1</v>
      </c>
      <c r="AW606">
        <v>0</v>
      </c>
      <c r="AX606">
        <v>0</v>
      </c>
      <c r="AY606">
        <v>0</v>
      </c>
      <c r="AZ606">
        <v>1</v>
      </c>
      <c r="BA606">
        <v>6</v>
      </c>
      <c r="BB606">
        <v>1</v>
      </c>
      <c r="BD606">
        <v>6</v>
      </c>
      <c r="BE606">
        <v>4</v>
      </c>
      <c r="BF606">
        <v>0</v>
      </c>
      <c r="BG606">
        <v>0</v>
      </c>
      <c r="BH606">
        <v>6</v>
      </c>
      <c r="BP606">
        <v>4</v>
      </c>
      <c r="BQ606">
        <v>1</v>
      </c>
      <c r="BR606">
        <v>2</v>
      </c>
      <c r="BS606">
        <v>2</v>
      </c>
      <c r="BT606">
        <v>2</v>
      </c>
      <c r="BU606">
        <v>3</v>
      </c>
      <c r="BV606">
        <v>1</v>
      </c>
      <c r="BW606">
        <v>2</v>
      </c>
      <c r="BX606">
        <v>4</v>
      </c>
      <c r="BY606">
        <v>7</v>
      </c>
    </row>
    <row r="607" spans="1:77" x14ac:dyDescent="0.25">
      <c r="A607" s="9" t="s">
        <v>867</v>
      </c>
      <c r="B607" s="15">
        <v>42795</v>
      </c>
      <c r="C607" s="9" t="s">
        <v>222</v>
      </c>
      <c r="D607">
        <v>245</v>
      </c>
      <c r="E607" s="21"/>
      <c r="F607" s="9"/>
      <c r="G607" s="13">
        <v>0</v>
      </c>
      <c r="H607" s="13">
        <v>1</v>
      </c>
      <c r="I607" s="13">
        <v>1.2</v>
      </c>
      <c r="J607" s="13">
        <v>2.2000000000000002</v>
      </c>
      <c r="K607" s="10">
        <v>0</v>
      </c>
      <c r="L607" s="10"/>
      <c r="M607" s="10">
        <v>0</v>
      </c>
      <c r="N607" s="10">
        <v>0</v>
      </c>
      <c r="O607" s="10">
        <v>0</v>
      </c>
      <c r="P607" s="10">
        <v>1</v>
      </c>
      <c r="Q607" s="10">
        <v>0</v>
      </c>
      <c r="R607" s="10">
        <v>0</v>
      </c>
      <c r="S607" s="10"/>
      <c r="T607" s="12">
        <v>1</v>
      </c>
      <c r="U607" s="13">
        <v>0</v>
      </c>
      <c r="V607" s="13">
        <v>1</v>
      </c>
      <c r="W607" s="13">
        <v>0</v>
      </c>
      <c r="X607" s="13">
        <v>0</v>
      </c>
      <c r="Y607" s="13">
        <v>0</v>
      </c>
      <c r="Z607" s="13">
        <v>0</v>
      </c>
      <c r="AA607" s="13">
        <v>1</v>
      </c>
      <c r="AB607" s="13">
        <v>0</v>
      </c>
      <c r="AC607" s="13">
        <v>0</v>
      </c>
      <c r="AD607" s="9"/>
      <c r="AE607" s="25"/>
      <c r="AF607" s="9"/>
    </row>
    <row r="608" spans="1:77" x14ac:dyDescent="0.25">
      <c r="A608" s="9" t="s">
        <v>868</v>
      </c>
      <c r="B608" s="15">
        <v>42795</v>
      </c>
      <c r="C608" s="9" t="s">
        <v>200</v>
      </c>
      <c r="D608">
        <v>1098</v>
      </c>
      <c r="E608" s="21"/>
      <c r="F608" s="9" t="s">
        <v>31</v>
      </c>
      <c r="G608" s="13">
        <v>1</v>
      </c>
      <c r="H608" s="13">
        <v>0</v>
      </c>
      <c r="I608" s="13">
        <v>0</v>
      </c>
      <c r="J608" s="13">
        <v>0</v>
      </c>
      <c r="K608" s="10">
        <v>0</v>
      </c>
      <c r="L608" s="10"/>
      <c r="M608" s="10">
        <v>0</v>
      </c>
      <c r="N608" s="10">
        <v>0</v>
      </c>
      <c r="O608" s="10">
        <v>0</v>
      </c>
      <c r="P608" s="10">
        <v>0</v>
      </c>
      <c r="Q608" s="10">
        <v>0</v>
      </c>
      <c r="R608" s="10">
        <v>0</v>
      </c>
      <c r="S608" s="10">
        <v>1</v>
      </c>
      <c r="T608" s="12">
        <v>0</v>
      </c>
      <c r="U608" s="13">
        <v>0</v>
      </c>
      <c r="V608" s="13">
        <v>0</v>
      </c>
      <c r="W608" s="13">
        <v>0</v>
      </c>
      <c r="X608" s="13">
        <v>0</v>
      </c>
      <c r="Y608" s="13">
        <v>0</v>
      </c>
      <c r="Z608" s="13">
        <v>0</v>
      </c>
      <c r="AA608" s="13">
        <v>0</v>
      </c>
      <c r="AB608" s="13">
        <v>0</v>
      </c>
      <c r="AC608" s="13">
        <v>0</v>
      </c>
      <c r="AD608" s="9" t="s">
        <v>843</v>
      </c>
      <c r="AE608" s="25"/>
      <c r="AF608" s="9"/>
      <c r="AG608">
        <v>0</v>
      </c>
      <c r="AH608">
        <v>0</v>
      </c>
      <c r="AI608">
        <v>0</v>
      </c>
      <c r="AJ608">
        <v>0</v>
      </c>
      <c r="AK608">
        <v>0</v>
      </c>
      <c r="AL608">
        <v>0</v>
      </c>
      <c r="AM608">
        <v>3</v>
      </c>
      <c r="AN608">
        <v>3</v>
      </c>
      <c r="BA608">
        <v>3</v>
      </c>
      <c r="BD608">
        <v>3</v>
      </c>
      <c r="BE608">
        <v>2</v>
      </c>
      <c r="BF608">
        <v>0</v>
      </c>
      <c r="BG608">
        <v>0</v>
      </c>
      <c r="BH608">
        <v>2</v>
      </c>
      <c r="BP608">
        <v>2</v>
      </c>
      <c r="BR608">
        <v>1</v>
      </c>
      <c r="BT608">
        <v>2</v>
      </c>
      <c r="BU608">
        <v>1</v>
      </c>
      <c r="BX608">
        <v>3</v>
      </c>
      <c r="BY608">
        <v>3</v>
      </c>
    </row>
    <row r="609" spans="1:77" x14ac:dyDescent="0.25">
      <c r="A609" s="9" t="s">
        <v>870</v>
      </c>
      <c r="B609" s="15">
        <v>42795</v>
      </c>
      <c r="C609" s="9" t="s">
        <v>224</v>
      </c>
      <c r="D609">
        <v>50</v>
      </c>
      <c r="E609" s="21"/>
      <c r="F609" s="9"/>
      <c r="G609" s="13">
        <v>1</v>
      </c>
      <c r="H609" s="13">
        <v>8.5</v>
      </c>
      <c r="I609" s="13">
        <v>5.8</v>
      </c>
      <c r="J609" s="13">
        <v>14.3</v>
      </c>
      <c r="K609" s="10">
        <v>1</v>
      </c>
      <c r="L609" s="10"/>
      <c r="M609" s="10">
        <v>1</v>
      </c>
      <c r="N609" s="10">
        <v>1</v>
      </c>
      <c r="O609" s="10">
        <v>1</v>
      </c>
      <c r="P609" s="10">
        <v>1</v>
      </c>
      <c r="Q609" s="10">
        <v>0</v>
      </c>
      <c r="R609" s="10">
        <v>0</v>
      </c>
      <c r="S609" s="10"/>
      <c r="T609" s="12">
        <v>1</v>
      </c>
      <c r="U609" s="13">
        <v>1</v>
      </c>
      <c r="V609" s="13">
        <v>1</v>
      </c>
      <c r="W609" s="13">
        <v>1</v>
      </c>
      <c r="X609" s="13">
        <v>1</v>
      </c>
      <c r="Y609" s="13">
        <v>0</v>
      </c>
      <c r="Z609" s="13">
        <v>1</v>
      </c>
      <c r="AA609" s="13">
        <v>0</v>
      </c>
      <c r="AB609" s="13">
        <v>0</v>
      </c>
      <c r="AC609" s="13">
        <v>0</v>
      </c>
      <c r="AD609" s="9"/>
      <c r="AE609" s="25">
        <v>160000000</v>
      </c>
      <c r="AF609" s="9"/>
    </row>
    <row r="610" spans="1:77" x14ac:dyDescent="0.25">
      <c r="A610" s="9" t="s">
        <v>871</v>
      </c>
      <c r="B610" s="15">
        <v>42795</v>
      </c>
      <c r="C610" s="9" t="s">
        <v>222</v>
      </c>
      <c r="D610">
        <v>170</v>
      </c>
      <c r="E610" s="21"/>
      <c r="F610" s="9" t="s">
        <v>556</v>
      </c>
      <c r="G610" s="13">
        <v>1</v>
      </c>
      <c r="H610" s="13">
        <v>0</v>
      </c>
      <c r="I610" s="13">
        <v>0</v>
      </c>
      <c r="J610" s="13">
        <v>0</v>
      </c>
      <c r="K610" s="10">
        <v>0</v>
      </c>
      <c r="L610" s="10"/>
      <c r="M610" s="10">
        <v>0</v>
      </c>
      <c r="N610" s="10">
        <v>0</v>
      </c>
      <c r="O610" s="10">
        <v>0</v>
      </c>
      <c r="P610" s="10">
        <v>0</v>
      </c>
      <c r="Q610" s="10">
        <v>0</v>
      </c>
      <c r="R610" s="10">
        <v>0</v>
      </c>
      <c r="S610" s="10"/>
      <c r="T610" s="12">
        <v>0</v>
      </c>
      <c r="U610" s="13">
        <v>0</v>
      </c>
      <c r="V610" s="13">
        <v>0</v>
      </c>
      <c r="W610" s="13">
        <v>0</v>
      </c>
      <c r="X610" s="13">
        <v>0</v>
      </c>
      <c r="Y610" s="13">
        <v>0</v>
      </c>
      <c r="Z610" s="13">
        <v>0</v>
      </c>
      <c r="AA610" s="13">
        <v>0</v>
      </c>
      <c r="AB610" s="13">
        <v>0</v>
      </c>
      <c r="AC610" s="13">
        <v>0</v>
      </c>
      <c r="AD610" s="9" t="s">
        <v>871</v>
      </c>
      <c r="AE610" s="25">
        <v>733463000</v>
      </c>
      <c r="AF610" s="9"/>
    </row>
    <row r="611" spans="1:77" x14ac:dyDescent="0.25">
      <c r="A611" s="9" t="s">
        <v>872</v>
      </c>
      <c r="B611" s="15">
        <v>42795</v>
      </c>
      <c r="C611" s="9" t="s">
        <v>108</v>
      </c>
      <c r="D611">
        <v>449</v>
      </c>
      <c r="E611" s="21"/>
      <c r="F611" s="9" t="s">
        <v>58</v>
      </c>
      <c r="G611" s="13">
        <v>1</v>
      </c>
      <c r="H611" s="13">
        <v>8.5</v>
      </c>
      <c r="I611" s="13">
        <v>6</v>
      </c>
      <c r="J611" s="13">
        <v>14.5</v>
      </c>
      <c r="K611" s="10">
        <v>1</v>
      </c>
      <c r="L611" s="10"/>
      <c r="M611" s="10">
        <v>1</v>
      </c>
      <c r="N611" s="10">
        <v>1</v>
      </c>
      <c r="O611" s="10">
        <v>1</v>
      </c>
      <c r="P611" s="10">
        <v>1</v>
      </c>
      <c r="Q611" s="10">
        <v>0</v>
      </c>
      <c r="R611" s="10">
        <v>0</v>
      </c>
      <c r="S611" s="10"/>
      <c r="T611" s="12">
        <v>1</v>
      </c>
      <c r="U611" s="13">
        <v>1</v>
      </c>
      <c r="V611" s="13">
        <v>1</v>
      </c>
      <c r="W611" s="13">
        <v>0</v>
      </c>
      <c r="X611" s="13">
        <v>1</v>
      </c>
      <c r="Y611" s="13">
        <v>1</v>
      </c>
      <c r="Z611" s="13">
        <v>1</v>
      </c>
      <c r="AA611" s="13">
        <v>1</v>
      </c>
      <c r="AB611" s="13">
        <v>0</v>
      </c>
      <c r="AC611" s="13">
        <v>0</v>
      </c>
      <c r="AD611" s="9"/>
      <c r="AE611" s="25">
        <v>1600000000</v>
      </c>
      <c r="AF611" s="9"/>
      <c r="AG611">
        <v>1</v>
      </c>
      <c r="AH611">
        <v>1</v>
      </c>
      <c r="AI611">
        <v>0</v>
      </c>
      <c r="AJ611">
        <v>2</v>
      </c>
      <c r="AK611">
        <v>2</v>
      </c>
      <c r="AL611">
        <v>0</v>
      </c>
      <c r="AM611">
        <v>2</v>
      </c>
      <c r="AN611">
        <v>3</v>
      </c>
      <c r="AP611">
        <v>1</v>
      </c>
      <c r="AQ611">
        <v>1</v>
      </c>
      <c r="AR611">
        <v>0</v>
      </c>
      <c r="AS611">
        <v>0</v>
      </c>
      <c r="AT611">
        <v>0</v>
      </c>
      <c r="AU611">
        <v>0</v>
      </c>
      <c r="AV611">
        <v>0</v>
      </c>
      <c r="AW611">
        <v>0</v>
      </c>
      <c r="AX611">
        <v>0</v>
      </c>
      <c r="AY611">
        <v>1</v>
      </c>
      <c r="AZ611">
        <v>1</v>
      </c>
      <c r="BA611">
        <v>4</v>
      </c>
      <c r="BD611">
        <v>4</v>
      </c>
      <c r="BE611">
        <v>3</v>
      </c>
      <c r="BF611">
        <v>0</v>
      </c>
      <c r="BG611">
        <v>0</v>
      </c>
      <c r="BH611">
        <v>4</v>
      </c>
      <c r="BP611">
        <v>4</v>
      </c>
      <c r="BS611">
        <v>1</v>
      </c>
      <c r="BT611">
        <v>3</v>
      </c>
      <c r="BX611">
        <v>4</v>
      </c>
      <c r="BY611">
        <v>4</v>
      </c>
    </row>
    <row r="612" spans="1:77" x14ac:dyDescent="0.25">
      <c r="A612" s="9" t="s">
        <v>873</v>
      </c>
      <c r="B612" s="15">
        <v>42795</v>
      </c>
      <c r="C612" s="9" t="s">
        <v>200</v>
      </c>
      <c r="D612">
        <v>0</v>
      </c>
      <c r="E612" s="21"/>
      <c r="F612" s="9" t="s">
        <v>30</v>
      </c>
      <c r="G612" s="13">
        <v>1</v>
      </c>
      <c r="H612" s="13">
        <v>0</v>
      </c>
      <c r="I612" s="13">
        <v>3.5</v>
      </c>
      <c r="J612" s="13">
        <v>3.5</v>
      </c>
      <c r="K612" s="10">
        <v>0</v>
      </c>
      <c r="L612" s="10"/>
      <c r="M612" s="10">
        <v>0</v>
      </c>
      <c r="N612" s="10">
        <v>0</v>
      </c>
      <c r="O612" s="10">
        <v>0</v>
      </c>
      <c r="P612" s="10">
        <v>0</v>
      </c>
      <c r="Q612" s="10">
        <v>0</v>
      </c>
      <c r="R612" s="10">
        <v>0</v>
      </c>
      <c r="S612" s="10">
        <v>0</v>
      </c>
      <c r="T612" s="12">
        <v>1</v>
      </c>
      <c r="U612" s="13">
        <v>1</v>
      </c>
      <c r="V612" s="13">
        <v>0</v>
      </c>
      <c r="W612" s="13">
        <v>0</v>
      </c>
      <c r="X612" s="13">
        <v>0</v>
      </c>
      <c r="Y612" s="13">
        <v>1</v>
      </c>
      <c r="Z612" s="13">
        <v>1</v>
      </c>
      <c r="AA612" s="13">
        <v>1</v>
      </c>
      <c r="AB612" s="13">
        <v>0</v>
      </c>
      <c r="AC612" s="13">
        <v>0</v>
      </c>
      <c r="AD612" s="9" t="s">
        <v>873</v>
      </c>
      <c r="AE612" s="25"/>
      <c r="AF612" s="9"/>
    </row>
    <row r="613" spans="1:77" x14ac:dyDescent="0.25">
      <c r="A613" s="9" t="s">
        <v>874</v>
      </c>
      <c r="B613" s="15">
        <v>42795</v>
      </c>
      <c r="C613" s="9" t="s">
        <v>223</v>
      </c>
      <c r="D613">
        <v>250</v>
      </c>
      <c r="E613" s="21"/>
      <c r="F613" s="9"/>
      <c r="G613" s="13">
        <v>0</v>
      </c>
      <c r="H613" s="13">
        <v>1</v>
      </c>
      <c r="I613" s="13">
        <v>0</v>
      </c>
      <c r="J613" s="13">
        <v>1</v>
      </c>
      <c r="K613" s="10">
        <v>0</v>
      </c>
      <c r="L613" s="10"/>
      <c r="M613" s="10">
        <v>0</v>
      </c>
      <c r="N613" s="10">
        <v>0</v>
      </c>
      <c r="O613" s="10">
        <v>0</v>
      </c>
      <c r="P613" s="10">
        <v>1</v>
      </c>
      <c r="Q613" s="10">
        <v>0</v>
      </c>
      <c r="R613" s="10">
        <v>0</v>
      </c>
      <c r="S613" s="10"/>
      <c r="T613" s="12">
        <v>0</v>
      </c>
      <c r="U613" s="13">
        <v>0</v>
      </c>
      <c r="V613" s="13">
        <v>0</v>
      </c>
      <c r="W613" s="13">
        <v>0</v>
      </c>
      <c r="X613" s="13">
        <v>0</v>
      </c>
      <c r="Y613" s="13">
        <v>0</v>
      </c>
      <c r="Z613" s="13">
        <v>0</v>
      </c>
      <c r="AA613" s="13">
        <v>0</v>
      </c>
      <c r="AB613" s="13">
        <v>0</v>
      </c>
      <c r="AC613" s="13">
        <v>0</v>
      </c>
      <c r="AD613" s="9"/>
      <c r="AE613" s="25"/>
      <c r="AF613" s="9"/>
    </row>
    <row r="614" spans="1:77" x14ac:dyDescent="0.25">
      <c r="A614" s="9" t="s">
        <v>876</v>
      </c>
      <c r="B614" s="15">
        <v>42795</v>
      </c>
      <c r="C614" s="9" t="s">
        <v>200</v>
      </c>
      <c r="D614">
        <v>7</v>
      </c>
      <c r="E614" s="21"/>
      <c r="F614" s="9" t="s">
        <v>129</v>
      </c>
      <c r="G614" s="13">
        <v>1</v>
      </c>
      <c r="H614" s="13">
        <v>0</v>
      </c>
      <c r="I614" s="13">
        <v>0</v>
      </c>
      <c r="J614" s="13">
        <v>0</v>
      </c>
      <c r="K614" s="10">
        <v>0</v>
      </c>
      <c r="L614" s="10"/>
      <c r="M614" s="10">
        <v>0</v>
      </c>
      <c r="N614" s="10">
        <v>0</v>
      </c>
      <c r="O614" s="10">
        <v>0</v>
      </c>
      <c r="P614" s="10">
        <v>0</v>
      </c>
      <c r="Q614" s="10">
        <v>0</v>
      </c>
      <c r="R614" s="10">
        <v>0</v>
      </c>
      <c r="S614" s="10"/>
      <c r="T614" s="12">
        <v>0</v>
      </c>
      <c r="U614" s="13">
        <v>0</v>
      </c>
      <c r="V614" s="13">
        <v>0</v>
      </c>
      <c r="W614" s="13">
        <v>0</v>
      </c>
      <c r="X614" s="13">
        <v>0</v>
      </c>
      <c r="Y614" s="13">
        <v>0</v>
      </c>
      <c r="Z614" s="13">
        <v>0</v>
      </c>
      <c r="AA614" s="13">
        <v>0</v>
      </c>
      <c r="AB614" s="13">
        <v>0</v>
      </c>
      <c r="AC614" s="13">
        <v>0</v>
      </c>
      <c r="AD614" s="9" t="s">
        <v>876</v>
      </c>
      <c r="AE614" s="25"/>
      <c r="AF614" s="9"/>
    </row>
    <row r="615" spans="1:77" x14ac:dyDescent="0.25">
      <c r="A615" s="9" t="s">
        <v>877</v>
      </c>
      <c r="B615" s="15">
        <v>42795</v>
      </c>
      <c r="C615" s="9" t="s">
        <v>107</v>
      </c>
      <c r="D615">
        <v>4</v>
      </c>
      <c r="E615" s="21"/>
      <c r="F615" s="9"/>
      <c r="G615" s="13">
        <v>0</v>
      </c>
      <c r="H615" s="13">
        <v>0</v>
      </c>
      <c r="I615" s="13">
        <v>0.5</v>
      </c>
      <c r="J615" s="13">
        <v>0.5</v>
      </c>
      <c r="K615" s="10">
        <v>0</v>
      </c>
      <c r="L615" s="10"/>
      <c r="M615" s="10">
        <v>0</v>
      </c>
      <c r="N615" s="10">
        <v>0</v>
      </c>
      <c r="O615" s="10">
        <v>0</v>
      </c>
      <c r="P615" s="10">
        <v>0</v>
      </c>
      <c r="Q615" s="10">
        <v>0</v>
      </c>
      <c r="R615" s="10">
        <v>0</v>
      </c>
      <c r="S615" s="10"/>
      <c r="T615" s="12">
        <v>1</v>
      </c>
      <c r="U615" s="13">
        <v>0</v>
      </c>
      <c r="V615" s="13">
        <v>0</v>
      </c>
      <c r="W615" s="13">
        <v>0</v>
      </c>
      <c r="X615" s="13">
        <v>0</v>
      </c>
      <c r="Y615" s="13">
        <v>0</v>
      </c>
      <c r="Z615" s="13">
        <v>0</v>
      </c>
      <c r="AA615" s="13">
        <v>0</v>
      </c>
      <c r="AB615" s="13">
        <v>0</v>
      </c>
      <c r="AC615" s="13">
        <v>0</v>
      </c>
      <c r="AD615" s="9" t="s">
        <v>877</v>
      </c>
      <c r="AE615" s="25">
        <v>115483000</v>
      </c>
      <c r="AF615" s="9"/>
    </row>
    <row r="616" spans="1:77" x14ac:dyDescent="0.25">
      <c r="A616" s="9" t="s">
        <v>878</v>
      </c>
      <c r="B616" s="15">
        <v>42795</v>
      </c>
      <c r="C616" s="9" t="s">
        <v>200</v>
      </c>
      <c r="D616">
        <v>9</v>
      </c>
      <c r="E616" s="21"/>
      <c r="F616" s="9" t="s">
        <v>225</v>
      </c>
      <c r="G616" s="13">
        <v>1</v>
      </c>
      <c r="H616" s="13">
        <v>0</v>
      </c>
      <c r="I616" s="13">
        <v>0</v>
      </c>
      <c r="J616" s="13">
        <v>0</v>
      </c>
      <c r="K616" s="10">
        <v>0</v>
      </c>
      <c r="L616" s="10"/>
      <c r="M616" s="10">
        <v>0</v>
      </c>
      <c r="N616" s="10">
        <v>0</v>
      </c>
      <c r="O616" s="10">
        <v>0</v>
      </c>
      <c r="P616" s="10">
        <v>0</v>
      </c>
      <c r="Q616" s="10">
        <v>0</v>
      </c>
      <c r="R616" s="10">
        <v>0</v>
      </c>
      <c r="S616" s="10"/>
      <c r="T616" s="12">
        <v>0</v>
      </c>
      <c r="U616" s="13">
        <v>0</v>
      </c>
      <c r="V616" s="13">
        <v>0</v>
      </c>
      <c r="W616" s="13">
        <v>0</v>
      </c>
      <c r="X616" s="13">
        <v>0</v>
      </c>
      <c r="Y616" s="13">
        <v>0</v>
      </c>
      <c r="Z616" s="13">
        <v>0</v>
      </c>
      <c r="AA616" s="13">
        <v>0</v>
      </c>
      <c r="AB616" s="13">
        <v>0</v>
      </c>
      <c r="AC616" s="13">
        <v>0</v>
      </c>
      <c r="AD616" s="9" t="s">
        <v>878</v>
      </c>
      <c r="AE616" s="25"/>
      <c r="AF616" s="9"/>
    </row>
    <row r="617" spans="1:77" x14ac:dyDescent="0.25">
      <c r="A617" s="9" t="s">
        <v>879</v>
      </c>
      <c r="B617" s="15">
        <v>42795</v>
      </c>
      <c r="C617" s="9" t="s">
        <v>223</v>
      </c>
      <c r="D617">
        <v>9</v>
      </c>
      <c r="E617" s="21"/>
      <c r="F617" s="9"/>
      <c r="G617" s="13">
        <v>0</v>
      </c>
      <c r="H617" s="13">
        <v>1</v>
      </c>
      <c r="I617" s="13">
        <v>0</v>
      </c>
      <c r="J617" s="13">
        <v>1</v>
      </c>
      <c r="K617" s="10">
        <v>0</v>
      </c>
      <c r="L617" s="10"/>
      <c r="M617" s="10">
        <v>0</v>
      </c>
      <c r="N617" s="10">
        <v>0</v>
      </c>
      <c r="O617" s="10">
        <v>0</v>
      </c>
      <c r="P617" s="10">
        <v>1</v>
      </c>
      <c r="Q617" s="10">
        <v>0</v>
      </c>
      <c r="R617" s="10">
        <v>0</v>
      </c>
      <c r="S617" s="10"/>
      <c r="T617" s="12">
        <v>0</v>
      </c>
      <c r="U617" s="13">
        <v>0</v>
      </c>
      <c r="V617" s="13">
        <v>0</v>
      </c>
      <c r="W617" s="13">
        <v>0</v>
      </c>
      <c r="X617" s="13">
        <v>0</v>
      </c>
      <c r="Y617" s="13">
        <v>0</v>
      </c>
      <c r="Z617" s="13">
        <v>0</v>
      </c>
      <c r="AA617" s="13">
        <v>0</v>
      </c>
      <c r="AB617" s="13">
        <v>0</v>
      </c>
      <c r="AC617" s="13">
        <v>0</v>
      </c>
      <c r="AD617" s="9"/>
      <c r="AE617" s="25">
        <v>51981000</v>
      </c>
      <c r="AF617" s="9"/>
    </row>
    <row r="618" spans="1:77" x14ac:dyDescent="0.25">
      <c r="A618" s="9" t="s">
        <v>880</v>
      </c>
      <c r="B618" s="15">
        <v>42795</v>
      </c>
      <c r="C618" s="9" t="s">
        <v>564</v>
      </c>
      <c r="D618">
        <v>260</v>
      </c>
      <c r="E618" s="21"/>
      <c r="F618" s="9"/>
      <c r="G618" s="13">
        <v>0</v>
      </c>
      <c r="H618" s="13">
        <v>0</v>
      </c>
      <c r="I618" s="13">
        <v>0</v>
      </c>
      <c r="J618" s="13">
        <v>0</v>
      </c>
      <c r="K618" s="10">
        <v>0</v>
      </c>
      <c r="L618" s="10"/>
      <c r="M618" s="10">
        <v>0</v>
      </c>
      <c r="N618" s="10">
        <v>0</v>
      </c>
      <c r="O618" s="10">
        <v>0</v>
      </c>
      <c r="P618" s="10">
        <v>0</v>
      </c>
      <c r="Q618" s="10">
        <v>0</v>
      </c>
      <c r="R618" s="10">
        <v>0</v>
      </c>
      <c r="S618" s="10"/>
      <c r="T618" s="12">
        <v>0</v>
      </c>
      <c r="U618" s="13">
        <v>0</v>
      </c>
      <c r="V618" s="13">
        <v>0</v>
      </c>
      <c r="W618" s="13">
        <v>0</v>
      </c>
      <c r="X618" s="13">
        <v>0</v>
      </c>
      <c r="Y618" s="13">
        <v>0</v>
      </c>
      <c r="Z618" s="13">
        <v>0</v>
      </c>
      <c r="AA618" s="13">
        <v>0</v>
      </c>
      <c r="AB618" s="13">
        <v>0</v>
      </c>
      <c r="AC618" s="13">
        <v>0</v>
      </c>
      <c r="AD618" s="9" t="s">
        <v>563</v>
      </c>
      <c r="AE618" s="25">
        <v>320000000</v>
      </c>
      <c r="AF618" s="9"/>
    </row>
    <row r="619" spans="1:77" x14ac:dyDescent="0.25">
      <c r="A619" s="9" t="s">
        <v>881</v>
      </c>
      <c r="B619" s="15">
        <v>42795</v>
      </c>
      <c r="C619" s="9" t="s">
        <v>564</v>
      </c>
      <c r="D619">
        <v>110</v>
      </c>
      <c r="E619" s="21"/>
      <c r="F619" s="9"/>
      <c r="G619" s="13">
        <v>0</v>
      </c>
      <c r="H619" s="13">
        <v>0</v>
      </c>
      <c r="I619" s="13">
        <v>0</v>
      </c>
      <c r="J619" s="13">
        <v>0</v>
      </c>
      <c r="K619" s="10">
        <v>0</v>
      </c>
      <c r="L619" s="10"/>
      <c r="M619" s="10">
        <v>0</v>
      </c>
      <c r="N619" s="10">
        <v>0</v>
      </c>
      <c r="O619" s="10">
        <v>0</v>
      </c>
      <c r="P619" s="10">
        <v>0</v>
      </c>
      <c r="Q619" s="10">
        <v>0</v>
      </c>
      <c r="R619" s="10">
        <v>0</v>
      </c>
      <c r="S619" s="10"/>
      <c r="T619" s="12">
        <v>0</v>
      </c>
      <c r="U619" s="13">
        <v>0</v>
      </c>
      <c r="V619" s="13">
        <v>0</v>
      </c>
      <c r="W619" s="13">
        <v>0</v>
      </c>
      <c r="X619" s="13">
        <v>0</v>
      </c>
      <c r="Y619" s="13">
        <v>0</v>
      </c>
      <c r="Z619" s="13">
        <v>0</v>
      </c>
      <c r="AA619" s="13">
        <v>0</v>
      </c>
      <c r="AB619" s="13">
        <v>0</v>
      </c>
      <c r="AC619" s="13">
        <v>0</v>
      </c>
      <c r="AD619" s="9"/>
      <c r="AE619" s="25">
        <v>500000000</v>
      </c>
      <c r="AF619" s="9"/>
    </row>
    <row r="620" spans="1:77" x14ac:dyDescent="0.25">
      <c r="A620" s="9" t="s">
        <v>882</v>
      </c>
      <c r="B620" s="15">
        <v>42795</v>
      </c>
      <c r="C620" s="9" t="s">
        <v>130</v>
      </c>
      <c r="D620">
        <v>120</v>
      </c>
      <c r="E620" s="21"/>
      <c r="F620" s="9" t="s">
        <v>81</v>
      </c>
      <c r="G620" s="13">
        <v>1</v>
      </c>
      <c r="H620" s="13">
        <v>0</v>
      </c>
      <c r="I620" s="13">
        <v>0</v>
      </c>
      <c r="J620" s="13">
        <v>0</v>
      </c>
      <c r="K620" s="10">
        <v>0</v>
      </c>
      <c r="L620" s="10"/>
      <c r="M620" s="10">
        <v>0</v>
      </c>
      <c r="N620" s="10">
        <v>0</v>
      </c>
      <c r="O620" s="10">
        <v>0</v>
      </c>
      <c r="P620" s="10">
        <v>0</v>
      </c>
      <c r="Q620" s="10">
        <v>0</v>
      </c>
      <c r="R620" s="10">
        <v>0</v>
      </c>
      <c r="S620" s="10"/>
      <c r="T620" s="12">
        <v>0</v>
      </c>
      <c r="U620" s="13">
        <v>0</v>
      </c>
      <c r="V620" s="13">
        <v>0</v>
      </c>
      <c r="W620" s="13">
        <v>0</v>
      </c>
      <c r="X620" s="13">
        <v>0</v>
      </c>
      <c r="Y620" s="13">
        <v>0</v>
      </c>
      <c r="Z620" s="13">
        <v>0</v>
      </c>
      <c r="AA620" s="13">
        <v>0</v>
      </c>
      <c r="AB620" s="13">
        <v>0</v>
      </c>
      <c r="AC620" s="13">
        <v>0</v>
      </c>
      <c r="AD620" s="9" t="s">
        <v>882</v>
      </c>
      <c r="AE620" s="25"/>
      <c r="AF620" s="9"/>
    </row>
    <row r="621" spans="1:77" x14ac:dyDescent="0.25">
      <c r="A621" s="9" t="s">
        <v>883</v>
      </c>
      <c r="B621" s="15">
        <v>42795</v>
      </c>
      <c r="C621" s="9" t="s">
        <v>206</v>
      </c>
      <c r="D621">
        <v>4</v>
      </c>
      <c r="E621" s="21"/>
      <c r="F621" s="9" t="s">
        <v>213</v>
      </c>
      <c r="G621" s="13">
        <v>1</v>
      </c>
      <c r="H621" s="13">
        <v>2.2000000000000002</v>
      </c>
      <c r="I621" s="13">
        <v>0.5</v>
      </c>
      <c r="J621" s="13">
        <v>2.7</v>
      </c>
      <c r="K621" s="10">
        <v>0</v>
      </c>
      <c r="L621" s="10"/>
      <c r="M621" s="10">
        <v>0</v>
      </c>
      <c r="N621" s="10">
        <v>1</v>
      </c>
      <c r="O621" s="10">
        <v>0</v>
      </c>
      <c r="P621" s="10">
        <v>0</v>
      </c>
      <c r="Q621" s="10">
        <v>0</v>
      </c>
      <c r="R621" s="10">
        <v>0</v>
      </c>
      <c r="S621" s="10"/>
      <c r="T621" s="12">
        <v>1</v>
      </c>
      <c r="U621" s="13">
        <v>0</v>
      </c>
      <c r="V621" s="13">
        <v>0</v>
      </c>
      <c r="W621" s="13">
        <v>0</v>
      </c>
      <c r="X621" s="13">
        <v>0</v>
      </c>
      <c r="Y621" s="13">
        <v>0</v>
      </c>
      <c r="Z621" s="13">
        <v>0</v>
      </c>
      <c r="AA621" s="13">
        <v>0</v>
      </c>
      <c r="AB621" s="13">
        <v>0</v>
      </c>
      <c r="AC621" s="13">
        <v>0</v>
      </c>
      <c r="AD621" s="9" t="s">
        <v>883</v>
      </c>
      <c r="AE621" s="25"/>
      <c r="AF621" s="9"/>
    </row>
    <row r="622" spans="1:77" x14ac:dyDescent="0.25">
      <c r="A622" s="9" t="s">
        <v>884</v>
      </c>
      <c r="B622" s="15">
        <v>42795</v>
      </c>
      <c r="C622" s="9" t="s">
        <v>200</v>
      </c>
      <c r="D622">
        <v>90</v>
      </c>
      <c r="E622" s="21"/>
      <c r="F622" s="9" t="s">
        <v>205</v>
      </c>
      <c r="G622" s="13">
        <v>1</v>
      </c>
      <c r="H622" s="13">
        <v>4.7</v>
      </c>
      <c r="I622" s="13">
        <v>3</v>
      </c>
      <c r="J622" s="13">
        <v>7.7</v>
      </c>
      <c r="K622" s="10">
        <v>1</v>
      </c>
      <c r="L622" s="10"/>
      <c r="M622" s="10">
        <v>1</v>
      </c>
      <c r="N622" s="10">
        <v>1</v>
      </c>
      <c r="O622" s="10">
        <v>0</v>
      </c>
      <c r="P622" s="10">
        <v>0</v>
      </c>
      <c r="Q622" s="10">
        <v>0</v>
      </c>
      <c r="R622" s="10">
        <v>0</v>
      </c>
      <c r="S622" s="10">
        <v>0</v>
      </c>
      <c r="T622" s="12">
        <v>1</v>
      </c>
      <c r="U622" s="13">
        <v>1</v>
      </c>
      <c r="V622" s="13">
        <v>1</v>
      </c>
      <c r="W622" s="13">
        <v>1</v>
      </c>
      <c r="X622" s="13">
        <v>0</v>
      </c>
      <c r="Y622" s="13">
        <v>0</v>
      </c>
      <c r="Z622" s="13">
        <v>0</v>
      </c>
      <c r="AA622" s="13">
        <v>0</v>
      </c>
      <c r="AB622" s="13">
        <v>0</v>
      </c>
      <c r="AC622" s="13">
        <v>0</v>
      </c>
      <c r="AD622" s="9" t="s">
        <v>25</v>
      </c>
      <c r="AE622" s="25"/>
      <c r="AF622" s="9"/>
      <c r="AG622">
        <v>0</v>
      </c>
      <c r="AH622">
        <v>0</v>
      </c>
      <c r="AI622">
        <v>0</v>
      </c>
      <c r="AJ622">
        <v>0</v>
      </c>
      <c r="AK622">
        <v>0</v>
      </c>
      <c r="AL622">
        <v>0</v>
      </c>
      <c r="AM622">
        <v>6</v>
      </c>
      <c r="AN622">
        <v>5</v>
      </c>
      <c r="AP622">
        <v>1</v>
      </c>
      <c r="AQ622">
        <v>1</v>
      </c>
      <c r="AR622">
        <v>0</v>
      </c>
      <c r="AS622">
        <v>0</v>
      </c>
      <c r="AT622">
        <v>0</v>
      </c>
      <c r="AU622">
        <v>1</v>
      </c>
      <c r="AV622">
        <v>0</v>
      </c>
      <c r="AW622">
        <v>0</v>
      </c>
      <c r="AX622">
        <v>0</v>
      </c>
      <c r="AY622">
        <v>0</v>
      </c>
      <c r="AZ622">
        <v>0</v>
      </c>
      <c r="BA622">
        <v>6</v>
      </c>
      <c r="BD622">
        <v>6</v>
      </c>
      <c r="BE622">
        <v>6</v>
      </c>
      <c r="BF622">
        <v>0</v>
      </c>
      <c r="BG622">
        <v>1</v>
      </c>
      <c r="BH622">
        <v>6</v>
      </c>
      <c r="BI622">
        <v>0</v>
      </c>
      <c r="BJ622">
        <v>0</v>
      </c>
      <c r="BK622">
        <v>0</v>
      </c>
      <c r="BL622">
        <v>0</v>
      </c>
      <c r="BM622">
        <v>0</v>
      </c>
      <c r="BN622">
        <v>0</v>
      </c>
      <c r="BO622">
        <v>1</v>
      </c>
      <c r="BP622">
        <v>4</v>
      </c>
      <c r="BQ622">
        <v>1</v>
      </c>
      <c r="BR622">
        <v>1</v>
      </c>
      <c r="BS622">
        <v>1</v>
      </c>
      <c r="BT622">
        <v>5</v>
      </c>
      <c r="BX622">
        <v>6</v>
      </c>
      <c r="BY622">
        <v>6</v>
      </c>
    </row>
  </sheetData>
  <sortState ref="A3:AB371">
    <sortCondition ref="B3:B371"/>
    <sortCondition ref="A3:A371"/>
  </sortState>
  <mergeCells count="3">
    <mergeCell ref="K1:S1"/>
    <mergeCell ref="T1:AC1"/>
    <mergeCell ref="H1:J1"/>
  </mergeCells>
  <pageMargins left="0.7" right="0.7" top="0.75" bottom="0.75" header="0.3" footer="0.3"/>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O61"/>
  <sheetViews>
    <sheetView workbookViewId="0"/>
  </sheetViews>
  <sheetFormatPr defaultRowHeight="15" x14ac:dyDescent="0.25"/>
  <cols>
    <col min="1" max="1" width="18.28515625" bestFit="1" customWidth="1"/>
    <col min="3" max="3" width="13.140625" bestFit="1" customWidth="1"/>
    <col min="5" max="5" width="31.5703125" customWidth="1"/>
    <col min="6" max="6" width="21.140625" customWidth="1"/>
    <col min="7" max="8" width="10.7109375" customWidth="1"/>
    <col min="9" max="13" width="8" customWidth="1"/>
    <col min="15" max="15" width="14.140625" bestFit="1" customWidth="1"/>
  </cols>
  <sheetData>
    <row r="1" spans="1:15" ht="15.75" thickBot="1" x14ac:dyDescent="0.3">
      <c r="A1" s="29" t="s">
        <v>166</v>
      </c>
      <c r="E1" s="29" t="s">
        <v>195</v>
      </c>
      <c r="F1" s="29" t="s">
        <v>169</v>
      </c>
      <c r="I1" s="29"/>
      <c r="J1" s="29"/>
      <c r="K1" s="29"/>
      <c r="L1" s="29"/>
      <c r="M1" s="29"/>
    </row>
    <row r="2" spans="1:15" x14ac:dyDescent="0.25">
      <c r="A2" s="35">
        <v>42795</v>
      </c>
      <c r="C2" s="36">
        <f>IF(AND($A2&lt;&gt;"Totale complessivo",$A2&lt;&gt;"")=TRUE,$A2,"")</f>
        <v>42795</v>
      </c>
      <c r="E2" s="29" t="s">
        <v>166</v>
      </c>
      <c r="F2" s="33">
        <v>42430</v>
      </c>
      <c r="G2" s="33">
        <v>42614</v>
      </c>
      <c r="H2" s="33">
        <v>42795</v>
      </c>
      <c r="I2" s="30"/>
      <c r="J2" s="30"/>
      <c r="K2" s="30"/>
      <c r="L2" s="30"/>
      <c r="M2" s="30"/>
      <c r="O2" s="39" t="s">
        <v>168</v>
      </c>
    </row>
    <row r="3" spans="1:15" x14ac:dyDescent="0.25">
      <c r="A3" s="35">
        <v>42614</v>
      </c>
      <c r="C3" s="37">
        <f t="shared" ref="C3:C61" si="0">IF(AND($A3&lt;&gt;"Totale complessivo",$A3&lt;&gt;"")=TRUE,$A3,"")</f>
        <v>42614</v>
      </c>
      <c r="E3" s="30" t="s">
        <v>200</v>
      </c>
      <c r="F3" s="31">
        <v>21</v>
      </c>
      <c r="G3" s="31">
        <v>52</v>
      </c>
      <c r="H3" s="31">
        <v>58</v>
      </c>
      <c r="I3" s="30"/>
      <c r="J3" s="30"/>
      <c r="K3" s="30"/>
      <c r="L3" s="30"/>
      <c r="M3" s="30"/>
      <c r="O3" s="40" t="str">
        <f t="shared" ref="O3:O51" si="1">IF(AND($E3&lt;&gt;"Totale complessivo",$E3&lt;&gt;"")=TRUE,$E3,"")</f>
        <v>Abbigliamento, scarpe e accessori</v>
      </c>
    </row>
    <row r="4" spans="1:15" x14ac:dyDescent="0.25">
      <c r="A4" s="35">
        <v>42430</v>
      </c>
      <c r="C4" s="37">
        <f t="shared" si="0"/>
        <v>42430</v>
      </c>
      <c r="E4" s="30" t="s">
        <v>206</v>
      </c>
      <c r="F4" s="31">
        <v>40</v>
      </c>
      <c r="G4" s="31">
        <v>40</v>
      </c>
      <c r="H4" s="31">
        <v>41</v>
      </c>
      <c r="I4" s="30"/>
      <c r="J4" s="30"/>
      <c r="K4" s="30"/>
      <c r="L4" s="30"/>
      <c r="M4" s="30"/>
      <c r="O4" s="40" t="str">
        <f t="shared" si="1"/>
        <v>Alta moda e accessori di lusso</v>
      </c>
    </row>
    <row r="5" spans="1:15" x14ac:dyDescent="0.25">
      <c r="A5" s="30" t="s">
        <v>167</v>
      </c>
      <c r="C5" s="37" t="str">
        <f t="shared" si="0"/>
        <v/>
      </c>
      <c r="E5" s="30" t="s">
        <v>107</v>
      </c>
      <c r="F5" s="31">
        <v>12</v>
      </c>
      <c r="G5" s="31">
        <v>12</v>
      </c>
      <c r="H5" s="31">
        <v>13</v>
      </c>
      <c r="I5" s="30"/>
      <c r="J5" s="30"/>
      <c r="K5" s="30"/>
      <c r="L5" s="30"/>
      <c r="M5" s="30"/>
      <c r="O5" s="40" t="str">
        <f t="shared" si="1"/>
        <v>Arredamento</v>
      </c>
    </row>
    <row r="6" spans="1:15" x14ac:dyDescent="0.25">
      <c r="C6" s="37" t="str">
        <f t="shared" si="0"/>
        <v/>
      </c>
      <c r="E6" s="30" t="s">
        <v>214</v>
      </c>
      <c r="F6" s="31">
        <v>15</v>
      </c>
      <c r="G6" s="31">
        <v>16</v>
      </c>
      <c r="H6" s="31">
        <v>17</v>
      </c>
      <c r="I6" s="30"/>
      <c r="J6" s="30"/>
      <c r="K6" s="30"/>
      <c r="L6" s="30"/>
      <c r="M6" s="30"/>
      <c r="O6" s="40" t="str">
        <f t="shared" si="1"/>
        <v>Articoli sportivi</v>
      </c>
    </row>
    <row r="7" spans="1:15" x14ac:dyDescent="0.25">
      <c r="C7" s="37" t="str">
        <f t="shared" si="0"/>
        <v/>
      </c>
      <c r="E7" s="30" t="s">
        <v>130</v>
      </c>
      <c r="F7" s="31">
        <v>15</v>
      </c>
      <c r="G7" s="31">
        <v>18</v>
      </c>
      <c r="H7" s="31">
        <v>18</v>
      </c>
      <c r="I7" s="30"/>
      <c r="J7" s="30"/>
      <c r="K7" s="30"/>
      <c r="L7" s="30"/>
      <c r="M7" s="30"/>
      <c r="O7" s="40" t="str">
        <f t="shared" si="1"/>
        <v>Cosmetica</v>
      </c>
    </row>
    <row r="8" spans="1:15" x14ac:dyDescent="0.25">
      <c r="C8" s="37" t="str">
        <f t="shared" si="0"/>
        <v/>
      </c>
      <c r="E8" s="30" t="s">
        <v>108</v>
      </c>
      <c r="F8" s="31">
        <v>7</v>
      </c>
      <c r="G8" s="31">
        <v>9</v>
      </c>
      <c r="H8" s="31">
        <v>9</v>
      </c>
      <c r="I8" s="30"/>
      <c r="J8" s="30"/>
      <c r="K8" s="30"/>
      <c r="L8" s="30"/>
      <c r="M8" s="30"/>
      <c r="O8" s="40" t="str">
        <f t="shared" si="1"/>
        <v>Elettronica</v>
      </c>
    </row>
    <row r="9" spans="1:15" x14ac:dyDescent="0.25">
      <c r="C9" s="37" t="str">
        <f t="shared" si="0"/>
        <v/>
      </c>
      <c r="E9" s="30" t="s">
        <v>133</v>
      </c>
      <c r="F9" s="31">
        <v>1</v>
      </c>
      <c r="G9" s="31">
        <v>4</v>
      </c>
      <c r="H9" s="31">
        <v>15</v>
      </c>
      <c r="I9" s="30"/>
      <c r="J9" s="30"/>
      <c r="K9" s="30"/>
      <c r="L9" s="30"/>
      <c r="M9" s="30"/>
      <c r="O9" s="40" t="str">
        <f t="shared" si="1"/>
        <v>Food</v>
      </c>
    </row>
    <row r="10" spans="1:15" x14ac:dyDescent="0.25">
      <c r="C10" s="37" t="str">
        <f t="shared" si="0"/>
        <v/>
      </c>
      <c r="E10" s="30" t="s">
        <v>137</v>
      </c>
      <c r="F10" s="31"/>
      <c r="G10" s="31">
        <v>3</v>
      </c>
      <c r="H10" s="31">
        <v>3</v>
      </c>
      <c r="I10" s="30"/>
      <c r="J10" s="30"/>
      <c r="K10" s="30"/>
      <c r="L10" s="30"/>
      <c r="M10" s="30"/>
      <c r="O10" s="40" t="str">
        <f t="shared" si="1"/>
        <v>Gioielli</v>
      </c>
    </row>
    <row r="11" spans="1:15" x14ac:dyDescent="0.25">
      <c r="C11" s="37" t="str">
        <f t="shared" si="0"/>
        <v/>
      </c>
      <c r="E11" s="30" t="s">
        <v>564</v>
      </c>
      <c r="F11" s="31"/>
      <c r="G11" s="31"/>
      <c r="H11" s="31">
        <v>15</v>
      </c>
      <c r="I11" s="30"/>
      <c r="J11" s="30"/>
      <c r="K11" s="30"/>
      <c r="L11" s="30"/>
      <c r="M11" s="30"/>
      <c r="O11" s="40" t="str">
        <f t="shared" si="1"/>
        <v>Healthcare</v>
      </c>
    </row>
    <row r="12" spans="1:15" x14ac:dyDescent="0.25">
      <c r="C12" s="37" t="str">
        <f t="shared" si="0"/>
        <v/>
      </c>
      <c r="E12" s="30" t="s">
        <v>223</v>
      </c>
      <c r="F12" s="31">
        <v>8</v>
      </c>
      <c r="G12" s="31">
        <v>16</v>
      </c>
      <c r="H12" s="31">
        <v>18</v>
      </c>
      <c r="I12" s="30"/>
      <c r="J12" s="30"/>
      <c r="K12" s="30"/>
      <c r="L12" s="30"/>
      <c r="M12" s="30"/>
      <c r="O12" s="40" t="str">
        <f t="shared" si="1"/>
        <v>Hobby, Brico e Giocattoli</v>
      </c>
    </row>
    <row r="13" spans="1:15" x14ac:dyDescent="0.25">
      <c r="C13" s="37" t="str">
        <f t="shared" si="0"/>
        <v/>
      </c>
      <c r="E13" s="30" t="s">
        <v>224</v>
      </c>
      <c r="F13" s="31">
        <v>8</v>
      </c>
      <c r="G13" s="31">
        <v>10</v>
      </c>
      <c r="H13" s="31">
        <v>10</v>
      </c>
      <c r="I13" s="30"/>
      <c r="J13" s="30"/>
      <c r="K13" s="30"/>
      <c r="L13" s="30"/>
      <c r="M13" s="30"/>
      <c r="O13" s="40" t="str">
        <f t="shared" si="1"/>
        <v>Media e Editoria</v>
      </c>
    </row>
    <row r="14" spans="1:15" x14ac:dyDescent="0.25">
      <c r="C14" s="37" t="str">
        <f t="shared" si="0"/>
        <v/>
      </c>
      <c r="E14" s="30" t="s">
        <v>222</v>
      </c>
      <c r="F14" s="31">
        <v>29</v>
      </c>
      <c r="G14" s="31">
        <v>32</v>
      </c>
      <c r="H14" s="31">
        <v>35</v>
      </c>
      <c r="I14" s="30"/>
      <c r="J14" s="30"/>
      <c r="K14" s="30"/>
      <c r="L14" s="30"/>
      <c r="M14" s="30"/>
      <c r="O14" s="40" t="str">
        <f t="shared" si="1"/>
        <v>Supermercati</v>
      </c>
    </row>
    <row r="15" spans="1:15" x14ac:dyDescent="0.25">
      <c r="C15" s="37" t="str">
        <f t="shared" si="0"/>
        <v/>
      </c>
      <c r="E15" s="30" t="s">
        <v>167</v>
      </c>
      <c r="F15" s="31">
        <v>156</v>
      </c>
      <c r="G15" s="31">
        <v>212</v>
      </c>
      <c r="H15" s="31">
        <v>252</v>
      </c>
      <c r="I15" s="30"/>
      <c r="J15" s="30"/>
      <c r="K15" s="30"/>
      <c r="L15" s="30"/>
      <c r="M15" s="30"/>
      <c r="O15" s="40" t="str">
        <f t="shared" si="1"/>
        <v/>
      </c>
    </row>
    <row r="16" spans="1:15" x14ac:dyDescent="0.25">
      <c r="C16" s="37" t="str">
        <f t="shared" si="0"/>
        <v/>
      </c>
      <c r="O16" s="40" t="str">
        <f t="shared" si="1"/>
        <v/>
      </c>
    </row>
    <row r="17" spans="3:15" x14ac:dyDescent="0.25">
      <c r="C17" s="37" t="str">
        <f t="shared" si="0"/>
        <v/>
      </c>
      <c r="O17" s="40" t="str">
        <f t="shared" si="1"/>
        <v/>
      </c>
    </row>
    <row r="18" spans="3:15" x14ac:dyDescent="0.25">
      <c r="C18" s="37" t="str">
        <f t="shared" si="0"/>
        <v/>
      </c>
      <c r="O18" s="40" t="str">
        <f t="shared" si="1"/>
        <v/>
      </c>
    </row>
    <row r="19" spans="3:15" x14ac:dyDescent="0.25">
      <c r="C19" s="37" t="str">
        <f t="shared" si="0"/>
        <v/>
      </c>
      <c r="O19" s="40" t="str">
        <f t="shared" si="1"/>
        <v/>
      </c>
    </row>
    <row r="20" spans="3:15" x14ac:dyDescent="0.25">
      <c r="C20" s="37" t="str">
        <f t="shared" si="0"/>
        <v/>
      </c>
      <c r="O20" s="40" t="str">
        <f t="shared" si="1"/>
        <v/>
      </c>
    </row>
    <row r="21" spans="3:15" x14ac:dyDescent="0.25">
      <c r="C21" s="37" t="str">
        <f t="shared" si="0"/>
        <v/>
      </c>
      <c r="O21" s="40" t="str">
        <f t="shared" si="1"/>
        <v/>
      </c>
    </row>
    <row r="22" spans="3:15" x14ac:dyDescent="0.25">
      <c r="C22" s="37" t="str">
        <f t="shared" si="0"/>
        <v/>
      </c>
      <c r="O22" s="40" t="str">
        <f t="shared" si="1"/>
        <v/>
      </c>
    </row>
    <row r="23" spans="3:15" x14ac:dyDescent="0.25">
      <c r="C23" s="37" t="str">
        <f t="shared" si="0"/>
        <v/>
      </c>
      <c r="O23" s="40" t="str">
        <f t="shared" si="1"/>
        <v/>
      </c>
    </row>
    <row r="24" spans="3:15" x14ac:dyDescent="0.25">
      <c r="C24" s="37" t="str">
        <f t="shared" si="0"/>
        <v/>
      </c>
      <c r="O24" s="40" t="str">
        <f t="shared" si="1"/>
        <v/>
      </c>
    </row>
    <row r="25" spans="3:15" x14ac:dyDescent="0.25">
      <c r="C25" s="37" t="str">
        <f t="shared" si="0"/>
        <v/>
      </c>
      <c r="O25" s="40" t="str">
        <f t="shared" si="1"/>
        <v/>
      </c>
    </row>
    <row r="26" spans="3:15" x14ac:dyDescent="0.25">
      <c r="C26" s="37" t="str">
        <f t="shared" si="0"/>
        <v/>
      </c>
      <c r="O26" s="40" t="str">
        <f t="shared" si="1"/>
        <v/>
      </c>
    </row>
    <row r="27" spans="3:15" x14ac:dyDescent="0.25">
      <c r="C27" s="37" t="str">
        <f t="shared" si="0"/>
        <v/>
      </c>
      <c r="O27" s="40" t="str">
        <f t="shared" si="1"/>
        <v/>
      </c>
    </row>
    <row r="28" spans="3:15" x14ac:dyDescent="0.25">
      <c r="C28" s="37" t="str">
        <f t="shared" si="0"/>
        <v/>
      </c>
      <c r="O28" s="40" t="str">
        <f t="shared" si="1"/>
        <v/>
      </c>
    </row>
    <row r="29" spans="3:15" x14ac:dyDescent="0.25">
      <c r="C29" s="37" t="str">
        <f t="shared" si="0"/>
        <v/>
      </c>
      <c r="O29" s="40" t="str">
        <f t="shared" si="1"/>
        <v/>
      </c>
    </row>
    <row r="30" spans="3:15" x14ac:dyDescent="0.25">
      <c r="C30" s="37" t="str">
        <f t="shared" si="0"/>
        <v/>
      </c>
      <c r="O30" s="40" t="str">
        <f t="shared" si="1"/>
        <v/>
      </c>
    </row>
    <row r="31" spans="3:15" x14ac:dyDescent="0.25">
      <c r="C31" s="37" t="str">
        <f t="shared" si="0"/>
        <v/>
      </c>
      <c r="O31" s="40" t="str">
        <f t="shared" si="1"/>
        <v/>
      </c>
    </row>
    <row r="32" spans="3:15" x14ac:dyDescent="0.25">
      <c r="C32" s="37" t="str">
        <f t="shared" si="0"/>
        <v/>
      </c>
      <c r="O32" s="40" t="str">
        <f t="shared" si="1"/>
        <v/>
      </c>
    </row>
    <row r="33" spans="3:15" x14ac:dyDescent="0.25">
      <c r="C33" s="37" t="str">
        <f t="shared" si="0"/>
        <v/>
      </c>
      <c r="O33" s="40" t="str">
        <f t="shared" si="1"/>
        <v/>
      </c>
    </row>
    <row r="34" spans="3:15" x14ac:dyDescent="0.25">
      <c r="C34" s="37" t="str">
        <f t="shared" si="0"/>
        <v/>
      </c>
      <c r="O34" s="40" t="str">
        <f t="shared" si="1"/>
        <v/>
      </c>
    </row>
    <row r="35" spans="3:15" x14ac:dyDescent="0.25">
      <c r="C35" s="37" t="str">
        <f t="shared" si="0"/>
        <v/>
      </c>
      <c r="O35" s="40" t="str">
        <f t="shared" si="1"/>
        <v/>
      </c>
    </row>
    <row r="36" spans="3:15" x14ac:dyDescent="0.25">
      <c r="C36" s="37" t="str">
        <f t="shared" si="0"/>
        <v/>
      </c>
      <c r="O36" s="40" t="str">
        <f t="shared" si="1"/>
        <v/>
      </c>
    </row>
    <row r="37" spans="3:15" x14ac:dyDescent="0.25">
      <c r="C37" s="37" t="str">
        <f t="shared" si="0"/>
        <v/>
      </c>
      <c r="O37" s="40" t="str">
        <f t="shared" si="1"/>
        <v/>
      </c>
    </row>
    <row r="38" spans="3:15" x14ac:dyDescent="0.25">
      <c r="C38" s="37" t="str">
        <f t="shared" si="0"/>
        <v/>
      </c>
      <c r="O38" s="40" t="str">
        <f t="shared" si="1"/>
        <v/>
      </c>
    </row>
    <row r="39" spans="3:15" x14ac:dyDescent="0.25">
      <c r="C39" s="37" t="str">
        <f t="shared" si="0"/>
        <v/>
      </c>
      <c r="O39" s="40" t="str">
        <f t="shared" si="1"/>
        <v/>
      </c>
    </row>
    <row r="40" spans="3:15" x14ac:dyDescent="0.25">
      <c r="C40" s="37" t="str">
        <f t="shared" si="0"/>
        <v/>
      </c>
      <c r="O40" s="40" t="str">
        <f t="shared" si="1"/>
        <v/>
      </c>
    </row>
    <row r="41" spans="3:15" x14ac:dyDescent="0.25">
      <c r="C41" s="37" t="str">
        <f t="shared" si="0"/>
        <v/>
      </c>
      <c r="O41" s="40" t="str">
        <f t="shared" si="1"/>
        <v/>
      </c>
    </row>
    <row r="42" spans="3:15" x14ac:dyDescent="0.25">
      <c r="C42" s="37" t="str">
        <f t="shared" si="0"/>
        <v/>
      </c>
      <c r="O42" s="40" t="str">
        <f t="shared" si="1"/>
        <v/>
      </c>
    </row>
    <row r="43" spans="3:15" x14ac:dyDescent="0.25">
      <c r="C43" s="37" t="str">
        <f t="shared" si="0"/>
        <v/>
      </c>
      <c r="O43" s="40" t="str">
        <f t="shared" si="1"/>
        <v/>
      </c>
    </row>
    <row r="44" spans="3:15" x14ac:dyDescent="0.25">
      <c r="C44" s="37" t="str">
        <f t="shared" si="0"/>
        <v/>
      </c>
      <c r="O44" s="40" t="str">
        <f t="shared" si="1"/>
        <v/>
      </c>
    </row>
    <row r="45" spans="3:15" x14ac:dyDescent="0.25">
      <c r="C45" s="37" t="str">
        <f t="shared" si="0"/>
        <v/>
      </c>
      <c r="O45" s="40" t="str">
        <f t="shared" si="1"/>
        <v/>
      </c>
    </row>
    <row r="46" spans="3:15" x14ac:dyDescent="0.25">
      <c r="C46" s="37" t="str">
        <f t="shared" si="0"/>
        <v/>
      </c>
      <c r="O46" s="40" t="str">
        <f t="shared" si="1"/>
        <v/>
      </c>
    </row>
    <row r="47" spans="3:15" x14ac:dyDescent="0.25">
      <c r="C47" s="37" t="str">
        <f t="shared" si="0"/>
        <v/>
      </c>
      <c r="O47" s="40" t="str">
        <f t="shared" si="1"/>
        <v/>
      </c>
    </row>
    <row r="48" spans="3:15" x14ac:dyDescent="0.25">
      <c r="C48" s="37" t="str">
        <f t="shared" si="0"/>
        <v/>
      </c>
      <c r="O48" s="40" t="str">
        <f t="shared" si="1"/>
        <v/>
      </c>
    </row>
    <row r="49" spans="3:15" x14ac:dyDescent="0.25">
      <c r="C49" s="37" t="str">
        <f t="shared" si="0"/>
        <v/>
      </c>
      <c r="O49" s="40" t="str">
        <f t="shared" si="1"/>
        <v/>
      </c>
    </row>
    <row r="50" spans="3:15" x14ac:dyDescent="0.25">
      <c r="C50" s="37" t="str">
        <f t="shared" si="0"/>
        <v/>
      </c>
      <c r="O50" s="40" t="str">
        <f t="shared" si="1"/>
        <v/>
      </c>
    </row>
    <row r="51" spans="3:15" ht="15.75" thickBot="1" x14ac:dyDescent="0.3">
      <c r="C51" s="37" t="str">
        <f t="shared" si="0"/>
        <v/>
      </c>
      <c r="O51" s="41" t="str">
        <f t="shared" si="1"/>
        <v/>
      </c>
    </row>
    <row r="52" spans="3:15" x14ac:dyDescent="0.25">
      <c r="C52" s="37" t="str">
        <f t="shared" si="0"/>
        <v/>
      </c>
    </row>
    <row r="53" spans="3:15" x14ac:dyDescent="0.25">
      <c r="C53" s="37" t="str">
        <f t="shared" si="0"/>
        <v/>
      </c>
    </row>
    <row r="54" spans="3:15" x14ac:dyDescent="0.25">
      <c r="C54" s="37" t="str">
        <f t="shared" si="0"/>
        <v/>
      </c>
    </row>
    <row r="55" spans="3:15" x14ac:dyDescent="0.25">
      <c r="C55" s="37" t="str">
        <f t="shared" si="0"/>
        <v/>
      </c>
    </row>
    <row r="56" spans="3:15" x14ac:dyDescent="0.25">
      <c r="C56" s="37" t="str">
        <f t="shared" si="0"/>
        <v/>
      </c>
    </row>
    <row r="57" spans="3:15" x14ac:dyDescent="0.25">
      <c r="C57" s="37" t="str">
        <f t="shared" si="0"/>
        <v/>
      </c>
    </row>
    <row r="58" spans="3:15" x14ac:dyDescent="0.25">
      <c r="C58" s="37" t="str">
        <f t="shared" si="0"/>
        <v/>
      </c>
    </row>
    <row r="59" spans="3:15" x14ac:dyDescent="0.25">
      <c r="C59" s="37" t="str">
        <f t="shared" si="0"/>
        <v/>
      </c>
    </row>
    <row r="60" spans="3:15" x14ac:dyDescent="0.25">
      <c r="C60" s="37" t="str">
        <f t="shared" si="0"/>
        <v/>
      </c>
    </row>
    <row r="61" spans="3:15" ht="15.75" thickBot="1" x14ac:dyDescent="0.3">
      <c r="C61" s="38" t="str">
        <f t="shared" si="0"/>
        <v/>
      </c>
    </row>
  </sheetData>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O1000"/>
  <sheetViews>
    <sheetView topLeftCell="A156" workbookViewId="0">
      <selection activeCell="F172" sqref="F172"/>
    </sheetView>
  </sheetViews>
  <sheetFormatPr defaultRowHeight="15" x14ac:dyDescent="0.25"/>
  <cols>
    <col min="1" max="1" width="22.28515625" customWidth="1"/>
    <col min="2" max="2" width="21.140625" customWidth="1"/>
    <col min="3" max="3" width="6.42578125" customWidth="1"/>
    <col min="4" max="4" width="7.140625" customWidth="1"/>
    <col min="5" max="5" width="33.42578125" customWidth="1"/>
    <col min="6" max="6" width="22.28515625" customWidth="1"/>
    <col min="7" max="7" width="21.140625" customWidth="1"/>
    <col min="8" max="8" width="6.42578125" customWidth="1"/>
    <col min="9" max="9" width="7.140625" customWidth="1"/>
    <col min="10" max="15" width="8.42578125" customWidth="1"/>
    <col min="16" max="21" width="9.28515625" customWidth="1"/>
    <col min="22" max="34" width="18.28515625" customWidth="1"/>
    <col min="35" max="35" width="14.42578125" customWidth="1"/>
    <col min="36" max="53" width="18.28515625" customWidth="1"/>
    <col min="54" max="54" width="14.28515625" customWidth="1"/>
    <col min="55" max="63" width="10.85546875" customWidth="1"/>
    <col min="64" max="64" width="14.5703125" customWidth="1"/>
    <col min="65" max="116" width="21.42578125" customWidth="1"/>
    <col min="117" max="117" width="15.7109375" customWidth="1"/>
    <col min="118" max="120" width="9" customWidth="1"/>
    <col min="121" max="121" width="10" customWidth="1"/>
    <col min="122" max="151" width="12.42578125" customWidth="1"/>
    <col min="152" max="152" width="12.42578125" bestFit="1" customWidth="1"/>
    <col min="153" max="154" width="12.42578125" customWidth="1"/>
    <col min="155" max="155" width="9.7109375" customWidth="1"/>
    <col min="156" max="158" width="8.5703125" customWidth="1"/>
    <col min="159" max="159" width="11.85546875" customWidth="1"/>
    <col min="160" max="176" width="15.42578125" customWidth="1"/>
    <col min="177" max="177" width="19.140625" customWidth="1"/>
    <col min="178" max="217" width="19.7109375" customWidth="1"/>
    <col min="218" max="218" width="11.28515625" customWidth="1"/>
    <col min="219" max="219" width="19.7109375" customWidth="1"/>
    <col min="220" max="258" width="19.7109375" bestFit="1" customWidth="1"/>
    <col min="259" max="259" width="11.5703125" bestFit="1" customWidth="1"/>
    <col min="260" max="269" width="15" bestFit="1" customWidth="1"/>
    <col min="270" max="270" width="18.7109375" bestFit="1" customWidth="1"/>
    <col min="271" max="286" width="15.28515625" bestFit="1" customWidth="1"/>
    <col min="287" max="287" width="10.28515625" bestFit="1" customWidth="1"/>
    <col min="288" max="288" width="15.85546875" bestFit="1" customWidth="1"/>
  </cols>
  <sheetData>
    <row r="1" spans="1:15" x14ac:dyDescent="0.25">
      <c r="A1" s="29" t="s">
        <v>300</v>
      </c>
      <c r="B1" s="29" t="s">
        <v>169</v>
      </c>
      <c r="E1" s="29" t="s">
        <v>300</v>
      </c>
      <c r="G1" s="29" t="s">
        <v>169</v>
      </c>
    </row>
    <row r="2" spans="1:15" x14ac:dyDescent="0.25">
      <c r="A2" s="29" t="s">
        <v>166</v>
      </c>
      <c r="B2" s="14">
        <v>42430</v>
      </c>
      <c r="C2" s="14">
        <v>42614</v>
      </c>
      <c r="D2" s="14">
        <v>42795</v>
      </c>
      <c r="E2" s="29" t="s">
        <v>166</v>
      </c>
      <c r="F2" s="29" t="s">
        <v>2</v>
      </c>
      <c r="G2" s="14">
        <v>42430</v>
      </c>
      <c r="H2" s="14">
        <v>42614</v>
      </c>
      <c r="I2" s="14">
        <v>42795</v>
      </c>
      <c r="J2" s="30"/>
      <c r="K2" s="30"/>
      <c r="L2" s="30"/>
      <c r="M2" s="30"/>
      <c r="N2" s="30" t="s">
        <v>301</v>
      </c>
      <c r="O2" s="30"/>
    </row>
    <row r="3" spans="1:15" x14ac:dyDescent="0.25">
      <c r="A3" s="30" t="s">
        <v>567</v>
      </c>
      <c r="B3" s="31">
        <v>1</v>
      </c>
      <c r="C3" s="31">
        <v>1</v>
      </c>
      <c r="D3" s="31">
        <v>1</v>
      </c>
      <c r="E3" s="30" t="s">
        <v>200</v>
      </c>
      <c r="F3" s="30" t="s">
        <v>567</v>
      </c>
      <c r="G3" s="31">
        <v>1</v>
      </c>
      <c r="H3" s="31">
        <v>1</v>
      </c>
      <c r="I3" s="31">
        <v>1</v>
      </c>
      <c r="J3" s="30"/>
      <c r="K3" s="30" t="str">
        <f ca="1">IFERROR(IF(SERVIZIO!$A$3=1,IF(GETPIVOTDATA("Data",$A$1,"Brand",$A3,"Data",DATE(YEAR(INDEX(Tendina_Data,SERVIZIO!$A$2)),MONTH(INDEX(Tendina_Data,SERVIZIO!$A$2)),1))&lt;&gt;"",$A3,""),IF(GETPIVOTDATA("Data",$E$1,"Brand",$F3,"Data",DATE(YEAR(INDEX(Tendina_Data,SERVIZIO!$A$2)),MONTH(INDEX(Tendina_Data,SERVIZIO!$A$2)),1),"Settore",INDEX(Tendina_Settori,SERVIZIO!$A$3))&lt;&gt;"",$F3,"")),"")</f>
        <v>Brand_1</v>
      </c>
      <c r="L3" s="30">
        <f ca="1">IF(K3&lt;&gt;"",COUNTIF($K$3:K3,"*?*"),"")</f>
        <v>1</v>
      </c>
      <c r="M3" s="30">
        <v>1</v>
      </c>
      <c r="N3" s="30" t="str">
        <f ca="1">IFERROR(INDEX($K$3:$K$1002,MATCH($M3,$L$3:$L$1002,0)),"")</f>
        <v>Brand_1</v>
      </c>
      <c r="O3" s="30"/>
    </row>
    <row r="4" spans="1:15" x14ac:dyDescent="0.25">
      <c r="A4" s="30" t="s">
        <v>568</v>
      </c>
      <c r="B4" s="31"/>
      <c r="C4" s="31"/>
      <c r="D4" s="31">
        <v>1</v>
      </c>
      <c r="E4" s="30" t="s">
        <v>200</v>
      </c>
      <c r="F4" s="30" t="s">
        <v>569</v>
      </c>
      <c r="G4" s="31">
        <v>1</v>
      </c>
      <c r="H4" s="31">
        <v>1</v>
      </c>
      <c r="I4" s="31">
        <v>1</v>
      </c>
      <c r="J4" s="30"/>
      <c r="K4" s="30" t="str">
        <f ca="1">IFERROR(IF(SERVIZIO!$A$3=1,IF(GETPIVOTDATA("Data",$A$1,"Brand",$A4,"Data",DATE(YEAR(INDEX(Tendina_Data,SERVIZIO!$A$2)),MONTH(INDEX(Tendina_Data,SERVIZIO!$A$2)),1))&lt;&gt;"",$A4,""),IF(GETPIVOTDATA("Data",$E$1,"Brand",$F4,"Data",DATE(YEAR(INDEX(Tendina_Data,SERVIZIO!$A$2)),MONTH(INDEX(Tendina_Data,SERVIZIO!$A$2)),1),"Settore",INDEX(Tendina_Settori,SERVIZIO!$A$3))&lt;&gt;"",$F4,"")),"")</f>
        <v>Brand_2</v>
      </c>
      <c r="L4" s="30">
        <f ca="1">IF(K4&lt;&gt;"",COUNTIF($K$3:K4,"*?*"),"")</f>
        <v>2</v>
      </c>
      <c r="M4" s="30">
        <v>2</v>
      </c>
      <c r="N4" s="30" t="str">
        <f t="shared" ref="N4:N67" ca="1" si="0">IFERROR(INDEX($K$3:$K$1002,MATCH($M4,$L$3:$L$1002,0)),"")</f>
        <v>Brand_2</v>
      </c>
      <c r="O4" s="30"/>
    </row>
    <row r="5" spans="1:15" x14ac:dyDescent="0.25">
      <c r="A5" s="30" t="s">
        <v>569</v>
      </c>
      <c r="B5" s="31">
        <v>1</v>
      </c>
      <c r="C5" s="31">
        <v>1</v>
      </c>
      <c r="D5" s="31">
        <v>1</v>
      </c>
      <c r="E5" s="30" t="s">
        <v>200</v>
      </c>
      <c r="F5" s="30" t="s">
        <v>573</v>
      </c>
      <c r="G5" s="31">
        <v>1</v>
      </c>
      <c r="H5" s="31">
        <v>1</v>
      </c>
      <c r="I5" s="31">
        <v>1</v>
      </c>
      <c r="J5" s="30"/>
      <c r="K5" s="30" t="str">
        <f ca="1">IFERROR(IF(SERVIZIO!$A$3=1,IF(GETPIVOTDATA("Data",$A$1,"Brand",$A5,"Data",DATE(YEAR(INDEX(Tendina_Data,SERVIZIO!$A$2)),MONTH(INDEX(Tendina_Data,SERVIZIO!$A$2)),1))&lt;&gt;"",$A5,""),IF(GETPIVOTDATA("Data",$E$1,"Brand",$F5,"Data",DATE(YEAR(INDEX(Tendina_Data,SERVIZIO!$A$2)),MONTH(INDEX(Tendina_Data,SERVIZIO!$A$2)),1),"Settore",INDEX(Tendina_Settori,SERVIZIO!$A$3))&lt;&gt;"",$F5,"")),"")</f>
        <v>Brand_3</v>
      </c>
      <c r="L5" s="30">
        <f ca="1">IF(K5&lt;&gt;"",COUNTIF($K$3:K5,"*?*"),"")</f>
        <v>3</v>
      </c>
      <c r="M5" s="30">
        <v>3</v>
      </c>
      <c r="N5" s="30" t="str">
        <f t="shared" ca="1" si="0"/>
        <v>Brand_3</v>
      </c>
      <c r="O5" s="30"/>
    </row>
    <row r="6" spans="1:15" x14ac:dyDescent="0.25">
      <c r="A6" s="30" t="s">
        <v>570</v>
      </c>
      <c r="B6" s="31"/>
      <c r="C6" s="31">
        <v>1</v>
      </c>
      <c r="D6" s="31">
        <v>1</v>
      </c>
      <c r="E6" s="30" t="s">
        <v>200</v>
      </c>
      <c r="F6" s="30" t="s">
        <v>578</v>
      </c>
      <c r="G6" s="31"/>
      <c r="H6" s="31">
        <v>1</v>
      </c>
      <c r="I6" s="31">
        <v>1</v>
      </c>
      <c r="J6" s="30"/>
      <c r="K6" s="30" t="str">
        <f ca="1">IFERROR(IF(SERVIZIO!$A$3=1,IF(GETPIVOTDATA("Data",$A$1,"Brand",$A6,"Data",DATE(YEAR(INDEX(Tendina_Data,SERVIZIO!$A$2)),MONTH(INDEX(Tendina_Data,SERVIZIO!$A$2)),1))&lt;&gt;"",$A6,""),IF(GETPIVOTDATA("Data",$E$1,"Brand",$F6,"Data",DATE(YEAR(INDEX(Tendina_Data,SERVIZIO!$A$2)),MONTH(INDEX(Tendina_Data,SERVIZIO!$A$2)),1),"Settore",INDEX(Tendina_Settori,SERVIZIO!$A$3))&lt;&gt;"",$F6,"")),"")</f>
        <v>Brand_4</v>
      </c>
      <c r="L6" s="30">
        <f ca="1">IF(K6&lt;&gt;"",COUNTIF($K$3:K6,"*?*"),"")</f>
        <v>4</v>
      </c>
      <c r="M6" s="30">
        <v>4</v>
      </c>
      <c r="N6" s="30" t="str">
        <f t="shared" ca="1" si="0"/>
        <v>Brand_4</v>
      </c>
      <c r="O6" s="30"/>
    </row>
    <row r="7" spans="1:15" x14ac:dyDescent="0.25">
      <c r="A7" s="30" t="s">
        <v>571</v>
      </c>
      <c r="B7" s="31">
        <v>1</v>
      </c>
      <c r="C7" s="31">
        <v>1</v>
      </c>
      <c r="D7" s="31">
        <v>1</v>
      </c>
      <c r="E7" s="30" t="s">
        <v>200</v>
      </c>
      <c r="F7" s="30" t="s">
        <v>591</v>
      </c>
      <c r="G7" s="31"/>
      <c r="H7" s="31">
        <v>1</v>
      </c>
      <c r="I7" s="31">
        <v>1</v>
      </c>
      <c r="J7" s="30"/>
      <c r="K7" s="30" t="str">
        <f ca="1">IFERROR(IF(SERVIZIO!$A$3=1,IF(GETPIVOTDATA("Data",$A$1,"Brand",$A7,"Data",DATE(YEAR(INDEX(Tendina_Data,SERVIZIO!$A$2)),MONTH(INDEX(Tendina_Data,SERVIZIO!$A$2)),1))&lt;&gt;"",$A7,""),IF(GETPIVOTDATA("Data",$E$1,"Brand",$F7,"Data",DATE(YEAR(INDEX(Tendina_Data,SERVIZIO!$A$2)),MONTH(INDEX(Tendina_Data,SERVIZIO!$A$2)),1),"Settore",INDEX(Tendina_Settori,SERVIZIO!$A$3))&lt;&gt;"",$F7,"")),"")</f>
        <v>Brand_5</v>
      </c>
      <c r="L7" s="30">
        <f ca="1">IF(K7&lt;&gt;"",COUNTIF($K$3:K7,"*?*"),"")</f>
        <v>5</v>
      </c>
      <c r="M7" s="30">
        <v>5</v>
      </c>
      <c r="N7" s="30" t="str">
        <f t="shared" ca="1" si="0"/>
        <v>Brand_5</v>
      </c>
      <c r="O7" s="30"/>
    </row>
    <row r="8" spans="1:15" x14ac:dyDescent="0.25">
      <c r="A8" s="30" t="s">
        <v>573</v>
      </c>
      <c r="B8" s="31">
        <v>1</v>
      </c>
      <c r="C8" s="31">
        <v>1</v>
      </c>
      <c r="D8" s="31">
        <v>1</v>
      </c>
      <c r="E8" s="30" t="s">
        <v>200</v>
      </c>
      <c r="F8" s="30" t="s">
        <v>600</v>
      </c>
      <c r="G8" s="31"/>
      <c r="H8" s="31"/>
      <c r="I8" s="31">
        <v>1</v>
      </c>
      <c r="J8" s="30"/>
      <c r="K8" s="30" t="str">
        <f ca="1">IFERROR(IF(SERVIZIO!$A$3=1,IF(GETPIVOTDATA("Data",$A$1,"Brand",$A8,"Data",DATE(YEAR(INDEX(Tendina_Data,SERVIZIO!$A$2)),MONTH(INDEX(Tendina_Data,SERVIZIO!$A$2)),1))&lt;&gt;"",$A8,""),IF(GETPIVOTDATA("Data",$E$1,"Brand",$F8,"Data",DATE(YEAR(INDEX(Tendina_Data,SERVIZIO!$A$2)),MONTH(INDEX(Tendina_Data,SERVIZIO!$A$2)),1),"Settore",INDEX(Tendina_Settori,SERVIZIO!$A$3))&lt;&gt;"",$F8,"")),"")</f>
        <v>Brand_6</v>
      </c>
      <c r="L8" s="30">
        <f ca="1">IF(K8&lt;&gt;"",COUNTIF($K$3:K8,"*?*"),"")</f>
        <v>6</v>
      </c>
      <c r="M8" s="30">
        <v>6</v>
      </c>
      <c r="N8" s="30" t="str">
        <f t="shared" ca="1" si="0"/>
        <v>Brand_6</v>
      </c>
      <c r="O8" s="30"/>
    </row>
    <row r="9" spans="1:15" x14ac:dyDescent="0.25">
      <c r="A9" s="30" t="s">
        <v>575</v>
      </c>
      <c r="B9" s="31">
        <v>1</v>
      </c>
      <c r="C9" s="31">
        <v>1</v>
      </c>
      <c r="D9" s="31">
        <v>1</v>
      </c>
      <c r="E9" s="30" t="s">
        <v>200</v>
      </c>
      <c r="F9" s="30" t="s">
        <v>603</v>
      </c>
      <c r="G9" s="31">
        <v>1</v>
      </c>
      <c r="H9" s="31">
        <v>1</v>
      </c>
      <c r="I9" s="31">
        <v>1</v>
      </c>
      <c r="J9" s="30"/>
      <c r="K9" s="30" t="str">
        <f ca="1">IFERROR(IF(SERVIZIO!$A$3=1,IF(GETPIVOTDATA("Data",$A$1,"Brand",$A9,"Data",DATE(YEAR(INDEX(Tendina_Data,SERVIZIO!$A$2)),MONTH(INDEX(Tendina_Data,SERVIZIO!$A$2)),1))&lt;&gt;"",$A9,""),IF(GETPIVOTDATA("Data",$E$1,"Brand",$F9,"Data",DATE(YEAR(INDEX(Tendina_Data,SERVIZIO!$A$2)),MONTH(INDEX(Tendina_Data,SERVIZIO!$A$2)),1),"Settore",INDEX(Tendina_Settori,SERVIZIO!$A$3))&lt;&gt;"",$F9,"")),"")</f>
        <v>Brand_7</v>
      </c>
      <c r="L9" s="30">
        <f ca="1">IF(K9&lt;&gt;"",COUNTIF($K$3:K9,"*?*"),"")</f>
        <v>7</v>
      </c>
      <c r="M9" s="30">
        <v>7</v>
      </c>
      <c r="N9" s="30" t="str">
        <f t="shared" ca="1" si="0"/>
        <v>Brand_7</v>
      </c>
      <c r="O9" s="30"/>
    </row>
    <row r="10" spans="1:15" x14ac:dyDescent="0.25">
      <c r="A10" s="30" t="s">
        <v>576</v>
      </c>
      <c r="B10" s="31">
        <v>1</v>
      </c>
      <c r="C10" s="31">
        <v>1</v>
      </c>
      <c r="D10" s="31">
        <v>1</v>
      </c>
      <c r="E10" s="30" t="s">
        <v>200</v>
      </c>
      <c r="F10" s="30" t="s">
        <v>629</v>
      </c>
      <c r="G10" s="31">
        <v>1</v>
      </c>
      <c r="H10" s="31">
        <v>1</v>
      </c>
      <c r="I10" s="31">
        <v>1</v>
      </c>
      <c r="J10" s="30"/>
      <c r="K10" s="30" t="str">
        <f ca="1">IFERROR(IF(SERVIZIO!$A$3=1,IF(GETPIVOTDATA("Data",$A$1,"Brand",$A10,"Data",DATE(YEAR(INDEX(Tendina_Data,SERVIZIO!$A$2)),MONTH(INDEX(Tendina_Data,SERVIZIO!$A$2)),1))&lt;&gt;"",$A10,""),IF(GETPIVOTDATA("Data",$E$1,"Brand",$F10,"Data",DATE(YEAR(INDEX(Tendina_Data,SERVIZIO!$A$2)),MONTH(INDEX(Tendina_Data,SERVIZIO!$A$2)),1),"Settore",INDEX(Tendina_Settori,SERVIZIO!$A$3))&lt;&gt;"",$F10,"")),"")</f>
        <v>Brand_8</v>
      </c>
      <c r="L10" s="30">
        <f ca="1">IF(K10&lt;&gt;"",COUNTIF($K$3:K10,"*?*"),"")</f>
        <v>8</v>
      </c>
      <c r="M10" s="30">
        <v>8</v>
      </c>
      <c r="N10" s="30" t="str">
        <f t="shared" ca="1" si="0"/>
        <v>Brand_8</v>
      </c>
      <c r="O10" s="30"/>
    </row>
    <row r="11" spans="1:15" x14ac:dyDescent="0.25">
      <c r="A11" s="30" t="s">
        <v>577</v>
      </c>
      <c r="B11" s="31"/>
      <c r="C11" s="31"/>
      <c r="D11" s="31">
        <v>1</v>
      </c>
      <c r="E11" s="30" t="s">
        <v>200</v>
      </c>
      <c r="F11" s="30" t="s">
        <v>630</v>
      </c>
      <c r="G11" s="31"/>
      <c r="H11" s="31">
        <v>1</v>
      </c>
      <c r="I11" s="31">
        <v>1</v>
      </c>
      <c r="J11" s="30"/>
      <c r="K11" s="30" t="str">
        <f ca="1">IFERROR(IF(SERVIZIO!$A$3=1,IF(GETPIVOTDATA("Data",$A$1,"Brand",$A11,"Data",DATE(YEAR(INDEX(Tendina_Data,SERVIZIO!$A$2)),MONTH(INDEX(Tendina_Data,SERVIZIO!$A$2)),1))&lt;&gt;"",$A11,""),IF(GETPIVOTDATA("Data",$E$1,"Brand",$F11,"Data",DATE(YEAR(INDEX(Tendina_Data,SERVIZIO!$A$2)),MONTH(INDEX(Tendina_Data,SERVIZIO!$A$2)),1),"Settore",INDEX(Tendina_Settori,SERVIZIO!$A$3))&lt;&gt;"",$F11,"")),"")</f>
        <v>Brand_9</v>
      </c>
      <c r="L11" s="30">
        <f ca="1">IF(K11&lt;&gt;"",COUNTIF($K$3:K11,"*?*"),"")</f>
        <v>9</v>
      </c>
      <c r="M11" s="30">
        <v>9</v>
      </c>
      <c r="N11" s="30" t="str">
        <f t="shared" ca="1" si="0"/>
        <v>Brand_9</v>
      </c>
      <c r="O11" s="30"/>
    </row>
    <row r="12" spans="1:15" x14ac:dyDescent="0.25">
      <c r="A12" s="30" t="s">
        <v>578</v>
      </c>
      <c r="B12" s="31"/>
      <c r="C12" s="31">
        <v>1</v>
      </c>
      <c r="D12" s="31">
        <v>1</v>
      </c>
      <c r="E12" s="30" t="s">
        <v>200</v>
      </c>
      <c r="F12" s="30" t="s">
        <v>632</v>
      </c>
      <c r="G12" s="31"/>
      <c r="H12" s="31">
        <v>1</v>
      </c>
      <c r="I12" s="31">
        <v>1</v>
      </c>
      <c r="J12" s="30"/>
      <c r="K12" s="30" t="str">
        <f ca="1">IFERROR(IF(SERVIZIO!$A$3=1,IF(GETPIVOTDATA("Data",$A$1,"Brand",$A12,"Data",DATE(YEAR(INDEX(Tendina_Data,SERVIZIO!$A$2)),MONTH(INDEX(Tendina_Data,SERVIZIO!$A$2)),1))&lt;&gt;"",$A12,""),IF(GETPIVOTDATA("Data",$E$1,"Brand",$F12,"Data",DATE(YEAR(INDEX(Tendina_Data,SERVIZIO!$A$2)),MONTH(INDEX(Tendina_Data,SERVIZIO!$A$2)),1),"Settore",INDEX(Tendina_Settori,SERVIZIO!$A$3))&lt;&gt;"",$F12,"")),"")</f>
        <v>Brand_10</v>
      </c>
      <c r="L12" s="30">
        <f ca="1">IF(K12&lt;&gt;"",COUNTIF($K$3:K12,"*?*"),"")</f>
        <v>10</v>
      </c>
      <c r="M12" s="30">
        <v>10</v>
      </c>
      <c r="N12" s="30" t="str">
        <f t="shared" ca="1" si="0"/>
        <v>Brand_10</v>
      </c>
      <c r="O12" s="30"/>
    </row>
    <row r="13" spans="1:15" x14ac:dyDescent="0.25">
      <c r="A13" s="30" t="s">
        <v>579</v>
      </c>
      <c r="B13" s="31"/>
      <c r="C13" s="31"/>
      <c r="D13" s="31">
        <v>1</v>
      </c>
      <c r="E13" s="30" t="s">
        <v>200</v>
      </c>
      <c r="F13" s="30" t="s">
        <v>637</v>
      </c>
      <c r="G13" s="31">
        <v>1</v>
      </c>
      <c r="H13" s="31">
        <v>1</v>
      </c>
      <c r="I13" s="31">
        <v>1</v>
      </c>
      <c r="J13" s="30"/>
      <c r="K13" s="30" t="str">
        <f ca="1">IFERROR(IF(SERVIZIO!$A$3=1,IF(GETPIVOTDATA("Data",$A$1,"Brand",$A13,"Data",DATE(YEAR(INDEX(Tendina_Data,SERVIZIO!$A$2)),MONTH(INDEX(Tendina_Data,SERVIZIO!$A$2)),1))&lt;&gt;"",$A13,""),IF(GETPIVOTDATA("Data",$E$1,"Brand",$F13,"Data",DATE(YEAR(INDEX(Tendina_Data,SERVIZIO!$A$2)),MONTH(INDEX(Tendina_Data,SERVIZIO!$A$2)),1),"Settore",INDEX(Tendina_Settori,SERVIZIO!$A$3))&lt;&gt;"",$F13,"")),"")</f>
        <v>Brand_11</v>
      </c>
      <c r="L13" s="30">
        <f ca="1">IF(K13&lt;&gt;"",COUNTIF($K$3:K13,"*?*"),"")</f>
        <v>11</v>
      </c>
      <c r="M13" s="30">
        <v>11</v>
      </c>
      <c r="N13" s="30" t="str">
        <f t="shared" ca="1" si="0"/>
        <v>Brand_11</v>
      </c>
      <c r="O13" s="30"/>
    </row>
    <row r="14" spans="1:15" x14ac:dyDescent="0.25">
      <c r="A14" s="30" t="s">
        <v>580</v>
      </c>
      <c r="B14" s="31"/>
      <c r="C14" s="31"/>
      <c r="D14" s="31">
        <v>1</v>
      </c>
      <c r="E14" s="30" t="s">
        <v>200</v>
      </c>
      <c r="F14" s="30" t="s">
        <v>534</v>
      </c>
      <c r="G14" s="31"/>
      <c r="H14" s="31"/>
      <c r="I14" s="31">
        <v>1</v>
      </c>
      <c r="J14" s="30"/>
      <c r="K14" s="30" t="str">
        <f ca="1">IFERROR(IF(SERVIZIO!$A$3=1,IF(GETPIVOTDATA("Data",$A$1,"Brand",$A14,"Data",DATE(YEAR(INDEX(Tendina_Data,SERVIZIO!$A$2)),MONTH(INDEX(Tendina_Data,SERVIZIO!$A$2)),1))&lt;&gt;"",$A14,""),IF(GETPIVOTDATA("Data",$E$1,"Brand",$F14,"Data",DATE(YEAR(INDEX(Tendina_Data,SERVIZIO!$A$2)),MONTH(INDEX(Tendina_Data,SERVIZIO!$A$2)),1),"Settore",INDEX(Tendina_Settori,SERVIZIO!$A$3))&lt;&gt;"",$F14,"")),"")</f>
        <v>Brand_12</v>
      </c>
      <c r="L14" s="30">
        <f ca="1">IF(K14&lt;&gt;"",COUNTIF($K$3:K14,"*?*"),"")</f>
        <v>12</v>
      </c>
      <c r="M14" s="30">
        <v>12</v>
      </c>
      <c r="N14" s="30" t="str">
        <f t="shared" ca="1" si="0"/>
        <v>Brand_12</v>
      </c>
      <c r="O14" s="30"/>
    </row>
    <row r="15" spans="1:15" x14ac:dyDescent="0.25">
      <c r="A15" s="30" t="s">
        <v>140</v>
      </c>
      <c r="B15" s="31"/>
      <c r="C15" s="31">
        <v>1</v>
      </c>
      <c r="D15" s="31">
        <v>1</v>
      </c>
      <c r="E15" s="30" t="s">
        <v>200</v>
      </c>
      <c r="F15" s="30" t="s">
        <v>114</v>
      </c>
      <c r="G15" s="31"/>
      <c r="H15" s="31">
        <v>1</v>
      </c>
      <c r="I15" s="31">
        <v>1</v>
      </c>
      <c r="J15" s="30"/>
      <c r="K15" s="30" t="str">
        <f ca="1">IFERROR(IF(SERVIZIO!$A$3=1,IF(GETPIVOTDATA("Data",$A$1,"Brand",$A15,"Data",DATE(YEAR(INDEX(Tendina_Data,SERVIZIO!$A$2)),MONTH(INDEX(Tendina_Data,SERVIZIO!$A$2)),1))&lt;&gt;"",$A15,""),IF(GETPIVOTDATA("Data",$E$1,"Brand",$F15,"Data",DATE(YEAR(INDEX(Tendina_Data,SERVIZIO!$A$2)),MONTH(INDEX(Tendina_Data,SERVIZIO!$A$2)),1),"Settore",INDEX(Tendina_Settori,SERVIZIO!$A$3))&lt;&gt;"",$F15,"")),"")</f>
        <v>Apple</v>
      </c>
      <c r="L15" s="30">
        <f ca="1">IF(K15&lt;&gt;"",COUNTIF($K$3:K15,"*?*"),"")</f>
        <v>13</v>
      </c>
      <c r="M15" s="30">
        <v>13</v>
      </c>
      <c r="N15" s="30" t="str">
        <f t="shared" ca="1" si="0"/>
        <v>Apple</v>
      </c>
      <c r="O15" s="30"/>
    </row>
    <row r="16" spans="1:15" x14ac:dyDescent="0.25">
      <c r="A16" s="30" t="s">
        <v>581</v>
      </c>
      <c r="B16" s="31"/>
      <c r="C16" s="31">
        <v>1</v>
      </c>
      <c r="D16" s="31">
        <v>1</v>
      </c>
      <c r="E16" s="30" t="s">
        <v>200</v>
      </c>
      <c r="F16" s="30" t="s">
        <v>645</v>
      </c>
      <c r="G16" s="31"/>
      <c r="H16" s="31">
        <v>1</v>
      </c>
      <c r="I16" s="31">
        <v>1</v>
      </c>
      <c r="J16" s="30"/>
      <c r="K16" s="30" t="str">
        <f ca="1">IFERROR(IF(SERVIZIO!$A$3=1,IF(GETPIVOTDATA("Data",$A$1,"Brand",$A16,"Data",DATE(YEAR(INDEX(Tendina_Data,SERVIZIO!$A$2)),MONTH(INDEX(Tendina_Data,SERVIZIO!$A$2)),1))&lt;&gt;"",$A16,""),IF(GETPIVOTDATA("Data",$E$1,"Brand",$F16,"Data",DATE(YEAR(INDEX(Tendina_Data,SERVIZIO!$A$2)),MONTH(INDEX(Tendina_Data,SERVIZIO!$A$2)),1),"Settore",INDEX(Tendina_Settori,SERVIZIO!$A$3))&lt;&gt;"",$F16,"")),"")</f>
        <v>Brand_14</v>
      </c>
      <c r="L16" s="30">
        <f ca="1">IF(K16&lt;&gt;"",COUNTIF($K$3:K16,"*?*"),"")</f>
        <v>14</v>
      </c>
      <c r="M16" s="30">
        <v>14</v>
      </c>
      <c r="N16" s="30" t="str">
        <f t="shared" ca="1" si="0"/>
        <v>Brand_14</v>
      </c>
      <c r="O16" s="30"/>
    </row>
    <row r="17" spans="1:15" x14ac:dyDescent="0.25">
      <c r="A17" s="30" t="s">
        <v>583</v>
      </c>
      <c r="B17" s="31">
        <v>1</v>
      </c>
      <c r="C17" s="31">
        <v>1</v>
      </c>
      <c r="D17" s="31">
        <v>1</v>
      </c>
      <c r="E17" s="30" t="s">
        <v>200</v>
      </c>
      <c r="F17" s="30" t="s">
        <v>6</v>
      </c>
      <c r="G17" s="31">
        <v>1</v>
      </c>
      <c r="H17" s="31">
        <v>1</v>
      </c>
      <c r="I17" s="31">
        <v>1</v>
      </c>
      <c r="J17" s="30"/>
      <c r="K17" s="30" t="str">
        <f ca="1">IFERROR(IF(SERVIZIO!$A$3=1,IF(GETPIVOTDATA("Data",$A$1,"Brand",$A17,"Data",DATE(YEAR(INDEX(Tendina_Data,SERVIZIO!$A$2)),MONTH(INDEX(Tendina_Data,SERVIZIO!$A$2)),1))&lt;&gt;"",$A17,""),IF(GETPIVOTDATA("Data",$E$1,"Brand",$F17,"Data",DATE(YEAR(INDEX(Tendina_Data,SERVIZIO!$A$2)),MONTH(INDEX(Tendina_Data,SERVIZIO!$A$2)),1),"Settore",INDEX(Tendina_Settori,SERVIZIO!$A$3))&lt;&gt;"",$F17,"")),"")</f>
        <v>Brand_15</v>
      </c>
      <c r="L17" s="30">
        <f ca="1">IF(K17&lt;&gt;"",COUNTIF($K$3:K17,"*?*"),"")</f>
        <v>15</v>
      </c>
      <c r="M17" s="30">
        <v>15</v>
      </c>
      <c r="N17" s="30" t="str">
        <f t="shared" ca="1" si="0"/>
        <v>Brand_15</v>
      </c>
      <c r="O17" s="30"/>
    </row>
    <row r="18" spans="1:15" x14ac:dyDescent="0.25">
      <c r="A18" s="30" t="s">
        <v>585</v>
      </c>
      <c r="B18" s="31">
        <v>1</v>
      </c>
      <c r="C18" s="31">
        <v>1</v>
      </c>
      <c r="D18" s="31">
        <v>1</v>
      </c>
      <c r="E18" s="30" t="s">
        <v>200</v>
      </c>
      <c r="F18" s="30" t="s">
        <v>652</v>
      </c>
      <c r="G18" s="31"/>
      <c r="H18" s="31">
        <v>1</v>
      </c>
      <c r="I18" s="31">
        <v>1</v>
      </c>
      <c r="J18" s="30"/>
      <c r="K18" s="30" t="str">
        <f ca="1">IFERROR(IF(SERVIZIO!$A$3=1,IF(GETPIVOTDATA("Data",$A$1,"Brand",$A18,"Data",DATE(YEAR(INDEX(Tendina_Data,SERVIZIO!$A$2)),MONTH(INDEX(Tendina_Data,SERVIZIO!$A$2)),1))&lt;&gt;"",$A18,""),IF(GETPIVOTDATA("Data",$E$1,"Brand",$F18,"Data",DATE(YEAR(INDEX(Tendina_Data,SERVIZIO!$A$2)),MONTH(INDEX(Tendina_Data,SERVIZIO!$A$2)),1),"Settore",INDEX(Tendina_Settori,SERVIZIO!$A$3))&lt;&gt;"",$F18,"")),"")</f>
        <v>Brand_16</v>
      </c>
      <c r="L18" s="30">
        <f ca="1">IF(K18&lt;&gt;"",COUNTIF($K$3:K18,"*?*"),"")</f>
        <v>16</v>
      </c>
      <c r="M18" s="30">
        <v>16</v>
      </c>
      <c r="N18" s="30" t="str">
        <f t="shared" ca="1" si="0"/>
        <v>Brand_16</v>
      </c>
      <c r="O18" s="30"/>
    </row>
    <row r="19" spans="1:15" x14ac:dyDescent="0.25">
      <c r="A19" s="30" t="s">
        <v>586</v>
      </c>
      <c r="B19" s="31"/>
      <c r="C19" s="31"/>
      <c r="D19" s="31">
        <v>1</v>
      </c>
      <c r="E19" s="30" t="s">
        <v>200</v>
      </c>
      <c r="F19" s="30" t="s">
        <v>657</v>
      </c>
      <c r="G19" s="31"/>
      <c r="H19" s="31">
        <v>1</v>
      </c>
      <c r="I19" s="31">
        <v>1</v>
      </c>
      <c r="J19" s="30"/>
      <c r="K19" s="30" t="str">
        <f ca="1">IFERROR(IF(SERVIZIO!$A$3=1,IF(GETPIVOTDATA("Data",$A$1,"Brand",$A19,"Data",DATE(YEAR(INDEX(Tendina_Data,SERVIZIO!$A$2)),MONTH(INDEX(Tendina_Data,SERVIZIO!$A$2)),1))&lt;&gt;"",$A19,""),IF(GETPIVOTDATA("Data",$E$1,"Brand",$F19,"Data",DATE(YEAR(INDEX(Tendina_Data,SERVIZIO!$A$2)),MONTH(INDEX(Tendina_Data,SERVIZIO!$A$2)),1),"Settore",INDEX(Tendina_Settori,SERVIZIO!$A$3))&lt;&gt;"",$F19,"")),"")</f>
        <v>Brand_17</v>
      </c>
      <c r="L19" s="30">
        <f ca="1">IF(K19&lt;&gt;"",COUNTIF($K$3:K19,"*?*"),"")</f>
        <v>17</v>
      </c>
      <c r="M19" s="30">
        <v>17</v>
      </c>
      <c r="N19" s="30" t="str">
        <f t="shared" ca="1" si="0"/>
        <v>Brand_17</v>
      </c>
      <c r="O19" s="30"/>
    </row>
    <row r="20" spans="1:15" x14ac:dyDescent="0.25">
      <c r="A20" s="30" t="s">
        <v>587</v>
      </c>
      <c r="B20" s="31"/>
      <c r="C20" s="31"/>
      <c r="D20" s="31">
        <v>1</v>
      </c>
      <c r="E20" s="30" t="s">
        <v>200</v>
      </c>
      <c r="F20" s="30" t="s">
        <v>665</v>
      </c>
      <c r="G20" s="31"/>
      <c r="H20" s="31"/>
      <c r="I20" s="31">
        <v>1</v>
      </c>
      <c r="J20" s="30"/>
      <c r="K20" s="30" t="str">
        <f ca="1">IFERROR(IF(SERVIZIO!$A$3=1,IF(GETPIVOTDATA("Data",$A$1,"Brand",$A20,"Data",DATE(YEAR(INDEX(Tendina_Data,SERVIZIO!$A$2)),MONTH(INDEX(Tendina_Data,SERVIZIO!$A$2)),1))&lt;&gt;"",$A20,""),IF(GETPIVOTDATA("Data",$E$1,"Brand",$F20,"Data",DATE(YEAR(INDEX(Tendina_Data,SERVIZIO!$A$2)),MONTH(INDEX(Tendina_Data,SERVIZIO!$A$2)),1),"Settore",INDEX(Tendina_Settori,SERVIZIO!$A$3))&lt;&gt;"",$F20,"")),"")</f>
        <v>Brand_18</v>
      </c>
      <c r="L20" s="30">
        <f ca="1">IF(K20&lt;&gt;"",COUNTIF($K$3:K20,"*?*"),"")</f>
        <v>18</v>
      </c>
      <c r="M20" s="30">
        <v>18</v>
      </c>
      <c r="N20" s="30" t="str">
        <f t="shared" ca="1" si="0"/>
        <v>Brand_18</v>
      </c>
      <c r="O20" s="30"/>
    </row>
    <row r="21" spans="1:15" x14ac:dyDescent="0.25">
      <c r="A21" s="30" t="s">
        <v>588</v>
      </c>
      <c r="B21" s="31">
        <v>1</v>
      </c>
      <c r="C21" s="31">
        <v>1</v>
      </c>
      <c r="D21" s="31">
        <v>1</v>
      </c>
      <c r="E21" s="30" t="s">
        <v>200</v>
      </c>
      <c r="F21" s="30" t="s">
        <v>694</v>
      </c>
      <c r="G21" s="31">
        <v>1</v>
      </c>
      <c r="H21" s="31">
        <v>1</v>
      </c>
      <c r="I21" s="31">
        <v>1</v>
      </c>
      <c r="J21" s="30"/>
      <c r="K21" s="30" t="str">
        <f ca="1">IFERROR(IF(SERVIZIO!$A$3=1,IF(GETPIVOTDATA("Data",$A$1,"Brand",$A21,"Data",DATE(YEAR(INDEX(Tendina_Data,SERVIZIO!$A$2)),MONTH(INDEX(Tendina_Data,SERVIZIO!$A$2)),1))&lt;&gt;"",$A21,""),IF(GETPIVOTDATA("Data",$E$1,"Brand",$F21,"Data",DATE(YEAR(INDEX(Tendina_Data,SERVIZIO!$A$2)),MONTH(INDEX(Tendina_Data,SERVIZIO!$A$2)),1),"Settore",INDEX(Tendina_Settori,SERVIZIO!$A$3))&lt;&gt;"",$F21,"")),"")</f>
        <v>Brand_19</v>
      </c>
      <c r="L21" s="30">
        <f ca="1">IF(K21&lt;&gt;"",COUNTIF($K$3:K21,"*?*"),"")</f>
        <v>19</v>
      </c>
      <c r="M21" s="30">
        <v>19</v>
      </c>
      <c r="N21" s="30" t="str">
        <f t="shared" ca="1" si="0"/>
        <v>Brand_19</v>
      </c>
      <c r="O21" s="30"/>
    </row>
    <row r="22" spans="1:15" x14ac:dyDescent="0.25">
      <c r="A22" s="30" t="s">
        <v>590</v>
      </c>
      <c r="B22" s="31"/>
      <c r="C22" s="31"/>
      <c r="D22" s="31">
        <v>1</v>
      </c>
      <c r="E22" s="30" t="s">
        <v>200</v>
      </c>
      <c r="F22" s="30" t="s">
        <v>698</v>
      </c>
      <c r="G22" s="31">
        <v>1</v>
      </c>
      <c r="H22" s="31">
        <v>1</v>
      </c>
      <c r="I22" s="31">
        <v>1</v>
      </c>
      <c r="J22" s="30"/>
      <c r="K22" s="30" t="str">
        <f ca="1">IFERROR(IF(SERVIZIO!$A$3=1,IF(GETPIVOTDATA("Data",$A$1,"Brand",$A22,"Data",DATE(YEAR(INDEX(Tendina_Data,SERVIZIO!$A$2)),MONTH(INDEX(Tendina_Data,SERVIZIO!$A$2)),1))&lt;&gt;"",$A22,""),IF(GETPIVOTDATA("Data",$E$1,"Brand",$F22,"Data",DATE(YEAR(INDEX(Tendina_Data,SERVIZIO!$A$2)),MONTH(INDEX(Tendina_Data,SERVIZIO!$A$2)),1),"Settore",INDEX(Tendina_Settori,SERVIZIO!$A$3))&lt;&gt;"",$F22,"")),"")</f>
        <v>Brand_20</v>
      </c>
      <c r="L22" s="30">
        <f ca="1">IF(K22&lt;&gt;"",COUNTIF($K$3:K22,"*?*"),"")</f>
        <v>20</v>
      </c>
      <c r="M22" s="30">
        <v>20</v>
      </c>
      <c r="N22" s="30" t="str">
        <f t="shared" ca="1" si="0"/>
        <v>Brand_20</v>
      </c>
      <c r="O22" s="30"/>
    </row>
    <row r="23" spans="1:15" x14ac:dyDescent="0.25">
      <c r="A23" s="30" t="s">
        <v>591</v>
      </c>
      <c r="B23" s="31"/>
      <c r="C23" s="31">
        <v>1</v>
      </c>
      <c r="D23" s="31">
        <v>1</v>
      </c>
      <c r="E23" s="30" t="s">
        <v>200</v>
      </c>
      <c r="F23" s="30" t="s">
        <v>701</v>
      </c>
      <c r="G23" s="31"/>
      <c r="H23" s="31">
        <v>1</v>
      </c>
      <c r="I23" s="31">
        <v>1</v>
      </c>
      <c r="J23" s="30"/>
      <c r="K23" s="30" t="str">
        <f ca="1">IFERROR(IF(SERVIZIO!$A$3=1,IF(GETPIVOTDATA("Data",$A$1,"Brand",$A23,"Data",DATE(YEAR(INDEX(Tendina_Data,SERVIZIO!$A$2)),MONTH(INDEX(Tendina_Data,SERVIZIO!$A$2)),1))&lt;&gt;"",$A23,""),IF(GETPIVOTDATA("Data",$E$1,"Brand",$F23,"Data",DATE(YEAR(INDEX(Tendina_Data,SERVIZIO!$A$2)),MONTH(INDEX(Tendina_Data,SERVIZIO!$A$2)),1),"Settore",INDEX(Tendina_Settori,SERVIZIO!$A$3))&lt;&gt;"",$F23,"")),"")</f>
        <v>Brand_21</v>
      </c>
      <c r="L23" s="30">
        <f ca="1">IF(K23&lt;&gt;"",COUNTIF($K$3:K23,"*?*"),"")</f>
        <v>21</v>
      </c>
      <c r="M23" s="30">
        <v>21</v>
      </c>
      <c r="N23" s="30" t="str">
        <f t="shared" ca="1" si="0"/>
        <v>Brand_21</v>
      </c>
      <c r="O23" s="30"/>
    </row>
    <row r="24" spans="1:15" x14ac:dyDescent="0.25">
      <c r="A24" s="30" t="s">
        <v>592</v>
      </c>
      <c r="B24" s="31"/>
      <c r="C24" s="31"/>
      <c r="D24" s="31">
        <v>1</v>
      </c>
      <c r="E24" s="30" t="s">
        <v>200</v>
      </c>
      <c r="F24" s="30" t="s">
        <v>711</v>
      </c>
      <c r="G24" s="31">
        <v>1</v>
      </c>
      <c r="H24" s="31">
        <v>1</v>
      </c>
      <c r="I24" s="31">
        <v>1</v>
      </c>
      <c r="J24" s="30"/>
      <c r="K24" s="30" t="str">
        <f ca="1">IFERROR(IF(SERVIZIO!$A$3=1,IF(GETPIVOTDATA("Data",$A$1,"Brand",$A24,"Data",DATE(YEAR(INDEX(Tendina_Data,SERVIZIO!$A$2)),MONTH(INDEX(Tendina_Data,SERVIZIO!$A$2)),1))&lt;&gt;"",$A24,""),IF(GETPIVOTDATA("Data",$E$1,"Brand",$F24,"Data",DATE(YEAR(INDEX(Tendina_Data,SERVIZIO!$A$2)),MONTH(INDEX(Tendina_Data,SERVIZIO!$A$2)),1),"Settore",INDEX(Tendina_Settori,SERVIZIO!$A$3))&lt;&gt;"",$F24,"")),"")</f>
        <v>Brand_22</v>
      </c>
      <c r="L24" s="30">
        <f ca="1">IF(K24&lt;&gt;"",COUNTIF($K$3:K24,"*?*"),"")</f>
        <v>22</v>
      </c>
      <c r="M24" s="30">
        <v>22</v>
      </c>
      <c r="N24" s="30" t="str">
        <f t="shared" ca="1" si="0"/>
        <v>Brand_22</v>
      </c>
      <c r="O24" s="30"/>
    </row>
    <row r="25" spans="1:15" x14ac:dyDescent="0.25">
      <c r="A25" s="30" t="s">
        <v>593</v>
      </c>
      <c r="B25" s="31"/>
      <c r="C25" s="31"/>
      <c r="D25" s="31">
        <v>1</v>
      </c>
      <c r="E25" s="30" t="s">
        <v>200</v>
      </c>
      <c r="F25" s="30" t="s">
        <v>713</v>
      </c>
      <c r="G25" s="31"/>
      <c r="H25" s="31"/>
      <c r="I25" s="31">
        <v>1</v>
      </c>
      <c r="J25" s="30"/>
      <c r="K25" s="30" t="str">
        <f ca="1">IFERROR(IF(SERVIZIO!$A$3=1,IF(GETPIVOTDATA("Data",$A$1,"Brand",$A25,"Data",DATE(YEAR(INDEX(Tendina_Data,SERVIZIO!$A$2)),MONTH(INDEX(Tendina_Data,SERVIZIO!$A$2)),1))&lt;&gt;"",$A25,""),IF(GETPIVOTDATA("Data",$E$1,"Brand",$F25,"Data",DATE(YEAR(INDEX(Tendina_Data,SERVIZIO!$A$2)),MONTH(INDEX(Tendina_Data,SERVIZIO!$A$2)),1),"Settore",INDEX(Tendina_Settori,SERVIZIO!$A$3))&lt;&gt;"",$F25,"")),"")</f>
        <v>Brand_23</v>
      </c>
      <c r="L25" s="30">
        <f ca="1">IF(K25&lt;&gt;"",COUNTIF($K$3:K25,"*?*"),"")</f>
        <v>23</v>
      </c>
      <c r="M25" s="30">
        <v>23</v>
      </c>
      <c r="N25" s="30" t="str">
        <f t="shared" ca="1" si="0"/>
        <v>Brand_23</v>
      </c>
      <c r="O25" s="30"/>
    </row>
    <row r="26" spans="1:15" x14ac:dyDescent="0.25">
      <c r="A26" s="30" t="s">
        <v>594</v>
      </c>
      <c r="B26" s="31">
        <v>1</v>
      </c>
      <c r="C26" s="31">
        <v>1</v>
      </c>
      <c r="D26" s="31">
        <v>1</v>
      </c>
      <c r="E26" s="30" t="s">
        <v>200</v>
      </c>
      <c r="F26" s="30" t="s">
        <v>725</v>
      </c>
      <c r="G26" s="31">
        <v>1</v>
      </c>
      <c r="H26" s="31">
        <v>1</v>
      </c>
      <c r="I26" s="31">
        <v>1</v>
      </c>
      <c r="J26" s="30"/>
      <c r="K26" s="30" t="str">
        <f ca="1">IFERROR(IF(SERVIZIO!$A$3=1,IF(GETPIVOTDATA("Data",$A$1,"Brand",$A26,"Data",DATE(YEAR(INDEX(Tendina_Data,SERVIZIO!$A$2)),MONTH(INDEX(Tendina_Data,SERVIZIO!$A$2)),1))&lt;&gt;"",$A26,""),IF(GETPIVOTDATA("Data",$E$1,"Brand",$F26,"Data",DATE(YEAR(INDEX(Tendina_Data,SERVIZIO!$A$2)),MONTH(INDEX(Tendina_Data,SERVIZIO!$A$2)),1),"Settore",INDEX(Tendina_Settori,SERVIZIO!$A$3))&lt;&gt;"",$F26,"")),"")</f>
        <v>Brand_24</v>
      </c>
      <c r="L26" s="30">
        <f ca="1">IF(K26&lt;&gt;"",COUNTIF($K$3:K26,"*?*"),"")</f>
        <v>24</v>
      </c>
      <c r="M26" s="30">
        <v>24</v>
      </c>
      <c r="N26" s="30" t="str">
        <f t="shared" ca="1" si="0"/>
        <v>Brand_24</v>
      </c>
      <c r="O26" s="30"/>
    </row>
    <row r="27" spans="1:15" x14ac:dyDescent="0.25">
      <c r="A27" s="30" t="s">
        <v>596</v>
      </c>
      <c r="B27" s="31">
        <v>1</v>
      </c>
      <c r="C27" s="31">
        <v>1</v>
      </c>
      <c r="D27" s="31">
        <v>1</v>
      </c>
      <c r="E27" s="30" t="s">
        <v>200</v>
      </c>
      <c r="F27" s="30" t="s">
        <v>737</v>
      </c>
      <c r="G27" s="31">
        <v>1</v>
      </c>
      <c r="H27" s="31">
        <v>1</v>
      </c>
      <c r="I27" s="31">
        <v>1</v>
      </c>
      <c r="J27" s="30"/>
      <c r="K27" s="30" t="str">
        <f ca="1">IFERROR(IF(SERVIZIO!$A$3=1,IF(GETPIVOTDATA("Data",$A$1,"Brand",$A27,"Data",DATE(YEAR(INDEX(Tendina_Data,SERVIZIO!$A$2)),MONTH(INDEX(Tendina_Data,SERVIZIO!$A$2)),1))&lt;&gt;"",$A27,""),IF(GETPIVOTDATA("Data",$E$1,"Brand",$F27,"Data",DATE(YEAR(INDEX(Tendina_Data,SERVIZIO!$A$2)),MONTH(INDEX(Tendina_Data,SERVIZIO!$A$2)),1),"Settore",INDEX(Tendina_Settori,SERVIZIO!$A$3))&lt;&gt;"",$F27,"")),"")</f>
        <v>Brand_25</v>
      </c>
      <c r="L27" s="30">
        <f ca="1">IF(K27&lt;&gt;"",COUNTIF($K$3:K27,"*?*"),"")</f>
        <v>25</v>
      </c>
      <c r="M27" s="30">
        <v>25</v>
      </c>
      <c r="N27" s="30" t="str">
        <f t="shared" ca="1" si="0"/>
        <v>Brand_25</v>
      </c>
      <c r="O27" s="30"/>
    </row>
    <row r="28" spans="1:15" x14ac:dyDescent="0.25">
      <c r="A28" s="30" t="s">
        <v>598</v>
      </c>
      <c r="B28" s="31">
        <v>1</v>
      </c>
      <c r="C28" s="31">
        <v>1</v>
      </c>
      <c r="D28" s="31">
        <v>1</v>
      </c>
      <c r="E28" s="30" t="s">
        <v>200</v>
      </c>
      <c r="F28" s="30" t="s">
        <v>748</v>
      </c>
      <c r="G28" s="31"/>
      <c r="H28" s="31">
        <v>1</v>
      </c>
      <c r="I28" s="31">
        <v>1</v>
      </c>
      <c r="J28" s="30"/>
      <c r="K28" s="30" t="str">
        <f ca="1">IFERROR(IF(SERVIZIO!$A$3=1,IF(GETPIVOTDATA("Data",$A$1,"Brand",$A28,"Data",DATE(YEAR(INDEX(Tendina_Data,SERVIZIO!$A$2)),MONTH(INDEX(Tendina_Data,SERVIZIO!$A$2)),1))&lt;&gt;"",$A28,""),IF(GETPIVOTDATA("Data",$E$1,"Brand",$F28,"Data",DATE(YEAR(INDEX(Tendina_Data,SERVIZIO!$A$2)),MONTH(INDEX(Tendina_Data,SERVIZIO!$A$2)),1),"Settore",INDEX(Tendina_Settori,SERVIZIO!$A$3))&lt;&gt;"",$F28,"")),"")</f>
        <v>Brand_26</v>
      </c>
      <c r="L28" s="30">
        <f ca="1">IF(K28&lt;&gt;"",COUNTIF($K$3:K28,"*?*"),"")</f>
        <v>26</v>
      </c>
      <c r="M28" s="30">
        <v>26</v>
      </c>
      <c r="N28" s="30" t="str">
        <f t="shared" ca="1" si="0"/>
        <v>Brand_26</v>
      </c>
      <c r="O28" s="30"/>
    </row>
    <row r="29" spans="1:15" x14ac:dyDescent="0.25">
      <c r="A29" s="30" t="s">
        <v>600</v>
      </c>
      <c r="B29" s="31"/>
      <c r="C29" s="31"/>
      <c r="D29" s="31">
        <v>1</v>
      </c>
      <c r="E29" s="30" t="s">
        <v>200</v>
      </c>
      <c r="F29" s="30" t="s">
        <v>764</v>
      </c>
      <c r="G29" s="31">
        <v>1</v>
      </c>
      <c r="H29" s="31">
        <v>1</v>
      </c>
      <c r="I29" s="31">
        <v>1</v>
      </c>
      <c r="J29" s="30"/>
      <c r="K29" s="30" t="str">
        <f ca="1">IFERROR(IF(SERVIZIO!$A$3=1,IF(GETPIVOTDATA("Data",$A$1,"Brand",$A29,"Data",DATE(YEAR(INDEX(Tendina_Data,SERVIZIO!$A$2)),MONTH(INDEX(Tendina_Data,SERVIZIO!$A$2)),1))&lt;&gt;"",$A29,""),IF(GETPIVOTDATA("Data",$E$1,"Brand",$F29,"Data",DATE(YEAR(INDEX(Tendina_Data,SERVIZIO!$A$2)),MONTH(INDEX(Tendina_Data,SERVIZIO!$A$2)),1),"Settore",INDEX(Tendina_Settori,SERVIZIO!$A$3))&lt;&gt;"",$F29,"")),"")</f>
        <v>Brand_27</v>
      </c>
      <c r="L29" s="30">
        <f ca="1">IF(K29&lt;&gt;"",COUNTIF($K$3:K29,"*?*"),"")</f>
        <v>27</v>
      </c>
      <c r="M29" s="30">
        <v>27</v>
      </c>
      <c r="N29" s="30" t="str">
        <f t="shared" ca="1" si="0"/>
        <v>Brand_27</v>
      </c>
      <c r="O29" s="30"/>
    </row>
    <row r="30" spans="1:15" x14ac:dyDescent="0.25">
      <c r="A30" s="30" t="s">
        <v>602</v>
      </c>
      <c r="B30" s="31">
        <v>1</v>
      </c>
      <c r="C30" s="31">
        <v>1</v>
      </c>
      <c r="D30" s="31">
        <v>1</v>
      </c>
      <c r="E30" s="30" t="s">
        <v>200</v>
      </c>
      <c r="F30" s="30" t="s">
        <v>769</v>
      </c>
      <c r="G30" s="31"/>
      <c r="H30" s="31">
        <v>1</v>
      </c>
      <c r="I30" s="31">
        <v>1</v>
      </c>
      <c r="J30" s="30"/>
      <c r="K30" s="30" t="str">
        <f ca="1">IFERROR(IF(SERVIZIO!$A$3=1,IF(GETPIVOTDATA("Data",$A$1,"Brand",$A30,"Data",DATE(YEAR(INDEX(Tendina_Data,SERVIZIO!$A$2)),MONTH(INDEX(Tendina_Data,SERVIZIO!$A$2)),1))&lt;&gt;"",$A30,""),IF(GETPIVOTDATA("Data",$E$1,"Brand",$F30,"Data",DATE(YEAR(INDEX(Tendina_Data,SERVIZIO!$A$2)),MONTH(INDEX(Tendina_Data,SERVIZIO!$A$2)),1),"Settore",INDEX(Tendina_Settori,SERVIZIO!$A$3))&lt;&gt;"",$F30,"")),"")</f>
        <v>Brand_28</v>
      </c>
      <c r="L30" s="30">
        <f ca="1">IF(K30&lt;&gt;"",COUNTIF($K$3:K30,"*?*"),"")</f>
        <v>28</v>
      </c>
      <c r="M30" s="30">
        <v>28</v>
      </c>
      <c r="N30" s="30" t="str">
        <f t="shared" ca="1" si="0"/>
        <v>Brand_28</v>
      </c>
      <c r="O30" s="30"/>
    </row>
    <row r="31" spans="1:15" x14ac:dyDescent="0.25">
      <c r="A31" s="30" t="s">
        <v>603</v>
      </c>
      <c r="B31" s="31">
        <v>1</v>
      </c>
      <c r="C31" s="31">
        <v>1</v>
      </c>
      <c r="D31" s="31">
        <v>1</v>
      </c>
      <c r="E31" s="30" t="s">
        <v>200</v>
      </c>
      <c r="F31" s="30" t="s">
        <v>783</v>
      </c>
      <c r="G31" s="31"/>
      <c r="H31" s="31">
        <v>1</v>
      </c>
      <c r="I31" s="31">
        <v>1</v>
      </c>
      <c r="J31" s="30"/>
      <c r="K31" s="30" t="str">
        <f ca="1">IFERROR(IF(SERVIZIO!$A$3=1,IF(GETPIVOTDATA("Data",$A$1,"Brand",$A31,"Data",DATE(YEAR(INDEX(Tendina_Data,SERVIZIO!$A$2)),MONTH(INDEX(Tendina_Data,SERVIZIO!$A$2)),1))&lt;&gt;"",$A31,""),IF(GETPIVOTDATA("Data",$E$1,"Brand",$F31,"Data",DATE(YEAR(INDEX(Tendina_Data,SERVIZIO!$A$2)),MONTH(INDEX(Tendina_Data,SERVIZIO!$A$2)),1),"Settore",INDEX(Tendina_Settori,SERVIZIO!$A$3))&lt;&gt;"",$F31,"")),"")</f>
        <v>Brand_29</v>
      </c>
      <c r="L31" s="30">
        <f ca="1">IF(K31&lt;&gt;"",COUNTIF($K$3:K31,"*?*"),"")</f>
        <v>29</v>
      </c>
      <c r="M31" s="30">
        <v>29</v>
      </c>
      <c r="N31" s="30" t="str">
        <f t="shared" ca="1" si="0"/>
        <v>Brand_29</v>
      </c>
      <c r="O31" s="30"/>
    </row>
    <row r="32" spans="1:15" x14ac:dyDescent="0.25">
      <c r="A32" s="30" t="s">
        <v>605</v>
      </c>
      <c r="B32" s="31"/>
      <c r="C32" s="31">
        <v>1</v>
      </c>
      <c r="D32" s="31">
        <v>1</v>
      </c>
      <c r="E32" s="30" t="s">
        <v>200</v>
      </c>
      <c r="F32" s="30" t="s">
        <v>784</v>
      </c>
      <c r="G32" s="31"/>
      <c r="H32" s="31">
        <v>1</v>
      </c>
      <c r="I32" s="31">
        <v>1</v>
      </c>
      <c r="J32" s="30"/>
      <c r="K32" s="30" t="str">
        <f ca="1">IFERROR(IF(SERVIZIO!$A$3=1,IF(GETPIVOTDATA("Data",$A$1,"Brand",$A32,"Data",DATE(YEAR(INDEX(Tendina_Data,SERVIZIO!$A$2)),MONTH(INDEX(Tendina_Data,SERVIZIO!$A$2)),1))&lt;&gt;"",$A32,""),IF(GETPIVOTDATA("Data",$E$1,"Brand",$F32,"Data",DATE(YEAR(INDEX(Tendina_Data,SERVIZIO!$A$2)),MONTH(INDEX(Tendina_Data,SERVIZIO!$A$2)),1),"Settore",INDEX(Tendina_Settori,SERVIZIO!$A$3))&lt;&gt;"",$F32,"")),"")</f>
        <v>Brand_30</v>
      </c>
      <c r="L32" s="30">
        <f ca="1">IF(K32&lt;&gt;"",COUNTIF($K$3:K32,"*?*"),"")</f>
        <v>30</v>
      </c>
      <c r="M32" s="30">
        <v>30</v>
      </c>
      <c r="N32" s="30" t="str">
        <f t="shared" ca="1" si="0"/>
        <v>Brand_30</v>
      </c>
      <c r="O32" s="30"/>
    </row>
    <row r="33" spans="1:15" x14ac:dyDescent="0.25">
      <c r="A33" s="30" t="s">
        <v>607</v>
      </c>
      <c r="B33" s="31"/>
      <c r="C33" s="31">
        <v>1</v>
      </c>
      <c r="D33" s="31">
        <v>1</v>
      </c>
      <c r="E33" s="30" t="s">
        <v>200</v>
      </c>
      <c r="F33" s="30" t="s">
        <v>791</v>
      </c>
      <c r="G33" s="31"/>
      <c r="H33" s="31"/>
      <c r="I33" s="31">
        <v>1</v>
      </c>
      <c r="J33" s="30"/>
      <c r="K33" s="30" t="str">
        <f ca="1">IFERROR(IF(SERVIZIO!$A$3=1,IF(GETPIVOTDATA("Data",$A$1,"Brand",$A33,"Data",DATE(YEAR(INDEX(Tendina_Data,SERVIZIO!$A$2)),MONTH(INDEX(Tendina_Data,SERVIZIO!$A$2)),1))&lt;&gt;"",$A33,""),IF(GETPIVOTDATA("Data",$E$1,"Brand",$F33,"Data",DATE(YEAR(INDEX(Tendina_Data,SERVIZIO!$A$2)),MONTH(INDEX(Tendina_Data,SERVIZIO!$A$2)),1),"Settore",INDEX(Tendina_Settori,SERVIZIO!$A$3))&lt;&gt;"",$F33,"")),"")</f>
        <v>Brand_31</v>
      </c>
      <c r="L33" s="30">
        <f ca="1">IF(K33&lt;&gt;"",COUNTIF($K$3:K33,"*?*"),"")</f>
        <v>31</v>
      </c>
      <c r="M33" s="30">
        <v>31</v>
      </c>
      <c r="N33" s="30" t="str">
        <f t="shared" ca="1" si="0"/>
        <v>Brand_31</v>
      </c>
      <c r="O33" s="30"/>
    </row>
    <row r="34" spans="1:15" x14ac:dyDescent="0.25">
      <c r="A34" s="30" t="s">
        <v>608</v>
      </c>
      <c r="B34" s="31">
        <v>1</v>
      </c>
      <c r="C34" s="31">
        <v>1</v>
      </c>
      <c r="D34" s="31">
        <v>1</v>
      </c>
      <c r="E34" s="30" t="s">
        <v>200</v>
      </c>
      <c r="F34" s="30" t="s">
        <v>796</v>
      </c>
      <c r="G34" s="31"/>
      <c r="H34" s="31">
        <v>1</v>
      </c>
      <c r="I34" s="31">
        <v>1</v>
      </c>
      <c r="J34" s="30"/>
      <c r="K34" s="30" t="str">
        <f ca="1">IFERROR(IF(SERVIZIO!$A$3=1,IF(GETPIVOTDATA("Data",$A$1,"Brand",$A34,"Data",DATE(YEAR(INDEX(Tendina_Data,SERVIZIO!$A$2)),MONTH(INDEX(Tendina_Data,SERVIZIO!$A$2)),1))&lt;&gt;"",$A34,""),IF(GETPIVOTDATA("Data",$E$1,"Brand",$F34,"Data",DATE(YEAR(INDEX(Tendina_Data,SERVIZIO!$A$2)),MONTH(INDEX(Tendina_Data,SERVIZIO!$A$2)),1),"Settore",INDEX(Tendina_Settori,SERVIZIO!$A$3))&lt;&gt;"",$F34,"")),"")</f>
        <v>Brand_32</v>
      </c>
      <c r="L34" s="30">
        <f ca="1">IF(K34&lt;&gt;"",COUNTIF($K$3:K34,"*?*"),"")</f>
        <v>32</v>
      </c>
      <c r="M34" s="30">
        <v>32</v>
      </c>
      <c r="N34" s="30" t="str">
        <f t="shared" ca="1" si="0"/>
        <v>Brand_32</v>
      </c>
      <c r="O34" s="30"/>
    </row>
    <row r="35" spans="1:15" x14ac:dyDescent="0.25">
      <c r="A35" s="30" t="s">
        <v>609</v>
      </c>
      <c r="B35" s="31">
        <v>1</v>
      </c>
      <c r="C35" s="31">
        <v>1</v>
      </c>
      <c r="D35" s="31">
        <v>1</v>
      </c>
      <c r="E35" s="30" t="s">
        <v>200</v>
      </c>
      <c r="F35" s="30" t="s">
        <v>798</v>
      </c>
      <c r="G35" s="31"/>
      <c r="H35" s="31"/>
      <c r="I35" s="31">
        <v>1</v>
      </c>
      <c r="J35" s="30"/>
      <c r="K35" s="30" t="str">
        <f ca="1">IFERROR(IF(SERVIZIO!$A$3=1,IF(GETPIVOTDATA("Data",$A$1,"Brand",$A35,"Data",DATE(YEAR(INDEX(Tendina_Data,SERVIZIO!$A$2)),MONTH(INDEX(Tendina_Data,SERVIZIO!$A$2)),1))&lt;&gt;"",$A35,""),IF(GETPIVOTDATA("Data",$E$1,"Brand",$F35,"Data",DATE(YEAR(INDEX(Tendina_Data,SERVIZIO!$A$2)),MONTH(INDEX(Tendina_Data,SERVIZIO!$A$2)),1),"Settore",INDEX(Tendina_Settori,SERVIZIO!$A$3))&lt;&gt;"",$F35,"")),"")</f>
        <v>Brand_33</v>
      </c>
      <c r="L35" s="30">
        <f ca="1">IF(K35&lt;&gt;"",COUNTIF($K$3:K35,"*?*"),"")</f>
        <v>33</v>
      </c>
      <c r="M35" s="30">
        <v>33</v>
      </c>
      <c r="N35" s="30" t="str">
        <f t="shared" ca="1" si="0"/>
        <v>Brand_33</v>
      </c>
      <c r="O35" s="30"/>
    </row>
    <row r="36" spans="1:15" x14ac:dyDescent="0.25">
      <c r="A36" s="30" t="s">
        <v>610</v>
      </c>
      <c r="B36" s="31">
        <v>1</v>
      </c>
      <c r="C36" s="31">
        <v>1</v>
      </c>
      <c r="D36" s="31">
        <v>1</v>
      </c>
      <c r="E36" s="30" t="s">
        <v>200</v>
      </c>
      <c r="F36" s="30" t="s">
        <v>799</v>
      </c>
      <c r="G36" s="31">
        <v>1</v>
      </c>
      <c r="H36" s="31">
        <v>1</v>
      </c>
      <c r="I36" s="31">
        <v>1</v>
      </c>
      <c r="J36" s="30"/>
      <c r="K36" s="30" t="str">
        <f ca="1">IFERROR(IF(SERVIZIO!$A$3=1,IF(GETPIVOTDATA("Data",$A$1,"Brand",$A36,"Data",DATE(YEAR(INDEX(Tendina_Data,SERVIZIO!$A$2)),MONTH(INDEX(Tendina_Data,SERVIZIO!$A$2)),1))&lt;&gt;"",$A36,""),IF(GETPIVOTDATA("Data",$E$1,"Brand",$F36,"Data",DATE(YEAR(INDEX(Tendina_Data,SERVIZIO!$A$2)),MONTH(INDEX(Tendina_Data,SERVIZIO!$A$2)),1),"Settore",INDEX(Tendina_Settori,SERVIZIO!$A$3))&lt;&gt;"",$F36,"")),"")</f>
        <v>Brand_34</v>
      </c>
      <c r="L36" s="30">
        <f ca="1">IF(K36&lt;&gt;"",COUNTIF($K$3:K36,"*?*"),"")</f>
        <v>34</v>
      </c>
      <c r="M36" s="30">
        <v>34</v>
      </c>
      <c r="N36" s="30" t="str">
        <f t="shared" ca="1" si="0"/>
        <v>Brand_34</v>
      </c>
      <c r="O36" s="30"/>
    </row>
    <row r="37" spans="1:15" x14ac:dyDescent="0.25">
      <c r="A37" s="30" t="s">
        <v>611</v>
      </c>
      <c r="B37" s="31">
        <v>1</v>
      </c>
      <c r="C37" s="31">
        <v>1</v>
      </c>
      <c r="D37" s="31">
        <v>1</v>
      </c>
      <c r="E37" s="30" t="s">
        <v>200</v>
      </c>
      <c r="F37" s="30" t="s">
        <v>800</v>
      </c>
      <c r="G37" s="31"/>
      <c r="H37" s="31">
        <v>1</v>
      </c>
      <c r="I37" s="31">
        <v>1</v>
      </c>
      <c r="J37" s="30"/>
      <c r="K37" s="30" t="str">
        <f ca="1">IFERROR(IF(SERVIZIO!$A$3=1,IF(GETPIVOTDATA("Data",$A$1,"Brand",$A37,"Data",DATE(YEAR(INDEX(Tendina_Data,SERVIZIO!$A$2)),MONTH(INDEX(Tendina_Data,SERVIZIO!$A$2)),1))&lt;&gt;"",$A37,""),IF(GETPIVOTDATA("Data",$E$1,"Brand",$F37,"Data",DATE(YEAR(INDEX(Tendina_Data,SERVIZIO!$A$2)),MONTH(INDEX(Tendina_Data,SERVIZIO!$A$2)),1),"Settore",INDEX(Tendina_Settori,SERVIZIO!$A$3))&lt;&gt;"",$F37,"")),"")</f>
        <v>Brand_35</v>
      </c>
      <c r="L37" s="30">
        <f ca="1">IF(K37&lt;&gt;"",COUNTIF($K$3:K37,"*?*"),"")</f>
        <v>35</v>
      </c>
      <c r="M37" s="30">
        <v>35</v>
      </c>
      <c r="N37" s="30" t="str">
        <f t="shared" ca="1" si="0"/>
        <v>Brand_35</v>
      </c>
      <c r="O37" s="30"/>
    </row>
    <row r="38" spans="1:15" x14ac:dyDescent="0.25">
      <c r="A38" s="30" t="s">
        <v>612</v>
      </c>
      <c r="B38" s="31">
        <v>1</v>
      </c>
      <c r="C38" s="31">
        <v>1</v>
      </c>
      <c r="D38" s="31">
        <v>1</v>
      </c>
      <c r="E38" s="30" t="s">
        <v>200</v>
      </c>
      <c r="F38" s="30" t="s">
        <v>803</v>
      </c>
      <c r="G38" s="31"/>
      <c r="H38" s="31">
        <v>1</v>
      </c>
      <c r="I38" s="31">
        <v>1</v>
      </c>
      <c r="J38" s="30"/>
      <c r="K38" s="30" t="str">
        <f ca="1">IFERROR(IF(SERVIZIO!$A$3=1,IF(GETPIVOTDATA("Data",$A$1,"Brand",$A38,"Data",DATE(YEAR(INDEX(Tendina_Data,SERVIZIO!$A$2)),MONTH(INDEX(Tendina_Data,SERVIZIO!$A$2)),1))&lt;&gt;"",$A38,""),IF(GETPIVOTDATA("Data",$E$1,"Brand",$F38,"Data",DATE(YEAR(INDEX(Tendina_Data,SERVIZIO!$A$2)),MONTH(INDEX(Tendina_Data,SERVIZIO!$A$2)),1),"Settore",INDEX(Tendina_Settori,SERVIZIO!$A$3))&lt;&gt;"",$F38,"")),"")</f>
        <v>Brand_36</v>
      </c>
      <c r="L38" s="30">
        <f ca="1">IF(K38&lt;&gt;"",COUNTIF($K$3:K38,"*?*"),"")</f>
        <v>36</v>
      </c>
      <c r="M38" s="30">
        <v>36</v>
      </c>
      <c r="N38" s="30" t="str">
        <f t="shared" ca="1" si="0"/>
        <v>Brand_36</v>
      </c>
      <c r="O38" s="30"/>
    </row>
    <row r="39" spans="1:15" x14ac:dyDescent="0.25">
      <c r="A39" s="30" t="s">
        <v>613</v>
      </c>
      <c r="B39" s="31">
        <v>1</v>
      </c>
      <c r="C39" s="31">
        <v>1</v>
      </c>
      <c r="D39" s="31">
        <v>1</v>
      </c>
      <c r="E39" s="30" t="s">
        <v>200</v>
      </c>
      <c r="F39" s="30" t="s">
        <v>807</v>
      </c>
      <c r="G39" s="31"/>
      <c r="H39" s="31">
        <v>1</v>
      </c>
      <c r="I39" s="31">
        <v>1</v>
      </c>
      <c r="J39" s="30"/>
      <c r="K39" s="30" t="str">
        <f ca="1">IFERROR(IF(SERVIZIO!$A$3=1,IF(GETPIVOTDATA("Data",$A$1,"Brand",$A39,"Data",DATE(YEAR(INDEX(Tendina_Data,SERVIZIO!$A$2)),MONTH(INDEX(Tendina_Data,SERVIZIO!$A$2)),1))&lt;&gt;"",$A39,""),IF(GETPIVOTDATA("Data",$E$1,"Brand",$F39,"Data",DATE(YEAR(INDEX(Tendina_Data,SERVIZIO!$A$2)),MONTH(INDEX(Tendina_Data,SERVIZIO!$A$2)),1),"Settore",INDEX(Tendina_Settori,SERVIZIO!$A$3))&lt;&gt;"",$F39,"")),"")</f>
        <v>Brand_37</v>
      </c>
      <c r="L39" s="30">
        <f ca="1">IF(K39&lt;&gt;"",COUNTIF($K$3:K39,"*?*"),"")</f>
        <v>37</v>
      </c>
      <c r="M39" s="30">
        <v>37</v>
      </c>
      <c r="N39" s="30" t="str">
        <f t="shared" ca="1" si="0"/>
        <v>Brand_37</v>
      </c>
      <c r="O39" s="30"/>
    </row>
    <row r="40" spans="1:15" x14ac:dyDescent="0.25">
      <c r="A40" s="30" t="s">
        <v>614</v>
      </c>
      <c r="B40" s="31"/>
      <c r="C40" s="31"/>
      <c r="D40" s="31">
        <v>1</v>
      </c>
      <c r="E40" s="30" t="s">
        <v>200</v>
      </c>
      <c r="F40" s="30" t="s">
        <v>810</v>
      </c>
      <c r="G40" s="31"/>
      <c r="H40" s="31">
        <v>1</v>
      </c>
      <c r="I40" s="31">
        <v>1</v>
      </c>
      <c r="J40" s="30"/>
      <c r="K40" s="30" t="str">
        <f ca="1">IFERROR(IF(SERVIZIO!$A$3=1,IF(GETPIVOTDATA("Data",$A$1,"Brand",$A40,"Data",DATE(YEAR(INDEX(Tendina_Data,SERVIZIO!$A$2)),MONTH(INDEX(Tendina_Data,SERVIZIO!$A$2)),1))&lt;&gt;"",$A40,""),IF(GETPIVOTDATA("Data",$E$1,"Brand",$F40,"Data",DATE(YEAR(INDEX(Tendina_Data,SERVIZIO!$A$2)),MONTH(INDEX(Tendina_Data,SERVIZIO!$A$2)),1),"Settore",INDEX(Tendina_Settori,SERVIZIO!$A$3))&lt;&gt;"",$F40,"")),"")</f>
        <v>Brand_38</v>
      </c>
      <c r="L40" s="30">
        <f ca="1">IF(K40&lt;&gt;"",COUNTIF($K$3:K40,"*?*"),"")</f>
        <v>38</v>
      </c>
      <c r="M40" s="30">
        <v>38</v>
      </c>
      <c r="N40" s="30" t="str">
        <f t="shared" ca="1" si="0"/>
        <v>Brand_38</v>
      </c>
      <c r="O40" s="30"/>
    </row>
    <row r="41" spans="1:15" x14ac:dyDescent="0.25">
      <c r="A41" s="30" t="s">
        <v>616</v>
      </c>
      <c r="B41" s="31"/>
      <c r="C41" s="31">
        <v>1</v>
      </c>
      <c r="D41" s="31">
        <v>1</v>
      </c>
      <c r="E41" s="30" t="s">
        <v>200</v>
      </c>
      <c r="F41" s="30" t="s">
        <v>811</v>
      </c>
      <c r="G41" s="31"/>
      <c r="H41" s="31">
        <v>1</v>
      </c>
      <c r="I41" s="31">
        <v>1</v>
      </c>
      <c r="J41" s="30"/>
      <c r="K41" s="30" t="str">
        <f ca="1">IFERROR(IF(SERVIZIO!$A$3=1,IF(GETPIVOTDATA("Data",$A$1,"Brand",$A41,"Data",DATE(YEAR(INDEX(Tendina_Data,SERVIZIO!$A$2)),MONTH(INDEX(Tendina_Data,SERVIZIO!$A$2)),1))&lt;&gt;"",$A41,""),IF(GETPIVOTDATA("Data",$E$1,"Brand",$F41,"Data",DATE(YEAR(INDEX(Tendina_Data,SERVIZIO!$A$2)),MONTH(INDEX(Tendina_Data,SERVIZIO!$A$2)),1),"Settore",INDEX(Tendina_Settori,SERVIZIO!$A$3))&lt;&gt;"",$F41,"")),"")</f>
        <v>Brand_39</v>
      </c>
      <c r="L41" s="30">
        <f ca="1">IF(K41&lt;&gt;"",COUNTIF($K$3:K41,"*?*"),"")</f>
        <v>39</v>
      </c>
      <c r="M41" s="30">
        <v>39</v>
      </c>
      <c r="N41" s="30" t="str">
        <f t="shared" ca="1" si="0"/>
        <v>Brand_39</v>
      </c>
      <c r="O41" s="30"/>
    </row>
    <row r="42" spans="1:15" x14ac:dyDescent="0.25">
      <c r="A42" s="30" t="s">
        <v>618</v>
      </c>
      <c r="B42" s="31"/>
      <c r="C42" s="31">
        <v>1</v>
      </c>
      <c r="D42" s="31">
        <v>1</v>
      </c>
      <c r="E42" s="30" t="s">
        <v>200</v>
      </c>
      <c r="F42" s="30" t="s">
        <v>815</v>
      </c>
      <c r="G42" s="31"/>
      <c r="H42" s="31">
        <v>1</v>
      </c>
      <c r="I42" s="31">
        <v>1</v>
      </c>
      <c r="J42" s="30"/>
      <c r="K42" s="30" t="str">
        <f ca="1">IFERROR(IF(SERVIZIO!$A$3=1,IF(GETPIVOTDATA("Data",$A$1,"Brand",$A42,"Data",DATE(YEAR(INDEX(Tendina_Data,SERVIZIO!$A$2)),MONTH(INDEX(Tendina_Data,SERVIZIO!$A$2)),1))&lt;&gt;"",$A42,""),IF(GETPIVOTDATA("Data",$E$1,"Brand",$F42,"Data",DATE(YEAR(INDEX(Tendina_Data,SERVIZIO!$A$2)),MONTH(INDEX(Tendina_Data,SERVIZIO!$A$2)),1),"Settore",INDEX(Tendina_Settori,SERVIZIO!$A$3))&lt;&gt;"",$F42,"")),"")</f>
        <v>Brand_40</v>
      </c>
      <c r="L42" s="30">
        <f ca="1">IF(K42&lt;&gt;"",COUNTIF($K$3:K42,"*?*"),"")</f>
        <v>40</v>
      </c>
      <c r="M42" s="30">
        <v>40</v>
      </c>
      <c r="N42" s="30" t="str">
        <f t="shared" ca="1" si="0"/>
        <v>Brand_40</v>
      </c>
      <c r="O42" s="30"/>
    </row>
    <row r="43" spans="1:15" x14ac:dyDescent="0.25">
      <c r="A43" s="30" t="s">
        <v>620</v>
      </c>
      <c r="B43" s="31">
        <v>1</v>
      </c>
      <c r="C43" s="31">
        <v>1</v>
      </c>
      <c r="D43" s="31">
        <v>1</v>
      </c>
      <c r="E43" s="30" t="s">
        <v>200</v>
      </c>
      <c r="F43" s="30" t="s">
        <v>816</v>
      </c>
      <c r="G43" s="31"/>
      <c r="H43" s="31">
        <v>1</v>
      </c>
      <c r="I43" s="31">
        <v>1</v>
      </c>
      <c r="J43" s="30"/>
      <c r="K43" s="30" t="str">
        <f ca="1">IFERROR(IF(SERVIZIO!$A$3=1,IF(GETPIVOTDATA("Data",$A$1,"Brand",$A43,"Data",DATE(YEAR(INDEX(Tendina_Data,SERVIZIO!$A$2)),MONTH(INDEX(Tendina_Data,SERVIZIO!$A$2)),1))&lt;&gt;"",$A43,""),IF(GETPIVOTDATA("Data",$E$1,"Brand",$F43,"Data",DATE(YEAR(INDEX(Tendina_Data,SERVIZIO!$A$2)),MONTH(INDEX(Tendina_Data,SERVIZIO!$A$2)),1),"Settore",INDEX(Tendina_Settori,SERVIZIO!$A$3))&lt;&gt;"",$F43,"")),"")</f>
        <v>Brand_41</v>
      </c>
      <c r="L43" s="30">
        <f ca="1">IF(K43&lt;&gt;"",COUNTIF($K$3:K43,"*?*"),"")</f>
        <v>41</v>
      </c>
      <c r="M43" s="30">
        <v>41</v>
      </c>
      <c r="N43" s="30" t="str">
        <f t="shared" ca="1" si="0"/>
        <v>Brand_41</v>
      </c>
      <c r="O43" s="30"/>
    </row>
    <row r="44" spans="1:15" x14ac:dyDescent="0.25">
      <c r="A44" s="30" t="s">
        <v>622</v>
      </c>
      <c r="B44" s="31">
        <v>1</v>
      </c>
      <c r="C44" s="31">
        <v>1</v>
      </c>
      <c r="D44" s="31">
        <v>1</v>
      </c>
      <c r="E44" s="30" t="s">
        <v>200</v>
      </c>
      <c r="F44" s="30" t="s">
        <v>817</v>
      </c>
      <c r="G44" s="31">
        <v>1</v>
      </c>
      <c r="H44" s="31">
        <v>1</v>
      </c>
      <c r="I44" s="31">
        <v>1</v>
      </c>
      <c r="J44" s="30"/>
      <c r="K44" s="30" t="str">
        <f ca="1">IFERROR(IF(SERVIZIO!$A$3=1,IF(GETPIVOTDATA("Data",$A$1,"Brand",$A44,"Data",DATE(YEAR(INDEX(Tendina_Data,SERVIZIO!$A$2)),MONTH(INDEX(Tendina_Data,SERVIZIO!$A$2)),1))&lt;&gt;"",$A44,""),IF(GETPIVOTDATA("Data",$E$1,"Brand",$F44,"Data",DATE(YEAR(INDEX(Tendina_Data,SERVIZIO!$A$2)),MONTH(INDEX(Tendina_Data,SERVIZIO!$A$2)),1),"Settore",INDEX(Tendina_Settori,SERVIZIO!$A$3))&lt;&gt;"",$F44,"")),"")</f>
        <v>Brand_42</v>
      </c>
      <c r="L44" s="30">
        <f ca="1">IF(K44&lt;&gt;"",COUNTIF($K$3:K44,"*?*"),"")</f>
        <v>42</v>
      </c>
      <c r="M44" s="30">
        <v>42</v>
      </c>
      <c r="N44" s="30" t="str">
        <f t="shared" ca="1" si="0"/>
        <v>Brand_42</v>
      </c>
      <c r="O44" s="30"/>
    </row>
    <row r="45" spans="1:15" x14ac:dyDescent="0.25">
      <c r="A45" s="30" t="s">
        <v>624</v>
      </c>
      <c r="B45" s="31"/>
      <c r="C45" s="31"/>
      <c r="D45" s="31">
        <v>1</v>
      </c>
      <c r="E45" s="30" t="s">
        <v>200</v>
      </c>
      <c r="F45" s="30" t="s">
        <v>818</v>
      </c>
      <c r="G45" s="31">
        <v>1</v>
      </c>
      <c r="H45" s="31">
        <v>1</v>
      </c>
      <c r="I45" s="31">
        <v>1</v>
      </c>
      <c r="J45" s="30"/>
      <c r="K45" s="30" t="str">
        <f ca="1">IFERROR(IF(SERVIZIO!$A$3=1,IF(GETPIVOTDATA("Data",$A$1,"Brand",$A45,"Data",DATE(YEAR(INDEX(Tendina_Data,SERVIZIO!$A$2)),MONTH(INDEX(Tendina_Data,SERVIZIO!$A$2)),1))&lt;&gt;"",$A45,""),IF(GETPIVOTDATA("Data",$E$1,"Brand",$F45,"Data",DATE(YEAR(INDEX(Tendina_Data,SERVIZIO!$A$2)),MONTH(INDEX(Tendina_Data,SERVIZIO!$A$2)),1),"Settore",INDEX(Tendina_Settori,SERVIZIO!$A$3))&lt;&gt;"",$F45,"")),"")</f>
        <v>Brand_43</v>
      </c>
      <c r="L45" s="30">
        <f ca="1">IF(K45&lt;&gt;"",COUNTIF($K$3:K45,"*?*"),"")</f>
        <v>43</v>
      </c>
      <c r="M45" s="30">
        <v>43</v>
      </c>
      <c r="N45" s="30" t="str">
        <f t="shared" ca="1" si="0"/>
        <v>Brand_43</v>
      </c>
      <c r="O45" s="30"/>
    </row>
    <row r="46" spans="1:15" x14ac:dyDescent="0.25">
      <c r="A46" s="30" t="s">
        <v>625</v>
      </c>
      <c r="B46" s="31"/>
      <c r="C46" s="31"/>
      <c r="D46" s="31">
        <v>1</v>
      </c>
      <c r="E46" s="30" t="s">
        <v>200</v>
      </c>
      <c r="F46" s="30" t="s">
        <v>833</v>
      </c>
      <c r="G46" s="31"/>
      <c r="H46" s="31">
        <v>1</v>
      </c>
      <c r="I46" s="31">
        <v>1</v>
      </c>
      <c r="J46" s="30"/>
      <c r="K46" s="30" t="str">
        <f ca="1">IFERROR(IF(SERVIZIO!$A$3=1,IF(GETPIVOTDATA("Data",$A$1,"Brand",$A46,"Data",DATE(YEAR(INDEX(Tendina_Data,SERVIZIO!$A$2)),MONTH(INDEX(Tendina_Data,SERVIZIO!$A$2)),1))&lt;&gt;"",$A46,""),IF(GETPIVOTDATA("Data",$E$1,"Brand",$F46,"Data",DATE(YEAR(INDEX(Tendina_Data,SERVIZIO!$A$2)),MONTH(INDEX(Tendina_Data,SERVIZIO!$A$2)),1),"Settore",INDEX(Tendina_Settori,SERVIZIO!$A$3))&lt;&gt;"",$F46,"")),"")</f>
        <v>Brand_44</v>
      </c>
      <c r="L46" s="30">
        <f ca="1">IF(K46&lt;&gt;"",COUNTIF($K$3:K46,"*?*"),"")</f>
        <v>44</v>
      </c>
      <c r="M46" s="30">
        <v>44</v>
      </c>
      <c r="N46" s="30" t="str">
        <f t="shared" ca="1" si="0"/>
        <v>Brand_44</v>
      </c>
      <c r="O46" s="30"/>
    </row>
    <row r="47" spans="1:15" x14ac:dyDescent="0.25">
      <c r="A47" s="30" t="s">
        <v>626</v>
      </c>
      <c r="B47" s="31">
        <v>1</v>
      </c>
      <c r="C47" s="31">
        <v>1</v>
      </c>
      <c r="D47" s="31">
        <v>1</v>
      </c>
      <c r="E47" s="30" t="s">
        <v>200</v>
      </c>
      <c r="F47" s="30" t="s">
        <v>841</v>
      </c>
      <c r="G47" s="31"/>
      <c r="H47" s="31">
        <v>1</v>
      </c>
      <c r="I47" s="31">
        <v>1</v>
      </c>
      <c r="J47" s="30"/>
      <c r="K47" s="30" t="str">
        <f ca="1">IFERROR(IF(SERVIZIO!$A$3=1,IF(GETPIVOTDATA("Data",$A$1,"Brand",$A47,"Data",DATE(YEAR(INDEX(Tendina_Data,SERVIZIO!$A$2)),MONTH(INDEX(Tendina_Data,SERVIZIO!$A$2)),1))&lt;&gt;"",$A47,""),IF(GETPIVOTDATA("Data",$E$1,"Brand",$F47,"Data",DATE(YEAR(INDEX(Tendina_Data,SERVIZIO!$A$2)),MONTH(INDEX(Tendina_Data,SERVIZIO!$A$2)),1),"Settore",INDEX(Tendina_Settori,SERVIZIO!$A$3))&lt;&gt;"",$F47,"")),"")</f>
        <v>Brand_45</v>
      </c>
      <c r="L47" s="30">
        <f ca="1">IF(K47&lt;&gt;"",COUNTIF($K$3:K47,"*?*"),"")</f>
        <v>45</v>
      </c>
      <c r="M47" s="30">
        <v>45</v>
      </c>
      <c r="N47" s="30" t="str">
        <f t="shared" ca="1" si="0"/>
        <v>Brand_45</v>
      </c>
      <c r="O47" s="30"/>
    </row>
    <row r="48" spans="1:15" x14ac:dyDescent="0.25">
      <c r="A48" s="30" t="s">
        <v>629</v>
      </c>
      <c r="B48" s="31">
        <v>1</v>
      </c>
      <c r="C48" s="31">
        <v>1</v>
      </c>
      <c r="D48" s="31">
        <v>1</v>
      </c>
      <c r="E48" s="30" t="s">
        <v>200</v>
      </c>
      <c r="F48" s="30" t="s">
        <v>844</v>
      </c>
      <c r="G48" s="31"/>
      <c r="H48" s="31">
        <v>1</v>
      </c>
      <c r="I48" s="31">
        <v>1</v>
      </c>
      <c r="J48" s="30"/>
      <c r="K48" s="30" t="str">
        <f ca="1">IFERROR(IF(SERVIZIO!$A$3=1,IF(GETPIVOTDATA("Data",$A$1,"Brand",$A48,"Data",DATE(YEAR(INDEX(Tendina_Data,SERVIZIO!$A$2)),MONTH(INDEX(Tendina_Data,SERVIZIO!$A$2)),1))&lt;&gt;"",$A48,""),IF(GETPIVOTDATA("Data",$E$1,"Brand",$F48,"Data",DATE(YEAR(INDEX(Tendina_Data,SERVIZIO!$A$2)),MONTH(INDEX(Tendina_Data,SERVIZIO!$A$2)),1),"Settore",INDEX(Tendina_Settori,SERVIZIO!$A$3))&lt;&gt;"",$F48,"")),"")</f>
        <v>Brand_46</v>
      </c>
      <c r="L48" s="30">
        <f ca="1">IF(K48&lt;&gt;"",COUNTIF($K$3:K48,"*?*"),"")</f>
        <v>46</v>
      </c>
      <c r="M48" s="30">
        <v>46</v>
      </c>
      <c r="N48" s="30" t="str">
        <f t="shared" ca="1" si="0"/>
        <v>Brand_46</v>
      </c>
      <c r="O48" s="30"/>
    </row>
    <row r="49" spans="1:15" x14ac:dyDescent="0.25">
      <c r="A49" s="30" t="s">
        <v>630</v>
      </c>
      <c r="B49" s="31"/>
      <c r="C49" s="31">
        <v>1</v>
      </c>
      <c r="D49" s="31">
        <v>1</v>
      </c>
      <c r="E49" s="30" t="s">
        <v>200</v>
      </c>
      <c r="F49" s="30" t="s">
        <v>846</v>
      </c>
      <c r="G49" s="31"/>
      <c r="H49" s="31">
        <v>1</v>
      </c>
      <c r="I49" s="31">
        <v>1</v>
      </c>
      <c r="J49" s="30"/>
      <c r="K49" s="30" t="str">
        <f ca="1">IFERROR(IF(SERVIZIO!$A$3=1,IF(GETPIVOTDATA("Data",$A$1,"Brand",$A49,"Data",DATE(YEAR(INDEX(Tendina_Data,SERVIZIO!$A$2)),MONTH(INDEX(Tendina_Data,SERVIZIO!$A$2)),1))&lt;&gt;"",$A49,""),IF(GETPIVOTDATA("Data",$E$1,"Brand",$F49,"Data",DATE(YEAR(INDEX(Tendina_Data,SERVIZIO!$A$2)),MONTH(INDEX(Tendina_Data,SERVIZIO!$A$2)),1),"Settore",INDEX(Tendina_Settori,SERVIZIO!$A$3))&lt;&gt;"",$F49,"")),"")</f>
        <v>Brand_47</v>
      </c>
      <c r="L49" s="30">
        <f ca="1">IF(K49&lt;&gt;"",COUNTIF($K$3:K49,"*?*"),"")</f>
        <v>47</v>
      </c>
      <c r="M49" s="30">
        <v>47</v>
      </c>
      <c r="N49" s="30" t="str">
        <f t="shared" ca="1" si="0"/>
        <v>Brand_47</v>
      </c>
      <c r="O49" s="30"/>
    </row>
    <row r="50" spans="1:15" x14ac:dyDescent="0.25">
      <c r="A50" s="30" t="s">
        <v>632</v>
      </c>
      <c r="B50" s="31"/>
      <c r="C50" s="31">
        <v>1</v>
      </c>
      <c r="D50" s="31">
        <v>1</v>
      </c>
      <c r="E50" s="30" t="s">
        <v>200</v>
      </c>
      <c r="F50" s="30" t="s">
        <v>848</v>
      </c>
      <c r="G50" s="31">
        <v>1</v>
      </c>
      <c r="H50" s="31">
        <v>1</v>
      </c>
      <c r="I50" s="31">
        <v>1</v>
      </c>
      <c r="J50" s="30"/>
      <c r="K50" s="30" t="str">
        <f ca="1">IFERROR(IF(SERVIZIO!$A$3=1,IF(GETPIVOTDATA("Data",$A$1,"Brand",$A50,"Data",DATE(YEAR(INDEX(Tendina_Data,SERVIZIO!$A$2)),MONTH(INDEX(Tendina_Data,SERVIZIO!$A$2)),1))&lt;&gt;"",$A50,""),IF(GETPIVOTDATA("Data",$E$1,"Brand",$F50,"Data",DATE(YEAR(INDEX(Tendina_Data,SERVIZIO!$A$2)),MONTH(INDEX(Tendina_Data,SERVIZIO!$A$2)),1),"Settore",INDEX(Tendina_Settori,SERVIZIO!$A$3))&lt;&gt;"",$F50,"")),"")</f>
        <v>Brand_48</v>
      </c>
      <c r="L50" s="30">
        <f ca="1">IF(K50&lt;&gt;"",COUNTIF($K$3:K50,"*?*"),"")</f>
        <v>48</v>
      </c>
      <c r="M50" s="30">
        <v>48</v>
      </c>
      <c r="N50" s="30" t="str">
        <f t="shared" ca="1" si="0"/>
        <v>Brand_48</v>
      </c>
      <c r="O50" s="30"/>
    </row>
    <row r="51" spans="1:15" x14ac:dyDescent="0.25">
      <c r="A51" s="30" t="s">
        <v>633</v>
      </c>
      <c r="B51" s="31"/>
      <c r="C51" s="31"/>
      <c r="D51" s="31">
        <v>1</v>
      </c>
      <c r="E51" s="30" t="s">
        <v>200</v>
      </c>
      <c r="F51" s="30" t="s">
        <v>853</v>
      </c>
      <c r="G51" s="31"/>
      <c r="H51" s="31">
        <v>1</v>
      </c>
      <c r="I51" s="31">
        <v>1</v>
      </c>
      <c r="J51" s="30"/>
      <c r="K51" s="30" t="str">
        <f ca="1">IFERROR(IF(SERVIZIO!$A$3=1,IF(GETPIVOTDATA("Data",$A$1,"Brand",$A51,"Data",DATE(YEAR(INDEX(Tendina_Data,SERVIZIO!$A$2)),MONTH(INDEX(Tendina_Data,SERVIZIO!$A$2)),1))&lt;&gt;"",$A51,""),IF(GETPIVOTDATA("Data",$E$1,"Brand",$F51,"Data",DATE(YEAR(INDEX(Tendina_Data,SERVIZIO!$A$2)),MONTH(INDEX(Tendina_Data,SERVIZIO!$A$2)),1),"Settore",INDEX(Tendina_Settori,SERVIZIO!$A$3))&lt;&gt;"",$F51,"")),"")</f>
        <v>Brand_49</v>
      </c>
      <c r="L51" s="30">
        <f ca="1">IF(K51&lt;&gt;"",COUNTIF($K$3:K51,"*?*"),"")</f>
        <v>49</v>
      </c>
      <c r="M51" s="30">
        <v>49</v>
      </c>
      <c r="N51" s="30" t="str">
        <f t="shared" ca="1" si="0"/>
        <v>Brand_49</v>
      </c>
      <c r="O51" s="30"/>
    </row>
    <row r="52" spans="1:15" x14ac:dyDescent="0.25">
      <c r="A52" s="30" t="s">
        <v>634</v>
      </c>
      <c r="B52" s="31">
        <v>1</v>
      </c>
      <c r="C52" s="31">
        <v>1</v>
      </c>
      <c r="D52" s="31">
        <v>1</v>
      </c>
      <c r="E52" s="30" t="s">
        <v>200</v>
      </c>
      <c r="F52" s="30" t="s">
        <v>854</v>
      </c>
      <c r="G52" s="31"/>
      <c r="H52" s="31">
        <v>1</v>
      </c>
      <c r="I52" s="31">
        <v>1</v>
      </c>
      <c r="J52" s="30"/>
      <c r="K52" s="30" t="str">
        <f ca="1">IFERROR(IF(SERVIZIO!$A$3=1,IF(GETPIVOTDATA("Data",$A$1,"Brand",$A52,"Data",DATE(YEAR(INDEX(Tendina_Data,SERVIZIO!$A$2)),MONTH(INDEX(Tendina_Data,SERVIZIO!$A$2)),1))&lt;&gt;"",$A52,""),IF(GETPIVOTDATA("Data",$E$1,"Brand",$F52,"Data",DATE(YEAR(INDEX(Tendina_Data,SERVIZIO!$A$2)),MONTH(INDEX(Tendina_Data,SERVIZIO!$A$2)),1),"Settore",INDEX(Tendina_Settori,SERVIZIO!$A$3))&lt;&gt;"",$F52,"")),"")</f>
        <v>Brand_50</v>
      </c>
      <c r="L52" s="30">
        <f ca="1">IF(K52&lt;&gt;"",COUNTIF($K$3:K52,"*?*"),"")</f>
        <v>50</v>
      </c>
      <c r="M52" s="30">
        <v>50</v>
      </c>
      <c r="N52" s="30" t="str">
        <f t="shared" ca="1" si="0"/>
        <v>Brand_50</v>
      </c>
      <c r="O52" s="30"/>
    </row>
    <row r="53" spans="1:15" x14ac:dyDescent="0.25">
      <c r="A53" s="30" t="s">
        <v>637</v>
      </c>
      <c r="B53" s="31">
        <v>1</v>
      </c>
      <c r="C53" s="31">
        <v>1</v>
      </c>
      <c r="D53" s="31">
        <v>1</v>
      </c>
      <c r="E53" s="30" t="s">
        <v>200</v>
      </c>
      <c r="F53" s="30" t="s">
        <v>855</v>
      </c>
      <c r="G53" s="31">
        <v>1</v>
      </c>
      <c r="H53" s="31">
        <v>1</v>
      </c>
      <c r="I53" s="31">
        <v>1</v>
      </c>
      <c r="J53" s="30"/>
      <c r="K53" s="30" t="str">
        <f ca="1">IFERROR(IF(SERVIZIO!$A$3=1,IF(GETPIVOTDATA("Data",$A$1,"Brand",$A53,"Data",DATE(YEAR(INDEX(Tendina_Data,SERVIZIO!$A$2)),MONTH(INDEX(Tendina_Data,SERVIZIO!$A$2)),1))&lt;&gt;"",$A53,""),IF(GETPIVOTDATA("Data",$E$1,"Brand",$F53,"Data",DATE(YEAR(INDEX(Tendina_Data,SERVIZIO!$A$2)),MONTH(INDEX(Tendina_Data,SERVIZIO!$A$2)),1),"Settore",INDEX(Tendina_Settori,SERVIZIO!$A$3))&lt;&gt;"",$F53,"")),"")</f>
        <v>Brand_51</v>
      </c>
      <c r="L53" s="30">
        <f ca="1">IF(K53&lt;&gt;"",COUNTIF($K$3:K53,"*?*"),"")</f>
        <v>51</v>
      </c>
      <c r="M53" s="30">
        <v>51</v>
      </c>
      <c r="N53" s="30" t="str">
        <f t="shared" ca="1" si="0"/>
        <v>Brand_51</v>
      </c>
      <c r="O53" s="30"/>
    </row>
    <row r="54" spans="1:15" x14ac:dyDescent="0.25">
      <c r="A54" s="30" t="s">
        <v>639</v>
      </c>
      <c r="B54" s="31"/>
      <c r="C54" s="31"/>
      <c r="D54" s="31">
        <v>1</v>
      </c>
      <c r="E54" s="30" t="s">
        <v>200</v>
      </c>
      <c r="F54" s="30" t="s">
        <v>857</v>
      </c>
      <c r="G54" s="31"/>
      <c r="H54" s="31">
        <v>1</v>
      </c>
      <c r="I54" s="31">
        <v>1</v>
      </c>
      <c r="J54" s="30"/>
      <c r="K54" s="30" t="str">
        <f ca="1">IFERROR(IF(SERVIZIO!$A$3=1,IF(GETPIVOTDATA("Data",$A$1,"Brand",$A54,"Data",DATE(YEAR(INDEX(Tendina_Data,SERVIZIO!$A$2)),MONTH(INDEX(Tendina_Data,SERVIZIO!$A$2)),1))&lt;&gt;"",$A54,""),IF(GETPIVOTDATA("Data",$E$1,"Brand",$F54,"Data",DATE(YEAR(INDEX(Tendina_Data,SERVIZIO!$A$2)),MONTH(INDEX(Tendina_Data,SERVIZIO!$A$2)),1),"Settore",INDEX(Tendina_Settori,SERVIZIO!$A$3))&lt;&gt;"",$F54,"")),"")</f>
        <v>Brand_52</v>
      </c>
      <c r="L54" s="30">
        <f ca="1">IF(K54&lt;&gt;"",COUNTIF($K$3:K54,"*?*"),"")</f>
        <v>52</v>
      </c>
      <c r="M54" s="30">
        <v>52</v>
      </c>
      <c r="N54" s="30" t="str">
        <f t="shared" ca="1" si="0"/>
        <v>Brand_52</v>
      </c>
      <c r="O54" s="30"/>
    </row>
    <row r="55" spans="1:15" x14ac:dyDescent="0.25">
      <c r="A55" s="30" t="s">
        <v>640</v>
      </c>
      <c r="B55" s="31">
        <v>1</v>
      </c>
      <c r="C55" s="31">
        <v>1</v>
      </c>
      <c r="D55" s="31">
        <v>1</v>
      </c>
      <c r="E55" s="30" t="s">
        <v>200</v>
      </c>
      <c r="F55" s="30" t="s">
        <v>864</v>
      </c>
      <c r="G55" s="31"/>
      <c r="H55" s="31">
        <v>1</v>
      </c>
      <c r="I55" s="31">
        <v>1</v>
      </c>
      <c r="J55" s="30"/>
      <c r="K55" s="30" t="str">
        <f ca="1">IFERROR(IF(SERVIZIO!$A$3=1,IF(GETPIVOTDATA("Data",$A$1,"Brand",$A55,"Data",DATE(YEAR(INDEX(Tendina_Data,SERVIZIO!$A$2)),MONTH(INDEX(Tendina_Data,SERVIZIO!$A$2)),1))&lt;&gt;"",$A55,""),IF(GETPIVOTDATA("Data",$E$1,"Brand",$F55,"Data",DATE(YEAR(INDEX(Tendina_Data,SERVIZIO!$A$2)),MONTH(INDEX(Tendina_Data,SERVIZIO!$A$2)),1),"Settore",INDEX(Tendina_Settori,SERVIZIO!$A$3))&lt;&gt;"",$F55,"")),"")</f>
        <v>Brand_53</v>
      </c>
      <c r="L55" s="30">
        <f ca="1">IF(K55&lt;&gt;"",COUNTIF($K$3:K55,"*?*"),"")</f>
        <v>53</v>
      </c>
      <c r="M55" s="30">
        <v>53</v>
      </c>
      <c r="N55" s="30" t="str">
        <f t="shared" ca="1" si="0"/>
        <v>Brand_53</v>
      </c>
      <c r="O55" s="30"/>
    </row>
    <row r="56" spans="1:15" x14ac:dyDescent="0.25">
      <c r="A56" s="30" t="s">
        <v>641</v>
      </c>
      <c r="B56" s="31">
        <v>1</v>
      </c>
      <c r="C56" s="31">
        <v>1</v>
      </c>
      <c r="D56" s="31">
        <v>1</v>
      </c>
      <c r="E56" s="30" t="s">
        <v>200</v>
      </c>
      <c r="F56" s="30" t="s">
        <v>868</v>
      </c>
      <c r="G56" s="31">
        <v>1</v>
      </c>
      <c r="H56" s="31">
        <v>1</v>
      </c>
      <c r="I56" s="31">
        <v>1</v>
      </c>
      <c r="J56" s="30"/>
      <c r="K56" s="30" t="str">
        <f ca="1">IFERROR(IF(SERVIZIO!$A$3=1,IF(GETPIVOTDATA("Data",$A$1,"Brand",$A56,"Data",DATE(YEAR(INDEX(Tendina_Data,SERVIZIO!$A$2)),MONTH(INDEX(Tendina_Data,SERVIZIO!$A$2)),1))&lt;&gt;"",$A56,""),IF(GETPIVOTDATA("Data",$E$1,"Brand",$F56,"Data",DATE(YEAR(INDEX(Tendina_Data,SERVIZIO!$A$2)),MONTH(INDEX(Tendina_Data,SERVIZIO!$A$2)),1),"Settore",INDEX(Tendina_Settori,SERVIZIO!$A$3))&lt;&gt;"",$F56,"")),"")</f>
        <v>Brand_54</v>
      </c>
      <c r="L56" s="30">
        <f ca="1">IF(K56&lt;&gt;"",COUNTIF($K$3:K56,"*?*"),"")</f>
        <v>54</v>
      </c>
      <c r="M56" s="30">
        <v>54</v>
      </c>
      <c r="N56" s="30" t="str">
        <f t="shared" ca="1" si="0"/>
        <v>Brand_54</v>
      </c>
      <c r="O56" s="30"/>
    </row>
    <row r="57" spans="1:15" x14ac:dyDescent="0.25">
      <c r="A57" s="30" t="s">
        <v>642</v>
      </c>
      <c r="B57" s="31">
        <v>1</v>
      </c>
      <c r="C57" s="31">
        <v>1</v>
      </c>
      <c r="D57" s="31">
        <v>1</v>
      </c>
      <c r="E57" s="30" t="s">
        <v>200</v>
      </c>
      <c r="F57" s="30" t="s">
        <v>873</v>
      </c>
      <c r="G57" s="31">
        <v>1</v>
      </c>
      <c r="H57" s="31">
        <v>1</v>
      </c>
      <c r="I57" s="31">
        <v>1</v>
      </c>
      <c r="J57" s="30"/>
      <c r="K57" s="30" t="str">
        <f ca="1">IFERROR(IF(SERVIZIO!$A$3=1,IF(GETPIVOTDATA("Data",$A$1,"Brand",$A57,"Data",DATE(YEAR(INDEX(Tendina_Data,SERVIZIO!$A$2)),MONTH(INDEX(Tendina_Data,SERVIZIO!$A$2)),1))&lt;&gt;"",$A57,""),IF(GETPIVOTDATA("Data",$E$1,"Brand",$F57,"Data",DATE(YEAR(INDEX(Tendina_Data,SERVIZIO!$A$2)),MONTH(INDEX(Tendina_Data,SERVIZIO!$A$2)),1),"Settore",INDEX(Tendina_Settori,SERVIZIO!$A$3))&lt;&gt;"",$F57,"")),"")</f>
        <v>Brand_55</v>
      </c>
      <c r="L57" s="30">
        <f ca="1">IF(K57&lt;&gt;"",COUNTIF($K$3:K57,"*?*"),"")</f>
        <v>55</v>
      </c>
      <c r="M57" s="30">
        <v>55</v>
      </c>
      <c r="N57" s="30" t="str">
        <f t="shared" ca="1" si="0"/>
        <v>Brand_55</v>
      </c>
      <c r="O57" s="30"/>
    </row>
    <row r="58" spans="1:15" x14ac:dyDescent="0.25">
      <c r="A58" s="30" t="s">
        <v>643</v>
      </c>
      <c r="B58" s="31">
        <v>1</v>
      </c>
      <c r="C58" s="31">
        <v>1</v>
      </c>
      <c r="D58" s="31">
        <v>1</v>
      </c>
      <c r="E58" s="30" t="s">
        <v>200</v>
      </c>
      <c r="F58" s="30" t="s">
        <v>876</v>
      </c>
      <c r="G58" s="31"/>
      <c r="H58" s="31">
        <v>1</v>
      </c>
      <c r="I58" s="31">
        <v>1</v>
      </c>
      <c r="J58" s="30"/>
      <c r="K58" s="30" t="str">
        <f ca="1">IFERROR(IF(SERVIZIO!$A$3=1,IF(GETPIVOTDATA("Data",$A$1,"Brand",$A58,"Data",DATE(YEAR(INDEX(Tendina_Data,SERVIZIO!$A$2)),MONTH(INDEX(Tendina_Data,SERVIZIO!$A$2)),1))&lt;&gt;"",$A58,""),IF(GETPIVOTDATA("Data",$E$1,"Brand",$F58,"Data",DATE(YEAR(INDEX(Tendina_Data,SERVIZIO!$A$2)),MONTH(INDEX(Tendina_Data,SERVIZIO!$A$2)),1),"Settore",INDEX(Tendina_Settori,SERVIZIO!$A$3))&lt;&gt;"",$F58,"")),"")</f>
        <v>Brand_56</v>
      </c>
      <c r="L58" s="30">
        <f ca="1">IF(K58&lt;&gt;"",COUNTIF($K$3:K58,"*?*"),"")</f>
        <v>56</v>
      </c>
      <c r="M58" s="30">
        <v>56</v>
      </c>
      <c r="N58" s="30" t="str">
        <f t="shared" ca="1" si="0"/>
        <v>Brand_56</v>
      </c>
      <c r="O58" s="30"/>
    </row>
    <row r="59" spans="1:15" x14ac:dyDescent="0.25">
      <c r="A59" s="30" t="s">
        <v>534</v>
      </c>
      <c r="B59" s="31"/>
      <c r="C59" s="31"/>
      <c r="D59" s="31">
        <v>1</v>
      </c>
      <c r="E59" s="30" t="s">
        <v>200</v>
      </c>
      <c r="F59" s="30" t="s">
        <v>878</v>
      </c>
      <c r="G59" s="31"/>
      <c r="H59" s="31">
        <v>1</v>
      </c>
      <c r="I59" s="31">
        <v>1</v>
      </c>
      <c r="J59" s="30"/>
      <c r="K59" s="30" t="str">
        <f ca="1">IFERROR(IF(SERVIZIO!$A$3=1,IF(GETPIVOTDATA("Data",$A$1,"Brand",$A59,"Data",DATE(YEAR(INDEX(Tendina_Data,SERVIZIO!$A$2)),MONTH(INDEX(Tendina_Data,SERVIZIO!$A$2)),1))&lt;&gt;"",$A59,""),IF(GETPIVOTDATA("Data",$E$1,"Brand",$F59,"Data",DATE(YEAR(INDEX(Tendina_Data,SERVIZIO!$A$2)),MONTH(INDEX(Tendina_Data,SERVIZIO!$A$2)),1),"Settore",INDEX(Tendina_Settori,SERVIZIO!$A$3))&lt;&gt;"",$F59,"")),"")</f>
        <v>Clayton</v>
      </c>
      <c r="L59" s="30">
        <f ca="1">IF(K59&lt;&gt;"",COUNTIF($K$3:K59,"*?*"),"")</f>
        <v>57</v>
      </c>
      <c r="M59" s="30">
        <v>57</v>
      </c>
      <c r="N59" s="30" t="str">
        <f t="shared" ca="1" si="0"/>
        <v>Clayton</v>
      </c>
      <c r="O59" s="30"/>
    </row>
    <row r="60" spans="1:15" x14ac:dyDescent="0.25">
      <c r="A60" s="30" t="s">
        <v>114</v>
      </c>
      <c r="B60" s="31"/>
      <c r="C60" s="31">
        <v>1</v>
      </c>
      <c r="D60" s="31">
        <v>1</v>
      </c>
      <c r="E60" s="30" t="s">
        <v>200</v>
      </c>
      <c r="F60" s="30" t="s">
        <v>884</v>
      </c>
      <c r="G60" s="31">
        <v>1</v>
      </c>
      <c r="H60" s="31">
        <v>1</v>
      </c>
      <c r="I60" s="31">
        <v>1</v>
      </c>
      <c r="J60" s="30"/>
      <c r="K60" s="30" t="str">
        <f ca="1">IFERROR(IF(SERVIZIO!$A$3=1,IF(GETPIVOTDATA("Data",$A$1,"Brand",$A60,"Data",DATE(YEAR(INDEX(Tendina_Data,SERVIZIO!$A$2)),MONTH(INDEX(Tendina_Data,SERVIZIO!$A$2)),1))&lt;&gt;"",$A60,""),IF(GETPIVOTDATA("Data",$E$1,"Brand",$F60,"Data",DATE(YEAR(INDEX(Tendina_Data,SERVIZIO!$A$2)),MONTH(INDEX(Tendina_Data,SERVIZIO!$A$2)),1),"Settore",INDEX(Tendina_Settori,SERVIZIO!$A$3))&lt;&gt;"",$F60,"")),"")</f>
        <v>Coin</v>
      </c>
      <c r="L60" s="30">
        <f ca="1">IF(K60&lt;&gt;"",COUNTIF($K$3:K60,"*?*"),"")</f>
        <v>58</v>
      </c>
      <c r="M60" s="30">
        <v>58</v>
      </c>
      <c r="N60" s="30" t="str">
        <f t="shared" ca="1" si="0"/>
        <v>Coin</v>
      </c>
      <c r="O60" s="30"/>
    </row>
    <row r="61" spans="1:15" x14ac:dyDescent="0.25">
      <c r="A61" s="30" t="s">
        <v>644</v>
      </c>
      <c r="B61" s="31">
        <v>1</v>
      </c>
      <c r="C61" s="31">
        <v>1</v>
      </c>
      <c r="D61" s="31">
        <v>1</v>
      </c>
      <c r="E61" s="30" t="s">
        <v>206</v>
      </c>
      <c r="F61" s="30" t="s">
        <v>575</v>
      </c>
      <c r="G61" s="31">
        <v>1</v>
      </c>
      <c r="H61" s="31">
        <v>1</v>
      </c>
      <c r="I61" s="31">
        <v>1</v>
      </c>
      <c r="J61" s="30"/>
      <c r="K61" s="30" t="str">
        <f ca="1">IFERROR(IF(SERVIZIO!$A$3=1,IF(GETPIVOTDATA("Data",$A$1,"Brand",$A61,"Data",DATE(YEAR(INDEX(Tendina_Data,SERVIZIO!$A$2)),MONTH(INDEX(Tendina_Data,SERVIZIO!$A$2)),1))&lt;&gt;"",$A61,""),IF(GETPIVOTDATA("Data",$E$1,"Brand",$F61,"Data",DATE(YEAR(INDEX(Tendina_Data,SERVIZIO!$A$2)),MONTH(INDEX(Tendina_Data,SERVIZIO!$A$2)),1),"Settore",INDEX(Tendina_Settori,SERVIZIO!$A$3))&lt;&gt;"",$F61,"")),"")</f>
        <v>Brand_59</v>
      </c>
      <c r="L61" s="30">
        <f ca="1">IF(K61&lt;&gt;"",COUNTIF($K$3:K61,"*?*"),"")</f>
        <v>59</v>
      </c>
      <c r="M61" s="30">
        <v>59</v>
      </c>
      <c r="N61" s="30" t="str">
        <f t="shared" ca="1" si="0"/>
        <v>Brand_59</v>
      </c>
      <c r="O61" s="30"/>
    </row>
    <row r="62" spans="1:15" x14ac:dyDescent="0.25">
      <c r="A62" s="30" t="s">
        <v>645</v>
      </c>
      <c r="B62" s="31"/>
      <c r="C62" s="31">
        <v>1</v>
      </c>
      <c r="D62" s="31">
        <v>1</v>
      </c>
      <c r="E62" s="30" t="s">
        <v>206</v>
      </c>
      <c r="F62" s="30" t="s">
        <v>583</v>
      </c>
      <c r="G62" s="31">
        <v>1</v>
      </c>
      <c r="H62" s="31">
        <v>1</v>
      </c>
      <c r="I62" s="31">
        <v>1</v>
      </c>
      <c r="J62" s="30"/>
      <c r="K62" s="30" t="str">
        <f ca="1">IFERROR(IF(SERVIZIO!$A$3=1,IF(GETPIVOTDATA("Data",$A$1,"Brand",$A62,"Data",DATE(YEAR(INDEX(Tendina_Data,SERVIZIO!$A$2)),MONTH(INDEX(Tendina_Data,SERVIZIO!$A$2)),1))&lt;&gt;"",$A62,""),IF(GETPIVOTDATA("Data",$E$1,"Brand",$F62,"Data",DATE(YEAR(INDEX(Tendina_Data,SERVIZIO!$A$2)),MONTH(INDEX(Tendina_Data,SERVIZIO!$A$2)),1),"Settore",INDEX(Tendina_Settori,SERVIZIO!$A$3))&lt;&gt;"",$F62,"")),"")</f>
        <v>Brand_60</v>
      </c>
      <c r="L62" s="30">
        <f ca="1">IF(K62&lt;&gt;"",COUNTIF($K$3:K62,"*?*"),"")</f>
        <v>60</v>
      </c>
      <c r="M62" s="30">
        <v>60</v>
      </c>
      <c r="N62" s="30" t="str">
        <f t="shared" ca="1" si="0"/>
        <v>Brand_60</v>
      </c>
      <c r="O62" s="30"/>
    </row>
    <row r="63" spans="1:15" x14ac:dyDescent="0.25">
      <c r="A63" s="30" t="s">
        <v>647</v>
      </c>
      <c r="B63" s="31">
        <v>1</v>
      </c>
      <c r="C63" s="31">
        <v>1</v>
      </c>
      <c r="D63" s="31">
        <v>1</v>
      </c>
      <c r="E63" s="30" t="s">
        <v>206</v>
      </c>
      <c r="F63" s="30" t="s">
        <v>594</v>
      </c>
      <c r="G63" s="31">
        <v>1</v>
      </c>
      <c r="H63" s="31">
        <v>1</v>
      </c>
      <c r="I63" s="31">
        <v>1</v>
      </c>
      <c r="J63" s="30"/>
      <c r="K63" s="30" t="str">
        <f ca="1">IFERROR(IF(SERVIZIO!$A$3=1,IF(GETPIVOTDATA("Data",$A$1,"Brand",$A63,"Data",DATE(YEAR(INDEX(Tendina_Data,SERVIZIO!$A$2)),MONTH(INDEX(Tendina_Data,SERVIZIO!$A$2)),1))&lt;&gt;"",$A63,""),IF(GETPIVOTDATA("Data",$E$1,"Brand",$F63,"Data",DATE(YEAR(INDEX(Tendina_Data,SERVIZIO!$A$2)),MONTH(INDEX(Tendina_Data,SERVIZIO!$A$2)),1),"Settore",INDEX(Tendina_Settori,SERVIZIO!$A$3))&lt;&gt;"",$F63,"")),"")</f>
        <v>Brand_61</v>
      </c>
      <c r="L63" s="30">
        <f ca="1">IF(K63&lt;&gt;"",COUNTIF($K$3:K63,"*?*"),"")</f>
        <v>61</v>
      </c>
      <c r="M63" s="30">
        <v>61</v>
      </c>
      <c r="N63" s="30" t="str">
        <f t="shared" ca="1" si="0"/>
        <v>Brand_61</v>
      </c>
      <c r="O63" s="30"/>
    </row>
    <row r="64" spans="1:15" x14ac:dyDescent="0.25">
      <c r="A64" s="30" t="s">
        <v>649</v>
      </c>
      <c r="B64" s="31">
        <v>1</v>
      </c>
      <c r="C64" s="31">
        <v>1</v>
      </c>
      <c r="D64" s="31">
        <v>1</v>
      </c>
      <c r="E64" s="30" t="s">
        <v>206</v>
      </c>
      <c r="F64" s="30" t="s">
        <v>596</v>
      </c>
      <c r="G64" s="31">
        <v>1</v>
      </c>
      <c r="H64" s="31">
        <v>1</v>
      </c>
      <c r="I64" s="31">
        <v>1</v>
      </c>
      <c r="J64" s="30"/>
      <c r="K64" s="30" t="str">
        <f ca="1">IFERROR(IF(SERVIZIO!$A$3=1,IF(GETPIVOTDATA("Data",$A$1,"Brand",$A64,"Data",DATE(YEAR(INDEX(Tendina_Data,SERVIZIO!$A$2)),MONTH(INDEX(Tendina_Data,SERVIZIO!$A$2)),1))&lt;&gt;"",$A64,""),IF(GETPIVOTDATA("Data",$E$1,"Brand",$F64,"Data",DATE(YEAR(INDEX(Tendina_Data,SERVIZIO!$A$2)),MONTH(INDEX(Tendina_Data,SERVIZIO!$A$2)),1),"Settore",INDEX(Tendina_Settori,SERVIZIO!$A$3))&lt;&gt;"",$F64,"")),"")</f>
        <v>Brand_62</v>
      </c>
      <c r="L64" s="30">
        <f ca="1">IF(K64&lt;&gt;"",COUNTIF($K$3:K64,"*?*"),"")</f>
        <v>62</v>
      </c>
      <c r="M64" s="30">
        <v>62</v>
      </c>
      <c r="N64" s="30" t="str">
        <f t="shared" ca="1" si="0"/>
        <v>Brand_62</v>
      </c>
      <c r="O64" s="30"/>
    </row>
    <row r="65" spans="1:15" x14ac:dyDescent="0.25">
      <c r="A65" s="30" t="s">
        <v>6</v>
      </c>
      <c r="B65" s="31">
        <v>1</v>
      </c>
      <c r="C65" s="31">
        <v>1</v>
      </c>
      <c r="D65" s="31">
        <v>1</v>
      </c>
      <c r="E65" s="30" t="s">
        <v>206</v>
      </c>
      <c r="F65" s="30" t="s">
        <v>598</v>
      </c>
      <c r="G65" s="31">
        <v>1</v>
      </c>
      <c r="H65" s="31">
        <v>1</v>
      </c>
      <c r="I65" s="31">
        <v>1</v>
      </c>
      <c r="J65" s="30"/>
      <c r="K65" s="30" t="str">
        <f ca="1">IFERROR(IF(SERVIZIO!$A$3=1,IF(GETPIVOTDATA("Data",$A$1,"Brand",$A65,"Data",DATE(YEAR(INDEX(Tendina_Data,SERVIZIO!$A$2)),MONTH(INDEX(Tendina_Data,SERVIZIO!$A$2)),1))&lt;&gt;"",$A65,""),IF(GETPIVOTDATA("Data",$E$1,"Brand",$F65,"Data",DATE(YEAR(INDEX(Tendina_Data,SERVIZIO!$A$2)),MONTH(INDEX(Tendina_Data,SERVIZIO!$A$2)),1),"Settore",INDEX(Tendina_Settori,SERVIZIO!$A$3))&lt;&gt;"",$F65,"")),"")</f>
        <v>Cos</v>
      </c>
      <c r="L65" s="30">
        <f ca="1">IF(K65&lt;&gt;"",COUNTIF($K$3:K65,"*?*"),"")</f>
        <v>63</v>
      </c>
      <c r="M65" s="30">
        <v>63</v>
      </c>
      <c r="N65" s="30" t="str">
        <f t="shared" ca="1" si="0"/>
        <v>Cos</v>
      </c>
      <c r="O65" s="30"/>
    </row>
    <row r="66" spans="1:15" x14ac:dyDescent="0.25">
      <c r="A66" s="30" t="s">
        <v>651</v>
      </c>
      <c r="B66" s="31">
        <v>1</v>
      </c>
      <c r="C66" s="31">
        <v>1</v>
      </c>
      <c r="D66" s="31">
        <v>1</v>
      </c>
      <c r="E66" s="30" t="s">
        <v>206</v>
      </c>
      <c r="F66" s="30" t="s">
        <v>610</v>
      </c>
      <c r="G66" s="31">
        <v>1</v>
      </c>
      <c r="H66" s="31">
        <v>1</v>
      </c>
      <c r="I66" s="31">
        <v>1</v>
      </c>
      <c r="J66" s="30"/>
      <c r="K66" s="30" t="str">
        <f ca="1">IFERROR(IF(SERVIZIO!$A$3=1,IF(GETPIVOTDATA("Data",$A$1,"Brand",$A66,"Data",DATE(YEAR(INDEX(Tendina_Data,SERVIZIO!$A$2)),MONTH(INDEX(Tendina_Data,SERVIZIO!$A$2)),1))&lt;&gt;"",$A66,""),IF(GETPIVOTDATA("Data",$E$1,"Brand",$F66,"Data",DATE(YEAR(INDEX(Tendina_Data,SERVIZIO!$A$2)),MONTH(INDEX(Tendina_Data,SERVIZIO!$A$2)),1),"Settore",INDEX(Tendina_Settori,SERVIZIO!$A$3))&lt;&gt;"",$F66,"")),"")</f>
        <v>Brand_64</v>
      </c>
      <c r="L66" s="30">
        <f ca="1">IF(K66&lt;&gt;"",COUNTIF($K$3:K66,"*?*"),"")</f>
        <v>64</v>
      </c>
      <c r="M66" s="30">
        <v>64</v>
      </c>
      <c r="N66" s="30" t="str">
        <f t="shared" ca="1" si="0"/>
        <v>Brand_64</v>
      </c>
      <c r="O66" s="30"/>
    </row>
    <row r="67" spans="1:15" x14ac:dyDescent="0.25">
      <c r="A67" s="30" t="s">
        <v>652</v>
      </c>
      <c r="B67" s="31"/>
      <c r="C67" s="31">
        <v>1</v>
      </c>
      <c r="D67" s="31">
        <v>1</v>
      </c>
      <c r="E67" s="30" t="s">
        <v>206</v>
      </c>
      <c r="F67" s="30" t="s">
        <v>620</v>
      </c>
      <c r="G67" s="31">
        <v>1</v>
      </c>
      <c r="H67" s="31">
        <v>1</v>
      </c>
      <c r="I67" s="31">
        <v>1</v>
      </c>
      <c r="J67" s="30"/>
      <c r="K67" s="30" t="str">
        <f ca="1">IFERROR(IF(SERVIZIO!$A$3=1,IF(GETPIVOTDATA("Data",$A$1,"Brand",$A67,"Data",DATE(YEAR(INDEX(Tendina_Data,SERVIZIO!$A$2)),MONTH(INDEX(Tendina_Data,SERVIZIO!$A$2)),1))&lt;&gt;"",$A67,""),IF(GETPIVOTDATA("Data",$E$1,"Brand",$F67,"Data",DATE(YEAR(INDEX(Tendina_Data,SERVIZIO!$A$2)),MONTH(INDEX(Tendina_Data,SERVIZIO!$A$2)),1),"Settore",INDEX(Tendina_Settori,SERVIZIO!$A$3))&lt;&gt;"",$F67,"")),"")</f>
        <v>Brand_65</v>
      </c>
      <c r="L67" s="30">
        <f ca="1">IF(K67&lt;&gt;"",COUNTIF($K$3:K67,"*?*"),"")</f>
        <v>65</v>
      </c>
      <c r="M67" s="30">
        <v>65</v>
      </c>
      <c r="N67" s="30" t="str">
        <f t="shared" ca="1" si="0"/>
        <v>Brand_65</v>
      </c>
      <c r="O67" s="30"/>
    </row>
    <row r="68" spans="1:15" x14ac:dyDescent="0.25">
      <c r="A68" s="30" t="s">
        <v>653</v>
      </c>
      <c r="B68" s="31">
        <v>1</v>
      </c>
      <c r="C68" s="31">
        <v>1</v>
      </c>
      <c r="D68" s="31">
        <v>1</v>
      </c>
      <c r="E68" s="30" t="s">
        <v>206</v>
      </c>
      <c r="F68" s="30" t="s">
        <v>622</v>
      </c>
      <c r="G68" s="31">
        <v>1</v>
      </c>
      <c r="H68" s="31">
        <v>1</v>
      </c>
      <c r="I68" s="31">
        <v>1</v>
      </c>
      <c r="J68" s="30"/>
      <c r="K68" s="30" t="str">
        <f ca="1">IFERROR(IF(SERVIZIO!$A$3=1,IF(GETPIVOTDATA("Data",$A$1,"Brand",$A68,"Data",DATE(YEAR(INDEX(Tendina_Data,SERVIZIO!$A$2)),MONTH(INDEX(Tendina_Data,SERVIZIO!$A$2)),1))&lt;&gt;"",$A68,""),IF(GETPIVOTDATA("Data",$E$1,"Brand",$F68,"Data",DATE(YEAR(INDEX(Tendina_Data,SERVIZIO!$A$2)),MONTH(INDEX(Tendina_Data,SERVIZIO!$A$2)),1),"Settore",INDEX(Tendina_Settori,SERVIZIO!$A$3))&lt;&gt;"",$F68,"")),"")</f>
        <v>Brand_66</v>
      </c>
      <c r="L68" s="30">
        <f ca="1">IF(K68&lt;&gt;"",COUNTIF($K$3:K68,"*?*"),"")</f>
        <v>66</v>
      </c>
      <c r="M68" s="30">
        <v>66</v>
      </c>
      <c r="N68" s="30" t="str">
        <f t="shared" ref="N68:N131" ca="1" si="1">IFERROR(INDEX($K$3:$K$1002,MATCH($M68,$L$3:$L$1002,0)),"")</f>
        <v>Brand_66</v>
      </c>
      <c r="O68" s="30"/>
    </row>
    <row r="69" spans="1:15" x14ac:dyDescent="0.25">
      <c r="A69" s="30" t="s">
        <v>654</v>
      </c>
      <c r="B69" s="31">
        <v>1</v>
      </c>
      <c r="C69" s="31">
        <v>1</v>
      </c>
      <c r="D69" s="31">
        <v>1</v>
      </c>
      <c r="E69" s="30" t="s">
        <v>206</v>
      </c>
      <c r="F69" s="30" t="s">
        <v>640</v>
      </c>
      <c r="G69" s="31">
        <v>1</v>
      </c>
      <c r="H69" s="31">
        <v>1</v>
      </c>
      <c r="I69" s="31">
        <v>1</v>
      </c>
      <c r="J69" s="30"/>
      <c r="K69" s="30" t="str">
        <f ca="1">IFERROR(IF(SERVIZIO!$A$3=1,IF(GETPIVOTDATA("Data",$A$1,"Brand",$A69,"Data",DATE(YEAR(INDEX(Tendina_Data,SERVIZIO!$A$2)),MONTH(INDEX(Tendina_Data,SERVIZIO!$A$2)),1))&lt;&gt;"",$A69,""),IF(GETPIVOTDATA("Data",$E$1,"Brand",$F69,"Data",DATE(YEAR(INDEX(Tendina_Data,SERVIZIO!$A$2)),MONTH(INDEX(Tendina_Data,SERVIZIO!$A$2)),1),"Settore",INDEX(Tendina_Settori,SERVIZIO!$A$3))&lt;&gt;"",$F69,"")),"")</f>
        <v>Brand_67</v>
      </c>
      <c r="L69" s="30">
        <f ca="1">IF(K69&lt;&gt;"",COUNTIF($K$3:K69,"*?*"),"")</f>
        <v>67</v>
      </c>
      <c r="M69" s="30">
        <v>67</v>
      </c>
      <c r="N69" s="30" t="str">
        <f t="shared" ca="1" si="1"/>
        <v>Brand_67</v>
      </c>
      <c r="O69" s="30"/>
    </row>
    <row r="70" spans="1:15" x14ac:dyDescent="0.25">
      <c r="A70" s="30" t="s">
        <v>655</v>
      </c>
      <c r="B70" s="31">
        <v>1</v>
      </c>
      <c r="C70" s="31">
        <v>1</v>
      </c>
      <c r="D70" s="31">
        <v>1</v>
      </c>
      <c r="E70" s="30" t="s">
        <v>206</v>
      </c>
      <c r="F70" s="30" t="s">
        <v>642</v>
      </c>
      <c r="G70" s="31">
        <v>1</v>
      </c>
      <c r="H70" s="31">
        <v>1</v>
      </c>
      <c r="I70" s="31">
        <v>1</v>
      </c>
      <c r="J70" s="30"/>
      <c r="K70" s="30" t="str">
        <f ca="1">IFERROR(IF(SERVIZIO!$A$3=1,IF(GETPIVOTDATA("Data",$A$1,"Brand",$A70,"Data",DATE(YEAR(INDEX(Tendina_Data,SERVIZIO!$A$2)),MONTH(INDEX(Tendina_Data,SERVIZIO!$A$2)),1))&lt;&gt;"",$A70,""),IF(GETPIVOTDATA("Data",$E$1,"Brand",$F70,"Data",DATE(YEAR(INDEX(Tendina_Data,SERVIZIO!$A$2)),MONTH(INDEX(Tendina_Data,SERVIZIO!$A$2)),1),"Settore",INDEX(Tendina_Settori,SERVIZIO!$A$3))&lt;&gt;"",$F70,"")),"")</f>
        <v>Brand_68</v>
      </c>
      <c r="L70" s="30">
        <f ca="1">IF(K70&lt;&gt;"",COUNTIF($K$3:K70,"*?*"),"")</f>
        <v>68</v>
      </c>
      <c r="M70" s="30">
        <v>68</v>
      </c>
      <c r="N70" s="30" t="str">
        <f t="shared" ca="1" si="1"/>
        <v>Brand_68</v>
      </c>
      <c r="O70" s="30"/>
    </row>
    <row r="71" spans="1:15" x14ac:dyDescent="0.25">
      <c r="A71" s="30" t="s">
        <v>657</v>
      </c>
      <c r="B71" s="31"/>
      <c r="C71" s="31">
        <v>1</v>
      </c>
      <c r="D71" s="31">
        <v>1</v>
      </c>
      <c r="E71" s="30" t="s">
        <v>206</v>
      </c>
      <c r="F71" s="30" t="s">
        <v>651</v>
      </c>
      <c r="G71" s="31">
        <v>1</v>
      </c>
      <c r="H71" s="31">
        <v>1</v>
      </c>
      <c r="I71" s="31">
        <v>1</v>
      </c>
      <c r="J71" s="30"/>
      <c r="K71" s="30" t="str">
        <f ca="1">IFERROR(IF(SERVIZIO!$A$3=1,IF(GETPIVOTDATA("Data",$A$1,"Brand",$A71,"Data",DATE(YEAR(INDEX(Tendina_Data,SERVIZIO!$A$2)),MONTH(INDEX(Tendina_Data,SERVIZIO!$A$2)),1))&lt;&gt;"",$A71,""),IF(GETPIVOTDATA("Data",$E$1,"Brand",$F71,"Data",DATE(YEAR(INDEX(Tendina_Data,SERVIZIO!$A$2)),MONTH(INDEX(Tendina_Data,SERVIZIO!$A$2)),1),"Settore",INDEX(Tendina_Settori,SERVIZIO!$A$3))&lt;&gt;"",$F71,"")),"")</f>
        <v>Brand_69</v>
      </c>
      <c r="L71" s="30">
        <f ca="1">IF(K71&lt;&gt;"",COUNTIF($K$3:K71,"*?*"),"")</f>
        <v>69</v>
      </c>
      <c r="M71" s="30">
        <v>69</v>
      </c>
      <c r="N71" s="30" t="str">
        <f t="shared" ca="1" si="1"/>
        <v>Brand_69</v>
      </c>
      <c r="O71" s="30"/>
    </row>
    <row r="72" spans="1:15" x14ac:dyDescent="0.25">
      <c r="A72" s="30" t="s">
        <v>659</v>
      </c>
      <c r="B72" s="31"/>
      <c r="C72" s="31"/>
      <c r="D72" s="31">
        <v>1</v>
      </c>
      <c r="E72" s="30" t="s">
        <v>206</v>
      </c>
      <c r="F72" s="30" t="s">
        <v>671</v>
      </c>
      <c r="G72" s="31">
        <v>1</v>
      </c>
      <c r="H72" s="31">
        <v>1</v>
      </c>
      <c r="I72" s="31">
        <v>1</v>
      </c>
      <c r="J72" s="30"/>
      <c r="K72" s="30" t="str">
        <f ca="1">IFERROR(IF(SERVIZIO!$A$3=1,IF(GETPIVOTDATA("Data",$A$1,"Brand",$A72,"Data",DATE(YEAR(INDEX(Tendina_Data,SERVIZIO!$A$2)),MONTH(INDEX(Tendina_Data,SERVIZIO!$A$2)),1))&lt;&gt;"",$A72,""),IF(GETPIVOTDATA("Data",$E$1,"Brand",$F72,"Data",DATE(YEAR(INDEX(Tendina_Data,SERVIZIO!$A$2)),MONTH(INDEX(Tendina_Data,SERVIZIO!$A$2)),1),"Settore",INDEX(Tendina_Settori,SERVIZIO!$A$3))&lt;&gt;"",$F72,"")),"")</f>
        <v>Brand_70</v>
      </c>
      <c r="L72" s="30">
        <f ca="1">IF(K72&lt;&gt;"",COUNTIF($K$3:K72,"*?*"),"")</f>
        <v>70</v>
      </c>
      <c r="M72" s="30">
        <v>70</v>
      </c>
      <c r="N72" s="30" t="str">
        <f t="shared" ca="1" si="1"/>
        <v>Brand_70</v>
      </c>
      <c r="O72" s="30"/>
    </row>
    <row r="73" spans="1:15" x14ac:dyDescent="0.25">
      <c r="A73" s="30" t="s">
        <v>661</v>
      </c>
      <c r="B73" s="31">
        <v>1</v>
      </c>
      <c r="C73" s="31">
        <v>1</v>
      </c>
      <c r="D73" s="31">
        <v>1</v>
      </c>
      <c r="E73" s="30" t="s">
        <v>206</v>
      </c>
      <c r="F73" s="30" t="s">
        <v>677</v>
      </c>
      <c r="G73" s="31">
        <v>1</v>
      </c>
      <c r="H73" s="31">
        <v>1</v>
      </c>
      <c r="I73" s="31">
        <v>1</v>
      </c>
      <c r="J73" s="30"/>
      <c r="K73" s="30" t="str">
        <f ca="1">IFERROR(IF(SERVIZIO!$A$3=1,IF(GETPIVOTDATA("Data",$A$1,"Brand",$A73,"Data",DATE(YEAR(INDEX(Tendina_Data,SERVIZIO!$A$2)),MONTH(INDEX(Tendina_Data,SERVIZIO!$A$2)),1))&lt;&gt;"",$A73,""),IF(GETPIVOTDATA("Data",$E$1,"Brand",$F73,"Data",DATE(YEAR(INDEX(Tendina_Data,SERVIZIO!$A$2)),MONTH(INDEX(Tendina_Data,SERVIZIO!$A$2)),1),"Settore",INDEX(Tendina_Settori,SERVIZIO!$A$3))&lt;&gt;"",$F73,"")),"")</f>
        <v>Brand_71</v>
      </c>
      <c r="L73" s="30">
        <f ca="1">IF(K73&lt;&gt;"",COUNTIF($K$3:K73,"*?*"),"")</f>
        <v>71</v>
      </c>
      <c r="M73" s="30">
        <v>71</v>
      </c>
      <c r="N73" s="30" t="str">
        <f t="shared" ca="1" si="1"/>
        <v>Brand_71</v>
      </c>
      <c r="O73" s="30"/>
    </row>
    <row r="74" spans="1:15" x14ac:dyDescent="0.25">
      <c r="A74" s="30" t="s">
        <v>662</v>
      </c>
      <c r="B74" s="31">
        <v>1</v>
      </c>
      <c r="C74" s="31">
        <v>1</v>
      </c>
      <c r="D74" s="31">
        <v>1</v>
      </c>
      <c r="E74" s="30" t="s">
        <v>206</v>
      </c>
      <c r="F74" s="30" t="s">
        <v>682</v>
      </c>
      <c r="G74" s="31">
        <v>1</v>
      </c>
      <c r="H74" s="31">
        <v>1</v>
      </c>
      <c r="I74" s="31">
        <v>1</v>
      </c>
      <c r="J74" s="30"/>
      <c r="K74" s="30" t="str">
        <f ca="1">IFERROR(IF(SERVIZIO!$A$3=1,IF(GETPIVOTDATA("Data",$A$1,"Brand",$A74,"Data",DATE(YEAR(INDEX(Tendina_Data,SERVIZIO!$A$2)),MONTH(INDEX(Tendina_Data,SERVIZIO!$A$2)),1))&lt;&gt;"",$A74,""),IF(GETPIVOTDATA("Data",$E$1,"Brand",$F74,"Data",DATE(YEAR(INDEX(Tendina_Data,SERVIZIO!$A$2)),MONTH(INDEX(Tendina_Data,SERVIZIO!$A$2)),1),"Settore",INDEX(Tendina_Settori,SERVIZIO!$A$3))&lt;&gt;"",$F74,"")),"")</f>
        <v>Brand_72</v>
      </c>
      <c r="L74" s="30">
        <f ca="1">IF(K74&lt;&gt;"",COUNTIF($K$3:K74,"*?*"),"")</f>
        <v>72</v>
      </c>
      <c r="M74" s="30">
        <v>72</v>
      </c>
      <c r="N74" s="30" t="str">
        <f t="shared" ca="1" si="1"/>
        <v>Brand_72</v>
      </c>
      <c r="O74" s="30"/>
    </row>
    <row r="75" spans="1:15" x14ac:dyDescent="0.25">
      <c r="A75" s="30" t="s">
        <v>663</v>
      </c>
      <c r="B75" s="31">
        <v>1</v>
      </c>
      <c r="C75" s="31">
        <v>1</v>
      </c>
      <c r="D75" s="31">
        <v>1</v>
      </c>
      <c r="E75" s="30" t="s">
        <v>206</v>
      </c>
      <c r="F75" s="30" t="s">
        <v>692</v>
      </c>
      <c r="G75" s="31">
        <v>1</v>
      </c>
      <c r="H75" s="31">
        <v>1</v>
      </c>
      <c r="I75" s="31">
        <v>1</v>
      </c>
      <c r="J75" s="30"/>
      <c r="K75" s="30" t="str">
        <f ca="1">IFERROR(IF(SERVIZIO!$A$3=1,IF(GETPIVOTDATA("Data",$A$1,"Brand",$A75,"Data",DATE(YEAR(INDEX(Tendina_Data,SERVIZIO!$A$2)),MONTH(INDEX(Tendina_Data,SERVIZIO!$A$2)),1))&lt;&gt;"",$A75,""),IF(GETPIVOTDATA("Data",$E$1,"Brand",$F75,"Data",DATE(YEAR(INDEX(Tendina_Data,SERVIZIO!$A$2)),MONTH(INDEX(Tendina_Data,SERVIZIO!$A$2)),1),"Settore",INDEX(Tendina_Settori,SERVIZIO!$A$3))&lt;&gt;"",$F75,"")),"")</f>
        <v>Brand_73</v>
      </c>
      <c r="L75" s="30">
        <f ca="1">IF(K75&lt;&gt;"",COUNTIF($K$3:K75,"*?*"),"")</f>
        <v>73</v>
      </c>
      <c r="M75" s="30">
        <v>73</v>
      </c>
      <c r="N75" s="30" t="str">
        <f t="shared" ca="1" si="1"/>
        <v>Brand_73</v>
      </c>
      <c r="O75" s="30"/>
    </row>
    <row r="76" spans="1:15" x14ac:dyDescent="0.25">
      <c r="A76" s="30" t="s">
        <v>665</v>
      </c>
      <c r="B76" s="31"/>
      <c r="C76" s="31"/>
      <c r="D76" s="31">
        <v>1</v>
      </c>
      <c r="E76" s="30" t="s">
        <v>206</v>
      </c>
      <c r="F76" s="30" t="s">
        <v>710</v>
      </c>
      <c r="G76" s="31">
        <v>1</v>
      </c>
      <c r="H76" s="31">
        <v>1</v>
      </c>
      <c r="I76" s="31">
        <v>1</v>
      </c>
      <c r="J76" s="30"/>
      <c r="K76" s="30" t="str">
        <f ca="1">IFERROR(IF(SERVIZIO!$A$3=1,IF(GETPIVOTDATA("Data",$A$1,"Brand",$A76,"Data",DATE(YEAR(INDEX(Tendina_Data,SERVIZIO!$A$2)),MONTH(INDEX(Tendina_Data,SERVIZIO!$A$2)),1))&lt;&gt;"",$A76,""),IF(GETPIVOTDATA("Data",$E$1,"Brand",$F76,"Data",DATE(YEAR(INDEX(Tendina_Data,SERVIZIO!$A$2)),MONTH(INDEX(Tendina_Data,SERVIZIO!$A$2)),1),"Settore",INDEX(Tendina_Settori,SERVIZIO!$A$3))&lt;&gt;"",$F76,"")),"")</f>
        <v>Brand_74</v>
      </c>
      <c r="L76" s="30">
        <f ca="1">IF(K76&lt;&gt;"",COUNTIF($K$3:K76,"*?*"),"")</f>
        <v>74</v>
      </c>
      <c r="M76" s="30">
        <v>74</v>
      </c>
      <c r="N76" s="30" t="str">
        <f t="shared" ca="1" si="1"/>
        <v>Brand_74</v>
      </c>
      <c r="O76" s="30"/>
    </row>
    <row r="77" spans="1:15" x14ac:dyDescent="0.25">
      <c r="A77" s="30" t="s">
        <v>666</v>
      </c>
      <c r="B77" s="31">
        <v>1</v>
      </c>
      <c r="C77" s="31">
        <v>1</v>
      </c>
      <c r="D77" s="31">
        <v>1</v>
      </c>
      <c r="E77" s="30" t="s">
        <v>206</v>
      </c>
      <c r="F77" s="30" t="s">
        <v>714</v>
      </c>
      <c r="G77" s="31">
        <v>1</v>
      </c>
      <c r="H77" s="31">
        <v>1</v>
      </c>
      <c r="I77" s="31">
        <v>1</v>
      </c>
      <c r="J77" s="30"/>
      <c r="K77" s="30" t="str">
        <f ca="1">IFERROR(IF(SERVIZIO!$A$3=1,IF(GETPIVOTDATA("Data",$A$1,"Brand",$A77,"Data",DATE(YEAR(INDEX(Tendina_Data,SERVIZIO!$A$2)),MONTH(INDEX(Tendina_Data,SERVIZIO!$A$2)),1))&lt;&gt;"",$A77,""),IF(GETPIVOTDATA("Data",$E$1,"Brand",$F77,"Data",DATE(YEAR(INDEX(Tendina_Data,SERVIZIO!$A$2)),MONTH(INDEX(Tendina_Data,SERVIZIO!$A$2)),1),"Settore",INDEX(Tendina_Settori,SERVIZIO!$A$3))&lt;&gt;"",$F77,"")),"")</f>
        <v>Brand_75</v>
      </c>
      <c r="L77" s="30">
        <f ca="1">IF(K77&lt;&gt;"",COUNTIF($K$3:K77,"*?*"),"")</f>
        <v>75</v>
      </c>
      <c r="M77" s="30">
        <v>75</v>
      </c>
      <c r="N77" s="30" t="str">
        <f t="shared" ca="1" si="1"/>
        <v>Brand_75</v>
      </c>
      <c r="O77" s="30"/>
    </row>
    <row r="78" spans="1:15" x14ac:dyDescent="0.25">
      <c r="A78" s="30" t="s">
        <v>667</v>
      </c>
      <c r="B78" s="31">
        <v>1</v>
      </c>
      <c r="C78" s="31">
        <v>1</v>
      </c>
      <c r="D78" s="31">
        <v>1</v>
      </c>
      <c r="E78" s="30" t="s">
        <v>206</v>
      </c>
      <c r="F78" s="30" t="s">
        <v>715</v>
      </c>
      <c r="G78" s="31">
        <v>1</v>
      </c>
      <c r="H78" s="31">
        <v>1</v>
      </c>
      <c r="I78" s="31">
        <v>1</v>
      </c>
      <c r="J78" s="30"/>
      <c r="K78" s="30" t="str">
        <f ca="1">IFERROR(IF(SERVIZIO!$A$3=1,IF(GETPIVOTDATA("Data",$A$1,"Brand",$A78,"Data",DATE(YEAR(INDEX(Tendina_Data,SERVIZIO!$A$2)),MONTH(INDEX(Tendina_Data,SERVIZIO!$A$2)),1))&lt;&gt;"",$A78,""),IF(GETPIVOTDATA("Data",$E$1,"Brand",$F78,"Data",DATE(YEAR(INDEX(Tendina_Data,SERVIZIO!$A$2)),MONTH(INDEX(Tendina_Data,SERVIZIO!$A$2)),1),"Settore",INDEX(Tendina_Settori,SERVIZIO!$A$3))&lt;&gt;"",$F78,"")),"")</f>
        <v>Brand_76</v>
      </c>
      <c r="L78" s="30">
        <f ca="1">IF(K78&lt;&gt;"",COUNTIF($K$3:K78,"*?*"),"")</f>
        <v>76</v>
      </c>
      <c r="M78" s="30">
        <v>76</v>
      </c>
      <c r="N78" s="30" t="str">
        <f t="shared" ca="1" si="1"/>
        <v>Brand_76</v>
      </c>
      <c r="O78" s="30"/>
    </row>
    <row r="79" spans="1:15" x14ac:dyDescent="0.25">
      <c r="A79" s="30" t="s">
        <v>668</v>
      </c>
      <c r="B79" s="31">
        <v>1</v>
      </c>
      <c r="C79" s="31">
        <v>1</v>
      </c>
      <c r="D79" s="31">
        <v>1</v>
      </c>
      <c r="E79" s="30" t="s">
        <v>206</v>
      </c>
      <c r="F79" s="30" t="s">
        <v>719</v>
      </c>
      <c r="G79" s="31">
        <v>1</v>
      </c>
      <c r="H79" s="31">
        <v>1</v>
      </c>
      <c r="I79" s="31">
        <v>1</v>
      </c>
      <c r="J79" s="30"/>
      <c r="K79" s="30" t="str">
        <f ca="1">IFERROR(IF(SERVIZIO!$A$3=1,IF(GETPIVOTDATA("Data",$A$1,"Brand",$A79,"Data",DATE(YEAR(INDEX(Tendina_Data,SERVIZIO!$A$2)),MONTH(INDEX(Tendina_Data,SERVIZIO!$A$2)),1))&lt;&gt;"",$A79,""),IF(GETPIVOTDATA("Data",$E$1,"Brand",$F79,"Data",DATE(YEAR(INDEX(Tendina_Data,SERVIZIO!$A$2)),MONTH(INDEX(Tendina_Data,SERVIZIO!$A$2)),1),"Settore",INDEX(Tendina_Settori,SERVIZIO!$A$3))&lt;&gt;"",$F79,"")),"")</f>
        <v>Brand_77</v>
      </c>
      <c r="L79" s="30">
        <f ca="1">IF(K79&lt;&gt;"",COUNTIF($K$3:K79,"*?*"),"")</f>
        <v>77</v>
      </c>
      <c r="M79" s="30">
        <v>77</v>
      </c>
      <c r="N79" s="30" t="str">
        <f t="shared" ca="1" si="1"/>
        <v>Brand_77</v>
      </c>
      <c r="O79" s="30"/>
    </row>
    <row r="80" spans="1:15" x14ac:dyDescent="0.25">
      <c r="A80" s="30" t="s">
        <v>669</v>
      </c>
      <c r="B80" s="31"/>
      <c r="C80" s="31"/>
      <c r="D80" s="31">
        <v>1</v>
      </c>
      <c r="E80" s="30" t="s">
        <v>206</v>
      </c>
      <c r="F80" s="30" t="s">
        <v>729</v>
      </c>
      <c r="G80" s="31">
        <v>1</v>
      </c>
      <c r="H80" s="31">
        <v>1</v>
      </c>
      <c r="I80" s="31">
        <v>1</v>
      </c>
      <c r="J80" s="30"/>
      <c r="K80" s="30" t="str">
        <f ca="1">IFERROR(IF(SERVIZIO!$A$3=1,IF(GETPIVOTDATA("Data",$A$1,"Brand",$A80,"Data",DATE(YEAR(INDEX(Tendina_Data,SERVIZIO!$A$2)),MONTH(INDEX(Tendina_Data,SERVIZIO!$A$2)),1))&lt;&gt;"",$A80,""),IF(GETPIVOTDATA("Data",$E$1,"Brand",$F80,"Data",DATE(YEAR(INDEX(Tendina_Data,SERVIZIO!$A$2)),MONTH(INDEX(Tendina_Data,SERVIZIO!$A$2)),1),"Settore",INDEX(Tendina_Settori,SERVIZIO!$A$3))&lt;&gt;"",$F80,"")),"")</f>
        <v>Brand_78</v>
      </c>
      <c r="L80" s="30">
        <f ca="1">IF(K80&lt;&gt;"",COUNTIF($K$3:K80,"*?*"),"")</f>
        <v>78</v>
      </c>
      <c r="M80" s="30">
        <v>78</v>
      </c>
      <c r="N80" s="30" t="str">
        <f t="shared" ca="1" si="1"/>
        <v>Brand_78</v>
      </c>
      <c r="O80" s="30"/>
    </row>
    <row r="81" spans="1:15" x14ac:dyDescent="0.25">
      <c r="A81" s="30" t="s">
        <v>670</v>
      </c>
      <c r="B81" s="31"/>
      <c r="C81" s="31"/>
      <c r="D81" s="31">
        <v>1</v>
      </c>
      <c r="E81" s="30" t="s">
        <v>206</v>
      </c>
      <c r="F81" s="30" t="s">
        <v>735</v>
      </c>
      <c r="G81" s="31">
        <v>1</v>
      </c>
      <c r="H81" s="31">
        <v>1</v>
      </c>
      <c r="I81" s="31">
        <v>1</v>
      </c>
      <c r="J81" s="30"/>
      <c r="K81" s="30" t="str">
        <f ca="1">IFERROR(IF(SERVIZIO!$A$3=1,IF(GETPIVOTDATA("Data",$A$1,"Brand",$A81,"Data",DATE(YEAR(INDEX(Tendina_Data,SERVIZIO!$A$2)),MONTH(INDEX(Tendina_Data,SERVIZIO!$A$2)),1))&lt;&gt;"",$A81,""),IF(GETPIVOTDATA("Data",$E$1,"Brand",$F81,"Data",DATE(YEAR(INDEX(Tendina_Data,SERVIZIO!$A$2)),MONTH(INDEX(Tendina_Data,SERVIZIO!$A$2)),1),"Settore",INDEX(Tendina_Settori,SERVIZIO!$A$3))&lt;&gt;"",$F81,"")),"")</f>
        <v>Brand_79</v>
      </c>
      <c r="L81" s="30">
        <f ca="1">IF(K81&lt;&gt;"",COUNTIF($K$3:K81,"*?*"),"")</f>
        <v>79</v>
      </c>
      <c r="M81" s="30">
        <v>79</v>
      </c>
      <c r="N81" s="30" t="str">
        <f t="shared" ca="1" si="1"/>
        <v>Brand_79</v>
      </c>
      <c r="O81" s="30"/>
    </row>
    <row r="82" spans="1:15" x14ac:dyDescent="0.25">
      <c r="A82" s="30" t="s">
        <v>671</v>
      </c>
      <c r="B82" s="31">
        <v>1</v>
      </c>
      <c r="C82" s="31">
        <v>1</v>
      </c>
      <c r="D82" s="31">
        <v>1</v>
      </c>
      <c r="E82" s="30" t="s">
        <v>206</v>
      </c>
      <c r="F82" s="30" t="s">
        <v>744</v>
      </c>
      <c r="G82" s="31">
        <v>1</v>
      </c>
      <c r="H82" s="31">
        <v>1</v>
      </c>
      <c r="I82" s="31">
        <v>1</v>
      </c>
      <c r="J82" s="30"/>
      <c r="K82" s="30" t="str">
        <f ca="1">IFERROR(IF(SERVIZIO!$A$3=1,IF(GETPIVOTDATA("Data",$A$1,"Brand",$A82,"Data",DATE(YEAR(INDEX(Tendina_Data,SERVIZIO!$A$2)),MONTH(INDEX(Tendina_Data,SERVIZIO!$A$2)),1))&lt;&gt;"",$A82,""),IF(GETPIVOTDATA("Data",$E$1,"Brand",$F82,"Data",DATE(YEAR(INDEX(Tendina_Data,SERVIZIO!$A$2)),MONTH(INDEX(Tendina_Data,SERVIZIO!$A$2)),1),"Settore",INDEX(Tendina_Settori,SERVIZIO!$A$3))&lt;&gt;"",$F82,"")),"")</f>
        <v>Brand_80</v>
      </c>
      <c r="L82" s="30">
        <f ca="1">IF(K82&lt;&gt;"",COUNTIF($K$3:K82,"*?*"),"")</f>
        <v>80</v>
      </c>
      <c r="M82" s="30">
        <v>80</v>
      </c>
      <c r="N82" s="30" t="str">
        <f t="shared" ca="1" si="1"/>
        <v>Brand_80</v>
      </c>
      <c r="O82" s="30"/>
    </row>
    <row r="83" spans="1:15" x14ac:dyDescent="0.25">
      <c r="A83" s="30" t="s">
        <v>672</v>
      </c>
      <c r="B83" s="31">
        <v>1</v>
      </c>
      <c r="C83" s="31">
        <v>1</v>
      </c>
      <c r="D83" s="31">
        <v>1</v>
      </c>
      <c r="E83" s="30" t="s">
        <v>206</v>
      </c>
      <c r="F83" s="30" t="s">
        <v>754</v>
      </c>
      <c r="G83" s="31">
        <v>1</v>
      </c>
      <c r="H83" s="31">
        <v>1</v>
      </c>
      <c r="I83" s="31">
        <v>1</v>
      </c>
      <c r="J83" s="30"/>
      <c r="K83" s="30" t="str">
        <f ca="1">IFERROR(IF(SERVIZIO!$A$3=1,IF(GETPIVOTDATA("Data",$A$1,"Brand",$A83,"Data",DATE(YEAR(INDEX(Tendina_Data,SERVIZIO!$A$2)),MONTH(INDEX(Tendina_Data,SERVIZIO!$A$2)),1))&lt;&gt;"",$A83,""),IF(GETPIVOTDATA("Data",$E$1,"Brand",$F83,"Data",DATE(YEAR(INDEX(Tendina_Data,SERVIZIO!$A$2)),MONTH(INDEX(Tendina_Data,SERVIZIO!$A$2)),1),"Settore",INDEX(Tendina_Settori,SERVIZIO!$A$3))&lt;&gt;"",$F83,"")),"")</f>
        <v>Brand_81</v>
      </c>
      <c r="L83" s="30">
        <f ca="1">IF(K83&lt;&gt;"",COUNTIF($K$3:K83,"*?*"),"")</f>
        <v>81</v>
      </c>
      <c r="M83" s="30">
        <v>81</v>
      </c>
      <c r="N83" s="30" t="str">
        <f t="shared" ca="1" si="1"/>
        <v>Brand_81</v>
      </c>
      <c r="O83" s="30"/>
    </row>
    <row r="84" spans="1:15" x14ac:dyDescent="0.25">
      <c r="A84" s="30" t="s">
        <v>674</v>
      </c>
      <c r="B84" s="31">
        <v>1</v>
      </c>
      <c r="C84" s="31">
        <v>1</v>
      </c>
      <c r="D84" s="31">
        <v>1</v>
      </c>
      <c r="E84" s="30" t="s">
        <v>206</v>
      </c>
      <c r="F84" s="30" t="s">
        <v>758</v>
      </c>
      <c r="G84" s="31">
        <v>1</v>
      </c>
      <c r="H84" s="31">
        <v>1</v>
      </c>
      <c r="I84" s="31">
        <v>1</v>
      </c>
      <c r="J84" s="30"/>
      <c r="K84" s="30" t="str">
        <f ca="1">IFERROR(IF(SERVIZIO!$A$3=1,IF(GETPIVOTDATA("Data",$A$1,"Brand",$A84,"Data",DATE(YEAR(INDEX(Tendina_Data,SERVIZIO!$A$2)),MONTH(INDEX(Tendina_Data,SERVIZIO!$A$2)),1))&lt;&gt;"",$A84,""),IF(GETPIVOTDATA("Data",$E$1,"Brand",$F84,"Data",DATE(YEAR(INDEX(Tendina_Data,SERVIZIO!$A$2)),MONTH(INDEX(Tendina_Data,SERVIZIO!$A$2)),1),"Settore",INDEX(Tendina_Settori,SERVIZIO!$A$3))&lt;&gt;"",$F84,"")),"")</f>
        <v>Brand_82</v>
      </c>
      <c r="L84" s="30">
        <f ca="1">IF(K84&lt;&gt;"",COUNTIF($K$3:K84,"*?*"),"")</f>
        <v>82</v>
      </c>
      <c r="M84" s="30">
        <v>82</v>
      </c>
      <c r="N84" s="30" t="str">
        <f t="shared" ca="1" si="1"/>
        <v>Brand_82</v>
      </c>
      <c r="O84" s="30"/>
    </row>
    <row r="85" spans="1:15" x14ac:dyDescent="0.25">
      <c r="A85" s="30" t="s">
        <v>676</v>
      </c>
      <c r="B85" s="31">
        <v>1</v>
      </c>
      <c r="C85" s="31">
        <v>1</v>
      </c>
      <c r="D85" s="31">
        <v>1</v>
      </c>
      <c r="E85" s="30" t="s">
        <v>206</v>
      </c>
      <c r="F85" s="30" t="s">
        <v>763</v>
      </c>
      <c r="G85" s="31">
        <v>1</v>
      </c>
      <c r="H85" s="31">
        <v>1</v>
      </c>
      <c r="I85" s="31">
        <v>1</v>
      </c>
      <c r="J85" s="30"/>
      <c r="K85" s="30" t="str">
        <f ca="1">IFERROR(IF(SERVIZIO!$A$3=1,IF(GETPIVOTDATA("Data",$A$1,"Brand",$A85,"Data",DATE(YEAR(INDEX(Tendina_Data,SERVIZIO!$A$2)),MONTH(INDEX(Tendina_Data,SERVIZIO!$A$2)),1))&lt;&gt;"",$A85,""),IF(GETPIVOTDATA("Data",$E$1,"Brand",$F85,"Data",DATE(YEAR(INDEX(Tendina_Data,SERVIZIO!$A$2)),MONTH(INDEX(Tendina_Data,SERVIZIO!$A$2)),1),"Settore",INDEX(Tendina_Settori,SERVIZIO!$A$3))&lt;&gt;"",$F85,"")),"")</f>
        <v>Brand_83</v>
      </c>
      <c r="L85" s="30">
        <f ca="1">IF(K85&lt;&gt;"",COUNTIF($K$3:K85,"*?*"),"")</f>
        <v>83</v>
      </c>
      <c r="M85" s="30">
        <v>83</v>
      </c>
      <c r="N85" s="30" t="str">
        <f t="shared" ca="1" si="1"/>
        <v>Brand_83</v>
      </c>
      <c r="O85" s="30"/>
    </row>
    <row r="86" spans="1:15" x14ac:dyDescent="0.25">
      <c r="A86" s="30" t="s">
        <v>677</v>
      </c>
      <c r="B86" s="31">
        <v>1</v>
      </c>
      <c r="C86" s="31">
        <v>1</v>
      </c>
      <c r="D86" s="31">
        <v>1</v>
      </c>
      <c r="E86" s="30" t="s">
        <v>206</v>
      </c>
      <c r="F86" s="30" t="s">
        <v>765</v>
      </c>
      <c r="G86" s="31"/>
      <c r="H86" s="31"/>
      <c r="I86" s="31">
        <v>1</v>
      </c>
      <c r="J86" s="30"/>
      <c r="K86" s="30" t="str">
        <f ca="1">IFERROR(IF(SERVIZIO!$A$3=1,IF(GETPIVOTDATA("Data",$A$1,"Brand",$A86,"Data",DATE(YEAR(INDEX(Tendina_Data,SERVIZIO!$A$2)),MONTH(INDEX(Tendina_Data,SERVIZIO!$A$2)),1))&lt;&gt;"",$A86,""),IF(GETPIVOTDATA("Data",$E$1,"Brand",$F86,"Data",DATE(YEAR(INDEX(Tendina_Data,SERVIZIO!$A$2)),MONTH(INDEX(Tendina_Data,SERVIZIO!$A$2)),1),"Settore",INDEX(Tendina_Settori,SERVIZIO!$A$3))&lt;&gt;"",$F86,"")),"")</f>
        <v>Brand_84</v>
      </c>
      <c r="L86" s="30">
        <f ca="1">IF(K86&lt;&gt;"",COUNTIF($K$3:K86,"*?*"),"")</f>
        <v>84</v>
      </c>
      <c r="M86" s="30">
        <v>84</v>
      </c>
      <c r="N86" s="30" t="str">
        <f t="shared" ca="1" si="1"/>
        <v>Brand_84</v>
      </c>
      <c r="O86" s="30"/>
    </row>
    <row r="87" spans="1:15" x14ac:dyDescent="0.25">
      <c r="A87" s="30" t="s">
        <v>678</v>
      </c>
      <c r="B87" s="31">
        <v>1</v>
      </c>
      <c r="C87" s="31">
        <v>1</v>
      </c>
      <c r="D87" s="31">
        <v>1</v>
      </c>
      <c r="E87" s="30" t="s">
        <v>206</v>
      </c>
      <c r="F87" s="30" t="s">
        <v>767</v>
      </c>
      <c r="G87" s="31">
        <v>1</v>
      </c>
      <c r="H87" s="31">
        <v>1</v>
      </c>
      <c r="I87" s="31">
        <v>1</v>
      </c>
      <c r="J87" s="30"/>
      <c r="K87" s="30" t="str">
        <f ca="1">IFERROR(IF(SERVIZIO!$A$3=1,IF(GETPIVOTDATA("Data",$A$1,"Brand",$A87,"Data",DATE(YEAR(INDEX(Tendina_Data,SERVIZIO!$A$2)),MONTH(INDEX(Tendina_Data,SERVIZIO!$A$2)),1))&lt;&gt;"",$A87,""),IF(GETPIVOTDATA("Data",$E$1,"Brand",$F87,"Data",DATE(YEAR(INDEX(Tendina_Data,SERVIZIO!$A$2)),MONTH(INDEX(Tendina_Data,SERVIZIO!$A$2)),1),"Settore",INDEX(Tendina_Settori,SERVIZIO!$A$3))&lt;&gt;"",$F87,"")),"")</f>
        <v>Brand_85</v>
      </c>
      <c r="L87" s="30">
        <f ca="1">IF(K87&lt;&gt;"",COUNTIF($K$3:K87,"*?*"),"")</f>
        <v>85</v>
      </c>
      <c r="M87" s="30">
        <v>85</v>
      </c>
      <c r="N87" s="30" t="str">
        <f t="shared" ca="1" si="1"/>
        <v>Brand_85</v>
      </c>
      <c r="O87" s="30"/>
    </row>
    <row r="88" spans="1:15" x14ac:dyDescent="0.25">
      <c r="A88" s="30" t="s">
        <v>680</v>
      </c>
      <c r="B88" s="31">
        <v>1</v>
      </c>
      <c r="C88" s="31">
        <v>1</v>
      </c>
      <c r="D88" s="31">
        <v>1</v>
      </c>
      <c r="E88" s="30" t="s">
        <v>206</v>
      </c>
      <c r="F88" s="30" t="s">
        <v>768</v>
      </c>
      <c r="G88" s="31">
        <v>1</v>
      </c>
      <c r="H88" s="31">
        <v>1</v>
      </c>
      <c r="I88" s="31">
        <v>1</v>
      </c>
      <c r="J88" s="30"/>
      <c r="K88" s="30" t="str">
        <f ca="1">IFERROR(IF(SERVIZIO!$A$3=1,IF(GETPIVOTDATA("Data",$A$1,"Brand",$A88,"Data",DATE(YEAR(INDEX(Tendina_Data,SERVIZIO!$A$2)),MONTH(INDEX(Tendina_Data,SERVIZIO!$A$2)),1))&lt;&gt;"",$A88,""),IF(GETPIVOTDATA("Data",$E$1,"Brand",$F88,"Data",DATE(YEAR(INDEX(Tendina_Data,SERVIZIO!$A$2)),MONTH(INDEX(Tendina_Data,SERVIZIO!$A$2)),1),"Settore",INDEX(Tendina_Settori,SERVIZIO!$A$3))&lt;&gt;"",$F88,"")),"")</f>
        <v>EsserBella (Brand_85)</v>
      </c>
      <c r="L88" s="30">
        <f ca="1">IF(K88&lt;&gt;"",COUNTIF($K$3:K88,"*?*"),"")</f>
        <v>86</v>
      </c>
      <c r="M88" s="30">
        <v>86</v>
      </c>
      <c r="N88" s="30" t="str">
        <f t="shared" ca="1" si="1"/>
        <v>EsserBella (Brand_85)</v>
      </c>
      <c r="O88" s="30"/>
    </row>
    <row r="89" spans="1:15" x14ac:dyDescent="0.25">
      <c r="A89" s="30" t="s">
        <v>681</v>
      </c>
      <c r="B89" s="31">
        <v>1</v>
      </c>
      <c r="C89" s="31">
        <v>1</v>
      </c>
      <c r="D89" s="31">
        <v>1</v>
      </c>
      <c r="E89" s="30" t="s">
        <v>206</v>
      </c>
      <c r="F89" s="30" t="s">
        <v>775</v>
      </c>
      <c r="G89" s="31">
        <v>1</v>
      </c>
      <c r="H89" s="31">
        <v>1</v>
      </c>
      <c r="I89" s="31">
        <v>1</v>
      </c>
      <c r="J89" s="30"/>
      <c r="K89" s="30" t="str">
        <f ca="1">IFERROR(IF(SERVIZIO!$A$3=1,IF(GETPIVOTDATA("Data",$A$1,"Brand",$A89,"Data",DATE(YEAR(INDEX(Tendina_Data,SERVIZIO!$A$2)),MONTH(INDEX(Tendina_Data,SERVIZIO!$A$2)),1))&lt;&gt;"",$A89,""),IF(GETPIVOTDATA("Data",$E$1,"Brand",$F89,"Data",DATE(YEAR(INDEX(Tendina_Data,SERVIZIO!$A$2)),MONTH(INDEX(Tendina_Data,SERVIZIO!$A$2)),1),"Settore",INDEX(Tendina_Settori,SERVIZIO!$A$3))&lt;&gt;"",$F89,"")),"")</f>
        <v>Brand_87</v>
      </c>
      <c r="L89" s="30">
        <f ca="1">IF(K89&lt;&gt;"",COUNTIF($K$3:K89,"*?*"),"")</f>
        <v>87</v>
      </c>
      <c r="M89" s="30">
        <v>87</v>
      </c>
      <c r="N89" s="30" t="str">
        <f t="shared" ca="1" si="1"/>
        <v>Brand_87</v>
      </c>
      <c r="O89" s="30"/>
    </row>
    <row r="90" spans="1:15" x14ac:dyDescent="0.25">
      <c r="A90" s="30" t="s">
        <v>682</v>
      </c>
      <c r="B90" s="31">
        <v>1</v>
      </c>
      <c r="C90" s="31">
        <v>1</v>
      </c>
      <c r="D90" s="31">
        <v>1</v>
      </c>
      <c r="E90" s="30" t="s">
        <v>206</v>
      </c>
      <c r="F90" s="30" t="s">
        <v>776</v>
      </c>
      <c r="G90" s="31">
        <v>1</v>
      </c>
      <c r="H90" s="31">
        <v>1</v>
      </c>
      <c r="I90" s="31">
        <v>1</v>
      </c>
      <c r="J90" s="30"/>
      <c r="K90" s="30" t="str">
        <f ca="1">IFERROR(IF(SERVIZIO!$A$3=1,IF(GETPIVOTDATA("Data",$A$1,"Brand",$A90,"Data",DATE(YEAR(INDEX(Tendina_Data,SERVIZIO!$A$2)),MONTH(INDEX(Tendina_Data,SERVIZIO!$A$2)),1))&lt;&gt;"",$A90,""),IF(GETPIVOTDATA("Data",$E$1,"Brand",$F90,"Data",DATE(YEAR(INDEX(Tendina_Data,SERVIZIO!$A$2)),MONTH(INDEX(Tendina_Data,SERVIZIO!$A$2)),1),"Settore",INDEX(Tendina_Settori,SERVIZIO!$A$3))&lt;&gt;"",$F90,"")),"")</f>
        <v>Brand_88</v>
      </c>
      <c r="L90" s="30">
        <f ca="1">IF(K90&lt;&gt;"",COUNTIF($K$3:K90,"*?*"),"")</f>
        <v>88</v>
      </c>
      <c r="M90" s="30">
        <v>88</v>
      </c>
      <c r="N90" s="30" t="str">
        <f t="shared" ca="1" si="1"/>
        <v>Brand_88</v>
      </c>
      <c r="O90" s="30"/>
    </row>
    <row r="91" spans="1:15" x14ac:dyDescent="0.25">
      <c r="A91" s="30" t="s">
        <v>686</v>
      </c>
      <c r="B91" s="31">
        <v>1</v>
      </c>
      <c r="C91" s="31">
        <v>1</v>
      </c>
      <c r="D91" s="31">
        <v>1</v>
      </c>
      <c r="E91" s="30" t="s">
        <v>206</v>
      </c>
      <c r="F91" s="30" t="s">
        <v>777</v>
      </c>
      <c r="G91" s="31">
        <v>1</v>
      </c>
      <c r="H91" s="31">
        <v>1</v>
      </c>
      <c r="I91" s="31">
        <v>1</v>
      </c>
      <c r="J91" s="30"/>
      <c r="K91" s="30" t="str">
        <f ca="1">IFERROR(IF(SERVIZIO!$A$3=1,IF(GETPIVOTDATA("Data",$A$1,"Brand",$A91,"Data",DATE(YEAR(INDEX(Tendina_Data,SERVIZIO!$A$2)),MONTH(INDEX(Tendina_Data,SERVIZIO!$A$2)),1))&lt;&gt;"",$A91,""),IF(GETPIVOTDATA("Data",$E$1,"Brand",$F91,"Data",DATE(YEAR(INDEX(Tendina_Data,SERVIZIO!$A$2)),MONTH(INDEX(Tendina_Data,SERVIZIO!$A$2)),1),"Settore",INDEX(Tendina_Settori,SERVIZIO!$A$3))&lt;&gt;"",$F91,"")),"")</f>
        <v>Brand_89</v>
      </c>
      <c r="L91" s="30">
        <f ca="1">IF(K91&lt;&gt;"",COUNTIF($K$3:K91,"*?*"),"")</f>
        <v>89</v>
      </c>
      <c r="M91" s="30">
        <v>89</v>
      </c>
      <c r="N91" s="30" t="str">
        <f t="shared" ca="1" si="1"/>
        <v>Brand_89</v>
      </c>
      <c r="O91" s="30"/>
    </row>
    <row r="92" spans="1:15" x14ac:dyDescent="0.25">
      <c r="A92" s="30" t="s">
        <v>687</v>
      </c>
      <c r="B92" s="31">
        <v>1</v>
      </c>
      <c r="C92" s="31">
        <v>1</v>
      </c>
      <c r="D92" s="31">
        <v>1</v>
      </c>
      <c r="E92" s="30" t="s">
        <v>206</v>
      </c>
      <c r="F92" s="30" t="s">
        <v>782</v>
      </c>
      <c r="G92" s="31">
        <v>1</v>
      </c>
      <c r="H92" s="31">
        <v>1</v>
      </c>
      <c r="I92" s="31">
        <v>1</v>
      </c>
      <c r="J92" s="30"/>
      <c r="K92" s="30" t="str">
        <f ca="1">IFERROR(IF(SERVIZIO!$A$3=1,IF(GETPIVOTDATA("Data",$A$1,"Brand",$A92,"Data",DATE(YEAR(INDEX(Tendina_Data,SERVIZIO!$A$2)),MONTH(INDEX(Tendina_Data,SERVIZIO!$A$2)),1))&lt;&gt;"",$A92,""),IF(GETPIVOTDATA("Data",$E$1,"Brand",$F92,"Data",DATE(YEAR(INDEX(Tendina_Data,SERVIZIO!$A$2)),MONTH(INDEX(Tendina_Data,SERVIZIO!$A$2)),1),"Settore",INDEX(Tendina_Settori,SERVIZIO!$A$3))&lt;&gt;"",$F92,"")),"")</f>
        <v>Brand_90</v>
      </c>
      <c r="L92" s="30">
        <f ca="1">IF(K92&lt;&gt;"",COUNTIF($K$3:K92,"*?*"),"")</f>
        <v>90</v>
      </c>
      <c r="M92" s="30">
        <v>90</v>
      </c>
      <c r="N92" s="30" t="str">
        <f t="shared" ca="1" si="1"/>
        <v>Brand_90</v>
      </c>
      <c r="O92" s="30"/>
    </row>
    <row r="93" spans="1:15" x14ac:dyDescent="0.25">
      <c r="A93" s="30" t="s">
        <v>689</v>
      </c>
      <c r="B93" s="31">
        <v>1</v>
      </c>
      <c r="C93" s="31">
        <v>1</v>
      </c>
      <c r="D93" s="31">
        <v>1</v>
      </c>
      <c r="E93" s="30" t="s">
        <v>206</v>
      </c>
      <c r="F93" s="30" t="s">
        <v>804</v>
      </c>
      <c r="G93" s="31">
        <v>1</v>
      </c>
      <c r="H93" s="31">
        <v>1</v>
      </c>
      <c r="I93" s="31">
        <v>1</v>
      </c>
      <c r="J93" s="30"/>
      <c r="K93" s="30" t="str">
        <f ca="1">IFERROR(IF(SERVIZIO!$A$3=1,IF(GETPIVOTDATA("Data",$A$1,"Brand",$A93,"Data",DATE(YEAR(INDEX(Tendina_Data,SERVIZIO!$A$2)),MONTH(INDEX(Tendina_Data,SERVIZIO!$A$2)),1))&lt;&gt;"",$A93,""),IF(GETPIVOTDATA("Data",$E$1,"Brand",$F93,"Data",DATE(YEAR(INDEX(Tendina_Data,SERVIZIO!$A$2)),MONTH(INDEX(Tendina_Data,SERVIZIO!$A$2)),1),"Settore",INDEX(Tendina_Settori,SERVIZIO!$A$3))&lt;&gt;"",$F93,"")),"")</f>
        <v>Brand_91</v>
      </c>
      <c r="L93" s="30">
        <f ca="1">IF(K93&lt;&gt;"",COUNTIF($K$3:K93,"*?*"),"")</f>
        <v>91</v>
      </c>
      <c r="M93" s="30">
        <v>91</v>
      </c>
      <c r="N93" s="30" t="str">
        <f t="shared" ca="1" si="1"/>
        <v>Brand_91</v>
      </c>
      <c r="O93" s="30"/>
    </row>
    <row r="94" spans="1:15" x14ac:dyDescent="0.25">
      <c r="A94" s="30" t="s">
        <v>690</v>
      </c>
      <c r="B94" s="31">
        <v>1</v>
      </c>
      <c r="C94" s="31">
        <v>1</v>
      </c>
      <c r="D94" s="31">
        <v>1</v>
      </c>
      <c r="E94" s="30" t="s">
        <v>206</v>
      </c>
      <c r="F94" s="30" t="s">
        <v>806</v>
      </c>
      <c r="G94" s="31">
        <v>1</v>
      </c>
      <c r="H94" s="31">
        <v>1</v>
      </c>
      <c r="I94" s="31">
        <v>1</v>
      </c>
      <c r="J94" s="30"/>
      <c r="K94" s="30" t="str">
        <f ca="1">IFERROR(IF(SERVIZIO!$A$3=1,IF(GETPIVOTDATA("Data",$A$1,"Brand",$A94,"Data",DATE(YEAR(INDEX(Tendina_Data,SERVIZIO!$A$2)),MONTH(INDEX(Tendina_Data,SERVIZIO!$A$2)),1))&lt;&gt;"",$A94,""),IF(GETPIVOTDATA("Data",$E$1,"Brand",$F94,"Data",DATE(YEAR(INDEX(Tendina_Data,SERVIZIO!$A$2)),MONTH(INDEX(Tendina_Data,SERVIZIO!$A$2)),1),"Settore",INDEX(Tendina_Settori,SERVIZIO!$A$3))&lt;&gt;"",$F94,"")),"")</f>
        <v>Brand_92</v>
      </c>
      <c r="L94" s="30">
        <f ca="1">IF(K94&lt;&gt;"",COUNTIF($K$3:K94,"*?*"),"")</f>
        <v>92</v>
      </c>
      <c r="M94" s="30">
        <v>92</v>
      </c>
      <c r="N94" s="30" t="str">
        <f t="shared" ca="1" si="1"/>
        <v>Brand_92</v>
      </c>
      <c r="O94" s="30"/>
    </row>
    <row r="95" spans="1:15" x14ac:dyDescent="0.25">
      <c r="A95" s="30" t="s">
        <v>691</v>
      </c>
      <c r="B95" s="31">
        <v>1</v>
      </c>
      <c r="C95" s="31">
        <v>1</v>
      </c>
      <c r="D95" s="31">
        <v>1</v>
      </c>
      <c r="E95" s="30" t="s">
        <v>206</v>
      </c>
      <c r="F95" s="30" t="s">
        <v>809</v>
      </c>
      <c r="G95" s="31">
        <v>1</v>
      </c>
      <c r="H95" s="31">
        <v>1</v>
      </c>
      <c r="I95" s="31">
        <v>1</v>
      </c>
      <c r="J95" s="30"/>
      <c r="K95" s="30" t="str">
        <f ca="1">IFERROR(IF(SERVIZIO!$A$3=1,IF(GETPIVOTDATA("Data",$A$1,"Brand",$A95,"Data",DATE(YEAR(INDEX(Tendina_Data,SERVIZIO!$A$2)),MONTH(INDEX(Tendina_Data,SERVIZIO!$A$2)),1))&lt;&gt;"",$A95,""),IF(GETPIVOTDATA("Data",$E$1,"Brand",$F95,"Data",DATE(YEAR(INDEX(Tendina_Data,SERVIZIO!$A$2)),MONTH(INDEX(Tendina_Data,SERVIZIO!$A$2)),1),"Settore",INDEX(Tendina_Settori,SERVIZIO!$A$3))&lt;&gt;"",$F95,"")),"")</f>
        <v>Brand_93</v>
      </c>
      <c r="L95" s="30">
        <f ca="1">IF(K95&lt;&gt;"",COUNTIF($K$3:K95,"*?*"),"")</f>
        <v>93</v>
      </c>
      <c r="M95" s="30">
        <v>93</v>
      </c>
      <c r="N95" s="30" t="str">
        <f t="shared" ca="1" si="1"/>
        <v>Brand_93</v>
      </c>
      <c r="O95" s="30"/>
    </row>
    <row r="96" spans="1:15" x14ac:dyDescent="0.25">
      <c r="A96" s="30" t="s">
        <v>692</v>
      </c>
      <c r="B96" s="31">
        <v>1</v>
      </c>
      <c r="C96" s="31">
        <v>1</v>
      </c>
      <c r="D96" s="31">
        <v>1</v>
      </c>
      <c r="E96" s="30" t="s">
        <v>206</v>
      </c>
      <c r="F96" s="30" t="s">
        <v>814</v>
      </c>
      <c r="G96" s="31">
        <v>1</v>
      </c>
      <c r="H96" s="31">
        <v>1</v>
      </c>
      <c r="I96" s="31">
        <v>1</v>
      </c>
      <c r="J96" s="30"/>
      <c r="K96" s="30" t="str">
        <f ca="1">IFERROR(IF(SERVIZIO!$A$3=1,IF(GETPIVOTDATA("Data",$A$1,"Brand",$A96,"Data",DATE(YEAR(INDEX(Tendina_Data,SERVIZIO!$A$2)),MONTH(INDEX(Tendina_Data,SERVIZIO!$A$2)),1))&lt;&gt;"",$A96,""),IF(GETPIVOTDATA("Data",$E$1,"Brand",$F96,"Data",DATE(YEAR(INDEX(Tendina_Data,SERVIZIO!$A$2)),MONTH(INDEX(Tendina_Data,SERVIZIO!$A$2)),1),"Settore",INDEX(Tendina_Settori,SERVIZIO!$A$3))&lt;&gt;"",$F96,"")),"")</f>
        <v>Brand_94</v>
      </c>
      <c r="L96" s="30">
        <f ca="1">IF(K96&lt;&gt;"",COUNTIF($K$3:K96,"*?*"),"")</f>
        <v>94</v>
      </c>
      <c r="M96" s="30">
        <v>94</v>
      </c>
      <c r="N96" s="30" t="str">
        <f t="shared" ca="1" si="1"/>
        <v>Brand_94</v>
      </c>
      <c r="O96" s="30"/>
    </row>
    <row r="97" spans="1:15" x14ac:dyDescent="0.25">
      <c r="A97" s="30" t="s">
        <v>694</v>
      </c>
      <c r="B97" s="31">
        <v>1</v>
      </c>
      <c r="C97" s="31">
        <v>1</v>
      </c>
      <c r="D97" s="31">
        <v>1</v>
      </c>
      <c r="E97" s="30" t="s">
        <v>206</v>
      </c>
      <c r="F97" s="30" t="s">
        <v>820</v>
      </c>
      <c r="G97" s="31">
        <v>1</v>
      </c>
      <c r="H97" s="31">
        <v>1</v>
      </c>
      <c r="I97" s="31">
        <v>1</v>
      </c>
      <c r="J97" s="30"/>
      <c r="K97" s="30" t="str">
        <f ca="1">IFERROR(IF(SERVIZIO!$A$3=1,IF(GETPIVOTDATA("Data",$A$1,"Brand",$A97,"Data",DATE(YEAR(INDEX(Tendina_Data,SERVIZIO!$A$2)),MONTH(INDEX(Tendina_Data,SERVIZIO!$A$2)),1))&lt;&gt;"",$A97,""),IF(GETPIVOTDATA("Data",$E$1,"Brand",$F97,"Data",DATE(YEAR(INDEX(Tendina_Data,SERVIZIO!$A$2)),MONTH(INDEX(Tendina_Data,SERVIZIO!$A$2)),1),"Settore",INDEX(Tendina_Settori,SERVIZIO!$A$3))&lt;&gt;"",$F97,"")),"")</f>
        <v>Brand_95</v>
      </c>
      <c r="L97" s="30">
        <f ca="1">IF(K97&lt;&gt;"",COUNTIF($K$3:K97,"*?*"),"")</f>
        <v>95</v>
      </c>
      <c r="M97" s="30">
        <v>95</v>
      </c>
      <c r="N97" s="30" t="str">
        <f t="shared" ca="1" si="1"/>
        <v>Brand_95</v>
      </c>
      <c r="O97" s="30"/>
    </row>
    <row r="98" spans="1:15" x14ac:dyDescent="0.25">
      <c r="A98" s="30" t="s">
        <v>696</v>
      </c>
      <c r="B98" s="31"/>
      <c r="C98" s="31"/>
      <c r="D98" s="31">
        <v>1</v>
      </c>
      <c r="E98" s="30" t="s">
        <v>206</v>
      </c>
      <c r="F98" s="30" t="s">
        <v>824</v>
      </c>
      <c r="G98" s="31">
        <v>1</v>
      </c>
      <c r="H98" s="31">
        <v>1</v>
      </c>
      <c r="I98" s="31">
        <v>1</v>
      </c>
      <c r="J98" s="30"/>
      <c r="K98" s="30" t="str">
        <f ca="1">IFERROR(IF(SERVIZIO!$A$3=1,IF(GETPIVOTDATA("Data",$A$1,"Brand",$A98,"Data",DATE(YEAR(INDEX(Tendina_Data,SERVIZIO!$A$2)),MONTH(INDEX(Tendina_Data,SERVIZIO!$A$2)),1))&lt;&gt;"",$A98,""),IF(GETPIVOTDATA("Data",$E$1,"Brand",$F98,"Data",DATE(YEAR(INDEX(Tendina_Data,SERVIZIO!$A$2)),MONTH(INDEX(Tendina_Data,SERVIZIO!$A$2)),1),"Settore",INDEX(Tendina_Settori,SERVIZIO!$A$3))&lt;&gt;"",$F98,"")),"")</f>
        <v>Brand_96</v>
      </c>
      <c r="L98" s="30">
        <f ca="1">IF(K98&lt;&gt;"",COUNTIF($K$3:K98,"*?*"),"")</f>
        <v>96</v>
      </c>
      <c r="M98" s="30">
        <v>96</v>
      </c>
      <c r="N98" s="30" t="str">
        <f t="shared" ca="1" si="1"/>
        <v>Brand_96</v>
      </c>
      <c r="O98" s="30"/>
    </row>
    <row r="99" spans="1:15" x14ac:dyDescent="0.25">
      <c r="A99" s="30" t="s">
        <v>697</v>
      </c>
      <c r="B99" s="31">
        <v>1</v>
      </c>
      <c r="C99" s="31">
        <v>1</v>
      </c>
      <c r="D99" s="31">
        <v>1</v>
      </c>
      <c r="E99" s="30" t="s">
        <v>206</v>
      </c>
      <c r="F99" s="30" t="s">
        <v>832</v>
      </c>
      <c r="G99" s="31">
        <v>1</v>
      </c>
      <c r="H99" s="31">
        <v>1</v>
      </c>
      <c r="I99" s="31">
        <v>1</v>
      </c>
      <c r="J99" s="30"/>
      <c r="K99" s="30" t="str">
        <f ca="1">IFERROR(IF(SERVIZIO!$A$3=1,IF(GETPIVOTDATA("Data",$A$1,"Brand",$A99,"Data",DATE(YEAR(INDEX(Tendina_Data,SERVIZIO!$A$2)),MONTH(INDEX(Tendina_Data,SERVIZIO!$A$2)),1))&lt;&gt;"",$A99,""),IF(GETPIVOTDATA("Data",$E$1,"Brand",$F99,"Data",DATE(YEAR(INDEX(Tendina_Data,SERVIZIO!$A$2)),MONTH(INDEX(Tendina_Data,SERVIZIO!$A$2)),1),"Settore",INDEX(Tendina_Settori,SERVIZIO!$A$3))&lt;&gt;"",$F99,"")),"")</f>
        <v>Brand_97</v>
      </c>
      <c r="L99" s="30">
        <f ca="1">IF(K99&lt;&gt;"",COUNTIF($K$3:K99,"*?*"),"")</f>
        <v>97</v>
      </c>
      <c r="M99" s="30">
        <v>97</v>
      </c>
      <c r="N99" s="30" t="str">
        <f t="shared" ca="1" si="1"/>
        <v>Brand_97</v>
      </c>
      <c r="O99" s="30"/>
    </row>
    <row r="100" spans="1:15" x14ac:dyDescent="0.25">
      <c r="A100" s="30" t="s">
        <v>698</v>
      </c>
      <c r="B100" s="31">
        <v>1</v>
      </c>
      <c r="C100" s="31">
        <v>1</v>
      </c>
      <c r="D100" s="31">
        <v>1</v>
      </c>
      <c r="E100" s="30" t="s">
        <v>206</v>
      </c>
      <c r="F100" s="30" t="s">
        <v>847</v>
      </c>
      <c r="G100" s="31">
        <v>1</v>
      </c>
      <c r="H100" s="31">
        <v>1</v>
      </c>
      <c r="I100" s="31">
        <v>1</v>
      </c>
      <c r="J100" s="30"/>
      <c r="K100" s="30" t="str">
        <f ca="1">IFERROR(IF(SERVIZIO!$A$3=1,IF(GETPIVOTDATA("Data",$A$1,"Brand",$A100,"Data",DATE(YEAR(INDEX(Tendina_Data,SERVIZIO!$A$2)),MONTH(INDEX(Tendina_Data,SERVIZIO!$A$2)),1))&lt;&gt;"",$A100,""),IF(GETPIVOTDATA("Data",$E$1,"Brand",$F100,"Data",DATE(YEAR(INDEX(Tendina_Data,SERVIZIO!$A$2)),MONTH(INDEX(Tendina_Data,SERVIZIO!$A$2)),1),"Settore",INDEX(Tendina_Settori,SERVIZIO!$A$3))&lt;&gt;"",$F100,"")),"")</f>
        <v>Brand_98</v>
      </c>
      <c r="L100" s="30">
        <f ca="1">IF(K100&lt;&gt;"",COUNTIF($K$3:K100,"*?*"),"")</f>
        <v>98</v>
      </c>
      <c r="M100" s="30">
        <v>98</v>
      </c>
      <c r="N100" s="30" t="str">
        <f t="shared" ca="1" si="1"/>
        <v>Brand_98</v>
      </c>
      <c r="O100" s="30"/>
    </row>
    <row r="101" spans="1:15" x14ac:dyDescent="0.25">
      <c r="A101" s="30" t="s">
        <v>700</v>
      </c>
      <c r="B101" s="31">
        <v>1</v>
      </c>
      <c r="C101" s="31">
        <v>1</v>
      </c>
      <c r="D101" s="31">
        <v>1</v>
      </c>
      <c r="E101" s="30" t="s">
        <v>206</v>
      </c>
      <c r="F101" s="30" t="s">
        <v>883</v>
      </c>
      <c r="G101" s="31">
        <v>1</v>
      </c>
      <c r="H101" s="31">
        <v>1</v>
      </c>
      <c r="I101" s="31">
        <v>1</v>
      </c>
      <c r="J101" s="30"/>
      <c r="K101" s="30" t="str">
        <f ca="1">IFERROR(IF(SERVIZIO!$A$3=1,IF(GETPIVOTDATA("Data",$A$1,"Brand",$A101,"Data",DATE(YEAR(INDEX(Tendina_Data,SERVIZIO!$A$2)),MONTH(INDEX(Tendina_Data,SERVIZIO!$A$2)),1))&lt;&gt;"",$A101,""),IF(GETPIVOTDATA("Data",$E$1,"Brand",$F101,"Data",DATE(YEAR(INDEX(Tendina_Data,SERVIZIO!$A$2)),MONTH(INDEX(Tendina_Data,SERVIZIO!$A$2)),1),"Settore",INDEX(Tendina_Settori,SERVIZIO!$A$3))&lt;&gt;"",$F101,"")),"")</f>
        <v>Brand_99</v>
      </c>
      <c r="L101" s="30">
        <f ca="1">IF(K101&lt;&gt;"",COUNTIF($K$3:K101,"*?*"),"")</f>
        <v>99</v>
      </c>
      <c r="M101" s="30">
        <v>99</v>
      </c>
      <c r="N101" s="30" t="str">
        <f t="shared" ca="1" si="1"/>
        <v>Brand_99</v>
      </c>
      <c r="O101" s="30"/>
    </row>
    <row r="102" spans="1:15" x14ac:dyDescent="0.25">
      <c r="A102" s="30" t="s">
        <v>701</v>
      </c>
      <c r="B102" s="31"/>
      <c r="C102" s="31">
        <v>1</v>
      </c>
      <c r="D102" s="31">
        <v>1</v>
      </c>
      <c r="E102" s="30" t="s">
        <v>107</v>
      </c>
      <c r="F102" s="30" t="s">
        <v>626</v>
      </c>
      <c r="G102" s="31">
        <v>1</v>
      </c>
      <c r="H102" s="31">
        <v>1</v>
      </c>
      <c r="I102" s="31">
        <v>1</v>
      </c>
      <c r="J102" s="30"/>
      <c r="K102" s="30" t="str">
        <f ca="1">IFERROR(IF(SERVIZIO!$A$3=1,IF(GETPIVOTDATA("Data",$A$1,"Brand",$A102,"Data",DATE(YEAR(INDEX(Tendina_Data,SERVIZIO!$A$2)),MONTH(INDEX(Tendina_Data,SERVIZIO!$A$2)),1))&lt;&gt;"",$A102,""),IF(GETPIVOTDATA("Data",$E$1,"Brand",$F102,"Data",DATE(YEAR(INDEX(Tendina_Data,SERVIZIO!$A$2)),MONTH(INDEX(Tendina_Data,SERVIZIO!$A$2)),1),"Settore",INDEX(Tendina_Settori,SERVIZIO!$A$3))&lt;&gt;"",$F102,"")),"")</f>
        <v>Brand_100</v>
      </c>
      <c r="L102" s="30">
        <f ca="1">IF(K102&lt;&gt;"",COUNTIF($K$3:K102,"*?*"),"")</f>
        <v>100</v>
      </c>
      <c r="M102" s="30">
        <v>100</v>
      </c>
      <c r="N102" s="30" t="str">
        <f t="shared" ca="1" si="1"/>
        <v>Brand_100</v>
      </c>
      <c r="O102" s="30"/>
    </row>
    <row r="103" spans="1:15" x14ac:dyDescent="0.25">
      <c r="A103" s="30" t="s">
        <v>703</v>
      </c>
      <c r="B103" s="31">
        <v>1</v>
      </c>
      <c r="C103" s="31">
        <v>1</v>
      </c>
      <c r="D103" s="31">
        <v>1</v>
      </c>
      <c r="E103" s="30" t="s">
        <v>107</v>
      </c>
      <c r="F103" s="30" t="s">
        <v>641</v>
      </c>
      <c r="G103" s="31">
        <v>1</v>
      </c>
      <c r="H103" s="31">
        <v>1</v>
      </c>
      <c r="I103" s="31">
        <v>1</v>
      </c>
      <c r="J103" s="30"/>
      <c r="K103" s="30" t="str">
        <f ca="1">IFERROR(IF(SERVIZIO!$A$3=1,IF(GETPIVOTDATA("Data",$A$1,"Brand",$A103,"Data",DATE(YEAR(INDEX(Tendina_Data,SERVIZIO!$A$2)),MONTH(INDEX(Tendina_Data,SERVIZIO!$A$2)),1))&lt;&gt;"",$A103,""),IF(GETPIVOTDATA("Data",$E$1,"Brand",$F103,"Data",DATE(YEAR(INDEX(Tendina_Data,SERVIZIO!$A$2)),MONTH(INDEX(Tendina_Data,SERVIZIO!$A$2)),1),"Settore",INDEX(Tendina_Settori,SERVIZIO!$A$3))&lt;&gt;"",$F103,"")),"")</f>
        <v>Brand_101</v>
      </c>
      <c r="L103" s="30">
        <f ca="1">IF(K103&lt;&gt;"",COUNTIF($K$3:K103,"*?*"),"")</f>
        <v>101</v>
      </c>
      <c r="M103" s="30">
        <v>101</v>
      </c>
      <c r="N103" s="30" t="str">
        <f t="shared" ca="1" si="1"/>
        <v>Brand_101</v>
      </c>
      <c r="O103" s="30"/>
    </row>
    <row r="104" spans="1:15" x14ac:dyDescent="0.25">
      <c r="A104" s="30" t="s">
        <v>705</v>
      </c>
      <c r="B104" s="31">
        <v>1</v>
      </c>
      <c r="C104" s="31">
        <v>1</v>
      </c>
      <c r="D104" s="31">
        <v>1</v>
      </c>
      <c r="E104" s="30" t="s">
        <v>107</v>
      </c>
      <c r="F104" s="30" t="s">
        <v>668</v>
      </c>
      <c r="G104" s="31">
        <v>1</v>
      </c>
      <c r="H104" s="31">
        <v>1</v>
      </c>
      <c r="I104" s="31">
        <v>1</v>
      </c>
      <c r="J104" s="30"/>
      <c r="K104" s="30" t="str">
        <f ca="1">IFERROR(IF(SERVIZIO!$A$3=1,IF(GETPIVOTDATA("Data",$A$1,"Brand",$A104,"Data",DATE(YEAR(INDEX(Tendina_Data,SERVIZIO!$A$2)),MONTH(INDEX(Tendina_Data,SERVIZIO!$A$2)),1))&lt;&gt;"",$A104,""),IF(GETPIVOTDATA("Data",$E$1,"Brand",$F104,"Data",DATE(YEAR(INDEX(Tendina_Data,SERVIZIO!$A$2)),MONTH(INDEX(Tendina_Data,SERVIZIO!$A$2)),1),"Settore",INDEX(Tendina_Settori,SERVIZIO!$A$3))&lt;&gt;"",$F104,"")),"")</f>
        <v>Brand_102</v>
      </c>
      <c r="L104" s="30">
        <f ca="1">IF(K104&lt;&gt;"",COUNTIF($K$3:K104,"*?*"),"")</f>
        <v>102</v>
      </c>
      <c r="M104" s="30">
        <v>102</v>
      </c>
      <c r="N104" s="30" t="str">
        <f t="shared" ca="1" si="1"/>
        <v>Brand_102</v>
      </c>
      <c r="O104" s="30"/>
    </row>
    <row r="105" spans="1:15" x14ac:dyDescent="0.25">
      <c r="A105" s="30" t="s">
        <v>707</v>
      </c>
      <c r="B105" s="31"/>
      <c r="C105" s="31"/>
      <c r="D105" s="31">
        <v>1</v>
      </c>
      <c r="E105" s="30" t="s">
        <v>107</v>
      </c>
      <c r="F105" s="30" t="s">
        <v>691</v>
      </c>
      <c r="G105" s="31">
        <v>1</v>
      </c>
      <c r="H105" s="31">
        <v>1</v>
      </c>
      <c r="I105" s="31">
        <v>1</v>
      </c>
      <c r="J105" s="30"/>
      <c r="K105" s="30" t="str">
        <f ca="1">IFERROR(IF(SERVIZIO!$A$3=1,IF(GETPIVOTDATA("Data",$A$1,"Brand",$A105,"Data",DATE(YEAR(INDEX(Tendina_Data,SERVIZIO!$A$2)),MONTH(INDEX(Tendina_Data,SERVIZIO!$A$2)),1))&lt;&gt;"",$A105,""),IF(GETPIVOTDATA("Data",$E$1,"Brand",$F105,"Data",DATE(YEAR(INDEX(Tendina_Data,SERVIZIO!$A$2)),MONTH(INDEX(Tendina_Data,SERVIZIO!$A$2)),1),"Settore",INDEX(Tendina_Settori,SERVIZIO!$A$3))&lt;&gt;"",$F105,"")),"")</f>
        <v>Brand_103</v>
      </c>
      <c r="L105" s="30">
        <f ca="1">IF(K105&lt;&gt;"",COUNTIF($K$3:K105,"*?*"),"")</f>
        <v>103</v>
      </c>
      <c r="M105" s="30">
        <v>103</v>
      </c>
      <c r="N105" s="30" t="str">
        <f t="shared" ca="1" si="1"/>
        <v>Brand_103</v>
      </c>
      <c r="O105" s="30"/>
    </row>
    <row r="106" spans="1:15" x14ac:dyDescent="0.25">
      <c r="A106" s="30" t="s">
        <v>709</v>
      </c>
      <c r="B106" s="31"/>
      <c r="C106" s="31">
        <v>1</v>
      </c>
      <c r="D106" s="31">
        <v>1</v>
      </c>
      <c r="E106" s="30" t="s">
        <v>107</v>
      </c>
      <c r="F106" s="30" t="s">
        <v>705</v>
      </c>
      <c r="G106" s="31">
        <v>1</v>
      </c>
      <c r="H106" s="31">
        <v>1</v>
      </c>
      <c r="I106" s="31">
        <v>1</v>
      </c>
      <c r="J106" s="30"/>
      <c r="K106" s="30" t="str">
        <f ca="1">IFERROR(IF(SERVIZIO!$A$3=1,IF(GETPIVOTDATA("Data",$A$1,"Brand",$A106,"Data",DATE(YEAR(INDEX(Tendina_Data,SERVIZIO!$A$2)),MONTH(INDEX(Tendina_Data,SERVIZIO!$A$2)),1))&lt;&gt;"",$A106,""),IF(GETPIVOTDATA("Data",$E$1,"Brand",$F106,"Data",DATE(YEAR(INDEX(Tendina_Data,SERVIZIO!$A$2)),MONTH(INDEX(Tendina_Data,SERVIZIO!$A$2)),1),"Settore",INDEX(Tendina_Settori,SERVIZIO!$A$3))&lt;&gt;"",$F106,"")),"")</f>
        <v>Brand_104</v>
      </c>
      <c r="L106" s="30">
        <f ca="1">IF(K106&lt;&gt;"",COUNTIF($K$3:K106,"*?*"),"")</f>
        <v>104</v>
      </c>
      <c r="M106" s="30">
        <v>104</v>
      </c>
      <c r="N106" s="30" t="str">
        <f t="shared" ca="1" si="1"/>
        <v>Brand_104</v>
      </c>
      <c r="O106" s="30"/>
    </row>
    <row r="107" spans="1:15" x14ac:dyDescent="0.25">
      <c r="A107" s="30" t="s">
        <v>710</v>
      </c>
      <c r="B107" s="31">
        <v>1</v>
      </c>
      <c r="C107" s="31">
        <v>1</v>
      </c>
      <c r="D107" s="31">
        <v>1</v>
      </c>
      <c r="E107" s="30" t="s">
        <v>107</v>
      </c>
      <c r="F107" s="30" t="s">
        <v>720</v>
      </c>
      <c r="G107" s="31">
        <v>1</v>
      </c>
      <c r="H107" s="31">
        <v>1</v>
      </c>
      <c r="I107" s="31">
        <v>1</v>
      </c>
      <c r="J107" s="30"/>
      <c r="K107" s="30" t="str">
        <f ca="1">IFERROR(IF(SERVIZIO!$A$3=1,IF(GETPIVOTDATA("Data",$A$1,"Brand",$A107,"Data",DATE(YEAR(INDEX(Tendina_Data,SERVIZIO!$A$2)),MONTH(INDEX(Tendina_Data,SERVIZIO!$A$2)),1))&lt;&gt;"",$A107,""),IF(GETPIVOTDATA("Data",$E$1,"Brand",$F107,"Data",DATE(YEAR(INDEX(Tendina_Data,SERVIZIO!$A$2)),MONTH(INDEX(Tendina_Data,SERVIZIO!$A$2)),1),"Settore",INDEX(Tendina_Settori,SERVIZIO!$A$3))&lt;&gt;"",$F107,"")),"")</f>
        <v>Brand_105</v>
      </c>
      <c r="L107" s="30">
        <f ca="1">IF(K107&lt;&gt;"",COUNTIF($K$3:K107,"*?*"),"")</f>
        <v>105</v>
      </c>
      <c r="M107" s="30">
        <v>105</v>
      </c>
      <c r="N107" s="30" t="str">
        <f t="shared" ca="1" si="1"/>
        <v>Brand_105</v>
      </c>
      <c r="O107" s="30"/>
    </row>
    <row r="108" spans="1:15" x14ac:dyDescent="0.25">
      <c r="A108" s="30" t="s">
        <v>711</v>
      </c>
      <c r="B108" s="31">
        <v>1</v>
      </c>
      <c r="C108" s="31">
        <v>1</v>
      </c>
      <c r="D108" s="31">
        <v>1</v>
      </c>
      <c r="E108" s="30" t="s">
        <v>107</v>
      </c>
      <c r="F108" s="30" t="s">
        <v>733</v>
      </c>
      <c r="G108" s="31"/>
      <c r="H108" s="31"/>
      <c r="I108" s="31">
        <v>1</v>
      </c>
      <c r="J108" s="30"/>
      <c r="K108" s="30" t="str">
        <f ca="1">IFERROR(IF(SERVIZIO!$A$3=1,IF(GETPIVOTDATA("Data",$A$1,"Brand",$A108,"Data",DATE(YEAR(INDEX(Tendina_Data,SERVIZIO!$A$2)),MONTH(INDEX(Tendina_Data,SERVIZIO!$A$2)),1))&lt;&gt;"",$A108,""),IF(GETPIVOTDATA("Data",$E$1,"Brand",$F108,"Data",DATE(YEAR(INDEX(Tendina_Data,SERVIZIO!$A$2)),MONTH(INDEX(Tendina_Data,SERVIZIO!$A$2)),1),"Settore",INDEX(Tendina_Settori,SERVIZIO!$A$3))&lt;&gt;"",$F108,"")),"")</f>
        <v>Brand_106</v>
      </c>
      <c r="L108" s="30">
        <f ca="1">IF(K108&lt;&gt;"",COUNTIF($K$3:K108,"*?*"),"")</f>
        <v>106</v>
      </c>
      <c r="M108" s="30">
        <v>106</v>
      </c>
      <c r="N108" s="30" t="str">
        <f t="shared" ca="1" si="1"/>
        <v>Brand_106</v>
      </c>
      <c r="O108" s="30"/>
    </row>
    <row r="109" spans="1:15" x14ac:dyDescent="0.25">
      <c r="A109" s="30" t="s">
        <v>713</v>
      </c>
      <c r="B109" s="31"/>
      <c r="C109" s="31"/>
      <c r="D109" s="31">
        <v>1</v>
      </c>
      <c r="E109" s="30" t="s">
        <v>107</v>
      </c>
      <c r="F109" s="30" t="s">
        <v>762</v>
      </c>
      <c r="G109" s="31">
        <v>1</v>
      </c>
      <c r="H109" s="31">
        <v>1</v>
      </c>
      <c r="I109" s="31">
        <v>1</v>
      </c>
      <c r="J109" s="30"/>
      <c r="K109" s="30" t="str">
        <f ca="1">IFERROR(IF(SERVIZIO!$A$3=1,IF(GETPIVOTDATA("Data",$A$1,"Brand",$A109,"Data",DATE(YEAR(INDEX(Tendina_Data,SERVIZIO!$A$2)),MONTH(INDEX(Tendina_Data,SERVIZIO!$A$2)),1))&lt;&gt;"",$A109,""),IF(GETPIVOTDATA("Data",$E$1,"Brand",$F109,"Data",DATE(YEAR(INDEX(Tendina_Data,SERVIZIO!$A$2)),MONTH(INDEX(Tendina_Data,SERVIZIO!$A$2)),1),"Settore",INDEX(Tendina_Settori,SERVIZIO!$A$3))&lt;&gt;"",$F109,"")),"")</f>
        <v>Brand_107</v>
      </c>
      <c r="L109" s="30">
        <f ca="1">IF(K109&lt;&gt;"",COUNTIF($K$3:K109,"*?*"),"")</f>
        <v>107</v>
      </c>
      <c r="M109" s="30">
        <v>107</v>
      </c>
      <c r="N109" s="30" t="str">
        <f t="shared" ca="1" si="1"/>
        <v>Brand_107</v>
      </c>
      <c r="O109" s="30"/>
    </row>
    <row r="110" spans="1:15" x14ac:dyDescent="0.25">
      <c r="A110" s="30" t="s">
        <v>714</v>
      </c>
      <c r="B110" s="31">
        <v>1</v>
      </c>
      <c r="C110" s="31">
        <v>1</v>
      </c>
      <c r="D110" s="31">
        <v>1</v>
      </c>
      <c r="E110" s="30" t="s">
        <v>107</v>
      </c>
      <c r="F110" s="30" t="s">
        <v>774</v>
      </c>
      <c r="G110" s="31">
        <v>1</v>
      </c>
      <c r="H110" s="31">
        <v>1</v>
      </c>
      <c r="I110" s="31">
        <v>1</v>
      </c>
      <c r="J110" s="30"/>
      <c r="K110" s="30" t="str">
        <f ca="1">IFERROR(IF(SERVIZIO!$A$3=1,IF(GETPIVOTDATA("Data",$A$1,"Brand",$A110,"Data",DATE(YEAR(INDEX(Tendina_Data,SERVIZIO!$A$2)),MONTH(INDEX(Tendina_Data,SERVIZIO!$A$2)),1))&lt;&gt;"",$A110,""),IF(GETPIVOTDATA("Data",$E$1,"Brand",$F110,"Data",DATE(YEAR(INDEX(Tendina_Data,SERVIZIO!$A$2)),MONTH(INDEX(Tendina_Data,SERVIZIO!$A$2)),1),"Settore",INDEX(Tendina_Settori,SERVIZIO!$A$3))&lt;&gt;"",$F110,"")),"")</f>
        <v>Brand_108</v>
      </c>
      <c r="L110" s="30">
        <f ca="1">IF(K110&lt;&gt;"",COUNTIF($K$3:K110,"*?*"),"")</f>
        <v>108</v>
      </c>
      <c r="M110" s="30">
        <v>108</v>
      </c>
      <c r="N110" s="30" t="str">
        <f t="shared" ca="1" si="1"/>
        <v>Brand_108</v>
      </c>
      <c r="O110" s="30"/>
    </row>
    <row r="111" spans="1:15" x14ac:dyDescent="0.25">
      <c r="A111" s="30" t="s">
        <v>715</v>
      </c>
      <c r="B111" s="31">
        <v>1</v>
      </c>
      <c r="C111" s="31">
        <v>1</v>
      </c>
      <c r="D111" s="31">
        <v>1</v>
      </c>
      <c r="E111" s="30" t="s">
        <v>107</v>
      </c>
      <c r="F111" s="30" t="s">
        <v>781</v>
      </c>
      <c r="G111" s="31">
        <v>1</v>
      </c>
      <c r="H111" s="31">
        <v>1</v>
      </c>
      <c r="I111" s="31">
        <v>1</v>
      </c>
      <c r="J111" s="30"/>
      <c r="K111" s="30" t="str">
        <f ca="1">IFERROR(IF(SERVIZIO!$A$3=1,IF(GETPIVOTDATA("Data",$A$1,"Brand",$A111,"Data",DATE(YEAR(INDEX(Tendina_Data,SERVIZIO!$A$2)),MONTH(INDEX(Tendina_Data,SERVIZIO!$A$2)),1))&lt;&gt;"",$A111,""),IF(GETPIVOTDATA("Data",$E$1,"Brand",$F111,"Data",DATE(YEAR(INDEX(Tendina_Data,SERVIZIO!$A$2)),MONTH(INDEX(Tendina_Data,SERVIZIO!$A$2)),1),"Settore",INDEX(Tendina_Settori,SERVIZIO!$A$3))&lt;&gt;"",$F111,"")),"")</f>
        <v>Brand_109</v>
      </c>
      <c r="L111" s="30">
        <f ca="1">IF(K111&lt;&gt;"",COUNTIF($K$3:K111,"*?*"),"")</f>
        <v>109</v>
      </c>
      <c r="M111" s="30">
        <v>109</v>
      </c>
      <c r="N111" s="30" t="str">
        <f t="shared" ca="1" si="1"/>
        <v>Brand_109</v>
      </c>
      <c r="O111" s="30"/>
    </row>
    <row r="112" spans="1:15" x14ac:dyDescent="0.25">
      <c r="A112" s="30" t="s">
        <v>717</v>
      </c>
      <c r="B112" s="31">
        <v>1</v>
      </c>
      <c r="C112" s="31">
        <v>1</v>
      </c>
      <c r="D112" s="31">
        <v>1</v>
      </c>
      <c r="E112" s="30" t="s">
        <v>107</v>
      </c>
      <c r="F112" s="30" t="s">
        <v>812</v>
      </c>
      <c r="G112" s="31">
        <v>1</v>
      </c>
      <c r="H112" s="31">
        <v>1</v>
      </c>
      <c r="I112" s="31">
        <v>1</v>
      </c>
      <c r="J112" s="30"/>
      <c r="K112" s="30" t="str">
        <f ca="1">IFERROR(IF(SERVIZIO!$A$3=1,IF(GETPIVOTDATA("Data",$A$1,"Brand",$A112,"Data",DATE(YEAR(INDEX(Tendina_Data,SERVIZIO!$A$2)),MONTH(INDEX(Tendina_Data,SERVIZIO!$A$2)),1))&lt;&gt;"",$A112,""),IF(GETPIVOTDATA("Data",$E$1,"Brand",$F112,"Data",DATE(YEAR(INDEX(Tendina_Data,SERVIZIO!$A$2)),MONTH(INDEX(Tendina_Data,SERVIZIO!$A$2)),1),"Settore",INDEX(Tendina_Settori,SERVIZIO!$A$3))&lt;&gt;"",$F112,"")),"")</f>
        <v>Brand_110</v>
      </c>
      <c r="L112" s="30">
        <f ca="1">IF(K112&lt;&gt;"",COUNTIF($K$3:K112,"*?*"),"")</f>
        <v>110</v>
      </c>
      <c r="M112" s="30">
        <v>110</v>
      </c>
      <c r="N112" s="30" t="str">
        <f t="shared" ca="1" si="1"/>
        <v>Brand_110</v>
      </c>
      <c r="O112" s="30"/>
    </row>
    <row r="113" spans="1:15" x14ac:dyDescent="0.25">
      <c r="A113" s="30" t="s">
        <v>719</v>
      </c>
      <c r="B113" s="31">
        <v>1</v>
      </c>
      <c r="C113" s="31">
        <v>1</v>
      </c>
      <c r="D113" s="31">
        <v>1</v>
      </c>
      <c r="E113" s="30" t="s">
        <v>107</v>
      </c>
      <c r="F113" s="30" t="s">
        <v>834</v>
      </c>
      <c r="G113" s="31">
        <v>1</v>
      </c>
      <c r="H113" s="31">
        <v>1</v>
      </c>
      <c r="I113" s="31">
        <v>1</v>
      </c>
      <c r="J113" s="30"/>
      <c r="K113" s="30" t="str">
        <f ca="1">IFERROR(IF(SERVIZIO!$A$3=1,IF(GETPIVOTDATA("Data",$A$1,"Brand",$A113,"Data",DATE(YEAR(INDEX(Tendina_Data,SERVIZIO!$A$2)),MONTH(INDEX(Tendina_Data,SERVIZIO!$A$2)),1))&lt;&gt;"",$A113,""),IF(GETPIVOTDATA("Data",$E$1,"Brand",$F113,"Data",DATE(YEAR(INDEX(Tendina_Data,SERVIZIO!$A$2)),MONTH(INDEX(Tendina_Data,SERVIZIO!$A$2)),1),"Settore",INDEX(Tendina_Settori,SERVIZIO!$A$3))&lt;&gt;"",$F113,"")),"")</f>
        <v>Brand_111</v>
      </c>
      <c r="L113" s="30">
        <f ca="1">IF(K113&lt;&gt;"",COUNTIF($K$3:K113,"*?*"),"")</f>
        <v>111</v>
      </c>
      <c r="M113" s="30">
        <v>111</v>
      </c>
      <c r="N113" s="30" t="str">
        <f t="shared" ca="1" si="1"/>
        <v>Brand_111</v>
      </c>
      <c r="O113" s="30"/>
    </row>
    <row r="114" spans="1:15" x14ac:dyDescent="0.25">
      <c r="A114" s="30" t="s">
        <v>720</v>
      </c>
      <c r="B114" s="31">
        <v>1</v>
      </c>
      <c r="C114" s="31">
        <v>1</v>
      </c>
      <c r="D114" s="31">
        <v>1</v>
      </c>
      <c r="E114" s="30" t="s">
        <v>107</v>
      </c>
      <c r="F114" s="30" t="s">
        <v>877</v>
      </c>
      <c r="G114" s="31">
        <v>1</v>
      </c>
      <c r="H114" s="31">
        <v>1</v>
      </c>
      <c r="I114" s="31">
        <v>1</v>
      </c>
      <c r="J114" s="30"/>
      <c r="K114" s="30" t="str">
        <f ca="1">IFERROR(IF(SERVIZIO!$A$3=1,IF(GETPIVOTDATA("Data",$A$1,"Brand",$A114,"Data",DATE(YEAR(INDEX(Tendina_Data,SERVIZIO!$A$2)),MONTH(INDEX(Tendina_Data,SERVIZIO!$A$2)),1))&lt;&gt;"",$A114,""),IF(GETPIVOTDATA("Data",$E$1,"Brand",$F114,"Data",DATE(YEAR(INDEX(Tendina_Data,SERVIZIO!$A$2)),MONTH(INDEX(Tendina_Data,SERVIZIO!$A$2)),1),"Settore",INDEX(Tendina_Settori,SERVIZIO!$A$3))&lt;&gt;"",$F114,"")),"")</f>
        <v>Brand_112</v>
      </c>
      <c r="L114" s="30">
        <f ca="1">IF(K114&lt;&gt;"",COUNTIF($K$3:K114,"*?*"),"")</f>
        <v>112</v>
      </c>
      <c r="M114" s="30">
        <v>112</v>
      </c>
      <c r="N114" s="30" t="str">
        <f t="shared" ca="1" si="1"/>
        <v>Brand_112</v>
      </c>
      <c r="O114" s="30"/>
    </row>
    <row r="115" spans="1:15" x14ac:dyDescent="0.25">
      <c r="A115" s="30" t="s">
        <v>721</v>
      </c>
      <c r="B115" s="31">
        <v>1</v>
      </c>
      <c r="C115" s="31">
        <v>1</v>
      </c>
      <c r="D115" s="31">
        <v>1</v>
      </c>
      <c r="E115" s="30" t="s">
        <v>214</v>
      </c>
      <c r="F115" s="30" t="s">
        <v>571</v>
      </c>
      <c r="G115" s="31">
        <v>1</v>
      </c>
      <c r="H115" s="31">
        <v>1</v>
      </c>
      <c r="I115" s="31">
        <v>1</v>
      </c>
      <c r="J115" s="30"/>
      <c r="K115" s="30" t="str">
        <f ca="1">IFERROR(IF(SERVIZIO!$A$3=1,IF(GETPIVOTDATA("Data",$A$1,"Brand",$A115,"Data",DATE(YEAR(INDEX(Tendina_Data,SERVIZIO!$A$2)),MONTH(INDEX(Tendina_Data,SERVIZIO!$A$2)),1))&lt;&gt;"",$A115,""),IF(GETPIVOTDATA("Data",$E$1,"Brand",$F115,"Data",DATE(YEAR(INDEX(Tendina_Data,SERVIZIO!$A$2)),MONTH(INDEX(Tendina_Data,SERVIZIO!$A$2)),1),"Settore",INDEX(Tendina_Settori,SERVIZIO!$A$3))&lt;&gt;"",$F115,"")),"")</f>
        <v>Brand_113</v>
      </c>
      <c r="L115" s="30">
        <f ca="1">IF(K115&lt;&gt;"",COUNTIF($K$3:K115,"*?*"),"")</f>
        <v>113</v>
      </c>
      <c r="M115" s="30">
        <v>113</v>
      </c>
      <c r="N115" s="30" t="str">
        <f t="shared" ca="1" si="1"/>
        <v>Brand_113</v>
      </c>
      <c r="O115" s="30"/>
    </row>
    <row r="116" spans="1:15" x14ac:dyDescent="0.25">
      <c r="A116" s="30" t="s">
        <v>722</v>
      </c>
      <c r="B116" s="31">
        <v>1</v>
      </c>
      <c r="C116" s="31">
        <v>1</v>
      </c>
      <c r="D116" s="31">
        <v>1</v>
      </c>
      <c r="E116" s="30" t="s">
        <v>214</v>
      </c>
      <c r="F116" s="30" t="s">
        <v>588</v>
      </c>
      <c r="G116" s="31">
        <v>1</v>
      </c>
      <c r="H116" s="31">
        <v>1</v>
      </c>
      <c r="I116" s="31">
        <v>1</v>
      </c>
      <c r="J116" s="30"/>
      <c r="K116" s="30" t="str">
        <f ca="1">IFERROR(IF(SERVIZIO!$A$3=1,IF(GETPIVOTDATA("Data",$A$1,"Brand",$A116,"Data",DATE(YEAR(INDEX(Tendina_Data,SERVIZIO!$A$2)),MONTH(INDEX(Tendina_Data,SERVIZIO!$A$2)),1))&lt;&gt;"",$A116,""),IF(GETPIVOTDATA("Data",$E$1,"Brand",$F116,"Data",DATE(YEAR(INDEX(Tendina_Data,SERVIZIO!$A$2)),MONTH(INDEX(Tendina_Data,SERVIZIO!$A$2)),1),"Settore",INDEX(Tendina_Settori,SERVIZIO!$A$3))&lt;&gt;"",$F116,"")),"")</f>
        <v>Brand_114</v>
      </c>
      <c r="L116" s="30">
        <f ca="1">IF(K116&lt;&gt;"",COUNTIF($K$3:K116,"*?*"),"")</f>
        <v>114</v>
      </c>
      <c r="M116" s="30">
        <v>114</v>
      </c>
      <c r="N116" s="30" t="str">
        <f t="shared" ca="1" si="1"/>
        <v>Brand_114</v>
      </c>
      <c r="O116" s="30"/>
    </row>
    <row r="117" spans="1:15" x14ac:dyDescent="0.25">
      <c r="A117" s="30" t="s">
        <v>724</v>
      </c>
      <c r="B117" s="31">
        <v>1</v>
      </c>
      <c r="C117" s="31">
        <v>1</v>
      </c>
      <c r="D117" s="31">
        <v>1</v>
      </c>
      <c r="E117" s="30" t="s">
        <v>214</v>
      </c>
      <c r="F117" s="30" t="s">
        <v>639</v>
      </c>
      <c r="G117" s="31"/>
      <c r="H117" s="31"/>
      <c r="I117" s="31">
        <v>1</v>
      </c>
      <c r="J117" s="30"/>
      <c r="K117" s="30" t="str">
        <f ca="1">IFERROR(IF(SERVIZIO!$A$3=1,IF(GETPIVOTDATA("Data",$A$1,"Brand",$A117,"Data",DATE(YEAR(INDEX(Tendina_Data,SERVIZIO!$A$2)),MONTH(INDEX(Tendina_Data,SERVIZIO!$A$2)),1))&lt;&gt;"",$A117,""),IF(GETPIVOTDATA("Data",$E$1,"Brand",$F117,"Data",DATE(YEAR(INDEX(Tendina_Data,SERVIZIO!$A$2)),MONTH(INDEX(Tendina_Data,SERVIZIO!$A$2)),1),"Settore",INDEX(Tendina_Settori,SERVIZIO!$A$3))&lt;&gt;"",$F117,"")),"")</f>
        <v>Brand_115</v>
      </c>
      <c r="L117" s="30">
        <f ca="1">IF(K117&lt;&gt;"",COUNTIF($K$3:K117,"*?*"),"")</f>
        <v>115</v>
      </c>
      <c r="M117" s="30">
        <v>115</v>
      </c>
      <c r="N117" s="30" t="str">
        <f t="shared" ca="1" si="1"/>
        <v>Brand_115</v>
      </c>
      <c r="O117" s="30"/>
    </row>
    <row r="118" spans="1:15" x14ac:dyDescent="0.25">
      <c r="A118" s="30" t="s">
        <v>725</v>
      </c>
      <c r="B118" s="31">
        <v>1</v>
      </c>
      <c r="C118" s="31">
        <v>1</v>
      </c>
      <c r="D118" s="31">
        <v>1</v>
      </c>
      <c r="E118" s="30" t="s">
        <v>214</v>
      </c>
      <c r="F118" s="30" t="s">
        <v>647</v>
      </c>
      <c r="G118" s="31">
        <v>1</v>
      </c>
      <c r="H118" s="31">
        <v>1</v>
      </c>
      <c r="I118" s="31">
        <v>1</v>
      </c>
      <c r="J118" s="30"/>
      <c r="K118" s="30" t="str">
        <f ca="1">IFERROR(IF(SERVIZIO!$A$3=1,IF(GETPIVOTDATA("Data",$A$1,"Brand",$A118,"Data",DATE(YEAR(INDEX(Tendina_Data,SERVIZIO!$A$2)),MONTH(INDEX(Tendina_Data,SERVIZIO!$A$2)),1))&lt;&gt;"",$A118,""),IF(GETPIVOTDATA("Data",$E$1,"Brand",$F118,"Data",DATE(YEAR(INDEX(Tendina_Data,SERVIZIO!$A$2)),MONTH(INDEX(Tendina_Data,SERVIZIO!$A$2)),1),"Settore",INDEX(Tendina_Settori,SERVIZIO!$A$3))&lt;&gt;"",$F118,"")),"")</f>
        <v>Brand_116</v>
      </c>
      <c r="L118" s="30">
        <f ca="1">IF(K118&lt;&gt;"",COUNTIF($K$3:K118,"*?*"),"")</f>
        <v>116</v>
      </c>
      <c r="M118" s="30">
        <v>116</v>
      </c>
      <c r="N118" s="30" t="str">
        <f t="shared" ca="1" si="1"/>
        <v>Brand_116</v>
      </c>
      <c r="O118" s="30"/>
    </row>
    <row r="119" spans="1:15" x14ac:dyDescent="0.25">
      <c r="A119" s="30" t="s">
        <v>3</v>
      </c>
      <c r="B119" s="31">
        <v>1</v>
      </c>
      <c r="C119" s="31">
        <v>1</v>
      </c>
      <c r="D119" s="31">
        <v>1</v>
      </c>
      <c r="E119" s="30" t="s">
        <v>214</v>
      </c>
      <c r="F119" s="30" t="s">
        <v>655</v>
      </c>
      <c r="G119" s="31">
        <v>1</v>
      </c>
      <c r="H119" s="31">
        <v>1</v>
      </c>
      <c r="I119" s="31">
        <v>1</v>
      </c>
      <c r="J119" s="30"/>
      <c r="K119" s="30" t="str">
        <f ca="1">IFERROR(IF(SERVIZIO!$A$3=1,IF(GETPIVOTDATA("Data",$A$1,"Brand",$A119,"Data",DATE(YEAR(INDEX(Tendina_Data,SERVIZIO!$A$2)),MONTH(INDEX(Tendina_Data,SERVIZIO!$A$2)),1))&lt;&gt;"",$A119,""),IF(GETPIVOTDATA("Data",$E$1,"Brand",$F119,"Data",DATE(YEAR(INDEX(Tendina_Data,SERVIZIO!$A$2)),MONTH(INDEX(Tendina_Data,SERVIZIO!$A$2)),1),"Settore",INDEX(Tendina_Settori,SERVIZIO!$A$3))&lt;&gt;"",$F119,"")),"")</f>
        <v>Iper</v>
      </c>
      <c r="L119" s="30">
        <f ca="1">IF(K119&lt;&gt;"",COUNTIF($K$3:K119,"*?*"),"")</f>
        <v>117</v>
      </c>
      <c r="M119" s="30">
        <v>117</v>
      </c>
      <c r="N119" s="30" t="str">
        <f t="shared" ca="1" si="1"/>
        <v>Iper</v>
      </c>
      <c r="O119" s="30"/>
    </row>
    <row r="120" spans="1:15" x14ac:dyDescent="0.25">
      <c r="A120" s="30" t="s">
        <v>727</v>
      </c>
      <c r="B120" s="31"/>
      <c r="C120" s="31"/>
      <c r="D120" s="31">
        <v>1</v>
      </c>
      <c r="E120" s="30" t="s">
        <v>214</v>
      </c>
      <c r="F120" s="30" t="s">
        <v>662</v>
      </c>
      <c r="G120" s="31">
        <v>1</v>
      </c>
      <c r="H120" s="31">
        <v>1</v>
      </c>
      <c r="I120" s="31">
        <v>1</v>
      </c>
      <c r="J120" s="30"/>
      <c r="K120" s="30" t="str">
        <f ca="1">IFERROR(IF(SERVIZIO!$A$3=1,IF(GETPIVOTDATA("Data",$A$1,"Brand",$A120,"Data",DATE(YEAR(INDEX(Tendina_Data,SERVIZIO!$A$2)),MONTH(INDEX(Tendina_Data,SERVIZIO!$A$2)),1))&lt;&gt;"",$A120,""),IF(GETPIVOTDATA("Data",$E$1,"Brand",$F120,"Data",DATE(YEAR(INDEX(Tendina_Data,SERVIZIO!$A$2)),MONTH(INDEX(Tendina_Data,SERVIZIO!$A$2)),1),"Settore",INDEX(Tendina_Settori,SERVIZIO!$A$3))&lt;&gt;"",$F120,"")),"")</f>
        <v>Brand_118</v>
      </c>
      <c r="L120" s="30">
        <f ca="1">IF(K120&lt;&gt;"",COUNTIF($K$3:K120,"*?*"),"")</f>
        <v>118</v>
      </c>
      <c r="M120" s="30">
        <v>118</v>
      </c>
      <c r="N120" s="30" t="str">
        <f t="shared" ca="1" si="1"/>
        <v>Brand_118</v>
      </c>
      <c r="O120" s="30"/>
    </row>
    <row r="121" spans="1:15" x14ac:dyDescent="0.25">
      <c r="A121" s="30" t="s">
        <v>729</v>
      </c>
      <c r="B121" s="31">
        <v>1</v>
      </c>
      <c r="C121" s="31">
        <v>1</v>
      </c>
      <c r="D121" s="31">
        <v>1</v>
      </c>
      <c r="E121" s="30" t="s">
        <v>214</v>
      </c>
      <c r="F121" s="30" t="s">
        <v>663</v>
      </c>
      <c r="G121" s="31">
        <v>1</v>
      </c>
      <c r="H121" s="31">
        <v>1</v>
      </c>
      <c r="I121" s="31">
        <v>1</v>
      </c>
      <c r="J121" s="30"/>
      <c r="K121" s="30" t="str">
        <f ca="1">IFERROR(IF(SERVIZIO!$A$3=1,IF(GETPIVOTDATA("Data",$A$1,"Brand",$A121,"Data",DATE(YEAR(INDEX(Tendina_Data,SERVIZIO!$A$2)),MONTH(INDEX(Tendina_Data,SERVIZIO!$A$2)),1))&lt;&gt;"",$A121,""),IF(GETPIVOTDATA("Data",$E$1,"Brand",$F121,"Data",DATE(YEAR(INDEX(Tendina_Data,SERVIZIO!$A$2)),MONTH(INDEX(Tendina_Data,SERVIZIO!$A$2)),1),"Settore",INDEX(Tendina_Settori,SERVIZIO!$A$3))&lt;&gt;"",$F121,"")),"")</f>
        <v>Brand_119</v>
      </c>
      <c r="L121" s="30">
        <f ca="1">IF(K121&lt;&gt;"",COUNTIF($K$3:K121,"*?*"),"")</f>
        <v>119</v>
      </c>
      <c r="M121" s="30">
        <v>119</v>
      </c>
      <c r="N121" s="30" t="str">
        <f t="shared" ca="1" si="1"/>
        <v>Brand_119</v>
      </c>
      <c r="O121" s="30"/>
    </row>
    <row r="122" spans="1:15" x14ac:dyDescent="0.25">
      <c r="A122" s="30" t="s">
        <v>731</v>
      </c>
      <c r="B122" s="31">
        <v>1</v>
      </c>
      <c r="C122" s="31">
        <v>1</v>
      </c>
      <c r="D122" s="31">
        <v>1</v>
      </c>
      <c r="E122" s="30" t="s">
        <v>214</v>
      </c>
      <c r="F122" s="30" t="s">
        <v>724</v>
      </c>
      <c r="G122" s="31">
        <v>1</v>
      </c>
      <c r="H122" s="31">
        <v>1</v>
      </c>
      <c r="I122" s="31">
        <v>1</v>
      </c>
      <c r="J122" s="30"/>
      <c r="K122" s="30" t="str">
        <f ca="1">IFERROR(IF(SERVIZIO!$A$3=1,IF(GETPIVOTDATA("Data",$A$1,"Brand",$A122,"Data",DATE(YEAR(INDEX(Tendina_Data,SERVIZIO!$A$2)),MONTH(INDEX(Tendina_Data,SERVIZIO!$A$2)),1))&lt;&gt;"",$A122,""),IF(GETPIVOTDATA("Data",$E$1,"Brand",$F122,"Data",DATE(YEAR(INDEX(Tendina_Data,SERVIZIO!$A$2)),MONTH(INDEX(Tendina_Data,SERVIZIO!$A$2)),1),"Settore",INDEX(Tendina_Settori,SERVIZIO!$A$3))&lt;&gt;"",$F122,"")),"")</f>
        <v>Brand_120</v>
      </c>
      <c r="L122" s="30">
        <f ca="1">IF(K122&lt;&gt;"",COUNTIF($K$3:K122,"*?*"),"")</f>
        <v>120</v>
      </c>
      <c r="M122" s="30">
        <v>120</v>
      </c>
      <c r="N122" s="30" t="str">
        <f t="shared" ca="1" si="1"/>
        <v>Brand_120</v>
      </c>
      <c r="O122" s="30"/>
    </row>
    <row r="123" spans="1:15" x14ac:dyDescent="0.25">
      <c r="A123" s="30" t="s">
        <v>733</v>
      </c>
      <c r="B123" s="31"/>
      <c r="C123" s="31"/>
      <c r="D123" s="31">
        <v>1</v>
      </c>
      <c r="E123" s="30" t="s">
        <v>214</v>
      </c>
      <c r="F123" s="30" t="s">
        <v>731</v>
      </c>
      <c r="G123" s="31">
        <v>1</v>
      </c>
      <c r="H123" s="31">
        <v>1</v>
      </c>
      <c r="I123" s="31">
        <v>1</v>
      </c>
      <c r="J123" s="30"/>
      <c r="K123" s="30" t="str">
        <f ca="1">IFERROR(IF(SERVIZIO!$A$3=1,IF(GETPIVOTDATA("Data",$A$1,"Brand",$A123,"Data",DATE(YEAR(INDEX(Tendina_Data,SERVIZIO!$A$2)),MONTH(INDEX(Tendina_Data,SERVIZIO!$A$2)),1))&lt;&gt;"",$A123,""),IF(GETPIVOTDATA("Data",$E$1,"Brand",$F123,"Data",DATE(YEAR(INDEX(Tendina_Data,SERVIZIO!$A$2)),MONTH(INDEX(Tendina_Data,SERVIZIO!$A$2)),1),"Settore",INDEX(Tendina_Settori,SERVIZIO!$A$3))&lt;&gt;"",$F123,"")),"")</f>
        <v>Brand_121</v>
      </c>
      <c r="L123" s="30">
        <f ca="1">IF(K123&lt;&gt;"",COUNTIF($K$3:K123,"*?*"),"")</f>
        <v>121</v>
      </c>
      <c r="M123" s="30">
        <v>121</v>
      </c>
      <c r="N123" s="30" t="str">
        <f t="shared" ca="1" si="1"/>
        <v>Brand_121</v>
      </c>
      <c r="O123" s="30"/>
    </row>
    <row r="124" spans="1:15" x14ac:dyDescent="0.25">
      <c r="A124" s="30" t="s">
        <v>735</v>
      </c>
      <c r="B124" s="31">
        <v>1</v>
      </c>
      <c r="C124" s="31">
        <v>1</v>
      </c>
      <c r="D124" s="31">
        <v>1</v>
      </c>
      <c r="E124" s="30" t="s">
        <v>214</v>
      </c>
      <c r="F124" s="30" t="s">
        <v>755</v>
      </c>
      <c r="G124" s="31">
        <v>1</v>
      </c>
      <c r="H124" s="31">
        <v>1</v>
      </c>
      <c r="I124" s="31">
        <v>1</v>
      </c>
      <c r="J124" s="30"/>
      <c r="K124" s="30" t="str">
        <f ca="1">IFERROR(IF(SERVIZIO!$A$3=1,IF(GETPIVOTDATA("Data",$A$1,"Brand",$A124,"Data",DATE(YEAR(INDEX(Tendina_Data,SERVIZIO!$A$2)),MONTH(INDEX(Tendina_Data,SERVIZIO!$A$2)),1))&lt;&gt;"",$A124,""),IF(GETPIVOTDATA("Data",$E$1,"Brand",$F124,"Data",DATE(YEAR(INDEX(Tendina_Data,SERVIZIO!$A$2)),MONTH(INDEX(Tendina_Data,SERVIZIO!$A$2)),1),"Settore",INDEX(Tendina_Settori,SERVIZIO!$A$3))&lt;&gt;"",$F124,"")),"")</f>
        <v>Brand_122</v>
      </c>
      <c r="L124" s="30">
        <f ca="1">IF(K124&lt;&gt;"",COUNTIF($K$3:K124,"*?*"),"")</f>
        <v>122</v>
      </c>
      <c r="M124" s="30">
        <v>122</v>
      </c>
      <c r="N124" s="30" t="str">
        <f t="shared" ca="1" si="1"/>
        <v>Brand_122</v>
      </c>
      <c r="O124" s="30"/>
    </row>
    <row r="125" spans="1:15" x14ac:dyDescent="0.25">
      <c r="A125" s="30" t="s">
        <v>737</v>
      </c>
      <c r="B125" s="31">
        <v>1</v>
      </c>
      <c r="C125" s="31">
        <v>1</v>
      </c>
      <c r="D125" s="31">
        <v>1</v>
      </c>
      <c r="E125" s="30" t="s">
        <v>214</v>
      </c>
      <c r="F125" s="30" t="s">
        <v>770</v>
      </c>
      <c r="G125" s="31">
        <v>1</v>
      </c>
      <c r="H125" s="31">
        <v>1</v>
      </c>
      <c r="I125" s="31">
        <v>1</v>
      </c>
      <c r="J125" s="30"/>
      <c r="K125" s="30" t="str">
        <f ca="1">IFERROR(IF(SERVIZIO!$A$3=1,IF(GETPIVOTDATA("Data",$A$1,"Brand",$A125,"Data",DATE(YEAR(INDEX(Tendina_Data,SERVIZIO!$A$2)),MONTH(INDEX(Tendina_Data,SERVIZIO!$A$2)),1))&lt;&gt;"",$A125,""),IF(GETPIVOTDATA("Data",$E$1,"Brand",$F125,"Data",DATE(YEAR(INDEX(Tendina_Data,SERVIZIO!$A$2)),MONTH(INDEX(Tendina_Data,SERVIZIO!$A$2)),1),"Settore",INDEX(Tendina_Settori,SERVIZIO!$A$3))&lt;&gt;"",$F125,"")),"")</f>
        <v>Brand_123</v>
      </c>
      <c r="L125" s="30">
        <f ca="1">IF(K125&lt;&gt;"",COUNTIF($K$3:K125,"*?*"),"")</f>
        <v>123</v>
      </c>
      <c r="M125" s="30">
        <v>123</v>
      </c>
      <c r="N125" s="30" t="str">
        <f t="shared" ca="1" si="1"/>
        <v>Brand_123</v>
      </c>
      <c r="O125" s="30"/>
    </row>
    <row r="126" spans="1:15" x14ac:dyDescent="0.25">
      <c r="A126" s="30" t="s">
        <v>739</v>
      </c>
      <c r="B126" s="31">
        <v>1</v>
      </c>
      <c r="C126" s="31">
        <v>1</v>
      </c>
      <c r="D126" s="31">
        <v>1</v>
      </c>
      <c r="E126" s="30" t="s">
        <v>214</v>
      </c>
      <c r="F126" s="30" t="s">
        <v>788</v>
      </c>
      <c r="G126" s="31">
        <v>1</v>
      </c>
      <c r="H126" s="31">
        <v>1</v>
      </c>
      <c r="I126" s="31">
        <v>1</v>
      </c>
      <c r="J126" s="30"/>
      <c r="K126" s="30" t="str">
        <f ca="1">IFERROR(IF(SERVIZIO!$A$3=1,IF(GETPIVOTDATA("Data",$A$1,"Brand",$A126,"Data",DATE(YEAR(INDEX(Tendina_Data,SERVIZIO!$A$2)),MONTH(INDEX(Tendina_Data,SERVIZIO!$A$2)),1))&lt;&gt;"",$A126,""),IF(GETPIVOTDATA("Data",$E$1,"Brand",$F126,"Data",DATE(YEAR(INDEX(Tendina_Data,SERVIZIO!$A$2)),MONTH(INDEX(Tendina_Data,SERVIZIO!$A$2)),1),"Settore",INDEX(Tendina_Settori,SERVIZIO!$A$3))&lt;&gt;"",$F126,"")),"")</f>
        <v>Brand_124</v>
      </c>
      <c r="L126" s="30">
        <f ca="1">IF(K126&lt;&gt;"",COUNTIF($K$3:K126,"*?*"),"")</f>
        <v>124</v>
      </c>
      <c r="M126" s="30">
        <v>124</v>
      </c>
      <c r="N126" s="30" t="str">
        <f t="shared" ca="1" si="1"/>
        <v>Brand_124</v>
      </c>
      <c r="O126" s="30"/>
    </row>
    <row r="127" spans="1:15" x14ac:dyDescent="0.25">
      <c r="A127" s="30" t="s">
        <v>740</v>
      </c>
      <c r="B127" s="31">
        <v>1</v>
      </c>
      <c r="C127" s="31">
        <v>1</v>
      </c>
      <c r="D127" s="31">
        <v>1</v>
      </c>
      <c r="E127" s="30" t="s">
        <v>214</v>
      </c>
      <c r="F127" s="30" t="s">
        <v>789</v>
      </c>
      <c r="G127" s="31">
        <v>1</v>
      </c>
      <c r="H127" s="31">
        <v>1</v>
      </c>
      <c r="I127" s="31">
        <v>1</v>
      </c>
      <c r="J127" s="30"/>
      <c r="K127" s="30" t="str">
        <f ca="1">IFERROR(IF(SERVIZIO!$A$3=1,IF(GETPIVOTDATA("Data",$A$1,"Brand",$A127,"Data",DATE(YEAR(INDEX(Tendina_Data,SERVIZIO!$A$2)),MONTH(INDEX(Tendina_Data,SERVIZIO!$A$2)),1))&lt;&gt;"",$A127,""),IF(GETPIVOTDATA("Data",$E$1,"Brand",$F127,"Data",DATE(YEAR(INDEX(Tendina_Data,SERVIZIO!$A$2)),MONTH(INDEX(Tendina_Data,SERVIZIO!$A$2)),1),"Settore",INDEX(Tendina_Settori,SERVIZIO!$A$3))&lt;&gt;"",$F127,"")),"")</f>
        <v>Brand_125</v>
      </c>
      <c r="L127" s="30">
        <f ca="1">IF(K127&lt;&gt;"",COUNTIF($K$3:K127,"*?*"),"")</f>
        <v>125</v>
      </c>
      <c r="M127" s="30">
        <v>125</v>
      </c>
      <c r="N127" s="30" t="str">
        <f t="shared" ca="1" si="1"/>
        <v>Brand_125</v>
      </c>
      <c r="O127" s="30"/>
    </row>
    <row r="128" spans="1:15" x14ac:dyDescent="0.25">
      <c r="A128" s="30" t="s">
        <v>742</v>
      </c>
      <c r="B128" s="31">
        <v>1</v>
      </c>
      <c r="C128" s="31">
        <v>1</v>
      </c>
      <c r="D128" s="31">
        <v>1</v>
      </c>
      <c r="E128" s="30" t="s">
        <v>214</v>
      </c>
      <c r="F128" s="30" t="s">
        <v>819</v>
      </c>
      <c r="G128" s="31">
        <v>1</v>
      </c>
      <c r="H128" s="31">
        <v>1</v>
      </c>
      <c r="I128" s="31">
        <v>1</v>
      </c>
      <c r="J128" s="30"/>
      <c r="K128" s="30" t="str">
        <f ca="1">IFERROR(IF(SERVIZIO!$A$3=1,IF(GETPIVOTDATA("Data",$A$1,"Brand",$A128,"Data",DATE(YEAR(INDEX(Tendina_Data,SERVIZIO!$A$2)),MONTH(INDEX(Tendina_Data,SERVIZIO!$A$2)),1))&lt;&gt;"",$A128,""),IF(GETPIVOTDATA("Data",$E$1,"Brand",$F128,"Data",DATE(YEAR(INDEX(Tendina_Data,SERVIZIO!$A$2)),MONTH(INDEX(Tendina_Data,SERVIZIO!$A$2)),1),"Settore",INDEX(Tendina_Settori,SERVIZIO!$A$3))&lt;&gt;"",$F128,"")),"")</f>
        <v>Brand_126</v>
      </c>
      <c r="L128" s="30">
        <f ca="1">IF(K128&lt;&gt;"",COUNTIF($K$3:K128,"*?*"),"")</f>
        <v>126</v>
      </c>
      <c r="M128" s="30">
        <v>126</v>
      </c>
      <c r="N128" s="30" t="str">
        <f t="shared" ca="1" si="1"/>
        <v>Brand_126</v>
      </c>
      <c r="O128" s="30"/>
    </row>
    <row r="129" spans="1:15" x14ac:dyDescent="0.25">
      <c r="A129" s="30" t="s">
        <v>743</v>
      </c>
      <c r="B129" s="31">
        <v>1</v>
      </c>
      <c r="C129" s="31">
        <v>1</v>
      </c>
      <c r="D129" s="31">
        <v>1</v>
      </c>
      <c r="E129" s="30" t="s">
        <v>214</v>
      </c>
      <c r="F129" s="30" t="s">
        <v>823</v>
      </c>
      <c r="G129" s="31">
        <v>1</v>
      </c>
      <c r="H129" s="31">
        <v>1</v>
      </c>
      <c r="I129" s="31">
        <v>1</v>
      </c>
      <c r="J129" s="30"/>
      <c r="K129" s="30" t="str">
        <f ca="1">IFERROR(IF(SERVIZIO!$A$3=1,IF(GETPIVOTDATA("Data",$A$1,"Brand",$A129,"Data",DATE(YEAR(INDEX(Tendina_Data,SERVIZIO!$A$2)),MONTH(INDEX(Tendina_Data,SERVIZIO!$A$2)),1))&lt;&gt;"",$A129,""),IF(GETPIVOTDATA("Data",$E$1,"Brand",$F129,"Data",DATE(YEAR(INDEX(Tendina_Data,SERVIZIO!$A$2)),MONTH(INDEX(Tendina_Data,SERVIZIO!$A$2)),1),"Settore",INDEX(Tendina_Settori,SERVIZIO!$A$3))&lt;&gt;"",$F129,"")),"")</f>
        <v>Brand_127</v>
      </c>
      <c r="L129" s="30">
        <f ca="1">IF(K129&lt;&gt;"",COUNTIF($K$3:K129,"*?*"),"")</f>
        <v>127</v>
      </c>
      <c r="M129" s="30">
        <v>127</v>
      </c>
      <c r="N129" s="30" t="str">
        <f t="shared" ca="1" si="1"/>
        <v>Brand_127</v>
      </c>
      <c r="O129" s="30"/>
    </row>
    <row r="130" spans="1:15" x14ac:dyDescent="0.25">
      <c r="A130" s="30" t="s">
        <v>744</v>
      </c>
      <c r="B130" s="31">
        <v>1</v>
      </c>
      <c r="C130" s="31">
        <v>1</v>
      </c>
      <c r="D130" s="31">
        <v>1</v>
      </c>
      <c r="E130" s="30" t="s">
        <v>214</v>
      </c>
      <c r="F130" s="30" t="s">
        <v>845</v>
      </c>
      <c r="G130" s="31"/>
      <c r="H130" s="31">
        <v>1</v>
      </c>
      <c r="I130" s="31">
        <v>1</v>
      </c>
      <c r="J130" s="30"/>
      <c r="K130" s="30" t="str">
        <f ca="1">IFERROR(IF(SERVIZIO!$A$3=1,IF(GETPIVOTDATA("Data",$A$1,"Brand",$A130,"Data",DATE(YEAR(INDEX(Tendina_Data,SERVIZIO!$A$2)),MONTH(INDEX(Tendina_Data,SERVIZIO!$A$2)),1))&lt;&gt;"",$A130,""),IF(GETPIVOTDATA("Data",$E$1,"Brand",$F130,"Data",DATE(YEAR(INDEX(Tendina_Data,SERVIZIO!$A$2)),MONTH(INDEX(Tendina_Data,SERVIZIO!$A$2)),1),"Settore",INDEX(Tendina_Settori,SERVIZIO!$A$3))&lt;&gt;"",$F130,"")),"")</f>
        <v>Brand_128</v>
      </c>
      <c r="L130" s="30">
        <f ca="1">IF(K130&lt;&gt;"",COUNTIF($K$3:K130,"*?*"),"")</f>
        <v>128</v>
      </c>
      <c r="M130" s="30">
        <v>128</v>
      </c>
      <c r="N130" s="30" t="str">
        <f t="shared" ca="1" si="1"/>
        <v>Brand_128</v>
      </c>
      <c r="O130" s="30"/>
    </row>
    <row r="131" spans="1:15" x14ac:dyDescent="0.25">
      <c r="A131" s="30" t="s">
        <v>746</v>
      </c>
      <c r="B131" s="31"/>
      <c r="C131" s="31">
        <v>1</v>
      </c>
      <c r="D131" s="31">
        <v>1</v>
      </c>
      <c r="E131" s="30" t="s">
        <v>214</v>
      </c>
      <c r="F131" s="30" t="s">
        <v>859</v>
      </c>
      <c r="G131" s="31">
        <v>1</v>
      </c>
      <c r="H131" s="31">
        <v>1</v>
      </c>
      <c r="I131" s="31">
        <v>1</v>
      </c>
      <c r="J131" s="30"/>
      <c r="K131" s="30" t="str">
        <f ca="1">IFERROR(IF(SERVIZIO!$A$3=1,IF(GETPIVOTDATA("Data",$A$1,"Brand",$A131,"Data",DATE(YEAR(INDEX(Tendina_Data,SERVIZIO!$A$2)),MONTH(INDEX(Tendina_Data,SERVIZIO!$A$2)),1))&lt;&gt;"",$A131,""),IF(GETPIVOTDATA("Data",$E$1,"Brand",$F131,"Data",DATE(YEAR(INDEX(Tendina_Data,SERVIZIO!$A$2)),MONTH(INDEX(Tendina_Data,SERVIZIO!$A$2)),1),"Settore",INDEX(Tendina_Settori,SERVIZIO!$A$3))&lt;&gt;"",$F131,"")),"")</f>
        <v>Brand_129</v>
      </c>
      <c r="L131" s="30">
        <f ca="1">IF(K131&lt;&gt;"",COUNTIF($K$3:K131,"*?*"),"")</f>
        <v>129</v>
      </c>
      <c r="M131" s="30">
        <v>129</v>
      </c>
      <c r="N131" s="30" t="str">
        <f t="shared" ca="1" si="1"/>
        <v>Brand_129</v>
      </c>
      <c r="O131" s="30"/>
    </row>
    <row r="132" spans="1:15" x14ac:dyDescent="0.25">
      <c r="A132" s="30" t="s">
        <v>747</v>
      </c>
      <c r="B132" s="31">
        <v>1</v>
      </c>
      <c r="C132" s="31">
        <v>1</v>
      </c>
      <c r="D132" s="31">
        <v>1</v>
      </c>
      <c r="E132" s="30" t="s">
        <v>130</v>
      </c>
      <c r="F132" s="30" t="s">
        <v>570</v>
      </c>
      <c r="G132" s="31"/>
      <c r="H132" s="31">
        <v>1</v>
      </c>
      <c r="I132" s="31">
        <v>1</v>
      </c>
      <c r="J132" s="30"/>
      <c r="K132" s="30" t="str">
        <f ca="1">IFERROR(IF(SERVIZIO!$A$3=1,IF(GETPIVOTDATA("Data",$A$1,"Brand",$A132,"Data",DATE(YEAR(INDEX(Tendina_Data,SERVIZIO!$A$2)),MONTH(INDEX(Tendina_Data,SERVIZIO!$A$2)),1))&lt;&gt;"",$A132,""),IF(GETPIVOTDATA("Data",$E$1,"Brand",$F132,"Data",DATE(YEAR(INDEX(Tendina_Data,SERVIZIO!$A$2)),MONTH(INDEX(Tendina_Data,SERVIZIO!$A$2)),1),"Settore",INDEX(Tendina_Settori,SERVIZIO!$A$3))&lt;&gt;"",$F132,"")),"")</f>
        <v>Brand_130</v>
      </c>
      <c r="L132" s="30">
        <f ca="1">IF(K132&lt;&gt;"",COUNTIF($K$3:K132,"*?*"),"")</f>
        <v>130</v>
      </c>
      <c r="M132" s="30">
        <v>130</v>
      </c>
      <c r="N132" s="30" t="str">
        <f t="shared" ref="N132:N195" ca="1" si="2">IFERROR(INDEX($K$3:$K$1002,MATCH($M132,$L$3:$L$1002,0)),"")</f>
        <v>Brand_130</v>
      </c>
      <c r="O132" s="30"/>
    </row>
    <row r="133" spans="1:15" x14ac:dyDescent="0.25">
      <c r="A133" s="30" t="s">
        <v>748</v>
      </c>
      <c r="B133" s="31"/>
      <c r="C133" s="31">
        <v>1</v>
      </c>
      <c r="D133" s="31">
        <v>1</v>
      </c>
      <c r="E133" s="30" t="s">
        <v>130</v>
      </c>
      <c r="F133" s="30" t="s">
        <v>611</v>
      </c>
      <c r="G133" s="31">
        <v>1</v>
      </c>
      <c r="H133" s="31">
        <v>1</v>
      </c>
      <c r="I133" s="31">
        <v>1</v>
      </c>
      <c r="J133" s="30"/>
      <c r="K133" s="30" t="str">
        <f ca="1">IFERROR(IF(SERVIZIO!$A$3=1,IF(GETPIVOTDATA("Data",$A$1,"Brand",$A133,"Data",DATE(YEAR(INDEX(Tendina_Data,SERVIZIO!$A$2)),MONTH(INDEX(Tendina_Data,SERVIZIO!$A$2)),1))&lt;&gt;"",$A133,""),IF(GETPIVOTDATA("Data",$E$1,"Brand",$F133,"Data",DATE(YEAR(INDEX(Tendina_Data,SERVIZIO!$A$2)),MONTH(INDEX(Tendina_Data,SERVIZIO!$A$2)),1),"Settore",INDEX(Tendina_Settori,SERVIZIO!$A$3))&lt;&gt;"",$F133,"")),"")</f>
        <v>Brand_131</v>
      </c>
      <c r="L133" s="30">
        <f ca="1">IF(K133&lt;&gt;"",COUNTIF($K$3:K133,"*?*"),"")</f>
        <v>131</v>
      </c>
      <c r="M133" s="30">
        <v>131</v>
      </c>
      <c r="N133" s="30" t="str">
        <f t="shared" ca="1" si="2"/>
        <v>Brand_131</v>
      </c>
      <c r="O133" s="30"/>
    </row>
    <row r="134" spans="1:15" x14ac:dyDescent="0.25">
      <c r="A134" s="30" t="s">
        <v>749</v>
      </c>
      <c r="B134" s="31">
        <v>1</v>
      </c>
      <c r="C134" s="31">
        <v>1</v>
      </c>
      <c r="D134" s="31">
        <v>1</v>
      </c>
      <c r="E134" s="30" t="s">
        <v>130</v>
      </c>
      <c r="F134" s="30" t="s">
        <v>672</v>
      </c>
      <c r="G134" s="31">
        <v>1</v>
      </c>
      <c r="H134" s="31">
        <v>1</v>
      </c>
      <c r="I134" s="31">
        <v>1</v>
      </c>
      <c r="J134" s="30"/>
      <c r="K134" s="30" t="str">
        <f ca="1">IFERROR(IF(SERVIZIO!$A$3=1,IF(GETPIVOTDATA("Data",$A$1,"Brand",$A134,"Data",DATE(YEAR(INDEX(Tendina_Data,SERVIZIO!$A$2)),MONTH(INDEX(Tendina_Data,SERVIZIO!$A$2)),1))&lt;&gt;"",$A134,""),IF(GETPIVOTDATA("Data",$E$1,"Brand",$F134,"Data",DATE(YEAR(INDEX(Tendina_Data,SERVIZIO!$A$2)),MONTH(INDEX(Tendina_Data,SERVIZIO!$A$2)),1),"Settore",INDEX(Tendina_Settori,SERVIZIO!$A$3))&lt;&gt;"",$F134,"")),"")</f>
        <v>Brand_132</v>
      </c>
      <c r="L134" s="30">
        <f ca="1">IF(K134&lt;&gt;"",COUNTIF($K$3:K134,"*?*"),"")</f>
        <v>132</v>
      </c>
      <c r="M134" s="30">
        <v>132</v>
      </c>
      <c r="N134" s="30" t="str">
        <f t="shared" ca="1" si="2"/>
        <v>Brand_132</v>
      </c>
      <c r="O134" s="30"/>
    </row>
    <row r="135" spans="1:15" x14ac:dyDescent="0.25">
      <c r="A135" s="30" t="s">
        <v>750</v>
      </c>
      <c r="B135" s="31"/>
      <c r="C135" s="31">
        <v>1</v>
      </c>
      <c r="D135" s="31">
        <v>1</v>
      </c>
      <c r="E135" s="30" t="s">
        <v>130</v>
      </c>
      <c r="F135" s="30" t="s">
        <v>680</v>
      </c>
      <c r="G135" s="31">
        <v>1</v>
      </c>
      <c r="H135" s="31">
        <v>1</v>
      </c>
      <c r="I135" s="31">
        <v>1</v>
      </c>
      <c r="J135" s="30"/>
      <c r="K135" s="30" t="str">
        <f ca="1">IFERROR(IF(SERVIZIO!$A$3=1,IF(GETPIVOTDATA("Data",$A$1,"Brand",$A135,"Data",DATE(YEAR(INDEX(Tendina_Data,SERVIZIO!$A$2)),MONTH(INDEX(Tendina_Data,SERVIZIO!$A$2)),1))&lt;&gt;"",$A135,""),IF(GETPIVOTDATA("Data",$E$1,"Brand",$F135,"Data",DATE(YEAR(INDEX(Tendina_Data,SERVIZIO!$A$2)),MONTH(INDEX(Tendina_Data,SERVIZIO!$A$2)),1),"Settore",INDEX(Tendina_Settori,SERVIZIO!$A$3))&lt;&gt;"",$F135,"")),"")</f>
        <v>Brand_133</v>
      </c>
      <c r="L135" s="30">
        <f ca="1">IF(K135&lt;&gt;"",COUNTIF($K$3:K135,"*?*"),"")</f>
        <v>133</v>
      </c>
      <c r="M135" s="30">
        <v>133</v>
      </c>
      <c r="N135" s="30" t="str">
        <f t="shared" ca="1" si="2"/>
        <v>Brand_133</v>
      </c>
      <c r="O135" s="30"/>
    </row>
    <row r="136" spans="1:15" x14ac:dyDescent="0.25">
      <c r="A136" s="30" t="s">
        <v>753</v>
      </c>
      <c r="B136" s="31">
        <v>1</v>
      </c>
      <c r="C136" s="31">
        <v>1</v>
      </c>
      <c r="D136" s="31">
        <v>1</v>
      </c>
      <c r="E136" s="30" t="s">
        <v>130</v>
      </c>
      <c r="F136" s="30" t="s">
        <v>681</v>
      </c>
      <c r="G136" s="31">
        <v>1</v>
      </c>
      <c r="H136" s="31">
        <v>1</v>
      </c>
      <c r="I136" s="31">
        <v>1</v>
      </c>
      <c r="J136" s="30"/>
      <c r="K136" s="30" t="str">
        <f ca="1">IFERROR(IF(SERVIZIO!$A$3=1,IF(GETPIVOTDATA("Data",$A$1,"Brand",$A136,"Data",DATE(YEAR(INDEX(Tendina_Data,SERVIZIO!$A$2)),MONTH(INDEX(Tendina_Data,SERVIZIO!$A$2)),1))&lt;&gt;"",$A136,""),IF(GETPIVOTDATA("Data",$E$1,"Brand",$F136,"Data",DATE(YEAR(INDEX(Tendina_Data,SERVIZIO!$A$2)),MONTH(INDEX(Tendina_Data,SERVIZIO!$A$2)),1),"Settore",INDEX(Tendina_Settori,SERVIZIO!$A$3))&lt;&gt;"",$F136,"")),"")</f>
        <v>Brand_134</v>
      </c>
      <c r="L136" s="30">
        <f ca="1">IF(K136&lt;&gt;"",COUNTIF($K$3:K136,"*?*"),"")</f>
        <v>134</v>
      </c>
      <c r="M136" s="30">
        <v>134</v>
      </c>
      <c r="N136" s="30" t="str">
        <f t="shared" ca="1" si="2"/>
        <v>Brand_134</v>
      </c>
      <c r="O136" s="30"/>
    </row>
    <row r="137" spans="1:15" x14ac:dyDescent="0.25">
      <c r="A137" s="30" t="s">
        <v>754</v>
      </c>
      <c r="B137" s="31">
        <v>1</v>
      </c>
      <c r="C137" s="31">
        <v>1</v>
      </c>
      <c r="D137" s="31">
        <v>1</v>
      </c>
      <c r="E137" s="30" t="s">
        <v>130</v>
      </c>
      <c r="F137" s="30" t="s">
        <v>739</v>
      </c>
      <c r="G137" s="31">
        <v>1</v>
      </c>
      <c r="H137" s="31">
        <v>1</v>
      </c>
      <c r="I137" s="31">
        <v>1</v>
      </c>
      <c r="J137" s="30"/>
      <c r="K137" s="30" t="str">
        <f ca="1">IFERROR(IF(SERVIZIO!$A$3=1,IF(GETPIVOTDATA("Data",$A$1,"Brand",$A137,"Data",DATE(YEAR(INDEX(Tendina_Data,SERVIZIO!$A$2)),MONTH(INDEX(Tendina_Data,SERVIZIO!$A$2)),1))&lt;&gt;"",$A137,""),IF(GETPIVOTDATA("Data",$E$1,"Brand",$F137,"Data",DATE(YEAR(INDEX(Tendina_Data,SERVIZIO!$A$2)),MONTH(INDEX(Tendina_Data,SERVIZIO!$A$2)),1),"Settore",INDEX(Tendina_Settori,SERVIZIO!$A$3))&lt;&gt;"",$F137,"")),"")</f>
        <v>Brand_135</v>
      </c>
      <c r="L137" s="30">
        <f ca="1">IF(K137&lt;&gt;"",COUNTIF($K$3:K137,"*?*"),"")</f>
        <v>135</v>
      </c>
      <c r="M137" s="30">
        <v>135</v>
      </c>
      <c r="N137" s="30" t="str">
        <f t="shared" ca="1" si="2"/>
        <v>Brand_135</v>
      </c>
      <c r="O137" s="30"/>
    </row>
    <row r="138" spans="1:15" x14ac:dyDescent="0.25">
      <c r="A138" s="30" t="s">
        <v>755</v>
      </c>
      <c r="B138" s="31">
        <v>1</v>
      </c>
      <c r="C138" s="31">
        <v>1</v>
      </c>
      <c r="D138" s="31">
        <v>1</v>
      </c>
      <c r="E138" s="30" t="s">
        <v>130</v>
      </c>
      <c r="F138" s="30" t="s">
        <v>740</v>
      </c>
      <c r="G138" s="31">
        <v>1</v>
      </c>
      <c r="H138" s="31">
        <v>1</v>
      </c>
      <c r="I138" s="31">
        <v>1</v>
      </c>
      <c r="J138" s="30"/>
      <c r="K138" s="30" t="str">
        <f ca="1">IFERROR(IF(SERVIZIO!$A$3=1,IF(GETPIVOTDATA("Data",$A$1,"Brand",$A138,"Data",DATE(YEAR(INDEX(Tendina_Data,SERVIZIO!$A$2)),MONTH(INDEX(Tendina_Data,SERVIZIO!$A$2)),1))&lt;&gt;"",$A138,""),IF(GETPIVOTDATA("Data",$E$1,"Brand",$F138,"Data",DATE(YEAR(INDEX(Tendina_Data,SERVIZIO!$A$2)),MONTH(INDEX(Tendina_Data,SERVIZIO!$A$2)),1),"Settore",INDEX(Tendina_Settori,SERVIZIO!$A$3))&lt;&gt;"",$F138,"")),"")</f>
        <v>Brand_136</v>
      </c>
      <c r="L138" s="30">
        <f ca="1">IF(K138&lt;&gt;"",COUNTIF($K$3:K138,"*?*"),"")</f>
        <v>136</v>
      </c>
      <c r="M138" s="30">
        <v>136</v>
      </c>
      <c r="N138" s="30" t="str">
        <f t="shared" ca="1" si="2"/>
        <v>Brand_136</v>
      </c>
      <c r="O138" s="30"/>
    </row>
    <row r="139" spans="1:15" x14ac:dyDescent="0.25">
      <c r="A139" s="30" t="s">
        <v>758</v>
      </c>
      <c r="B139" s="31">
        <v>1</v>
      </c>
      <c r="C139" s="31">
        <v>1</v>
      </c>
      <c r="D139" s="31">
        <v>1</v>
      </c>
      <c r="E139" s="30" t="s">
        <v>130</v>
      </c>
      <c r="F139" s="30" t="s">
        <v>743</v>
      </c>
      <c r="G139" s="31">
        <v>1</v>
      </c>
      <c r="H139" s="31">
        <v>1</v>
      </c>
      <c r="I139" s="31">
        <v>1</v>
      </c>
      <c r="J139" s="30"/>
      <c r="K139" s="30" t="str">
        <f ca="1">IFERROR(IF(SERVIZIO!$A$3=1,IF(GETPIVOTDATA("Data",$A$1,"Brand",$A139,"Data",DATE(YEAR(INDEX(Tendina_Data,SERVIZIO!$A$2)),MONTH(INDEX(Tendina_Data,SERVIZIO!$A$2)),1))&lt;&gt;"",$A139,""),IF(GETPIVOTDATA("Data",$E$1,"Brand",$F139,"Data",DATE(YEAR(INDEX(Tendina_Data,SERVIZIO!$A$2)),MONTH(INDEX(Tendina_Data,SERVIZIO!$A$2)),1),"Settore",INDEX(Tendina_Settori,SERVIZIO!$A$3))&lt;&gt;"",$F139,"")),"")</f>
        <v>Brand_137</v>
      </c>
      <c r="L139" s="30">
        <f ca="1">IF(K139&lt;&gt;"",COUNTIF($K$3:K139,"*?*"),"")</f>
        <v>137</v>
      </c>
      <c r="M139" s="30">
        <v>137</v>
      </c>
      <c r="N139" s="30" t="str">
        <f t="shared" ca="1" si="2"/>
        <v>Brand_137</v>
      </c>
      <c r="O139" s="30"/>
    </row>
    <row r="140" spans="1:15" x14ac:dyDescent="0.25">
      <c r="A140" s="30" t="s">
        <v>759</v>
      </c>
      <c r="B140" s="31">
        <v>1</v>
      </c>
      <c r="C140" s="31">
        <v>1</v>
      </c>
      <c r="D140" s="31">
        <v>1</v>
      </c>
      <c r="E140" s="30" t="s">
        <v>130</v>
      </c>
      <c r="F140" s="30" t="s">
        <v>746</v>
      </c>
      <c r="G140" s="31"/>
      <c r="H140" s="31">
        <v>1</v>
      </c>
      <c r="I140" s="31">
        <v>1</v>
      </c>
      <c r="J140" s="30"/>
      <c r="K140" s="30" t="str">
        <f ca="1">IFERROR(IF(SERVIZIO!$A$3=1,IF(GETPIVOTDATA("Data",$A$1,"Brand",$A140,"Data",DATE(YEAR(INDEX(Tendina_Data,SERVIZIO!$A$2)),MONTH(INDEX(Tendina_Data,SERVIZIO!$A$2)),1))&lt;&gt;"",$A140,""),IF(GETPIVOTDATA("Data",$E$1,"Brand",$F140,"Data",DATE(YEAR(INDEX(Tendina_Data,SERVIZIO!$A$2)),MONTH(INDEX(Tendina_Data,SERVIZIO!$A$2)),1),"Settore",INDEX(Tendina_Settori,SERVIZIO!$A$3))&lt;&gt;"",$F140,"")),"")</f>
        <v>Brand_138</v>
      </c>
      <c r="L140" s="30">
        <f ca="1">IF(K140&lt;&gt;"",COUNTIF($K$3:K140,"*?*"),"")</f>
        <v>138</v>
      </c>
      <c r="M140" s="30">
        <v>138</v>
      </c>
      <c r="N140" s="30" t="str">
        <f t="shared" ca="1" si="2"/>
        <v>Brand_138</v>
      </c>
      <c r="O140" s="30"/>
    </row>
    <row r="141" spans="1:15" x14ac:dyDescent="0.25">
      <c r="A141" s="30" t="s">
        <v>760</v>
      </c>
      <c r="B141" s="31">
        <v>1</v>
      </c>
      <c r="C141" s="31">
        <v>1</v>
      </c>
      <c r="D141" s="31">
        <v>1</v>
      </c>
      <c r="E141" s="30" t="s">
        <v>130</v>
      </c>
      <c r="F141" s="30" t="s">
        <v>750</v>
      </c>
      <c r="G141" s="31"/>
      <c r="H141" s="31">
        <v>1</v>
      </c>
      <c r="I141" s="31">
        <v>1</v>
      </c>
      <c r="J141" s="30"/>
      <c r="K141" s="30" t="str">
        <f ca="1">IFERROR(IF(SERVIZIO!$A$3=1,IF(GETPIVOTDATA("Data",$A$1,"Brand",$A141,"Data",DATE(YEAR(INDEX(Tendina_Data,SERVIZIO!$A$2)),MONTH(INDEX(Tendina_Data,SERVIZIO!$A$2)),1))&lt;&gt;"",$A141,""),IF(GETPIVOTDATA("Data",$E$1,"Brand",$F141,"Data",DATE(YEAR(INDEX(Tendina_Data,SERVIZIO!$A$2)),MONTH(INDEX(Tendina_Data,SERVIZIO!$A$2)),1),"Settore",INDEX(Tendina_Settori,SERVIZIO!$A$3))&lt;&gt;"",$F141,"")),"")</f>
        <v>Brand_139</v>
      </c>
      <c r="L141" s="30">
        <f ca="1">IF(K141&lt;&gt;"",COUNTIF($K$3:K141,"*?*"),"")</f>
        <v>139</v>
      </c>
      <c r="M141" s="30">
        <v>139</v>
      </c>
      <c r="N141" s="30" t="str">
        <f t="shared" ca="1" si="2"/>
        <v>Brand_139</v>
      </c>
      <c r="O141" s="30"/>
    </row>
    <row r="142" spans="1:15" x14ac:dyDescent="0.25">
      <c r="A142" s="30" t="s">
        <v>761</v>
      </c>
      <c r="B142" s="31"/>
      <c r="C142" s="31"/>
      <c r="D142" s="31">
        <v>1</v>
      </c>
      <c r="E142" s="30" t="s">
        <v>130</v>
      </c>
      <c r="F142" s="30" t="s">
        <v>753</v>
      </c>
      <c r="G142" s="31">
        <v>1</v>
      </c>
      <c r="H142" s="31">
        <v>1</v>
      </c>
      <c r="I142" s="31">
        <v>1</v>
      </c>
      <c r="J142" s="30"/>
      <c r="K142" s="30" t="str">
        <f ca="1">IFERROR(IF(SERVIZIO!$A$3=1,IF(GETPIVOTDATA("Data",$A$1,"Brand",$A142,"Data",DATE(YEAR(INDEX(Tendina_Data,SERVIZIO!$A$2)),MONTH(INDEX(Tendina_Data,SERVIZIO!$A$2)),1))&lt;&gt;"",$A142,""),IF(GETPIVOTDATA("Data",$E$1,"Brand",$F142,"Data",DATE(YEAR(INDEX(Tendina_Data,SERVIZIO!$A$2)),MONTH(INDEX(Tendina_Data,SERVIZIO!$A$2)),1),"Settore",INDEX(Tendina_Settori,SERVIZIO!$A$3))&lt;&gt;"",$F142,"")),"")</f>
        <v>Brand_140</v>
      </c>
      <c r="L142" s="30">
        <f ca="1">IF(K142&lt;&gt;"",COUNTIF($K$3:K142,"*?*"),"")</f>
        <v>140</v>
      </c>
      <c r="M142" s="30">
        <v>140</v>
      </c>
      <c r="N142" s="30" t="str">
        <f t="shared" ca="1" si="2"/>
        <v>Brand_140</v>
      </c>
      <c r="O142" s="30"/>
    </row>
    <row r="143" spans="1:15" x14ac:dyDescent="0.25">
      <c r="A143" s="30" t="s">
        <v>762</v>
      </c>
      <c r="B143" s="31">
        <v>1</v>
      </c>
      <c r="C143" s="31">
        <v>1</v>
      </c>
      <c r="D143" s="31">
        <v>1</v>
      </c>
      <c r="E143" s="30" t="s">
        <v>130</v>
      </c>
      <c r="F143" s="30" t="s">
        <v>759</v>
      </c>
      <c r="G143" s="31">
        <v>1</v>
      </c>
      <c r="H143" s="31">
        <v>1</v>
      </c>
      <c r="I143" s="31">
        <v>1</v>
      </c>
      <c r="J143" s="30"/>
      <c r="K143" s="30" t="str">
        <f ca="1">IFERROR(IF(SERVIZIO!$A$3=1,IF(GETPIVOTDATA("Data",$A$1,"Brand",$A143,"Data",DATE(YEAR(INDEX(Tendina_Data,SERVIZIO!$A$2)),MONTH(INDEX(Tendina_Data,SERVIZIO!$A$2)),1))&lt;&gt;"",$A143,""),IF(GETPIVOTDATA("Data",$E$1,"Brand",$F143,"Data",DATE(YEAR(INDEX(Tendina_Data,SERVIZIO!$A$2)),MONTH(INDEX(Tendina_Data,SERVIZIO!$A$2)),1),"Settore",INDEX(Tendina_Settori,SERVIZIO!$A$3))&lt;&gt;"",$F143,"")),"")</f>
        <v>Brand_141</v>
      </c>
      <c r="L143" s="30">
        <f ca="1">IF(K143&lt;&gt;"",COUNTIF($K$3:K143,"*?*"),"")</f>
        <v>141</v>
      </c>
      <c r="M143" s="30">
        <v>141</v>
      </c>
      <c r="N143" s="30" t="str">
        <f t="shared" ca="1" si="2"/>
        <v>Brand_141</v>
      </c>
      <c r="O143" s="30"/>
    </row>
    <row r="144" spans="1:15" x14ac:dyDescent="0.25">
      <c r="A144" s="30" t="s">
        <v>763</v>
      </c>
      <c r="B144" s="31">
        <v>1</v>
      </c>
      <c r="C144" s="31">
        <v>1</v>
      </c>
      <c r="D144" s="31">
        <v>1</v>
      </c>
      <c r="E144" s="30" t="s">
        <v>130</v>
      </c>
      <c r="F144" s="30" t="s">
        <v>760</v>
      </c>
      <c r="G144" s="31">
        <v>1</v>
      </c>
      <c r="H144" s="31">
        <v>1</v>
      </c>
      <c r="I144" s="31">
        <v>1</v>
      </c>
      <c r="J144" s="30"/>
      <c r="K144" s="30" t="str">
        <f ca="1">IFERROR(IF(SERVIZIO!$A$3=1,IF(GETPIVOTDATA("Data",$A$1,"Brand",$A144,"Data",DATE(YEAR(INDEX(Tendina_Data,SERVIZIO!$A$2)),MONTH(INDEX(Tendina_Data,SERVIZIO!$A$2)),1))&lt;&gt;"",$A144,""),IF(GETPIVOTDATA("Data",$E$1,"Brand",$F144,"Data",DATE(YEAR(INDEX(Tendina_Data,SERVIZIO!$A$2)),MONTH(INDEX(Tendina_Data,SERVIZIO!$A$2)),1),"Settore",INDEX(Tendina_Settori,SERVIZIO!$A$3))&lt;&gt;"",$F144,"")),"")</f>
        <v>Brand_142</v>
      </c>
      <c r="L144" s="30">
        <f ca="1">IF(K144&lt;&gt;"",COUNTIF($K$3:K144,"*?*"),"")</f>
        <v>142</v>
      </c>
      <c r="M144" s="30">
        <v>142</v>
      </c>
      <c r="N144" s="30" t="str">
        <f t="shared" ca="1" si="2"/>
        <v>Brand_142</v>
      </c>
      <c r="O144" s="30"/>
    </row>
    <row r="145" spans="1:15" x14ac:dyDescent="0.25">
      <c r="A145" s="30" t="s">
        <v>764</v>
      </c>
      <c r="B145" s="31">
        <v>1</v>
      </c>
      <c r="C145" s="31">
        <v>1</v>
      </c>
      <c r="D145" s="31">
        <v>1</v>
      </c>
      <c r="E145" s="30" t="s">
        <v>130</v>
      </c>
      <c r="F145" s="30" t="s">
        <v>766</v>
      </c>
      <c r="G145" s="31">
        <v>1</v>
      </c>
      <c r="H145" s="31">
        <v>1</v>
      </c>
      <c r="I145" s="31">
        <v>1</v>
      </c>
      <c r="J145" s="30"/>
      <c r="K145" s="30" t="str">
        <f ca="1">IFERROR(IF(SERVIZIO!$A$3=1,IF(GETPIVOTDATA("Data",$A$1,"Brand",$A145,"Data",DATE(YEAR(INDEX(Tendina_Data,SERVIZIO!$A$2)),MONTH(INDEX(Tendina_Data,SERVIZIO!$A$2)),1))&lt;&gt;"",$A145,""),IF(GETPIVOTDATA("Data",$E$1,"Brand",$F145,"Data",DATE(YEAR(INDEX(Tendina_Data,SERVIZIO!$A$2)),MONTH(INDEX(Tendina_Data,SERVIZIO!$A$2)),1),"Settore",INDEX(Tendina_Settori,SERVIZIO!$A$3))&lt;&gt;"",$F145,"")),"")</f>
        <v>Brand_143</v>
      </c>
      <c r="L145" s="30">
        <f ca="1">IF(K145&lt;&gt;"",COUNTIF($K$3:K145,"*?*"),"")</f>
        <v>143</v>
      </c>
      <c r="M145" s="30">
        <v>143</v>
      </c>
      <c r="N145" s="30" t="str">
        <f t="shared" ca="1" si="2"/>
        <v>Brand_143</v>
      </c>
      <c r="O145" s="30"/>
    </row>
    <row r="146" spans="1:15" x14ac:dyDescent="0.25">
      <c r="A146" s="30" t="s">
        <v>765</v>
      </c>
      <c r="B146" s="31"/>
      <c r="C146" s="31"/>
      <c r="D146" s="31">
        <v>1</v>
      </c>
      <c r="E146" s="30" t="s">
        <v>130</v>
      </c>
      <c r="F146" s="30" t="s">
        <v>792</v>
      </c>
      <c r="G146" s="31">
        <v>1</v>
      </c>
      <c r="H146" s="31">
        <v>1</v>
      </c>
      <c r="I146" s="31">
        <v>1</v>
      </c>
      <c r="J146" s="30"/>
      <c r="K146" s="30" t="str">
        <f ca="1">IFERROR(IF(SERVIZIO!$A$3=1,IF(GETPIVOTDATA("Data",$A$1,"Brand",$A146,"Data",DATE(YEAR(INDEX(Tendina_Data,SERVIZIO!$A$2)),MONTH(INDEX(Tendina_Data,SERVIZIO!$A$2)),1))&lt;&gt;"",$A146,""),IF(GETPIVOTDATA("Data",$E$1,"Brand",$F146,"Data",DATE(YEAR(INDEX(Tendina_Data,SERVIZIO!$A$2)),MONTH(INDEX(Tendina_Data,SERVIZIO!$A$2)),1),"Settore",INDEX(Tendina_Settori,SERVIZIO!$A$3))&lt;&gt;"",$F146,"")),"")</f>
        <v>Brand_144</v>
      </c>
      <c r="L146" s="30">
        <f ca="1">IF(K146&lt;&gt;"",COUNTIF($K$3:K146,"*?*"),"")</f>
        <v>144</v>
      </c>
      <c r="M146" s="30">
        <v>144</v>
      </c>
      <c r="N146" s="30" t="str">
        <f t="shared" ca="1" si="2"/>
        <v>Brand_144</v>
      </c>
      <c r="O146" s="30"/>
    </row>
    <row r="147" spans="1:15" x14ac:dyDescent="0.25">
      <c r="A147" s="30" t="s">
        <v>766</v>
      </c>
      <c r="B147" s="31">
        <v>1</v>
      </c>
      <c r="C147" s="31">
        <v>1</v>
      </c>
      <c r="D147" s="31">
        <v>1</v>
      </c>
      <c r="E147" s="30" t="s">
        <v>130</v>
      </c>
      <c r="F147" s="30" t="s">
        <v>835</v>
      </c>
      <c r="G147" s="31">
        <v>1</v>
      </c>
      <c r="H147" s="31">
        <v>1</v>
      </c>
      <c r="I147" s="31">
        <v>1</v>
      </c>
      <c r="J147" s="30"/>
      <c r="K147" s="30" t="str">
        <f ca="1">IFERROR(IF(SERVIZIO!$A$3=1,IF(GETPIVOTDATA("Data",$A$1,"Brand",$A147,"Data",DATE(YEAR(INDEX(Tendina_Data,SERVIZIO!$A$2)),MONTH(INDEX(Tendina_Data,SERVIZIO!$A$2)),1))&lt;&gt;"",$A147,""),IF(GETPIVOTDATA("Data",$E$1,"Brand",$F147,"Data",DATE(YEAR(INDEX(Tendina_Data,SERVIZIO!$A$2)),MONTH(INDEX(Tendina_Data,SERVIZIO!$A$2)),1),"Settore",INDEX(Tendina_Settori,SERVIZIO!$A$3))&lt;&gt;"",$F147,"")),"")</f>
        <v>Brand_145</v>
      </c>
      <c r="L147" s="30">
        <f ca="1">IF(K147&lt;&gt;"",COUNTIF($K$3:K147,"*?*"),"")</f>
        <v>145</v>
      </c>
      <c r="M147" s="30">
        <v>145</v>
      </c>
      <c r="N147" s="30" t="str">
        <f t="shared" ca="1" si="2"/>
        <v>Brand_145</v>
      </c>
      <c r="O147" s="30"/>
    </row>
    <row r="148" spans="1:15" x14ac:dyDescent="0.25">
      <c r="A148" s="30" t="s">
        <v>767</v>
      </c>
      <c r="B148" s="31">
        <v>1</v>
      </c>
      <c r="C148" s="31">
        <v>1</v>
      </c>
      <c r="D148" s="31">
        <v>1</v>
      </c>
      <c r="E148" s="30" t="s">
        <v>130</v>
      </c>
      <c r="F148" s="30" t="s">
        <v>858</v>
      </c>
      <c r="G148" s="31">
        <v>1</v>
      </c>
      <c r="H148" s="31">
        <v>1</v>
      </c>
      <c r="I148" s="31">
        <v>1</v>
      </c>
      <c r="J148" s="30"/>
      <c r="K148" s="30" t="str">
        <f ca="1">IFERROR(IF(SERVIZIO!$A$3=1,IF(GETPIVOTDATA("Data",$A$1,"Brand",$A148,"Data",DATE(YEAR(INDEX(Tendina_Data,SERVIZIO!$A$2)),MONTH(INDEX(Tendina_Data,SERVIZIO!$A$2)),1))&lt;&gt;"",$A148,""),IF(GETPIVOTDATA("Data",$E$1,"Brand",$F148,"Data",DATE(YEAR(INDEX(Tendina_Data,SERVIZIO!$A$2)),MONTH(INDEX(Tendina_Data,SERVIZIO!$A$2)),1),"Settore",INDEX(Tendina_Settori,SERVIZIO!$A$3))&lt;&gt;"",$F148,"")),"")</f>
        <v>Brand_146</v>
      </c>
      <c r="L148" s="30">
        <f ca="1">IF(K148&lt;&gt;"",COUNTIF($K$3:K148,"*?*"),"")</f>
        <v>146</v>
      </c>
      <c r="M148" s="30">
        <v>146</v>
      </c>
      <c r="N148" s="30" t="str">
        <f t="shared" ca="1" si="2"/>
        <v>Brand_146</v>
      </c>
      <c r="O148" s="30"/>
    </row>
    <row r="149" spans="1:15" x14ac:dyDescent="0.25">
      <c r="A149" s="30" t="s">
        <v>768</v>
      </c>
      <c r="B149" s="31">
        <v>1</v>
      </c>
      <c r="C149" s="31">
        <v>1</v>
      </c>
      <c r="D149" s="31">
        <v>1</v>
      </c>
      <c r="E149" s="30" t="s">
        <v>130</v>
      </c>
      <c r="F149" s="30" t="s">
        <v>882</v>
      </c>
      <c r="G149" s="31">
        <v>1</v>
      </c>
      <c r="H149" s="31">
        <v>1</v>
      </c>
      <c r="I149" s="31">
        <v>1</v>
      </c>
      <c r="J149" s="30"/>
      <c r="K149" s="30" t="str">
        <f ca="1">IFERROR(IF(SERVIZIO!$A$3=1,IF(GETPIVOTDATA("Data",$A$1,"Brand",$A149,"Data",DATE(YEAR(INDEX(Tendina_Data,SERVIZIO!$A$2)),MONTH(INDEX(Tendina_Data,SERVIZIO!$A$2)),1))&lt;&gt;"",$A149,""),IF(GETPIVOTDATA("Data",$E$1,"Brand",$F149,"Data",DATE(YEAR(INDEX(Tendina_Data,SERVIZIO!$A$2)),MONTH(INDEX(Tendina_Data,SERVIZIO!$A$2)),1),"Settore",INDEX(Tendina_Settori,SERVIZIO!$A$3))&lt;&gt;"",$F149,"")),"")</f>
        <v>Brand_147</v>
      </c>
      <c r="L149" s="30">
        <f ca="1">IF(K149&lt;&gt;"",COUNTIF($K$3:K149,"*?*"),"")</f>
        <v>147</v>
      </c>
      <c r="M149" s="30">
        <v>147</v>
      </c>
      <c r="N149" s="30" t="str">
        <f t="shared" ca="1" si="2"/>
        <v>Brand_147</v>
      </c>
      <c r="O149" s="30"/>
    </row>
    <row r="150" spans="1:15" x14ac:dyDescent="0.25">
      <c r="A150" s="30" t="s">
        <v>769</v>
      </c>
      <c r="B150" s="31"/>
      <c r="C150" s="31">
        <v>1</v>
      </c>
      <c r="D150" s="31">
        <v>1</v>
      </c>
      <c r="E150" s="30" t="s">
        <v>108</v>
      </c>
      <c r="F150" s="30" t="s">
        <v>140</v>
      </c>
      <c r="G150" s="31"/>
      <c r="H150" s="31">
        <v>1</v>
      </c>
      <c r="I150" s="31">
        <v>1</v>
      </c>
      <c r="J150" s="30"/>
      <c r="K150" s="30" t="str">
        <f ca="1">IFERROR(IF(SERVIZIO!$A$3=1,IF(GETPIVOTDATA("Data",$A$1,"Brand",$A150,"Data",DATE(YEAR(INDEX(Tendina_Data,SERVIZIO!$A$2)),MONTH(INDEX(Tendina_Data,SERVIZIO!$A$2)),1))&lt;&gt;"",$A150,""),IF(GETPIVOTDATA("Data",$E$1,"Brand",$F150,"Data",DATE(YEAR(INDEX(Tendina_Data,SERVIZIO!$A$2)),MONTH(INDEX(Tendina_Data,SERVIZIO!$A$2)),1),"Settore",INDEX(Tendina_Settori,SERVIZIO!$A$3))&lt;&gt;"",$F150,"")),"")</f>
        <v>Brand_148</v>
      </c>
      <c r="L150" s="30">
        <f ca="1">IF(K150&lt;&gt;"",COUNTIF($K$3:K150,"*?*"),"")</f>
        <v>148</v>
      </c>
      <c r="M150" s="30">
        <v>148</v>
      </c>
      <c r="N150" s="30" t="str">
        <f t="shared" ca="1" si="2"/>
        <v>Brand_148</v>
      </c>
      <c r="O150" s="30"/>
    </row>
    <row r="151" spans="1:15" x14ac:dyDescent="0.25">
      <c r="A151" s="30" t="s">
        <v>770</v>
      </c>
      <c r="B151" s="31">
        <v>1</v>
      </c>
      <c r="C151" s="31">
        <v>1</v>
      </c>
      <c r="D151" s="31">
        <v>1</v>
      </c>
      <c r="E151" s="30" t="s">
        <v>108</v>
      </c>
      <c r="F151" s="30" t="s">
        <v>605</v>
      </c>
      <c r="G151" s="31"/>
      <c r="H151" s="31">
        <v>1</v>
      </c>
      <c r="I151" s="31">
        <v>1</v>
      </c>
      <c r="J151" s="30"/>
      <c r="K151" s="30" t="str">
        <f ca="1">IFERROR(IF(SERVIZIO!$A$3=1,IF(GETPIVOTDATA("Data",$A$1,"Brand",$A151,"Data",DATE(YEAR(INDEX(Tendina_Data,SERVIZIO!$A$2)),MONTH(INDEX(Tendina_Data,SERVIZIO!$A$2)),1))&lt;&gt;"",$A151,""),IF(GETPIVOTDATA("Data",$E$1,"Brand",$F151,"Data",DATE(YEAR(INDEX(Tendina_Data,SERVIZIO!$A$2)),MONTH(INDEX(Tendina_Data,SERVIZIO!$A$2)),1),"Settore",INDEX(Tendina_Settori,SERVIZIO!$A$3))&lt;&gt;"",$F151,"")),"")</f>
        <v>Brand_149</v>
      </c>
      <c r="L151" s="30">
        <f ca="1">IF(K151&lt;&gt;"",COUNTIF($K$3:K151,"*?*"),"")</f>
        <v>149</v>
      </c>
      <c r="M151" s="30">
        <v>149</v>
      </c>
      <c r="N151" s="30" t="str">
        <f t="shared" ca="1" si="2"/>
        <v>Brand_149</v>
      </c>
      <c r="O151" s="30"/>
    </row>
    <row r="152" spans="1:15" x14ac:dyDescent="0.25">
      <c r="A152" s="30" t="s">
        <v>771</v>
      </c>
      <c r="B152" s="31"/>
      <c r="C152" s="31">
        <v>1</v>
      </c>
      <c r="D152" s="31">
        <v>1</v>
      </c>
      <c r="E152" s="30" t="s">
        <v>108</v>
      </c>
      <c r="F152" s="30" t="s">
        <v>687</v>
      </c>
      <c r="G152" s="31">
        <v>1</v>
      </c>
      <c r="H152" s="31">
        <v>1</v>
      </c>
      <c r="I152" s="31">
        <v>1</v>
      </c>
      <c r="J152" s="30"/>
      <c r="K152" s="30" t="str">
        <f ca="1">IFERROR(IF(SERVIZIO!$A$3=1,IF(GETPIVOTDATA("Data",$A$1,"Brand",$A152,"Data",DATE(YEAR(INDEX(Tendina_Data,SERVIZIO!$A$2)),MONTH(INDEX(Tendina_Data,SERVIZIO!$A$2)),1))&lt;&gt;"",$A152,""),IF(GETPIVOTDATA("Data",$E$1,"Brand",$F152,"Data",DATE(YEAR(INDEX(Tendina_Data,SERVIZIO!$A$2)),MONTH(INDEX(Tendina_Data,SERVIZIO!$A$2)),1),"Settore",INDEX(Tendina_Settori,SERVIZIO!$A$3))&lt;&gt;"",$F152,"")),"")</f>
        <v>Brand_150</v>
      </c>
      <c r="L152" s="30">
        <f ca="1">IF(K152&lt;&gt;"",COUNTIF($K$3:K152,"*?*"),"")</f>
        <v>150</v>
      </c>
      <c r="M152" s="30">
        <v>150</v>
      </c>
      <c r="N152" s="30" t="str">
        <f t="shared" ca="1" si="2"/>
        <v>Brand_150</v>
      </c>
      <c r="O152" s="30"/>
    </row>
    <row r="153" spans="1:15" x14ac:dyDescent="0.25">
      <c r="A153" s="30" t="s">
        <v>772</v>
      </c>
      <c r="B153" s="31">
        <v>1</v>
      </c>
      <c r="C153" s="31">
        <v>1</v>
      </c>
      <c r="D153" s="31">
        <v>1</v>
      </c>
      <c r="E153" s="30" t="s">
        <v>108</v>
      </c>
      <c r="F153" s="30" t="s">
        <v>689</v>
      </c>
      <c r="G153" s="31">
        <v>1</v>
      </c>
      <c r="H153" s="31">
        <v>1</v>
      </c>
      <c r="I153" s="31">
        <v>1</v>
      </c>
      <c r="J153" s="30"/>
      <c r="K153" s="30" t="str">
        <f ca="1">IFERROR(IF(SERVIZIO!$A$3=1,IF(GETPIVOTDATA("Data",$A$1,"Brand",$A153,"Data",DATE(YEAR(INDEX(Tendina_Data,SERVIZIO!$A$2)),MONTH(INDEX(Tendina_Data,SERVIZIO!$A$2)),1))&lt;&gt;"",$A153,""),IF(GETPIVOTDATA("Data",$E$1,"Brand",$F153,"Data",DATE(YEAR(INDEX(Tendina_Data,SERVIZIO!$A$2)),MONTH(INDEX(Tendina_Data,SERVIZIO!$A$2)),1),"Settore",INDEX(Tendina_Settori,SERVIZIO!$A$3))&lt;&gt;"",$F153,"")),"")</f>
        <v>Brand_151</v>
      </c>
      <c r="L153" s="30">
        <f ca="1">IF(K153&lt;&gt;"",COUNTIF($K$3:K153,"*?*"),"")</f>
        <v>151</v>
      </c>
      <c r="M153" s="30">
        <v>151</v>
      </c>
      <c r="N153" s="30" t="str">
        <f t="shared" ca="1" si="2"/>
        <v>Brand_151</v>
      </c>
      <c r="O153" s="30"/>
    </row>
    <row r="154" spans="1:15" x14ac:dyDescent="0.25">
      <c r="A154" s="30" t="s">
        <v>773</v>
      </c>
      <c r="B154" s="31">
        <v>1</v>
      </c>
      <c r="C154" s="31">
        <v>1</v>
      </c>
      <c r="D154" s="31">
        <v>1</v>
      </c>
      <c r="E154" s="30" t="s">
        <v>108</v>
      </c>
      <c r="F154" s="30" t="s">
        <v>697</v>
      </c>
      <c r="G154" s="31">
        <v>1</v>
      </c>
      <c r="H154" s="31">
        <v>1</v>
      </c>
      <c r="I154" s="31">
        <v>1</v>
      </c>
      <c r="J154" s="30"/>
      <c r="K154" s="30" t="str">
        <f ca="1">IFERROR(IF(SERVIZIO!$A$3=1,IF(GETPIVOTDATA("Data",$A$1,"Brand",$A154,"Data",DATE(YEAR(INDEX(Tendina_Data,SERVIZIO!$A$2)),MONTH(INDEX(Tendina_Data,SERVIZIO!$A$2)),1))&lt;&gt;"",$A154,""),IF(GETPIVOTDATA("Data",$E$1,"Brand",$F154,"Data",DATE(YEAR(INDEX(Tendina_Data,SERVIZIO!$A$2)),MONTH(INDEX(Tendina_Data,SERVIZIO!$A$2)),1),"Settore",INDEX(Tendina_Settori,SERVIZIO!$A$3))&lt;&gt;"",$F154,"")),"")</f>
        <v>Brand_152</v>
      </c>
      <c r="L154" s="30">
        <f ca="1">IF(K154&lt;&gt;"",COUNTIF($K$3:K154,"*?*"),"")</f>
        <v>152</v>
      </c>
      <c r="M154" s="30">
        <v>152</v>
      </c>
      <c r="N154" s="30" t="str">
        <f t="shared" ca="1" si="2"/>
        <v>Brand_152</v>
      </c>
      <c r="O154" s="30"/>
    </row>
    <row r="155" spans="1:15" x14ac:dyDescent="0.25">
      <c r="A155" s="30" t="s">
        <v>774</v>
      </c>
      <c r="B155" s="31">
        <v>1</v>
      </c>
      <c r="C155" s="31">
        <v>1</v>
      </c>
      <c r="D155" s="31">
        <v>1</v>
      </c>
      <c r="E155" s="30" t="s">
        <v>108</v>
      </c>
      <c r="F155" s="30" t="s">
        <v>773</v>
      </c>
      <c r="G155" s="31">
        <v>1</v>
      </c>
      <c r="H155" s="31">
        <v>1</v>
      </c>
      <c r="I155" s="31">
        <v>1</v>
      </c>
      <c r="J155" s="30"/>
      <c r="K155" s="30" t="str">
        <f ca="1">IFERROR(IF(SERVIZIO!$A$3=1,IF(GETPIVOTDATA("Data",$A$1,"Brand",$A155,"Data",DATE(YEAR(INDEX(Tendina_Data,SERVIZIO!$A$2)),MONTH(INDEX(Tendina_Data,SERVIZIO!$A$2)),1))&lt;&gt;"",$A155,""),IF(GETPIVOTDATA("Data",$E$1,"Brand",$F155,"Data",DATE(YEAR(INDEX(Tendina_Data,SERVIZIO!$A$2)),MONTH(INDEX(Tendina_Data,SERVIZIO!$A$2)),1),"Settore",INDEX(Tendina_Settori,SERVIZIO!$A$3))&lt;&gt;"",$F155,"")),"")</f>
        <v>Brand_153</v>
      </c>
      <c r="L155" s="30">
        <f ca="1">IF(K155&lt;&gt;"",COUNTIF($K$3:K155,"*?*"),"")</f>
        <v>153</v>
      </c>
      <c r="M155" s="30">
        <v>153</v>
      </c>
      <c r="N155" s="30" t="str">
        <f t="shared" ca="1" si="2"/>
        <v>Brand_153</v>
      </c>
      <c r="O155" s="30"/>
    </row>
    <row r="156" spans="1:15" x14ac:dyDescent="0.25">
      <c r="A156" s="30" t="s">
        <v>684</v>
      </c>
      <c r="B156" s="31">
        <v>1</v>
      </c>
      <c r="C156" s="31">
        <v>1</v>
      </c>
      <c r="D156" s="31">
        <v>1</v>
      </c>
      <c r="E156" s="30" t="s">
        <v>108</v>
      </c>
      <c r="F156" s="30" t="s">
        <v>797</v>
      </c>
      <c r="G156" s="31">
        <v>1</v>
      </c>
      <c r="H156" s="31">
        <v>1</v>
      </c>
      <c r="I156" s="31">
        <v>1</v>
      </c>
      <c r="J156" s="30"/>
      <c r="K156" s="30" t="str">
        <f ca="1">IFERROR(IF(SERVIZIO!$A$3=1,IF(GETPIVOTDATA("Data",$A$1,"Brand",$A156,"Data",DATE(YEAR(INDEX(Tendina_Data,SERVIZIO!$A$2)),MONTH(INDEX(Tendina_Data,SERVIZIO!$A$2)),1))&lt;&gt;"",$A156,""),IF(GETPIVOTDATA("Data",$E$1,"Brand",$F156,"Data",DATE(YEAR(INDEX(Tendina_Data,SERVIZIO!$A$2)),MONTH(INDEX(Tendina_Data,SERVIZIO!$A$2)),1),"Settore",INDEX(Tendina_Settori,SERVIZIO!$A$3))&lt;&gt;"",$F156,"")),"")</f>
        <v>MBrand_88</v>
      </c>
      <c r="L156" s="30">
        <f ca="1">IF(K156&lt;&gt;"",COUNTIF($K$3:K156,"*?*"),"")</f>
        <v>154</v>
      </c>
      <c r="M156" s="30">
        <v>154</v>
      </c>
      <c r="N156" s="30" t="str">
        <f t="shared" ca="1" si="2"/>
        <v>MBrand_88</v>
      </c>
      <c r="O156" s="30"/>
    </row>
    <row r="157" spans="1:15" x14ac:dyDescent="0.25">
      <c r="A157" s="30" t="s">
        <v>775</v>
      </c>
      <c r="B157" s="31">
        <v>1</v>
      </c>
      <c r="C157" s="31">
        <v>1</v>
      </c>
      <c r="D157" s="31">
        <v>1</v>
      </c>
      <c r="E157" s="30" t="s">
        <v>108</v>
      </c>
      <c r="F157" s="30" t="s">
        <v>866</v>
      </c>
      <c r="G157" s="31">
        <v>1</v>
      </c>
      <c r="H157" s="31">
        <v>1</v>
      </c>
      <c r="I157" s="31">
        <v>1</v>
      </c>
      <c r="J157" s="30"/>
      <c r="K157" s="30" t="str">
        <f ca="1">IFERROR(IF(SERVIZIO!$A$3=1,IF(GETPIVOTDATA("Data",$A$1,"Brand",$A157,"Data",DATE(YEAR(INDEX(Tendina_Data,SERVIZIO!$A$2)),MONTH(INDEX(Tendina_Data,SERVIZIO!$A$2)),1))&lt;&gt;"",$A157,""),IF(GETPIVOTDATA("Data",$E$1,"Brand",$F157,"Data",DATE(YEAR(INDEX(Tendina_Data,SERVIZIO!$A$2)),MONTH(INDEX(Tendina_Data,SERVIZIO!$A$2)),1),"Settore",INDEX(Tendina_Settori,SERVIZIO!$A$3))&lt;&gt;"",$F157,"")),"")</f>
        <v>Brand_155</v>
      </c>
      <c r="L157" s="30">
        <f ca="1">IF(K157&lt;&gt;"",COUNTIF($K$3:K157,"*?*"),"")</f>
        <v>155</v>
      </c>
      <c r="M157" s="30">
        <v>155</v>
      </c>
      <c r="N157" s="30" t="str">
        <f t="shared" ca="1" si="2"/>
        <v>Brand_155</v>
      </c>
      <c r="O157" s="30"/>
    </row>
    <row r="158" spans="1:15" x14ac:dyDescent="0.25">
      <c r="A158" s="30" t="s">
        <v>776</v>
      </c>
      <c r="B158" s="31">
        <v>1</v>
      </c>
      <c r="C158" s="31">
        <v>1</v>
      </c>
      <c r="D158" s="31">
        <v>1</v>
      </c>
      <c r="E158" s="30" t="s">
        <v>108</v>
      </c>
      <c r="F158" s="30" t="s">
        <v>872</v>
      </c>
      <c r="G158" s="31">
        <v>1</v>
      </c>
      <c r="H158" s="31">
        <v>1</v>
      </c>
      <c r="I158" s="31">
        <v>1</v>
      </c>
      <c r="J158" s="30"/>
      <c r="K158" s="30" t="str">
        <f ca="1">IFERROR(IF(SERVIZIO!$A$3=1,IF(GETPIVOTDATA("Data",$A$1,"Brand",$A158,"Data",DATE(YEAR(INDEX(Tendina_Data,SERVIZIO!$A$2)),MONTH(INDEX(Tendina_Data,SERVIZIO!$A$2)),1))&lt;&gt;"",$A158,""),IF(GETPIVOTDATA("Data",$E$1,"Brand",$F158,"Data",DATE(YEAR(INDEX(Tendina_Data,SERVIZIO!$A$2)),MONTH(INDEX(Tendina_Data,SERVIZIO!$A$2)),1),"Settore",INDEX(Tendina_Settori,SERVIZIO!$A$3))&lt;&gt;"",$F158,"")),"")</f>
        <v>Brand_156</v>
      </c>
      <c r="L158" s="30">
        <f ca="1">IF(K158&lt;&gt;"",COUNTIF($K$3:K158,"*?*"),"")</f>
        <v>156</v>
      </c>
      <c r="M158" s="30">
        <v>156</v>
      </c>
      <c r="N158" s="30" t="str">
        <f t="shared" ca="1" si="2"/>
        <v>Brand_156</v>
      </c>
      <c r="O158" s="30"/>
    </row>
    <row r="159" spans="1:15" x14ac:dyDescent="0.25">
      <c r="A159" s="30" t="s">
        <v>777</v>
      </c>
      <c r="B159" s="31">
        <v>1</v>
      </c>
      <c r="C159" s="31">
        <v>1</v>
      </c>
      <c r="D159" s="31">
        <v>1</v>
      </c>
      <c r="E159" s="30" t="s">
        <v>133</v>
      </c>
      <c r="F159" s="30" t="s">
        <v>568</v>
      </c>
      <c r="G159" s="31"/>
      <c r="H159" s="31"/>
      <c r="I159" s="31">
        <v>1</v>
      </c>
      <c r="J159" s="30"/>
      <c r="K159" s="30" t="str">
        <f ca="1">IFERROR(IF(SERVIZIO!$A$3=1,IF(GETPIVOTDATA("Data",$A$1,"Brand",$A159,"Data",DATE(YEAR(INDEX(Tendina_Data,SERVIZIO!$A$2)),MONTH(INDEX(Tendina_Data,SERVIZIO!$A$2)),1))&lt;&gt;"",$A159,""),IF(GETPIVOTDATA("Data",$E$1,"Brand",$F159,"Data",DATE(YEAR(INDEX(Tendina_Data,SERVIZIO!$A$2)),MONTH(INDEX(Tendina_Data,SERVIZIO!$A$2)),1),"Settore",INDEX(Tendina_Settori,SERVIZIO!$A$3))&lt;&gt;"",$F159,"")),"")</f>
        <v>Brand_157</v>
      </c>
      <c r="L159" s="30">
        <f ca="1">IF(K159&lt;&gt;"",COUNTIF($K$3:K159,"*?*"),"")</f>
        <v>157</v>
      </c>
      <c r="M159" s="30">
        <v>157</v>
      </c>
      <c r="N159" s="30" t="str">
        <f t="shared" ca="1" si="2"/>
        <v>Brand_157</v>
      </c>
      <c r="O159" s="30"/>
    </row>
    <row r="160" spans="1:15" x14ac:dyDescent="0.25">
      <c r="A160" s="30" t="s">
        <v>778</v>
      </c>
      <c r="B160" s="31">
        <v>1</v>
      </c>
      <c r="C160" s="31">
        <v>1</v>
      </c>
      <c r="D160" s="31">
        <v>1</v>
      </c>
      <c r="E160" s="30" t="s">
        <v>133</v>
      </c>
      <c r="F160" s="30" t="s">
        <v>577</v>
      </c>
      <c r="G160" s="31"/>
      <c r="H160" s="31"/>
      <c r="I160" s="31">
        <v>1</v>
      </c>
      <c r="J160" s="30"/>
      <c r="K160" s="30" t="str">
        <f ca="1">IFERROR(IF(SERVIZIO!$A$3=1,IF(GETPIVOTDATA("Data",$A$1,"Brand",$A160,"Data",DATE(YEAR(INDEX(Tendina_Data,SERVIZIO!$A$2)),MONTH(INDEX(Tendina_Data,SERVIZIO!$A$2)),1))&lt;&gt;"",$A160,""),IF(GETPIVOTDATA("Data",$E$1,"Brand",$F160,"Data",DATE(YEAR(INDEX(Tendina_Data,SERVIZIO!$A$2)),MONTH(INDEX(Tendina_Data,SERVIZIO!$A$2)),1),"Settore",INDEX(Tendina_Settori,SERVIZIO!$A$3))&lt;&gt;"",$F160,"")),"")</f>
        <v>Brand_158</v>
      </c>
      <c r="L160" s="30">
        <f ca="1">IF(K160&lt;&gt;"",COUNTIF($K$3:K160,"*?*"),"")</f>
        <v>158</v>
      </c>
      <c r="M160" s="30">
        <v>158</v>
      </c>
      <c r="N160" s="30" t="str">
        <f t="shared" ca="1" si="2"/>
        <v>Brand_158</v>
      </c>
      <c r="O160" s="30"/>
    </row>
    <row r="161" spans="1:15" x14ac:dyDescent="0.25">
      <c r="A161" s="30" t="s">
        <v>781</v>
      </c>
      <c r="B161" s="31">
        <v>1</v>
      </c>
      <c r="C161" s="31">
        <v>1</v>
      </c>
      <c r="D161" s="31">
        <v>1</v>
      </c>
      <c r="E161" s="30" t="s">
        <v>133</v>
      </c>
      <c r="F161" s="30" t="s">
        <v>580</v>
      </c>
      <c r="G161" s="31"/>
      <c r="H161" s="31"/>
      <c r="I161" s="31">
        <v>1</v>
      </c>
      <c r="J161" s="30"/>
      <c r="K161" s="30" t="str">
        <f ca="1">IFERROR(IF(SERVIZIO!$A$3=1,IF(GETPIVOTDATA("Data",$A$1,"Brand",$A161,"Data",DATE(YEAR(INDEX(Tendina_Data,SERVIZIO!$A$2)),MONTH(INDEX(Tendina_Data,SERVIZIO!$A$2)),1))&lt;&gt;"",$A161,""),IF(GETPIVOTDATA("Data",$E$1,"Brand",$F161,"Data",DATE(YEAR(INDEX(Tendina_Data,SERVIZIO!$A$2)),MONTH(INDEX(Tendina_Data,SERVIZIO!$A$2)),1),"Settore",INDEX(Tendina_Settori,SERVIZIO!$A$3))&lt;&gt;"",$F161,"")),"")</f>
        <v>Brand_159</v>
      </c>
      <c r="L161" s="30">
        <f ca="1">IF(K161&lt;&gt;"",COUNTIF($K$3:K161,"*?*"),"")</f>
        <v>159</v>
      </c>
      <c r="M161" s="30">
        <v>159</v>
      </c>
      <c r="N161" s="30" t="str">
        <f t="shared" ca="1" si="2"/>
        <v>Brand_159</v>
      </c>
      <c r="O161" s="30"/>
    </row>
    <row r="162" spans="1:15" x14ac:dyDescent="0.25">
      <c r="A162" s="30" t="s">
        <v>782</v>
      </c>
      <c r="B162" s="31">
        <v>1</v>
      </c>
      <c r="C162" s="31">
        <v>1</v>
      </c>
      <c r="D162" s="31">
        <v>1</v>
      </c>
      <c r="E162" s="30" t="s">
        <v>133</v>
      </c>
      <c r="F162" s="30" t="s">
        <v>590</v>
      </c>
      <c r="G162" s="31"/>
      <c r="H162" s="31"/>
      <c r="I162" s="31">
        <v>1</v>
      </c>
      <c r="J162" s="30"/>
      <c r="K162" s="30" t="str">
        <f ca="1">IFERROR(IF(SERVIZIO!$A$3=1,IF(GETPIVOTDATA("Data",$A$1,"Brand",$A162,"Data",DATE(YEAR(INDEX(Tendina_Data,SERVIZIO!$A$2)),MONTH(INDEX(Tendina_Data,SERVIZIO!$A$2)),1))&lt;&gt;"",$A162,""),IF(GETPIVOTDATA("Data",$E$1,"Brand",$F162,"Data",DATE(YEAR(INDEX(Tendina_Data,SERVIZIO!$A$2)),MONTH(INDEX(Tendina_Data,SERVIZIO!$A$2)),1),"Settore",INDEX(Tendina_Settori,SERVIZIO!$A$3))&lt;&gt;"",$F162,"")),"")</f>
        <v>Brand_160</v>
      </c>
      <c r="L162" s="30">
        <f ca="1">IF(K162&lt;&gt;"",COUNTIF($K$3:K162,"*?*"),"")</f>
        <v>160</v>
      </c>
      <c r="M162" s="30">
        <v>160</v>
      </c>
      <c r="N162" s="30" t="str">
        <f t="shared" ca="1" si="2"/>
        <v>Brand_160</v>
      </c>
      <c r="O162" s="30"/>
    </row>
    <row r="163" spans="1:15" x14ac:dyDescent="0.25">
      <c r="A163" s="30" t="s">
        <v>783</v>
      </c>
      <c r="B163" s="31"/>
      <c r="C163" s="31">
        <v>1</v>
      </c>
      <c r="D163" s="31">
        <v>1</v>
      </c>
      <c r="E163" s="30" t="s">
        <v>133</v>
      </c>
      <c r="F163" s="30" t="s">
        <v>592</v>
      </c>
      <c r="G163" s="31"/>
      <c r="H163" s="31"/>
      <c r="I163" s="31">
        <v>1</v>
      </c>
      <c r="J163" s="30"/>
      <c r="K163" s="30" t="str">
        <f ca="1">IFERROR(IF(SERVIZIO!$A$3=1,IF(GETPIVOTDATA("Data",$A$1,"Brand",$A163,"Data",DATE(YEAR(INDEX(Tendina_Data,SERVIZIO!$A$2)),MONTH(INDEX(Tendina_Data,SERVIZIO!$A$2)),1))&lt;&gt;"",$A163,""),IF(GETPIVOTDATA("Data",$E$1,"Brand",$F163,"Data",DATE(YEAR(INDEX(Tendina_Data,SERVIZIO!$A$2)),MONTH(INDEX(Tendina_Data,SERVIZIO!$A$2)),1),"Settore",INDEX(Tendina_Settori,SERVIZIO!$A$3))&lt;&gt;"",$F163,"")),"")</f>
        <v>Brand_161</v>
      </c>
      <c r="L163" s="30">
        <f ca="1">IF(K163&lt;&gt;"",COUNTIF($K$3:K163,"*?*"),"")</f>
        <v>161</v>
      </c>
      <c r="M163" s="30">
        <v>161</v>
      </c>
      <c r="N163" s="30" t="str">
        <f t="shared" ca="1" si="2"/>
        <v>Brand_161</v>
      </c>
      <c r="O163" s="30"/>
    </row>
    <row r="164" spans="1:15" x14ac:dyDescent="0.25">
      <c r="A164" s="30" t="s">
        <v>784</v>
      </c>
      <c r="B164" s="31"/>
      <c r="C164" s="31">
        <v>1</v>
      </c>
      <c r="D164" s="31">
        <v>1</v>
      </c>
      <c r="E164" s="30" t="s">
        <v>133</v>
      </c>
      <c r="F164" s="30" t="s">
        <v>624</v>
      </c>
      <c r="G164" s="31"/>
      <c r="H164" s="31"/>
      <c r="I164" s="31">
        <v>1</v>
      </c>
      <c r="J164" s="30"/>
      <c r="K164" s="30" t="str">
        <f ca="1">IFERROR(IF(SERVIZIO!$A$3=1,IF(GETPIVOTDATA("Data",$A$1,"Brand",$A164,"Data",DATE(YEAR(INDEX(Tendina_Data,SERVIZIO!$A$2)),MONTH(INDEX(Tendina_Data,SERVIZIO!$A$2)),1))&lt;&gt;"",$A164,""),IF(GETPIVOTDATA("Data",$E$1,"Brand",$F164,"Data",DATE(YEAR(INDEX(Tendina_Data,SERVIZIO!$A$2)),MONTH(INDEX(Tendina_Data,SERVIZIO!$A$2)),1),"Settore",INDEX(Tendina_Settori,SERVIZIO!$A$3))&lt;&gt;"",$F164,"")),"")</f>
        <v>Brand_162</v>
      </c>
      <c r="L164" s="30">
        <f ca="1">IF(K164&lt;&gt;"",COUNTIF($K$3:K164,"*?*"),"")</f>
        <v>162</v>
      </c>
      <c r="M164" s="30">
        <v>162</v>
      </c>
      <c r="N164" s="30" t="str">
        <f t="shared" ca="1" si="2"/>
        <v>Brand_162</v>
      </c>
      <c r="O164" s="30"/>
    </row>
    <row r="165" spans="1:15" x14ac:dyDescent="0.25">
      <c r="A165" s="30" t="s">
        <v>785</v>
      </c>
      <c r="B165" s="31">
        <v>1</v>
      </c>
      <c r="C165" s="31">
        <v>1</v>
      </c>
      <c r="D165" s="31">
        <v>1</v>
      </c>
      <c r="E165" s="30" t="s">
        <v>133</v>
      </c>
      <c r="F165" s="30" t="s">
        <v>625</v>
      </c>
      <c r="G165" s="31"/>
      <c r="H165" s="31"/>
      <c r="I165" s="31">
        <v>1</v>
      </c>
      <c r="J165" s="30"/>
      <c r="K165" s="30" t="str">
        <f ca="1">IFERROR(IF(SERVIZIO!$A$3=1,IF(GETPIVOTDATA("Data",$A$1,"Brand",$A165,"Data",DATE(YEAR(INDEX(Tendina_Data,SERVIZIO!$A$2)),MONTH(INDEX(Tendina_Data,SERVIZIO!$A$2)),1))&lt;&gt;"",$A165,""),IF(GETPIVOTDATA("Data",$E$1,"Brand",$F165,"Data",DATE(YEAR(INDEX(Tendina_Data,SERVIZIO!$A$2)),MONTH(INDEX(Tendina_Data,SERVIZIO!$A$2)),1),"Settore",INDEX(Tendina_Settori,SERVIZIO!$A$3))&lt;&gt;"",$F165,"")),"")</f>
        <v>Brand_163</v>
      </c>
      <c r="L165" s="30">
        <f ca="1">IF(K165&lt;&gt;"",COUNTIF($K$3:K165,"*?*"),"")</f>
        <v>163</v>
      </c>
      <c r="M165" s="30">
        <v>163</v>
      </c>
      <c r="N165" s="30" t="str">
        <f t="shared" ca="1" si="2"/>
        <v>Brand_163</v>
      </c>
      <c r="O165" s="30"/>
    </row>
    <row r="166" spans="1:15" x14ac:dyDescent="0.25">
      <c r="A166" s="30" t="s">
        <v>786</v>
      </c>
      <c r="B166" s="31"/>
      <c r="C166" s="31"/>
      <c r="D166" s="31">
        <v>1</v>
      </c>
      <c r="E166" s="30" t="s">
        <v>133</v>
      </c>
      <c r="F166" s="30" t="s">
        <v>674</v>
      </c>
      <c r="G166" s="31">
        <v>1</v>
      </c>
      <c r="H166" s="31">
        <v>1</v>
      </c>
      <c r="I166" s="31">
        <v>1</v>
      </c>
      <c r="J166" s="30"/>
      <c r="K166" s="30" t="str">
        <f ca="1">IFERROR(IF(SERVIZIO!$A$3=1,IF(GETPIVOTDATA("Data",$A$1,"Brand",$A166,"Data",DATE(YEAR(INDEX(Tendina_Data,SERVIZIO!$A$2)),MONTH(INDEX(Tendina_Data,SERVIZIO!$A$2)),1))&lt;&gt;"",$A166,""),IF(GETPIVOTDATA("Data",$E$1,"Brand",$F166,"Data",DATE(YEAR(INDEX(Tendina_Data,SERVIZIO!$A$2)),MONTH(INDEX(Tendina_Data,SERVIZIO!$A$2)),1),"Settore",INDEX(Tendina_Settori,SERVIZIO!$A$3))&lt;&gt;"",$F166,"")),"")</f>
        <v>Brand_164</v>
      </c>
      <c r="L166" s="30">
        <f ca="1">IF(K166&lt;&gt;"",COUNTIF($K$3:K166,"*?*"),"")</f>
        <v>164</v>
      </c>
      <c r="M166" s="30">
        <v>164</v>
      </c>
      <c r="N166" s="30" t="str">
        <f t="shared" ca="1" si="2"/>
        <v>Brand_164</v>
      </c>
      <c r="O166" s="30"/>
    </row>
    <row r="167" spans="1:15" x14ac:dyDescent="0.25">
      <c r="A167" s="30" t="s">
        <v>787</v>
      </c>
      <c r="B167" s="31"/>
      <c r="C167" s="31">
        <v>1</v>
      </c>
      <c r="D167" s="31">
        <v>1</v>
      </c>
      <c r="E167" s="30" t="s">
        <v>133</v>
      </c>
      <c r="F167" s="30" t="s">
        <v>696</v>
      </c>
      <c r="G167" s="31"/>
      <c r="H167" s="31"/>
      <c r="I167" s="31">
        <v>1</v>
      </c>
      <c r="J167" s="30"/>
      <c r="K167" s="30" t="str">
        <f ca="1">IFERROR(IF(SERVIZIO!$A$3=1,IF(GETPIVOTDATA("Data",$A$1,"Brand",$A167,"Data",DATE(YEAR(INDEX(Tendina_Data,SERVIZIO!$A$2)),MONTH(INDEX(Tendina_Data,SERVIZIO!$A$2)),1))&lt;&gt;"",$A167,""),IF(GETPIVOTDATA("Data",$E$1,"Brand",$F167,"Data",DATE(YEAR(INDEX(Tendina_Data,SERVIZIO!$A$2)),MONTH(INDEX(Tendina_Data,SERVIZIO!$A$2)),1),"Settore",INDEX(Tendina_Settori,SERVIZIO!$A$3))&lt;&gt;"",$F167,"")),"")</f>
        <v>Brand_165</v>
      </c>
      <c r="L167" s="30">
        <f ca="1">IF(K167&lt;&gt;"",COUNTIF($K$3:K167,"*?*"),"")</f>
        <v>165</v>
      </c>
      <c r="M167" s="30">
        <v>165</v>
      </c>
      <c r="N167" s="30" t="str">
        <f t="shared" ca="1" si="2"/>
        <v>Brand_165</v>
      </c>
      <c r="O167" s="30"/>
    </row>
    <row r="168" spans="1:15" x14ac:dyDescent="0.25">
      <c r="A168" s="30" t="s">
        <v>788</v>
      </c>
      <c r="B168" s="31">
        <v>1</v>
      </c>
      <c r="C168" s="31">
        <v>1</v>
      </c>
      <c r="D168" s="31">
        <v>1</v>
      </c>
      <c r="E168" s="30" t="s">
        <v>133</v>
      </c>
      <c r="F168" s="30" t="s">
        <v>709</v>
      </c>
      <c r="G168" s="31"/>
      <c r="H168" s="31">
        <v>1</v>
      </c>
      <c r="I168" s="31">
        <v>1</v>
      </c>
      <c r="J168" s="30"/>
      <c r="K168" s="30" t="str">
        <f ca="1">IFERROR(IF(SERVIZIO!$A$3=1,IF(GETPIVOTDATA("Data",$A$1,"Brand",$A168,"Data",DATE(YEAR(INDEX(Tendina_Data,SERVIZIO!$A$2)),MONTH(INDEX(Tendina_Data,SERVIZIO!$A$2)),1))&lt;&gt;"",$A168,""),IF(GETPIVOTDATA("Data",$E$1,"Brand",$F168,"Data",DATE(YEAR(INDEX(Tendina_Data,SERVIZIO!$A$2)),MONTH(INDEX(Tendina_Data,SERVIZIO!$A$2)),1),"Settore",INDEX(Tendina_Settori,SERVIZIO!$A$3))&lt;&gt;"",$F168,"")),"")</f>
        <v>Brand_166</v>
      </c>
      <c r="L168" s="30">
        <f ca="1">IF(K168&lt;&gt;"",COUNTIF($K$3:K168,"*?*"),"")</f>
        <v>166</v>
      </c>
      <c r="M168" s="30">
        <v>166</v>
      </c>
      <c r="N168" s="30" t="str">
        <f t="shared" ca="1" si="2"/>
        <v>Brand_166</v>
      </c>
      <c r="O168" s="30"/>
    </row>
    <row r="169" spans="1:15" x14ac:dyDescent="0.25">
      <c r="A169" s="30" t="s">
        <v>789</v>
      </c>
      <c r="B169" s="31">
        <v>1</v>
      </c>
      <c r="C169" s="31">
        <v>1</v>
      </c>
      <c r="D169" s="31">
        <v>1</v>
      </c>
      <c r="E169" s="30" t="s">
        <v>133</v>
      </c>
      <c r="F169" s="30" t="s">
        <v>771</v>
      </c>
      <c r="G169" s="31"/>
      <c r="H169" s="31">
        <v>1</v>
      </c>
      <c r="I169" s="31">
        <v>1</v>
      </c>
      <c r="J169" s="30"/>
      <c r="K169" s="30" t="str">
        <f ca="1">IFERROR(IF(SERVIZIO!$A$3=1,IF(GETPIVOTDATA("Data",$A$1,"Brand",$A169,"Data",DATE(YEAR(INDEX(Tendina_Data,SERVIZIO!$A$2)),MONTH(INDEX(Tendina_Data,SERVIZIO!$A$2)),1))&lt;&gt;"",$A169,""),IF(GETPIVOTDATA("Data",$E$1,"Brand",$F169,"Data",DATE(YEAR(INDEX(Tendina_Data,SERVIZIO!$A$2)),MONTH(INDEX(Tendina_Data,SERVIZIO!$A$2)),1),"Settore",INDEX(Tendina_Settori,SERVIZIO!$A$3))&lt;&gt;"",$F169,"")),"")</f>
        <v>Brand_167</v>
      </c>
      <c r="L169" s="30">
        <f ca="1">IF(K169&lt;&gt;"",COUNTIF($K$3:K169,"*?*"),"")</f>
        <v>167</v>
      </c>
      <c r="M169" s="30">
        <v>167</v>
      </c>
      <c r="N169" s="30" t="str">
        <f t="shared" ca="1" si="2"/>
        <v>Brand_167</v>
      </c>
      <c r="O169" s="30"/>
    </row>
    <row r="170" spans="1:15" x14ac:dyDescent="0.25">
      <c r="A170" s="30" t="s">
        <v>791</v>
      </c>
      <c r="B170" s="31"/>
      <c r="C170" s="31"/>
      <c r="D170" s="31">
        <v>1</v>
      </c>
      <c r="E170" s="30" t="s">
        <v>133</v>
      </c>
      <c r="F170" s="30" t="s">
        <v>787</v>
      </c>
      <c r="G170" s="31"/>
      <c r="H170" s="31">
        <v>1</v>
      </c>
      <c r="I170" s="31">
        <v>1</v>
      </c>
      <c r="J170" s="30"/>
      <c r="K170" s="30" t="str">
        <f ca="1">IFERROR(IF(SERVIZIO!$A$3=1,IF(GETPIVOTDATA("Data",$A$1,"Brand",$A170,"Data",DATE(YEAR(INDEX(Tendina_Data,SERVIZIO!$A$2)),MONTH(INDEX(Tendina_Data,SERVIZIO!$A$2)),1))&lt;&gt;"",$A170,""),IF(GETPIVOTDATA("Data",$E$1,"Brand",$F170,"Data",DATE(YEAR(INDEX(Tendina_Data,SERVIZIO!$A$2)),MONTH(INDEX(Tendina_Data,SERVIZIO!$A$2)),1),"Settore",INDEX(Tendina_Settori,SERVIZIO!$A$3))&lt;&gt;"",$F170,"")),"")</f>
        <v>Brand_168</v>
      </c>
      <c r="L170" s="30">
        <f ca="1">IF(K170&lt;&gt;"",COUNTIF($K$3:K170,"*?*"),"")</f>
        <v>168</v>
      </c>
      <c r="M170" s="30">
        <v>168</v>
      </c>
      <c r="N170" s="30" t="str">
        <f t="shared" ca="1" si="2"/>
        <v>Brand_168</v>
      </c>
      <c r="O170" s="30"/>
    </row>
    <row r="171" spans="1:15" x14ac:dyDescent="0.25">
      <c r="A171" s="30" t="s">
        <v>792</v>
      </c>
      <c r="B171" s="31">
        <v>1</v>
      </c>
      <c r="C171" s="31">
        <v>1</v>
      </c>
      <c r="D171" s="31">
        <v>1</v>
      </c>
      <c r="E171" s="30" t="s">
        <v>133</v>
      </c>
      <c r="F171" s="30" t="s">
        <v>795</v>
      </c>
      <c r="G171" s="31"/>
      <c r="H171" s="31"/>
      <c r="I171" s="31">
        <v>1</v>
      </c>
      <c r="J171" s="30"/>
      <c r="K171" s="30" t="str">
        <f ca="1">IFERROR(IF(SERVIZIO!$A$3=1,IF(GETPIVOTDATA("Data",$A$1,"Brand",$A171,"Data",DATE(YEAR(INDEX(Tendina_Data,SERVIZIO!$A$2)),MONTH(INDEX(Tendina_Data,SERVIZIO!$A$2)),1))&lt;&gt;"",$A171,""),IF(GETPIVOTDATA("Data",$E$1,"Brand",$F171,"Data",DATE(YEAR(INDEX(Tendina_Data,SERVIZIO!$A$2)),MONTH(INDEX(Tendina_Data,SERVIZIO!$A$2)),1),"Settore",INDEX(Tendina_Settori,SERVIZIO!$A$3))&lt;&gt;"",$F171,"")),"")</f>
        <v>Brand_169</v>
      </c>
      <c r="L171" s="30">
        <f ca="1">IF(K171&lt;&gt;"",COUNTIF($K$3:K171,"*?*"),"")</f>
        <v>169</v>
      </c>
      <c r="M171" s="30">
        <v>169</v>
      </c>
      <c r="N171" s="30" t="str">
        <f t="shared" ca="1" si="2"/>
        <v>Brand_169</v>
      </c>
      <c r="O171" s="30"/>
    </row>
    <row r="172" spans="1:15" x14ac:dyDescent="0.25">
      <c r="A172" s="30" t="s">
        <v>793</v>
      </c>
      <c r="B172" s="31">
        <v>1</v>
      </c>
      <c r="C172" s="31">
        <v>1</v>
      </c>
      <c r="D172" s="31">
        <v>1</v>
      </c>
      <c r="E172" s="30" t="s">
        <v>133</v>
      </c>
      <c r="F172" s="30" t="s">
        <v>828</v>
      </c>
      <c r="G172" s="31"/>
      <c r="H172" s="31"/>
      <c r="I172" s="31">
        <v>1</v>
      </c>
      <c r="J172" s="30"/>
      <c r="K172" s="30" t="str">
        <f ca="1">IFERROR(IF(SERVIZIO!$A$3=1,IF(GETPIVOTDATA("Data",$A$1,"Brand",$A172,"Data",DATE(YEAR(INDEX(Tendina_Data,SERVIZIO!$A$2)),MONTH(INDEX(Tendina_Data,SERVIZIO!$A$2)),1))&lt;&gt;"",$A172,""),IF(GETPIVOTDATA("Data",$E$1,"Brand",$F172,"Data",DATE(YEAR(INDEX(Tendina_Data,SERVIZIO!$A$2)),MONTH(INDEX(Tendina_Data,SERVIZIO!$A$2)),1),"Settore",INDEX(Tendina_Settori,SERVIZIO!$A$3))&lt;&gt;"",$F172,"")),"")</f>
        <v>Brand_170</v>
      </c>
      <c r="L172" s="30">
        <f ca="1">IF(K172&lt;&gt;"",COUNTIF($K$3:K172,"*?*"),"")</f>
        <v>170</v>
      </c>
      <c r="M172" s="30">
        <v>170</v>
      </c>
      <c r="N172" s="30" t="str">
        <f t="shared" ca="1" si="2"/>
        <v>Brand_170</v>
      </c>
      <c r="O172" s="30"/>
    </row>
    <row r="173" spans="1:15" x14ac:dyDescent="0.25">
      <c r="A173" s="30" t="s">
        <v>794</v>
      </c>
      <c r="B173" s="31"/>
      <c r="C173" s="31"/>
      <c r="D173" s="31">
        <v>1</v>
      </c>
      <c r="E173" s="30" t="s">
        <v>133</v>
      </c>
      <c r="F173" s="30" t="s">
        <v>829</v>
      </c>
      <c r="G173" s="31"/>
      <c r="H173" s="31"/>
      <c r="I173" s="31">
        <v>1</v>
      </c>
      <c r="J173" s="30"/>
      <c r="K173" s="30" t="str">
        <f ca="1">IFERROR(IF(SERVIZIO!$A$3=1,IF(GETPIVOTDATA("Data",$A$1,"Brand",$A173,"Data",DATE(YEAR(INDEX(Tendina_Data,SERVIZIO!$A$2)),MONTH(INDEX(Tendina_Data,SERVIZIO!$A$2)),1))&lt;&gt;"",$A173,""),IF(GETPIVOTDATA("Data",$E$1,"Brand",$F173,"Data",DATE(YEAR(INDEX(Tendina_Data,SERVIZIO!$A$2)),MONTH(INDEX(Tendina_Data,SERVIZIO!$A$2)),1),"Settore",INDEX(Tendina_Settori,SERVIZIO!$A$3))&lt;&gt;"",$F173,"")),"")</f>
        <v>Brand_171</v>
      </c>
      <c r="L173" s="30">
        <f ca="1">IF(K173&lt;&gt;"",COUNTIF($K$3:K173,"*?*"),"")</f>
        <v>171</v>
      </c>
      <c r="M173" s="30">
        <v>171</v>
      </c>
      <c r="N173" s="30" t="str">
        <f t="shared" ca="1" si="2"/>
        <v>Brand_171</v>
      </c>
      <c r="O173" s="30"/>
    </row>
    <row r="174" spans="1:15" x14ac:dyDescent="0.25">
      <c r="A174" s="30" t="s">
        <v>795</v>
      </c>
      <c r="B174" s="31"/>
      <c r="C174" s="31"/>
      <c r="D174" s="31">
        <v>1</v>
      </c>
      <c r="E174" s="30" t="s">
        <v>137</v>
      </c>
      <c r="F174" s="30" t="s">
        <v>802</v>
      </c>
      <c r="G174" s="31"/>
      <c r="H174" s="31">
        <v>1</v>
      </c>
      <c r="I174" s="31">
        <v>1</v>
      </c>
      <c r="J174" s="30"/>
      <c r="K174" s="30" t="str">
        <f ca="1">IFERROR(IF(SERVIZIO!$A$3=1,IF(GETPIVOTDATA("Data",$A$1,"Brand",$A174,"Data",DATE(YEAR(INDEX(Tendina_Data,SERVIZIO!$A$2)),MONTH(INDEX(Tendina_Data,SERVIZIO!$A$2)),1))&lt;&gt;"",$A174,""),IF(GETPIVOTDATA("Data",$E$1,"Brand",$F174,"Data",DATE(YEAR(INDEX(Tendina_Data,SERVIZIO!$A$2)),MONTH(INDEX(Tendina_Data,SERVIZIO!$A$2)),1),"Settore",INDEX(Tendina_Settori,SERVIZIO!$A$3))&lt;&gt;"",$F174,"")),"")</f>
        <v>Brand_172</v>
      </c>
      <c r="L174" s="30">
        <f ca="1">IF(K174&lt;&gt;"",COUNTIF($K$3:K174,"*?*"),"")</f>
        <v>172</v>
      </c>
      <c r="M174" s="30">
        <v>172</v>
      </c>
      <c r="N174" s="30" t="str">
        <f t="shared" ca="1" si="2"/>
        <v>Brand_172</v>
      </c>
      <c r="O174" s="30"/>
    </row>
    <row r="175" spans="1:15" x14ac:dyDescent="0.25">
      <c r="A175" s="30" t="s">
        <v>796</v>
      </c>
      <c r="B175" s="31"/>
      <c r="C175" s="31">
        <v>1</v>
      </c>
      <c r="D175" s="31">
        <v>1</v>
      </c>
      <c r="E175" s="30" t="s">
        <v>137</v>
      </c>
      <c r="F175" s="30" t="s">
        <v>849</v>
      </c>
      <c r="G175" s="31"/>
      <c r="H175" s="31">
        <v>1</v>
      </c>
      <c r="I175" s="31">
        <v>1</v>
      </c>
      <c r="J175" s="30"/>
      <c r="K175" s="30" t="str">
        <f ca="1">IFERROR(IF(SERVIZIO!$A$3=1,IF(GETPIVOTDATA("Data",$A$1,"Brand",$A175,"Data",DATE(YEAR(INDEX(Tendina_Data,SERVIZIO!$A$2)),MONTH(INDEX(Tendina_Data,SERVIZIO!$A$2)),1))&lt;&gt;"",$A175,""),IF(GETPIVOTDATA("Data",$E$1,"Brand",$F175,"Data",DATE(YEAR(INDEX(Tendina_Data,SERVIZIO!$A$2)),MONTH(INDEX(Tendina_Data,SERVIZIO!$A$2)),1),"Settore",INDEX(Tendina_Settori,SERVIZIO!$A$3))&lt;&gt;"",$F175,"")),"")</f>
        <v>Brand_173</v>
      </c>
      <c r="L175" s="30">
        <f ca="1">IF(K175&lt;&gt;"",COUNTIF($K$3:K175,"*?*"),"")</f>
        <v>173</v>
      </c>
      <c r="M175" s="30">
        <v>173</v>
      </c>
      <c r="N175" s="30" t="str">
        <f t="shared" ca="1" si="2"/>
        <v>Brand_173</v>
      </c>
      <c r="O175" s="30"/>
    </row>
    <row r="176" spans="1:15" x14ac:dyDescent="0.25">
      <c r="A176" s="30" t="s">
        <v>797</v>
      </c>
      <c r="B176" s="31">
        <v>1</v>
      </c>
      <c r="C176" s="31">
        <v>1</v>
      </c>
      <c r="D176" s="31">
        <v>1</v>
      </c>
      <c r="E176" s="30" t="s">
        <v>137</v>
      </c>
      <c r="F176" s="30" t="s">
        <v>852</v>
      </c>
      <c r="G176" s="31"/>
      <c r="H176" s="31">
        <v>1</v>
      </c>
      <c r="I176" s="31">
        <v>1</v>
      </c>
      <c r="J176" s="30"/>
      <c r="K176" s="30" t="str">
        <f ca="1">IFERROR(IF(SERVIZIO!$A$3=1,IF(GETPIVOTDATA("Data",$A$1,"Brand",$A176,"Data",DATE(YEAR(INDEX(Tendina_Data,SERVIZIO!$A$2)),MONTH(INDEX(Tendina_Data,SERVIZIO!$A$2)),1))&lt;&gt;"",$A176,""),IF(GETPIVOTDATA("Data",$E$1,"Brand",$F176,"Data",DATE(YEAR(INDEX(Tendina_Data,SERVIZIO!$A$2)),MONTH(INDEX(Tendina_Data,SERVIZIO!$A$2)),1),"Settore",INDEX(Tendina_Settori,SERVIZIO!$A$3))&lt;&gt;"",$F176,"")),"")</f>
        <v>Brand_174</v>
      </c>
      <c r="L176" s="30">
        <f ca="1">IF(K176&lt;&gt;"",COUNTIF($K$3:K176,"*?*"),"")</f>
        <v>174</v>
      </c>
      <c r="M176" s="30">
        <v>174</v>
      </c>
      <c r="N176" s="30" t="str">
        <f t="shared" ca="1" si="2"/>
        <v>Brand_174</v>
      </c>
      <c r="O176" s="30"/>
    </row>
    <row r="177" spans="1:15" x14ac:dyDescent="0.25">
      <c r="A177" s="30" t="s">
        <v>798</v>
      </c>
      <c r="B177" s="31"/>
      <c r="C177" s="31"/>
      <c r="D177" s="31">
        <v>1</v>
      </c>
      <c r="E177" s="30" t="s">
        <v>564</v>
      </c>
      <c r="F177" s="30" t="s">
        <v>579</v>
      </c>
      <c r="G177" s="31"/>
      <c r="H177" s="31"/>
      <c r="I177" s="31">
        <v>1</v>
      </c>
      <c r="J177" s="30"/>
      <c r="K177" s="30" t="str">
        <f ca="1">IFERROR(IF(SERVIZIO!$A$3=1,IF(GETPIVOTDATA("Data",$A$1,"Brand",$A177,"Data",DATE(YEAR(INDEX(Tendina_Data,SERVIZIO!$A$2)),MONTH(INDEX(Tendina_Data,SERVIZIO!$A$2)),1))&lt;&gt;"",$A177,""),IF(GETPIVOTDATA("Data",$E$1,"Brand",$F177,"Data",DATE(YEAR(INDEX(Tendina_Data,SERVIZIO!$A$2)),MONTH(INDEX(Tendina_Data,SERVIZIO!$A$2)),1),"Settore",INDEX(Tendina_Settori,SERVIZIO!$A$3))&lt;&gt;"",$F177,"")),"")</f>
        <v>Brand_175</v>
      </c>
      <c r="L177" s="30">
        <f ca="1">IF(K177&lt;&gt;"",COUNTIF($K$3:K177,"*?*"),"")</f>
        <v>175</v>
      </c>
      <c r="M177" s="30">
        <v>175</v>
      </c>
      <c r="N177" s="30" t="str">
        <f t="shared" ca="1" si="2"/>
        <v>Brand_175</v>
      </c>
      <c r="O177" s="30"/>
    </row>
    <row r="178" spans="1:15" x14ac:dyDescent="0.25">
      <c r="A178" s="30" t="s">
        <v>799</v>
      </c>
      <c r="B178" s="31">
        <v>1</v>
      </c>
      <c r="C178" s="31">
        <v>1</v>
      </c>
      <c r="D178" s="31">
        <v>1</v>
      </c>
      <c r="E178" s="30" t="s">
        <v>564</v>
      </c>
      <c r="F178" s="30" t="s">
        <v>586</v>
      </c>
      <c r="G178" s="31"/>
      <c r="H178" s="31"/>
      <c r="I178" s="31">
        <v>1</v>
      </c>
      <c r="J178" s="30"/>
      <c r="K178" s="30" t="str">
        <f ca="1">IFERROR(IF(SERVIZIO!$A$3=1,IF(GETPIVOTDATA("Data",$A$1,"Brand",$A178,"Data",DATE(YEAR(INDEX(Tendina_Data,SERVIZIO!$A$2)),MONTH(INDEX(Tendina_Data,SERVIZIO!$A$2)),1))&lt;&gt;"",$A178,""),IF(GETPIVOTDATA("Data",$E$1,"Brand",$F178,"Data",DATE(YEAR(INDEX(Tendina_Data,SERVIZIO!$A$2)),MONTH(INDEX(Tendina_Data,SERVIZIO!$A$2)),1),"Settore",INDEX(Tendina_Settori,SERVIZIO!$A$3))&lt;&gt;"",$F178,"")),"")</f>
        <v>Brand_176</v>
      </c>
      <c r="L178" s="30">
        <f ca="1">IF(K178&lt;&gt;"",COUNTIF($K$3:K178,"*?*"),"")</f>
        <v>176</v>
      </c>
      <c r="M178" s="30">
        <v>176</v>
      </c>
      <c r="N178" s="30" t="str">
        <f t="shared" ca="1" si="2"/>
        <v>Brand_176</v>
      </c>
      <c r="O178" s="30"/>
    </row>
    <row r="179" spans="1:15" x14ac:dyDescent="0.25">
      <c r="A179" s="30" t="s">
        <v>800</v>
      </c>
      <c r="B179" s="31"/>
      <c r="C179" s="31">
        <v>1</v>
      </c>
      <c r="D179" s="31">
        <v>1</v>
      </c>
      <c r="E179" s="30" t="s">
        <v>564</v>
      </c>
      <c r="F179" s="30" t="s">
        <v>587</v>
      </c>
      <c r="G179" s="31"/>
      <c r="H179" s="31"/>
      <c r="I179" s="31">
        <v>1</v>
      </c>
      <c r="J179" s="30"/>
      <c r="K179" s="30" t="str">
        <f ca="1">IFERROR(IF(SERVIZIO!$A$3=1,IF(GETPIVOTDATA("Data",$A$1,"Brand",$A179,"Data",DATE(YEAR(INDEX(Tendina_Data,SERVIZIO!$A$2)),MONTH(INDEX(Tendina_Data,SERVIZIO!$A$2)),1))&lt;&gt;"",$A179,""),IF(GETPIVOTDATA("Data",$E$1,"Brand",$F179,"Data",DATE(YEAR(INDEX(Tendina_Data,SERVIZIO!$A$2)),MONTH(INDEX(Tendina_Data,SERVIZIO!$A$2)),1),"Settore",INDEX(Tendina_Settori,SERVIZIO!$A$3))&lt;&gt;"",$F179,"")),"")</f>
        <v>Brand_177</v>
      </c>
      <c r="L179" s="30">
        <f ca="1">IF(K179&lt;&gt;"",COUNTIF($K$3:K179,"*?*"),"")</f>
        <v>177</v>
      </c>
      <c r="M179" s="30">
        <v>177</v>
      </c>
      <c r="N179" s="30" t="str">
        <f t="shared" ca="1" si="2"/>
        <v>Brand_177</v>
      </c>
      <c r="O179" s="30"/>
    </row>
    <row r="180" spans="1:15" x14ac:dyDescent="0.25">
      <c r="A180" s="30" t="s">
        <v>801</v>
      </c>
      <c r="B180" s="31">
        <v>1</v>
      </c>
      <c r="C180" s="31">
        <v>1</v>
      </c>
      <c r="D180" s="31">
        <v>1</v>
      </c>
      <c r="E180" s="30" t="s">
        <v>564</v>
      </c>
      <c r="F180" s="30" t="s">
        <v>593</v>
      </c>
      <c r="G180" s="31"/>
      <c r="H180" s="31"/>
      <c r="I180" s="31">
        <v>1</v>
      </c>
      <c r="J180" s="30"/>
      <c r="K180" s="30" t="str">
        <f ca="1">IFERROR(IF(SERVIZIO!$A$3=1,IF(GETPIVOTDATA("Data",$A$1,"Brand",$A180,"Data",DATE(YEAR(INDEX(Tendina_Data,SERVIZIO!$A$2)),MONTH(INDEX(Tendina_Data,SERVIZIO!$A$2)),1))&lt;&gt;"",$A180,""),IF(GETPIVOTDATA("Data",$E$1,"Brand",$F180,"Data",DATE(YEAR(INDEX(Tendina_Data,SERVIZIO!$A$2)),MONTH(INDEX(Tendina_Data,SERVIZIO!$A$2)),1),"Settore",INDEX(Tendina_Settori,SERVIZIO!$A$3))&lt;&gt;"",$F180,"")),"")</f>
        <v>Brand_178</v>
      </c>
      <c r="L180" s="30">
        <f ca="1">IF(K180&lt;&gt;"",COUNTIF($K$3:K180,"*?*"),"")</f>
        <v>178</v>
      </c>
      <c r="M180" s="30">
        <v>178</v>
      </c>
      <c r="N180" s="30" t="str">
        <f t="shared" ca="1" si="2"/>
        <v>Brand_178</v>
      </c>
      <c r="O180" s="30"/>
    </row>
    <row r="181" spans="1:15" x14ac:dyDescent="0.25">
      <c r="A181" s="30" t="s">
        <v>802</v>
      </c>
      <c r="B181" s="31"/>
      <c r="C181" s="31">
        <v>1</v>
      </c>
      <c r="D181" s="31">
        <v>1</v>
      </c>
      <c r="E181" s="30" t="s">
        <v>564</v>
      </c>
      <c r="F181" s="30" t="s">
        <v>633</v>
      </c>
      <c r="G181" s="31"/>
      <c r="H181" s="31"/>
      <c r="I181" s="31">
        <v>1</v>
      </c>
      <c r="J181" s="30"/>
      <c r="K181" s="30" t="str">
        <f ca="1">IFERROR(IF(SERVIZIO!$A$3=1,IF(GETPIVOTDATA("Data",$A$1,"Brand",$A181,"Data",DATE(YEAR(INDEX(Tendina_Data,SERVIZIO!$A$2)),MONTH(INDEX(Tendina_Data,SERVIZIO!$A$2)),1))&lt;&gt;"",$A181,""),IF(GETPIVOTDATA("Data",$E$1,"Brand",$F181,"Data",DATE(YEAR(INDEX(Tendina_Data,SERVIZIO!$A$2)),MONTH(INDEX(Tendina_Data,SERVIZIO!$A$2)),1),"Settore",INDEX(Tendina_Settori,SERVIZIO!$A$3))&lt;&gt;"",$F181,"")),"")</f>
        <v>Brand_179</v>
      </c>
      <c r="L181" s="30">
        <f ca="1">IF(K181&lt;&gt;"",COUNTIF($K$3:K181,"*?*"),"")</f>
        <v>179</v>
      </c>
      <c r="M181" s="30">
        <v>179</v>
      </c>
      <c r="N181" s="30" t="str">
        <f t="shared" ca="1" si="2"/>
        <v>Brand_179</v>
      </c>
      <c r="O181" s="30"/>
    </row>
    <row r="182" spans="1:15" x14ac:dyDescent="0.25">
      <c r="A182" s="30" t="s">
        <v>803</v>
      </c>
      <c r="B182" s="31"/>
      <c r="C182" s="31">
        <v>1</v>
      </c>
      <c r="D182" s="31">
        <v>1</v>
      </c>
      <c r="E182" s="30" t="s">
        <v>564</v>
      </c>
      <c r="F182" s="30" t="s">
        <v>659</v>
      </c>
      <c r="G182" s="31"/>
      <c r="H182" s="31"/>
      <c r="I182" s="31">
        <v>1</v>
      </c>
      <c r="J182" s="30"/>
      <c r="K182" s="30" t="str">
        <f ca="1">IFERROR(IF(SERVIZIO!$A$3=1,IF(GETPIVOTDATA("Data",$A$1,"Brand",$A182,"Data",DATE(YEAR(INDEX(Tendina_Data,SERVIZIO!$A$2)),MONTH(INDEX(Tendina_Data,SERVIZIO!$A$2)),1))&lt;&gt;"",$A182,""),IF(GETPIVOTDATA("Data",$E$1,"Brand",$F182,"Data",DATE(YEAR(INDEX(Tendina_Data,SERVIZIO!$A$2)),MONTH(INDEX(Tendina_Data,SERVIZIO!$A$2)),1),"Settore",INDEX(Tendina_Settori,SERVIZIO!$A$3))&lt;&gt;"",$F182,"")),"")</f>
        <v>Brand_180</v>
      </c>
      <c r="L182" s="30">
        <f ca="1">IF(K182&lt;&gt;"",COUNTIF($K$3:K182,"*?*"),"")</f>
        <v>180</v>
      </c>
      <c r="M182" s="30">
        <v>180</v>
      </c>
      <c r="N182" s="30" t="str">
        <f t="shared" ca="1" si="2"/>
        <v>Brand_180</v>
      </c>
      <c r="O182" s="30"/>
    </row>
    <row r="183" spans="1:15" x14ac:dyDescent="0.25">
      <c r="A183" s="30" t="s">
        <v>804</v>
      </c>
      <c r="B183" s="31">
        <v>1</v>
      </c>
      <c r="C183" s="31">
        <v>1</v>
      </c>
      <c r="D183" s="31">
        <v>1</v>
      </c>
      <c r="E183" s="30" t="s">
        <v>564</v>
      </c>
      <c r="F183" s="30" t="s">
        <v>670</v>
      </c>
      <c r="G183" s="31"/>
      <c r="H183" s="31"/>
      <c r="I183" s="31">
        <v>1</v>
      </c>
      <c r="J183" s="30"/>
      <c r="K183" s="30" t="str">
        <f ca="1">IFERROR(IF(SERVIZIO!$A$3=1,IF(GETPIVOTDATA("Data",$A$1,"Brand",$A183,"Data",DATE(YEAR(INDEX(Tendina_Data,SERVIZIO!$A$2)),MONTH(INDEX(Tendina_Data,SERVIZIO!$A$2)),1))&lt;&gt;"",$A183,""),IF(GETPIVOTDATA("Data",$E$1,"Brand",$F183,"Data",DATE(YEAR(INDEX(Tendina_Data,SERVIZIO!$A$2)),MONTH(INDEX(Tendina_Data,SERVIZIO!$A$2)),1),"Settore",INDEX(Tendina_Settori,SERVIZIO!$A$3))&lt;&gt;"",$F183,"")),"")</f>
        <v>Brand_181</v>
      </c>
      <c r="L183" s="30">
        <f ca="1">IF(K183&lt;&gt;"",COUNTIF($K$3:K183,"*?*"),"")</f>
        <v>181</v>
      </c>
      <c r="M183" s="30">
        <v>181</v>
      </c>
      <c r="N183" s="30" t="str">
        <f t="shared" ca="1" si="2"/>
        <v>Brand_181</v>
      </c>
      <c r="O183" s="30"/>
    </row>
    <row r="184" spans="1:15" x14ac:dyDescent="0.25">
      <c r="A184" s="30" t="s">
        <v>805</v>
      </c>
      <c r="B184" s="31">
        <v>1</v>
      </c>
      <c r="C184" s="31">
        <v>1</v>
      </c>
      <c r="D184" s="31">
        <v>1</v>
      </c>
      <c r="E184" s="30" t="s">
        <v>564</v>
      </c>
      <c r="F184" s="30" t="s">
        <v>707</v>
      </c>
      <c r="G184" s="31"/>
      <c r="H184" s="31"/>
      <c r="I184" s="31">
        <v>1</v>
      </c>
      <c r="J184" s="30"/>
      <c r="K184" s="30" t="str">
        <f ca="1">IFERROR(IF(SERVIZIO!$A$3=1,IF(GETPIVOTDATA("Data",$A$1,"Brand",$A184,"Data",DATE(YEAR(INDEX(Tendina_Data,SERVIZIO!$A$2)),MONTH(INDEX(Tendina_Data,SERVIZIO!$A$2)),1))&lt;&gt;"",$A184,""),IF(GETPIVOTDATA("Data",$E$1,"Brand",$F184,"Data",DATE(YEAR(INDEX(Tendina_Data,SERVIZIO!$A$2)),MONTH(INDEX(Tendina_Data,SERVIZIO!$A$2)),1),"Settore",INDEX(Tendina_Settori,SERVIZIO!$A$3))&lt;&gt;"",$F184,"")),"")</f>
        <v>Brand_182</v>
      </c>
      <c r="L184" s="30">
        <f ca="1">IF(K184&lt;&gt;"",COUNTIF($K$3:K184,"*?*"),"")</f>
        <v>182</v>
      </c>
      <c r="M184" s="30">
        <v>182</v>
      </c>
      <c r="N184" s="30" t="str">
        <f t="shared" ca="1" si="2"/>
        <v>Brand_182</v>
      </c>
      <c r="O184" s="30"/>
    </row>
    <row r="185" spans="1:15" x14ac:dyDescent="0.25">
      <c r="A185" s="30" t="s">
        <v>806</v>
      </c>
      <c r="B185" s="31">
        <v>1</v>
      </c>
      <c r="C185" s="31">
        <v>1</v>
      </c>
      <c r="D185" s="31">
        <v>1</v>
      </c>
      <c r="E185" s="30" t="s">
        <v>564</v>
      </c>
      <c r="F185" s="30" t="s">
        <v>761</v>
      </c>
      <c r="G185" s="31"/>
      <c r="H185" s="31"/>
      <c r="I185" s="31">
        <v>1</v>
      </c>
      <c r="J185" s="30"/>
      <c r="K185" s="30" t="str">
        <f ca="1">IFERROR(IF(SERVIZIO!$A$3=1,IF(GETPIVOTDATA("Data",$A$1,"Brand",$A185,"Data",DATE(YEAR(INDEX(Tendina_Data,SERVIZIO!$A$2)),MONTH(INDEX(Tendina_Data,SERVIZIO!$A$2)),1))&lt;&gt;"",$A185,""),IF(GETPIVOTDATA("Data",$E$1,"Brand",$F185,"Data",DATE(YEAR(INDEX(Tendina_Data,SERVIZIO!$A$2)),MONTH(INDEX(Tendina_Data,SERVIZIO!$A$2)),1),"Settore",INDEX(Tendina_Settori,SERVIZIO!$A$3))&lt;&gt;"",$F185,"")),"")</f>
        <v>Brand_183</v>
      </c>
      <c r="L185" s="30">
        <f ca="1">IF(K185&lt;&gt;"",COUNTIF($K$3:K185,"*?*"),"")</f>
        <v>183</v>
      </c>
      <c r="M185" s="30">
        <v>183</v>
      </c>
      <c r="N185" s="30" t="str">
        <f t="shared" ca="1" si="2"/>
        <v>Brand_183</v>
      </c>
      <c r="O185" s="30"/>
    </row>
    <row r="186" spans="1:15" x14ac:dyDescent="0.25">
      <c r="A186" s="30" t="s">
        <v>807</v>
      </c>
      <c r="B186" s="31"/>
      <c r="C186" s="31">
        <v>1</v>
      </c>
      <c r="D186" s="31">
        <v>1</v>
      </c>
      <c r="E186" s="30" t="s">
        <v>564</v>
      </c>
      <c r="F186" s="30" t="s">
        <v>786</v>
      </c>
      <c r="G186" s="31"/>
      <c r="H186" s="31"/>
      <c r="I186" s="31">
        <v>1</v>
      </c>
      <c r="J186" s="30"/>
      <c r="K186" s="30" t="str">
        <f ca="1">IFERROR(IF(SERVIZIO!$A$3=1,IF(GETPIVOTDATA("Data",$A$1,"Brand",$A186,"Data",DATE(YEAR(INDEX(Tendina_Data,SERVIZIO!$A$2)),MONTH(INDEX(Tendina_Data,SERVIZIO!$A$2)),1))&lt;&gt;"",$A186,""),IF(GETPIVOTDATA("Data",$E$1,"Brand",$F186,"Data",DATE(YEAR(INDEX(Tendina_Data,SERVIZIO!$A$2)),MONTH(INDEX(Tendina_Data,SERVIZIO!$A$2)),1),"Settore",INDEX(Tendina_Settori,SERVIZIO!$A$3))&lt;&gt;"",$F186,"")),"")</f>
        <v>Brand_184</v>
      </c>
      <c r="L186" s="30">
        <f ca="1">IF(K186&lt;&gt;"",COUNTIF($K$3:K186,"*?*"),"")</f>
        <v>184</v>
      </c>
      <c r="M186" s="30">
        <v>184</v>
      </c>
      <c r="N186" s="30" t="str">
        <f t="shared" ca="1" si="2"/>
        <v>Brand_184</v>
      </c>
      <c r="O186" s="30"/>
    </row>
    <row r="187" spans="1:15" x14ac:dyDescent="0.25">
      <c r="A187" s="30" t="s">
        <v>808</v>
      </c>
      <c r="B187" s="31">
        <v>1</v>
      </c>
      <c r="C187" s="31">
        <v>1</v>
      </c>
      <c r="D187" s="31">
        <v>1</v>
      </c>
      <c r="E187" s="30" t="s">
        <v>564</v>
      </c>
      <c r="F187" s="30" t="s">
        <v>794</v>
      </c>
      <c r="G187" s="31"/>
      <c r="H187" s="31"/>
      <c r="I187" s="31">
        <v>1</v>
      </c>
      <c r="J187" s="30"/>
      <c r="K187" s="30" t="str">
        <f ca="1">IFERROR(IF(SERVIZIO!$A$3=1,IF(GETPIVOTDATA("Data",$A$1,"Brand",$A187,"Data",DATE(YEAR(INDEX(Tendina_Data,SERVIZIO!$A$2)),MONTH(INDEX(Tendina_Data,SERVIZIO!$A$2)),1))&lt;&gt;"",$A187,""),IF(GETPIVOTDATA("Data",$E$1,"Brand",$F187,"Data",DATE(YEAR(INDEX(Tendina_Data,SERVIZIO!$A$2)),MONTH(INDEX(Tendina_Data,SERVIZIO!$A$2)),1),"Settore",INDEX(Tendina_Settori,SERVIZIO!$A$3))&lt;&gt;"",$F187,"")),"")</f>
        <v>Brand_185</v>
      </c>
      <c r="L187" s="30">
        <f ca="1">IF(K187&lt;&gt;"",COUNTIF($K$3:K187,"*?*"),"")</f>
        <v>185</v>
      </c>
      <c r="M187" s="30">
        <v>185</v>
      </c>
      <c r="N187" s="30" t="str">
        <f t="shared" ca="1" si="2"/>
        <v>Brand_185</v>
      </c>
      <c r="O187" s="30"/>
    </row>
    <row r="188" spans="1:15" x14ac:dyDescent="0.25">
      <c r="A188" s="30" t="s">
        <v>809</v>
      </c>
      <c r="B188" s="31">
        <v>1</v>
      </c>
      <c r="C188" s="31">
        <v>1</v>
      </c>
      <c r="D188" s="31">
        <v>1</v>
      </c>
      <c r="E188" s="30" t="s">
        <v>564</v>
      </c>
      <c r="F188" s="30" t="s">
        <v>830</v>
      </c>
      <c r="G188" s="31"/>
      <c r="H188" s="31"/>
      <c r="I188" s="31">
        <v>1</v>
      </c>
      <c r="J188" s="30"/>
      <c r="K188" s="30" t="str">
        <f ca="1">IFERROR(IF(SERVIZIO!$A$3=1,IF(GETPIVOTDATA("Data",$A$1,"Brand",$A188,"Data",DATE(YEAR(INDEX(Tendina_Data,SERVIZIO!$A$2)),MONTH(INDEX(Tendina_Data,SERVIZIO!$A$2)),1))&lt;&gt;"",$A188,""),IF(GETPIVOTDATA("Data",$E$1,"Brand",$F188,"Data",DATE(YEAR(INDEX(Tendina_Data,SERVIZIO!$A$2)),MONTH(INDEX(Tendina_Data,SERVIZIO!$A$2)),1),"Settore",INDEX(Tendina_Settori,SERVIZIO!$A$3))&lt;&gt;"",$F188,"")),"")</f>
        <v>Brand_186</v>
      </c>
      <c r="L188" s="30">
        <f ca="1">IF(K188&lt;&gt;"",COUNTIF($K$3:K188,"*?*"),"")</f>
        <v>186</v>
      </c>
      <c r="M188" s="30">
        <v>186</v>
      </c>
      <c r="N188" s="30" t="str">
        <f t="shared" ca="1" si="2"/>
        <v>Brand_186</v>
      </c>
      <c r="O188" s="30"/>
    </row>
    <row r="189" spans="1:15" x14ac:dyDescent="0.25">
      <c r="A189" s="30" t="s">
        <v>810</v>
      </c>
      <c r="B189" s="31"/>
      <c r="C189" s="31">
        <v>1</v>
      </c>
      <c r="D189" s="31">
        <v>1</v>
      </c>
      <c r="E189" s="30" t="s">
        <v>564</v>
      </c>
      <c r="F189" s="30" t="s">
        <v>831</v>
      </c>
      <c r="G189" s="31"/>
      <c r="H189" s="31"/>
      <c r="I189" s="31">
        <v>1</v>
      </c>
      <c r="J189" s="30"/>
      <c r="K189" s="30" t="str">
        <f ca="1">IFERROR(IF(SERVIZIO!$A$3=1,IF(GETPIVOTDATA("Data",$A$1,"Brand",$A189,"Data",DATE(YEAR(INDEX(Tendina_Data,SERVIZIO!$A$2)),MONTH(INDEX(Tendina_Data,SERVIZIO!$A$2)),1))&lt;&gt;"",$A189,""),IF(GETPIVOTDATA("Data",$E$1,"Brand",$F189,"Data",DATE(YEAR(INDEX(Tendina_Data,SERVIZIO!$A$2)),MONTH(INDEX(Tendina_Data,SERVIZIO!$A$2)),1),"Settore",INDEX(Tendina_Settori,SERVIZIO!$A$3))&lt;&gt;"",$F189,"")),"")</f>
        <v>Brand_187</v>
      </c>
      <c r="L189" s="30">
        <f ca="1">IF(K189&lt;&gt;"",COUNTIF($K$3:K189,"*?*"),"")</f>
        <v>187</v>
      </c>
      <c r="M189" s="30">
        <v>187</v>
      </c>
      <c r="N189" s="30" t="str">
        <f t="shared" ca="1" si="2"/>
        <v>Brand_187</v>
      </c>
      <c r="O189" s="30"/>
    </row>
    <row r="190" spans="1:15" x14ac:dyDescent="0.25">
      <c r="A190" s="30" t="s">
        <v>811</v>
      </c>
      <c r="B190" s="31"/>
      <c r="C190" s="31">
        <v>1</v>
      </c>
      <c r="D190" s="31">
        <v>1</v>
      </c>
      <c r="E190" s="30" t="s">
        <v>564</v>
      </c>
      <c r="F190" s="30" t="s">
        <v>880</v>
      </c>
      <c r="G190" s="31"/>
      <c r="H190" s="31"/>
      <c r="I190" s="31">
        <v>1</v>
      </c>
      <c r="J190" s="30"/>
      <c r="K190" s="30" t="str">
        <f ca="1">IFERROR(IF(SERVIZIO!$A$3=1,IF(GETPIVOTDATA("Data",$A$1,"Brand",$A190,"Data",DATE(YEAR(INDEX(Tendina_Data,SERVIZIO!$A$2)),MONTH(INDEX(Tendina_Data,SERVIZIO!$A$2)),1))&lt;&gt;"",$A190,""),IF(GETPIVOTDATA("Data",$E$1,"Brand",$F190,"Data",DATE(YEAR(INDEX(Tendina_Data,SERVIZIO!$A$2)),MONTH(INDEX(Tendina_Data,SERVIZIO!$A$2)),1),"Settore",INDEX(Tendina_Settori,SERVIZIO!$A$3))&lt;&gt;"",$F190,"")),"")</f>
        <v>Brand_188</v>
      </c>
      <c r="L190" s="30">
        <f ca="1">IF(K190&lt;&gt;"",COUNTIF($K$3:K190,"*?*"),"")</f>
        <v>188</v>
      </c>
      <c r="M190" s="30">
        <v>188</v>
      </c>
      <c r="N190" s="30" t="str">
        <f t="shared" ca="1" si="2"/>
        <v>Brand_188</v>
      </c>
      <c r="O190" s="30"/>
    </row>
    <row r="191" spans="1:15" x14ac:dyDescent="0.25">
      <c r="A191" s="30" t="s">
        <v>812</v>
      </c>
      <c r="B191" s="31">
        <v>1</v>
      </c>
      <c r="C191" s="31">
        <v>1</v>
      </c>
      <c r="D191" s="31">
        <v>1</v>
      </c>
      <c r="E191" s="30" t="s">
        <v>564</v>
      </c>
      <c r="F191" s="30" t="s">
        <v>881</v>
      </c>
      <c r="G191" s="31"/>
      <c r="H191" s="31"/>
      <c r="I191" s="31">
        <v>1</v>
      </c>
      <c r="J191" s="30"/>
      <c r="K191" s="30" t="str">
        <f ca="1">IFERROR(IF(SERVIZIO!$A$3=1,IF(GETPIVOTDATA("Data",$A$1,"Brand",$A191,"Data",DATE(YEAR(INDEX(Tendina_Data,SERVIZIO!$A$2)),MONTH(INDEX(Tendina_Data,SERVIZIO!$A$2)),1))&lt;&gt;"",$A191,""),IF(GETPIVOTDATA("Data",$E$1,"Brand",$F191,"Data",DATE(YEAR(INDEX(Tendina_Data,SERVIZIO!$A$2)),MONTH(INDEX(Tendina_Data,SERVIZIO!$A$2)),1),"Settore",INDEX(Tendina_Settori,SERVIZIO!$A$3))&lt;&gt;"",$F191,"")),"")</f>
        <v>Brand_189</v>
      </c>
      <c r="L191" s="30">
        <f ca="1">IF(K191&lt;&gt;"",COUNTIF($K$3:K191,"*?*"),"")</f>
        <v>189</v>
      </c>
      <c r="M191" s="30">
        <v>189</v>
      </c>
      <c r="N191" s="30" t="str">
        <f t="shared" ca="1" si="2"/>
        <v>Brand_189</v>
      </c>
      <c r="O191" s="30"/>
    </row>
    <row r="192" spans="1:15" x14ac:dyDescent="0.25">
      <c r="A192" s="30" t="s">
        <v>814</v>
      </c>
      <c r="B192" s="31">
        <v>1</v>
      </c>
      <c r="C192" s="31">
        <v>1</v>
      </c>
      <c r="D192" s="31">
        <v>1</v>
      </c>
      <c r="E192" s="30" t="s">
        <v>223</v>
      </c>
      <c r="F192" s="30" t="s">
        <v>581</v>
      </c>
      <c r="G192" s="31"/>
      <c r="H192" s="31">
        <v>1</v>
      </c>
      <c r="I192" s="31">
        <v>1</v>
      </c>
      <c r="J192" s="30"/>
      <c r="K192" s="30" t="str">
        <f ca="1">IFERROR(IF(SERVIZIO!$A$3=1,IF(GETPIVOTDATA("Data",$A$1,"Brand",$A192,"Data",DATE(YEAR(INDEX(Tendina_Data,SERVIZIO!$A$2)),MONTH(INDEX(Tendina_Data,SERVIZIO!$A$2)),1))&lt;&gt;"",$A192,""),IF(GETPIVOTDATA("Data",$E$1,"Brand",$F192,"Data",DATE(YEAR(INDEX(Tendina_Data,SERVIZIO!$A$2)),MONTH(INDEX(Tendina_Data,SERVIZIO!$A$2)),1),"Settore",INDEX(Tendina_Settori,SERVIZIO!$A$3))&lt;&gt;"",$F192,"")),"")</f>
        <v>Brand_190</v>
      </c>
      <c r="L192" s="30">
        <f ca="1">IF(K192&lt;&gt;"",COUNTIF($K$3:K192,"*?*"),"")</f>
        <v>190</v>
      </c>
      <c r="M192" s="30">
        <v>190</v>
      </c>
      <c r="N192" s="30" t="str">
        <f t="shared" ca="1" si="2"/>
        <v>Brand_190</v>
      </c>
      <c r="O192" s="30"/>
    </row>
    <row r="193" spans="1:15" x14ac:dyDescent="0.25">
      <c r="A193" s="30" t="s">
        <v>815</v>
      </c>
      <c r="B193" s="31"/>
      <c r="C193" s="31">
        <v>1</v>
      </c>
      <c r="D193" s="31">
        <v>1</v>
      </c>
      <c r="E193" s="30" t="s">
        <v>223</v>
      </c>
      <c r="F193" s="30" t="s">
        <v>607</v>
      </c>
      <c r="G193" s="31"/>
      <c r="H193" s="31">
        <v>1</v>
      </c>
      <c r="I193" s="31">
        <v>1</v>
      </c>
      <c r="J193" s="30"/>
      <c r="K193" s="30" t="str">
        <f ca="1">IFERROR(IF(SERVIZIO!$A$3=1,IF(GETPIVOTDATA("Data",$A$1,"Brand",$A193,"Data",DATE(YEAR(INDEX(Tendina_Data,SERVIZIO!$A$2)),MONTH(INDEX(Tendina_Data,SERVIZIO!$A$2)),1))&lt;&gt;"",$A193,""),IF(GETPIVOTDATA("Data",$E$1,"Brand",$F193,"Data",DATE(YEAR(INDEX(Tendina_Data,SERVIZIO!$A$2)),MONTH(INDEX(Tendina_Data,SERVIZIO!$A$2)),1),"Settore",INDEX(Tendina_Settori,SERVIZIO!$A$3))&lt;&gt;"",$F193,"")),"")</f>
        <v>Brand_191</v>
      </c>
      <c r="L193" s="30">
        <f ca="1">IF(K193&lt;&gt;"",COUNTIF($K$3:K193,"*?*"),"")</f>
        <v>191</v>
      </c>
      <c r="M193" s="30">
        <v>191</v>
      </c>
      <c r="N193" s="30" t="str">
        <f t="shared" ca="1" si="2"/>
        <v>Brand_191</v>
      </c>
      <c r="O193" s="30"/>
    </row>
    <row r="194" spans="1:15" x14ac:dyDescent="0.25">
      <c r="A194" s="30" t="s">
        <v>816</v>
      </c>
      <c r="B194" s="31"/>
      <c r="C194" s="31">
        <v>1</v>
      </c>
      <c r="D194" s="31">
        <v>1</v>
      </c>
      <c r="E194" s="30" t="s">
        <v>223</v>
      </c>
      <c r="F194" s="30" t="s">
        <v>612</v>
      </c>
      <c r="G194" s="31">
        <v>1</v>
      </c>
      <c r="H194" s="31">
        <v>1</v>
      </c>
      <c r="I194" s="31">
        <v>1</v>
      </c>
      <c r="J194" s="30"/>
      <c r="K194" s="30" t="str">
        <f ca="1">IFERROR(IF(SERVIZIO!$A$3=1,IF(GETPIVOTDATA("Data",$A$1,"Brand",$A194,"Data",DATE(YEAR(INDEX(Tendina_Data,SERVIZIO!$A$2)),MONTH(INDEX(Tendina_Data,SERVIZIO!$A$2)),1))&lt;&gt;"",$A194,""),IF(GETPIVOTDATA("Data",$E$1,"Brand",$F194,"Data",DATE(YEAR(INDEX(Tendina_Data,SERVIZIO!$A$2)),MONTH(INDEX(Tendina_Data,SERVIZIO!$A$2)),1),"Settore",INDEX(Tendina_Settori,SERVIZIO!$A$3))&lt;&gt;"",$F194,"")),"")</f>
        <v>Brand_192</v>
      </c>
      <c r="L194" s="30">
        <f ca="1">IF(K194&lt;&gt;"",COUNTIF($K$3:K194,"*?*"),"")</f>
        <v>192</v>
      </c>
      <c r="M194" s="30">
        <v>192</v>
      </c>
      <c r="N194" s="30" t="str">
        <f t="shared" ca="1" si="2"/>
        <v>Brand_192</v>
      </c>
      <c r="O194" s="30"/>
    </row>
    <row r="195" spans="1:15" x14ac:dyDescent="0.25">
      <c r="A195" s="30" t="s">
        <v>817</v>
      </c>
      <c r="B195" s="31">
        <v>1</v>
      </c>
      <c r="C195" s="31">
        <v>1</v>
      </c>
      <c r="D195" s="31">
        <v>1</v>
      </c>
      <c r="E195" s="30" t="s">
        <v>223</v>
      </c>
      <c r="F195" s="30" t="s">
        <v>613</v>
      </c>
      <c r="G195" s="31">
        <v>1</v>
      </c>
      <c r="H195" s="31">
        <v>1</v>
      </c>
      <c r="I195" s="31">
        <v>1</v>
      </c>
      <c r="J195" s="30"/>
      <c r="K195" s="30" t="str">
        <f ca="1">IFERROR(IF(SERVIZIO!$A$3=1,IF(GETPIVOTDATA("Data",$A$1,"Brand",$A195,"Data",DATE(YEAR(INDEX(Tendina_Data,SERVIZIO!$A$2)),MONTH(INDEX(Tendina_Data,SERVIZIO!$A$2)),1))&lt;&gt;"",$A195,""),IF(GETPIVOTDATA("Data",$E$1,"Brand",$F195,"Data",DATE(YEAR(INDEX(Tendina_Data,SERVIZIO!$A$2)),MONTH(INDEX(Tendina_Data,SERVIZIO!$A$2)),1),"Settore",INDEX(Tendina_Settori,SERVIZIO!$A$3))&lt;&gt;"",$F195,"")),"")</f>
        <v>Brand_193</v>
      </c>
      <c r="L195" s="30">
        <f ca="1">IF(K195&lt;&gt;"",COUNTIF($K$3:K195,"*?*"),"")</f>
        <v>193</v>
      </c>
      <c r="M195" s="30">
        <v>193</v>
      </c>
      <c r="N195" s="30" t="str">
        <f t="shared" ca="1" si="2"/>
        <v>Brand_193</v>
      </c>
      <c r="O195" s="30"/>
    </row>
    <row r="196" spans="1:15" x14ac:dyDescent="0.25">
      <c r="A196" s="30" t="s">
        <v>818</v>
      </c>
      <c r="B196" s="31">
        <v>1</v>
      </c>
      <c r="C196" s="31">
        <v>1</v>
      </c>
      <c r="D196" s="31">
        <v>1</v>
      </c>
      <c r="E196" s="30" t="s">
        <v>223</v>
      </c>
      <c r="F196" s="30" t="s">
        <v>614</v>
      </c>
      <c r="G196" s="31"/>
      <c r="H196" s="31"/>
      <c r="I196" s="31">
        <v>1</v>
      </c>
      <c r="J196" s="30"/>
      <c r="K196" s="30" t="str">
        <f ca="1">IFERROR(IF(SERVIZIO!$A$3=1,IF(GETPIVOTDATA("Data",$A$1,"Brand",$A196,"Data",DATE(YEAR(INDEX(Tendina_Data,SERVIZIO!$A$2)),MONTH(INDEX(Tendina_Data,SERVIZIO!$A$2)),1))&lt;&gt;"",$A196,""),IF(GETPIVOTDATA("Data",$E$1,"Brand",$F196,"Data",DATE(YEAR(INDEX(Tendina_Data,SERVIZIO!$A$2)),MONTH(INDEX(Tendina_Data,SERVIZIO!$A$2)),1),"Settore",INDEX(Tendina_Settori,SERVIZIO!$A$3))&lt;&gt;"",$F196,"")),"")</f>
        <v>Brand_194</v>
      </c>
      <c r="L196" s="30">
        <f ca="1">IF(K196&lt;&gt;"",COUNTIF($K$3:K196,"*?*"),"")</f>
        <v>194</v>
      </c>
      <c r="M196" s="30">
        <v>194</v>
      </c>
      <c r="N196" s="30" t="str">
        <f t="shared" ref="N196:N259" ca="1" si="3">IFERROR(INDEX($K$3:$K$1002,MATCH($M196,$L$3:$L$1002,0)),"")</f>
        <v>Brand_194</v>
      </c>
      <c r="O196" s="30"/>
    </row>
    <row r="197" spans="1:15" x14ac:dyDescent="0.25">
      <c r="A197" s="30" t="s">
        <v>819</v>
      </c>
      <c r="B197" s="31">
        <v>1</v>
      </c>
      <c r="C197" s="31">
        <v>1</v>
      </c>
      <c r="D197" s="31">
        <v>1</v>
      </c>
      <c r="E197" s="30" t="s">
        <v>223</v>
      </c>
      <c r="F197" s="30" t="s">
        <v>616</v>
      </c>
      <c r="G197" s="31"/>
      <c r="H197" s="31">
        <v>1</v>
      </c>
      <c r="I197" s="31">
        <v>1</v>
      </c>
      <c r="J197" s="30"/>
      <c r="K197" s="30" t="str">
        <f ca="1">IFERROR(IF(SERVIZIO!$A$3=1,IF(GETPIVOTDATA("Data",$A$1,"Brand",$A197,"Data",DATE(YEAR(INDEX(Tendina_Data,SERVIZIO!$A$2)),MONTH(INDEX(Tendina_Data,SERVIZIO!$A$2)),1))&lt;&gt;"",$A197,""),IF(GETPIVOTDATA("Data",$E$1,"Brand",$F197,"Data",DATE(YEAR(INDEX(Tendina_Data,SERVIZIO!$A$2)),MONTH(INDEX(Tendina_Data,SERVIZIO!$A$2)),1),"Settore",INDEX(Tendina_Settori,SERVIZIO!$A$3))&lt;&gt;"",$F197,"")),"")</f>
        <v>Brand_195</v>
      </c>
      <c r="L197" s="30">
        <f ca="1">IF(K197&lt;&gt;"",COUNTIF($K$3:K197,"*?*"),"")</f>
        <v>195</v>
      </c>
      <c r="M197" s="30">
        <v>195</v>
      </c>
      <c r="N197" s="30" t="str">
        <f t="shared" ca="1" si="3"/>
        <v>Brand_195</v>
      </c>
      <c r="O197" s="30"/>
    </row>
    <row r="198" spans="1:15" x14ac:dyDescent="0.25">
      <c r="A198" s="30" t="s">
        <v>820</v>
      </c>
      <c r="B198" s="31">
        <v>1</v>
      </c>
      <c r="C198" s="31">
        <v>1</v>
      </c>
      <c r="D198" s="31">
        <v>1</v>
      </c>
      <c r="E198" s="30" t="s">
        <v>223</v>
      </c>
      <c r="F198" s="30" t="s">
        <v>618</v>
      </c>
      <c r="G198" s="31"/>
      <c r="H198" s="31">
        <v>1</v>
      </c>
      <c r="I198" s="31">
        <v>1</v>
      </c>
      <c r="J198" s="30"/>
      <c r="K198" s="30" t="str">
        <f ca="1">IFERROR(IF(SERVIZIO!$A$3=1,IF(GETPIVOTDATA("Data",$A$1,"Brand",$A198,"Data",DATE(YEAR(INDEX(Tendina_Data,SERVIZIO!$A$2)),MONTH(INDEX(Tendina_Data,SERVIZIO!$A$2)),1))&lt;&gt;"",$A198,""),IF(GETPIVOTDATA("Data",$E$1,"Brand",$F198,"Data",DATE(YEAR(INDEX(Tendina_Data,SERVIZIO!$A$2)),MONTH(INDEX(Tendina_Data,SERVIZIO!$A$2)),1),"Settore",INDEX(Tendina_Settori,SERVIZIO!$A$3))&lt;&gt;"",$F198,"")),"")</f>
        <v>Brand_196</v>
      </c>
      <c r="L198" s="30">
        <f ca="1">IF(K198&lt;&gt;"",COUNTIF($K$3:K198,"*?*"),"")</f>
        <v>196</v>
      </c>
      <c r="M198" s="30">
        <v>196</v>
      </c>
      <c r="N198" s="30" t="str">
        <f t="shared" ca="1" si="3"/>
        <v>Brand_196</v>
      </c>
      <c r="O198" s="30"/>
    </row>
    <row r="199" spans="1:15" x14ac:dyDescent="0.25">
      <c r="A199" s="30" t="s">
        <v>823</v>
      </c>
      <c r="B199" s="31">
        <v>1</v>
      </c>
      <c r="C199" s="31">
        <v>1</v>
      </c>
      <c r="D199" s="31">
        <v>1</v>
      </c>
      <c r="E199" s="30" t="s">
        <v>223</v>
      </c>
      <c r="F199" s="30" t="s">
        <v>643</v>
      </c>
      <c r="G199" s="31">
        <v>1</v>
      </c>
      <c r="H199" s="31">
        <v>1</v>
      </c>
      <c r="I199" s="31">
        <v>1</v>
      </c>
      <c r="J199" s="30"/>
      <c r="K199" s="30" t="str">
        <f ca="1">IFERROR(IF(SERVIZIO!$A$3=1,IF(GETPIVOTDATA("Data",$A$1,"Brand",$A199,"Data",DATE(YEAR(INDEX(Tendina_Data,SERVIZIO!$A$2)),MONTH(INDEX(Tendina_Data,SERVIZIO!$A$2)),1))&lt;&gt;"",$A199,""),IF(GETPIVOTDATA("Data",$E$1,"Brand",$F199,"Data",DATE(YEAR(INDEX(Tendina_Data,SERVIZIO!$A$2)),MONTH(INDEX(Tendina_Data,SERVIZIO!$A$2)),1),"Settore",INDEX(Tendina_Settori,SERVIZIO!$A$3))&lt;&gt;"",$F199,"")),"")</f>
        <v>Brand_197</v>
      </c>
      <c r="L199" s="30">
        <f ca="1">IF(K199&lt;&gt;"",COUNTIF($K$3:K199,"*?*"),"")</f>
        <v>197</v>
      </c>
      <c r="M199" s="30">
        <v>197</v>
      </c>
      <c r="N199" s="30" t="str">
        <f t="shared" ca="1" si="3"/>
        <v>Brand_197</v>
      </c>
      <c r="O199" s="30"/>
    </row>
    <row r="200" spans="1:15" x14ac:dyDescent="0.25">
      <c r="A200" s="30" t="s">
        <v>824</v>
      </c>
      <c r="B200" s="31">
        <v>1</v>
      </c>
      <c r="C200" s="31">
        <v>1</v>
      </c>
      <c r="D200" s="31">
        <v>1</v>
      </c>
      <c r="E200" s="30" t="s">
        <v>223</v>
      </c>
      <c r="F200" s="30" t="s">
        <v>667</v>
      </c>
      <c r="G200" s="31">
        <v>1</v>
      </c>
      <c r="H200" s="31">
        <v>1</v>
      </c>
      <c r="I200" s="31">
        <v>1</v>
      </c>
      <c r="J200" s="30"/>
      <c r="K200" s="30" t="str">
        <f ca="1">IFERROR(IF(SERVIZIO!$A$3=1,IF(GETPIVOTDATA("Data",$A$1,"Brand",$A200,"Data",DATE(YEAR(INDEX(Tendina_Data,SERVIZIO!$A$2)),MONTH(INDEX(Tendina_Data,SERVIZIO!$A$2)),1))&lt;&gt;"",$A200,""),IF(GETPIVOTDATA("Data",$E$1,"Brand",$F200,"Data",DATE(YEAR(INDEX(Tendina_Data,SERVIZIO!$A$2)),MONTH(INDEX(Tendina_Data,SERVIZIO!$A$2)),1),"Settore",INDEX(Tendina_Settori,SERVIZIO!$A$3))&lt;&gt;"",$F200,"")),"")</f>
        <v>Brand_198</v>
      </c>
      <c r="L200" s="30">
        <f ca="1">IF(K200&lt;&gt;"",COUNTIF($K$3:K200,"*?*"),"")</f>
        <v>198</v>
      </c>
      <c r="M200" s="30">
        <v>198</v>
      </c>
      <c r="N200" s="30" t="str">
        <f t="shared" ca="1" si="3"/>
        <v>Brand_198</v>
      </c>
      <c r="O200" s="30"/>
    </row>
    <row r="201" spans="1:15" x14ac:dyDescent="0.25">
      <c r="A201" s="30" t="s">
        <v>825</v>
      </c>
      <c r="B201" s="31"/>
      <c r="C201" s="31">
        <v>1</v>
      </c>
      <c r="D201" s="31">
        <v>1</v>
      </c>
      <c r="E201" s="30" t="s">
        <v>223</v>
      </c>
      <c r="F201" s="30" t="s">
        <v>722</v>
      </c>
      <c r="G201" s="31">
        <v>1</v>
      </c>
      <c r="H201" s="31">
        <v>1</v>
      </c>
      <c r="I201" s="31">
        <v>1</v>
      </c>
      <c r="J201" s="30"/>
      <c r="K201" s="30" t="str">
        <f ca="1">IFERROR(IF(SERVIZIO!$A$3=1,IF(GETPIVOTDATA("Data",$A$1,"Brand",$A201,"Data",DATE(YEAR(INDEX(Tendina_Data,SERVIZIO!$A$2)),MONTH(INDEX(Tendina_Data,SERVIZIO!$A$2)),1))&lt;&gt;"",$A201,""),IF(GETPIVOTDATA("Data",$E$1,"Brand",$F201,"Data",DATE(YEAR(INDEX(Tendina_Data,SERVIZIO!$A$2)),MONTH(INDEX(Tendina_Data,SERVIZIO!$A$2)),1),"Settore",INDEX(Tendina_Settori,SERVIZIO!$A$3))&lt;&gt;"",$F201,"")),"")</f>
        <v>Brand_199</v>
      </c>
      <c r="L201" s="30">
        <f ca="1">IF(K201&lt;&gt;"",COUNTIF($K$3:K201,"*?*"),"")</f>
        <v>199</v>
      </c>
      <c r="M201" s="30">
        <v>199</v>
      </c>
      <c r="N201" s="30" t="str">
        <f t="shared" ca="1" si="3"/>
        <v>Brand_199</v>
      </c>
      <c r="O201" s="30"/>
    </row>
    <row r="202" spans="1:15" x14ac:dyDescent="0.25">
      <c r="A202" s="30" t="s">
        <v>827</v>
      </c>
      <c r="B202" s="31">
        <v>1</v>
      </c>
      <c r="C202" s="31">
        <v>1</v>
      </c>
      <c r="D202" s="31">
        <v>1</v>
      </c>
      <c r="E202" s="30" t="s">
        <v>223</v>
      </c>
      <c r="F202" s="30" t="s">
        <v>727</v>
      </c>
      <c r="G202" s="31"/>
      <c r="H202" s="31"/>
      <c r="I202" s="31">
        <v>1</v>
      </c>
      <c r="J202" s="30"/>
      <c r="K202" s="30" t="str">
        <f ca="1">IFERROR(IF(SERVIZIO!$A$3=1,IF(GETPIVOTDATA("Data",$A$1,"Brand",$A202,"Data",DATE(YEAR(INDEX(Tendina_Data,SERVIZIO!$A$2)),MONTH(INDEX(Tendina_Data,SERVIZIO!$A$2)),1))&lt;&gt;"",$A202,""),IF(GETPIVOTDATA("Data",$E$1,"Brand",$F202,"Data",DATE(YEAR(INDEX(Tendina_Data,SERVIZIO!$A$2)),MONTH(INDEX(Tendina_Data,SERVIZIO!$A$2)),1),"Settore",INDEX(Tendina_Settori,SERVIZIO!$A$3))&lt;&gt;"",$F202,"")),"")</f>
        <v>Brand_200</v>
      </c>
      <c r="L202" s="30">
        <f ca="1">IF(K202&lt;&gt;"",COUNTIF($K$3:K202,"*?*"),"")</f>
        <v>200</v>
      </c>
      <c r="M202" s="30">
        <v>200</v>
      </c>
      <c r="N202" s="30" t="str">
        <f t="shared" ca="1" si="3"/>
        <v>Brand_200</v>
      </c>
      <c r="O202" s="30"/>
    </row>
    <row r="203" spans="1:15" x14ac:dyDescent="0.25">
      <c r="A203" s="30" t="s">
        <v>828</v>
      </c>
      <c r="B203" s="31"/>
      <c r="C203" s="31"/>
      <c r="D203" s="31">
        <v>1</v>
      </c>
      <c r="E203" s="30" t="s">
        <v>223</v>
      </c>
      <c r="F203" s="30" t="s">
        <v>747</v>
      </c>
      <c r="G203" s="31">
        <v>1</v>
      </c>
      <c r="H203" s="31">
        <v>1</v>
      </c>
      <c r="I203" s="31">
        <v>1</v>
      </c>
      <c r="J203" s="30"/>
      <c r="K203" s="30" t="str">
        <f ca="1">IFERROR(IF(SERVIZIO!$A$3=1,IF(GETPIVOTDATA("Data",$A$1,"Brand",$A203,"Data",DATE(YEAR(INDEX(Tendina_Data,SERVIZIO!$A$2)),MONTH(INDEX(Tendina_Data,SERVIZIO!$A$2)),1))&lt;&gt;"",$A203,""),IF(GETPIVOTDATA("Data",$E$1,"Brand",$F203,"Data",DATE(YEAR(INDEX(Tendina_Data,SERVIZIO!$A$2)),MONTH(INDEX(Tendina_Data,SERVIZIO!$A$2)),1),"Settore",INDEX(Tendina_Settori,SERVIZIO!$A$3))&lt;&gt;"",$F203,"")),"")</f>
        <v>Brand_201</v>
      </c>
      <c r="L203" s="30">
        <f ca="1">IF(K203&lt;&gt;"",COUNTIF($K$3:K203,"*?*"),"")</f>
        <v>201</v>
      </c>
      <c r="M203" s="30">
        <v>201</v>
      </c>
      <c r="N203" s="30" t="str">
        <f t="shared" ca="1" si="3"/>
        <v>Brand_201</v>
      </c>
      <c r="O203" s="30"/>
    </row>
    <row r="204" spans="1:15" x14ac:dyDescent="0.25">
      <c r="A204" s="30" t="s">
        <v>829</v>
      </c>
      <c r="B204" s="31"/>
      <c r="C204" s="31"/>
      <c r="D204" s="31">
        <v>1</v>
      </c>
      <c r="E204" s="30" t="s">
        <v>223</v>
      </c>
      <c r="F204" s="30" t="s">
        <v>793</v>
      </c>
      <c r="G204" s="31">
        <v>1</v>
      </c>
      <c r="H204" s="31">
        <v>1</v>
      </c>
      <c r="I204" s="31">
        <v>1</v>
      </c>
      <c r="J204" s="30"/>
      <c r="K204" s="30" t="str">
        <f ca="1">IFERROR(IF(SERVIZIO!$A$3=1,IF(GETPIVOTDATA("Data",$A$1,"Brand",$A204,"Data",DATE(YEAR(INDEX(Tendina_Data,SERVIZIO!$A$2)),MONTH(INDEX(Tendina_Data,SERVIZIO!$A$2)),1))&lt;&gt;"",$A204,""),IF(GETPIVOTDATA("Data",$E$1,"Brand",$F204,"Data",DATE(YEAR(INDEX(Tendina_Data,SERVIZIO!$A$2)),MONTH(INDEX(Tendina_Data,SERVIZIO!$A$2)),1),"Settore",INDEX(Tendina_Settori,SERVIZIO!$A$3))&lt;&gt;"",$F204,"")),"")</f>
        <v>Brand_202</v>
      </c>
      <c r="L204" s="30">
        <f ca="1">IF(K204&lt;&gt;"",COUNTIF($K$3:K204,"*?*"),"")</f>
        <v>202</v>
      </c>
      <c r="M204" s="30">
        <v>202</v>
      </c>
      <c r="N204" s="30" t="str">
        <f t="shared" ca="1" si="3"/>
        <v>Brand_202</v>
      </c>
      <c r="O204" s="30"/>
    </row>
    <row r="205" spans="1:15" x14ac:dyDescent="0.25">
      <c r="A205" s="30" t="s">
        <v>830</v>
      </c>
      <c r="B205" s="31"/>
      <c r="C205" s="31"/>
      <c r="D205" s="31">
        <v>1</v>
      </c>
      <c r="E205" s="30" t="s">
        <v>223</v>
      </c>
      <c r="F205" s="30" t="s">
        <v>138</v>
      </c>
      <c r="G205" s="31"/>
      <c r="H205" s="31">
        <v>1</v>
      </c>
      <c r="I205" s="31">
        <v>1</v>
      </c>
      <c r="J205" s="30"/>
      <c r="K205" s="30" t="str">
        <f ca="1">IFERROR(IF(SERVIZIO!$A$3=1,IF(GETPIVOTDATA("Data",$A$1,"Brand",$A205,"Data",DATE(YEAR(INDEX(Tendina_Data,SERVIZIO!$A$2)),MONTH(INDEX(Tendina_Data,SERVIZIO!$A$2)),1))&lt;&gt;"",$A205,""),IF(GETPIVOTDATA("Data",$E$1,"Brand",$F205,"Data",DATE(YEAR(INDEX(Tendina_Data,SERVIZIO!$A$2)),MONTH(INDEX(Tendina_Data,SERVIZIO!$A$2)),1),"Settore",INDEX(Tendina_Settori,SERVIZIO!$A$3))&lt;&gt;"",$F205,"")),"")</f>
        <v>Brand_203</v>
      </c>
      <c r="L205" s="30">
        <f ca="1">IF(K205&lt;&gt;"",COUNTIF($K$3:K205,"*?*"),"")</f>
        <v>203</v>
      </c>
      <c r="M205" s="30">
        <v>203</v>
      </c>
      <c r="N205" s="30" t="str">
        <f t="shared" ca="1" si="3"/>
        <v>Brand_203</v>
      </c>
      <c r="O205" s="30"/>
    </row>
    <row r="206" spans="1:15" x14ac:dyDescent="0.25">
      <c r="A206" s="30" t="s">
        <v>831</v>
      </c>
      <c r="B206" s="31"/>
      <c r="C206" s="31"/>
      <c r="D206" s="31">
        <v>1</v>
      </c>
      <c r="E206" s="30" t="s">
        <v>223</v>
      </c>
      <c r="F206" s="30" t="s">
        <v>861</v>
      </c>
      <c r="G206" s="31"/>
      <c r="H206" s="31">
        <v>1</v>
      </c>
      <c r="I206" s="31">
        <v>1</v>
      </c>
      <c r="J206" s="30"/>
      <c r="K206" s="30" t="str">
        <f ca="1">IFERROR(IF(SERVIZIO!$A$3=1,IF(GETPIVOTDATA("Data",$A$1,"Brand",$A206,"Data",DATE(YEAR(INDEX(Tendina_Data,SERVIZIO!$A$2)),MONTH(INDEX(Tendina_Data,SERVIZIO!$A$2)),1))&lt;&gt;"",$A206,""),IF(GETPIVOTDATA("Data",$E$1,"Brand",$F206,"Data",DATE(YEAR(INDEX(Tendina_Data,SERVIZIO!$A$2)),MONTH(INDEX(Tendina_Data,SERVIZIO!$A$2)),1),"Settore",INDEX(Tendina_Settori,SERVIZIO!$A$3))&lt;&gt;"",$F206,"")),"")</f>
        <v>Brand_204</v>
      </c>
      <c r="L206" s="30">
        <f ca="1">IF(K206&lt;&gt;"",COUNTIF($K$3:K206,"*?*"),"")</f>
        <v>204</v>
      </c>
      <c r="M206" s="30">
        <v>204</v>
      </c>
      <c r="N206" s="30" t="str">
        <f t="shared" ca="1" si="3"/>
        <v>Brand_204</v>
      </c>
      <c r="O206" s="30"/>
    </row>
    <row r="207" spans="1:15" x14ac:dyDescent="0.25">
      <c r="A207" s="30" t="s">
        <v>832</v>
      </c>
      <c r="B207" s="31">
        <v>1</v>
      </c>
      <c r="C207" s="31">
        <v>1</v>
      </c>
      <c r="D207" s="31">
        <v>1</v>
      </c>
      <c r="E207" s="30" t="s">
        <v>223</v>
      </c>
      <c r="F207" s="30" t="s">
        <v>865</v>
      </c>
      <c r="G207" s="31">
        <v>1</v>
      </c>
      <c r="H207" s="31">
        <v>1</v>
      </c>
      <c r="I207" s="31">
        <v>1</v>
      </c>
      <c r="J207" s="30"/>
      <c r="K207" s="30" t="str">
        <f ca="1">IFERROR(IF(SERVIZIO!$A$3=1,IF(GETPIVOTDATA("Data",$A$1,"Brand",$A207,"Data",DATE(YEAR(INDEX(Tendina_Data,SERVIZIO!$A$2)),MONTH(INDEX(Tendina_Data,SERVIZIO!$A$2)),1))&lt;&gt;"",$A207,""),IF(GETPIVOTDATA("Data",$E$1,"Brand",$F207,"Data",DATE(YEAR(INDEX(Tendina_Data,SERVIZIO!$A$2)),MONTH(INDEX(Tendina_Data,SERVIZIO!$A$2)),1),"Settore",INDEX(Tendina_Settori,SERVIZIO!$A$3))&lt;&gt;"",$F207,"")),"")</f>
        <v>Brand_205</v>
      </c>
      <c r="L207" s="30">
        <f ca="1">IF(K207&lt;&gt;"",COUNTIF($K$3:K207,"*?*"),"")</f>
        <v>205</v>
      </c>
      <c r="M207" s="30">
        <v>205</v>
      </c>
      <c r="N207" s="30" t="str">
        <f t="shared" ca="1" si="3"/>
        <v>Brand_205</v>
      </c>
      <c r="O207" s="30"/>
    </row>
    <row r="208" spans="1:15" x14ac:dyDescent="0.25">
      <c r="A208" s="30" t="s">
        <v>833</v>
      </c>
      <c r="B208" s="31"/>
      <c r="C208" s="31">
        <v>1</v>
      </c>
      <c r="D208" s="31">
        <v>1</v>
      </c>
      <c r="E208" s="30" t="s">
        <v>223</v>
      </c>
      <c r="F208" s="30" t="s">
        <v>874</v>
      </c>
      <c r="G208" s="31"/>
      <c r="H208" s="31">
        <v>1</v>
      </c>
      <c r="I208" s="31">
        <v>1</v>
      </c>
      <c r="J208" s="30"/>
      <c r="K208" s="30" t="str">
        <f ca="1">IFERROR(IF(SERVIZIO!$A$3=1,IF(GETPIVOTDATA("Data",$A$1,"Brand",$A208,"Data",DATE(YEAR(INDEX(Tendina_Data,SERVIZIO!$A$2)),MONTH(INDEX(Tendina_Data,SERVIZIO!$A$2)),1))&lt;&gt;"",$A208,""),IF(GETPIVOTDATA("Data",$E$1,"Brand",$F208,"Data",DATE(YEAR(INDEX(Tendina_Data,SERVIZIO!$A$2)),MONTH(INDEX(Tendina_Data,SERVIZIO!$A$2)),1),"Settore",INDEX(Tendina_Settori,SERVIZIO!$A$3))&lt;&gt;"",$F208,"")),"")</f>
        <v>Brand_206</v>
      </c>
      <c r="L208" s="30">
        <f ca="1">IF(K208&lt;&gt;"",COUNTIF($K$3:K208,"*?*"),"")</f>
        <v>206</v>
      </c>
      <c r="M208" s="30">
        <v>206</v>
      </c>
      <c r="N208" s="30" t="str">
        <f t="shared" ca="1" si="3"/>
        <v>Brand_206</v>
      </c>
      <c r="O208" s="30"/>
    </row>
    <row r="209" spans="1:15" x14ac:dyDescent="0.25">
      <c r="A209" s="30" t="s">
        <v>834</v>
      </c>
      <c r="B209" s="31">
        <v>1</v>
      </c>
      <c r="C209" s="31">
        <v>1</v>
      </c>
      <c r="D209" s="31">
        <v>1</v>
      </c>
      <c r="E209" s="30" t="s">
        <v>223</v>
      </c>
      <c r="F209" s="30" t="s">
        <v>879</v>
      </c>
      <c r="G209" s="31"/>
      <c r="H209" s="31">
        <v>1</v>
      </c>
      <c r="I209" s="31">
        <v>1</v>
      </c>
      <c r="J209" s="30"/>
      <c r="K209" s="30" t="str">
        <f ca="1">IFERROR(IF(SERVIZIO!$A$3=1,IF(GETPIVOTDATA("Data",$A$1,"Brand",$A209,"Data",DATE(YEAR(INDEX(Tendina_Data,SERVIZIO!$A$2)),MONTH(INDEX(Tendina_Data,SERVIZIO!$A$2)),1))&lt;&gt;"",$A209,""),IF(GETPIVOTDATA("Data",$E$1,"Brand",$F209,"Data",DATE(YEAR(INDEX(Tendina_Data,SERVIZIO!$A$2)),MONTH(INDEX(Tendina_Data,SERVIZIO!$A$2)),1),"Settore",INDEX(Tendina_Settori,SERVIZIO!$A$3))&lt;&gt;"",$F209,"")),"")</f>
        <v>Brand_207</v>
      </c>
      <c r="L209" s="30">
        <f ca="1">IF(K209&lt;&gt;"",COUNTIF($K$3:K209,"*?*"),"")</f>
        <v>207</v>
      </c>
      <c r="M209" s="30">
        <v>207</v>
      </c>
      <c r="N209" s="30" t="str">
        <f t="shared" ca="1" si="3"/>
        <v>Brand_207</v>
      </c>
      <c r="O209" s="30"/>
    </row>
    <row r="210" spans="1:15" x14ac:dyDescent="0.25">
      <c r="A210" s="30" t="s">
        <v>138</v>
      </c>
      <c r="B210" s="31"/>
      <c r="C210" s="31">
        <v>1</v>
      </c>
      <c r="D210" s="31">
        <v>1</v>
      </c>
      <c r="E210" s="30" t="s">
        <v>224</v>
      </c>
      <c r="F210" s="30" t="s">
        <v>609</v>
      </c>
      <c r="G210" s="31">
        <v>1</v>
      </c>
      <c r="H210" s="31">
        <v>1</v>
      </c>
      <c r="I210" s="31">
        <v>1</v>
      </c>
      <c r="J210" s="30"/>
      <c r="K210" s="30" t="str">
        <f ca="1">IFERROR(IF(SERVIZIO!$A$3=1,IF(GETPIVOTDATA("Data",$A$1,"Brand",$A210,"Data",DATE(YEAR(INDEX(Tendina_Data,SERVIZIO!$A$2)),MONTH(INDEX(Tendina_Data,SERVIZIO!$A$2)),1))&lt;&gt;"",$A210,""),IF(GETPIVOTDATA("Data",$E$1,"Brand",$F210,"Data",DATE(YEAR(INDEX(Tendina_Data,SERVIZIO!$A$2)),MONTH(INDEX(Tendina_Data,SERVIZIO!$A$2)),1),"Settore",INDEX(Tendina_Settori,SERVIZIO!$A$3))&lt;&gt;"",$F210,"")),"")</f>
        <v>Self</v>
      </c>
      <c r="L210" s="30">
        <f ca="1">IF(K210&lt;&gt;"",COUNTIF($K$3:K210,"*?*"),"")</f>
        <v>208</v>
      </c>
      <c r="M210" s="30">
        <v>208</v>
      </c>
      <c r="N210" s="30" t="str">
        <f t="shared" ca="1" si="3"/>
        <v>Self</v>
      </c>
      <c r="O210" s="30"/>
    </row>
    <row r="211" spans="1:15" x14ac:dyDescent="0.25">
      <c r="A211" s="30" t="s">
        <v>835</v>
      </c>
      <c r="B211" s="31">
        <v>1</v>
      </c>
      <c r="C211" s="31">
        <v>1</v>
      </c>
      <c r="D211" s="31">
        <v>1</v>
      </c>
      <c r="E211" s="30" t="s">
        <v>224</v>
      </c>
      <c r="F211" s="30" t="s">
        <v>676</v>
      </c>
      <c r="G211" s="31">
        <v>1</v>
      </c>
      <c r="H211" s="31">
        <v>1</v>
      </c>
      <c r="I211" s="31">
        <v>1</v>
      </c>
      <c r="J211" s="30"/>
      <c r="K211" s="30" t="str">
        <f ca="1">IFERROR(IF(SERVIZIO!$A$3=1,IF(GETPIVOTDATA("Data",$A$1,"Brand",$A211,"Data",DATE(YEAR(INDEX(Tendina_Data,SERVIZIO!$A$2)),MONTH(INDEX(Tendina_Data,SERVIZIO!$A$2)),1))&lt;&gt;"",$A211,""),IF(GETPIVOTDATA("Data",$E$1,"Brand",$F211,"Data",DATE(YEAR(INDEX(Tendina_Data,SERVIZIO!$A$2)),MONTH(INDEX(Tendina_Data,SERVIZIO!$A$2)),1),"Settore",INDEX(Tendina_Settori,SERVIZIO!$A$3))&lt;&gt;"",$F211,"")),"")</f>
        <v>Brand_209</v>
      </c>
      <c r="L211" s="30">
        <f ca="1">IF(K211&lt;&gt;"",COUNTIF($K$3:K211,"*?*"),"")</f>
        <v>209</v>
      </c>
      <c r="M211" s="30">
        <v>209</v>
      </c>
      <c r="N211" s="30" t="str">
        <f t="shared" ca="1" si="3"/>
        <v>Brand_209</v>
      </c>
      <c r="O211" s="30"/>
    </row>
    <row r="212" spans="1:15" x14ac:dyDescent="0.25">
      <c r="A212" s="30" t="s">
        <v>836</v>
      </c>
      <c r="B212" s="31"/>
      <c r="C212" s="31">
        <v>1</v>
      </c>
      <c r="D212" s="31">
        <v>1</v>
      </c>
      <c r="E212" s="30" t="s">
        <v>224</v>
      </c>
      <c r="F212" s="30" t="s">
        <v>700</v>
      </c>
      <c r="G212" s="31">
        <v>1</v>
      </c>
      <c r="H212" s="31">
        <v>1</v>
      </c>
      <c r="I212" s="31">
        <v>1</v>
      </c>
      <c r="J212" s="30"/>
      <c r="K212" s="30" t="str">
        <f ca="1">IFERROR(IF(SERVIZIO!$A$3=1,IF(GETPIVOTDATA("Data",$A$1,"Brand",$A212,"Data",DATE(YEAR(INDEX(Tendina_Data,SERVIZIO!$A$2)),MONTH(INDEX(Tendina_Data,SERVIZIO!$A$2)),1))&lt;&gt;"",$A212,""),IF(GETPIVOTDATA("Data",$E$1,"Brand",$F212,"Data",DATE(YEAR(INDEX(Tendina_Data,SERVIZIO!$A$2)),MONTH(INDEX(Tendina_Data,SERVIZIO!$A$2)),1),"Settore",INDEX(Tendina_Settori,SERVIZIO!$A$3))&lt;&gt;"",$F212,"")),"")</f>
        <v>Brand_210</v>
      </c>
      <c r="L212" s="30">
        <f ca="1">IF(K212&lt;&gt;"",COUNTIF($K$3:K212,"*?*"),"")</f>
        <v>210</v>
      </c>
      <c r="M212" s="30">
        <v>210</v>
      </c>
      <c r="N212" s="30" t="str">
        <f t="shared" ca="1" si="3"/>
        <v>Brand_210</v>
      </c>
      <c r="O212" s="30"/>
    </row>
    <row r="213" spans="1:15" x14ac:dyDescent="0.25">
      <c r="A213" s="30" t="s">
        <v>4</v>
      </c>
      <c r="B213" s="31">
        <v>1</v>
      </c>
      <c r="C213" s="31">
        <v>1</v>
      </c>
      <c r="D213" s="31">
        <v>1</v>
      </c>
      <c r="E213" s="30" t="s">
        <v>224</v>
      </c>
      <c r="F213" s="30" t="s">
        <v>703</v>
      </c>
      <c r="G213" s="31">
        <v>1</v>
      </c>
      <c r="H213" s="31">
        <v>1</v>
      </c>
      <c r="I213" s="31">
        <v>1</v>
      </c>
      <c r="J213" s="30"/>
      <c r="K213" s="30" t="str">
        <f ca="1">IFERROR(IF(SERVIZIO!$A$3=1,IF(GETPIVOTDATA("Data",$A$1,"Brand",$A213,"Data",DATE(YEAR(INDEX(Tendina_Data,SERVIZIO!$A$2)),MONTH(INDEX(Tendina_Data,SERVIZIO!$A$2)),1))&lt;&gt;"",$A213,""),IF(GETPIVOTDATA("Data",$E$1,"Brand",$F213,"Data",DATE(YEAR(INDEX(Tendina_Data,SERVIZIO!$A$2)),MONTH(INDEX(Tendina_Data,SERVIZIO!$A$2)),1),"Settore",INDEX(Tendina_Settori,SERVIZIO!$A$3))&lt;&gt;"",$F213,"")),"")</f>
        <v>Sigma</v>
      </c>
      <c r="L213" s="30">
        <f ca="1">IF(K213&lt;&gt;"",COUNTIF($K$3:K213,"*?*"),"")</f>
        <v>211</v>
      </c>
      <c r="M213" s="30">
        <v>211</v>
      </c>
      <c r="N213" s="30" t="str">
        <f t="shared" ca="1" si="3"/>
        <v>Sigma</v>
      </c>
      <c r="O213" s="30"/>
    </row>
    <row r="214" spans="1:15" x14ac:dyDescent="0.25">
      <c r="A214" s="30" t="s">
        <v>837</v>
      </c>
      <c r="B214" s="31">
        <v>1</v>
      </c>
      <c r="C214" s="31">
        <v>1</v>
      </c>
      <c r="D214" s="31">
        <v>1</v>
      </c>
      <c r="E214" s="30" t="s">
        <v>224</v>
      </c>
      <c r="F214" s="30" t="s">
        <v>717</v>
      </c>
      <c r="G214" s="31">
        <v>1</v>
      </c>
      <c r="H214" s="31">
        <v>1</v>
      </c>
      <c r="I214" s="31">
        <v>1</v>
      </c>
      <c r="K214" s="30" t="str">
        <f ca="1">IFERROR(IF(SERVIZIO!$A$3=1,IF(GETPIVOTDATA("Data",$A$1,"Brand",$A214,"Data",DATE(YEAR(INDEX(Tendina_Data,SERVIZIO!$A$2)),MONTH(INDEX(Tendina_Data,SERVIZIO!$A$2)),1))&lt;&gt;"",$A214,""),IF(GETPIVOTDATA("Data",$E$1,"Brand",$F214,"Data",DATE(YEAR(INDEX(Tendina_Data,SERVIZIO!$A$2)),MONTH(INDEX(Tendina_Data,SERVIZIO!$A$2)),1),"Settore",INDEX(Tendina_Settori,SERVIZIO!$A$3))&lt;&gt;"",$F214,"")),"")</f>
        <v>Brand_212</v>
      </c>
      <c r="L214" s="30">
        <f ca="1">IF(K214&lt;&gt;"",COUNTIF($K$3:K214,"*?*"),"")</f>
        <v>212</v>
      </c>
      <c r="M214" s="30">
        <v>212</v>
      </c>
      <c r="N214" s="30" t="str">
        <f t="shared" ca="1" si="3"/>
        <v>Brand_212</v>
      </c>
    </row>
    <row r="215" spans="1:15" x14ac:dyDescent="0.25">
      <c r="A215" s="30" t="s">
        <v>839</v>
      </c>
      <c r="B215" s="31">
        <v>1</v>
      </c>
      <c r="C215" s="31">
        <v>1</v>
      </c>
      <c r="D215" s="31">
        <v>1</v>
      </c>
      <c r="E215" s="30" t="s">
        <v>224</v>
      </c>
      <c r="F215" s="30" t="s">
        <v>742</v>
      </c>
      <c r="G215" s="31">
        <v>1</v>
      </c>
      <c r="H215" s="31">
        <v>1</v>
      </c>
      <c r="I215" s="31">
        <v>1</v>
      </c>
      <c r="K215" s="30" t="str">
        <f ca="1">IFERROR(IF(SERVIZIO!$A$3=1,IF(GETPIVOTDATA("Data",$A$1,"Brand",$A215,"Data",DATE(YEAR(INDEX(Tendina_Data,SERVIZIO!$A$2)),MONTH(INDEX(Tendina_Data,SERVIZIO!$A$2)),1))&lt;&gt;"",$A215,""),IF(GETPIVOTDATA("Data",$E$1,"Brand",$F215,"Data",DATE(YEAR(INDEX(Tendina_Data,SERVIZIO!$A$2)),MONTH(INDEX(Tendina_Data,SERVIZIO!$A$2)),1),"Settore",INDEX(Tendina_Settori,SERVIZIO!$A$3))&lt;&gt;"",$F215,"")),"")</f>
        <v>Brand_213</v>
      </c>
      <c r="L215" s="30">
        <f ca="1">IF(K215&lt;&gt;"",COUNTIF($K$3:K215,"*?*"),"")</f>
        <v>213</v>
      </c>
      <c r="M215" s="30">
        <v>213</v>
      </c>
      <c r="N215" s="30" t="str">
        <f t="shared" ca="1" si="3"/>
        <v>Brand_213</v>
      </c>
    </row>
    <row r="216" spans="1:15" x14ac:dyDescent="0.25">
      <c r="A216" s="30" t="s">
        <v>841</v>
      </c>
      <c r="B216" s="31"/>
      <c r="C216" s="31">
        <v>1</v>
      </c>
      <c r="D216" s="31">
        <v>1</v>
      </c>
      <c r="E216" s="30" t="s">
        <v>224</v>
      </c>
      <c r="F216" s="30" t="s">
        <v>778</v>
      </c>
      <c r="G216" s="31">
        <v>1</v>
      </c>
      <c r="H216" s="31">
        <v>1</v>
      </c>
      <c r="I216" s="31">
        <v>1</v>
      </c>
      <c r="K216" s="30" t="str">
        <f ca="1">IFERROR(IF(SERVIZIO!$A$3=1,IF(GETPIVOTDATA("Data",$A$1,"Brand",$A216,"Data",DATE(YEAR(INDEX(Tendina_Data,SERVIZIO!$A$2)),MONTH(INDEX(Tendina_Data,SERVIZIO!$A$2)),1))&lt;&gt;"",$A216,""),IF(GETPIVOTDATA("Data",$E$1,"Brand",$F216,"Data",DATE(YEAR(INDEX(Tendina_Data,SERVIZIO!$A$2)),MONTH(INDEX(Tendina_Data,SERVIZIO!$A$2)),1),"Settore",INDEX(Tendina_Settori,SERVIZIO!$A$3))&lt;&gt;"",$F216,"")),"")</f>
        <v>Brand_214</v>
      </c>
      <c r="L216" s="30">
        <f ca="1">IF(K216&lt;&gt;"",COUNTIF($K$3:K216,"*?*"),"")</f>
        <v>214</v>
      </c>
      <c r="M216" s="30">
        <v>214</v>
      </c>
      <c r="N216" s="30" t="str">
        <f t="shared" ca="1" si="3"/>
        <v>Brand_214</v>
      </c>
    </row>
    <row r="217" spans="1:15" x14ac:dyDescent="0.25">
      <c r="A217" s="30" t="s">
        <v>844</v>
      </c>
      <c r="B217" s="31"/>
      <c r="C217" s="31">
        <v>1</v>
      </c>
      <c r="D217" s="31">
        <v>1</v>
      </c>
      <c r="E217" s="30" t="s">
        <v>224</v>
      </c>
      <c r="F217" s="30" t="s">
        <v>827</v>
      </c>
      <c r="G217" s="31">
        <v>1</v>
      </c>
      <c r="H217" s="31">
        <v>1</v>
      </c>
      <c r="I217" s="31">
        <v>1</v>
      </c>
      <c r="K217" s="30" t="str">
        <f ca="1">IFERROR(IF(SERVIZIO!$A$3=1,IF(GETPIVOTDATA("Data",$A$1,"Brand",$A217,"Data",DATE(YEAR(INDEX(Tendina_Data,SERVIZIO!$A$2)),MONTH(INDEX(Tendina_Data,SERVIZIO!$A$2)),1))&lt;&gt;"",$A217,""),IF(GETPIVOTDATA("Data",$E$1,"Brand",$F217,"Data",DATE(YEAR(INDEX(Tendina_Data,SERVIZIO!$A$2)),MONTH(INDEX(Tendina_Data,SERVIZIO!$A$2)),1),"Settore",INDEX(Tendina_Settori,SERVIZIO!$A$3))&lt;&gt;"",$F217,"")),"")</f>
        <v>Brand_215</v>
      </c>
      <c r="L217" s="30">
        <f ca="1">IF(K217&lt;&gt;"",COUNTIF($K$3:K217,"*?*"),"")</f>
        <v>215</v>
      </c>
      <c r="M217" s="30">
        <v>215</v>
      </c>
      <c r="N217" s="30" t="str">
        <f t="shared" ca="1" si="3"/>
        <v>Brand_215</v>
      </c>
    </row>
    <row r="218" spans="1:15" x14ac:dyDescent="0.25">
      <c r="A218" s="30" t="s">
        <v>845</v>
      </c>
      <c r="B218" s="31"/>
      <c r="C218" s="31">
        <v>1</v>
      </c>
      <c r="D218" s="31">
        <v>1</v>
      </c>
      <c r="E218" s="30" t="s">
        <v>224</v>
      </c>
      <c r="F218" s="30" t="s">
        <v>860</v>
      </c>
      <c r="G218" s="31"/>
      <c r="H218" s="31">
        <v>1</v>
      </c>
      <c r="I218" s="31">
        <v>1</v>
      </c>
      <c r="K218" s="30" t="str">
        <f ca="1">IFERROR(IF(SERVIZIO!$A$3=1,IF(GETPIVOTDATA("Data",$A$1,"Brand",$A218,"Data",DATE(YEAR(INDEX(Tendina_Data,SERVIZIO!$A$2)),MONTH(INDEX(Tendina_Data,SERVIZIO!$A$2)),1))&lt;&gt;"",$A218,""),IF(GETPIVOTDATA("Data",$E$1,"Brand",$F218,"Data",DATE(YEAR(INDEX(Tendina_Data,SERVIZIO!$A$2)),MONTH(INDEX(Tendina_Data,SERVIZIO!$A$2)),1),"Settore",INDEX(Tendina_Settori,SERVIZIO!$A$3))&lt;&gt;"",$F218,"")),"")</f>
        <v>Brand_216</v>
      </c>
      <c r="L218" s="30">
        <f ca="1">IF(K218&lt;&gt;"",COUNTIF($K$3:K218,"*?*"),"")</f>
        <v>216</v>
      </c>
      <c r="M218" s="30">
        <v>216</v>
      </c>
      <c r="N218" s="30" t="str">
        <f t="shared" ca="1" si="3"/>
        <v>Brand_216</v>
      </c>
    </row>
    <row r="219" spans="1:15" x14ac:dyDescent="0.25">
      <c r="A219" s="30" t="s">
        <v>846</v>
      </c>
      <c r="B219" s="31"/>
      <c r="C219" s="31">
        <v>1</v>
      </c>
      <c r="D219" s="31">
        <v>1</v>
      </c>
      <c r="E219" s="30" t="s">
        <v>224</v>
      </c>
      <c r="F219" s="30" t="s">
        <v>870</v>
      </c>
      <c r="G219" s="31"/>
      <c r="H219" s="31">
        <v>1</v>
      </c>
      <c r="I219" s="31">
        <v>1</v>
      </c>
      <c r="K219" s="30" t="str">
        <f ca="1">IFERROR(IF(SERVIZIO!$A$3=1,IF(GETPIVOTDATA("Data",$A$1,"Brand",$A219,"Data",DATE(YEAR(INDEX(Tendina_Data,SERVIZIO!$A$2)),MONTH(INDEX(Tendina_Data,SERVIZIO!$A$2)),1))&lt;&gt;"",$A219,""),IF(GETPIVOTDATA("Data",$E$1,"Brand",$F219,"Data",DATE(YEAR(INDEX(Tendina_Data,SERVIZIO!$A$2)),MONTH(INDEX(Tendina_Data,SERVIZIO!$A$2)),1),"Settore",INDEX(Tendina_Settori,SERVIZIO!$A$3))&lt;&gt;"",$F219,"")),"")</f>
        <v>Brand_217</v>
      </c>
      <c r="L219" s="30">
        <f ca="1">IF(K219&lt;&gt;"",COUNTIF($K$3:K219,"*?*"),"")</f>
        <v>217</v>
      </c>
      <c r="M219" s="30">
        <v>217</v>
      </c>
      <c r="N219" s="30" t="str">
        <f t="shared" ca="1" si="3"/>
        <v>Brand_217</v>
      </c>
    </row>
    <row r="220" spans="1:15" x14ac:dyDescent="0.25">
      <c r="A220" s="30" t="s">
        <v>847</v>
      </c>
      <c r="B220" s="31">
        <v>1</v>
      </c>
      <c r="C220" s="31">
        <v>1</v>
      </c>
      <c r="D220" s="31">
        <v>1</v>
      </c>
      <c r="E220" s="30" t="s">
        <v>222</v>
      </c>
      <c r="F220" s="30" t="s">
        <v>576</v>
      </c>
      <c r="G220" s="31">
        <v>1</v>
      </c>
      <c r="H220" s="31">
        <v>1</v>
      </c>
      <c r="I220" s="31">
        <v>1</v>
      </c>
      <c r="K220" s="30" t="str">
        <f ca="1">IFERROR(IF(SERVIZIO!$A$3=1,IF(GETPIVOTDATA("Data",$A$1,"Brand",$A220,"Data",DATE(YEAR(INDEX(Tendina_Data,SERVIZIO!$A$2)),MONTH(INDEX(Tendina_Data,SERVIZIO!$A$2)),1))&lt;&gt;"",$A220,""),IF(GETPIVOTDATA("Data",$E$1,"Brand",$F220,"Data",DATE(YEAR(INDEX(Tendina_Data,SERVIZIO!$A$2)),MONTH(INDEX(Tendina_Data,SERVIZIO!$A$2)),1),"Settore",INDEX(Tendina_Settori,SERVIZIO!$A$3))&lt;&gt;"",$F220,"")),"")</f>
        <v>Brand_218</v>
      </c>
      <c r="L220" s="30">
        <f ca="1">IF(K220&lt;&gt;"",COUNTIF($K$3:K220,"*?*"),"")</f>
        <v>218</v>
      </c>
      <c r="M220" s="30">
        <v>218</v>
      </c>
      <c r="N220" s="30" t="str">
        <f t="shared" ca="1" si="3"/>
        <v>Brand_218</v>
      </c>
    </row>
    <row r="221" spans="1:15" x14ac:dyDescent="0.25">
      <c r="A221" s="30" t="s">
        <v>848</v>
      </c>
      <c r="B221" s="31">
        <v>1</v>
      </c>
      <c r="C221" s="31">
        <v>1</v>
      </c>
      <c r="D221" s="31">
        <v>1</v>
      </c>
      <c r="E221" s="30" t="s">
        <v>222</v>
      </c>
      <c r="F221" s="30" t="s">
        <v>585</v>
      </c>
      <c r="G221" s="31">
        <v>1</v>
      </c>
      <c r="H221" s="31">
        <v>1</v>
      </c>
      <c r="I221" s="31">
        <v>1</v>
      </c>
      <c r="K221" s="30" t="str">
        <f ca="1">IFERROR(IF(SERVIZIO!$A$3=1,IF(GETPIVOTDATA("Data",$A$1,"Brand",$A221,"Data",DATE(YEAR(INDEX(Tendina_Data,SERVIZIO!$A$2)),MONTH(INDEX(Tendina_Data,SERVIZIO!$A$2)),1))&lt;&gt;"",$A221,""),IF(GETPIVOTDATA("Data",$E$1,"Brand",$F221,"Data",DATE(YEAR(INDEX(Tendina_Data,SERVIZIO!$A$2)),MONTH(INDEX(Tendina_Data,SERVIZIO!$A$2)),1),"Settore",INDEX(Tendina_Settori,SERVIZIO!$A$3))&lt;&gt;"",$F221,"")),"")</f>
        <v>Brand_219</v>
      </c>
      <c r="L221" s="30">
        <f ca="1">IF(K221&lt;&gt;"",COUNTIF($K$3:K221,"*?*"),"")</f>
        <v>219</v>
      </c>
      <c r="M221" s="30">
        <v>219</v>
      </c>
      <c r="N221" s="30" t="str">
        <f t="shared" ca="1" si="3"/>
        <v>Brand_219</v>
      </c>
    </row>
    <row r="222" spans="1:15" x14ac:dyDescent="0.25">
      <c r="A222" s="30" t="s">
        <v>849</v>
      </c>
      <c r="B222" s="31"/>
      <c r="C222" s="31">
        <v>1</v>
      </c>
      <c r="D222" s="31">
        <v>1</v>
      </c>
      <c r="E222" s="30" t="s">
        <v>222</v>
      </c>
      <c r="F222" s="30" t="s">
        <v>602</v>
      </c>
      <c r="G222" s="31">
        <v>1</v>
      </c>
      <c r="H222" s="31">
        <v>1</v>
      </c>
      <c r="I222" s="31">
        <v>1</v>
      </c>
      <c r="K222" s="30" t="str">
        <f ca="1">IFERROR(IF(SERVIZIO!$A$3=1,IF(GETPIVOTDATA("Data",$A$1,"Brand",$A222,"Data",DATE(YEAR(INDEX(Tendina_Data,SERVIZIO!$A$2)),MONTH(INDEX(Tendina_Data,SERVIZIO!$A$2)),1))&lt;&gt;"",$A222,""),IF(GETPIVOTDATA("Data",$E$1,"Brand",$F222,"Data",DATE(YEAR(INDEX(Tendina_Data,SERVIZIO!$A$2)),MONTH(INDEX(Tendina_Data,SERVIZIO!$A$2)),1),"Settore",INDEX(Tendina_Settori,SERVIZIO!$A$3))&lt;&gt;"",$F222,"")),"")</f>
        <v>Brand_220</v>
      </c>
      <c r="L222" s="30">
        <f ca="1">IF(K222&lt;&gt;"",COUNTIF($K$3:K222,"*?*"),"")</f>
        <v>220</v>
      </c>
      <c r="M222" s="30">
        <v>220</v>
      </c>
      <c r="N222" s="30" t="str">
        <f t="shared" ca="1" si="3"/>
        <v>Brand_220</v>
      </c>
    </row>
    <row r="223" spans="1:15" x14ac:dyDescent="0.25">
      <c r="A223" s="30" t="s">
        <v>850</v>
      </c>
      <c r="B223" s="31">
        <v>1</v>
      </c>
      <c r="C223" s="31">
        <v>1</v>
      </c>
      <c r="D223" s="31">
        <v>1</v>
      </c>
      <c r="E223" s="30" t="s">
        <v>222</v>
      </c>
      <c r="F223" s="30" t="s">
        <v>608</v>
      </c>
      <c r="G223" s="31">
        <v>1</v>
      </c>
      <c r="H223" s="31">
        <v>1</v>
      </c>
      <c r="I223" s="31">
        <v>1</v>
      </c>
      <c r="K223" s="30" t="str">
        <f ca="1">IFERROR(IF(SERVIZIO!$A$3=1,IF(GETPIVOTDATA("Data",$A$1,"Brand",$A223,"Data",DATE(YEAR(INDEX(Tendina_Data,SERVIZIO!$A$2)),MONTH(INDEX(Tendina_Data,SERVIZIO!$A$2)),1))&lt;&gt;"",$A223,""),IF(GETPIVOTDATA("Data",$E$1,"Brand",$F223,"Data",DATE(YEAR(INDEX(Tendina_Data,SERVIZIO!$A$2)),MONTH(INDEX(Tendina_Data,SERVIZIO!$A$2)),1),"Settore",INDEX(Tendina_Settori,SERVIZIO!$A$3))&lt;&gt;"",$F223,"")),"")</f>
        <v>Brand_221</v>
      </c>
      <c r="L223" s="30">
        <f ca="1">IF(K223&lt;&gt;"",COUNTIF($K$3:K223,"*?*"),"")</f>
        <v>221</v>
      </c>
      <c r="M223" s="30">
        <v>221</v>
      </c>
      <c r="N223" s="30" t="str">
        <f t="shared" ca="1" si="3"/>
        <v>Brand_221</v>
      </c>
    </row>
    <row r="224" spans="1:15" x14ac:dyDescent="0.25">
      <c r="A224" s="30" t="s">
        <v>851</v>
      </c>
      <c r="B224" s="31"/>
      <c r="C224" s="31"/>
      <c r="D224" s="31">
        <v>1</v>
      </c>
      <c r="E224" s="30" t="s">
        <v>222</v>
      </c>
      <c r="F224" s="30" t="s">
        <v>634</v>
      </c>
      <c r="G224" s="31">
        <v>1</v>
      </c>
      <c r="H224" s="31">
        <v>1</v>
      </c>
      <c r="I224" s="31">
        <v>1</v>
      </c>
      <c r="K224" s="30" t="str">
        <f ca="1">IFERROR(IF(SERVIZIO!$A$3=1,IF(GETPIVOTDATA("Data",$A$1,"Brand",$A224,"Data",DATE(YEAR(INDEX(Tendina_Data,SERVIZIO!$A$2)),MONTH(INDEX(Tendina_Data,SERVIZIO!$A$2)),1))&lt;&gt;"",$A224,""),IF(GETPIVOTDATA("Data",$E$1,"Brand",$F224,"Data",DATE(YEAR(INDEX(Tendina_Data,SERVIZIO!$A$2)),MONTH(INDEX(Tendina_Data,SERVIZIO!$A$2)),1),"Settore",INDEX(Tendina_Settori,SERVIZIO!$A$3))&lt;&gt;"",$F224,"")),"")</f>
        <v>Brand_222</v>
      </c>
      <c r="L224" s="30">
        <f ca="1">IF(K224&lt;&gt;"",COUNTIF($K$3:K224,"*?*"),"")</f>
        <v>222</v>
      </c>
      <c r="M224" s="30">
        <v>222</v>
      </c>
      <c r="N224" s="30" t="str">
        <f t="shared" ca="1" si="3"/>
        <v>Brand_222</v>
      </c>
    </row>
    <row r="225" spans="1:14" x14ac:dyDescent="0.25">
      <c r="A225" s="30" t="s">
        <v>852</v>
      </c>
      <c r="B225" s="31"/>
      <c r="C225" s="31">
        <v>1</v>
      </c>
      <c r="D225" s="31">
        <v>1</v>
      </c>
      <c r="E225" s="30" t="s">
        <v>222</v>
      </c>
      <c r="F225" s="30" t="s">
        <v>644</v>
      </c>
      <c r="G225" s="31">
        <v>1</v>
      </c>
      <c r="H225" s="31">
        <v>1</v>
      </c>
      <c r="I225" s="31">
        <v>1</v>
      </c>
      <c r="K225" s="30" t="str">
        <f ca="1">IFERROR(IF(SERVIZIO!$A$3=1,IF(GETPIVOTDATA("Data",$A$1,"Brand",$A225,"Data",DATE(YEAR(INDEX(Tendina_Data,SERVIZIO!$A$2)),MONTH(INDEX(Tendina_Data,SERVIZIO!$A$2)),1))&lt;&gt;"",$A225,""),IF(GETPIVOTDATA("Data",$E$1,"Brand",$F225,"Data",DATE(YEAR(INDEX(Tendina_Data,SERVIZIO!$A$2)),MONTH(INDEX(Tendina_Data,SERVIZIO!$A$2)),1),"Settore",INDEX(Tendina_Settori,SERVIZIO!$A$3))&lt;&gt;"",$F225,"")),"")</f>
        <v>Brand_223</v>
      </c>
      <c r="L225" s="30">
        <f ca="1">IF(K225&lt;&gt;"",COUNTIF($K$3:K225,"*?*"),"")</f>
        <v>223</v>
      </c>
      <c r="M225" s="30">
        <v>223</v>
      </c>
      <c r="N225" s="30" t="str">
        <f t="shared" ca="1" si="3"/>
        <v>Brand_223</v>
      </c>
    </row>
    <row r="226" spans="1:14" x14ac:dyDescent="0.25">
      <c r="A226" s="30" t="s">
        <v>853</v>
      </c>
      <c r="B226" s="31"/>
      <c r="C226" s="31">
        <v>1</v>
      </c>
      <c r="D226" s="31">
        <v>1</v>
      </c>
      <c r="E226" s="30" t="s">
        <v>222</v>
      </c>
      <c r="F226" s="30" t="s">
        <v>649</v>
      </c>
      <c r="G226" s="31">
        <v>1</v>
      </c>
      <c r="H226" s="31">
        <v>1</v>
      </c>
      <c r="I226" s="31">
        <v>1</v>
      </c>
      <c r="K226" s="30" t="str">
        <f ca="1">IFERROR(IF(SERVIZIO!$A$3=1,IF(GETPIVOTDATA("Data",$A$1,"Brand",$A226,"Data",DATE(YEAR(INDEX(Tendina_Data,SERVIZIO!$A$2)),MONTH(INDEX(Tendina_Data,SERVIZIO!$A$2)),1))&lt;&gt;"",$A226,""),IF(GETPIVOTDATA("Data",$E$1,"Brand",$F226,"Data",DATE(YEAR(INDEX(Tendina_Data,SERVIZIO!$A$2)),MONTH(INDEX(Tendina_Data,SERVIZIO!$A$2)),1),"Settore",INDEX(Tendina_Settori,SERVIZIO!$A$3))&lt;&gt;"",$F226,"")),"")</f>
        <v>Brand_224</v>
      </c>
      <c r="L226" s="30">
        <f ca="1">IF(K226&lt;&gt;"",COUNTIF($K$3:K226,"*?*"),"")</f>
        <v>224</v>
      </c>
      <c r="M226" s="30">
        <v>224</v>
      </c>
      <c r="N226" s="30" t="str">
        <f t="shared" ca="1" si="3"/>
        <v>Brand_224</v>
      </c>
    </row>
    <row r="227" spans="1:14" x14ac:dyDescent="0.25">
      <c r="A227" s="30" t="s">
        <v>854</v>
      </c>
      <c r="B227" s="31"/>
      <c r="C227" s="31">
        <v>1</v>
      </c>
      <c r="D227" s="31">
        <v>1</v>
      </c>
      <c r="E227" s="30" t="s">
        <v>222</v>
      </c>
      <c r="F227" s="30" t="s">
        <v>653</v>
      </c>
      <c r="G227" s="31">
        <v>1</v>
      </c>
      <c r="H227" s="31">
        <v>1</v>
      </c>
      <c r="I227" s="31">
        <v>1</v>
      </c>
      <c r="K227" s="30" t="str">
        <f ca="1">IFERROR(IF(SERVIZIO!$A$3=1,IF(GETPIVOTDATA("Data",$A$1,"Brand",$A227,"Data",DATE(YEAR(INDEX(Tendina_Data,SERVIZIO!$A$2)),MONTH(INDEX(Tendina_Data,SERVIZIO!$A$2)),1))&lt;&gt;"",$A227,""),IF(GETPIVOTDATA("Data",$E$1,"Brand",$F227,"Data",DATE(YEAR(INDEX(Tendina_Data,SERVIZIO!$A$2)),MONTH(INDEX(Tendina_Data,SERVIZIO!$A$2)),1),"Settore",INDEX(Tendina_Settori,SERVIZIO!$A$3))&lt;&gt;"",$F227,"")),"")</f>
        <v>Brand_225</v>
      </c>
      <c r="L227" s="30">
        <f ca="1">IF(K227&lt;&gt;"",COUNTIF($K$3:K227,"*?*"),"")</f>
        <v>225</v>
      </c>
      <c r="M227" s="30">
        <v>225</v>
      </c>
      <c r="N227" s="30" t="str">
        <f t="shared" ca="1" si="3"/>
        <v>Brand_225</v>
      </c>
    </row>
    <row r="228" spans="1:14" x14ac:dyDescent="0.25">
      <c r="A228" s="30" t="s">
        <v>855</v>
      </c>
      <c r="B228" s="31">
        <v>1</v>
      </c>
      <c r="C228" s="31">
        <v>1</v>
      </c>
      <c r="D228" s="31">
        <v>1</v>
      </c>
      <c r="E228" s="30" t="s">
        <v>222</v>
      </c>
      <c r="F228" s="30" t="s">
        <v>654</v>
      </c>
      <c r="G228" s="31">
        <v>1</v>
      </c>
      <c r="H228" s="31">
        <v>1</v>
      </c>
      <c r="I228" s="31">
        <v>1</v>
      </c>
      <c r="K228" s="30" t="str">
        <f ca="1">IFERROR(IF(SERVIZIO!$A$3=1,IF(GETPIVOTDATA("Data",$A$1,"Brand",$A228,"Data",DATE(YEAR(INDEX(Tendina_Data,SERVIZIO!$A$2)),MONTH(INDEX(Tendina_Data,SERVIZIO!$A$2)),1))&lt;&gt;"",$A228,""),IF(GETPIVOTDATA("Data",$E$1,"Brand",$F228,"Data",DATE(YEAR(INDEX(Tendina_Data,SERVIZIO!$A$2)),MONTH(INDEX(Tendina_Data,SERVIZIO!$A$2)),1),"Settore",INDEX(Tendina_Settori,SERVIZIO!$A$3))&lt;&gt;"",$F228,"")),"")</f>
        <v>Brand_226</v>
      </c>
      <c r="L228" s="30">
        <f ca="1">IF(K228&lt;&gt;"",COUNTIF($K$3:K228,"*?*"),"")</f>
        <v>226</v>
      </c>
      <c r="M228" s="30">
        <v>226</v>
      </c>
      <c r="N228" s="30" t="str">
        <f t="shared" ca="1" si="3"/>
        <v>Brand_226</v>
      </c>
    </row>
    <row r="229" spans="1:14" x14ac:dyDescent="0.25">
      <c r="A229" s="30" t="s">
        <v>857</v>
      </c>
      <c r="B229" s="31"/>
      <c r="C229" s="31">
        <v>1</v>
      </c>
      <c r="D229" s="31">
        <v>1</v>
      </c>
      <c r="E229" s="30" t="s">
        <v>222</v>
      </c>
      <c r="F229" s="30" t="s">
        <v>661</v>
      </c>
      <c r="G229" s="31">
        <v>1</v>
      </c>
      <c r="H229" s="31">
        <v>1</v>
      </c>
      <c r="I229" s="31">
        <v>1</v>
      </c>
      <c r="K229" s="30" t="str">
        <f ca="1">IFERROR(IF(SERVIZIO!$A$3=1,IF(GETPIVOTDATA("Data",$A$1,"Brand",$A229,"Data",DATE(YEAR(INDEX(Tendina_Data,SERVIZIO!$A$2)),MONTH(INDEX(Tendina_Data,SERVIZIO!$A$2)),1))&lt;&gt;"",$A229,""),IF(GETPIVOTDATA("Data",$E$1,"Brand",$F229,"Data",DATE(YEAR(INDEX(Tendina_Data,SERVIZIO!$A$2)),MONTH(INDEX(Tendina_Data,SERVIZIO!$A$2)),1),"Settore",INDEX(Tendina_Settori,SERVIZIO!$A$3))&lt;&gt;"",$F229,"")),"")</f>
        <v>Brand_227</v>
      </c>
      <c r="L229" s="30">
        <f ca="1">IF(K229&lt;&gt;"",COUNTIF($K$3:K229,"*?*"),"")</f>
        <v>227</v>
      </c>
      <c r="M229" s="30">
        <v>227</v>
      </c>
      <c r="N229" s="30" t="str">
        <f t="shared" ca="1" si="3"/>
        <v>Brand_227</v>
      </c>
    </row>
    <row r="230" spans="1:14" x14ac:dyDescent="0.25">
      <c r="A230" s="30" t="s">
        <v>858</v>
      </c>
      <c r="B230" s="31">
        <v>1</v>
      </c>
      <c r="C230" s="31">
        <v>1</v>
      </c>
      <c r="D230" s="31">
        <v>1</v>
      </c>
      <c r="E230" s="30" t="s">
        <v>222</v>
      </c>
      <c r="F230" s="30" t="s">
        <v>666</v>
      </c>
      <c r="G230" s="31">
        <v>1</v>
      </c>
      <c r="H230" s="31">
        <v>1</v>
      </c>
      <c r="I230" s="31">
        <v>1</v>
      </c>
      <c r="K230" s="30" t="str">
        <f ca="1">IFERROR(IF(SERVIZIO!$A$3=1,IF(GETPIVOTDATA("Data",$A$1,"Brand",$A230,"Data",DATE(YEAR(INDEX(Tendina_Data,SERVIZIO!$A$2)),MONTH(INDEX(Tendina_Data,SERVIZIO!$A$2)),1))&lt;&gt;"",$A230,""),IF(GETPIVOTDATA("Data",$E$1,"Brand",$F230,"Data",DATE(YEAR(INDEX(Tendina_Data,SERVIZIO!$A$2)),MONTH(INDEX(Tendina_Data,SERVIZIO!$A$2)),1),"Settore",INDEX(Tendina_Settori,SERVIZIO!$A$3))&lt;&gt;"",$F230,"")),"")</f>
        <v>Brand_228</v>
      </c>
      <c r="L230" s="30">
        <f ca="1">IF(K230&lt;&gt;"",COUNTIF($K$3:K230,"*?*"),"")</f>
        <v>228</v>
      </c>
      <c r="M230" s="30">
        <v>228</v>
      </c>
      <c r="N230" s="30" t="str">
        <f t="shared" ca="1" si="3"/>
        <v>Brand_228</v>
      </c>
    </row>
    <row r="231" spans="1:14" x14ac:dyDescent="0.25">
      <c r="A231" s="30" t="s">
        <v>859</v>
      </c>
      <c r="B231" s="31">
        <v>1</v>
      </c>
      <c r="C231" s="31">
        <v>1</v>
      </c>
      <c r="D231" s="31">
        <v>1</v>
      </c>
      <c r="E231" s="30" t="s">
        <v>222</v>
      </c>
      <c r="F231" s="30" t="s">
        <v>669</v>
      </c>
      <c r="G231" s="31"/>
      <c r="H231" s="31"/>
      <c r="I231" s="31">
        <v>1</v>
      </c>
      <c r="K231" s="30" t="str">
        <f ca="1">IFERROR(IF(SERVIZIO!$A$3=1,IF(GETPIVOTDATA("Data",$A$1,"Brand",$A231,"Data",DATE(YEAR(INDEX(Tendina_Data,SERVIZIO!$A$2)),MONTH(INDEX(Tendina_Data,SERVIZIO!$A$2)),1))&lt;&gt;"",$A231,""),IF(GETPIVOTDATA("Data",$E$1,"Brand",$F231,"Data",DATE(YEAR(INDEX(Tendina_Data,SERVIZIO!$A$2)),MONTH(INDEX(Tendina_Data,SERVIZIO!$A$2)),1),"Settore",INDEX(Tendina_Settori,SERVIZIO!$A$3))&lt;&gt;"",$F231,"")),"")</f>
        <v>Brand_229</v>
      </c>
      <c r="L231" s="30">
        <f ca="1">IF(K231&lt;&gt;"",COUNTIF($K$3:K231,"*?*"),"")</f>
        <v>229</v>
      </c>
      <c r="M231" s="30">
        <v>229</v>
      </c>
      <c r="N231" s="30" t="str">
        <f t="shared" ca="1" si="3"/>
        <v>Brand_229</v>
      </c>
    </row>
    <row r="232" spans="1:14" x14ac:dyDescent="0.25">
      <c r="A232" s="30" t="s">
        <v>860</v>
      </c>
      <c r="B232" s="31"/>
      <c r="C232" s="31">
        <v>1</v>
      </c>
      <c r="D232" s="31">
        <v>1</v>
      </c>
      <c r="E232" s="30" t="s">
        <v>222</v>
      </c>
      <c r="F232" s="30" t="s">
        <v>678</v>
      </c>
      <c r="G232" s="31">
        <v>1</v>
      </c>
      <c r="H232" s="31">
        <v>1</v>
      </c>
      <c r="I232" s="31">
        <v>1</v>
      </c>
      <c r="K232" s="30" t="str">
        <f ca="1">IFERROR(IF(SERVIZIO!$A$3=1,IF(GETPIVOTDATA("Data",$A$1,"Brand",$A232,"Data",DATE(YEAR(INDEX(Tendina_Data,SERVIZIO!$A$2)),MONTH(INDEX(Tendina_Data,SERVIZIO!$A$2)),1))&lt;&gt;"",$A232,""),IF(GETPIVOTDATA("Data",$E$1,"Brand",$F232,"Data",DATE(YEAR(INDEX(Tendina_Data,SERVIZIO!$A$2)),MONTH(INDEX(Tendina_Data,SERVIZIO!$A$2)),1),"Settore",INDEX(Tendina_Settori,SERVIZIO!$A$3))&lt;&gt;"",$F232,"")),"")</f>
        <v>Brand_230</v>
      </c>
      <c r="L232" s="30">
        <f ca="1">IF(K232&lt;&gt;"",COUNTIF($K$3:K232,"*?*"),"")</f>
        <v>230</v>
      </c>
      <c r="M232" s="30">
        <v>230</v>
      </c>
      <c r="N232" s="30" t="str">
        <f t="shared" ca="1" si="3"/>
        <v>Brand_230</v>
      </c>
    </row>
    <row r="233" spans="1:14" x14ac:dyDescent="0.25">
      <c r="A233" s="30" t="s">
        <v>861</v>
      </c>
      <c r="B233" s="31"/>
      <c r="C233" s="31">
        <v>1</v>
      </c>
      <c r="D233" s="31">
        <v>1</v>
      </c>
      <c r="E233" s="30" t="s">
        <v>222</v>
      </c>
      <c r="F233" s="30" t="s">
        <v>686</v>
      </c>
      <c r="G233" s="31">
        <v>1</v>
      </c>
      <c r="H233" s="31">
        <v>1</v>
      </c>
      <c r="I233" s="31">
        <v>1</v>
      </c>
      <c r="K233" s="30" t="str">
        <f ca="1">IFERROR(IF(SERVIZIO!$A$3=1,IF(GETPIVOTDATA("Data",$A$1,"Brand",$A233,"Data",DATE(YEAR(INDEX(Tendina_Data,SERVIZIO!$A$2)),MONTH(INDEX(Tendina_Data,SERVIZIO!$A$2)),1))&lt;&gt;"",$A233,""),IF(GETPIVOTDATA("Data",$E$1,"Brand",$F233,"Data",DATE(YEAR(INDEX(Tendina_Data,SERVIZIO!$A$2)),MONTH(INDEX(Tendina_Data,SERVIZIO!$A$2)),1),"Settore",INDEX(Tendina_Settori,SERVIZIO!$A$3))&lt;&gt;"",$F233,"")),"")</f>
        <v>Brand_231</v>
      </c>
      <c r="L233" s="30">
        <f ca="1">IF(K233&lt;&gt;"",COUNTIF($K$3:K233,"*?*"),"")</f>
        <v>231</v>
      </c>
      <c r="M233" s="30">
        <v>231</v>
      </c>
      <c r="N233" s="30" t="str">
        <f t="shared" ca="1" si="3"/>
        <v>Brand_231</v>
      </c>
    </row>
    <row r="234" spans="1:14" x14ac:dyDescent="0.25">
      <c r="A234" s="30" t="s">
        <v>862</v>
      </c>
      <c r="B234" s="31"/>
      <c r="C234" s="31">
        <v>1</v>
      </c>
      <c r="D234" s="31">
        <v>1</v>
      </c>
      <c r="E234" s="30" t="s">
        <v>222</v>
      </c>
      <c r="F234" s="30" t="s">
        <v>690</v>
      </c>
      <c r="G234" s="31">
        <v>1</v>
      </c>
      <c r="H234" s="31">
        <v>1</v>
      </c>
      <c r="I234" s="31">
        <v>1</v>
      </c>
      <c r="K234" s="30" t="str">
        <f ca="1">IFERROR(IF(SERVIZIO!$A$3=1,IF(GETPIVOTDATA("Data",$A$1,"Brand",$A234,"Data",DATE(YEAR(INDEX(Tendina_Data,SERVIZIO!$A$2)),MONTH(INDEX(Tendina_Data,SERVIZIO!$A$2)),1))&lt;&gt;"",$A234,""),IF(GETPIVOTDATA("Data",$E$1,"Brand",$F234,"Data",DATE(YEAR(INDEX(Tendina_Data,SERVIZIO!$A$2)),MONTH(INDEX(Tendina_Data,SERVIZIO!$A$2)),1),"Settore",INDEX(Tendina_Settori,SERVIZIO!$A$3))&lt;&gt;"",$F234,"")),"")</f>
        <v>Brand_232</v>
      </c>
      <c r="L234" s="30">
        <f ca="1">IF(K234&lt;&gt;"",COUNTIF($K$3:K234,"*?*"),"")</f>
        <v>232</v>
      </c>
      <c r="M234" s="30">
        <v>232</v>
      </c>
      <c r="N234" s="30" t="str">
        <f t="shared" ca="1" si="3"/>
        <v>Brand_232</v>
      </c>
    </row>
    <row r="235" spans="1:14" x14ac:dyDescent="0.25">
      <c r="A235" s="30" t="s">
        <v>863</v>
      </c>
      <c r="B235" s="31">
        <v>1</v>
      </c>
      <c r="C235" s="31">
        <v>1</v>
      </c>
      <c r="D235" s="31">
        <v>1</v>
      </c>
      <c r="E235" s="30" t="s">
        <v>222</v>
      </c>
      <c r="F235" s="30" t="s">
        <v>721</v>
      </c>
      <c r="G235" s="31">
        <v>1</v>
      </c>
      <c r="H235" s="31">
        <v>1</v>
      </c>
      <c r="I235" s="31">
        <v>1</v>
      </c>
      <c r="K235" s="30" t="str">
        <f ca="1">IFERROR(IF(SERVIZIO!$A$3=1,IF(GETPIVOTDATA("Data",$A$1,"Brand",$A235,"Data",DATE(YEAR(INDEX(Tendina_Data,SERVIZIO!$A$2)),MONTH(INDEX(Tendina_Data,SERVIZIO!$A$2)),1))&lt;&gt;"",$A235,""),IF(GETPIVOTDATA("Data",$E$1,"Brand",$F235,"Data",DATE(YEAR(INDEX(Tendina_Data,SERVIZIO!$A$2)),MONTH(INDEX(Tendina_Data,SERVIZIO!$A$2)),1),"Settore",INDEX(Tendina_Settori,SERVIZIO!$A$3))&lt;&gt;"",$F235,"")),"")</f>
        <v>Brand_233</v>
      </c>
      <c r="L235" s="30">
        <f ca="1">IF(K235&lt;&gt;"",COUNTIF($K$3:K235,"*?*"),"")</f>
        <v>233</v>
      </c>
      <c r="M235" s="30">
        <v>233</v>
      </c>
      <c r="N235" s="30" t="str">
        <f t="shared" ca="1" si="3"/>
        <v>Brand_233</v>
      </c>
    </row>
    <row r="236" spans="1:14" x14ac:dyDescent="0.25">
      <c r="A236" s="30" t="s">
        <v>864</v>
      </c>
      <c r="B236" s="31"/>
      <c r="C236" s="31">
        <v>1</v>
      </c>
      <c r="D236" s="31">
        <v>1</v>
      </c>
      <c r="E236" s="30" t="s">
        <v>222</v>
      </c>
      <c r="F236" s="30" t="s">
        <v>3</v>
      </c>
      <c r="G236" s="31">
        <v>1</v>
      </c>
      <c r="H236" s="31">
        <v>1</v>
      </c>
      <c r="I236" s="31">
        <v>1</v>
      </c>
      <c r="K236" s="30" t="str">
        <f ca="1">IFERROR(IF(SERVIZIO!$A$3=1,IF(GETPIVOTDATA("Data",$A$1,"Brand",$A236,"Data",DATE(YEAR(INDEX(Tendina_Data,SERVIZIO!$A$2)),MONTH(INDEX(Tendina_Data,SERVIZIO!$A$2)),1))&lt;&gt;"",$A236,""),IF(GETPIVOTDATA("Data",$E$1,"Brand",$F236,"Data",DATE(YEAR(INDEX(Tendina_Data,SERVIZIO!$A$2)),MONTH(INDEX(Tendina_Data,SERVIZIO!$A$2)),1),"Settore",INDEX(Tendina_Settori,SERVIZIO!$A$3))&lt;&gt;"",$F236,"")),"")</f>
        <v>Brand_234</v>
      </c>
      <c r="L236" s="30">
        <f ca="1">IF(K236&lt;&gt;"",COUNTIF($K$3:K236,"*?*"),"")</f>
        <v>234</v>
      </c>
      <c r="M236" s="30">
        <v>234</v>
      </c>
      <c r="N236" s="30" t="str">
        <f t="shared" ca="1" si="3"/>
        <v>Brand_234</v>
      </c>
    </row>
    <row r="237" spans="1:14" x14ac:dyDescent="0.25">
      <c r="A237" s="30" t="s">
        <v>865</v>
      </c>
      <c r="B237" s="31">
        <v>1</v>
      </c>
      <c r="C237" s="31">
        <v>1</v>
      </c>
      <c r="D237" s="31">
        <v>1</v>
      </c>
      <c r="E237" s="30" t="s">
        <v>222</v>
      </c>
      <c r="F237" s="30" t="s">
        <v>749</v>
      </c>
      <c r="G237" s="31">
        <v>1</v>
      </c>
      <c r="H237" s="31">
        <v>1</v>
      </c>
      <c r="I237" s="31">
        <v>1</v>
      </c>
      <c r="K237" s="30" t="str">
        <f ca="1">IFERROR(IF(SERVIZIO!$A$3=1,IF(GETPIVOTDATA("Data",$A$1,"Brand",$A237,"Data",DATE(YEAR(INDEX(Tendina_Data,SERVIZIO!$A$2)),MONTH(INDEX(Tendina_Data,SERVIZIO!$A$2)),1))&lt;&gt;"",$A237,""),IF(GETPIVOTDATA("Data",$E$1,"Brand",$F237,"Data",DATE(YEAR(INDEX(Tendina_Data,SERVIZIO!$A$2)),MONTH(INDEX(Tendina_Data,SERVIZIO!$A$2)),1),"Settore",INDEX(Tendina_Settori,SERVIZIO!$A$3))&lt;&gt;"",$F237,"")),"")</f>
        <v>Brand_235</v>
      </c>
      <c r="L237" s="30">
        <f ca="1">IF(K237&lt;&gt;"",COUNTIF($K$3:K237,"*?*"),"")</f>
        <v>235</v>
      </c>
      <c r="M237" s="30">
        <v>235</v>
      </c>
      <c r="N237" s="30" t="str">
        <f t="shared" ca="1" si="3"/>
        <v>Brand_235</v>
      </c>
    </row>
    <row r="238" spans="1:14" x14ac:dyDescent="0.25">
      <c r="A238" s="30" t="s">
        <v>866</v>
      </c>
      <c r="B238" s="31">
        <v>1</v>
      </c>
      <c r="C238" s="31">
        <v>1</v>
      </c>
      <c r="D238" s="31">
        <v>1</v>
      </c>
      <c r="E238" s="30" t="s">
        <v>222</v>
      </c>
      <c r="F238" s="30" t="s">
        <v>772</v>
      </c>
      <c r="G238" s="31">
        <v>1</v>
      </c>
      <c r="H238" s="31">
        <v>1</v>
      </c>
      <c r="I238" s="31">
        <v>1</v>
      </c>
      <c r="K238" s="30" t="str">
        <f ca="1">IFERROR(IF(SERVIZIO!$A$3=1,IF(GETPIVOTDATA("Data",$A$1,"Brand",$A238,"Data",DATE(YEAR(INDEX(Tendina_Data,SERVIZIO!$A$2)),MONTH(INDEX(Tendina_Data,SERVIZIO!$A$2)),1))&lt;&gt;"",$A238,""),IF(GETPIVOTDATA("Data",$E$1,"Brand",$F238,"Data",DATE(YEAR(INDEX(Tendina_Data,SERVIZIO!$A$2)),MONTH(INDEX(Tendina_Data,SERVIZIO!$A$2)),1),"Settore",INDEX(Tendina_Settori,SERVIZIO!$A$3))&lt;&gt;"",$F238,"")),"")</f>
        <v>Brand_236</v>
      </c>
      <c r="L238" s="30">
        <f ca="1">IF(K238&lt;&gt;"",COUNTIF($K$3:K238,"*?*"),"")</f>
        <v>236</v>
      </c>
      <c r="M238" s="30">
        <v>236</v>
      </c>
      <c r="N238" s="30" t="str">
        <f t="shared" ca="1" si="3"/>
        <v>Brand_236</v>
      </c>
    </row>
    <row r="239" spans="1:14" x14ac:dyDescent="0.25">
      <c r="A239" s="30" t="s">
        <v>867</v>
      </c>
      <c r="B239" s="31"/>
      <c r="C239" s="31"/>
      <c r="D239" s="31">
        <v>1</v>
      </c>
      <c r="E239" s="30" t="s">
        <v>222</v>
      </c>
      <c r="F239" s="30" t="s">
        <v>684</v>
      </c>
      <c r="G239" s="31">
        <v>1</v>
      </c>
      <c r="H239" s="31">
        <v>1</v>
      </c>
      <c r="I239" s="31">
        <v>1</v>
      </c>
      <c r="K239" s="30" t="str">
        <f ca="1">IFERROR(IF(SERVIZIO!$A$3=1,IF(GETPIVOTDATA("Data",$A$1,"Brand",$A239,"Data",DATE(YEAR(INDEX(Tendina_Data,SERVIZIO!$A$2)),MONTH(INDEX(Tendina_Data,SERVIZIO!$A$2)),1))&lt;&gt;"",$A239,""),IF(GETPIVOTDATA("Data",$E$1,"Brand",$F239,"Data",DATE(YEAR(INDEX(Tendina_Data,SERVIZIO!$A$2)),MONTH(INDEX(Tendina_Data,SERVIZIO!$A$2)),1),"Settore",INDEX(Tendina_Settori,SERVIZIO!$A$3))&lt;&gt;"",$F239,"")),"")</f>
        <v>Brand_237</v>
      </c>
      <c r="L239" s="30">
        <f ca="1">IF(K239&lt;&gt;"",COUNTIF($K$3:K239,"*?*"),"")</f>
        <v>237</v>
      </c>
      <c r="M239" s="30">
        <v>237</v>
      </c>
      <c r="N239" s="30" t="str">
        <f t="shared" ca="1" si="3"/>
        <v>Brand_237</v>
      </c>
    </row>
    <row r="240" spans="1:14" x14ac:dyDescent="0.25">
      <c r="A240" s="30" t="s">
        <v>868</v>
      </c>
      <c r="B240" s="31">
        <v>1</v>
      </c>
      <c r="C240" s="31">
        <v>1</v>
      </c>
      <c r="D240" s="31">
        <v>1</v>
      </c>
      <c r="E240" s="30" t="s">
        <v>222</v>
      </c>
      <c r="F240" s="30" t="s">
        <v>785</v>
      </c>
      <c r="G240" s="31">
        <v>1</v>
      </c>
      <c r="H240" s="31">
        <v>1</v>
      </c>
      <c r="I240" s="31">
        <v>1</v>
      </c>
      <c r="K240" s="30" t="str">
        <f ca="1">IFERROR(IF(SERVIZIO!$A$3=1,IF(GETPIVOTDATA("Data",$A$1,"Brand",$A240,"Data",DATE(YEAR(INDEX(Tendina_Data,SERVIZIO!$A$2)),MONTH(INDEX(Tendina_Data,SERVIZIO!$A$2)),1))&lt;&gt;"",$A240,""),IF(GETPIVOTDATA("Data",$E$1,"Brand",$F240,"Data",DATE(YEAR(INDEX(Tendina_Data,SERVIZIO!$A$2)),MONTH(INDEX(Tendina_Data,SERVIZIO!$A$2)),1),"Settore",INDEX(Tendina_Settori,SERVIZIO!$A$3))&lt;&gt;"",$F240,"")),"")</f>
        <v>Brand_238</v>
      </c>
      <c r="L240" s="30">
        <f ca="1">IF(K240&lt;&gt;"",COUNTIF($K$3:K240,"*?*"),"")</f>
        <v>238</v>
      </c>
      <c r="M240" s="30">
        <v>238</v>
      </c>
      <c r="N240" s="30" t="str">
        <f t="shared" ca="1" si="3"/>
        <v>Brand_238</v>
      </c>
    </row>
    <row r="241" spans="1:14" x14ac:dyDescent="0.25">
      <c r="A241" s="30" t="s">
        <v>870</v>
      </c>
      <c r="B241" s="31"/>
      <c r="C241" s="31">
        <v>1</v>
      </c>
      <c r="D241" s="31">
        <v>1</v>
      </c>
      <c r="E241" s="30" t="s">
        <v>222</v>
      </c>
      <c r="F241" s="30" t="s">
        <v>801</v>
      </c>
      <c r="G241" s="31">
        <v>1</v>
      </c>
      <c r="H241" s="31">
        <v>1</v>
      </c>
      <c r="I241" s="31">
        <v>1</v>
      </c>
      <c r="K241" s="30" t="str">
        <f ca="1">IFERROR(IF(SERVIZIO!$A$3=1,IF(GETPIVOTDATA("Data",$A$1,"Brand",$A241,"Data",DATE(YEAR(INDEX(Tendina_Data,SERVIZIO!$A$2)),MONTH(INDEX(Tendina_Data,SERVIZIO!$A$2)),1))&lt;&gt;"",$A241,""),IF(GETPIVOTDATA("Data",$E$1,"Brand",$F241,"Data",DATE(YEAR(INDEX(Tendina_Data,SERVIZIO!$A$2)),MONTH(INDEX(Tendina_Data,SERVIZIO!$A$2)),1),"Settore",INDEX(Tendina_Settori,SERVIZIO!$A$3))&lt;&gt;"",$F241,"")),"")</f>
        <v>Brand_239</v>
      </c>
      <c r="L241" s="30">
        <f ca="1">IF(K241&lt;&gt;"",COUNTIF($K$3:K241,"*?*"),"")</f>
        <v>239</v>
      </c>
      <c r="M241" s="30">
        <v>239</v>
      </c>
      <c r="N241" s="30" t="str">
        <f t="shared" ca="1" si="3"/>
        <v>Brand_239</v>
      </c>
    </row>
    <row r="242" spans="1:14" x14ac:dyDescent="0.25">
      <c r="A242" s="30" t="s">
        <v>871</v>
      </c>
      <c r="B242" s="31">
        <v>1</v>
      </c>
      <c r="C242" s="31">
        <v>1</v>
      </c>
      <c r="D242" s="31">
        <v>1</v>
      </c>
      <c r="E242" s="30" t="s">
        <v>222</v>
      </c>
      <c r="F242" s="30" t="s">
        <v>805</v>
      </c>
      <c r="G242" s="31">
        <v>1</v>
      </c>
      <c r="H242" s="31">
        <v>1</v>
      </c>
      <c r="I242" s="31">
        <v>1</v>
      </c>
      <c r="K242" s="30" t="str">
        <f ca="1">IFERROR(IF(SERVIZIO!$A$3=1,IF(GETPIVOTDATA("Data",$A$1,"Brand",$A242,"Data",DATE(YEAR(INDEX(Tendina_Data,SERVIZIO!$A$2)),MONTH(INDEX(Tendina_Data,SERVIZIO!$A$2)),1))&lt;&gt;"",$A242,""),IF(GETPIVOTDATA("Data",$E$1,"Brand",$F242,"Data",DATE(YEAR(INDEX(Tendina_Data,SERVIZIO!$A$2)),MONTH(INDEX(Tendina_Data,SERVIZIO!$A$2)),1),"Settore",INDEX(Tendina_Settori,SERVIZIO!$A$3))&lt;&gt;"",$F242,"")),"")</f>
        <v>Brand_240</v>
      </c>
      <c r="L242" s="30">
        <f ca="1">IF(K242&lt;&gt;"",COUNTIF($K$3:K242,"*?*"),"")</f>
        <v>240</v>
      </c>
      <c r="M242" s="30">
        <v>240</v>
      </c>
      <c r="N242" s="30" t="str">
        <f t="shared" ca="1" si="3"/>
        <v>Brand_240</v>
      </c>
    </row>
    <row r="243" spans="1:14" x14ac:dyDescent="0.25">
      <c r="A243" s="30" t="s">
        <v>872</v>
      </c>
      <c r="B243" s="31">
        <v>1</v>
      </c>
      <c r="C243" s="31">
        <v>1</v>
      </c>
      <c r="D243" s="31">
        <v>1</v>
      </c>
      <c r="E243" s="30" t="s">
        <v>222</v>
      </c>
      <c r="F243" s="30" t="s">
        <v>808</v>
      </c>
      <c r="G243" s="31">
        <v>1</v>
      </c>
      <c r="H243" s="31">
        <v>1</v>
      </c>
      <c r="I243" s="31">
        <v>1</v>
      </c>
      <c r="K243" s="30" t="str">
        <f ca="1">IFERROR(IF(SERVIZIO!$A$3=1,IF(GETPIVOTDATA("Data",$A$1,"Brand",$A243,"Data",DATE(YEAR(INDEX(Tendina_Data,SERVIZIO!$A$2)),MONTH(INDEX(Tendina_Data,SERVIZIO!$A$2)),1))&lt;&gt;"",$A243,""),IF(GETPIVOTDATA("Data",$E$1,"Brand",$F243,"Data",DATE(YEAR(INDEX(Tendina_Data,SERVIZIO!$A$2)),MONTH(INDEX(Tendina_Data,SERVIZIO!$A$2)),1),"Settore",INDEX(Tendina_Settori,SERVIZIO!$A$3))&lt;&gt;"",$F243,"")),"")</f>
        <v>Brand_241</v>
      </c>
      <c r="L243" s="30">
        <f ca="1">IF(K243&lt;&gt;"",COUNTIF($K$3:K243,"*?*"),"")</f>
        <v>241</v>
      </c>
      <c r="M243" s="30">
        <v>241</v>
      </c>
      <c r="N243" s="30" t="str">
        <f t="shared" ca="1" si="3"/>
        <v>Brand_241</v>
      </c>
    </row>
    <row r="244" spans="1:14" x14ac:dyDescent="0.25">
      <c r="A244" s="30" t="s">
        <v>873</v>
      </c>
      <c r="B244" s="31">
        <v>1</v>
      </c>
      <c r="C244" s="31">
        <v>1</v>
      </c>
      <c r="D244" s="31">
        <v>1</v>
      </c>
      <c r="E244" s="30" t="s">
        <v>222</v>
      </c>
      <c r="F244" s="30" t="s">
        <v>825</v>
      </c>
      <c r="G244" s="31"/>
      <c r="H244" s="31">
        <v>1</v>
      </c>
      <c r="I244" s="31">
        <v>1</v>
      </c>
      <c r="K244" s="30" t="str">
        <f ca="1">IFERROR(IF(SERVIZIO!$A$3=1,IF(GETPIVOTDATA("Data",$A$1,"Brand",$A244,"Data",DATE(YEAR(INDEX(Tendina_Data,SERVIZIO!$A$2)),MONTH(INDEX(Tendina_Data,SERVIZIO!$A$2)),1))&lt;&gt;"",$A244,""),IF(GETPIVOTDATA("Data",$E$1,"Brand",$F244,"Data",DATE(YEAR(INDEX(Tendina_Data,SERVIZIO!$A$2)),MONTH(INDEX(Tendina_Data,SERVIZIO!$A$2)),1),"Settore",INDEX(Tendina_Settori,SERVIZIO!$A$3))&lt;&gt;"",$F244,"")),"")</f>
        <v>Brand_242</v>
      </c>
      <c r="L244" s="30">
        <f ca="1">IF(K244&lt;&gt;"",COUNTIF($K$3:K244,"*?*"),"")</f>
        <v>242</v>
      </c>
      <c r="M244" s="30">
        <v>242</v>
      </c>
      <c r="N244" s="30" t="str">
        <f t="shared" ca="1" si="3"/>
        <v>Brand_242</v>
      </c>
    </row>
    <row r="245" spans="1:14" x14ac:dyDescent="0.25">
      <c r="A245" s="30" t="s">
        <v>874</v>
      </c>
      <c r="B245" s="31"/>
      <c r="C245" s="31">
        <v>1</v>
      </c>
      <c r="D245" s="31">
        <v>1</v>
      </c>
      <c r="E245" s="30" t="s">
        <v>222</v>
      </c>
      <c r="F245" s="30" t="s">
        <v>836</v>
      </c>
      <c r="G245" s="31"/>
      <c r="H245" s="31">
        <v>1</v>
      </c>
      <c r="I245" s="31">
        <v>1</v>
      </c>
      <c r="K245" s="30" t="str">
        <f ca="1">IFERROR(IF(SERVIZIO!$A$3=1,IF(GETPIVOTDATA("Data",$A$1,"Brand",$A245,"Data",DATE(YEAR(INDEX(Tendina_Data,SERVIZIO!$A$2)),MONTH(INDEX(Tendina_Data,SERVIZIO!$A$2)),1))&lt;&gt;"",$A245,""),IF(GETPIVOTDATA("Data",$E$1,"Brand",$F245,"Data",DATE(YEAR(INDEX(Tendina_Data,SERVIZIO!$A$2)),MONTH(INDEX(Tendina_Data,SERVIZIO!$A$2)),1),"Settore",INDEX(Tendina_Settori,SERVIZIO!$A$3))&lt;&gt;"",$F245,"")),"")</f>
        <v>Brand_243</v>
      </c>
      <c r="L245" s="30">
        <f ca="1">IF(K245&lt;&gt;"",COUNTIF($K$3:K245,"*?*"),"")</f>
        <v>243</v>
      </c>
      <c r="M245" s="30">
        <v>243</v>
      </c>
      <c r="N245" s="30" t="str">
        <f t="shared" ca="1" si="3"/>
        <v>Brand_243</v>
      </c>
    </row>
    <row r="246" spans="1:14" x14ac:dyDescent="0.25">
      <c r="A246" s="30" t="s">
        <v>876</v>
      </c>
      <c r="B246" s="31"/>
      <c r="C246" s="31">
        <v>1</v>
      </c>
      <c r="D246" s="31">
        <v>1</v>
      </c>
      <c r="E246" s="30" t="s">
        <v>222</v>
      </c>
      <c r="F246" s="30" t="s">
        <v>4</v>
      </c>
      <c r="G246" s="31">
        <v>1</v>
      </c>
      <c r="H246" s="31">
        <v>1</v>
      </c>
      <c r="I246" s="31">
        <v>1</v>
      </c>
      <c r="K246" s="30" t="str">
        <f ca="1">IFERROR(IF(SERVIZIO!$A$3=1,IF(GETPIVOTDATA("Data",$A$1,"Brand",$A246,"Data",DATE(YEAR(INDEX(Tendina_Data,SERVIZIO!$A$2)),MONTH(INDEX(Tendina_Data,SERVIZIO!$A$2)),1))&lt;&gt;"",$A246,""),IF(GETPIVOTDATA("Data",$E$1,"Brand",$F246,"Data",DATE(YEAR(INDEX(Tendina_Data,SERVIZIO!$A$2)),MONTH(INDEX(Tendina_Data,SERVIZIO!$A$2)),1),"Settore",INDEX(Tendina_Settori,SERVIZIO!$A$3))&lt;&gt;"",$F246,"")),"")</f>
        <v>Brand_244</v>
      </c>
      <c r="L246" s="30">
        <f ca="1">IF(K246&lt;&gt;"",COUNTIF($K$3:K246,"*?*"),"")</f>
        <v>244</v>
      </c>
      <c r="M246" s="30">
        <v>244</v>
      </c>
      <c r="N246" s="30" t="str">
        <f t="shared" ca="1" si="3"/>
        <v>Brand_244</v>
      </c>
    </row>
    <row r="247" spans="1:14" x14ac:dyDescent="0.25">
      <c r="A247" s="30" t="s">
        <v>877</v>
      </c>
      <c r="B247" s="31">
        <v>1</v>
      </c>
      <c r="C247" s="31">
        <v>1</v>
      </c>
      <c r="D247" s="31">
        <v>1</v>
      </c>
      <c r="E247" s="30" t="s">
        <v>222</v>
      </c>
      <c r="F247" s="30" t="s">
        <v>837</v>
      </c>
      <c r="G247" s="31">
        <v>1</v>
      </c>
      <c r="H247" s="31">
        <v>1</v>
      </c>
      <c r="I247" s="31">
        <v>1</v>
      </c>
      <c r="K247" s="30" t="str">
        <f ca="1">IFERROR(IF(SERVIZIO!$A$3=1,IF(GETPIVOTDATA("Data",$A$1,"Brand",$A247,"Data",DATE(YEAR(INDEX(Tendina_Data,SERVIZIO!$A$2)),MONTH(INDEX(Tendina_Data,SERVIZIO!$A$2)),1))&lt;&gt;"",$A247,""),IF(GETPIVOTDATA("Data",$E$1,"Brand",$F247,"Data",DATE(YEAR(INDEX(Tendina_Data,SERVIZIO!$A$2)),MONTH(INDEX(Tendina_Data,SERVIZIO!$A$2)),1),"Settore",INDEX(Tendina_Settori,SERVIZIO!$A$3))&lt;&gt;"",$F247,"")),"")</f>
        <v>Brand_245</v>
      </c>
      <c r="L247" s="30">
        <f ca="1">IF(K247&lt;&gt;"",COUNTIF($K$3:K247,"*?*"),"")</f>
        <v>245</v>
      </c>
      <c r="M247" s="30">
        <v>245</v>
      </c>
      <c r="N247" s="30" t="str">
        <f t="shared" ca="1" si="3"/>
        <v>Brand_245</v>
      </c>
    </row>
    <row r="248" spans="1:14" x14ac:dyDescent="0.25">
      <c r="A248" s="30" t="s">
        <v>878</v>
      </c>
      <c r="B248" s="31"/>
      <c r="C248" s="31">
        <v>1</v>
      </c>
      <c r="D248" s="31">
        <v>1</v>
      </c>
      <c r="E248" s="30" t="s">
        <v>222</v>
      </c>
      <c r="F248" s="30" t="s">
        <v>839</v>
      </c>
      <c r="G248" s="31">
        <v>1</v>
      </c>
      <c r="H248" s="31">
        <v>1</v>
      </c>
      <c r="I248" s="31">
        <v>1</v>
      </c>
      <c r="K248" s="30" t="str">
        <f ca="1">IFERROR(IF(SERVIZIO!$A$3=1,IF(GETPIVOTDATA("Data",$A$1,"Brand",$A248,"Data",DATE(YEAR(INDEX(Tendina_Data,SERVIZIO!$A$2)),MONTH(INDEX(Tendina_Data,SERVIZIO!$A$2)),1))&lt;&gt;"",$A248,""),IF(GETPIVOTDATA("Data",$E$1,"Brand",$F248,"Data",DATE(YEAR(INDEX(Tendina_Data,SERVIZIO!$A$2)),MONTH(INDEX(Tendina_Data,SERVIZIO!$A$2)),1),"Settore",INDEX(Tendina_Settori,SERVIZIO!$A$3))&lt;&gt;"",$F248,"")),"")</f>
        <v>Brand_246</v>
      </c>
      <c r="L248" s="30">
        <f ca="1">IF(K248&lt;&gt;"",COUNTIF($K$3:K248,"*?*"),"")</f>
        <v>246</v>
      </c>
      <c r="M248" s="30">
        <v>246</v>
      </c>
      <c r="N248" s="30" t="str">
        <f t="shared" ca="1" si="3"/>
        <v>Brand_246</v>
      </c>
    </row>
    <row r="249" spans="1:14" x14ac:dyDescent="0.25">
      <c r="A249" s="30" t="s">
        <v>879</v>
      </c>
      <c r="B249" s="31"/>
      <c r="C249" s="31">
        <v>1</v>
      </c>
      <c r="D249" s="31">
        <v>1</v>
      </c>
      <c r="E249" s="30" t="s">
        <v>222</v>
      </c>
      <c r="F249" s="30" t="s">
        <v>850</v>
      </c>
      <c r="G249" s="31">
        <v>1</v>
      </c>
      <c r="H249" s="31">
        <v>1</v>
      </c>
      <c r="I249" s="31">
        <v>1</v>
      </c>
      <c r="K249" s="30" t="str">
        <f ca="1">IFERROR(IF(SERVIZIO!$A$3=1,IF(GETPIVOTDATA("Data",$A$1,"Brand",$A249,"Data",DATE(YEAR(INDEX(Tendina_Data,SERVIZIO!$A$2)),MONTH(INDEX(Tendina_Data,SERVIZIO!$A$2)),1))&lt;&gt;"",$A249,""),IF(GETPIVOTDATA("Data",$E$1,"Brand",$F249,"Data",DATE(YEAR(INDEX(Tendina_Data,SERVIZIO!$A$2)),MONTH(INDEX(Tendina_Data,SERVIZIO!$A$2)),1),"Settore",INDEX(Tendina_Settori,SERVIZIO!$A$3))&lt;&gt;"",$F249,"")),"")</f>
        <v>Brand_247</v>
      </c>
      <c r="L249" s="30">
        <f ca="1">IF(K249&lt;&gt;"",COUNTIF($K$3:K249,"*?*"),"")</f>
        <v>247</v>
      </c>
      <c r="M249" s="30">
        <v>247</v>
      </c>
      <c r="N249" s="30" t="str">
        <f t="shared" ca="1" si="3"/>
        <v>Brand_247</v>
      </c>
    </row>
    <row r="250" spans="1:14" x14ac:dyDescent="0.25">
      <c r="A250" s="30" t="s">
        <v>880</v>
      </c>
      <c r="B250" s="31"/>
      <c r="C250" s="31"/>
      <c r="D250" s="31">
        <v>1</v>
      </c>
      <c r="E250" s="30" t="s">
        <v>222</v>
      </c>
      <c r="F250" s="30" t="s">
        <v>851</v>
      </c>
      <c r="G250" s="31"/>
      <c r="H250" s="31"/>
      <c r="I250" s="31">
        <v>1</v>
      </c>
      <c r="K250" s="30" t="str">
        <f ca="1">IFERROR(IF(SERVIZIO!$A$3=1,IF(GETPIVOTDATA("Data",$A$1,"Brand",$A250,"Data",DATE(YEAR(INDEX(Tendina_Data,SERVIZIO!$A$2)),MONTH(INDEX(Tendina_Data,SERVIZIO!$A$2)),1))&lt;&gt;"",$A250,""),IF(GETPIVOTDATA("Data",$E$1,"Brand",$F250,"Data",DATE(YEAR(INDEX(Tendina_Data,SERVIZIO!$A$2)),MONTH(INDEX(Tendina_Data,SERVIZIO!$A$2)),1),"Settore",INDEX(Tendina_Settori,SERVIZIO!$A$3))&lt;&gt;"",$F250,"")),"")</f>
        <v>Brand_248</v>
      </c>
      <c r="L250" s="30">
        <f ca="1">IF(K250&lt;&gt;"",COUNTIF($K$3:K250,"*?*"),"")</f>
        <v>248</v>
      </c>
      <c r="M250" s="30">
        <v>248</v>
      </c>
      <c r="N250" s="30" t="str">
        <f t="shared" ca="1" si="3"/>
        <v>Brand_248</v>
      </c>
    </row>
    <row r="251" spans="1:14" x14ac:dyDescent="0.25">
      <c r="A251" s="30" t="s">
        <v>881</v>
      </c>
      <c r="B251" s="31"/>
      <c r="C251" s="31"/>
      <c r="D251" s="31">
        <v>1</v>
      </c>
      <c r="E251" s="30" t="s">
        <v>222</v>
      </c>
      <c r="F251" s="30" t="s">
        <v>862</v>
      </c>
      <c r="G251" s="31"/>
      <c r="H251" s="31">
        <v>1</v>
      </c>
      <c r="I251" s="31">
        <v>1</v>
      </c>
      <c r="K251" s="30" t="str">
        <f ca="1">IFERROR(IF(SERVIZIO!$A$3=1,IF(GETPIVOTDATA("Data",$A$1,"Brand",$A251,"Data",DATE(YEAR(INDEX(Tendina_Data,SERVIZIO!$A$2)),MONTH(INDEX(Tendina_Data,SERVIZIO!$A$2)),1))&lt;&gt;"",$A251,""),IF(GETPIVOTDATA("Data",$E$1,"Brand",$F251,"Data",DATE(YEAR(INDEX(Tendina_Data,SERVIZIO!$A$2)),MONTH(INDEX(Tendina_Data,SERVIZIO!$A$2)),1),"Settore",INDEX(Tendina_Settori,SERVIZIO!$A$3))&lt;&gt;"",$F251,"")),"")</f>
        <v>Brand_249</v>
      </c>
      <c r="L251" s="30">
        <f ca="1">IF(K251&lt;&gt;"",COUNTIF($K$3:K251,"*?*"),"")</f>
        <v>249</v>
      </c>
      <c r="M251" s="30">
        <v>249</v>
      </c>
      <c r="N251" s="30" t="str">
        <f t="shared" ca="1" si="3"/>
        <v>Brand_249</v>
      </c>
    </row>
    <row r="252" spans="1:14" x14ac:dyDescent="0.25">
      <c r="A252" s="30" t="s">
        <v>882</v>
      </c>
      <c r="B252" s="31">
        <v>1</v>
      </c>
      <c r="C252" s="31">
        <v>1</v>
      </c>
      <c r="D252" s="31">
        <v>1</v>
      </c>
      <c r="E252" s="30" t="s">
        <v>222</v>
      </c>
      <c r="F252" s="30" t="s">
        <v>863</v>
      </c>
      <c r="G252" s="31">
        <v>1</v>
      </c>
      <c r="H252" s="31">
        <v>1</v>
      </c>
      <c r="I252" s="31">
        <v>1</v>
      </c>
      <c r="K252" s="30" t="str">
        <f ca="1">IFERROR(IF(SERVIZIO!$A$3=1,IF(GETPIVOTDATA("Data",$A$1,"Brand",$A252,"Data",DATE(YEAR(INDEX(Tendina_Data,SERVIZIO!$A$2)),MONTH(INDEX(Tendina_Data,SERVIZIO!$A$2)),1))&lt;&gt;"",$A252,""),IF(GETPIVOTDATA("Data",$E$1,"Brand",$F252,"Data",DATE(YEAR(INDEX(Tendina_Data,SERVIZIO!$A$2)),MONTH(INDEX(Tendina_Data,SERVIZIO!$A$2)),1),"Settore",INDEX(Tendina_Settori,SERVIZIO!$A$3))&lt;&gt;"",$F252,"")),"")</f>
        <v>Brand_250</v>
      </c>
      <c r="L252" s="30">
        <f ca="1">IF(K252&lt;&gt;"",COUNTIF($K$3:K252,"*?*"),"")</f>
        <v>250</v>
      </c>
      <c r="M252" s="30">
        <v>250</v>
      </c>
      <c r="N252" s="30" t="str">
        <f t="shared" ca="1" si="3"/>
        <v>Brand_250</v>
      </c>
    </row>
    <row r="253" spans="1:14" x14ac:dyDescent="0.25">
      <c r="A253" s="30" t="s">
        <v>883</v>
      </c>
      <c r="B253" s="31">
        <v>1</v>
      </c>
      <c r="C253" s="31">
        <v>1</v>
      </c>
      <c r="D253" s="31">
        <v>1</v>
      </c>
      <c r="E253" s="30" t="s">
        <v>222</v>
      </c>
      <c r="F253" s="30" t="s">
        <v>867</v>
      </c>
      <c r="G253" s="31"/>
      <c r="H253" s="31"/>
      <c r="I253" s="31">
        <v>1</v>
      </c>
      <c r="K253" s="30" t="str">
        <f ca="1">IFERROR(IF(SERVIZIO!$A$3=1,IF(GETPIVOTDATA("Data",$A$1,"Brand",$A253,"Data",DATE(YEAR(INDEX(Tendina_Data,SERVIZIO!$A$2)),MONTH(INDEX(Tendina_Data,SERVIZIO!$A$2)),1))&lt;&gt;"",$A253,""),IF(GETPIVOTDATA("Data",$E$1,"Brand",$F253,"Data",DATE(YEAR(INDEX(Tendina_Data,SERVIZIO!$A$2)),MONTH(INDEX(Tendina_Data,SERVIZIO!$A$2)),1),"Settore",INDEX(Tendina_Settori,SERVIZIO!$A$3))&lt;&gt;"",$F253,"")),"")</f>
        <v>Brand_251</v>
      </c>
      <c r="L253" s="30">
        <f ca="1">IF(K253&lt;&gt;"",COUNTIF($K$3:K253,"*?*"),"")</f>
        <v>251</v>
      </c>
      <c r="M253" s="30">
        <v>251</v>
      </c>
      <c r="N253" s="30" t="str">
        <f t="shared" ca="1" si="3"/>
        <v>Brand_251</v>
      </c>
    </row>
    <row r="254" spans="1:14" x14ac:dyDescent="0.25">
      <c r="A254" s="30" t="s">
        <v>884</v>
      </c>
      <c r="B254" s="31">
        <v>1</v>
      </c>
      <c r="C254" s="31">
        <v>1</v>
      </c>
      <c r="D254" s="31">
        <v>1</v>
      </c>
      <c r="E254" s="30" t="s">
        <v>222</v>
      </c>
      <c r="F254" s="30" t="s">
        <v>871</v>
      </c>
      <c r="G254" s="31">
        <v>1</v>
      </c>
      <c r="H254" s="31">
        <v>1</v>
      </c>
      <c r="I254" s="31">
        <v>1</v>
      </c>
      <c r="K254" s="30" t="str">
        <f ca="1">IFERROR(IF(SERVIZIO!$A$3=1,IF(GETPIVOTDATA("Data",$A$1,"Brand",$A254,"Data",DATE(YEAR(INDEX(Tendina_Data,SERVIZIO!$A$2)),MONTH(INDEX(Tendina_Data,SERVIZIO!$A$2)),1))&lt;&gt;"",$A254,""),IF(GETPIVOTDATA("Data",$E$1,"Brand",$F254,"Data",DATE(YEAR(INDEX(Tendina_Data,SERVIZIO!$A$2)),MONTH(INDEX(Tendina_Data,SERVIZIO!$A$2)),1),"Settore",INDEX(Tendina_Settori,SERVIZIO!$A$3))&lt;&gt;"",$F254,"")),"")</f>
        <v>Brand_252</v>
      </c>
      <c r="L254" s="30">
        <f ca="1">IF(K254&lt;&gt;"",COUNTIF($K$3:K254,"*?*"),"")</f>
        <v>252</v>
      </c>
      <c r="M254" s="30">
        <v>252</v>
      </c>
      <c r="N254" s="30" t="str">
        <f t="shared" ca="1" si="3"/>
        <v>Brand_252</v>
      </c>
    </row>
    <row r="255" spans="1:14" x14ac:dyDescent="0.25">
      <c r="K255" s="30" t="str">
        <f ca="1">IFERROR(IF(SERVIZIO!$A$3=1,IF(GETPIVOTDATA("Data",$A$1,"Brand",$A255,"Data",DATE(YEAR(INDEX(Tendina_Data,SERVIZIO!$A$2)),MONTH(INDEX(Tendina_Data,SERVIZIO!$A$2)),1))&lt;&gt;"",$A255,""),IF(GETPIVOTDATA("Data",$E$1,"Brand",$F255,"Data",DATE(YEAR(INDEX(Tendina_Data,SERVIZIO!$A$2)),MONTH(INDEX(Tendina_Data,SERVIZIO!$A$2)),1),"Settore",INDEX(Tendina_Settori,SERVIZIO!$A$3))&lt;&gt;"",$F255,"")),"")</f>
        <v/>
      </c>
      <c r="L255" s="30" t="str">
        <f ca="1">IF(K255&lt;&gt;"",COUNTIF($K$3:K255,"*?*"),"")</f>
        <v/>
      </c>
      <c r="M255" s="30">
        <v>253</v>
      </c>
      <c r="N255" s="30" t="str">
        <f t="shared" ca="1" si="3"/>
        <v/>
      </c>
    </row>
    <row r="256" spans="1:14" x14ac:dyDescent="0.25">
      <c r="K256" s="30" t="str">
        <f ca="1">IFERROR(IF(SERVIZIO!$A$3=1,IF(GETPIVOTDATA("Data",$A$1,"Brand",$A256,"Data",DATE(YEAR(INDEX(Tendina_Data,SERVIZIO!$A$2)),MONTH(INDEX(Tendina_Data,SERVIZIO!$A$2)),1))&lt;&gt;"",$A256,""),IF(GETPIVOTDATA("Data",$E$1,"Brand",$F256,"Data",DATE(YEAR(INDEX(Tendina_Data,SERVIZIO!$A$2)),MONTH(INDEX(Tendina_Data,SERVIZIO!$A$2)),1),"Settore",INDEX(Tendina_Settori,SERVIZIO!$A$3))&lt;&gt;"",$F256,"")),"")</f>
        <v/>
      </c>
      <c r="L256" s="30" t="str">
        <f ca="1">IF(K256&lt;&gt;"",COUNTIF($K$3:K256,"*?*"),"")</f>
        <v/>
      </c>
      <c r="M256" s="30">
        <v>254</v>
      </c>
      <c r="N256" s="30" t="str">
        <f t="shared" ca="1" si="3"/>
        <v/>
      </c>
    </row>
    <row r="257" spans="11:14" x14ac:dyDescent="0.25">
      <c r="K257" s="30" t="str">
        <f ca="1">IFERROR(IF(SERVIZIO!$A$3=1,IF(GETPIVOTDATA("Data",$A$1,"Brand",$A257,"Data",DATE(YEAR(INDEX(Tendina_Data,SERVIZIO!$A$2)),MONTH(INDEX(Tendina_Data,SERVIZIO!$A$2)),1))&lt;&gt;"",$A257,""),IF(GETPIVOTDATA("Data",$E$1,"Brand",$F257,"Data",DATE(YEAR(INDEX(Tendina_Data,SERVIZIO!$A$2)),MONTH(INDEX(Tendina_Data,SERVIZIO!$A$2)),1),"Settore",INDEX(Tendina_Settori,SERVIZIO!$A$3))&lt;&gt;"",$F257,"")),"")</f>
        <v/>
      </c>
      <c r="L257" s="30" t="str">
        <f ca="1">IF(K257&lt;&gt;"",COUNTIF($K$3:K257,"*?*"),"")</f>
        <v/>
      </c>
      <c r="M257" s="30">
        <v>255</v>
      </c>
      <c r="N257" s="30" t="str">
        <f t="shared" ca="1" si="3"/>
        <v/>
      </c>
    </row>
    <row r="258" spans="11:14" x14ac:dyDescent="0.25">
      <c r="K258" s="30" t="str">
        <f ca="1">IFERROR(IF(SERVIZIO!$A$3=1,IF(GETPIVOTDATA("Data",$A$1,"Brand",$A258,"Data",DATE(YEAR(INDEX(Tendina_Data,SERVIZIO!$A$2)),MONTH(INDEX(Tendina_Data,SERVIZIO!$A$2)),1))&lt;&gt;"",$A258,""),IF(GETPIVOTDATA("Data",$E$1,"Brand",$F258,"Data",DATE(YEAR(INDEX(Tendina_Data,SERVIZIO!$A$2)),MONTH(INDEX(Tendina_Data,SERVIZIO!$A$2)),1),"Settore",INDEX(Tendina_Settori,SERVIZIO!$A$3))&lt;&gt;"",$F258,"")),"")</f>
        <v/>
      </c>
      <c r="L258" s="30" t="str">
        <f ca="1">IF(K258&lt;&gt;"",COUNTIF($K$3:K258,"*?*"),"")</f>
        <v/>
      </c>
      <c r="M258" s="30">
        <v>256</v>
      </c>
      <c r="N258" s="30" t="str">
        <f t="shared" ca="1" si="3"/>
        <v/>
      </c>
    </row>
    <row r="259" spans="11:14" x14ac:dyDescent="0.25">
      <c r="K259" s="30" t="str">
        <f ca="1">IFERROR(IF(SERVIZIO!$A$3=1,IF(GETPIVOTDATA("Data",$A$1,"Brand",$A259,"Data",DATE(YEAR(INDEX(Tendina_Data,SERVIZIO!$A$2)),MONTH(INDEX(Tendina_Data,SERVIZIO!$A$2)),1))&lt;&gt;"",$A259,""),IF(GETPIVOTDATA("Data",$E$1,"Brand",$F259,"Data",DATE(YEAR(INDEX(Tendina_Data,SERVIZIO!$A$2)),MONTH(INDEX(Tendina_Data,SERVIZIO!$A$2)),1),"Settore",INDEX(Tendina_Settori,SERVIZIO!$A$3))&lt;&gt;"",$F259,"")),"")</f>
        <v/>
      </c>
      <c r="L259" s="30" t="str">
        <f ca="1">IF(K259&lt;&gt;"",COUNTIF($K$3:K259,"*?*"),"")</f>
        <v/>
      </c>
      <c r="M259" s="30">
        <v>257</v>
      </c>
      <c r="N259" s="30" t="str">
        <f t="shared" ca="1" si="3"/>
        <v/>
      </c>
    </row>
    <row r="260" spans="11:14" x14ac:dyDescent="0.25">
      <c r="K260" s="30" t="str">
        <f ca="1">IFERROR(IF(SERVIZIO!$A$3=1,IF(GETPIVOTDATA("Data",$A$1,"Brand",$A260,"Data",DATE(YEAR(INDEX(Tendina_Data,SERVIZIO!$A$2)),MONTH(INDEX(Tendina_Data,SERVIZIO!$A$2)),1))&lt;&gt;"",$A260,""),IF(GETPIVOTDATA("Data",$E$1,"Brand",$F260,"Data",DATE(YEAR(INDEX(Tendina_Data,SERVIZIO!$A$2)),MONTH(INDEX(Tendina_Data,SERVIZIO!$A$2)),1),"Settore",INDEX(Tendina_Settori,SERVIZIO!$A$3))&lt;&gt;"",$F260,"")),"")</f>
        <v/>
      </c>
      <c r="L260" s="30" t="str">
        <f ca="1">IF(K260&lt;&gt;"",COUNTIF($K$3:K260,"*?*"),"")</f>
        <v/>
      </c>
      <c r="M260" s="30">
        <v>258</v>
      </c>
      <c r="N260" s="30" t="str">
        <f t="shared" ref="N260:N323" ca="1" si="4">IFERROR(INDEX($K$3:$K$1002,MATCH($M260,$L$3:$L$1002,0)),"")</f>
        <v/>
      </c>
    </row>
    <row r="261" spans="11:14" x14ac:dyDescent="0.25">
      <c r="K261" s="30" t="str">
        <f ca="1">IFERROR(IF(SERVIZIO!$A$3=1,IF(GETPIVOTDATA("Data",$A$1,"Brand",$A261,"Data",DATE(YEAR(INDEX(Tendina_Data,SERVIZIO!$A$2)),MONTH(INDEX(Tendina_Data,SERVIZIO!$A$2)),1))&lt;&gt;"",$A261,""),IF(GETPIVOTDATA("Data",$E$1,"Brand",$F261,"Data",DATE(YEAR(INDEX(Tendina_Data,SERVIZIO!$A$2)),MONTH(INDEX(Tendina_Data,SERVIZIO!$A$2)),1),"Settore",INDEX(Tendina_Settori,SERVIZIO!$A$3))&lt;&gt;"",$F261,"")),"")</f>
        <v/>
      </c>
      <c r="L261" s="30" t="str">
        <f ca="1">IF(K261&lt;&gt;"",COUNTIF($K$3:K261,"*?*"),"")</f>
        <v/>
      </c>
      <c r="M261" s="30">
        <v>259</v>
      </c>
      <c r="N261" s="30" t="str">
        <f t="shared" ca="1" si="4"/>
        <v/>
      </c>
    </row>
    <row r="262" spans="11:14" x14ac:dyDescent="0.25">
      <c r="K262" s="30" t="str">
        <f ca="1">IFERROR(IF(SERVIZIO!$A$3=1,IF(GETPIVOTDATA("Data",$A$1,"Brand",$A262,"Data",DATE(YEAR(INDEX(Tendina_Data,SERVIZIO!$A$2)),MONTH(INDEX(Tendina_Data,SERVIZIO!$A$2)),1))&lt;&gt;"",$A262,""),IF(GETPIVOTDATA("Data",$E$1,"Brand",$F262,"Data",DATE(YEAR(INDEX(Tendina_Data,SERVIZIO!$A$2)),MONTH(INDEX(Tendina_Data,SERVIZIO!$A$2)),1),"Settore",INDEX(Tendina_Settori,SERVIZIO!$A$3))&lt;&gt;"",$F262,"")),"")</f>
        <v/>
      </c>
      <c r="L262" s="30" t="str">
        <f ca="1">IF(K262&lt;&gt;"",COUNTIF($K$3:K262,"*?*"),"")</f>
        <v/>
      </c>
      <c r="M262" s="30">
        <v>260</v>
      </c>
      <c r="N262" s="30" t="str">
        <f t="shared" ca="1" si="4"/>
        <v/>
      </c>
    </row>
    <row r="263" spans="11:14" x14ac:dyDescent="0.25">
      <c r="K263" s="30" t="str">
        <f ca="1">IFERROR(IF(SERVIZIO!$A$3=1,IF(GETPIVOTDATA("Data",$A$1,"Brand",$A263,"Data",DATE(YEAR(INDEX(Tendina_Data,SERVIZIO!$A$2)),MONTH(INDEX(Tendina_Data,SERVIZIO!$A$2)),1))&lt;&gt;"",$A263,""),IF(GETPIVOTDATA("Data",$E$1,"Brand",$F263,"Data",DATE(YEAR(INDEX(Tendina_Data,SERVIZIO!$A$2)),MONTH(INDEX(Tendina_Data,SERVIZIO!$A$2)),1),"Settore",INDEX(Tendina_Settori,SERVIZIO!$A$3))&lt;&gt;"",$F263,"")),"")</f>
        <v/>
      </c>
      <c r="L263" s="30" t="str">
        <f ca="1">IF(K263&lt;&gt;"",COUNTIF($K$3:K263,"*?*"),"")</f>
        <v/>
      </c>
      <c r="M263" s="30">
        <v>261</v>
      </c>
      <c r="N263" s="30" t="str">
        <f t="shared" ca="1" si="4"/>
        <v/>
      </c>
    </row>
    <row r="264" spans="11:14" x14ac:dyDescent="0.25">
      <c r="K264" s="30" t="str">
        <f ca="1">IFERROR(IF(SERVIZIO!$A$3=1,IF(GETPIVOTDATA("Data",$A$1,"Brand",$A264,"Data",DATE(YEAR(INDEX(Tendina_Data,SERVIZIO!$A$2)),MONTH(INDEX(Tendina_Data,SERVIZIO!$A$2)),1))&lt;&gt;"",$A264,""),IF(GETPIVOTDATA("Data",$E$1,"Brand",$F264,"Data",DATE(YEAR(INDEX(Tendina_Data,SERVIZIO!$A$2)),MONTH(INDEX(Tendina_Data,SERVIZIO!$A$2)),1),"Settore",INDEX(Tendina_Settori,SERVIZIO!$A$3))&lt;&gt;"",$F264,"")),"")</f>
        <v/>
      </c>
      <c r="L264" s="30" t="str">
        <f ca="1">IF(K264&lt;&gt;"",COUNTIF($K$3:K264,"*?*"),"")</f>
        <v/>
      </c>
      <c r="M264" s="30">
        <v>262</v>
      </c>
      <c r="N264" s="30" t="str">
        <f t="shared" ca="1" si="4"/>
        <v/>
      </c>
    </row>
    <row r="265" spans="11:14" x14ac:dyDescent="0.25">
      <c r="K265" s="30" t="str">
        <f ca="1">IFERROR(IF(SERVIZIO!$A$3=1,IF(GETPIVOTDATA("Data",$A$1,"Brand",$A265,"Data",DATE(YEAR(INDEX(Tendina_Data,SERVIZIO!$A$2)),MONTH(INDEX(Tendina_Data,SERVIZIO!$A$2)),1))&lt;&gt;"",$A265,""),IF(GETPIVOTDATA("Data",$E$1,"Brand",$F265,"Data",DATE(YEAR(INDEX(Tendina_Data,SERVIZIO!$A$2)),MONTH(INDEX(Tendina_Data,SERVIZIO!$A$2)),1),"Settore",INDEX(Tendina_Settori,SERVIZIO!$A$3))&lt;&gt;"",$F265,"")),"")</f>
        <v/>
      </c>
      <c r="L265" s="30" t="str">
        <f ca="1">IF(K265&lt;&gt;"",COUNTIF($K$3:K265,"*?*"),"")</f>
        <v/>
      </c>
      <c r="M265" s="30">
        <v>263</v>
      </c>
      <c r="N265" s="30" t="str">
        <f t="shared" ca="1" si="4"/>
        <v/>
      </c>
    </row>
    <row r="266" spans="11:14" x14ac:dyDescent="0.25">
      <c r="K266" s="30" t="str">
        <f ca="1">IFERROR(IF(SERVIZIO!$A$3=1,IF(GETPIVOTDATA("Data",$A$1,"Brand",$A266,"Data",DATE(YEAR(INDEX(Tendina_Data,SERVIZIO!$A$2)),MONTH(INDEX(Tendina_Data,SERVIZIO!$A$2)),1))&lt;&gt;"",$A266,""),IF(GETPIVOTDATA("Data",$E$1,"Brand",$F266,"Data",DATE(YEAR(INDEX(Tendina_Data,SERVIZIO!$A$2)),MONTH(INDEX(Tendina_Data,SERVIZIO!$A$2)),1),"Settore",INDEX(Tendina_Settori,SERVIZIO!$A$3))&lt;&gt;"",$F266,"")),"")</f>
        <v/>
      </c>
      <c r="L266" s="30" t="str">
        <f ca="1">IF(K266&lt;&gt;"",COUNTIF($K$3:K266,"*?*"),"")</f>
        <v/>
      </c>
      <c r="M266" s="30">
        <v>264</v>
      </c>
      <c r="N266" s="30" t="str">
        <f t="shared" ca="1" si="4"/>
        <v/>
      </c>
    </row>
    <row r="267" spans="11:14" x14ac:dyDescent="0.25">
      <c r="K267" s="30" t="str">
        <f ca="1">IFERROR(IF(SERVIZIO!$A$3=1,IF(GETPIVOTDATA("Data",$A$1,"Brand",$A267,"Data",DATE(YEAR(INDEX(Tendina_Data,SERVIZIO!$A$2)),MONTH(INDEX(Tendina_Data,SERVIZIO!$A$2)),1))&lt;&gt;"",$A267,""),IF(GETPIVOTDATA("Data",$E$1,"Brand",$F267,"Data",DATE(YEAR(INDEX(Tendina_Data,SERVIZIO!$A$2)),MONTH(INDEX(Tendina_Data,SERVIZIO!$A$2)),1),"Settore",INDEX(Tendina_Settori,SERVIZIO!$A$3))&lt;&gt;"",$F267,"")),"")</f>
        <v/>
      </c>
      <c r="L267" s="30" t="str">
        <f ca="1">IF(K267&lt;&gt;"",COUNTIF($K$3:K267,"*?*"),"")</f>
        <v/>
      </c>
      <c r="M267" s="30">
        <v>265</v>
      </c>
      <c r="N267" s="30" t="str">
        <f t="shared" ca="1" si="4"/>
        <v/>
      </c>
    </row>
    <row r="268" spans="11:14" x14ac:dyDescent="0.25">
      <c r="K268" s="30" t="str">
        <f ca="1">IFERROR(IF(SERVIZIO!$A$3=1,IF(GETPIVOTDATA("Data",$A$1,"Brand",$A268,"Data",DATE(YEAR(INDEX(Tendina_Data,SERVIZIO!$A$2)),MONTH(INDEX(Tendina_Data,SERVIZIO!$A$2)),1))&lt;&gt;"",$A268,""),IF(GETPIVOTDATA("Data",$E$1,"Brand",$F268,"Data",DATE(YEAR(INDEX(Tendina_Data,SERVIZIO!$A$2)),MONTH(INDEX(Tendina_Data,SERVIZIO!$A$2)),1),"Settore",INDEX(Tendina_Settori,SERVIZIO!$A$3))&lt;&gt;"",$F268,"")),"")</f>
        <v/>
      </c>
      <c r="L268" s="30" t="str">
        <f ca="1">IF(K268&lt;&gt;"",COUNTIF($K$3:K268,"*?*"),"")</f>
        <v/>
      </c>
      <c r="M268" s="30">
        <v>266</v>
      </c>
      <c r="N268" s="30" t="str">
        <f t="shared" ca="1" si="4"/>
        <v/>
      </c>
    </row>
    <row r="269" spans="11:14" x14ac:dyDescent="0.25">
      <c r="K269" s="30" t="str">
        <f ca="1">IFERROR(IF(SERVIZIO!$A$3=1,IF(GETPIVOTDATA("Data",$A$1,"Brand",$A269,"Data",DATE(YEAR(INDEX(Tendina_Data,SERVIZIO!$A$2)),MONTH(INDEX(Tendina_Data,SERVIZIO!$A$2)),1))&lt;&gt;"",$A269,""),IF(GETPIVOTDATA("Data",$E$1,"Brand",$F269,"Data",DATE(YEAR(INDEX(Tendina_Data,SERVIZIO!$A$2)),MONTH(INDEX(Tendina_Data,SERVIZIO!$A$2)),1),"Settore",INDEX(Tendina_Settori,SERVIZIO!$A$3))&lt;&gt;"",$F269,"")),"")</f>
        <v/>
      </c>
      <c r="L269" s="30" t="str">
        <f ca="1">IF(K269&lt;&gt;"",COUNTIF($K$3:K269,"*?*"),"")</f>
        <v/>
      </c>
      <c r="M269" s="30">
        <v>267</v>
      </c>
      <c r="N269" s="30" t="str">
        <f t="shared" ca="1" si="4"/>
        <v/>
      </c>
    </row>
    <row r="270" spans="11:14" x14ac:dyDescent="0.25">
      <c r="K270" s="30" t="str">
        <f ca="1">IFERROR(IF(SERVIZIO!$A$3=1,IF(GETPIVOTDATA("Data",$A$1,"Brand",$A270,"Data",DATE(YEAR(INDEX(Tendina_Data,SERVIZIO!$A$2)),MONTH(INDEX(Tendina_Data,SERVIZIO!$A$2)),1))&lt;&gt;"",$A270,""),IF(GETPIVOTDATA("Data",$E$1,"Brand",$F270,"Data",DATE(YEAR(INDEX(Tendina_Data,SERVIZIO!$A$2)),MONTH(INDEX(Tendina_Data,SERVIZIO!$A$2)),1),"Settore",INDEX(Tendina_Settori,SERVIZIO!$A$3))&lt;&gt;"",$F270,"")),"")</f>
        <v/>
      </c>
      <c r="L270" s="30" t="str">
        <f ca="1">IF(K270&lt;&gt;"",COUNTIF($K$3:K270,"*?*"),"")</f>
        <v/>
      </c>
      <c r="M270" s="30">
        <v>268</v>
      </c>
      <c r="N270" s="30" t="str">
        <f t="shared" ca="1" si="4"/>
        <v/>
      </c>
    </row>
    <row r="271" spans="11:14" x14ac:dyDescent="0.25">
      <c r="K271" s="30" t="str">
        <f ca="1">IFERROR(IF(SERVIZIO!$A$3=1,IF(GETPIVOTDATA("Data",$A$1,"Brand",$A271,"Data",DATE(YEAR(INDEX(Tendina_Data,SERVIZIO!$A$2)),MONTH(INDEX(Tendina_Data,SERVIZIO!$A$2)),1))&lt;&gt;"",$A271,""),IF(GETPIVOTDATA("Data",$E$1,"Brand",$F271,"Data",DATE(YEAR(INDEX(Tendina_Data,SERVIZIO!$A$2)),MONTH(INDEX(Tendina_Data,SERVIZIO!$A$2)),1),"Settore",INDEX(Tendina_Settori,SERVIZIO!$A$3))&lt;&gt;"",$F271,"")),"")</f>
        <v/>
      </c>
      <c r="L271" s="30" t="str">
        <f ca="1">IF(K271&lt;&gt;"",COUNTIF($K$3:K271,"*?*"),"")</f>
        <v/>
      </c>
      <c r="M271" s="30">
        <v>269</v>
      </c>
      <c r="N271" s="30" t="str">
        <f t="shared" ca="1" si="4"/>
        <v/>
      </c>
    </row>
    <row r="272" spans="11:14" x14ac:dyDescent="0.25">
      <c r="K272" s="30" t="str">
        <f ca="1">IFERROR(IF(SERVIZIO!$A$3=1,IF(GETPIVOTDATA("Data",$A$1,"Brand",$A272,"Data",DATE(YEAR(INDEX(Tendina_Data,SERVIZIO!$A$2)),MONTH(INDEX(Tendina_Data,SERVIZIO!$A$2)),1))&lt;&gt;"",$A272,""),IF(GETPIVOTDATA("Data",$E$1,"Brand",$F272,"Data",DATE(YEAR(INDEX(Tendina_Data,SERVIZIO!$A$2)),MONTH(INDEX(Tendina_Data,SERVIZIO!$A$2)),1),"Settore",INDEX(Tendina_Settori,SERVIZIO!$A$3))&lt;&gt;"",$F272,"")),"")</f>
        <v/>
      </c>
      <c r="L272" s="30" t="str">
        <f ca="1">IF(K272&lt;&gt;"",COUNTIF($K$3:K272,"*?*"),"")</f>
        <v/>
      </c>
      <c r="M272" s="30">
        <v>270</v>
      </c>
      <c r="N272" s="30" t="str">
        <f t="shared" ca="1" si="4"/>
        <v/>
      </c>
    </row>
    <row r="273" spans="11:14" x14ac:dyDescent="0.25">
      <c r="K273" s="30" t="str">
        <f ca="1">IFERROR(IF(SERVIZIO!$A$3=1,IF(GETPIVOTDATA("Data",$A$1,"Brand",$A273,"Data",DATE(YEAR(INDEX(Tendina_Data,SERVIZIO!$A$2)),MONTH(INDEX(Tendina_Data,SERVIZIO!$A$2)),1))&lt;&gt;"",$A273,""),IF(GETPIVOTDATA("Data",$E$1,"Brand",$F273,"Data",DATE(YEAR(INDEX(Tendina_Data,SERVIZIO!$A$2)),MONTH(INDEX(Tendina_Data,SERVIZIO!$A$2)),1),"Settore",INDEX(Tendina_Settori,SERVIZIO!$A$3))&lt;&gt;"",$F273,"")),"")</f>
        <v/>
      </c>
      <c r="L273" s="30" t="str">
        <f ca="1">IF(K273&lt;&gt;"",COUNTIF($K$3:K273,"*?*"),"")</f>
        <v/>
      </c>
      <c r="M273" s="30">
        <v>271</v>
      </c>
      <c r="N273" s="30" t="str">
        <f t="shared" ca="1" si="4"/>
        <v/>
      </c>
    </row>
    <row r="274" spans="11:14" x14ac:dyDescent="0.25">
      <c r="K274" s="30" t="str">
        <f ca="1">IFERROR(IF(SERVIZIO!$A$3=1,IF(GETPIVOTDATA("Data",$A$1,"Brand",$A274,"Data",DATE(YEAR(INDEX(Tendina_Data,SERVIZIO!$A$2)),MONTH(INDEX(Tendina_Data,SERVIZIO!$A$2)),1))&lt;&gt;"",$A274,""),IF(GETPIVOTDATA("Data",$E$1,"Brand",$F274,"Data",DATE(YEAR(INDEX(Tendina_Data,SERVIZIO!$A$2)),MONTH(INDEX(Tendina_Data,SERVIZIO!$A$2)),1),"Settore",INDEX(Tendina_Settori,SERVIZIO!$A$3))&lt;&gt;"",$F274,"")),"")</f>
        <v/>
      </c>
      <c r="L274" s="30" t="str">
        <f ca="1">IF(K274&lt;&gt;"",COUNTIF($K$3:K274,"*?*"),"")</f>
        <v/>
      </c>
      <c r="M274" s="30">
        <v>272</v>
      </c>
      <c r="N274" s="30" t="str">
        <f t="shared" ca="1" si="4"/>
        <v/>
      </c>
    </row>
    <row r="275" spans="11:14" x14ac:dyDescent="0.25">
      <c r="K275" s="30" t="str">
        <f ca="1">IFERROR(IF(SERVIZIO!$A$3=1,IF(GETPIVOTDATA("Data",$A$1,"Brand",$A275,"Data",DATE(YEAR(INDEX(Tendina_Data,SERVIZIO!$A$2)),MONTH(INDEX(Tendina_Data,SERVIZIO!$A$2)),1))&lt;&gt;"",$A275,""),IF(GETPIVOTDATA("Data",$E$1,"Brand",$F275,"Data",DATE(YEAR(INDEX(Tendina_Data,SERVIZIO!$A$2)),MONTH(INDEX(Tendina_Data,SERVIZIO!$A$2)),1),"Settore",INDEX(Tendina_Settori,SERVIZIO!$A$3))&lt;&gt;"",$F275,"")),"")</f>
        <v/>
      </c>
      <c r="L275" s="30" t="str">
        <f ca="1">IF(K275&lt;&gt;"",COUNTIF($K$3:K275,"*?*"),"")</f>
        <v/>
      </c>
      <c r="M275" s="30">
        <v>273</v>
      </c>
      <c r="N275" s="30" t="str">
        <f t="shared" ca="1" si="4"/>
        <v/>
      </c>
    </row>
    <row r="276" spans="11:14" x14ac:dyDescent="0.25">
      <c r="K276" s="30" t="str">
        <f ca="1">IFERROR(IF(SERVIZIO!$A$3=1,IF(GETPIVOTDATA("Data",$A$1,"Brand",$A276,"Data",DATE(YEAR(INDEX(Tendina_Data,SERVIZIO!$A$2)),MONTH(INDEX(Tendina_Data,SERVIZIO!$A$2)),1))&lt;&gt;"",$A276,""),IF(GETPIVOTDATA("Data",$E$1,"Brand",$F276,"Data",DATE(YEAR(INDEX(Tendina_Data,SERVIZIO!$A$2)),MONTH(INDEX(Tendina_Data,SERVIZIO!$A$2)),1),"Settore",INDEX(Tendina_Settori,SERVIZIO!$A$3))&lt;&gt;"",$F276,"")),"")</f>
        <v/>
      </c>
      <c r="L276" s="30" t="str">
        <f ca="1">IF(K276&lt;&gt;"",COUNTIF($K$3:K276,"*?*"),"")</f>
        <v/>
      </c>
      <c r="M276" s="30">
        <v>274</v>
      </c>
      <c r="N276" s="30" t="str">
        <f t="shared" ca="1" si="4"/>
        <v/>
      </c>
    </row>
    <row r="277" spans="11:14" x14ac:dyDescent="0.25">
      <c r="K277" s="30" t="str">
        <f ca="1">IFERROR(IF(SERVIZIO!$A$3=1,IF(GETPIVOTDATA("Data",$A$1,"Brand",$A277,"Data",DATE(YEAR(INDEX(Tendina_Data,SERVIZIO!$A$2)),MONTH(INDEX(Tendina_Data,SERVIZIO!$A$2)),1))&lt;&gt;"",$A277,""),IF(GETPIVOTDATA("Data",$E$1,"Brand",$F277,"Data",DATE(YEAR(INDEX(Tendina_Data,SERVIZIO!$A$2)),MONTH(INDEX(Tendina_Data,SERVIZIO!$A$2)),1),"Settore",INDEX(Tendina_Settori,SERVIZIO!$A$3))&lt;&gt;"",$F277,"")),"")</f>
        <v/>
      </c>
      <c r="L277" s="30" t="str">
        <f ca="1">IF(K277&lt;&gt;"",COUNTIF($K$3:K277,"*?*"),"")</f>
        <v/>
      </c>
      <c r="M277" s="30">
        <v>275</v>
      </c>
      <c r="N277" s="30" t="str">
        <f t="shared" ca="1" si="4"/>
        <v/>
      </c>
    </row>
    <row r="278" spans="11:14" x14ac:dyDescent="0.25">
      <c r="K278" s="30" t="str">
        <f ca="1">IFERROR(IF(SERVIZIO!$A$3=1,IF(GETPIVOTDATA("Data",$A$1,"Brand",$A278,"Data",DATE(YEAR(INDEX(Tendina_Data,SERVIZIO!$A$2)),MONTH(INDEX(Tendina_Data,SERVIZIO!$A$2)),1))&lt;&gt;"",$A278,""),IF(GETPIVOTDATA("Data",$E$1,"Brand",$F278,"Data",DATE(YEAR(INDEX(Tendina_Data,SERVIZIO!$A$2)),MONTH(INDEX(Tendina_Data,SERVIZIO!$A$2)),1),"Settore",INDEX(Tendina_Settori,SERVIZIO!$A$3))&lt;&gt;"",$F278,"")),"")</f>
        <v/>
      </c>
      <c r="L278" s="30" t="str">
        <f ca="1">IF(K278&lt;&gt;"",COUNTIF($K$3:K278,"*?*"),"")</f>
        <v/>
      </c>
      <c r="M278" s="30">
        <v>276</v>
      </c>
      <c r="N278" s="30" t="str">
        <f t="shared" ca="1" si="4"/>
        <v/>
      </c>
    </row>
    <row r="279" spans="11:14" x14ac:dyDescent="0.25">
      <c r="K279" s="30" t="str">
        <f ca="1">IFERROR(IF(SERVIZIO!$A$3=1,IF(GETPIVOTDATA("Data",$A$1,"Brand",$A279,"Data",DATE(YEAR(INDEX(Tendina_Data,SERVIZIO!$A$2)),MONTH(INDEX(Tendina_Data,SERVIZIO!$A$2)),1))&lt;&gt;"",$A279,""),IF(GETPIVOTDATA("Data",$E$1,"Brand",$F279,"Data",DATE(YEAR(INDEX(Tendina_Data,SERVIZIO!$A$2)),MONTH(INDEX(Tendina_Data,SERVIZIO!$A$2)),1),"Settore",INDEX(Tendina_Settori,SERVIZIO!$A$3))&lt;&gt;"",$F279,"")),"")</f>
        <v/>
      </c>
      <c r="L279" s="30" t="str">
        <f ca="1">IF(K279&lt;&gt;"",COUNTIF($K$3:K279,"*?*"),"")</f>
        <v/>
      </c>
      <c r="M279" s="30">
        <v>277</v>
      </c>
      <c r="N279" s="30" t="str">
        <f t="shared" ca="1" si="4"/>
        <v/>
      </c>
    </row>
    <row r="280" spans="11:14" x14ac:dyDescent="0.25">
      <c r="K280" s="30" t="str">
        <f ca="1">IFERROR(IF(SERVIZIO!$A$3=1,IF(GETPIVOTDATA("Data",$A$1,"Brand",$A280,"Data",DATE(YEAR(INDEX(Tendina_Data,SERVIZIO!$A$2)),MONTH(INDEX(Tendina_Data,SERVIZIO!$A$2)),1))&lt;&gt;"",$A280,""),IF(GETPIVOTDATA("Data",$E$1,"Brand",$F280,"Data",DATE(YEAR(INDEX(Tendina_Data,SERVIZIO!$A$2)),MONTH(INDEX(Tendina_Data,SERVIZIO!$A$2)),1),"Settore",INDEX(Tendina_Settori,SERVIZIO!$A$3))&lt;&gt;"",$F280,"")),"")</f>
        <v/>
      </c>
      <c r="L280" s="30" t="str">
        <f ca="1">IF(K280&lt;&gt;"",COUNTIF($K$3:K280,"*?*"),"")</f>
        <v/>
      </c>
      <c r="M280" s="30">
        <v>278</v>
      </c>
      <c r="N280" s="30" t="str">
        <f t="shared" ca="1" si="4"/>
        <v/>
      </c>
    </row>
    <row r="281" spans="11:14" x14ac:dyDescent="0.25">
      <c r="K281" s="30" t="str">
        <f ca="1">IFERROR(IF(SERVIZIO!$A$3=1,IF(GETPIVOTDATA("Data",$A$1,"Brand",$A281,"Data",DATE(YEAR(INDEX(Tendina_Data,SERVIZIO!$A$2)),MONTH(INDEX(Tendina_Data,SERVIZIO!$A$2)),1))&lt;&gt;"",$A281,""),IF(GETPIVOTDATA("Data",$E$1,"Brand",$F281,"Data",DATE(YEAR(INDEX(Tendina_Data,SERVIZIO!$A$2)),MONTH(INDEX(Tendina_Data,SERVIZIO!$A$2)),1),"Settore",INDEX(Tendina_Settori,SERVIZIO!$A$3))&lt;&gt;"",$F281,"")),"")</f>
        <v/>
      </c>
      <c r="L281" s="30" t="str">
        <f ca="1">IF(K281&lt;&gt;"",COUNTIF($K$3:K281,"*?*"),"")</f>
        <v/>
      </c>
      <c r="M281" s="30">
        <v>279</v>
      </c>
      <c r="N281" s="30" t="str">
        <f t="shared" ca="1" si="4"/>
        <v/>
      </c>
    </row>
    <row r="282" spans="11:14" x14ac:dyDescent="0.25">
      <c r="K282" s="30" t="str">
        <f ca="1">IFERROR(IF(SERVIZIO!$A$3=1,IF(GETPIVOTDATA("Data",$A$1,"Brand",$A282,"Data",DATE(YEAR(INDEX(Tendina_Data,SERVIZIO!$A$2)),MONTH(INDEX(Tendina_Data,SERVIZIO!$A$2)),1))&lt;&gt;"",$A282,""),IF(GETPIVOTDATA("Data",$E$1,"Brand",$F282,"Data",DATE(YEAR(INDEX(Tendina_Data,SERVIZIO!$A$2)),MONTH(INDEX(Tendina_Data,SERVIZIO!$A$2)),1),"Settore",INDEX(Tendina_Settori,SERVIZIO!$A$3))&lt;&gt;"",$F282,"")),"")</f>
        <v/>
      </c>
      <c r="L282" s="30" t="str">
        <f ca="1">IF(K282&lt;&gt;"",COUNTIF($K$3:K282,"*?*"),"")</f>
        <v/>
      </c>
      <c r="M282" s="30">
        <v>280</v>
      </c>
      <c r="N282" s="30" t="str">
        <f t="shared" ca="1" si="4"/>
        <v/>
      </c>
    </row>
    <row r="283" spans="11:14" x14ac:dyDescent="0.25">
      <c r="K283" s="30" t="str">
        <f ca="1">IFERROR(IF(SERVIZIO!$A$3=1,IF(GETPIVOTDATA("Data",$A$1,"Brand",$A283,"Data",DATE(YEAR(INDEX(Tendina_Data,SERVIZIO!$A$2)),MONTH(INDEX(Tendina_Data,SERVIZIO!$A$2)),1))&lt;&gt;"",$A283,""),IF(GETPIVOTDATA("Data",$E$1,"Brand",$F283,"Data",DATE(YEAR(INDEX(Tendina_Data,SERVIZIO!$A$2)),MONTH(INDEX(Tendina_Data,SERVIZIO!$A$2)),1),"Settore",INDEX(Tendina_Settori,SERVIZIO!$A$3))&lt;&gt;"",$F283,"")),"")</f>
        <v/>
      </c>
      <c r="L283" s="30" t="str">
        <f ca="1">IF(K283&lt;&gt;"",COUNTIF($K$3:K283,"*?*"),"")</f>
        <v/>
      </c>
      <c r="M283" s="30">
        <v>281</v>
      </c>
      <c r="N283" s="30" t="str">
        <f t="shared" ca="1" si="4"/>
        <v/>
      </c>
    </row>
    <row r="284" spans="11:14" x14ac:dyDescent="0.25">
      <c r="K284" s="30" t="str">
        <f ca="1">IFERROR(IF(SERVIZIO!$A$3=1,IF(GETPIVOTDATA("Data",$A$1,"Brand",$A284,"Data",DATE(YEAR(INDEX(Tendina_Data,SERVIZIO!$A$2)),MONTH(INDEX(Tendina_Data,SERVIZIO!$A$2)),1))&lt;&gt;"",$A284,""),IF(GETPIVOTDATA("Data",$E$1,"Brand",$F284,"Data",DATE(YEAR(INDEX(Tendina_Data,SERVIZIO!$A$2)),MONTH(INDEX(Tendina_Data,SERVIZIO!$A$2)),1),"Settore",INDEX(Tendina_Settori,SERVIZIO!$A$3))&lt;&gt;"",$F284,"")),"")</f>
        <v/>
      </c>
      <c r="L284" s="30" t="str">
        <f ca="1">IF(K284&lt;&gt;"",COUNTIF($K$3:K284,"*?*"),"")</f>
        <v/>
      </c>
      <c r="M284" s="30">
        <v>282</v>
      </c>
      <c r="N284" s="30" t="str">
        <f t="shared" ca="1" si="4"/>
        <v/>
      </c>
    </row>
    <row r="285" spans="11:14" x14ac:dyDescent="0.25">
      <c r="K285" s="30" t="str">
        <f ca="1">IFERROR(IF(SERVIZIO!$A$3=1,IF(GETPIVOTDATA("Data",$A$1,"Brand",$A285,"Data",DATE(YEAR(INDEX(Tendina_Data,SERVIZIO!$A$2)),MONTH(INDEX(Tendina_Data,SERVIZIO!$A$2)),1))&lt;&gt;"",$A285,""),IF(GETPIVOTDATA("Data",$E$1,"Brand",$F285,"Data",DATE(YEAR(INDEX(Tendina_Data,SERVIZIO!$A$2)),MONTH(INDEX(Tendina_Data,SERVIZIO!$A$2)),1),"Settore",INDEX(Tendina_Settori,SERVIZIO!$A$3))&lt;&gt;"",$F285,"")),"")</f>
        <v/>
      </c>
      <c r="L285" s="30" t="str">
        <f ca="1">IF(K285&lt;&gt;"",COUNTIF($K$3:K285,"*?*"),"")</f>
        <v/>
      </c>
      <c r="M285" s="30">
        <v>283</v>
      </c>
      <c r="N285" s="30" t="str">
        <f t="shared" ca="1" si="4"/>
        <v/>
      </c>
    </row>
    <row r="286" spans="11:14" x14ac:dyDescent="0.25">
      <c r="K286" s="30" t="str">
        <f ca="1">IFERROR(IF(SERVIZIO!$A$3=1,IF(GETPIVOTDATA("Data",$A$1,"Brand",$A286,"Data",DATE(YEAR(INDEX(Tendina_Data,SERVIZIO!$A$2)),MONTH(INDEX(Tendina_Data,SERVIZIO!$A$2)),1))&lt;&gt;"",$A286,""),IF(GETPIVOTDATA("Data",$E$1,"Brand",$F286,"Data",DATE(YEAR(INDEX(Tendina_Data,SERVIZIO!$A$2)),MONTH(INDEX(Tendina_Data,SERVIZIO!$A$2)),1),"Settore",INDEX(Tendina_Settori,SERVIZIO!$A$3))&lt;&gt;"",$F286,"")),"")</f>
        <v/>
      </c>
      <c r="L286" s="30" t="str">
        <f ca="1">IF(K286&lt;&gt;"",COUNTIF($K$3:K286,"*?*"),"")</f>
        <v/>
      </c>
      <c r="M286" s="30">
        <v>284</v>
      </c>
      <c r="N286" s="30" t="str">
        <f t="shared" ca="1" si="4"/>
        <v/>
      </c>
    </row>
    <row r="287" spans="11:14" x14ac:dyDescent="0.25">
      <c r="K287" s="30" t="str">
        <f ca="1">IFERROR(IF(SERVIZIO!$A$3=1,IF(GETPIVOTDATA("Data",$A$1,"Brand",$A287,"Data",DATE(YEAR(INDEX(Tendina_Data,SERVIZIO!$A$2)),MONTH(INDEX(Tendina_Data,SERVIZIO!$A$2)),1))&lt;&gt;"",$A287,""),IF(GETPIVOTDATA("Data",$E$1,"Brand",$F287,"Data",DATE(YEAR(INDEX(Tendina_Data,SERVIZIO!$A$2)),MONTH(INDEX(Tendina_Data,SERVIZIO!$A$2)),1),"Settore",INDEX(Tendina_Settori,SERVIZIO!$A$3))&lt;&gt;"",$F287,"")),"")</f>
        <v/>
      </c>
      <c r="L287" s="30" t="str">
        <f ca="1">IF(K287&lt;&gt;"",COUNTIF($K$3:K287,"*?*"),"")</f>
        <v/>
      </c>
      <c r="M287" s="30">
        <v>285</v>
      </c>
      <c r="N287" s="30" t="str">
        <f t="shared" ca="1" si="4"/>
        <v/>
      </c>
    </row>
    <row r="288" spans="11:14" x14ac:dyDescent="0.25">
      <c r="K288" s="30" t="str">
        <f ca="1">IFERROR(IF(SERVIZIO!$A$3=1,IF(GETPIVOTDATA("Data",$A$1,"Brand",$A288,"Data",DATE(YEAR(INDEX(Tendina_Data,SERVIZIO!$A$2)),MONTH(INDEX(Tendina_Data,SERVIZIO!$A$2)),1))&lt;&gt;"",$A288,""),IF(GETPIVOTDATA("Data",$E$1,"Brand",$F288,"Data",DATE(YEAR(INDEX(Tendina_Data,SERVIZIO!$A$2)),MONTH(INDEX(Tendina_Data,SERVIZIO!$A$2)),1),"Settore",INDEX(Tendina_Settori,SERVIZIO!$A$3))&lt;&gt;"",$F288,"")),"")</f>
        <v/>
      </c>
      <c r="L288" s="30" t="str">
        <f ca="1">IF(K288&lt;&gt;"",COUNTIF($K$3:K288,"*?*"),"")</f>
        <v/>
      </c>
      <c r="M288" s="30">
        <v>286</v>
      </c>
      <c r="N288" s="30" t="str">
        <f t="shared" ca="1" si="4"/>
        <v/>
      </c>
    </row>
    <row r="289" spans="11:14" x14ac:dyDescent="0.25">
      <c r="K289" s="30" t="str">
        <f ca="1">IFERROR(IF(SERVIZIO!$A$3=1,IF(GETPIVOTDATA("Data",$A$1,"Brand",$A289,"Data",DATE(YEAR(INDEX(Tendina_Data,SERVIZIO!$A$2)),MONTH(INDEX(Tendina_Data,SERVIZIO!$A$2)),1))&lt;&gt;"",$A289,""),IF(GETPIVOTDATA("Data",$E$1,"Brand",$F289,"Data",DATE(YEAR(INDEX(Tendina_Data,SERVIZIO!$A$2)),MONTH(INDEX(Tendina_Data,SERVIZIO!$A$2)),1),"Settore",INDEX(Tendina_Settori,SERVIZIO!$A$3))&lt;&gt;"",$F289,"")),"")</f>
        <v/>
      </c>
      <c r="L289" s="30" t="str">
        <f ca="1">IF(K289&lt;&gt;"",COUNTIF($K$3:K289,"*?*"),"")</f>
        <v/>
      </c>
      <c r="M289" s="30">
        <v>287</v>
      </c>
      <c r="N289" s="30" t="str">
        <f t="shared" ca="1" si="4"/>
        <v/>
      </c>
    </row>
    <row r="290" spans="11:14" x14ac:dyDescent="0.25">
      <c r="K290" s="30" t="str">
        <f ca="1">IFERROR(IF(SERVIZIO!$A$3=1,IF(GETPIVOTDATA("Data",$A$1,"Brand",$A290,"Data",DATE(YEAR(INDEX(Tendina_Data,SERVIZIO!$A$2)),MONTH(INDEX(Tendina_Data,SERVIZIO!$A$2)),1))&lt;&gt;"",$A290,""),IF(GETPIVOTDATA("Data",$E$1,"Brand",$F290,"Data",DATE(YEAR(INDEX(Tendina_Data,SERVIZIO!$A$2)),MONTH(INDEX(Tendina_Data,SERVIZIO!$A$2)),1),"Settore",INDEX(Tendina_Settori,SERVIZIO!$A$3))&lt;&gt;"",$F290,"")),"")</f>
        <v/>
      </c>
      <c r="L290" s="30" t="str">
        <f ca="1">IF(K290&lt;&gt;"",COUNTIF($K$3:K290,"*?*"),"")</f>
        <v/>
      </c>
      <c r="M290" s="30">
        <v>288</v>
      </c>
      <c r="N290" s="30" t="str">
        <f t="shared" ca="1" si="4"/>
        <v/>
      </c>
    </row>
    <row r="291" spans="11:14" x14ac:dyDescent="0.25">
      <c r="K291" s="30" t="str">
        <f ca="1">IFERROR(IF(SERVIZIO!$A$3=1,IF(GETPIVOTDATA("Data",$A$1,"Brand",$A291,"Data",DATE(YEAR(INDEX(Tendina_Data,SERVIZIO!$A$2)),MONTH(INDEX(Tendina_Data,SERVIZIO!$A$2)),1))&lt;&gt;"",$A291,""),IF(GETPIVOTDATA("Data",$E$1,"Brand",$F291,"Data",DATE(YEAR(INDEX(Tendina_Data,SERVIZIO!$A$2)),MONTH(INDEX(Tendina_Data,SERVIZIO!$A$2)),1),"Settore",INDEX(Tendina_Settori,SERVIZIO!$A$3))&lt;&gt;"",$F291,"")),"")</f>
        <v/>
      </c>
      <c r="L291" s="30" t="str">
        <f ca="1">IF(K291&lt;&gt;"",COUNTIF($K$3:K291,"*?*"),"")</f>
        <v/>
      </c>
      <c r="M291" s="30">
        <v>289</v>
      </c>
      <c r="N291" s="30" t="str">
        <f t="shared" ca="1" si="4"/>
        <v/>
      </c>
    </row>
    <row r="292" spans="11:14" x14ac:dyDescent="0.25">
      <c r="K292" s="30" t="str">
        <f ca="1">IFERROR(IF(SERVIZIO!$A$3=1,IF(GETPIVOTDATA("Data",$A$1,"Brand",$A292,"Data",DATE(YEAR(INDEX(Tendina_Data,SERVIZIO!$A$2)),MONTH(INDEX(Tendina_Data,SERVIZIO!$A$2)),1))&lt;&gt;"",$A292,""),IF(GETPIVOTDATA("Data",$E$1,"Brand",$F292,"Data",DATE(YEAR(INDEX(Tendina_Data,SERVIZIO!$A$2)),MONTH(INDEX(Tendina_Data,SERVIZIO!$A$2)),1),"Settore",INDEX(Tendina_Settori,SERVIZIO!$A$3))&lt;&gt;"",$F292,"")),"")</f>
        <v/>
      </c>
      <c r="L292" s="30" t="str">
        <f ca="1">IF(K292&lt;&gt;"",COUNTIF($K$3:K292,"*?*"),"")</f>
        <v/>
      </c>
      <c r="M292" s="30">
        <v>290</v>
      </c>
      <c r="N292" s="30" t="str">
        <f t="shared" ca="1" si="4"/>
        <v/>
      </c>
    </row>
    <row r="293" spans="11:14" x14ac:dyDescent="0.25">
      <c r="K293" s="30" t="str">
        <f ca="1">IFERROR(IF(SERVIZIO!$A$3=1,IF(GETPIVOTDATA("Data",$A$1,"Brand",$A293,"Data",DATE(YEAR(INDEX(Tendina_Data,SERVIZIO!$A$2)),MONTH(INDEX(Tendina_Data,SERVIZIO!$A$2)),1))&lt;&gt;"",$A293,""),IF(GETPIVOTDATA("Data",$E$1,"Brand",$F293,"Data",DATE(YEAR(INDEX(Tendina_Data,SERVIZIO!$A$2)),MONTH(INDEX(Tendina_Data,SERVIZIO!$A$2)),1),"Settore",INDEX(Tendina_Settori,SERVIZIO!$A$3))&lt;&gt;"",$F293,"")),"")</f>
        <v/>
      </c>
      <c r="L293" s="30" t="str">
        <f ca="1">IF(K293&lt;&gt;"",COUNTIF($K$3:K293,"*?*"),"")</f>
        <v/>
      </c>
      <c r="M293" s="30">
        <v>291</v>
      </c>
      <c r="N293" s="30" t="str">
        <f t="shared" ca="1" si="4"/>
        <v/>
      </c>
    </row>
    <row r="294" spans="11:14" x14ac:dyDescent="0.25">
      <c r="K294" s="30" t="str">
        <f ca="1">IFERROR(IF(SERVIZIO!$A$3=1,IF(GETPIVOTDATA("Data",$A$1,"Brand",$A294,"Data",DATE(YEAR(INDEX(Tendina_Data,SERVIZIO!$A$2)),MONTH(INDEX(Tendina_Data,SERVIZIO!$A$2)),1))&lt;&gt;"",$A294,""),IF(GETPIVOTDATA("Data",$E$1,"Brand",$F294,"Data",DATE(YEAR(INDEX(Tendina_Data,SERVIZIO!$A$2)),MONTH(INDEX(Tendina_Data,SERVIZIO!$A$2)),1),"Settore",INDEX(Tendina_Settori,SERVIZIO!$A$3))&lt;&gt;"",$F294,"")),"")</f>
        <v/>
      </c>
      <c r="L294" s="30" t="str">
        <f ca="1">IF(K294&lt;&gt;"",COUNTIF($K$3:K294,"*?*"),"")</f>
        <v/>
      </c>
      <c r="M294" s="30">
        <v>292</v>
      </c>
      <c r="N294" s="30" t="str">
        <f t="shared" ca="1" si="4"/>
        <v/>
      </c>
    </row>
    <row r="295" spans="11:14" x14ac:dyDescent="0.25">
      <c r="K295" s="30" t="str">
        <f ca="1">IFERROR(IF(SERVIZIO!$A$3=1,IF(GETPIVOTDATA("Data",$A$1,"Brand",$A295,"Data",DATE(YEAR(INDEX(Tendina_Data,SERVIZIO!$A$2)),MONTH(INDEX(Tendina_Data,SERVIZIO!$A$2)),1))&lt;&gt;"",$A295,""),IF(GETPIVOTDATA("Data",$E$1,"Brand",$F295,"Data",DATE(YEAR(INDEX(Tendina_Data,SERVIZIO!$A$2)),MONTH(INDEX(Tendina_Data,SERVIZIO!$A$2)),1),"Settore",INDEX(Tendina_Settori,SERVIZIO!$A$3))&lt;&gt;"",$F295,"")),"")</f>
        <v/>
      </c>
      <c r="L295" s="30" t="str">
        <f ca="1">IF(K295&lt;&gt;"",COUNTIF($K$3:K295,"*?*"),"")</f>
        <v/>
      </c>
      <c r="M295" s="30">
        <v>293</v>
      </c>
      <c r="N295" s="30" t="str">
        <f t="shared" ca="1" si="4"/>
        <v/>
      </c>
    </row>
    <row r="296" spans="11:14" x14ac:dyDescent="0.25">
      <c r="K296" s="30" t="str">
        <f ca="1">IFERROR(IF(SERVIZIO!$A$3=1,IF(GETPIVOTDATA("Data",$A$1,"Brand",$A296,"Data",DATE(YEAR(INDEX(Tendina_Data,SERVIZIO!$A$2)),MONTH(INDEX(Tendina_Data,SERVIZIO!$A$2)),1))&lt;&gt;"",$A296,""),IF(GETPIVOTDATA("Data",$E$1,"Brand",$F296,"Data",DATE(YEAR(INDEX(Tendina_Data,SERVIZIO!$A$2)),MONTH(INDEX(Tendina_Data,SERVIZIO!$A$2)),1),"Settore",INDEX(Tendina_Settori,SERVIZIO!$A$3))&lt;&gt;"",$F296,"")),"")</f>
        <v/>
      </c>
      <c r="L296" s="30" t="str">
        <f ca="1">IF(K296&lt;&gt;"",COUNTIF($K$3:K296,"*?*"),"")</f>
        <v/>
      </c>
      <c r="M296" s="30">
        <v>294</v>
      </c>
      <c r="N296" s="30" t="str">
        <f t="shared" ca="1" si="4"/>
        <v/>
      </c>
    </row>
    <row r="297" spans="11:14" x14ac:dyDescent="0.25">
      <c r="K297" s="30" t="str">
        <f ca="1">IFERROR(IF(SERVIZIO!$A$3=1,IF(GETPIVOTDATA("Data",$A$1,"Brand",$A297,"Data",DATE(YEAR(INDEX(Tendina_Data,SERVIZIO!$A$2)),MONTH(INDEX(Tendina_Data,SERVIZIO!$A$2)),1))&lt;&gt;"",$A297,""),IF(GETPIVOTDATA("Data",$E$1,"Brand",$F297,"Data",DATE(YEAR(INDEX(Tendina_Data,SERVIZIO!$A$2)),MONTH(INDEX(Tendina_Data,SERVIZIO!$A$2)),1),"Settore",INDEX(Tendina_Settori,SERVIZIO!$A$3))&lt;&gt;"",$F297,"")),"")</f>
        <v/>
      </c>
      <c r="L297" s="30" t="str">
        <f ca="1">IF(K297&lt;&gt;"",COUNTIF($K$3:K297,"*?*"),"")</f>
        <v/>
      </c>
      <c r="M297" s="30">
        <v>295</v>
      </c>
      <c r="N297" s="30" t="str">
        <f t="shared" ca="1" si="4"/>
        <v/>
      </c>
    </row>
    <row r="298" spans="11:14" x14ac:dyDescent="0.25">
      <c r="K298" s="30" t="str">
        <f ca="1">IFERROR(IF(SERVIZIO!$A$3=1,IF(GETPIVOTDATA("Data",$A$1,"Brand",$A298,"Data",DATE(YEAR(INDEX(Tendina_Data,SERVIZIO!$A$2)),MONTH(INDEX(Tendina_Data,SERVIZIO!$A$2)),1))&lt;&gt;"",$A298,""),IF(GETPIVOTDATA("Data",$E$1,"Brand",$F298,"Data",DATE(YEAR(INDEX(Tendina_Data,SERVIZIO!$A$2)),MONTH(INDEX(Tendina_Data,SERVIZIO!$A$2)),1),"Settore",INDEX(Tendina_Settori,SERVIZIO!$A$3))&lt;&gt;"",$F298,"")),"")</f>
        <v/>
      </c>
      <c r="L298" s="30" t="str">
        <f ca="1">IF(K298&lt;&gt;"",COUNTIF($K$3:K298,"*?*"),"")</f>
        <v/>
      </c>
      <c r="M298" s="30">
        <v>296</v>
      </c>
      <c r="N298" s="30" t="str">
        <f t="shared" ca="1" si="4"/>
        <v/>
      </c>
    </row>
    <row r="299" spans="11:14" x14ac:dyDescent="0.25">
      <c r="K299" s="30" t="str">
        <f ca="1">IFERROR(IF(SERVIZIO!$A$3=1,IF(GETPIVOTDATA("Data",$A$1,"Brand",$A299,"Data",DATE(YEAR(INDEX(Tendina_Data,SERVIZIO!$A$2)),MONTH(INDEX(Tendina_Data,SERVIZIO!$A$2)),1))&lt;&gt;"",$A299,""),IF(GETPIVOTDATA("Data",$E$1,"Brand",$F299,"Data",DATE(YEAR(INDEX(Tendina_Data,SERVIZIO!$A$2)),MONTH(INDEX(Tendina_Data,SERVIZIO!$A$2)),1),"Settore",INDEX(Tendina_Settori,SERVIZIO!$A$3))&lt;&gt;"",$F299,"")),"")</f>
        <v/>
      </c>
      <c r="L299" s="30" t="str">
        <f ca="1">IF(K299&lt;&gt;"",COUNTIF($K$3:K299,"*?*"),"")</f>
        <v/>
      </c>
      <c r="M299" s="30">
        <v>297</v>
      </c>
      <c r="N299" s="30" t="str">
        <f t="shared" ca="1" si="4"/>
        <v/>
      </c>
    </row>
    <row r="300" spans="11:14" x14ac:dyDescent="0.25">
      <c r="K300" s="30" t="str">
        <f ca="1">IFERROR(IF(SERVIZIO!$A$3=1,IF(GETPIVOTDATA("Data",$A$1,"Brand",$A300,"Data",DATE(YEAR(INDEX(Tendina_Data,SERVIZIO!$A$2)),MONTH(INDEX(Tendina_Data,SERVIZIO!$A$2)),1))&lt;&gt;"",$A300,""),IF(GETPIVOTDATA("Data",$E$1,"Brand",$F300,"Data",DATE(YEAR(INDEX(Tendina_Data,SERVIZIO!$A$2)),MONTH(INDEX(Tendina_Data,SERVIZIO!$A$2)),1),"Settore",INDEX(Tendina_Settori,SERVIZIO!$A$3))&lt;&gt;"",$F300,"")),"")</f>
        <v/>
      </c>
      <c r="L300" s="30" t="str">
        <f ca="1">IF(K300&lt;&gt;"",COUNTIF($K$3:K300,"*?*"),"")</f>
        <v/>
      </c>
      <c r="M300" s="30">
        <v>298</v>
      </c>
      <c r="N300" s="30" t="str">
        <f t="shared" ca="1" si="4"/>
        <v/>
      </c>
    </row>
    <row r="301" spans="11:14" x14ac:dyDescent="0.25">
      <c r="K301" s="30" t="str">
        <f ca="1">IFERROR(IF(SERVIZIO!$A$3=1,IF(GETPIVOTDATA("Data",$A$1,"Brand",$A301,"Data",DATE(YEAR(INDEX(Tendina_Data,SERVIZIO!$A$2)),MONTH(INDEX(Tendina_Data,SERVIZIO!$A$2)),1))&lt;&gt;"",$A301,""),IF(GETPIVOTDATA("Data",$E$1,"Brand",$F301,"Data",DATE(YEAR(INDEX(Tendina_Data,SERVIZIO!$A$2)),MONTH(INDEX(Tendina_Data,SERVIZIO!$A$2)),1),"Settore",INDEX(Tendina_Settori,SERVIZIO!$A$3))&lt;&gt;"",$F301,"")),"")</f>
        <v/>
      </c>
      <c r="L301" s="30" t="str">
        <f ca="1">IF(K301&lt;&gt;"",COUNTIF($K$3:K301,"*?*"),"")</f>
        <v/>
      </c>
      <c r="M301" s="30">
        <v>299</v>
      </c>
      <c r="N301" s="30" t="str">
        <f t="shared" ca="1" si="4"/>
        <v/>
      </c>
    </row>
    <row r="302" spans="11:14" x14ac:dyDescent="0.25">
      <c r="K302" s="30" t="str">
        <f ca="1">IFERROR(IF(SERVIZIO!$A$3=1,IF(GETPIVOTDATA("Data",$A$1,"Brand",$A302,"Data",DATE(YEAR(INDEX(Tendina_Data,SERVIZIO!$A$2)),MONTH(INDEX(Tendina_Data,SERVIZIO!$A$2)),1))&lt;&gt;"",$A302,""),IF(GETPIVOTDATA("Data",$E$1,"Brand",$F302,"Data",DATE(YEAR(INDEX(Tendina_Data,SERVIZIO!$A$2)),MONTH(INDEX(Tendina_Data,SERVIZIO!$A$2)),1),"Settore",INDEX(Tendina_Settori,SERVIZIO!$A$3))&lt;&gt;"",$F302,"")),"")</f>
        <v/>
      </c>
      <c r="L302" s="30" t="str">
        <f ca="1">IF(K302&lt;&gt;"",COUNTIF($K$3:K302,"*?*"),"")</f>
        <v/>
      </c>
      <c r="M302" s="30">
        <v>300</v>
      </c>
      <c r="N302" s="30" t="str">
        <f t="shared" ca="1" si="4"/>
        <v/>
      </c>
    </row>
    <row r="303" spans="11:14" x14ac:dyDescent="0.25">
      <c r="K303" s="30" t="str">
        <f ca="1">IFERROR(IF(SERVIZIO!$A$3=1,IF(GETPIVOTDATA("Data",$A$1,"Brand",$A303,"Data",DATE(YEAR(INDEX(Tendina_Data,SERVIZIO!$A$2)),MONTH(INDEX(Tendina_Data,SERVIZIO!$A$2)),1))&lt;&gt;"",$A303,""),IF(GETPIVOTDATA("Data",$E$1,"Brand",$F303,"Data",DATE(YEAR(INDEX(Tendina_Data,SERVIZIO!$A$2)),MONTH(INDEX(Tendina_Data,SERVIZIO!$A$2)),1),"Settore",INDEX(Tendina_Settori,SERVIZIO!$A$3))&lt;&gt;"",$F303,"")),"")</f>
        <v/>
      </c>
      <c r="L303" s="30" t="str">
        <f ca="1">IF(K303&lt;&gt;"",COUNTIF($K$3:K303,"*?*"),"")</f>
        <v/>
      </c>
      <c r="M303" s="30">
        <v>301</v>
      </c>
      <c r="N303" s="30" t="str">
        <f t="shared" ca="1" si="4"/>
        <v/>
      </c>
    </row>
    <row r="304" spans="11:14" x14ac:dyDescent="0.25">
      <c r="K304" s="30" t="str">
        <f ca="1">IFERROR(IF(SERVIZIO!$A$3=1,IF(GETPIVOTDATA("Data",$A$1,"Brand",$A304,"Data",DATE(YEAR(INDEX(Tendina_Data,SERVIZIO!$A$2)),MONTH(INDEX(Tendina_Data,SERVIZIO!$A$2)),1))&lt;&gt;"",$A304,""),IF(GETPIVOTDATA("Data",$E$1,"Brand",$F304,"Data",DATE(YEAR(INDEX(Tendina_Data,SERVIZIO!$A$2)),MONTH(INDEX(Tendina_Data,SERVIZIO!$A$2)),1),"Settore",INDEX(Tendina_Settori,SERVIZIO!$A$3))&lt;&gt;"",$F304,"")),"")</f>
        <v/>
      </c>
      <c r="L304" s="30" t="str">
        <f ca="1">IF(K304&lt;&gt;"",COUNTIF($K$3:K304,"*?*"),"")</f>
        <v/>
      </c>
      <c r="M304" s="30">
        <v>302</v>
      </c>
      <c r="N304" s="30" t="str">
        <f t="shared" ca="1" si="4"/>
        <v/>
      </c>
    </row>
    <row r="305" spans="11:14" x14ac:dyDescent="0.25">
      <c r="K305" s="30" t="str">
        <f ca="1">IFERROR(IF(SERVIZIO!$A$3=1,IF(GETPIVOTDATA("Data",$A$1,"Brand",$A305,"Data",DATE(YEAR(INDEX(Tendina_Data,SERVIZIO!$A$2)),MONTH(INDEX(Tendina_Data,SERVIZIO!$A$2)),1))&lt;&gt;"",$A305,""),IF(GETPIVOTDATA("Data",$E$1,"Brand",$F305,"Data",DATE(YEAR(INDEX(Tendina_Data,SERVIZIO!$A$2)),MONTH(INDEX(Tendina_Data,SERVIZIO!$A$2)),1),"Settore",INDEX(Tendina_Settori,SERVIZIO!$A$3))&lt;&gt;"",$F305,"")),"")</f>
        <v/>
      </c>
      <c r="L305" s="30" t="str">
        <f ca="1">IF(K305&lt;&gt;"",COUNTIF($K$3:K305,"*?*"),"")</f>
        <v/>
      </c>
      <c r="M305" s="30">
        <v>303</v>
      </c>
      <c r="N305" s="30" t="str">
        <f t="shared" ca="1" si="4"/>
        <v/>
      </c>
    </row>
    <row r="306" spans="11:14" x14ac:dyDescent="0.25">
      <c r="K306" s="30" t="str">
        <f ca="1">IFERROR(IF(SERVIZIO!$A$3=1,IF(GETPIVOTDATA("Data",$A$1,"Brand",$A306,"Data",DATE(YEAR(INDEX(Tendina_Data,SERVIZIO!$A$2)),MONTH(INDEX(Tendina_Data,SERVIZIO!$A$2)),1))&lt;&gt;"",$A306,""),IF(GETPIVOTDATA("Data",$E$1,"Brand",$F306,"Data",DATE(YEAR(INDEX(Tendina_Data,SERVIZIO!$A$2)),MONTH(INDEX(Tendina_Data,SERVIZIO!$A$2)),1),"Settore",INDEX(Tendina_Settori,SERVIZIO!$A$3))&lt;&gt;"",$F306,"")),"")</f>
        <v/>
      </c>
      <c r="L306" s="30" t="str">
        <f ca="1">IF(K306&lt;&gt;"",COUNTIF($K$3:K306,"*?*"),"")</f>
        <v/>
      </c>
      <c r="M306" s="30">
        <v>304</v>
      </c>
      <c r="N306" s="30" t="str">
        <f t="shared" ca="1" si="4"/>
        <v/>
      </c>
    </row>
    <row r="307" spans="11:14" x14ac:dyDescent="0.25">
      <c r="K307" s="30" t="str">
        <f ca="1">IFERROR(IF(SERVIZIO!$A$3=1,IF(GETPIVOTDATA("Data",$A$1,"Brand",$A307,"Data",DATE(YEAR(INDEX(Tendina_Data,SERVIZIO!$A$2)),MONTH(INDEX(Tendina_Data,SERVIZIO!$A$2)),1))&lt;&gt;"",$A307,""),IF(GETPIVOTDATA("Data",$E$1,"Brand",$F307,"Data",DATE(YEAR(INDEX(Tendina_Data,SERVIZIO!$A$2)),MONTH(INDEX(Tendina_Data,SERVIZIO!$A$2)),1),"Settore",INDEX(Tendina_Settori,SERVIZIO!$A$3))&lt;&gt;"",$F307,"")),"")</f>
        <v/>
      </c>
      <c r="L307" s="30" t="str">
        <f ca="1">IF(K307&lt;&gt;"",COUNTIF($K$3:K307,"*?*"),"")</f>
        <v/>
      </c>
      <c r="M307" s="30">
        <v>305</v>
      </c>
      <c r="N307" s="30" t="str">
        <f t="shared" ca="1" si="4"/>
        <v/>
      </c>
    </row>
    <row r="308" spans="11:14" x14ac:dyDescent="0.25">
      <c r="K308" s="30" t="str">
        <f ca="1">IFERROR(IF(SERVIZIO!$A$3=1,IF(GETPIVOTDATA("Data",$A$1,"Brand",$A308,"Data",DATE(YEAR(INDEX(Tendina_Data,SERVIZIO!$A$2)),MONTH(INDEX(Tendina_Data,SERVIZIO!$A$2)),1))&lt;&gt;"",$A308,""),IF(GETPIVOTDATA("Data",$E$1,"Brand",$F308,"Data",DATE(YEAR(INDEX(Tendina_Data,SERVIZIO!$A$2)),MONTH(INDEX(Tendina_Data,SERVIZIO!$A$2)),1),"Settore",INDEX(Tendina_Settori,SERVIZIO!$A$3))&lt;&gt;"",$F308,"")),"")</f>
        <v/>
      </c>
      <c r="L308" s="30" t="str">
        <f ca="1">IF(K308&lt;&gt;"",COUNTIF($K$3:K308,"*?*"),"")</f>
        <v/>
      </c>
      <c r="M308" s="30">
        <v>306</v>
      </c>
      <c r="N308" s="30" t="str">
        <f t="shared" ca="1" si="4"/>
        <v/>
      </c>
    </row>
    <row r="309" spans="11:14" x14ac:dyDescent="0.25">
      <c r="K309" s="30" t="str">
        <f ca="1">IFERROR(IF(SERVIZIO!$A$3=1,IF(GETPIVOTDATA("Data",$A$1,"Brand",$A309,"Data",DATE(YEAR(INDEX(Tendina_Data,SERVIZIO!$A$2)),MONTH(INDEX(Tendina_Data,SERVIZIO!$A$2)),1))&lt;&gt;"",$A309,""),IF(GETPIVOTDATA("Data",$E$1,"Brand",$F309,"Data",DATE(YEAR(INDEX(Tendina_Data,SERVIZIO!$A$2)),MONTH(INDEX(Tendina_Data,SERVIZIO!$A$2)),1),"Settore",INDEX(Tendina_Settori,SERVIZIO!$A$3))&lt;&gt;"",$F309,"")),"")</f>
        <v/>
      </c>
      <c r="L309" s="30" t="str">
        <f ca="1">IF(K309&lt;&gt;"",COUNTIF($K$3:K309,"*?*"),"")</f>
        <v/>
      </c>
      <c r="M309" s="30">
        <v>307</v>
      </c>
      <c r="N309" s="30" t="str">
        <f t="shared" ca="1" si="4"/>
        <v/>
      </c>
    </row>
    <row r="310" spans="11:14" x14ac:dyDescent="0.25">
      <c r="K310" s="30" t="str">
        <f ca="1">IFERROR(IF(SERVIZIO!$A$3=1,IF(GETPIVOTDATA("Data",$A$1,"Brand",$A310,"Data",DATE(YEAR(INDEX(Tendina_Data,SERVIZIO!$A$2)),MONTH(INDEX(Tendina_Data,SERVIZIO!$A$2)),1))&lt;&gt;"",$A310,""),IF(GETPIVOTDATA("Data",$E$1,"Brand",$F310,"Data",DATE(YEAR(INDEX(Tendina_Data,SERVIZIO!$A$2)),MONTH(INDEX(Tendina_Data,SERVIZIO!$A$2)),1),"Settore",INDEX(Tendina_Settori,SERVIZIO!$A$3))&lt;&gt;"",$F310,"")),"")</f>
        <v/>
      </c>
      <c r="L310" s="30" t="str">
        <f ca="1">IF(K310&lt;&gt;"",COUNTIF($K$3:K310,"*?*"),"")</f>
        <v/>
      </c>
      <c r="M310" s="30">
        <v>308</v>
      </c>
      <c r="N310" s="30" t="str">
        <f t="shared" ca="1" si="4"/>
        <v/>
      </c>
    </row>
    <row r="311" spans="11:14" x14ac:dyDescent="0.25">
      <c r="K311" s="30" t="str">
        <f ca="1">IFERROR(IF(SERVIZIO!$A$3=1,IF(GETPIVOTDATA("Data",$A$1,"Brand",$A311,"Data",DATE(YEAR(INDEX(Tendina_Data,SERVIZIO!$A$2)),MONTH(INDEX(Tendina_Data,SERVIZIO!$A$2)),1))&lt;&gt;"",$A311,""),IF(GETPIVOTDATA("Data",$E$1,"Brand",$F311,"Data",DATE(YEAR(INDEX(Tendina_Data,SERVIZIO!$A$2)),MONTH(INDEX(Tendina_Data,SERVIZIO!$A$2)),1),"Settore",INDEX(Tendina_Settori,SERVIZIO!$A$3))&lt;&gt;"",$F311,"")),"")</f>
        <v/>
      </c>
      <c r="L311" s="30" t="str">
        <f ca="1">IF(K311&lt;&gt;"",COUNTIF($K$3:K311,"*?*"),"")</f>
        <v/>
      </c>
      <c r="M311" s="30">
        <v>309</v>
      </c>
      <c r="N311" s="30" t="str">
        <f t="shared" ca="1" si="4"/>
        <v/>
      </c>
    </row>
    <row r="312" spans="11:14" x14ac:dyDescent="0.25">
      <c r="K312" s="30" t="str">
        <f ca="1">IFERROR(IF(SERVIZIO!$A$3=1,IF(GETPIVOTDATA("Data",$A$1,"Brand",$A312,"Data",DATE(YEAR(INDEX(Tendina_Data,SERVIZIO!$A$2)),MONTH(INDEX(Tendina_Data,SERVIZIO!$A$2)),1))&lt;&gt;"",$A312,""),IF(GETPIVOTDATA("Data",$E$1,"Brand",$F312,"Data",DATE(YEAR(INDEX(Tendina_Data,SERVIZIO!$A$2)),MONTH(INDEX(Tendina_Data,SERVIZIO!$A$2)),1),"Settore",INDEX(Tendina_Settori,SERVIZIO!$A$3))&lt;&gt;"",$F312,"")),"")</f>
        <v/>
      </c>
      <c r="L312" s="30" t="str">
        <f ca="1">IF(K312&lt;&gt;"",COUNTIF($K$3:K312,"*?*"),"")</f>
        <v/>
      </c>
      <c r="M312" s="30">
        <v>310</v>
      </c>
      <c r="N312" s="30" t="str">
        <f t="shared" ca="1" si="4"/>
        <v/>
      </c>
    </row>
    <row r="313" spans="11:14" x14ac:dyDescent="0.25">
      <c r="K313" s="30" t="str">
        <f ca="1">IFERROR(IF(SERVIZIO!$A$3=1,IF(GETPIVOTDATA("Data",$A$1,"Brand",$A313,"Data",DATE(YEAR(INDEX(Tendina_Data,SERVIZIO!$A$2)),MONTH(INDEX(Tendina_Data,SERVIZIO!$A$2)),1))&lt;&gt;"",$A313,""),IF(GETPIVOTDATA("Data",$E$1,"Brand",$F313,"Data",DATE(YEAR(INDEX(Tendina_Data,SERVIZIO!$A$2)),MONTH(INDEX(Tendina_Data,SERVIZIO!$A$2)),1),"Settore",INDEX(Tendina_Settori,SERVIZIO!$A$3))&lt;&gt;"",$F313,"")),"")</f>
        <v/>
      </c>
      <c r="L313" s="30" t="str">
        <f ca="1">IF(K313&lt;&gt;"",COUNTIF($K$3:K313,"*?*"),"")</f>
        <v/>
      </c>
      <c r="M313" s="30">
        <v>311</v>
      </c>
      <c r="N313" s="30" t="str">
        <f t="shared" ca="1" si="4"/>
        <v/>
      </c>
    </row>
    <row r="314" spans="11:14" x14ac:dyDescent="0.25">
      <c r="K314" s="30" t="str">
        <f ca="1">IFERROR(IF(SERVIZIO!$A$3=1,IF(GETPIVOTDATA("Data",$A$1,"Brand",$A314,"Data",DATE(YEAR(INDEX(Tendina_Data,SERVIZIO!$A$2)),MONTH(INDEX(Tendina_Data,SERVIZIO!$A$2)),1))&lt;&gt;"",$A314,""),IF(GETPIVOTDATA("Data",$E$1,"Brand",$F314,"Data",DATE(YEAR(INDEX(Tendina_Data,SERVIZIO!$A$2)),MONTH(INDEX(Tendina_Data,SERVIZIO!$A$2)),1),"Settore",INDEX(Tendina_Settori,SERVIZIO!$A$3))&lt;&gt;"",$F314,"")),"")</f>
        <v/>
      </c>
      <c r="L314" s="30" t="str">
        <f ca="1">IF(K314&lt;&gt;"",COUNTIF($K$3:K314,"*?*"),"")</f>
        <v/>
      </c>
      <c r="M314" s="30">
        <v>312</v>
      </c>
      <c r="N314" s="30" t="str">
        <f t="shared" ca="1" si="4"/>
        <v/>
      </c>
    </row>
    <row r="315" spans="11:14" x14ac:dyDescent="0.25">
      <c r="K315" s="30" t="str">
        <f ca="1">IFERROR(IF(SERVIZIO!$A$3=1,IF(GETPIVOTDATA("Data",$A$1,"Brand",$A315,"Data",DATE(YEAR(INDEX(Tendina_Data,SERVIZIO!$A$2)),MONTH(INDEX(Tendina_Data,SERVIZIO!$A$2)),1))&lt;&gt;"",$A315,""),IF(GETPIVOTDATA("Data",$E$1,"Brand",$F315,"Data",DATE(YEAR(INDEX(Tendina_Data,SERVIZIO!$A$2)),MONTH(INDEX(Tendina_Data,SERVIZIO!$A$2)),1),"Settore",INDEX(Tendina_Settori,SERVIZIO!$A$3))&lt;&gt;"",$F315,"")),"")</f>
        <v/>
      </c>
      <c r="L315" s="30" t="str">
        <f ca="1">IF(K315&lt;&gt;"",COUNTIF($K$3:K315,"*?*"),"")</f>
        <v/>
      </c>
      <c r="M315" s="30">
        <v>313</v>
      </c>
      <c r="N315" s="30" t="str">
        <f t="shared" ca="1" si="4"/>
        <v/>
      </c>
    </row>
    <row r="316" spans="11:14" x14ac:dyDescent="0.25">
      <c r="K316" s="30" t="str">
        <f ca="1">IFERROR(IF(SERVIZIO!$A$3=1,IF(GETPIVOTDATA("Data",$A$1,"Brand",$A316,"Data",DATE(YEAR(INDEX(Tendina_Data,SERVIZIO!$A$2)),MONTH(INDEX(Tendina_Data,SERVIZIO!$A$2)),1))&lt;&gt;"",$A316,""),IF(GETPIVOTDATA("Data",$E$1,"Brand",$F316,"Data",DATE(YEAR(INDEX(Tendina_Data,SERVIZIO!$A$2)),MONTH(INDEX(Tendina_Data,SERVIZIO!$A$2)),1),"Settore",INDEX(Tendina_Settori,SERVIZIO!$A$3))&lt;&gt;"",$F316,"")),"")</f>
        <v/>
      </c>
      <c r="L316" s="30" t="str">
        <f ca="1">IF(K316&lt;&gt;"",COUNTIF($K$3:K316,"*?*"),"")</f>
        <v/>
      </c>
      <c r="M316" s="30">
        <v>314</v>
      </c>
      <c r="N316" s="30" t="str">
        <f t="shared" ca="1" si="4"/>
        <v/>
      </c>
    </row>
    <row r="317" spans="11:14" x14ac:dyDescent="0.25">
      <c r="K317" s="30" t="str">
        <f ca="1">IFERROR(IF(SERVIZIO!$A$3=1,IF(GETPIVOTDATA("Data",$A$1,"Brand",$A317,"Data",DATE(YEAR(INDEX(Tendina_Data,SERVIZIO!$A$2)),MONTH(INDEX(Tendina_Data,SERVIZIO!$A$2)),1))&lt;&gt;"",$A317,""),IF(GETPIVOTDATA("Data",$E$1,"Brand",$F317,"Data",DATE(YEAR(INDEX(Tendina_Data,SERVIZIO!$A$2)),MONTH(INDEX(Tendina_Data,SERVIZIO!$A$2)),1),"Settore",INDEX(Tendina_Settori,SERVIZIO!$A$3))&lt;&gt;"",$F317,"")),"")</f>
        <v/>
      </c>
      <c r="L317" s="30" t="str">
        <f ca="1">IF(K317&lt;&gt;"",COUNTIF($K$3:K317,"*?*"),"")</f>
        <v/>
      </c>
      <c r="M317" s="30">
        <v>315</v>
      </c>
      <c r="N317" s="30" t="str">
        <f t="shared" ca="1" si="4"/>
        <v/>
      </c>
    </row>
    <row r="318" spans="11:14" x14ac:dyDescent="0.25">
      <c r="K318" s="30" t="str">
        <f ca="1">IFERROR(IF(SERVIZIO!$A$3=1,IF(GETPIVOTDATA("Data",$A$1,"Brand",$A318,"Data",DATE(YEAR(INDEX(Tendina_Data,SERVIZIO!$A$2)),MONTH(INDEX(Tendina_Data,SERVIZIO!$A$2)),1))&lt;&gt;"",$A318,""),IF(GETPIVOTDATA("Data",$E$1,"Brand",$F318,"Data",DATE(YEAR(INDEX(Tendina_Data,SERVIZIO!$A$2)),MONTH(INDEX(Tendina_Data,SERVIZIO!$A$2)),1),"Settore",INDEX(Tendina_Settori,SERVIZIO!$A$3))&lt;&gt;"",$F318,"")),"")</f>
        <v/>
      </c>
      <c r="L318" s="30" t="str">
        <f ca="1">IF(K318&lt;&gt;"",COUNTIF($K$3:K318,"*?*"),"")</f>
        <v/>
      </c>
      <c r="M318" s="30">
        <v>316</v>
      </c>
      <c r="N318" s="30" t="str">
        <f t="shared" ca="1" si="4"/>
        <v/>
      </c>
    </row>
    <row r="319" spans="11:14" x14ac:dyDescent="0.25">
      <c r="K319" s="30" t="str">
        <f ca="1">IFERROR(IF(SERVIZIO!$A$3=1,IF(GETPIVOTDATA("Data",$A$1,"Brand",$A319,"Data",DATE(YEAR(INDEX(Tendina_Data,SERVIZIO!$A$2)),MONTH(INDEX(Tendina_Data,SERVIZIO!$A$2)),1))&lt;&gt;"",$A319,""),IF(GETPIVOTDATA("Data",$E$1,"Brand",$F319,"Data",DATE(YEAR(INDEX(Tendina_Data,SERVIZIO!$A$2)),MONTH(INDEX(Tendina_Data,SERVIZIO!$A$2)),1),"Settore",INDEX(Tendina_Settori,SERVIZIO!$A$3))&lt;&gt;"",$F319,"")),"")</f>
        <v/>
      </c>
      <c r="L319" s="30" t="str">
        <f ca="1">IF(K319&lt;&gt;"",COUNTIF($K$3:K319,"*?*"),"")</f>
        <v/>
      </c>
      <c r="M319" s="30">
        <v>317</v>
      </c>
      <c r="N319" s="30" t="str">
        <f t="shared" ca="1" si="4"/>
        <v/>
      </c>
    </row>
    <row r="320" spans="11:14" x14ac:dyDescent="0.25">
      <c r="K320" s="30" t="str">
        <f ca="1">IFERROR(IF(SERVIZIO!$A$3=1,IF(GETPIVOTDATA("Data",$A$1,"Brand",$A320,"Data",DATE(YEAR(INDEX(Tendina_Data,SERVIZIO!$A$2)),MONTH(INDEX(Tendina_Data,SERVIZIO!$A$2)),1))&lt;&gt;"",$A320,""),IF(GETPIVOTDATA("Data",$E$1,"Brand",$F320,"Data",DATE(YEAR(INDEX(Tendina_Data,SERVIZIO!$A$2)),MONTH(INDEX(Tendina_Data,SERVIZIO!$A$2)),1),"Settore",INDEX(Tendina_Settori,SERVIZIO!$A$3))&lt;&gt;"",$F320,"")),"")</f>
        <v/>
      </c>
      <c r="L320" s="30" t="str">
        <f ca="1">IF(K320&lt;&gt;"",COUNTIF($K$3:K320,"*?*"),"")</f>
        <v/>
      </c>
      <c r="M320" s="30">
        <v>318</v>
      </c>
      <c r="N320" s="30" t="str">
        <f t="shared" ca="1" si="4"/>
        <v/>
      </c>
    </row>
    <row r="321" spans="11:14" x14ac:dyDescent="0.25">
      <c r="K321" s="30" t="str">
        <f ca="1">IFERROR(IF(SERVIZIO!$A$3=1,IF(GETPIVOTDATA("Data",$A$1,"Brand",$A321,"Data",DATE(YEAR(INDEX(Tendina_Data,SERVIZIO!$A$2)),MONTH(INDEX(Tendina_Data,SERVIZIO!$A$2)),1))&lt;&gt;"",$A321,""),IF(GETPIVOTDATA("Data",$E$1,"Brand",$F321,"Data",DATE(YEAR(INDEX(Tendina_Data,SERVIZIO!$A$2)),MONTH(INDEX(Tendina_Data,SERVIZIO!$A$2)),1),"Settore",INDEX(Tendina_Settori,SERVIZIO!$A$3))&lt;&gt;"",$F321,"")),"")</f>
        <v/>
      </c>
      <c r="L321" s="30" t="str">
        <f ca="1">IF(K321&lt;&gt;"",COUNTIF($K$3:K321,"*?*"),"")</f>
        <v/>
      </c>
      <c r="M321" s="30">
        <v>319</v>
      </c>
      <c r="N321" s="30" t="str">
        <f t="shared" ca="1" si="4"/>
        <v/>
      </c>
    </row>
    <row r="322" spans="11:14" x14ac:dyDescent="0.25">
      <c r="K322" s="30" t="str">
        <f ca="1">IFERROR(IF(SERVIZIO!$A$3=1,IF(GETPIVOTDATA("Data",$A$1,"Brand",$A322,"Data",DATE(YEAR(INDEX(Tendina_Data,SERVIZIO!$A$2)),MONTH(INDEX(Tendina_Data,SERVIZIO!$A$2)),1))&lt;&gt;"",$A322,""),IF(GETPIVOTDATA("Data",$E$1,"Brand",$F322,"Data",DATE(YEAR(INDEX(Tendina_Data,SERVIZIO!$A$2)),MONTH(INDEX(Tendina_Data,SERVIZIO!$A$2)),1),"Settore",INDEX(Tendina_Settori,SERVIZIO!$A$3))&lt;&gt;"",$F322,"")),"")</f>
        <v/>
      </c>
      <c r="L322" s="30" t="str">
        <f ca="1">IF(K322&lt;&gt;"",COUNTIF($K$3:K322,"*?*"),"")</f>
        <v/>
      </c>
      <c r="M322" s="30">
        <v>320</v>
      </c>
      <c r="N322" s="30" t="str">
        <f t="shared" ca="1" si="4"/>
        <v/>
      </c>
    </row>
    <row r="323" spans="11:14" x14ac:dyDescent="0.25">
      <c r="K323" s="30" t="str">
        <f ca="1">IFERROR(IF(SERVIZIO!$A$3=1,IF(GETPIVOTDATA("Data",$A$1,"Brand",$A323,"Data",DATE(YEAR(INDEX(Tendina_Data,SERVIZIO!$A$2)),MONTH(INDEX(Tendina_Data,SERVIZIO!$A$2)),1))&lt;&gt;"",$A323,""),IF(GETPIVOTDATA("Data",$E$1,"Brand",$F323,"Data",DATE(YEAR(INDEX(Tendina_Data,SERVIZIO!$A$2)),MONTH(INDEX(Tendina_Data,SERVIZIO!$A$2)),1),"Settore",INDEX(Tendina_Settori,SERVIZIO!$A$3))&lt;&gt;"",$F323,"")),"")</f>
        <v/>
      </c>
      <c r="L323" s="30" t="str">
        <f ca="1">IF(K323&lt;&gt;"",COUNTIF($K$3:K323,"*?*"),"")</f>
        <v/>
      </c>
      <c r="M323" s="30">
        <v>321</v>
      </c>
      <c r="N323" s="30" t="str">
        <f t="shared" ca="1" si="4"/>
        <v/>
      </c>
    </row>
    <row r="324" spans="11:14" x14ac:dyDescent="0.25">
      <c r="K324" s="30" t="str">
        <f ca="1">IFERROR(IF(SERVIZIO!$A$3=1,IF(GETPIVOTDATA("Data",$A$1,"Brand",$A324,"Data",DATE(YEAR(INDEX(Tendina_Data,SERVIZIO!$A$2)),MONTH(INDEX(Tendina_Data,SERVIZIO!$A$2)),1))&lt;&gt;"",$A324,""),IF(GETPIVOTDATA("Data",$E$1,"Brand",$F324,"Data",DATE(YEAR(INDEX(Tendina_Data,SERVIZIO!$A$2)),MONTH(INDEX(Tendina_Data,SERVIZIO!$A$2)),1),"Settore",INDEX(Tendina_Settori,SERVIZIO!$A$3))&lt;&gt;"",$F324,"")),"")</f>
        <v/>
      </c>
      <c r="L324" s="30" t="str">
        <f ca="1">IF(K324&lt;&gt;"",COUNTIF($K$3:K324,"*?*"),"")</f>
        <v/>
      </c>
      <c r="M324" s="30">
        <v>322</v>
      </c>
      <c r="N324" s="30" t="str">
        <f t="shared" ref="N324:N387" ca="1" si="5">IFERROR(INDEX($K$3:$K$1002,MATCH($M324,$L$3:$L$1002,0)),"")</f>
        <v/>
      </c>
    </row>
    <row r="325" spans="11:14" x14ac:dyDescent="0.25">
      <c r="K325" s="30" t="str">
        <f ca="1">IFERROR(IF(SERVIZIO!$A$3=1,IF(GETPIVOTDATA("Data",$A$1,"Brand",$A325,"Data",DATE(YEAR(INDEX(Tendina_Data,SERVIZIO!$A$2)),MONTH(INDEX(Tendina_Data,SERVIZIO!$A$2)),1))&lt;&gt;"",$A325,""),IF(GETPIVOTDATA("Data",$E$1,"Brand",$F325,"Data",DATE(YEAR(INDEX(Tendina_Data,SERVIZIO!$A$2)),MONTH(INDEX(Tendina_Data,SERVIZIO!$A$2)),1),"Settore",INDEX(Tendina_Settori,SERVIZIO!$A$3))&lt;&gt;"",$F325,"")),"")</f>
        <v/>
      </c>
      <c r="L325" s="30" t="str">
        <f ca="1">IF(K325&lt;&gt;"",COUNTIF($K$3:K325,"*?*"),"")</f>
        <v/>
      </c>
      <c r="M325" s="30">
        <v>323</v>
      </c>
      <c r="N325" s="30" t="str">
        <f t="shared" ca="1" si="5"/>
        <v/>
      </c>
    </row>
    <row r="326" spans="11:14" x14ac:dyDescent="0.25">
      <c r="K326" s="30" t="str">
        <f ca="1">IFERROR(IF(SERVIZIO!$A$3=1,IF(GETPIVOTDATA("Data",$A$1,"Brand",$A326,"Data",DATE(YEAR(INDEX(Tendina_Data,SERVIZIO!$A$2)),MONTH(INDEX(Tendina_Data,SERVIZIO!$A$2)),1))&lt;&gt;"",$A326,""),IF(GETPIVOTDATA("Data",$E$1,"Brand",$F326,"Data",DATE(YEAR(INDEX(Tendina_Data,SERVIZIO!$A$2)),MONTH(INDEX(Tendina_Data,SERVIZIO!$A$2)),1),"Settore",INDEX(Tendina_Settori,SERVIZIO!$A$3))&lt;&gt;"",$F326,"")),"")</f>
        <v/>
      </c>
      <c r="L326" s="30" t="str">
        <f ca="1">IF(K326&lt;&gt;"",COUNTIF($K$3:K326,"*?*"),"")</f>
        <v/>
      </c>
      <c r="M326" s="30">
        <v>324</v>
      </c>
      <c r="N326" s="30" t="str">
        <f t="shared" ca="1" si="5"/>
        <v/>
      </c>
    </row>
    <row r="327" spans="11:14" x14ac:dyDescent="0.25">
      <c r="K327" s="30" t="str">
        <f ca="1">IFERROR(IF(SERVIZIO!$A$3=1,IF(GETPIVOTDATA("Data",$A$1,"Brand",$A327,"Data",DATE(YEAR(INDEX(Tendina_Data,SERVIZIO!$A$2)),MONTH(INDEX(Tendina_Data,SERVIZIO!$A$2)),1))&lt;&gt;"",$A327,""),IF(GETPIVOTDATA("Data",$E$1,"Brand",$F327,"Data",DATE(YEAR(INDEX(Tendina_Data,SERVIZIO!$A$2)),MONTH(INDEX(Tendina_Data,SERVIZIO!$A$2)),1),"Settore",INDEX(Tendina_Settori,SERVIZIO!$A$3))&lt;&gt;"",$F327,"")),"")</f>
        <v/>
      </c>
      <c r="L327" s="30" t="str">
        <f ca="1">IF(K327&lt;&gt;"",COUNTIF($K$3:K327,"*?*"),"")</f>
        <v/>
      </c>
      <c r="M327" s="30">
        <v>325</v>
      </c>
      <c r="N327" s="30" t="str">
        <f t="shared" ca="1" si="5"/>
        <v/>
      </c>
    </row>
    <row r="328" spans="11:14" x14ac:dyDescent="0.25">
      <c r="K328" s="30" t="str">
        <f ca="1">IFERROR(IF(SERVIZIO!$A$3=1,IF(GETPIVOTDATA("Data",$A$1,"Brand",$A328,"Data",DATE(YEAR(INDEX(Tendina_Data,SERVIZIO!$A$2)),MONTH(INDEX(Tendina_Data,SERVIZIO!$A$2)),1))&lt;&gt;"",$A328,""),IF(GETPIVOTDATA("Data",$E$1,"Brand",$F328,"Data",DATE(YEAR(INDEX(Tendina_Data,SERVIZIO!$A$2)),MONTH(INDEX(Tendina_Data,SERVIZIO!$A$2)),1),"Settore",INDEX(Tendina_Settori,SERVIZIO!$A$3))&lt;&gt;"",$F328,"")),"")</f>
        <v/>
      </c>
      <c r="L328" s="30" t="str">
        <f ca="1">IF(K328&lt;&gt;"",COUNTIF($K$3:K328,"*?*"),"")</f>
        <v/>
      </c>
      <c r="M328" s="30">
        <v>326</v>
      </c>
      <c r="N328" s="30" t="str">
        <f t="shared" ca="1" si="5"/>
        <v/>
      </c>
    </row>
    <row r="329" spans="11:14" x14ac:dyDescent="0.25">
      <c r="K329" s="30" t="str">
        <f ca="1">IFERROR(IF(SERVIZIO!$A$3=1,IF(GETPIVOTDATA("Data",$A$1,"Brand",$A329,"Data",DATE(YEAR(INDEX(Tendina_Data,SERVIZIO!$A$2)),MONTH(INDEX(Tendina_Data,SERVIZIO!$A$2)),1))&lt;&gt;"",$A329,""),IF(GETPIVOTDATA("Data",$E$1,"Brand",$F329,"Data",DATE(YEAR(INDEX(Tendina_Data,SERVIZIO!$A$2)),MONTH(INDEX(Tendina_Data,SERVIZIO!$A$2)),1),"Settore",INDEX(Tendina_Settori,SERVIZIO!$A$3))&lt;&gt;"",$F329,"")),"")</f>
        <v/>
      </c>
      <c r="L329" s="30" t="str">
        <f ca="1">IF(K329&lt;&gt;"",COUNTIF($K$3:K329,"*?*"),"")</f>
        <v/>
      </c>
      <c r="M329" s="30">
        <v>327</v>
      </c>
      <c r="N329" s="30" t="str">
        <f t="shared" ca="1" si="5"/>
        <v/>
      </c>
    </row>
    <row r="330" spans="11:14" x14ac:dyDescent="0.25">
      <c r="K330" s="30" t="str">
        <f ca="1">IFERROR(IF(SERVIZIO!$A$3=1,IF(GETPIVOTDATA("Data",$A$1,"Brand",$A330,"Data",DATE(YEAR(INDEX(Tendina_Data,SERVIZIO!$A$2)),MONTH(INDEX(Tendina_Data,SERVIZIO!$A$2)),1))&lt;&gt;"",$A330,""),IF(GETPIVOTDATA("Data",$E$1,"Brand",$F330,"Data",DATE(YEAR(INDEX(Tendina_Data,SERVIZIO!$A$2)),MONTH(INDEX(Tendina_Data,SERVIZIO!$A$2)),1),"Settore",INDEX(Tendina_Settori,SERVIZIO!$A$3))&lt;&gt;"",$F330,"")),"")</f>
        <v/>
      </c>
      <c r="L330" s="30" t="str">
        <f ca="1">IF(K330&lt;&gt;"",COUNTIF($K$3:K330,"*?*"),"")</f>
        <v/>
      </c>
      <c r="M330" s="30">
        <v>328</v>
      </c>
      <c r="N330" s="30" t="str">
        <f t="shared" ca="1" si="5"/>
        <v/>
      </c>
    </row>
    <row r="331" spans="11:14" x14ac:dyDescent="0.25">
      <c r="K331" s="30" t="str">
        <f ca="1">IFERROR(IF(SERVIZIO!$A$3=1,IF(GETPIVOTDATA("Data",$A$1,"Brand",$A331,"Data",DATE(YEAR(INDEX(Tendina_Data,SERVIZIO!$A$2)),MONTH(INDEX(Tendina_Data,SERVIZIO!$A$2)),1))&lt;&gt;"",$A331,""),IF(GETPIVOTDATA("Data",$E$1,"Brand",$F331,"Data",DATE(YEAR(INDEX(Tendina_Data,SERVIZIO!$A$2)),MONTH(INDEX(Tendina_Data,SERVIZIO!$A$2)),1),"Settore",INDEX(Tendina_Settori,SERVIZIO!$A$3))&lt;&gt;"",$F331,"")),"")</f>
        <v/>
      </c>
      <c r="L331" s="30" t="str">
        <f ca="1">IF(K331&lt;&gt;"",COUNTIF($K$3:K331,"*?*"),"")</f>
        <v/>
      </c>
      <c r="M331" s="30">
        <v>329</v>
      </c>
      <c r="N331" s="30" t="str">
        <f t="shared" ca="1" si="5"/>
        <v/>
      </c>
    </row>
    <row r="332" spans="11:14" x14ac:dyDescent="0.25">
      <c r="K332" s="30" t="str">
        <f ca="1">IFERROR(IF(SERVIZIO!$A$3=1,IF(GETPIVOTDATA("Data",$A$1,"Brand",$A332,"Data",DATE(YEAR(INDEX(Tendina_Data,SERVIZIO!$A$2)),MONTH(INDEX(Tendina_Data,SERVIZIO!$A$2)),1))&lt;&gt;"",$A332,""),IF(GETPIVOTDATA("Data",$E$1,"Brand",$F332,"Data",DATE(YEAR(INDEX(Tendina_Data,SERVIZIO!$A$2)),MONTH(INDEX(Tendina_Data,SERVIZIO!$A$2)),1),"Settore",INDEX(Tendina_Settori,SERVIZIO!$A$3))&lt;&gt;"",$F332,"")),"")</f>
        <v/>
      </c>
      <c r="L332" s="30" t="str">
        <f ca="1">IF(K332&lt;&gt;"",COUNTIF($K$3:K332,"*?*"),"")</f>
        <v/>
      </c>
      <c r="M332" s="30">
        <v>330</v>
      </c>
      <c r="N332" s="30" t="str">
        <f t="shared" ca="1" si="5"/>
        <v/>
      </c>
    </row>
    <row r="333" spans="11:14" x14ac:dyDescent="0.25">
      <c r="K333" s="30" t="str">
        <f ca="1">IFERROR(IF(SERVIZIO!$A$3=1,IF(GETPIVOTDATA("Data",$A$1,"Brand",$A333,"Data",DATE(YEAR(INDEX(Tendina_Data,SERVIZIO!$A$2)),MONTH(INDEX(Tendina_Data,SERVIZIO!$A$2)),1))&lt;&gt;"",$A333,""),IF(GETPIVOTDATA("Data",$E$1,"Brand",$F333,"Data",DATE(YEAR(INDEX(Tendina_Data,SERVIZIO!$A$2)),MONTH(INDEX(Tendina_Data,SERVIZIO!$A$2)),1),"Settore",INDEX(Tendina_Settori,SERVIZIO!$A$3))&lt;&gt;"",$F333,"")),"")</f>
        <v/>
      </c>
      <c r="L333" s="30" t="str">
        <f ca="1">IF(K333&lt;&gt;"",COUNTIF($K$3:K333,"*?*"),"")</f>
        <v/>
      </c>
      <c r="M333" s="30">
        <v>331</v>
      </c>
      <c r="N333" s="30" t="str">
        <f t="shared" ca="1" si="5"/>
        <v/>
      </c>
    </row>
    <row r="334" spans="11:14" x14ac:dyDescent="0.25">
      <c r="K334" s="30" t="str">
        <f ca="1">IFERROR(IF(SERVIZIO!$A$3=1,IF(GETPIVOTDATA("Data",$A$1,"Brand",$A334,"Data",DATE(YEAR(INDEX(Tendina_Data,SERVIZIO!$A$2)),MONTH(INDEX(Tendina_Data,SERVIZIO!$A$2)),1))&lt;&gt;"",$A334,""),IF(GETPIVOTDATA("Data",$E$1,"Brand",$F334,"Data",DATE(YEAR(INDEX(Tendina_Data,SERVIZIO!$A$2)),MONTH(INDEX(Tendina_Data,SERVIZIO!$A$2)),1),"Settore",INDEX(Tendina_Settori,SERVIZIO!$A$3))&lt;&gt;"",$F334,"")),"")</f>
        <v/>
      </c>
      <c r="L334" s="30" t="str">
        <f ca="1">IF(K334&lt;&gt;"",COUNTIF($K$3:K334,"*?*"),"")</f>
        <v/>
      </c>
      <c r="M334" s="30">
        <v>332</v>
      </c>
      <c r="N334" s="30" t="str">
        <f t="shared" ca="1" si="5"/>
        <v/>
      </c>
    </row>
    <row r="335" spans="11:14" x14ac:dyDescent="0.25">
      <c r="K335" s="30" t="str">
        <f ca="1">IFERROR(IF(SERVIZIO!$A$3=1,IF(GETPIVOTDATA("Data",$A$1,"Brand",$A335,"Data",DATE(YEAR(INDEX(Tendina_Data,SERVIZIO!$A$2)),MONTH(INDEX(Tendina_Data,SERVIZIO!$A$2)),1))&lt;&gt;"",$A335,""),IF(GETPIVOTDATA("Data",$E$1,"Brand",$F335,"Data",DATE(YEAR(INDEX(Tendina_Data,SERVIZIO!$A$2)),MONTH(INDEX(Tendina_Data,SERVIZIO!$A$2)),1),"Settore",INDEX(Tendina_Settori,SERVIZIO!$A$3))&lt;&gt;"",$F335,"")),"")</f>
        <v/>
      </c>
      <c r="L335" s="30" t="str">
        <f ca="1">IF(K335&lt;&gt;"",COUNTIF($K$3:K335,"*?*"),"")</f>
        <v/>
      </c>
      <c r="M335" s="30">
        <v>333</v>
      </c>
      <c r="N335" s="30" t="str">
        <f t="shared" ca="1" si="5"/>
        <v/>
      </c>
    </row>
    <row r="336" spans="11:14" x14ac:dyDescent="0.25">
      <c r="K336" s="30" t="str">
        <f ca="1">IFERROR(IF(SERVIZIO!$A$3=1,IF(GETPIVOTDATA("Data",$A$1,"Brand",$A336,"Data",DATE(YEAR(INDEX(Tendina_Data,SERVIZIO!$A$2)),MONTH(INDEX(Tendina_Data,SERVIZIO!$A$2)),1))&lt;&gt;"",$A336,""),IF(GETPIVOTDATA("Data",$E$1,"Brand",$F336,"Data",DATE(YEAR(INDEX(Tendina_Data,SERVIZIO!$A$2)),MONTH(INDEX(Tendina_Data,SERVIZIO!$A$2)),1),"Settore",INDEX(Tendina_Settori,SERVIZIO!$A$3))&lt;&gt;"",$F336,"")),"")</f>
        <v/>
      </c>
      <c r="L336" s="30" t="str">
        <f ca="1">IF(K336&lt;&gt;"",COUNTIF($K$3:K336,"*?*"),"")</f>
        <v/>
      </c>
      <c r="M336" s="30">
        <v>334</v>
      </c>
      <c r="N336" s="30" t="str">
        <f t="shared" ca="1" si="5"/>
        <v/>
      </c>
    </row>
    <row r="337" spans="11:14" x14ac:dyDescent="0.25">
      <c r="K337" s="30" t="str">
        <f ca="1">IFERROR(IF(SERVIZIO!$A$3=1,IF(GETPIVOTDATA("Data",$A$1,"Brand",$A337,"Data",DATE(YEAR(INDEX(Tendina_Data,SERVIZIO!$A$2)),MONTH(INDEX(Tendina_Data,SERVIZIO!$A$2)),1))&lt;&gt;"",$A337,""),IF(GETPIVOTDATA("Data",$E$1,"Brand",$F337,"Data",DATE(YEAR(INDEX(Tendina_Data,SERVIZIO!$A$2)),MONTH(INDEX(Tendina_Data,SERVIZIO!$A$2)),1),"Settore",INDEX(Tendina_Settori,SERVIZIO!$A$3))&lt;&gt;"",$F337,"")),"")</f>
        <v/>
      </c>
      <c r="L337" s="30" t="str">
        <f ca="1">IF(K337&lt;&gt;"",COUNTIF($K$3:K337,"*?*"),"")</f>
        <v/>
      </c>
      <c r="M337" s="30">
        <v>335</v>
      </c>
      <c r="N337" s="30" t="str">
        <f t="shared" ca="1" si="5"/>
        <v/>
      </c>
    </row>
    <row r="338" spans="11:14" x14ac:dyDescent="0.25">
      <c r="K338" s="30" t="str">
        <f ca="1">IFERROR(IF(SERVIZIO!$A$3=1,IF(GETPIVOTDATA("Data",$A$1,"Brand",$A338,"Data",DATE(YEAR(INDEX(Tendina_Data,SERVIZIO!$A$2)),MONTH(INDEX(Tendina_Data,SERVIZIO!$A$2)),1))&lt;&gt;"",$A338,""),IF(GETPIVOTDATA("Data",$E$1,"Brand",$F338,"Data",DATE(YEAR(INDEX(Tendina_Data,SERVIZIO!$A$2)),MONTH(INDEX(Tendina_Data,SERVIZIO!$A$2)),1),"Settore",INDEX(Tendina_Settori,SERVIZIO!$A$3))&lt;&gt;"",$F338,"")),"")</f>
        <v/>
      </c>
      <c r="L338" s="30" t="str">
        <f ca="1">IF(K338&lt;&gt;"",COUNTIF($K$3:K338,"*?*"),"")</f>
        <v/>
      </c>
      <c r="M338" s="30">
        <v>336</v>
      </c>
      <c r="N338" s="30" t="str">
        <f t="shared" ca="1" si="5"/>
        <v/>
      </c>
    </row>
    <row r="339" spans="11:14" x14ac:dyDescent="0.25">
      <c r="K339" s="30" t="str">
        <f ca="1">IFERROR(IF(SERVIZIO!$A$3=1,IF(GETPIVOTDATA("Data",$A$1,"Brand",$A339,"Data",DATE(YEAR(INDEX(Tendina_Data,SERVIZIO!$A$2)),MONTH(INDEX(Tendina_Data,SERVIZIO!$A$2)),1))&lt;&gt;"",$A339,""),IF(GETPIVOTDATA("Data",$E$1,"Brand",$F339,"Data",DATE(YEAR(INDEX(Tendina_Data,SERVIZIO!$A$2)),MONTH(INDEX(Tendina_Data,SERVIZIO!$A$2)),1),"Settore",INDEX(Tendina_Settori,SERVIZIO!$A$3))&lt;&gt;"",$F339,"")),"")</f>
        <v/>
      </c>
      <c r="L339" s="30" t="str">
        <f ca="1">IF(K339&lt;&gt;"",COUNTIF($K$3:K339,"*?*"),"")</f>
        <v/>
      </c>
      <c r="M339" s="30">
        <v>337</v>
      </c>
      <c r="N339" s="30" t="str">
        <f t="shared" ca="1" si="5"/>
        <v/>
      </c>
    </row>
    <row r="340" spans="11:14" x14ac:dyDescent="0.25">
      <c r="K340" s="30" t="str">
        <f ca="1">IFERROR(IF(SERVIZIO!$A$3=1,IF(GETPIVOTDATA("Data",$A$1,"Brand",$A340,"Data",DATE(YEAR(INDEX(Tendina_Data,SERVIZIO!$A$2)),MONTH(INDEX(Tendina_Data,SERVIZIO!$A$2)),1))&lt;&gt;"",$A340,""),IF(GETPIVOTDATA("Data",$E$1,"Brand",$F340,"Data",DATE(YEAR(INDEX(Tendina_Data,SERVIZIO!$A$2)),MONTH(INDEX(Tendina_Data,SERVIZIO!$A$2)),1),"Settore",INDEX(Tendina_Settori,SERVIZIO!$A$3))&lt;&gt;"",$F340,"")),"")</f>
        <v/>
      </c>
      <c r="L340" s="30" t="str">
        <f ca="1">IF(K340&lt;&gt;"",COUNTIF($K$3:K340,"*?*"),"")</f>
        <v/>
      </c>
      <c r="M340" s="30">
        <v>338</v>
      </c>
      <c r="N340" s="30" t="str">
        <f t="shared" ca="1" si="5"/>
        <v/>
      </c>
    </row>
    <row r="341" spans="11:14" x14ac:dyDescent="0.25">
      <c r="K341" s="30" t="str">
        <f ca="1">IFERROR(IF(SERVIZIO!$A$3=1,IF(GETPIVOTDATA("Data",$A$1,"Brand",$A341,"Data",DATE(YEAR(INDEX(Tendina_Data,SERVIZIO!$A$2)),MONTH(INDEX(Tendina_Data,SERVIZIO!$A$2)),1))&lt;&gt;"",$A341,""),IF(GETPIVOTDATA("Data",$E$1,"Brand",$F341,"Data",DATE(YEAR(INDEX(Tendina_Data,SERVIZIO!$A$2)),MONTH(INDEX(Tendina_Data,SERVIZIO!$A$2)),1),"Settore",INDEX(Tendina_Settori,SERVIZIO!$A$3))&lt;&gt;"",$F341,"")),"")</f>
        <v/>
      </c>
      <c r="L341" s="30" t="str">
        <f ca="1">IF(K341&lt;&gt;"",COUNTIF($K$3:K341,"*?*"),"")</f>
        <v/>
      </c>
      <c r="M341" s="30">
        <v>339</v>
      </c>
      <c r="N341" s="30" t="str">
        <f t="shared" ca="1" si="5"/>
        <v/>
      </c>
    </row>
    <row r="342" spans="11:14" x14ac:dyDescent="0.25">
      <c r="K342" s="30" t="str">
        <f ca="1">IFERROR(IF(SERVIZIO!$A$3=1,IF(GETPIVOTDATA("Data",$A$1,"Brand",$A342,"Data",DATE(YEAR(INDEX(Tendina_Data,SERVIZIO!$A$2)),MONTH(INDEX(Tendina_Data,SERVIZIO!$A$2)),1))&lt;&gt;"",$A342,""),IF(GETPIVOTDATA("Data",$E$1,"Brand",$F342,"Data",DATE(YEAR(INDEX(Tendina_Data,SERVIZIO!$A$2)),MONTH(INDEX(Tendina_Data,SERVIZIO!$A$2)),1),"Settore",INDEX(Tendina_Settori,SERVIZIO!$A$3))&lt;&gt;"",$F342,"")),"")</f>
        <v/>
      </c>
      <c r="L342" s="30" t="str">
        <f ca="1">IF(K342&lt;&gt;"",COUNTIF($K$3:K342,"*?*"),"")</f>
        <v/>
      </c>
      <c r="M342" s="30">
        <v>340</v>
      </c>
      <c r="N342" s="30" t="str">
        <f t="shared" ca="1" si="5"/>
        <v/>
      </c>
    </row>
    <row r="343" spans="11:14" x14ac:dyDescent="0.25">
      <c r="K343" s="30" t="str">
        <f ca="1">IFERROR(IF(SERVIZIO!$A$3=1,IF(GETPIVOTDATA("Data",$A$1,"Brand",$A343,"Data",DATE(YEAR(INDEX(Tendina_Data,SERVIZIO!$A$2)),MONTH(INDEX(Tendina_Data,SERVIZIO!$A$2)),1))&lt;&gt;"",$A343,""),IF(GETPIVOTDATA("Data",$E$1,"Brand",$F343,"Data",DATE(YEAR(INDEX(Tendina_Data,SERVIZIO!$A$2)),MONTH(INDEX(Tendina_Data,SERVIZIO!$A$2)),1),"Settore",INDEX(Tendina_Settori,SERVIZIO!$A$3))&lt;&gt;"",$F343,"")),"")</f>
        <v/>
      </c>
      <c r="L343" s="30" t="str">
        <f ca="1">IF(K343&lt;&gt;"",COUNTIF($K$3:K343,"*?*"),"")</f>
        <v/>
      </c>
      <c r="M343" s="30">
        <v>341</v>
      </c>
      <c r="N343" s="30" t="str">
        <f t="shared" ca="1" si="5"/>
        <v/>
      </c>
    </row>
    <row r="344" spans="11:14" x14ac:dyDescent="0.25">
      <c r="K344" s="30" t="str">
        <f ca="1">IFERROR(IF(SERVIZIO!$A$3=1,IF(GETPIVOTDATA("Data",$A$1,"Brand",$A344,"Data",DATE(YEAR(INDEX(Tendina_Data,SERVIZIO!$A$2)),MONTH(INDEX(Tendina_Data,SERVIZIO!$A$2)),1))&lt;&gt;"",$A344,""),IF(GETPIVOTDATA("Data",$E$1,"Brand",$F344,"Data",DATE(YEAR(INDEX(Tendina_Data,SERVIZIO!$A$2)),MONTH(INDEX(Tendina_Data,SERVIZIO!$A$2)),1),"Settore",INDEX(Tendina_Settori,SERVIZIO!$A$3))&lt;&gt;"",$F344,"")),"")</f>
        <v/>
      </c>
      <c r="L344" s="30" t="str">
        <f ca="1">IF(K344&lt;&gt;"",COUNTIF($K$3:K344,"*?*"),"")</f>
        <v/>
      </c>
      <c r="M344" s="30">
        <v>342</v>
      </c>
      <c r="N344" s="30" t="str">
        <f t="shared" ca="1" si="5"/>
        <v/>
      </c>
    </row>
    <row r="345" spans="11:14" x14ac:dyDescent="0.25">
      <c r="K345" s="30" t="str">
        <f ca="1">IFERROR(IF(SERVIZIO!$A$3=1,IF(GETPIVOTDATA("Data",$A$1,"Brand",$A345,"Data",DATE(YEAR(INDEX(Tendina_Data,SERVIZIO!$A$2)),MONTH(INDEX(Tendina_Data,SERVIZIO!$A$2)),1))&lt;&gt;"",$A345,""),IF(GETPIVOTDATA("Data",$E$1,"Brand",$F345,"Data",DATE(YEAR(INDEX(Tendina_Data,SERVIZIO!$A$2)),MONTH(INDEX(Tendina_Data,SERVIZIO!$A$2)),1),"Settore",INDEX(Tendina_Settori,SERVIZIO!$A$3))&lt;&gt;"",$F345,"")),"")</f>
        <v/>
      </c>
      <c r="L345" s="30" t="str">
        <f ca="1">IF(K345&lt;&gt;"",COUNTIF($K$3:K345,"*?*"),"")</f>
        <v/>
      </c>
      <c r="M345" s="30">
        <v>343</v>
      </c>
      <c r="N345" s="30" t="str">
        <f t="shared" ca="1" si="5"/>
        <v/>
      </c>
    </row>
    <row r="346" spans="11:14" x14ac:dyDescent="0.25">
      <c r="K346" s="30" t="str">
        <f ca="1">IFERROR(IF(SERVIZIO!$A$3=1,IF(GETPIVOTDATA("Data",$A$1,"Brand",$A346,"Data",DATE(YEAR(INDEX(Tendina_Data,SERVIZIO!$A$2)),MONTH(INDEX(Tendina_Data,SERVIZIO!$A$2)),1))&lt;&gt;"",$A346,""),IF(GETPIVOTDATA("Data",$E$1,"Brand",$F346,"Data",DATE(YEAR(INDEX(Tendina_Data,SERVIZIO!$A$2)),MONTH(INDEX(Tendina_Data,SERVIZIO!$A$2)),1),"Settore",INDEX(Tendina_Settori,SERVIZIO!$A$3))&lt;&gt;"",$F346,"")),"")</f>
        <v/>
      </c>
      <c r="L346" s="30" t="str">
        <f ca="1">IF(K346&lt;&gt;"",COUNTIF($K$3:K346,"*?*"),"")</f>
        <v/>
      </c>
      <c r="M346" s="30">
        <v>344</v>
      </c>
      <c r="N346" s="30" t="str">
        <f t="shared" ca="1" si="5"/>
        <v/>
      </c>
    </row>
    <row r="347" spans="11:14" x14ac:dyDescent="0.25">
      <c r="K347" s="30" t="str">
        <f ca="1">IFERROR(IF(SERVIZIO!$A$3=1,IF(GETPIVOTDATA("Data",$A$1,"Brand",$A347,"Data",DATE(YEAR(INDEX(Tendina_Data,SERVIZIO!$A$2)),MONTH(INDEX(Tendina_Data,SERVIZIO!$A$2)),1))&lt;&gt;"",$A347,""),IF(GETPIVOTDATA("Data",$E$1,"Brand",$F347,"Data",DATE(YEAR(INDEX(Tendina_Data,SERVIZIO!$A$2)),MONTH(INDEX(Tendina_Data,SERVIZIO!$A$2)),1),"Settore",INDEX(Tendina_Settori,SERVIZIO!$A$3))&lt;&gt;"",$F347,"")),"")</f>
        <v/>
      </c>
      <c r="L347" s="30" t="str">
        <f ca="1">IF(K347&lt;&gt;"",COUNTIF($K$3:K347,"*?*"),"")</f>
        <v/>
      </c>
      <c r="M347" s="30">
        <v>345</v>
      </c>
      <c r="N347" s="30" t="str">
        <f t="shared" ca="1" si="5"/>
        <v/>
      </c>
    </row>
    <row r="348" spans="11:14" x14ac:dyDescent="0.25">
      <c r="K348" s="30" t="str">
        <f ca="1">IFERROR(IF(SERVIZIO!$A$3=1,IF(GETPIVOTDATA("Data",$A$1,"Brand",$A348,"Data",DATE(YEAR(INDEX(Tendina_Data,SERVIZIO!$A$2)),MONTH(INDEX(Tendina_Data,SERVIZIO!$A$2)),1))&lt;&gt;"",$A348,""),IF(GETPIVOTDATA("Data",$E$1,"Brand",$F348,"Data",DATE(YEAR(INDEX(Tendina_Data,SERVIZIO!$A$2)),MONTH(INDEX(Tendina_Data,SERVIZIO!$A$2)),1),"Settore",INDEX(Tendina_Settori,SERVIZIO!$A$3))&lt;&gt;"",$F348,"")),"")</f>
        <v/>
      </c>
      <c r="L348" s="30" t="str">
        <f ca="1">IF(K348&lt;&gt;"",COUNTIF($K$3:K348,"*?*"),"")</f>
        <v/>
      </c>
      <c r="M348" s="30">
        <v>346</v>
      </c>
      <c r="N348" s="30" t="str">
        <f t="shared" ca="1" si="5"/>
        <v/>
      </c>
    </row>
    <row r="349" spans="11:14" x14ac:dyDescent="0.25">
      <c r="K349" s="30" t="str">
        <f ca="1">IFERROR(IF(SERVIZIO!$A$3=1,IF(GETPIVOTDATA("Data",$A$1,"Brand",$A349,"Data",DATE(YEAR(INDEX(Tendina_Data,SERVIZIO!$A$2)),MONTH(INDEX(Tendina_Data,SERVIZIO!$A$2)),1))&lt;&gt;"",$A349,""),IF(GETPIVOTDATA("Data",$E$1,"Brand",$F349,"Data",DATE(YEAR(INDEX(Tendina_Data,SERVIZIO!$A$2)),MONTH(INDEX(Tendina_Data,SERVIZIO!$A$2)),1),"Settore",INDEX(Tendina_Settori,SERVIZIO!$A$3))&lt;&gt;"",$F349,"")),"")</f>
        <v/>
      </c>
      <c r="L349" s="30" t="str">
        <f ca="1">IF(K349&lt;&gt;"",COUNTIF($K$3:K349,"*?*"),"")</f>
        <v/>
      </c>
      <c r="M349" s="30">
        <v>347</v>
      </c>
      <c r="N349" s="30" t="str">
        <f t="shared" ca="1" si="5"/>
        <v/>
      </c>
    </row>
    <row r="350" spans="11:14" x14ac:dyDescent="0.25">
      <c r="K350" s="30" t="str">
        <f ca="1">IFERROR(IF(SERVIZIO!$A$3=1,IF(GETPIVOTDATA("Data",$A$1,"Brand",$A350,"Data",DATE(YEAR(INDEX(Tendina_Data,SERVIZIO!$A$2)),MONTH(INDEX(Tendina_Data,SERVIZIO!$A$2)),1))&lt;&gt;"",$A350,""),IF(GETPIVOTDATA("Data",$E$1,"Brand",$F350,"Data",DATE(YEAR(INDEX(Tendina_Data,SERVIZIO!$A$2)),MONTH(INDEX(Tendina_Data,SERVIZIO!$A$2)),1),"Settore",INDEX(Tendina_Settori,SERVIZIO!$A$3))&lt;&gt;"",$F350,"")),"")</f>
        <v/>
      </c>
      <c r="L350" s="30" t="str">
        <f ca="1">IF(K350&lt;&gt;"",COUNTIF($K$3:K350,"*?*"),"")</f>
        <v/>
      </c>
      <c r="M350" s="30">
        <v>348</v>
      </c>
      <c r="N350" s="30" t="str">
        <f t="shared" ca="1" si="5"/>
        <v/>
      </c>
    </row>
    <row r="351" spans="11:14" x14ac:dyDescent="0.25">
      <c r="K351" s="30" t="str">
        <f ca="1">IFERROR(IF(SERVIZIO!$A$3=1,IF(GETPIVOTDATA("Data",$A$1,"Brand",$A351,"Data",DATE(YEAR(INDEX(Tendina_Data,SERVIZIO!$A$2)),MONTH(INDEX(Tendina_Data,SERVIZIO!$A$2)),1))&lt;&gt;"",$A351,""),IF(GETPIVOTDATA("Data",$E$1,"Brand",$F351,"Data",DATE(YEAR(INDEX(Tendina_Data,SERVIZIO!$A$2)),MONTH(INDEX(Tendina_Data,SERVIZIO!$A$2)),1),"Settore",INDEX(Tendina_Settori,SERVIZIO!$A$3))&lt;&gt;"",$F351,"")),"")</f>
        <v/>
      </c>
      <c r="L351" s="30" t="str">
        <f ca="1">IF(K351&lt;&gt;"",COUNTIF($K$3:K351,"*?*"),"")</f>
        <v/>
      </c>
      <c r="M351" s="30">
        <v>349</v>
      </c>
      <c r="N351" s="30" t="str">
        <f t="shared" ca="1" si="5"/>
        <v/>
      </c>
    </row>
    <row r="352" spans="11:14" x14ac:dyDescent="0.25">
      <c r="K352" s="30" t="str">
        <f ca="1">IFERROR(IF(SERVIZIO!$A$3=1,IF(GETPIVOTDATA("Data",$A$1,"Brand",$A352,"Data",DATE(YEAR(INDEX(Tendina_Data,SERVIZIO!$A$2)),MONTH(INDEX(Tendina_Data,SERVIZIO!$A$2)),1))&lt;&gt;"",$A352,""),IF(GETPIVOTDATA("Data",$E$1,"Brand",$F352,"Data",DATE(YEAR(INDEX(Tendina_Data,SERVIZIO!$A$2)),MONTH(INDEX(Tendina_Data,SERVIZIO!$A$2)),1),"Settore",INDEX(Tendina_Settori,SERVIZIO!$A$3))&lt;&gt;"",$F352,"")),"")</f>
        <v/>
      </c>
      <c r="L352" s="30" t="str">
        <f ca="1">IF(K352&lt;&gt;"",COUNTIF($K$3:K352,"*?*"),"")</f>
        <v/>
      </c>
      <c r="M352" s="30">
        <v>350</v>
      </c>
      <c r="N352" s="30" t="str">
        <f t="shared" ca="1" si="5"/>
        <v/>
      </c>
    </row>
    <row r="353" spans="11:14" x14ac:dyDescent="0.25">
      <c r="K353" s="30" t="str">
        <f ca="1">IFERROR(IF(SERVIZIO!$A$3=1,IF(GETPIVOTDATA("Data",$A$1,"Brand",$A353,"Data",DATE(YEAR(INDEX(Tendina_Data,SERVIZIO!$A$2)),MONTH(INDEX(Tendina_Data,SERVIZIO!$A$2)),1))&lt;&gt;"",$A353,""),IF(GETPIVOTDATA("Data",$E$1,"Brand",$F353,"Data",DATE(YEAR(INDEX(Tendina_Data,SERVIZIO!$A$2)),MONTH(INDEX(Tendina_Data,SERVIZIO!$A$2)),1),"Settore",INDEX(Tendina_Settori,SERVIZIO!$A$3))&lt;&gt;"",$F353,"")),"")</f>
        <v/>
      </c>
      <c r="L353" s="30" t="str">
        <f ca="1">IF(K353&lt;&gt;"",COUNTIF($K$3:K353,"*?*"),"")</f>
        <v/>
      </c>
      <c r="M353" s="30">
        <v>351</v>
      </c>
      <c r="N353" s="30" t="str">
        <f t="shared" ca="1" si="5"/>
        <v/>
      </c>
    </row>
    <row r="354" spans="11:14" x14ac:dyDescent="0.25">
      <c r="K354" s="30" t="str">
        <f ca="1">IFERROR(IF(SERVIZIO!$A$3=1,IF(GETPIVOTDATA("Data",$A$1,"Brand",$A354,"Data",DATE(YEAR(INDEX(Tendina_Data,SERVIZIO!$A$2)),MONTH(INDEX(Tendina_Data,SERVIZIO!$A$2)),1))&lt;&gt;"",$A354,""),IF(GETPIVOTDATA("Data",$E$1,"Brand",$F354,"Data",DATE(YEAR(INDEX(Tendina_Data,SERVIZIO!$A$2)),MONTH(INDEX(Tendina_Data,SERVIZIO!$A$2)),1),"Settore",INDEX(Tendina_Settori,SERVIZIO!$A$3))&lt;&gt;"",$F354,"")),"")</f>
        <v/>
      </c>
      <c r="L354" s="30" t="str">
        <f ca="1">IF(K354&lt;&gt;"",COUNTIF($K$3:K354,"*?*"),"")</f>
        <v/>
      </c>
      <c r="M354" s="30">
        <v>352</v>
      </c>
      <c r="N354" s="30" t="str">
        <f t="shared" ca="1" si="5"/>
        <v/>
      </c>
    </row>
    <row r="355" spans="11:14" x14ac:dyDescent="0.25">
      <c r="K355" s="30" t="str">
        <f ca="1">IFERROR(IF(SERVIZIO!$A$3=1,IF(GETPIVOTDATA("Data",$A$1,"Brand",$A355,"Data",DATE(YEAR(INDEX(Tendina_Data,SERVIZIO!$A$2)),MONTH(INDEX(Tendina_Data,SERVIZIO!$A$2)),1))&lt;&gt;"",$A355,""),IF(GETPIVOTDATA("Data",$E$1,"Brand",$F355,"Data",DATE(YEAR(INDEX(Tendina_Data,SERVIZIO!$A$2)),MONTH(INDEX(Tendina_Data,SERVIZIO!$A$2)),1),"Settore",INDEX(Tendina_Settori,SERVIZIO!$A$3))&lt;&gt;"",$F355,"")),"")</f>
        <v/>
      </c>
      <c r="L355" s="30" t="str">
        <f ca="1">IF(K355&lt;&gt;"",COUNTIF($K$3:K355,"*?*"),"")</f>
        <v/>
      </c>
      <c r="M355" s="30">
        <v>353</v>
      </c>
      <c r="N355" s="30" t="str">
        <f t="shared" ca="1" si="5"/>
        <v/>
      </c>
    </row>
    <row r="356" spans="11:14" x14ac:dyDescent="0.25">
      <c r="K356" s="30" t="str">
        <f ca="1">IFERROR(IF(SERVIZIO!$A$3=1,IF(GETPIVOTDATA("Data",$A$1,"Brand",$A356,"Data",DATE(YEAR(INDEX(Tendina_Data,SERVIZIO!$A$2)),MONTH(INDEX(Tendina_Data,SERVIZIO!$A$2)),1))&lt;&gt;"",$A356,""),IF(GETPIVOTDATA("Data",$E$1,"Brand",$F356,"Data",DATE(YEAR(INDEX(Tendina_Data,SERVIZIO!$A$2)),MONTH(INDEX(Tendina_Data,SERVIZIO!$A$2)),1),"Settore",INDEX(Tendina_Settori,SERVIZIO!$A$3))&lt;&gt;"",$F356,"")),"")</f>
        <v/>
      </c>
      <c r="L356" s="30" t="str">
        <f ca="1">IF(K356&lt;&gt;"",COUNTIF($K$3:K356,"*?*"),"")</f>
        <v/>
      </c>
      <c r="M356" s="30">
        <v>354</v>
      </c>
      <c r="N356" s="30" t="str">
        <f t="shared" ca="1" si="5"/>
        <v/>
      </c>
    </row>
    <row r="357" spans="11:14" x14ac:dyDescent="0.25">
      <c r="K357" s="30" t="str">
        <f ca="1">IFERROR(IF(SERVIZIO!$A$3=1,IF(GETPIVOTDATA("Data",$A$1,"Brand",$A357,"Data",DATE(YEAR(INDEX(Tendina_Data,SERVIZIO!$A$2)),MONTH(INDEX(Tendina_Data,SERVIZIO!$A$2)),1))&lt;&gt;"",$A357,""),IF(GETPIVOTDATA("Data",$E$1,"Brand",$F357,"Data",DATE(YEAR(INDEX(Tendina_Data,SERVIZIO!$A$2)),MONTH(INDEX(Tendina_Data,SERVIZIO!$A$2)),1),"Settore",INDEX(Tendina_Settori,SERVIZIO!$A$3))&lt;&gt;"",$F357,"")),"")</f>
        <v/>
      </c>
      <c r="L357" s="30" t="str">
        <f ca="1">IF(K357&lt;&gt;"",COUNTIF($K$3:K357,"*?*"),"")</f>
        <v/>
      </c>
      <c r="M357" s="30">
        <v>355</v>
      </c>
      <c r="N357" s="30" t="str">
        <f t="shared" ca="1" si="5"/>
        <v/>
      </c>
    </row>
    <row r="358" spans="11:14" x14ac:dyDescent="0.25">
      <c r="K358" s="30" t="str">
        <f ca="1">IFERROR(IF(SERVIZIO!$A$3=1,IF(GETPIVOTDATA("Data",$A$1,"Brand",$A358,"Data",DATE(YEAR(INDEX(Tendina_Data,SERVIZIO!$A$2)),MONTH(INDEX(Tendina_Data,SERVIZIO!$A$2)),1))&lt;&gt;"",$A358,""),IF(GETPIVOTDATA("Data",$E$1,"Brand",$F358,"Data",DATE(YEAR(INDEX(Tendina_Data,SERVIZIO!$A$2)),MONTH(INDEX(Tendina_Data,SERVIZIO!$A$2)),1),"Settore",INDEX(Tendina_Settori,SERVIZIO!$A$3))&lt;&gt;"",$F358,"")),"")</f>
        <v/>
      </c>
      <c r="L358" s="30" t="str">
        <f ca="1">IF(K358&lt;&gt;"",COUNTIF($K$3:K358,"*?*"),"")</f>
        <v/>
      </c>
      <c r="M358" s="30">
        <v>356</v>
      </c>
      <c r="N358" s="30" t="str">
        <f t="shared" ca="1" si="5"/>
        <v/>
      </c>
    </row>
    <row r="359" spans="11:14" x14ac:dyDescent="0.25">
      <c r="K359" s="30" t="str">
        <f ca="1">IFERROR(IF(SERVIZIO!$A$3=1,IF(GETPIVOTDATA("Data",$A$1,"Brand",$A359,"Data",DATE(YEAR(INDEX(Tendina_Data,SERVIZIO!$A$2)),MONTH(INDEX(Tendina_Data,SERVIZIO!$A$2)),1))&lt;&gt;"",$A359,""),IF(GETPIVOTDATA("Data",$E$1,"Brand",$F359,"Data",DATE(YEAR(INDEX(Tendina_Data,SERVIZIO!$A$2)),MONTH(INDEX(Tendina_Data,SERVIZIO!$A$2)),1),"Settore",INDEX(Tendina_Settori,SERVIZIO!$A$3))&lt;&gt;"",$F359,"")),"")</f>
        <v/>
      </c>
      <c r="L359" s="30" t="str">
        <f ca="1">IF(K359&lt;&gt;"",COUNTIF($K$3:K359,"*?*"),"")</f>
        <v/>
      </c>
      <c r="M359" s="30">
        <v>357</v>
      </c>
      <c r="N359" s="30" t="str">
        <f t="shared" ca="1" si="5"/>
        <v/>
      </c>
    </row>
    <row r="360" spans="11:14" x14ac:dyDescent="0.25">
      <c r="K360" s="30" t="str">
        <f ca="1">IFERROR(IF(SERVIZIO!$A$3=1,IF(GETPIVOTDATA("Data",$A$1,"Brand",$A360,"Data",DATE(YEAR(INDEX(Tendina_Data,SERVIZIO!$A$2)),MONTH(INDEX(Tendina_Data,SERVIZIO!$A$2)),1))&lt;&gt;"",$A360,""),IF(GETPIVOTDATA("Data",$E$1,"Brand",$F360,"Data",DATE(YEAR(INDEX(Tendina_Data,SERVIZIO!$A$2)),MONTH(INDEX(Tendina_Data,SERVIZIO!$A$2)),1),"Settore",INDEX(Tendina_Settori,SERVIZIO!$A$3))&lt;&gt;"",$F360,"")),"")</f>
        <v/>
      </c>
      <c r="L360" s="30" t="str">
        <f ca="1">IF(K360&lt;&gt;"",COUNTIF($K$3:K360,"*?*"),"")</f>
        <v/>
      </c>
      <c r="M360" s="30">
        <v>358</v>
      </c>
      <c r="N360" s="30" t="str">
        <f t="shared" ca="1" si="5"/>
        <v/>
      </c>
    </row>
    <row r="361" spans="11:14" x14ac:dyDescent="0.25">
      <c r="K361" s="30" t="str">
        <f ca="1">IFERROR(IF(SERVIZIO!$A$3=1,IF(GETPIVOTDATA("Data",$A$1,"Brand",$A361,"Data",DATE(YEAR(INDEX(Tendina_Data,SERVIZIO!$A$2)),MONTH(INDEX(Tendina_Data,SERVIZIO!$A$2)),1))&lt;&gt;"",$A361,""),IF(GETPIVOTDATA("Data",$E$1,"Brand",$F361,"Data",DATE(YEAR(INDEX(Tendina_Data,SERVIZIO!$A$2)),MONTH(INDEX(Tendina_Data,SERVIZIO!$A$2)),1),"Settore",INDEX(Tendina_Settori,SERVIZIO!$A$3))&lt;&gt;"",$F361,"")),"")</f>
        <v/>
      </c>
      <c r="L361" s="30" t="str">
        <f ca="1">IF(K361&lt;&gt;"",COUNTIF($K$3:K361,"*?*"),"")</f>
        <v/>
      </c>
      <c r="M361" s="30">
        <v>359</v>
      </c>
      <c r="N361" s="30" t="str">
        <f t="shared" ca="1" si="5"/>
        <v/>
      </c>
    </row>
    <row r="362" spans="11:14" x14ac:dyDescent="0.25">
      <c r="K362" s="30" t="str">
        <f ca="1">IFERROR(IF(SERVIZIO!$A$3=1,IF(GETPIVOTDATA("Data",$A$1,"Brand",$A362,"Data",DATE(YEAR(INDEX(Tendina_Data,SERVIZIO!$A$2)),MONTH(INDEX(Tendina_Data,SERVIZIO!$A$2)),1))&lt;&gt;"",$A362,""),IF(GETPIVOTDATA("Data",$E$1,"Brand",$F362,"Data",DATE(YEAR(INDEX(Tendina_Data,SERVIZIO!$A$2)),MONTH(INDEX(Tendina_Data,SERVIZIO!$A$2)),1),"Settore",INDEX(Tendina_Settori,SERVIZIO!$A$3))&lt;&gt;"",$F362,"")),"")</f>
        <v/>
      </c>
      <c r="L362" s="30" t="str">
        <f ca="1">IF(K362&lt;&gt;"",COUNTIF($K$3:K362,"*?*"),"")</f>
        <v/>
      </c>
      <c r="M362" s="30">
        <v>360</v>
      </c>
      <c r="N362" s="30" t="str">
        <f t="shared" ca="1" si="5"/>
        <v/>
      </c>
    </row>
    <row r="363" spans="11:14" x14ac:dyDescent="0.25">
      <c r="K363" s="30" t="str">
        <f ca="1">IFERROR(IF(SERVIZIO!$A$3=1,IF(GETPIVOTDATA("Data",$A$1,"Brand",$A363,"Data",DATE(YEAR(INDEX(Tendina_Data,SERVIZIO!$A$2)),MONTH(INDEX(Tendina_Data,SERVIZIO!$A$2)),1))&lt;&gt;"",$A363,""),IF(GETPIVOTDATA("Data",$E$1,"Brand",$F363,"Data",DATE(YEAR(INDEX(Tendina_Data,SERVIZIO!$A$2)),MONTH(INDEX(Tendina_Data,SERVIZIO!$A$2)),1),"Settore",INDEX(Tendina_Settori,SERVIZIO!$A$3))&lt;&gt;"",$F363,"")),"")</f>
        <v/>
      </c>
      <c r="L363" s="30" t="str">
        <f ca="1">IF(K363&lt;&gt;"",COUNTIF($K$3:K363,"*?*"),"")</f>
        <v/>
      </c>
      <c r="M363" s="30">
        <v>361</v>
      </c>
      <c r="N363" s="30" t="str">
        <f t="shared" ca="1" si="5"/>
        <v/>
      </c>
    </row>
    <row r="364" spans="11:14" x14ac:dyDescent="0.25">
      <c r="K364" s="30" t="str">
        <f ca="1">IFERROR(IF(SERVIZIO!$A$3=1,IF(GETPIVOTDATA("Data",$A$1,"Brand",$A364,"Data",DATE(YEAR(INDEX(Tendina_Data,SERVIZIO!$A$2)),MONTH(INDEX(Tendina_Data,SERVIZIO!$A$2)),1))&lt;&gt;"",$A364,""),IF(GETPIVOTDATA("Data",$E$1,"Brand",$F364,"Data",DATE(YEAR(INDEX(Tendina_Data,SERVIZIO!$A$2)),MONTH(INDEX(Tendina_Data,SERVIZIO!$A$2)),1),"Settore",INDEX(Tendina_Settori,SERVIZIO!$A$3))&lt;&gt;"",$F364,"")),"")</f>
        <v/>
      </c>
      <c r="L364" s="30" t="str">
        <f ca="1">IF(K364&lt;&gt;"",COUNTIF($K$3:K364,"*?*"),"")</f>
        <v/>
      </c>
      <c r="M364" s="30">
        <v>362</v>
      </c>
      <c r="N364" s="30" t="str">
        <f t="shared" ca="1" si="5"/>
        <v/>
      </c>
    </row>
    <row r="365" spans="11:14" x14ac:dyDescent="0.25">
      <c r="K365" s="30" t="str">
        <f ca="1">IFERROR(IF(SERVIZIO!$A$3=1,IF(GETPIVOTDATA("Data",$A$1,"Brand",$A365,"Data",DATE(YEAR(INDEX(Tendina_Data,SERVIZIO!$A$2)),MONTH(INDEX(Tendina_Data,SERVIZIO!$A$2)),1))&lt;&gt;"",$A365,""),IF(GETPIVOTDATA("Data",$E$1,"Brand",$F365,"Data",DATE(YEAR(INDEX(Tendina_Data,SERVIZIO!$A$2)),MONTH(INDEX(Tendina_Data,SERVIZIO!$A$2)),1),"Settore",INDEX(Tendina_Settori,SERVIZIO!$A$3))&lt;&gt;"",$F365,"")),"")</f>
        <v/>
      </c>
      <c r="L365" s="30" t="str">
        <f ca="1">IF(K365&lt;&gt;"",COUNTIF($K$3:K365,"*?*"),"")</f>
        <v/>
      </c>
      <c r="M365" s="30">
        <v>363</v>
      </c>
      <c r="N365" s="30" t="str">
        <f t="shared" ca="1" si="5"/>
        <v/>
      </c>
    </row>
    <row r="366" spans="11:14" x14ac:dyDescent="0.25">
      <c r="K366" s="30" t="str">
        <f ca="1">IFERROR(IF(SERVIZIO!$A$3=1,IF(GETPIVOTDATA("Data",$A$1,"Brand",$A366,"Data",DATE(YEAR(INDEX(Tendina_Data,SERVIZIO!$A$2)),MONTH(INDEX(Tendina_Data,SERVIZIO!$A$2)),1))&lt;&gt;"",$A366,""),IF(GETPIVOTDATA("Data",$E$1,"Brand",$F366,"Data",DATE(YEAR(INDEX(Tendina_Data,SERVIZIO!$A$2)),MONTH(INDEX(Tendina_Data,SERVIZIO!$A$2)),1),"Settore",INDEX(Tendina_Settori,SERVIZIO!$A$3))&lt;&gt;"",$F366,"")),"")</f>
        <v/>
      </c>
      <c r="L366" s="30" t="str">
        <f ca="1">IF(K366&lt;&gt;"",COUNTIF($K$3:K366,"*?*"),"")</f>
        <v/>
      </c>
      <c r="M366" s="30">
        <v>364</v>
      </c>
      <c r="N366" s="30" t="str">
        <f t="shared" ca="1" si="5"/>
        <v/>
      </c>
    </row>
    <row r="367" spans="11:14" x14ac:dyDescent="0.25">
      <c r="K367" s="30" t="str">
        <f ca="1">IFERROR(IF(SERVIZIO!$A$3=1,IF(GETPIVOTDATA("Data",$A$1,"Brand",$A367,"Data",DATE(YEAR(INDEX(Tendina_Data,SERVIZIO!$A$2)),MONTH(INDEX(Tendina_Data,SERVIZIO!$A$2)),1))&lt;&gt;"",$A367,""),IF(GETPIVOTDATA("Data",$E$1,"Brand",$F367,"Data",DATE(YEAR(INDEX(Tendina_Data,SERVIZIO!$A$2)),MONTH(INDEX(Tendina_Data,SERVIZIO!$A$2)),1),"Settore",INDEX(Tendina_Settori,SERVIZIO!$A$3))&lt;&gt;"",$F367,"")),"")</f>
        <v/>
      </c>
      <c r="L367" s="30" t="str">
        <f ca="1">IF(K367&lt;&gt;"",COUNTIF($K$3:K367,"*?*"),"")</f>
        <v/>
      </c>
      <c r="M367" s="30">
        <v>365</v>
      </c>
      <c r="N367" s="30" t="str">
        <f t="shared" ca="1" si="5"/>
        <v/>
      </c>
    </row>
    <row r="368" spans="11:14" x14ac:dyDescent="0.25">
      <c r="K368" s="30" t="str">
        <f ca="1">IFERROR(IF(SERVIZIO!$A$3=1,IF(GETPIVOTDATA("Data",$A$1,"Brand",$A368,"Data",DATE(YEAR(INDEX(Tendina_Data,SERVIZIO!$A$2)),MONTH(INDEX(Tendina_Data,SERVIZIO!$A$2)),1))&lt;&gt;"",$A368,""),IF(GETPIVOTDATA("Data",$E$1,"Brand",$F368,"Data",DATE(YEAR(INDEX(Tendina_Data,SERVIZIO!$A$2)),MONTH(INDEX(Tendina_Data,SERVIZIO!$A$2)),1),"Settore",INDEX(Tendina_Settori,SERVIZIO!$A$3))&lt;&gt;"",$F368,"")),"")</f>
        <v/>
      </c>
      <c r="L368" s="30" t="str">
        <f ca="1">IF(K368&lt;&gt;"",COUNTIF($K$3:K368,"*?*"),"")</f>
        <v/>
      </c>
      <c r="M368" s="30">
        <v>366</v>
      </c>
      <c r="N368" s="30" t="str">
        <f t="shared" ca="1" si="5"/>
        <v/>
      </c>
    </row>
    <row r="369" spans="11:14" x14ac:dyDescent="0.25">
      <c r="K369" s="30" t="str">
        <f ca="1">IFERROR(IF(SERVIZIO!$A$3=1,IF(GETPIVOTDATA("Data",$A$1,"Brand",$A369,"Data",DATE(YEAR(INDEX(Tendina_Data,SERVIZIO!$A$2)),MONTH(INDEX(Tendina_Data,SERVIZIO!$A$2)),1))&lt;&gt;"",$A369,""),IF(GETPIVOTDATA("Data",$E$1,"Brand",$F369,"Data",DATE(YEAR(INDEX(Tendina_Data,SERVIZIO!$A$2)),MONTH(INDEX(Tendina_Data,SERVIZIO!$A$2)),1),"Settore",INDEX(Tendina_Settori,SERVIZIO!$A$3))&lt;&gt;"",$F369,"")),"")</f>
        <v/>
      </c>
      <c r="L369" s="30" t="str">
        <f ca="1">IF(K369&lt;&gt;"",COUNTIF($K$3:K369,"*?*"),"")</f>
        <v/>
      </c>
      <c r="M369" s="30">
        <v>367</v>
      </c>
      <c r="N369" s="30" t="str">
        <f t="shared" ca="1" si="5"/>
        <v/>
      </c>
    </row>
    <row r="370" spans="11:14" x14ac:dyDescent="0.25">
      <c r="K370" s="30" t="str">
        <f ca="1">IFERROR(IF(SERVIZIO!$A$3=1,IF(GETPIVOTDATA("Data",$A$1,"Brand",$A370,"Data",DATE(YEAR(INDEX(Tendina_Data,SERVIZIO!$A$2)),MONTH(INDEX(Tendina_Data,SERVIZIO!$A$2)),1))&lt;&gt;"",$A370,""),IF(GETPIVOTDATA("Data",$E$1,"Brand",$F370,"Data",DATE(YEAR(INDEX(Tendina_Data,SERVIZIO!$A$2)),MONTH(INDEX(Tendina_Data,SERVIZIO!$A$2)),1),"Settore",INDEX(Tendina_Settori,SERVIZIO!$A$3))&lt;&gt;"",$F370,"")),"")</f>
        <v/>
      </c>
      <c r="L370" s="30" t="str">
        <f ca="1">IF(K370&lt;&gt;"",COUNTIF($K$3:K370,"*?*"),"")</f>
        <v/>
      </c>
      <c r="M370" s="30">
        <v>368</v>
      </c>
      <c r="N370" s="30" t="str">
        <f t="shared" ca="1" si="5"/>
        <v/>
      </c>
    </row>
    <row r="371" spans="11:14" x14ac:dyDescent="0.25">
      <c r="K371" s="30" t="str">
        <f ca="1">IFERROR(IF(SERVIZIO!$A$3=1,IF(GETPIVOTDATA("Data",$A$1,"Brand",$A371,"Data",DATE(YEAR(INDEX(Tendina_Data,SERVIZIO!$A$2)),MONTH(INDEX(Tendina_Data,SERVIZIO!$A$2)),1))&lt;&gt;"",$A371,""),IF(GETPIVOTDATA("Data",$E$1,"Brand",$F371,"Data",DATE(YEAR(INDEX(Tendina_Data,SERVIZIO!$A$2)),MONTH(INDEX(Tendina_Data,SERVIZIO!$A$2)),1),"Settore",INDEX(Tendina_Settori,SERVIZIO!$A$3))&lt;&gt;"",$F371,"")),"")</f>
        <v/>
      </c>
      <c r="L371" s="30" t="str">
        <f ca="1">IF(K371&lt;&gt;"",COUNTIF($K$3:K371,"*?*"),"")</f>
        <v/>
      </c>
      <c r="M371" s="30">
        <v>369</v>
      </c>
      <c r="N371" s="30" t="str">
        <f t="shared" ca="1" si="5"/>
        <v/>
      </c>
    </row>
    <row r="372" spans="11:14" x14ac:dyDescent="0.25">
      <c r="K372" s="30" t="str">
        <f ca="1">IFERROR(IF(SERVIZIO!$A$3=1,IF(GETPIVOTDATA("Data",$A$1,"Brand",$A372,"Data",DATE(YEAR(INDEX(Tendina_Data,SERVIZIO!$A$2)),MONTH(INDEX(Tendina_Data,SERVIZIO!$A$2)),1))&lt;&gt;"",$A372,""),IF(GETPIVOTDATA("Data",$E$1,"Brand",$F372,"Data",DATE(YEAR(INDEX(Tendina_Data,SERVIZIO!$A$2)),MONTH(INDEX(Tendina_Data,SERVIZIO!$A$2)),1),"Settore",INDEX(Tendina_Settori,SERVIZIO!$A$3))&lt;&gt;"",$F372,"")),"")</f>
        <v/>
      </c>
      <c r="L372" s="30" t="str">
        <f ca="1">IF(K372&lt;&gt;"",COUNTIF($K$3:K372,"*?*"),"")</f>
        <v/>
      </c>
      <c r="M372" s="30">
        <v>370</v>
      </c>
      <c r="N372" s="30" t="str">
        <f t="shared" ca="1" si="5"/>
        <v/>
      </c>
    </row>
    <row r="373" spans="11:14" x14ac:dyDescent="0.25">
      <c r="K373" s="30" t="str">
        <f ca="1">IFERROR(IF(SERVIZIO!$A$3=1,IF(GETPIVOTDATA("Data",$A$1,"Brand",$A373,"Data",DATE(YEAR(INDEX(Tendina_Data,SERVIZIO!$A$2)),MONTH(INDEX(Tendina_Data,SERVIZIO!$A$2)),1))&lt;&gt;"",$A373,""),IF(GETPIVOTDATA("Data",$E$1,"Brand",$F373,"Data",DATE(YEAR(INDEX(Tendina_Data,SERVIZIO!$A$2)),MONTH(INDEX(Tendina_Data,SERVIZIO!$A$2)),1),"Settore",INDEX(Tendina_Settori,SERVIZIO!$A$3))&lt;&gt;"",$F373,"")),"")</f>
        <v/>
      </c>
      <c r="L373" s="30" t="str">
        <f ca="1">IF(K373&lt;&gt;"",COUNTIF($K$3:K373,"*?*"),"")</f>
        <v/>
      </c>
      <c r="M373" s="30">
        <v>371</v>
      </c>
      <c r="N373" s="30" t="str">
        <f t="shared" ca="1" si="5"/>
        <v/>
      </c>
    </row>
    <row r="374" spans="11:14" x14ac:dyDescent="0.25">
      <c r="K374" s="30" t="str">
        <f ca="1">IFERROR(IF(SERVIZIO!$A$3=1,IF(GETPIVOTDATA("Data",$A$1,"Brand",$A374,"Data",DATE(YEAR(INDEX(Tendina_Data,SERVIZIO!$A$2)),MONTH(INDEX(Tendina_Data,SERVIZIO!$A$2)),1))&lt;&gt;"",$A374,""),IF(GETPIVOTDATA("Data",$E$1,"Brand",$F374,"Data",DATE(YEAR(INDEX(Tendina_Data,SERVIZIO!$A$2)),MONTH(INDEX(Tendina_Data,SERVIZIO!$A$2)),1),"Settore",INDEX(Tendina_Settori,SERVIZIO!$A$3))&lt;&gt;"",$F374,"")),"")</f>
        <v/>
      </c>
      <c r="L374" s="30" t="str">
        <f ca="1">IF(K374&lt;&gt;"",COUNTIF($K$3:K374,"*?*"),"")</f>
        <v/>
      </c>
      <c r="M374" s="30">
        <v>372</v>
      </c>
      <c r="N374" s="30" t="str">
        <f t="shared" ca="1" si="5"/>
        <v/>
      </c>
    </row>
    <row r="375" spans="11:14" x14ac:dyDescent="0.25">
      <c r="K375" s="30" t="str">
        <f ca="1">IFERROR(IF(SERVIZIO!$A$3=1,IF(GETPIVOTDATA("Data",$A$1,"Brand",$A375,"Data",DATE(YEAR(INDEX(Tendina_Data,SERVIZIO!$A$2)),MONTH(INDEX(Tendina_Data,SERVIZIO!$A$2)),1))&lt;&gt;"",$A375,""),IF(GETPIVOTDATA("Data",$E$1,"Brand",$F375,"Data",DATE(YEAR(INDEX(Tendina_Data,SERVIZIO!$A$2)),MONTH(INDEX(Tendina_Data,SERVIZIO!$A$2)),1),"Settore",INDEX(Tendina_Settori,SERVIZIO!$A$3))&lt;&gt;"",$F375,"")),"")</f>
        <v/>
      </c>
      <c r="L375" s="30" t="str">
        <f ca="1">IF(K375&lt;&gt;"",COUNTIF($K$3:K375,"*?*"),"")</f>
        <v/>
      </c>
      <c r="M375" s="30">
        <v>373</v>
      </c>
      <c r="N375" s="30" t="str">
        <f t="shared" ca="1" si="5"/>
        <v/>
      </c>
    </row>
    <row r="376" spans="11:14" x14ac:dyDescent="0.25">
      <c r="K376" s="30" t="str">
        <f ca="1">IFERROR(IF(SERVIZIO!$A$3=1,IF(GETPIVOTDATA("Data",$A$1,"Brand",$A376,"Data",DATE(YEAR(INDEX(Tendina_Data,SERVIZIO!$A$2)),MONTH(INDEX(Tendina_Data,SERVIZIO!$A$2)),1))&lt;&gt;"",$A376,""),IF(GETPIVOTDATA("Data",$E$1,"Brand",$F376,"Data",DATE(YEAR(INDEX(Tendina_Data,SERVIZIO!$A$2)),MONTH(INDEX(Tendina_Data,SERVIZIO!$A$2)),1),"Settore",INDEX(Tendina_Settori,SERVIZIO!$A$3))&lt;&gt;"",$F376,"")),"")</f>
        <v/>
      </c>
      <c r="L376" s="30" t="str">
        <f ca="1">IF(K376&lt;&gt;"",COUNTIF($K$3:K376,"*?*"),"")</f>
        <v/>
      </c>
      <c r="M376" s="30">
        <v>374</v>
      </c>
      <c r="N376" s="30" t="str">
        <f t="shared" ca="1" si="5"/>
        <v/>
      </c>
    </row>
    <row r="377" spans="11:14" x14ac:dyDescent="0.25">
      <c r="K377" s="30" t="str">
        <f ca="1">IFERROR(IF(SERVIZIO!$A$3=1,IF(GETPIVOTDATA("Data",$A$1,"Brand",$A377,"Data",DATE(YEAR(INDEX(Tendina_Data,SERVIZIO!$A$2)),MONTH(INDEX(Tendina_Data,SERVIZIO!$A$2)),1))&lt;&gt;"",$A377,""),IF(GETPIVOTDATA("Data",$E$1,"Brand",$F377,"Data",DATE(YEAR(INDEX(Tendina_Data,SERVIZIO!$A$2)),MONTH(INDEX(Tendina_Data,SERVIZIO!$A$2)),1),"Settore",INDEX(Tendina_Settori,SERVIZIO!$A$3))&lt;&gt;"",$F377,"")),"")</f>
        <v/>
      </c>
      <c r="L377" s="30" t="str">
        <f ca="1">IF(K377&lt;&gt;"",COUNTIF($K$3:K377,"*?*"),"")</f>
        <v/>
      </c>
      <c r="M377" s="30">
        <v>375</v>
      </c>
      <c r="N377" s="30" t="str">
        <f t="shared" ca="1" si="5"/>
        <v/>
      </c>
    </row>
    <row r="378" spans="11:14" x14ac:dyDescent="0.25">
      <c r="K378" s="30" t="str">
        <f ca="1">IFERROR(IF(SERVIZIO!$A$3=1,IF(GETPIVOTDATA("Data",$A$1,"Brand",$A378,"Data",DATE(YEAR(INDEX(Tendina_Data,SERVIZIO!$A$2)),MONTH(INDEX(Tendina_Data,SERVIZIO!$A$2)),1))&lt;&gt;"",$A378,""),IF(GETPIVOTDATA("Data",$E$1,"Brand",$F378,"Data",DATE(YEAR(INDEX(Tendina_Data,SERVIZIO!$A$2)),MONTH(INDEX(Tendina_Data,SERVIZIO!$A$2)),1),"Settore",INDEX(Tendina_Settori,SERVIZIO!$A$3))&lt;&gt;"",$F378,"")),"")</f>
        <v/>
      </c>
      <c r="L378" s="30" t="str">
        <f ca="1">IF(K378&lt;&gt;"",COUNTIF($K$3:K378,"*?*"),"")</f>
        <v/>
      </c>
      <c r="M378" s="30">
        <v>376</v>
      </c>
      <c r="N378" s="30" t="str">
        <f t="shared" ca="1" si="5"/>
        <v/>
      </c>
    </row>
    <row r="379" spans="11:14" x14ac:dyDescent="0.25">
      <c r="K379" s="30" t="str">
        <f ca="1">IFERROR(IF(SERVIZIO!$A$3=1,IF(GETPIVOTDATA("Data",$A$1,"Brand",$A379,"Data",DATE(YEAR(INDEX(Tendina_Data,SERVIZIO!$A$2)),MONTH(INDEX(Tendina_Data,SERVIZIO!$A$2)),1))&lt;&gt;"",$A379,""),IF(GETPIVOTDATA("Data",$E$1,"Brand",$F379,"Data",DATE(YEAR(INDEX(Tendina_Data,SERVIZIO!$A$2)),MONTH(INDEX(Tendina_Data,SERVIZIO!$A$2)),1),"Settore",INDEX(Tendina_Settori,SERVIZIO!$A$3))&lt;&gt;"",$F379,"")),"")</f>
        <v/>
      </c>
      <c r="L379" s="30" t="str">
        <f ca="1">IF(K379&lt;&gt;"",COUNTIF($K$3:K379,"*?*"),"")</f>
        <v/>
      </c>
      <c r="M379" s="30">
        <v>377</v>
      </c>
      <c r="N379" s="30" t="str">
        <f t="shared" ca="1" si="5"/>
        <v/>
      </c>
    </row>
    <row r="380" spans="11:14" x14ac:dyDescent="0.25">
      <c r="K380" s="30" t="str">
        <f ca="1">IFERROR(IF(SERVIZIO!$A$3=1,IF(GETPIVOTDATA("Data",$A$1,"Brand",$A380,"Data",DATE(YEAR(INDEX(Tendina_Data,SERVIZIO!$A$2)),MONTH(INDEX(Tendina_Data,SERVIZIO!$A$2)),1))&lt;&gt;"",$A380,""),IF(GETPIVOTDATA("Data",$E$1,"Brand",$F380,"Data",DATE(YEAR(INDEX(Tendina_Data,SERVIZIO!$A$2)),MONTH(INDEX(Tendina_Data,SERVIZIO!$A$2)),1),"Settore",INDEX(Tendina_Settori,SERVIZIO!$A$3))&lt;&gt;"",$F380,"")),"")</f>
        <v/>
      </c>
      <c r="L380" s="30" t="str">
        <f ca="1">IF(K380&lt;&gt;"",COUNTIF($K$3:K380,"*?*"),"")</f>
        <v/>
      </c>
      <c r="M380" s="30">
        <v>378</v>
      </c>
      <c r="N380" s="30" t="str">
        <f t="shared" ca="1" si="5"/>
        <v/>
      </c>
    </row>
    <row r="381" spans="11:14" x14ac:dyDescent="0.25">
      <c r="K381" s="30" t="str">
        <f ca="1">IFERROR(IF(SERVIZIO!$A$3=1,IF(GETPIVOTDATA("Data",$A$1,"Brand",$A381,"Data",DATE(YEAR(INDEX(Tendina_Data,SERVIZIO!$A$2)),MONTH(INDEX(Tendina_Data,SERVIZIO!$A$2)),1))&lt;&gt;"",$A381,""),IF(GETPIVOTDATA("Data",$E$1,"Brand",$F381,"Data",DATE(YEAR(INDEX(Tendina_Data,SERVIZIO!$A$2)),MONTH(INDEX(Tendina_Data,SERVIZIO!$A$2)),1),"Settore",INDEX(Tendina_Settori,SERVIZIO!$A$3))&lt;&gt;"",$F381,"")),"")</f>
        <v/>
      </c>
      <c r="L381" s="30" t="str">
        <f ca="1">IF(K381&lt;&gt;"",COUNTIF($K$3:K381,"*?*"),"")</f>
        <v/>
      </c>
      <c r="M381" s="30">
        <v>379</v>
      </c>
      <c r="N381" s="30" t="str">
        <f t="shared" ca="1" si="5"/>
        <v/>
      </c>
    </row>
    <row r="382" spans="11:14" x14ac:dyDescent="0.25">
      <c r="K382" s="30" t="str">
        <f ca="1">IFERROR(IF(SERVIZIO!$A$3=1,IF(GETPIVOTDATA("Data",$A$1,"Brand",$A382,"Data",DATE(YEAR(INDEX(Tendina_Data,SERVIZIO!$A$2)),MONTH(INDEX(Tendina_Data,SERVIZIO!$A$2)),1))&lt;&gt;"",$A382,""),IF(GETPIVOTDATA("Data",$E$1,"Brand",$F382,"Data",DATE(YEAR(INDEX(Tendina_Data,SERVIZIO!$A$2)),MONTH(INDEX(Tendina_Data,SERVIZIO!$A$2)),1),"Settore",INDEX(Tendina_Settori,SERVIZIO!$A$3))&lt;&gt;"",$F382,"")),"")</f>
        <v/>
      </c>
      <c r="L382" s="30" t="str">
        <f ca="1">IF(K382&lt;&gt;"",COUNTIF($K$3:K382,"*?*"),"")</f>
        <v/>
      </c>
      <c r="M382" s="30">
        <v>380</v>
      </c>
      <c r="N382" s="30" t="str">
        <f t="shared" ca="1" si="5"/>
        <v/>
      </c>
    </row>
    <row r="383" spans="11:14" x14ac:dyDescent="0.25">
      <c r="K383" s="30" t="str">
        <f ca="1">IFERROR(IF(SERVIZIO!$A$3=1,IF(GETPIVOTDATA("Data",$A$1,"Brand",$A383,"Data",DATE(YEAR(INDEX(Tendina_Data,SERVIZIO!$A$2)),MONTH(INDEX(Tendina_Data,SERVIZIO!$A$2)),1))&lt;&gt;"",$A383,""),IF(GETPIVOTDATA("Data",$E$1,"Brand",$F383,"Data",DATE(YEAR(INDEX(Tendina_Data,SERVIZIO!$A$2)),MONTH(INDEX(Tendina_Data,SERVIZIO!$A$2)),1),"Settore",INDEX(Tendina_Settori,SERVIZIO!$A$3))&lt;&gt;"",$F383,"")),"")</f>
        <v/>
      </c>
      <c r="L383" s="30" t="str">
        <f ca="1">IF(K383&lt;&gt;"",COUNTIF($K$3:K383,"*?*"),"")</f>
        <v/>
      </c>
      <c r="M383" s="30">
        <v>381</v>
      </c>
      <c r="N383" s="30" t="str">
        <f t="shared" ca="1" si="5"/>
        <v/>
      </c>
    </row>
    <row r="384" spans="11:14" x14ac:dyDescent="0.25">
      <c r="K384" s="30" t="str">
        <f ca="1">IFERROR(IF(SERVIZIO!$A$3=1,IF(GETPIVOTDATA("Data",$A$1,"Brand",$A384,"Data",DATE(YEAR(INDEX(Tendina_Data,SERVIZIO!$A$2)),MONTH(INDEX(Tendina_Data,SERVIZIO!$A$2)),1))&lt;&gt;"",$A384,""),IF(GETPIVOTDATA("Data",$E$1,"Brand",$F384,"Data",DATE(YEAR(INDEX(Tendina_Data,SERVIZIO!$A$2)),MONTH(INDEX(Tendina_Data,SERVIZIO!$A$2)),1),"Settore",INDEX(Tendina_Settori,SERVIZIO!$A$3))&lt;&gt;"",$F384,"")),"")</f>
        <v/>
      </c>
      <c r="L384" s="30" t="str">
        <f ca="1">IF(K384&lt;&gt;"",COUNTIF($K$3:K384,"*?*"),"")</f>
        <v/>
      </c>
      <c r="M384" s="30">
        <v>382</v>
      </c>
      <c r="N384" s="30" t="str">
        <f t="shared" ca="1" si="5"/>
        <v/>
      </c>
    </row>
    <row r="385" spans="11:14" x14ac:dyDescent="0.25">
      <c r="K385" s="30" t="str">
        <f ca="1">IFERROR(IF(SERVIZIO!$A$3=1,IF(GETPIVOTDATA("Data",$A$1,"Brand",$A385,"Data",DATE(YEAR(INDEX(Tendina_Data,SERVIZIO!$A$2)),MONTH(INDEX(Tendina_Data,SERVIZIO!$A$2)),1))&lt;&gt;"",$A385,""),IF(GETPIVOTDATA("Data",$E$1,"Brand",$F385,"Data",DATE(YEAR(INDEX(Tendina_Data,SERVIZIO!$A$2)),MONTH(INDEX(Tendina_Data,SERVIZIO!$A$2)),1),"Settore",INDEX(Tendina_Settori,SERVIZIO!$A$3))&lt;&gt;"",$F385,"")),"")</f>
        <v/>
      </c>
      <c r="L385" s="30" t="str">
        <f ca="1">IF(K385&lt;&gt;"",COUNTIF($K$3:K385,"*?*"),"")</f>
        <v/>
      </c>
      <c r="M385" s="30">
        <v>383</v>
      </c>
      <c r="N385" s="30" t="str">
        <f t="shared" ca="1" si="5"/>
        <v/>
      </c>
    </row>
    <row r="386" spans="11:14" x14ac:dyDescent="0.25">
      <c r="K386" s="30" t="str">
        <f ca="1">IFERROR(IF(SERVIZIO!$A$3=1,IF(GETPIVOTDATA("Data",$A$1,"Brand",$A386,"Data",DATE(YEAR(INDEX(Tendina_Data,SERVIZIO!$A$2)),MONTH(INDEX(Tendina_Data,SERVIZIO!$A$2)),1))&lt;&gt;"",$A386,""),IF(GETPIVOTDATA("Data",$E$1,"Brand",$F386,"Data",DATE(YEAR(INDEX(Tendina_Data,SERVIZIO!$A$2)),MONTH(INDEX(Tendina_Data,SERVIZIO!$A$2)),1),"Settore",INDEX(Tendina_Settori,SERVIZIO!$A$3))&lt;&gt;"",$F386,"")),"")</f>
        <v/>
      </c>
      <c r="L386" s="30" t="str">
        <f ca="1">IF(K386&lt;&gt;"",COUNTIF($K$3:K386,"*?*"),"")</f>
        <v/>
      </c>
      <c r="M386" s="30">
        <v>384</v>
      </c>
      <c r="N386" s="30" t="str">
        <f t="shared" ca="1" si="5"/>
        <v/>
      </c>
    </row>
    <row r="387" spans="11:14" x14ac:dyDescent="0.25">
      <c r="K387" s="30" t="str">
        <f ca="1">IFERROR(IF(SERVIZIO!$A$3=1,IF(GETPIVOTDATA("Data",$A$1,"Brand",$A387,"Data",DATE(YEAR(INDEX(Tendina_Data,SERVIZIO!$A$2)),MONTH(INDEX(Tendina_Data,SERVIZIO!$A$2)),1))&lt;&gt;"",$A387,""),IF(GETPIVOTDATA("Data",$E$1,"Brand",$F387,"Data",DATE(YEAR(INDEX(Tendina_Data,SERVIZIO!$A$2)),MONTH(INDEX(Tendina_Data,SERVIZIO!$A$2)),1),"Settore",INDEX(Tendina_Settori,SERVIZIO!$A$3))&lt;&gt;"",$F387,"")),"")</f>
        <v/>
      </c>
      <c r="L387" s="30" t="str">
        <f ca="1">IF(K387&lt;&gt;"",COUNTIF($K$3:K387,"*?*"),"")</f>
        <v/>
      </c>
      <c r="M387" s="30">
        <v>385</v>
      </c>
      <c r="N387" s="30" t="str">
        <f t="shared" ca="1" si="5"/>
        <v/>
      </c>
    </row>
    <row r="388" spans="11:14" x14ac:dyDescent="0.25">
      <c r="K388" s="30" t="str">
        <f ca="1">IFERROR(IF(SERVIZIO!$A$3=1,IF(GETPIVOTDATA("Data",$A$1,"Brand",$A388,"Data",DATE(YEAR(INDEX(Tendina_Data,SERVIZIO!$A$2)),MONTH(INDEX(Tendina_Data,SERVIZIO!$A$2)),1))&lt;&gt;"",$A388,""),IF(GETPIVOTDATA("Data",$E$1,"Brand",$F388,"Data",DATE(YEAR(INDEX(Tendina_Data,SERVIZIO!$A$2)),MONTH(INDEX(Tendina_Data,SERVIZIO!$A$2)),1),"Settore",INDEX(Tendina_Settori,SERVIZIO!$A$3))&lt;&gt;"",$F388,"")),"")</f>
        <v/>
      </c>
      <c r="L388" s="30" t="str">
        <f ca="1">IF(K388&lt;&gt;"",COUNTIF($K$3:K388,"*?*"),"")</f>
        <v/>
      </c>
      <c r="M388" s="30">
        <v>386</v>
      </c>
      <c r="N388" s="30" t="str">
        <f t="shared" ref="N388:N451" ca="1" si="6">IFERROR(INDEX($K$3:$K$1002,MATCH($M388,$L$3:$L$1002,0)),"")</f>
        <v/>
      </c>
    </row>
    <row r="389" spans="11:14" x14ac:dyDescent="0.25">
      <c r="K389" s="30" t="str">
        <f ca="1">IFERROR(IF(SERVIZIO!$A$3=1,IF(GETPIVOTDATA("Data",$A$1,"Brand",$A389,"Data",DATE(YEAR(INDEX(Tendina_Data,SERVIZIO!$A$2)),MONTH(INDEX(Tendina_Data,SERVIZIO!$A$2)),1))&lt;&gt;"",$A389,""),IF(GETPIVOTDATA("Data",$E$1,"Brand",$F389,"Data",DATE(YEAR(INDEX(Tendina_Data,SERVIZIO!$A$2)),MONTH(INDEX(Tendina_Data,SERVIZIO!$A$2)),1),"Settore",INDEX(Tendina_Settori,SERVIZIO!$A$3))&lt;&gt;"",$F389,"")),"")</f>
        <v/>
      </c>
      <c r="L389" s="30" t="str">
        <f ca="1">IF(K389&lt;&gt;"",COUNTIF($K$3:K389,"*?*"),"")</f>
        <v/>
      </c>
      <c r="M389" s="30">
        <v>387</v>
      </c>
      <c r="N389" s="30" t="str">
        <f t="shared" ca="1" si="6"/>
        <v/>
      </c>
    </row>
    <row r="390" spans="11:14" x14ac:dyDescent="0.25">
      <c r="K390" s="30" t="str">
        <f ca="1">IFERROR(IF(SERVIZIO!$A$3=1,IF(GETPIVOTDATA("Data",$A$1,"Brand",$A390,"Data",DATE(YEAR(INDEX(Tendina_Data,SERVIZIO!$A$2)),MONTH(INDEX(Tendina_Data,SERVIZIO!$A$2)),1))&lt;&gt;"",$A390,""),IF(GETPIVOTDATA("Data",$E$1,"Brand",$F390,"Data",DATE(YEAR(INDEX(Tendina_Data,SERVIZIO!$A$2)),MONTH(INDEX(Tendina_Data,SERVIZIO!$A$2)),1),"Settore",INDEX(Tendina_Settori,SERVIZIO!$A$3))&lt;&gt;"",$F390,"")),"")</f>
        <v/>
      </c>
      <c r="L390" s="30" t="str">
        <f ca="1">IF(K390&lt;&gt;"",COUNTIF($K$3:K390,"*?*"),"")</f>
        <v/>
      </c>
      <c r="M390" s="30">
        <v>388</v>
      </c>
      <c r="N390" s="30" t="str">
        <f t="shared" ca="1" si="6"/>
        <v/>
      </c>
    </row>
    <row r="391" spans="11:14" x14ac:dyDescent="0.25">
      <c r="K391" s="30" t="str">
        <f ca="1">IFERROR(IF(SERVIZIO!$A$3=1,IF(GETPIVOTDATA("Data",$A$1,"Brand",$A391,"Data",DATE(YEAR(INDEX(Tendina_Data,SERVIZIO!$A$2)),MONTH(INDEX(Tendina_Data,SERVIZIO!$A$2)),1))&lt;&gt;"",$A391,""),IF(GETPIVOTDATA("Data",$E$1,"Brand",$F391,"Data",DATE(YEAR(INDEX(Tendina_Data,SERVIZIO!$A$2)),MONTH(INDEX(Tendina_Data,SERVIZIO!$A$2)),1),"Settore",INDEX(Tendina_Settori,SERVIZIO!$A$3))&lt;&gt;"",$F391,"")),"")</f>
        <v/>
      </c>
      <c r="L391" s="30" t="str">
        <f ca="1">IF(K391&lt;&gt;"",COUNTIF($K$3:K391,"*?*"),"")</f>
        <v/>
      </c>
      <c r="M391" s="30">
        <v>389</v>
      </c>
      <c r="N391" s="30" t="str">
        <f t="shared" ca="1" si="6"/>
        <v/>
      </c>
    </row>
    <row r="392" spans="11:14" x14ac:dyDescent="0.25">
      <c r="K392" s="30" t="str">
        <f ca="1">IFERROR(IF(SERVIZIO!$A$3=1,IF(GETPIVOTDATA("Data",$A$1,"Brand",$A392,"Data",DATE(YEAR(INDEX(Tendina_Data,SERVIZIO!$A$2)),MONTH(INDEX(Tendina_Data,SERVIZIO!$A$2)),1))&lt;&gt;"",$A392,""),IF(GETPIVOTDATA("Data",$E$1,"Brand",$F392,"Data",DATE(YEAR(INDEX(Tendina_Data,SERVIZIO!$A$2)),MONTH(INDEX(Tendina_Data,SERVIZIO!$A$2)),1),"Settore",INDEX(Tendina_Settori,SERVIZIO!$A$3))&lt;&gt;"",$F392,"")),"")</f>
        <v/>
      </c>
      <c r="L392" s="30" t="str">
        <f ca="1">IF(K392&lt;&gt;"",COUNTIF($K$3:K392,"*?*"),"")</f>
        <v/>
      </c>
      <c r="M392" s="30">
        <v>390</v>
      </c>
      <c r="N392" s="30" t="str">
        <f t="shared" ca="1" si="6"/>
        <v/>
      </c>
    </row>
    <row r="393" spans="11:14" x14ac:dyDescent="0.25">
      <c r="K393" s="30" t="str">
        <f ca="1">IFERROR(IF(SERVIZIO!$A$3=1,IF(GETPIVOTDATA("Data",$A$1,"Brand",$A393,"Data",DATE(YEAR(INDEX(Tendina_Data,SERVIZIO!$A$2)),MONTH(INDEX(Tendina_Data,SERVIZIO!$A$2)),1))&lt;&gt;"",$A393,""),IF(GETPIVOTDATA("Data",$E$1,"Brand",$F393,"Data",DATE(YEAR(INDEX(Tendina_Data,SERVIZIO!$A$2)),MONTH(INDEX(Tendina_Data,SERVIZIO!$A$2)),1),"Settore",INDEX(Tendina_Settori,SERVIZIO!$A$3))&lt;&gt;"",$F393,"")),"")</f>
        <v/>
      </c>
      <c r="L393" s="30" t="str">
        <f ca="1">IF(K393&lt;&gt;"",COUNTIF($K$3:K393,"*?*"),"")</f>
        <v/>
      </c>
      <c r="M393" s="30">
        <v>391</v>
      </c>
      <c r="N393" s="30" t="str">
        <f t="shared" ca="1" si="6"/>
        <v/>
      </c>
    </row>
    <row r="394" spans="11:14" x14ac:dyDescent="0.25">
      <c r="K394" s="30" t="str">
        <f ca="1">IFERROR(IF(SERVIZIO!$A$3=1,IF(GETPIVOTDATA("Data",$A$1,"Brand",$A394,"Data",DATE(YEAR(INDEX(Tendina_Data,SERVIZIO!$A$2)),MONTH(INDEX(Tendina_Data,SERVIZIO!$A$2)),1))&lt;&gt;"",$A394,""),IF(GETPIVOTDATA("Data",$E$1,"Brand",$F394,"Data",DATE(YEAR(INDEX(Tendina_Data,SERVIZIO!$A$2)),MONTH(INDEX(Tendina_Data,SERVIZIO!$A$2)),1),"Settore",INDEX(Tendina_Settori,SERVIZIO!$A$3))&lt;&gt;"",$F394,"")),"")</f>
        <v/>
      </c>
      <c r="L394" s="30" t="str">
        <f ca="1">IF(K394&lt;&gt;"",COUNTIF($K$3:K394,"*?*"),"")</f>
        <v/>
      </c>
      <c r="M394" s="30">
        <v>392</v>
      </c>
      <c r="N394" s="30" t="str">
        <f t="shared" ca="1" si="6"/>
        <v/>
      </c>
    </row>
    <row r="395" spans="11:14" x14ac:dyDescent="0.25">
      <c r="K395" s="30" t="str">
        <f ca="1">IFERROR(IF(SERVIZIO!$A$3=1,IF(GETPIVOTDATA("Data",$A$1,"Brand",$A395,"Data",DATE(YEAR(INDEX(Tendina_Data,SERVIZIO!$A$2)),MONTH(INDEX(Tendina_Data,SERVIZIO!$A$2)),1))&lt;&gt;"",$A395,""),IF(GETPIVOTDATA("Data",$E$1,"Brand",$F395,"Data",DATE(YEAR(INDEX(Tendina_Data,SERVIZIO!$A$2)),MONTH(INDEX(Tendina_Data,SERVIZIO!$A$2)),1),"Settore",INDEX(Tendina_Settori,SERVIZIO!$A$3))&lt;&gt;"",$F395,"")),"")</f>
        <v/>
      </c>
      <c r="L395" s="30" t="str">
        <f ca="1">IF(K395&lt;&gt;"",COUNTIF($K$3:K395,"*?*"),"")</f>
        <v/>
      </c>
      <c r="M395" s="30">
        <v>393</v>
      </c>
      <c r="N395" s="30" t="str">
        <f t="shared" ca="1" si="6"/>
        <v/>
      </c>
    </row>
    <row r="396" spans="11:14" x14ac:dyDescent="0.25">
      <c r="K396" s="30" t="str">
        <f ca="1">IFERROR(IF(SERVIZIO!$A$3=1,IF(GETPIVOTDATA("Data",$A$1,"Brand",$A396,"Data",DATE(YEAR(INDEX(Tendina_Data,SERVIZIO!$A$2)),MONTH(INDEX(Tendina_Data,SERVIZIO!$A$2)),1))&lt;&gt;"",$A396,""),IF(GETPIVOTDATA("Data",$E$1,"Brand",$F396,"Data",DATE(YEAR(INDEX(Tendina_Data,SERVIZIO!$A$2)),MONTH(INDEX(Tendina_Data,SERVIZIO!$A$2)),1),"Settore",INDEX(Tendina_Settori,SERVIZIO!$A$3))&lt;&gt;"",$F396,"")),"")</f>
        <v/>
      </c>
      <c r="L396" s="30" t="str">
        <f ca="1">IF(K396&lt;&gt;"",COUNTIF($K$3:K396,"*?*"),"")</f>
        <v/>
      </c>
      <c r="M396" s="30">
        <v>394</v>
      </c>
      <c r="N396" s="30" t="str">
        <f t="shared" ca="1" si="6"/>
        <v/>
      </c>
    </row>
    <row r="397" spans="11:14" x14ac:dyDescent="0.25">
      <c r="K397" s="30" t="str">
        <f ca="1">IFERROR(IF(SERVIZIO!$A$3=1,IF(GETPIVOTDATA("Data",$A$1,"Brand",$A397,"Data",DATE(YEAR(INDEX(Tendina_Data,SERVIZIO!$A$2)),MONTH(INDEX(Tendina_Data,SERVIZIO!$A$2)),1))&lt;&gt;"",$A397,""),IF(GETPIVOTDATA("Data",$E$1,"Brand",$F397,"Data",DATE(YEAR(INDEX(Tendina_Data,SERVIZIO!$A$2)),MONTH(INDEX(Tendina_Data,SERVIZIO!$A$2)),1),"Settore",INDEX(Tendina_Settori,SERVIZIO!$A$3))&lt;&gt;"",$F397,"")),"")</f>
        <v/>
      </c>
      <c r="L397" s="30" t="str">
        <f ca="1">IF(K397&lt;&gt;"",COUNTIF($K$3:K397,"*?*"),"")</f>
        <v/>
      </c>
      <c r="M397" s="30">
        <v>395</v>
      </c>
      <c r="N397" s="30" t="str">
        <f t="shared" ca="1" si="6"/>
        <v/>
      </c>
    </row>
    <row r="398" spans="11:14" x14ac:dyDescent="0.25">
      <c r="K398" s="30" t="str">
        <f ca="1">IFERROR(IF(SERVIZIO!$A$3=1,IF(GETPIVOTDATA("Data",$A$1,"Brand",$A398,"Data",DATE(YEAR(INDEX(Tendina_Data,SERVIZIO!$A$2)),MONTH(INDEX(Tendina_Data,SERVIZIO!$A$2)),1))&lt;&gt;"",$A398,""),IF(GETPIVOTDATA("Data",$E$1,"Brand",$F398,"Data",DATE(YEAR(INDEX(Tendina_Data,SERVIZIO!$A$2)),MONTH(INDEX(Tendina_Data,SERVIZIO!$A$2)),1),"Settore",INDEX(Tendina_Settori,SERVIZIO!$A$3))&lt;&gt;"",$F398,"")),"")</f>
        <v/>
      </c>
      <c r="L398" s="30" t="str">
        <f ca="1">IF(K398&lt;&gt;"",COUNTIF($K$3:K398,"*?*"),"")</f>
        <v/>
      </c>
      <c r="M398" s="30">
        <v>396</v>
      </c>
      <c r="N398" s="30" t="str">
        <f t="shared" ca="1" si="6"/>
        <v/>
      </c>
    </row>
    <row r="399" spans="11:14" x14ac:dyDescent="0.25">
      <c r="K399" s="30" t="str">
        <f ca="1">IFERROR(IF(SERVIZIO!$A$3=1,IF(GETPIVOTDATA("Data",$A$1,"Brand",$A399,"Data",DATE(YEAR(INDEX(Tendina_Data,SERVIZIO!$A$2)),MONTH(INDEX(Tendina_Data,SERVIZIO!$A$2)),1))&lt;&gt;"",$A399,""),IF(GETPIVOTDATA("Data",$E$1,"Brand",$F399,"Data",DATE(YEAR(INDEX(Tendina_Data,SERVIZIO!$A$2)),MONTH(INDEX(Tendina_Data,SERVIZIO!$A$2)),1),"Settore",INDEX(Tendina_Settori,SERVIZIO!$A$3))&lt;&gt;"",$F399,"")),"")</f>
        <v/>
      </c>
      <c r="L399" s="30" t="str">
        <f ca="1">IF(K399&lt;&gt;"",COUNTIF($K$3:K399,"*?*"),"")</f>
        <v/>
      </c>
      <c r="M399" s="30">
        <v>397</v>
      </c>
      <c r="N399" s="30" t="str">
        <f t="shared" ca="1" si="6"/>
        <v/>
      </c>
    </row>
    <row r="400" spans="11:14" x14ac:dyDescent="0.25">
      <c r="K400" s="30" t="str">
        <f ca="1">IFERROR(IF(SERVIZIO!$A$3=1,IF(GETPIVOTDATA("Data",$A$1,"Brand",$A400,"Data",DATE(YEAR(INDEX(Tendina_Data,SERVIZIO!$A$2)),MONTH(INDEX(Tendina_Data,SERVIZIO!$A$2)),1))&lt;&gt;"",$A400,""),IF(GETPIVOTDATA("Data",$E$1,"Brand",$F400,"Data",DATE(YEAR(INDEX(Tendina_Data,SERVIZIO!$A$2)),MONTH(INDEX(Tendina_Data,SERVIZIO!$A$2)),1),"Settore",INDEX(Tendina_Settori,SERVIZIO!$A$3))&lt;&gt;"",$F400,"")),"")</f>
        <v/>
      </c>
      <c r="L400" s="30" t="str">
        <f ca="1">IF(K400&lt;&gt;"",COUNTIF($K$3:K400,"*?*"),"")</f>
        <v/>
      </c>
      <c r="M400" s="30">
        <v>398</v>
      </c>
      <c r="N400" s="30" t="str">
        <f t="shared" ca="1" si="6"/>
        <v/>
      </c>
    </row>
    <row r="401" spans="11:14" x14ac:dyDescent="0.25">
      <c r="K401" s="30" t="str">
        <f ca="1">IFERROR(IF(SERVIZIO!$A$3=1,IF(GETPIVOTDATA("Data",$A$1,"Brand",$A401,"Data",DATE(YEAR(INDEX(Tendina_Data,SERVIZIO!$A$2)),MONTH(INDEX(Tendina_Data,SERVIZIO!$A$2)),1))&lt;&gt;"",$A401,""),IF(GETPIVOTDATA("Data",$E$1,"Brand",$F401,"Data",DATE(YEAR(INDEX(Tendina_Data,SERVIZIO!$A$2)),MONTH(INDEX(Tendina_Data,SERVIZIO!$A$2)),1),"Settore",INDEX(Tendina_Settori,SERVIZIO!$A$3))&lt;&gt;"",$F401,"")),"")</f>
        <v/>
      </c>
      <c r="L401" s="30" t="str">
        <f ca="1">IF(K401&lt;&gt;"",COUNTIF($K$3:K401,"*?*"),"")</f>
        <v/>
      </c>
      <c r="M401" s="30">
        <v>399</v>
      </c>
      <c r="N401" s="30" t="str">
        <f t="shared" ca="1" si="6"/>
        <v/>
      </c>
    </row>
    <row r="402" spans="11:14" x14ac:dyDescent="0.25">
      <c r="K402" s="30" t="str">
        <f ca="1">IFERROR(IF(SERVIZIO!$A$3=1,IF(GETPIVOTDATA("Data",$A$1,"Brand",$A402,"Data",DATE(YEAR(INDEX(Tendina_Data,SERVIZIO!$A$2)),MONTH(INDEX(Tendina_Data,SERVIZIO!$A$2)),1))&lt;&gt;"",$A402,""),IF(GETPIVOTDATA("Data",$E$1,"Brand",$F402,"Data",DATE(YEAR(INDEX(Tendina_Data,SERVIZIO!$A$2)),MONTH(INDEX(Tendina_Data,SERVIZIO!$A$2)),1),"Settore",INDEX(Tendina_Settori,SERVIZIO!$A$3))&lt;&gt;"",$F402,"")),"")</f>
        <v/>
      </c>
      <c r="L402" s="30" t="str">
        <f ca="1">IF(K402&lt;&gt;"",COUNTIF($K$3:K402,"*?*"),"")</f>
        <v/>
      </c>
      <c r="M402" s="30">
        <v>400</v>
      </c>
      <c r="N402" s="30" t="str">
        <f t="shared" ca="1" si="6"/>
        <v/>
      </c>
    </row>
    <row r="403" spans="11:14" x14ac:dyDescent="0.25">
      <c r="K403" s="30" t="str">
        <f ca="1">IFERROR(IF(SERVIZIO!$A$3=1,IF(GETPIVOTDATA("Data",$A$1,"Brand",$A403,"Data",DATE(YEAR(INDEX(Tendina_Data,SERVIZIO!$A$2)),MONTH(INDEX(Tendina_Data,SERVIZIO!$A$2)),1))&lt;&gt;"",$A403,""),IF(GETPIVOTDATA("Data",$E$1,"Brand",$F403,"Data",DATE(YEAR(INDEX(Tendina_Data,SERVIZIO!$A$2)),MONTH(INDEX(Tendina_Data,SERVIZIO!$A$2)),1),"Settore",INDEX(Tendina_Settori,SERVIZIO!$A$3))&lt;&gt;"",$F403,"")),"")</f>
        <v/>
      </c>
      <c r="L403" s="30" t="str">
        <f ca="1">IF(K403&lt;&gt;"",COUNTIF($K$3:K403,"*?*"),"")</f>
        <v/>
      </c>
      <c r="M403" s="30">
        <v>401</v>
      </c>
      <c r="N403" s="30" t="str">
        <f t="shared" ca="1" si="6"/>
        <v/>
      </c>
    </row>
    <row r="404" spans="11:14" x14ac:dyDescent="0.25">
      <c r="K404" s="30" t="str">
        <f ca="1">IFERROR(IF(SERVIZIO!$A$3=1,IF(GETPIVOTDATA("Data",$A$1,"Brand",$A404,"Data",DATE(YEAR(INDEX(Tendina_Data,SERVIZIO!$A$2)),MONTH(INDEX(Tendina_Data,SERVIZIO!$A$2)),1))&lt;&gt;"",$A404,""),IF(GETPIVOTDATA("Data",$E$1,"Brand",$F404,"Data",DATE(YEAR(INDEX(Tendina_Data,SERVIZIO!$A$2)),MONTH(INDEX(Tendina_Data,SERVIZIO!$A$2)),1),"Settore",INDEX(Tendina_Settori,SERVIZIO!$A$3))&lt;&gt;"",$F404,"")),"")</f>
        <v/>
      </c>
      <c r="L404" s="30" t="str">
        <f ca="1">IF(K404&lt;&gt;"",COUNTIF($K$3:K404,"*?*"),"")</f>
        <v/>
      </c>
      <c r="M404" s="30">
        <v>402</v>
      </c>
      <c r="N404" s="30" t="str">
        <f t="shared" ca="1" si="6"/>
        <v/>
      </c>
    </row>
    <row r="405" spans="11:14" x14ac:dyDescent="0.25">
      <c r="K405" s="30" t="str">
        <f ca="1">IFERROR(IF(SERVIZIO!$A$3=1,IF(GETPIVOTDATA("Data",$A$1,"Brand",$A405,"Data",DATE(YEAR(INDEX(Tendina_Data,SERVIZIO!$A$2)),MONTH(INDEX(Tendina_Data,SERVIZIO!$A$2)),1))&lt;&gt;"",$A405,""),IF(GETPIVOTDATA("Data",$E$1,"Brand",$F405,"Data",DATE(YEAR(INDEX(Tendina_Data,SERVIZIO!$A$2)),MONTH(INDEX(Tendina_Data,SERVIZIO!$A$2)),1),"Settore",INDEX(Tendina_Settori,SERVIZIO!$A$3))&lt;&gt;"",$F405,"")),"")</f>
        <v/>
      </c>
      <c r="L405" s="30" t="str">
        <f ca="1">IF(K405&lt;&gt;"",COUNTIF($K$3:K405,"*?*"),"")</f>
        <v/>
      </c>
      <c r="M405" s="30">
        <v>403</v>
      </c>
      <c r="N405" s="30" t="str">
        <f t="shared" ca="1" si="6"/>
        <v/>
      </c>
    </row>
    <row r="406" spans="11:14" x14ac:dyDescent="0.25">
      <c r="K406" s="30" t="str">
        <f ca="1">IFERROR(IF(SERVIZIO!$A$3=1,IF(GETPIVOTDATA("Data",$A$1,"Brand",$A406,"Data",DATE(YEAR(INDEX(Tendina_Data,SERVIZIO!$A$2)),MONTH(INDEX(Tendina_Data,SERVIZIO!$A$2)),1))&lt;&gt;"",$A406,""),IF(GETPIVOTDATA("Data",$E$1,"Brand",$F406,"Data",DATE(YEAR(INDEX(Tendina_Data,SERVIZIO!$A$2)),MONTH(INDEX(Tendina_Data,SERVIZIO!$A$2)),1),"Settore",INDEX(Tendina_Settori,SERVIZIO!$A$3))&lt;&gt;"",$F406,"")),"")</f>
        <v/>
      </c>
      <c r="L406" s="30" t="str">
        <f ca="1">IF(K406&lt;&gt;"",COUNTIF($K$3:K406,"*?*"),"")</f>
        <v/>
      </c>
      <c r="M406" s="30">
        <v>404</v>
      </c>
      <c r="N406" s="30" t="str">
        <f t="shared" ca="1" si="6"/>
        <v/>
      </c>
    </row>
    <row r="407" spans="11:14" x14ac:dyDescent="0.25">
      <c r="K407" s="30" t="str">
        <f ca="1">IFERROR(IF(SERVIZIO!$A$3=1,IF(GETPIVOTDATA("Data",$A$1,"Brand",$A407,"Data",DATE(YEAR(INDEX(Tendina_Data,SERVIZIO!$A$2)),MONTH(INDEX(Tendina_Data,SERVIZIO!$A$2)),1))&lt;&gt;"",$A407,""),IF(GETPIVOTDATA("Data",$E$1,"Brand",$F407,"Data",DATE(YEAR(INDEX(Tendina_Data,SERVIZIO!$A$2)),MONTH(INDEX(Tendina_Data,SERVIZIO!$A$2)),1),"Settore",INDEX(Tendina_Settori,SERVIZIO!$A$3))&lt;&gt;"",$F407,"")),"")</f>
        <v/>
      </c>
      <c r="L407" s="30" t="str">
        <f ca="1">IF(K407&lt;&gt;"",COUNTIF($K$3:K407,"*?*"),"")</f>
        <v/>
      </c>
      <c r="M407" s="30">
        <v>405</v>
      </c>
      <c r="N407" s="30" t="str">
        <f t="shared" ca="1" si="6"/>
        <v/>
      </c>
    </row>
    <row r="408" spans="11:14" x14ac:dyDescent="0.25">
      <c r="K408" s="30" t="str">
        <f ca="1">IFERROR(IF(SERVIZIO!$A$3=1,IF(GETPIVOTDATA("Data",$A$1,"Brand",$A408,"Data",DATE(YEAR(INDEX(Tendina_Data,SERVIZIO!$A$2)),MONTH(INDEX(Tendina_Data,SERVIZIO!$A$2)),1))&lt;&gt;"",$A408,""),IF(GETPIVOTDATA("Data",$E$1,"Brand",$F408,"Data",DATE(YEAR(INDEX(Tendina_Data,SERVIZIO!$A$2)),MONTH(INDEX(Tendina_Data,SERVIZIO!$A$2)),1),"Settore",INDEX(Tendina_Settori,SERVIZIO!$A$3))&lt;&gt;"",$F408,"")),"")</f>
        <v/>
      </c>
      <c r="L408" s="30" t="str">
        <f ca="1">IF(K408&lt;&gt;"",COUNTIF($K$3:K408,"*?*"),"")</f>
        <v/>
      </c>
      <c r="M408" s="30">
        <v>406</v>
      </c>
      <c r="N408" s="30" t="str">
        <f t="shared" ca="1" si="6"/>
        <v/>
      </c>
    </row>
    <row r="409" spans="11:14" x14ac:dyDescent="0.25">
      <c r="K409" s="30" t="str">
        <f ca="1">IFERROR(IF(SERVIZIO!$A$3=1,IF(GETPIVOTDATA("Data",$A$1,"Brand",$A409,"Data",DATE(YEAR(INDEX(Tendina_Data,SERVIZIO!$A$2)),MONTH(INDEX(Tendina_Data,SERVIZIO!$A$2)),1))&lt;&gt;"",$A409,""),IF(GETPIVOTDATA("Data",$E$1,"Brand",$F409,"Data",DATE(YEAR(INDEX(Tendina_Data,SERVIZIO!$A$2)),MONTH(INDEX(Tendina_Data,SERVIZIO!$A$2)),1),"Settore",INDEX(Tendina_Settori,SERVIZIO!$A$3))&lt;&gt;"",$F409,"")),"")</f>
        <v/>
      </c>
      <c r="L409" s="30" t="str">
        <f ca="1">IF(K409&lt;&gt;"",COUNTIF($K$3:K409,"*?*"),"")</f>
        <v/>
      </c>
      <c r="M409" s="30">
        <v>407</v>
      </c>
      <c r="N409" s="30" t="str">
        <f t="shared" ca="1" si="6"/>
        <v/>
      </c>
    </row>
    <row r="410" spans="11:14" x14ac:dyDescent="0.25">
      <c r="K410" s="30" t="str">
        <f ca="1">IFERROR(IF(SERVIZIO!$A$3=1,IF(GETPIVOTDATA("Data",$A$1,"Brand",$A410,"Data",DATE(YEAR(INDEX(Tendina_Data,SERVIZIO!$A$2)),MONTH(INDEX(Tendina_Data,SERVIZIO!$A$2)),1))&lt;&gt;"",$A410,""),IF(GETPIVOTDATA("Data",$E$1,"Brand",$F410,"Data",DATE(YEAR(INDEX(Tendina_Data,SERVIZIO!$A$2)),MONTH(INDEX(Tendina_Data,SERVIZIO!$A$2)),1),"Settore",INDEX(Tendina_Settori,SERVIZIO!$A$3))&lt;&gt;"",$F410,"")),"")</f>
        <v/>
      </c>
      <c r="L410" s="30" t="str">
        <f ca="1">IF(K410&lt;&gt;"",COUNTIF($K$3:K410,"*?*"),"")</f>
        <v/>
      </c>
      <c r="M410" s="30">
        <v>408</v>
      </c>
      <c r="N410" s="30" t="str">
        <f t="shared" ca="1" si="6"/>
        <v/>
      </c>
    </row>
    <row r="411" spans="11:14" x14ac:dyDescent="0.25">
      <c r="K411" s="30" t="str">
        <f ca="1">IFERROR(IF(SERVIZIO!$A$3=1,IF(GETPIVOTDATA("Data",$A$1,"Brand",$A411,"Data",DATE(YEAR(INDEX(Tendina_Data,SERVIZIO!$A$2)),MONTH(INDEX(Tendina_Data,SERVIZIO!$A$2)),1))&lt;&gt;"",$A411,""),IF(GETPIVOTDATA("Data",$E$1,"Brand",$F411,"Data",DATE(YEAR(INDEX(Tendina_Data,SERVIZIO!$A$2)),MONTH(INDEX(Tendina_Data,SERVIZIO!$A$2)),1),"Settore",INDEX(Tendina_Settori,SERVIZIO!$A$3))&lt;&gt;"",$F411,"")),"")</f>
        <v/>
      </c>
      <c r="L411" s="30" t="str">
        <f ca="1">IF(K411&lt;&gt;"",COUNTIF($K$3:K411,"*?*"),"")</f>
        <v/>
      </c>
      <c r="M411" s="30">
        <v>409</v>
      </c>
      <c r="N411" s="30" t="str">
        <f t="shared" ca="1" si="6"/>
        <v/>
      </c>
    </row>
    <row r="412" spans="11:14" x14ac:dyDescent="0.25">
      <c r="K412" s="30" t="str">
        <f ca="1">IFERROR(IF(SERVIZIO!$A$3=1,IF(GETPIVOTDATA("Data",$A$1,"Brand",$A412,"Data",DATE(YEAR(INDEX(Tendina_Data,SERVIZIO!$A$2)),MONTH(INDEX(Tendina_Data,SERVIZIO!$A$2)),1))&lt;&gt;"",$A412,""),IF(GETPIVOTDATA("Data",$E$1,"Brand",$F412,"Data",DATE(YEAR(INDEX(Tendina_Data,SERVIZIO!$A$2)),MONTH(INDEX(Tendina_Data,SERVIZIO!$A$2)),1),"Settore",INDEX(Tendina_Settori,SERVIZIO!$A$3))&lt;&gt;"",$F412,"")),"")</f>
        <v/>
      </c>
      <c r="L412" s="30" t="str">
        <f ca="1">IF(K412&lt;&gt;"",COUNTIF($K$3:K412,"*?*"),"")</f>
        <v/>
      </c>
      <c r="M412" s="30">
        <v>410</v>
      </c>
      <c r="N412" s="30" t="str">
        <f t="shared" ca="1" si="6"/>
        <v/>
      </c>
    </row>
    <row r="413" spans="11:14" x14ac:dyDescent="0.25">
      <c r="K413" s="30" t="str">
        <f ca="1">IFERROR(IF(SERVIZIO!$A$3=1,IF(GETPIVOTDATA("Data",$A$1,"Brand",$A413,"Data",DATE(YEAR(INDEX(Tendina_Data,SERVIZIO!$A$2)),MONTH(INDEX(Tendina_Data,SERVIZIO!$A$2)),1))&lt;&gt;"",$A413,""),IF(GETPIVOTDATA("Data",$E$1,"Brand",$F413,"Data",DATE(YEAR(INDEX(Tendina_Data,SERVIZIO!$A$2)),MONTH(INDEX(Tendina_Data,SERVIZIO!$A$2)),1),"Settore",INDEX(Tendina_Settori,SERVIZIO!$A$3))&lt;&gt;"",$F413,"")),"")</f>
        <v/>
      </c>
      <c r="L413" s="30" t="str">
        <f ca="1">IF(K413&lt;&gt;"",COUNTIF($K$3:K413,"*?*"),"")</f>
        <v/>
      </c>
      <c r="M413" s="30">
        <v>411</v>
      </c>
      <c r="N413" s="30" t="str">
        <f t="shared" ca="1" si="6"/>
        <v/>
      </c>
    </row>
    <row r="414" spans="11:14" x14ac:dyDescent="0.25">
      <c r="K414" s="30" t="str">
        <f ca="1">IFERROR(IF(SERVIZIO!$A$3=1,IF(GETPIVOTDATA("Data",$A$1,"Brand",$A414,"Data",DATE(YEAR(INDEX(Tendina_Data,SERVIZIO!$A$2)),MONTH(INDEX(Tendina_Data,SERVIZIO!$A$2)),1))&lt;&gt;"",$A414,""),IF(GETPIVOTDATA("Data",$E$1,"Brand",$F414,"Data",DATE(YEAR(INDEX(Tendina_Data,SERVIZIO!$A$2)),MONTH(INDEX(Tendina_Data,SERVIZIO!$A$2)),1),"Settore",INDEX(Tendina_Settori,SERVIZIO!$A$3))&lt;&gt;"",$F414,"")),"")</f>
        <v/>
      </c>
      <c r="L414" s="30" t="str">
        <f ca="1">IF(K414&lt;&gt;"",COUNTIF($K$3:K414,"*?*"),"")</f>
        <v/>
      </c>
      <c r="M414" s="30">
        <v>412</v>
      </c>
      <c r="N414" s="30" t="str">
        <f t="shared" ca="1" si="6"/>
        <v/>
      </c>
    </row>
    <row r="415" spans="11:14" x14ac:dyDescent="0.25">
      <c r="K415" s="30" t="str">
        <f ca="1">IFERROR(IF(SERVIZIO!$A$3=1,IF(GETPIVOTDATA("Data",$A$1,"Brand",$A415,"Data",DATE(YEAR(INDEX(Tendina_Data,SERVIZIO!$A$2)),MONTH(INDEX(Tendina_Data,SERVIZIO!$A$2)),1))&lt;&gt;"",$A415,""),IF(GETPIVOTDATA("Data",$E$1,"Brand",$F415,"Data",DATE(YEAR(INDEX(Tendina_Data,SERVIZIO!$A$2)),MONTH(INDEX(Tendina_Data,SERVIZIO!$A$2)),1),"Settore",INDEX(Tendina_Settori,SERVIZIO!$A$3))&lt;&gt;"",$F415,"")),"")</f>
        <v/>
      </c>
      <c r="L415" s="30" t="str">
        <f ca="1">IF(K415&lt;&gt;"",COUNTIF($K$3:K415,"*?*"),"")</f>
        <v/>
      </c>
      <c r="M415" s="30">
        <v>413</v>
      </c>
      <c r="N415" s="30" t="str">
        <f t="shared" ca="1" si="6"/>
        <v/>
      </c>
    </row>
    <row r="416" spans="11:14" x14ac:dyDescent="0.25">
      <c r="K416" s="30" t="str">
        <f ca="1">IFERROR(IF(SERVIZIO!$A$3=1,IF(GETPIVOTDATA("Data",$A$1,"Brand",$A416,"Data",DATE(YEAR(INDEX(Tendina_Data,SERVIZIO!$A$2)),MONTH(INDEX(Tendina_Data,SERVIZIO!$A$2)),1))&lt;&gt;"",$A416,""),IF(GETPIVOTDATA("Data",$E$1,"Brand",$F416,"Data",DATE(YEAR(INDEX(Tendina_Data,SERVIZIO!$A$2)),MONTH(INDEX(Tendina_Data,SERVIZIO!$A$2)),1),"Settore",INDEX(Tendina_Settori,SERVIZIO!$A$3))&lt;&gt;"",$F416,"")),"")</f>
        <v/>
      </c>
      <c r="L416" s="30" t="str">
        <f ca="1">IF(K416&lt;&gt;"",COUNTIF($K$3:K416,"*?*"),"")</f>
        <v/>
      </c>
      <c r="M416" s="30">
        <v>414</v>
      </c>
      <c r="N416" s="30" t="str">
        <f t="shared" ca="1" si="6"/>
        <v/>
      </c>
    </row>
    <row r="417" spans="11:14" x14ac:dyDescent="0.25">
      <c r="K417" s="30" t="str">
        <f ca="1">IFERROR(IF(SERVIZIO!$A$3=1,IF(GETPIVOTDATA("Data",$A$1,"Brand",$A417,"Data",DATE(YEAR(INDEX(Tendina_Data,SERVIZIO!$A$2)),MONTH(INDEX(Tendina_Data,SERVIZIO!$A$2)),1))&lt;&gt;"",$A417,""),IF(GETPIVOTDATA("Data",$E$1,"Brand",$F417,"Data",DATE(YEAR(INDEX(Tendina_Data,SERVIZIO!$A$2)),MONTH(INDEX(Tendina_Data,SERVIZIO!$A$2)),1),"Settore",INDEX(Tendina_Settori,SERVIZIO!$A$3))&lt;&gt;"",$F417,"")),"")</f>
        <v/>
      </c>
      <c r="L417" s="30" t="str">
        <f ca="1">IF(K417&lt;&gt;"",COUNTIF($K$3:K417,"*?*"),"")</f>
        <v/>
      </c>
      <c r="M417" s="30">
        <v>415</v>
      </c>
      <c r="N417" s="30" t="str">
        <f t="shared" ca="1" si="6"/>
        <v/>
      </c>
    </row>
    <row r="418" spans="11:14" x14ac:dyDescent="0.25">
      <c r="K418" s="30" t="str">
        <f ca="1">IFERROR(IF(SERVIZIO!$A$3=1,IF(GETPIVOTDATA("Data",$A$1,"Brand",$A418,"Data",DATE(YEAR(INDEX(Tendina_Data,SERVIZIO!$A$2)),MONTH(INDEX(Tendina_Data,SERVIZIO!$A$2)),1))&lt;&gt;"",$A418,""),IF(GETPIVOTDATA("Data",$E$1,"Brand",$F418,"Data",DATE(YEAR(INDEX(Tendina_Data,SERVIZIO!$A$2)),MONTH(INDEX(Tendina_Data,SERVIZIO!$A$2)),1),"Settore",INDEX(Tendina_Settori,SERVIZIO!$A$3))&lt;&gt;"",$F418,"")),"")</f>
        <v/>
      </c>
      <c r="L418" s="30" t="str">
        <f ca="1">IF(K418&lt;&gt;"",COUNTIF($K$3:K418,"*?*"),"")</f>
        <v/>
      </c>
      <c r="M418" s="30">
        <v>416</v>
      </c>
      <c r="N418" s="30" t="str">
        <f t="shared" ca="1" si="6"/>
        <v/>
      </c>
    </row>
    <row r="419" spans="11:14" x14ac:dyDescent="0.25">
      <c r="K419" s="30" t="str">
        <f ca="1">IFERROR(IF(SERVIZIO!$A$3=1,IF(GETPIVOTDATA("Data",$A$1,"Brand",$A419,"Data",DATE(YEAR(INDEX(Tendina_Data,SERVIZIO!$A$2)),MONTH(INDEX(Tendina_Data,SERVIZIO!$A$2)),1))&lt;&gt;"",$A419,""),IF(GETPIVOTDATA("Data",$E$1,"Brand",$F419,"Data",DATE(YEAR(INDEX(Tendina_Data,SERVIZIO!$A$2)),MONTH(INDEX(Tendina_Data,SERVIZIO!$A$2)),1),"Settore",INDEX(Tendina_Settori,SERVIZIO!$A$3))&lt;&gt;"",$F419,"")),"")</f>
        <v/>
      </c>
      <c r="L419" s="30" t="str">
        <f ca="1">IF(K419&lt;&gt;"",COUNTIF($K$3:K419,"*?*"),"")</f>
        <v/>
      </c>
      <c r="M419" s="30">
        <v>417</v>
      </c>
      <c r="N419" s="30" t="str">
        <f t="shared" ca="1" si="6"/>
        <v/>
      </c>
    </row>
    <row r="420" spans="11:14" x14ac:dyDescent="0.25">
      <c r="K420" s="30" t="str">
        <f ca="1">IFERROR(IF(SERVIZIO!$A$3=1,IF(GETPIVOTDATA("Data",$A$1,"Brand",$A420,"Data",DATE(YEAR(INDEX(Tendina_Data,SERVIZIO!$A$2)),MONTH(INDEX(Tendina_Data,SERVIZIO!$A$2)),1))&lt;&gt;"",$A420,""),IF(GETPIVOTDATA("Data",$E$1,"Brand",$F420,"Data",DATE(YEAR(INDEX(Tendina_Data,SERVIZIO!$A$2)),MONTH(INDEX(Tendina_Data,SERVIZIO!$A$2)),1),"Settore",INDEX(Tendina_Settori,SERVIZIO!$A$3))&lt;&gt;"",$F420,"")),"")</f>
        <v/>
      </c>
      <c r="L420" s="30" t="str">
        <f ca="1">IF(K420&lt;&gt;"",COUNTIF($K$3:K420,"*?*"),"")</f>
        <v/>
      </c>
      <c r="M420" s="30">
        <v>418</v>
      </c>
      <c r="N420" s="30" t="str">
        <f t="shared" ca="1" si="6"/>
        <v/>
      </c>
    </row>
    <row r="421" spans="11:14" x14ac:dyDescent="0.25">
      <c r="K421" s="30" t="str">
        <f ca="1">IFERROR(IF(SERVIZIO!$A$3=1,IF(GETPIVOTDATA("Data",$A$1,"Brand",$A421,"Data",DATE(YEAR(INDEX(Tendina_Data,SERVIZIO!$A$2)),MONTH(INDEX(Tendina_Data,SERVIZIO!$A$2)),1))&lt;&gt;"",$A421,""),IF(GETPIVOTDATA("Data",$E$1,"Brand",$F421,"Data",DATE(YEAR(INDEX(Tendina_Data,SERVIZIO!$A$2)),MONTH(INDEX(Tendina_Data,SERVIZIO!$A$2)),1),"Settore",INDEX(Tendina_Settori,SERVIZIO!$A$3))&lt;&gt;"",$F421,"")),"")</f>
        <v/>
      </c>
      <c r="L421" s="30" t="str">
        <f ca="1">IF(K421&lt;&gt;"",COUNTIF($K$3:K421,"*?*"),"")</f>
        <v/>
      </c>
      <c r="M421" s="30">
        <v>419</v>
      </c>
      <c r="N421" s="30" t="str">
        <f t="shared" ca="1" si="6"/>
        <v/>
      </c>
    </row>
    <row r="422" spans="11:14" x14ac:dyDescent="0.25">
      <c r="K422" s="30" t="str">
        <f ca="1">IFERROR(IF(SERVIZIO!$A$3=1,IF(GETPIVOTDATA("Data",$A$1,"Brand",$A422,"Data",DATE(YEAR(INDEX(Tendina_Data,SERVIZIO!$A$2)),MONTH(INDEX(Tendina_Data,SERVIZIO!$A$2)),1))&lt;&gt;"",$A422,""),IF(GETPIVOTDATA("Data",$E$1,"Brand",$F422,"Data",DATE(YEAR(INDEX(Tendina_Data,SERVIZIO!$A$2)),MONTH(INDEX(Tendina_Data,SERVIZIO!$A$2)),1),"Settore",INDEX(Tendina_Settori,SERVIZIO!$A$3))&lt;&gt;"",$F422,"")),"")</f>
        <v/>
      </c>
      <c r="L422" s="30" t="str">
        <f ca="1">IF(K422&lt;&gt;"",COUNTIF($K$3:K422,"*?*"),"")</f>
        <v/>
      </c>
      <c r="M422" s="30">
        <v>420</v>
      </c>
      <c r="N422" s="30" t="str">
        <f t="shared" ca="1" si="6"/>
        <v/>
      </c>
    </row>
    <row r="423" spans="11:14" x14ac:dyDescent="0.25">
      <c r="K423" s="30" t="str">
        <f ca="1">IFERROR(IF(SERVIZIO!$A$3=1,IF(GETPIVOTDATA("Data",$A$1,"Brand",$A423,"Data",DATE(YEAR(INDEX(Tendina_Data,SERVIZIO!$A$2)),MONTH(INDEX(Tendina_Data,SERVIZIO!$A$2)),1))&lt;&gt;"",$A423,""),IF(GETPIVOTDATA("Data",$E$1,"Brand",$F423,"Data",DATE(YEAR(INDEX(Tendina_Data,SERVIZIO!$A$2)),MONTH(INDEX(Tendina_Data,SERVIZIO!$A$2)),1),"Settore",INDEX(Tendina_Settori,SERVIZIO!$A$3))&lt;&gt;"",$F423,"")),"")</f>
        <v/>
      </c>
      <c r="L423" s="30" t="str">
        <f ca="1">IF(K423&lt;&gt;"",COUNTIF($K$3:K423,"*?*"),"")</f>
        <v/>
      </c>
      <c r="M423" s="30">
        <v>421</v>
      </c>
      <c r="N423" s="30" t="str">
        <f t="shared" ca="1" si="6"/>
        <v/>
      </c>
    </row>
    <row r="424" spans="11:14" x14ac:dyDescent="0.25">
      <c r="K424" s="30" t="str">
        <f ca="1">IFERROR(IF(SERVIZIO!$A$3=1,IF(GETPIVOTDATA("Data",$A$1,"Brand",$A424,"Data",DATE(YEAR(INDEX(Tendina_Data,SERVIZIO!$A$2)),MONTH(INDEX(Tendina_Data,SERVIZIO!$A$2)),1))&lt;&gt;"",$A424,""),IF(GETPIVOTDATA("Data",$E$1,"Brand",$F424,"Data",DATE(YEAR(INDEX(Tendina_Data,SERVIZIO!$A$2)),MONTH(INDEX(Tendina_Data,SERVIZIO!$A$2)),1),"Settore",INDEX(Tendina_Settori,SERVIZIO!$A$3))&lt;&gt;"",$F424,"")),"")</f>
        <v/>
      </c>
      <c r="L424" s="30" t="str">
        <f ca="1">IF(K424&lt;&gt;"",COUNTIF($K$3:K424,"*?*"),"")</f>
        <v/>
      </c>
      <c r="M424" s="30">
        <v>422</v>
      </c>
      <c r="N424" s="30" t="str">
        <f t="shared" ca="1" si="6"/>
        <v/>
      </c>
    </row>
    <row r="425" spans="11:14" x14ac:dyDescent="0.25">
      <c r="K425" s="30" t="str">
        <f ca="1">IFERROR(IF(SERVIZIO!$A$3=1,IF(GETPIVOTDATA("Data",$A$1,"Brand",$A425,"Data",DATE(YEAR(INDEX(Tendina_Data,SERVIZIO!$A$2)),MONTH(INDEX(Tendina_Data,SERVIZIO!$A$2)),1))&lt;&gt;"",$A425,""),IF(GETPIVOTDATA("Data",$E$1,"Brand",$F425,"Data",DATE(YEAR(INDEX(Tendina_Data,SERVIZIO!$A$2)),MONTH(INDEX(Tendina_Data,SERVIZIO!$A$2)),1),"Settore",INDEX(Tendina_Settori,SERVIZIO!$A$3))&lt;&gt;"",$F425,"")),"")</f>
        <v/>
      </c>
      <c r="L425" s="30" t="str">
        <f ca="1">IF(K425&lt;&gt;"",COUNTIF($K$3:K425,"*?*"),"")</f>
        <v/>
      </c>
      <c r="M425" s="30">
        <v>423</v>
      </c>
      <c r="N425" s="30" t="str">
        <f t="shared" ca="1" si="6"/>
        <v/>
      </c>
    </row>
    <row r="426" spans="11:14" x14ac:dyDescent="0.25">
      <c r="K426" s="30" t="str">
        <f ca="1">IFERROR(IF(SERVIZIO!$A$3=1,IF(GETPIVOTDATA("Data",$A$1,"Brand",$A426,"Data",DATE(YEAR(INDEX(Tendina_Data,SERVIZIO!$A$2)),MONTH(INDEX(Tendina_Data,SERVIZIO!$A$2)),1))&lt;&gt;"",$A426,""),IF(GETPIVOTDATA("Data",$E$1,"Brand",$F426,"Data",DATE(YEAR(INDEX(Tendina_Data,SERVIZIO!$A$2)),MONTH(INDEX(Tendina_Data,SERVIZIO!$A$2)),1),"Settore",INDEX(Tendina_Settori,SERVIZIO!$A$3))&lt;&gt;"",$F426,"")),"")</f>
        <v/>
      </c>
      <c r="L426" s="30" t="str">
        <f ca="1">IF(K426&lt;&gt;"",COUNTIF($K$3:K426,"*?*"),"")</f>
        <v/>
      </c>
      <c r="M426" s="30">
        <v>424</v>
      </c>
      <c r="N426" s="30" t="str">
        <f t="shared" ca="1" si="6"/>
        <v/>
      </c>
    </row>
    <row r="427" spans="11:14" x14ac:dyDescent="0.25">
      <c r="K427" s="30" t="str">
        <f ca="1">IFERROR(IF(SERVIZIO!$A$3=1,IF(GETPIVOTDATA("Data",$A$1,"Brand",$A427,"Data",DATE(YEAR(INDEX(Tendina_Data,SERVIZIO!$A$2)),MONTH(INDEX(Tendina_Data,SERVIZIO!$A$2)),1))&lt;&gt;"",$A427,""),IF(GETPIVOTDATA("Data",$E$1,"Brand",$F427,"Data",DATE(YEAR(INDEX(Tendina_Data,SERVIZIO!$A$2)),MONTH(INDEX(Tendina_Data,SERVIZIO!$A$2)),1),"Settore",INDEX(Tendina_Settori,SERVIZIO!$A$3))&lt;&gt;"",$F427,"")),"")</f>
        <v/>
      </c>
      <c r="L427" s="30" t="str">
        <f ca="1">IF(K427&lt;&gt;"",COUNTIF($K$3:K427,"*?*"),"")</f>
        <v/>
      </c>
      <c r="M427" s="30">
        <v>425</v>
      </c>
      <c r="N427" s="30" t="str">
        <f t="shared" ca="1" si="6"/>
        <v/>
      </c>
    </row>
    <row r="428" spans="11:14" x14ac:dyDescent="0.25">
      <c r="K428" s="30" t="str">
        <f ca="1">IFERROR(IF(SERVIZIO!$A$3=1,IF(GETPIVOTDATA("Data",$A$1,"Brand",$A428,"Data",DATE(YEAR(INDEX(Tendina_Data,SERVIZIO!$A$2)),MONTH(INDEX(Tendina_Data,SERVIZIO!$A$2)),1))&lt;&gt;"",$A428,""),IF(GETPIVOTDATA("Data",$E$1,"Brand",$F428,"Data",DATE(YEAR(INDEX(Tendina_Data,SERVIZIO!$A$2)),MONTH(INDEX(Tendina_Data,SERVIZIO!$A$2)),1),"Settore",INDEX(Tendina_Settori,SERVIZIO!$A$3))&lt;&gt;"",$F428,"")),"")</f>
        <v/>
      </c>
      <c r="L428" s="30" t="str">
        <f ca="1">IF(K428&lt;&gt;"",COUNTIF($K$3:K428,"*?*"),"")</f>
        <v/>
      </c>
      <c r="M428" s="30">
        <v>426</v>
      </c>
      <c r="N428" s="30" t="str">
        <f t="shared" ca="1" si="6"/>
        <v/>
      </c>
    </row>
    <row r="429" spans="11:14" x14ac:dyDescent="0.25">
      <c r="K429" s="30" t="str">
        <f ca="1">IFERROR(IF(SERVIZIO!$A$3=1,IF(GETPIVOTDATA("Data",$A$1,"Brand",$A429,"Data",DATE(YEAR(INDEX(Tendina_Data,SERVIZIO!$A$2)),MONTH(INDEX(Tendina_Data,SERVIZIO!$A$2)),1))&lt;&gt;"",$A429,""),IF(GETPIVOTDATA("Data",$E$1,"Brand",$F429,"Data",DATE(YEAR(INDEX(Tendina_Data,SERVIZIO!$A$2)),MONTH(INDEX(Tendina_Data,SERVIZIO!$A$2)),1),"Settore",INDEX(Tendina_Settori,SERVIZIO!$A$3))&lt;&gt;"",$F429,"")),"")</f>
        <v/>
      </c>
      <c r="L429" s="30" t="str">
        <f ca="1">IF(K429&lt;&gt;"",COUNTIF($K$3:K429,"*?*"),"")</f>
        <v/>
      </c>
      <c r="M429" s="30">
        <v>427</v>
      </c>
      <c r="N429" s="30" t="str">
        <f t="shared" ca="1" si="6"/>
        <v/>
      </c>
    </row>
    <row r="430" spans="11:14" x14ac:dyDescent="0.25">
      <c r="K430" s="30" t="str">
        <f ca="1">IFERROR(IF(SERVIZIO!$A$3=1,IF(GETPIVOTDATA("Data",$A$1,"Brand",$A430,"Data",DATE(YEAR(INDEX(Tendina_Data,SERVIZIO!$A$2)),MONTH(INDEX(Tendina_Data,SERVIZIO!$A$2)),1))&lt;&gt;"",$A430,""),IF(GETPIVOTDATA("Data",$E$1,"Brand",$F430,"Data",DATE(YEAR(INDEX(Tendina_Data,SERVIZIO!$A$2)),MONTH(INDEX(Tendina_Data,SERVIZIO!$A$2)),1),"Settore",INDEX(Tendina_Settori,SERVIZIO!$A$3))&lt;&gt;"",$F430,"")),"")</f>
        <v/>
      </c>
      <c r="L430" s="30" t="str">
        <f ca="1">IF(K430&lt;&gt;"",COUNTIF($K$3:K430,"*?*"),"")</f>
        <v/>
      </c>
      <c r="M430" s="30">
        <v>428</v>
      </c>
      <c r="N430" s="30" t="str">
        <f t="shared" ca="1" si="6"/>
        <v/>
      </c>
    </row>
    <row r="431" spans="11:14" x14ac:dyDescent="0.25">
      <c r="K431" s="30" t="str">
        <f ca="1">IFERROR(IF(SERVIZIO!$A$3=1,IF(GETPIVOTDATA("Data",$A$1,"Brand",$A431,"Data",DATE(YEAR(INDEX(Tendina_Data,SERVIZIO!$A$2)),MONTH(INDEX(Tendina_Data,SERVIZIO!$A$2)),1))&lt;&gt;"",$A431,""),IF(GETPIVOTDATA("Data",$E$1,"Brand",$F431,"Data",DATE(YEAR(INDEX(Tendina_Data,SERVIZIO!$A$2)),MONTH(INDEX(Tendina_Data,SERVIZIO!$A$2)),1),"Settore",INDEX(Tendina_Settori,SERVIZIO!$A$3))&lt;&gt;"",$F431,"")),"")</f>
        <v/>
      </c>
      <c r="L431" s="30" t="str">
        <f ca="1">IF(K431&lt;&gt;"",COUNTIF($K$3:K431,"*?*"),"")</f>
        <v/>
      </c>
      <c r="M431" s="30">
        <v>429</v>
      </c>
      <c r="N431" s="30" t="str">
        <f t="shared" ca="1" si="6"/>
        <v/>
      </c>
    </row>
    <row r="432" spans="11:14" x14ac:dyDescent="0.25">
      <c r="K432" s="30" t="str">
        <f ca="1">IFERROR(IF(SERVIZIO!$A$3=1,IF(GETPIVOTDATA("Data",$A$1,"Brand",$A432,"Data",DATE(YEAR(INDEX(Tendina_Data,SERVIZIO!$A$2)),MONTH(INDEX(Tendina_Data,SERVIZIO!$A$2)),1))&lt;&gt;"",$A432,""),IF(GETPIVOTDATA("Data",$E$1,"Brand",$F432,"Data",DATE(YEAR(INDEX(Tendina_Data,SERVIZIO!$A$2)),MONTH(INDEX(Tendina_Data,SERVIZIO!$A$2)),1),"Settore",INDEX(Tendina_Settori,SERVIZIO!$A$3))&lt;&gt;"",$F432,"")),"")</f>
        <v/>
      </c>
      <c r="L432" s="30" t="str">
        <f ca="1">IF(K432&lt;&gt;"",COUNTIF($K$3:K432,"*?*"),"")</f>
        <v/>
      </c>
      <c r="M432" s="30">
        <v>430</v>
      </c>
      <c r="N432" s="30" t="str">
        <f t="shared" ca="1" si="6"/>
        <v/>
      </c>
    </row>
    <row r="433" spans="11:14" x14ac:dyDescent="0.25">
      <c r="K433" s="30" t="str">
        <f ca="1">IFERROR(IF(SERVIZIO!$A$3=1,IF(GETPIVOTDATA("Data",$A$1,"Brand",$A433,"Data",DATE(YEAR(INDEX(Tendina_Data,SERVIZIO!$A$2)),MONTH(INDEX(Tendina_Data,SERVIZIO!$A$2)),1))&lt;&gt;"",$A433,""),IF(GETPIVOTDATA("Data",$E$1,"Brand",$F433,"Data",DATE(YEAR(INDEX(Tendina_Data,SERVIZIO!$A$2)),MONTH(INDEX(Tendina_Data,SERVIZIO!$A$2)),1),"Settore",INDEX(Tendina_Settori,SERVIZIO!$A$3))&lt;&gt;"",$F433,"")),"")</f>
        <v/>
      </c>
      <c r="L433" s="30" t="str">
        <f ca="1">IF(K433&lt;&gt;"",COUNTIF($K$3:K433,"*?*"),"")</f>
        <v/>
      </c>
      <c r="M433" s="30">
        <v>431</v>
      </c>
      <c r="N433" s="30" t="str">
        <f t="shared" ca="1" si="6"/>
        <v/>
      </c>
    </row>
    <row r="434" spans="11:14" x14ac:dyDescent="0.25">
      <c r="K434" s="30" t="str">
        <f ca="1">IFERROR(IF(SERVIZIO!$A$3=1,IF(GETPIVOTDATA("Data",$A$1,"Brand",$A434,"Data",DATE(YEAR(INDEX(Tendina_Data,SERVIZIO!$A$2)),MONTH(INDEX(Tendina_Data,SERVIZIO!$A$2)),1))&lt;&gt;"",$A434,""),IF(GETPIVOTDATA("Data",$E$1,"Brand",$F434,"Data",DATE(YEAR(INDEX(Tendina_Data,SERVIZIO!$A$2)),MONTH(INDEX(Tendina_Data,SERVIZIO!$A$2)),1),"Settore",INDEX(Tendina_Settori,SERVIZIO!$A$3))&lt;&gt;"",$F434,"")),"")</f>
        <v/>
      </c>
      <c r="L434" s="30" t="str">
        <f ca="1">IF(K434&lt;&gt;"",COUNTIF($K$3:K434,"*?*"),"")</f>
        <v/>
      </c>
      <c r="M434" s="30">
        <v>432</v>
      </c>
      <c r="N434" s="30" t="str">
        <f t="shared" ca="1" si="6"/>
        <v/>
      </c>
    </row>
    <row r="435" spans="11:14" x14ac:dyDescent="0.25">
      <c r="K435" s="30" t="str">
        <f ca="1">IFERROR(IF(SERVIZIO!$A$3=1,IF(GETPIVOTDATA("Data",$A$1,"Brand",$A435,"Data",DATE(YEAR(INDEX(Tendina_Data,SERVIZIO!$A$2)),MONTH(INDEX(Tendina_Data,SERVIZIO!$A$2)),1))&lt;&gt;"",$A435,""),IF(GETPIVOTDATA("Data",$E$1,"Brand",$F435,"Data",DATE(YEAR(INDEX(Tendina_Data,SERVIZIO!$A$2)),MONTH(INDEX(Tendina_Data,SERVIZIO!$A$2)),1),"Settore",INDEX(Tendina_Settori,SERVIZIO!$A$3))&lt;&gt;"",$F435,"")),"")</f>
        <v/>
      </c>
      <c r="L435" s="30" t="str">
        <f ca="1">IF(K435&lt;&gt;"",COUNTIF($K$3:K435,"*?*"),"")</f>
        <v/>
      </c>
      <c r="M435" s="30">
        <v>433</v>
      </c>
      <c r="N435" s="30" t="str">
        <f t="shared" ca="1" si="6"/>
        <v/>
      </c>
    </row>
    <row r="436" spans="11:14" x14ac:dyDescent="0.25">
      <c r="K436" s="30" t="str">
        <f ca="1">IFERROR(IF(SERVIZIO!$A$3=1,IF(GETPIVOTDATA("Data",$A$1,"Brand",$A436,"Data",DATE(YEAR(INDEX(Tendina_Data,SERVIZIO!$A$2)),MONTH(INDEX(Tendina_Data,SERVIZIO!$A$2)),1))&lt;&gt;"",$A436,""),IF(GETPIVOTDATA("Data",$E$1,"Brand",$F436,"Data",DATE(YEAR(INDEX(Tendina_Data,SERVIZIO!$A$2)),MONTH(INDEX(Tendina_Data,SERVIZIO!$A$2)),1),"Settore",INDEX(Tendina_Settori,SERVIZIO!$A$3))&lt;&gt;"",$F436,"")),"")</f>
        <v/>
      </c>
      <c r="L436" s="30" t="str">
        <f ca="1">IF(K436&lt;&gt;"",COUNTIF($K$3:K436,"*?*"),"")</f>
        <v/>
      </c>
      <c r="M436" s="30">
        <v>434</v>
      </c>
      <c r="N436" s="30" t="str">
        <f t="shared" ca="1" si="6"/>
        <v/>
      </c>
    </row>
    <row r="437" spans="11:14" x14ac:dyDescent="0.25">
      <c r="K437" s="30" t="str">
        <f ca="1">IFERROR(IF(SERVIZIO!$A$3=1,IF(GETPIVOTDATA("Data",$A$1,"Brand",$A437,"Data",DATE(YEAR(INDEX(Tendina_Data,SERVIZIO!$A$2)),MONTH(INDEX(Tendina_Data,SERVIZIO!$A$2)),1))&lt;&gt;"",$A437,""),IF(GETPIVOTDATA("Data",$E$1,"Brand",$F437,"Data",DATE(YEAR(INDEX(Tendina_Data,SERVIZIO!$A$2)),MONTH(INDEX(Tendina_Data,SERVIZIO!$A$2)),1),"Settore",INDEX(Tendina_Settori,SERVIZIO!$A$3))&lt;&gt;"",$F437,"")),"")</f>
        <v/>
      </c>
      <c r="L437" s="30" t="str">
        <f ca="1">IF(K437&lt;&gt;"",COUNTIF($K$3:K437,"*?*"),"")</f>
        <v/>
      </c>
      <c r="M437" s="30">
        <v>435</v>
      </c>
      <c r="N437" s="30" t="str">
        <f t="shared" ca="1" si="6"/>
        <v/>
      </c>
    </row>
    <row r="438" spans="11:14" x14ac:dyDescent="0.25">
      <c r="K438" s="30" t="str">
        <f ca="1">IFERROR(IF(SERVIZIO!$A$3=1,IF(GETPIVOTDATA("Data",$A$1,"Brand",$A438,"Data",DATE(YEAR(INDEX(Tendina_Data,SERVIZIO!$A$2)),MONTH(INDEX(Tendina_Data,SERVIZIO!$A$2)),1))&lt;&gt;"",$A438,""),IF(GETPIVOTDATA("Data",$E$1,"Brand",$F438,"Data",DATE(YEAR(INDEX(Tendina_Data,SERVIZIO!$A$2)),MONTH(INDEX(Tendina_Data,SERVIZIO!$A$2)),1),"Settore",INDEX(Tendina_Settori,SERVIZIO!$A$3))&lt;&gt;"",$F438,"")),"")</f>
        <v/>
      </c>
      <c r="L438" s="30" t="str">
        <f ca="1">IF(K438&lt;&gt;"",COUNTIF($K$3:K438,"*?*"),"")</f>
        <v/>
      </c>
      <c r="M438" s="30">
        <v>436</v>
      </c>
      <c r="N438" s="30" t="str">
        <f t="shared" ca="1" si="6"/>
        <v/>
      </c>
    </row>
    <row r="439" spans="11:14" x14ac:dyDescent="0.25">
      <c r="K439" s="30" t="str">
        <f ca="1">IFERROR(IF(SERVIZIO!$A$3=1,IF(GETPIVOTDATA("Data",$A$1,"Brand",$A439,"Data",DATE(YEAR(INDEX(Tendina_Data,SERVIZIO!$A$2)),MONTH(INDEX(Tendina_Data,SERVIZIO!$A$2)),1))&lt;&gt;"",$A439,""),IF(GETPIVOTDATA("Data",$E$1,"Brand",$F439,"Data",DATE(YEAR(INDEX(Tendina_Data,SERVIZIO!$A$2)),MONTH(INDEX(Tendina_Data,SERVIZIO!$A$2)),1),"Settore",INDEX(Tendina_Settori,SERVIZIO!$A$3))&lt;&gt;"",$F439,"")),"")</f>
        <v/>
      </c>
      <c r="L439" s="30" t="str">
        <f ca="1">IF(K439&lt;&gt;"",COUNTIF($K$3:K439,"*?*"),"")</f>
        <v/>
      </c>
      <c r="M439" s="30">
        <v>437</v>
      </c>
      <c r="N439" s="30" t="str">
        <f t="shared" ca="1" si="6"/>
        <v/>
      </c>
    </row>
    <row r="440" spans="11:14" x14ac:dyDescent="0.25">
      <c r="K440" s="30" t="str">
        <f ca="1">IFERROR(IF(SERVIZIO!$A$3=1,IF(GETPIVOTDATA("Data",$A$1,"Brand",$A440,"Data",DATE(YEAR(INDEX(Tendina_Data,SERVIZIO!$A$2)),MONTH(INDEX(Tendina_Data,SERVIZIO!$A$2)),1))&lt;&gt;"",$A440,""),IF(GETPIVOTDATA("Data",$E$1,"Brand",$F440,"Data",DATE(YEAR(INDEX(Tendina_Data,SERVIZIO!$A$2)),MONTH(INDEX(Tendina_Data,SERVIZIO!$A$2)),1),"Settore",INDEX(Tendina_Settori,SERVIZIO!$A$3))&lt;&gt;"",$F440,"")),"")</f>
        <v/>
      </c>
      <c r="L440" s="30" t="str">
        <f ca="1">IF(K440&lt;&gt;"",COUNTIF($K$3:K440,"*?*"),"")</f>
        <v/>
      </c>
      <c r="M440" s="30">
        <v>438</v>
      </c>
      <c r="N440" s="30" t="str">
        <f t="shared" ca="1" si="6"/>
        <v/>
      </c>
    </row>
    <row r="441" spans="11:14" x14ac:dyDescent="0.25">
      <c r="K441" s="30" t="str">
        <f ca="1">IFERROR(IF(SERVIZIO!$A$3=1,IF(GETPIVOTDATA("Data",$A$1,"Brand",$A441,"Data",DATE(YEAR(INDEX(Tendina_Data,SERVIZIO!$A$2)),MONTH(INDEX(Tendina_Data,SERVIZIO!$A$2)),1))&lt;&gt;"",$A441,""),IF(GETPIVOTDATA("Data",$E$1,"Brand",$F441,"Data",DATE(YEAR(INDEX(Tendina_Data,SERVIZIO!$A$2)),MONTH(INDEX(Tendina_Data,SERVIZIO!$A$2)),1),"Settore",INDEX(Tendina_Settori,SERVIZIO!$A$3))&lt;&gt;"",$F441,"")),"")</f>
        <v/>
      </c>
      <c r="L441" s="30" t="str">
        <f ca="1">IF(K441&lt;&gt;"",COUNTIF($K$3:K441,"*?*"),"")</f>
        <v/>
      </c>
      <c r="M441" s="30">
        <v>439</v>
      </c>
      <c r="N441" s="30" t="str">
        <f t="shared" ca="1" si="6"/>
        <v/>
      </c>
    </row>
    <row r="442" spans="11:14" x14ac:dyDescent="0.25">
      <c r="K442" s="30" t="str">
        <f ca="1">IFERROR(IF(SERVIZIO!$A$3=1,IF(GETPIVOTDATA("Data",$A$1,"Brand",$A442,"Data",DATE(YEAR(INDEX(Tendina_Data,SERVIZIO!$A$2)),MONTH(INDEX(Tendina_Data,SERVIZIO!$A$2)),1))&lt;&gt;"",$A442,""),IF(GETPIVOTDATA("Data",$E$1,"Brand",$F442,"Data",DATE(YEAR(INDEX(Tendina_Data,SERVIZIO!$A$2)),MONTH(INDEX(Tendina_Data,SERVIZIO!$A$2)),1),"Settore",INDEX(Tendina_Settori,SERVIZIO!$A$3))&lt;&gt;"",$F442,"")),"")</f>
        <v/>
      </c>
      <c r="L442" s="30" t="str">
        <f ca="1">IF(K442&lt;&gt;"",COUNTIF($K$3:K442,"*?*"),"")</f>
        <v/>
      </c>
      <c r="M442" s="30">
        <v>440</v>
      </c>
      <c r="N442" s="30" t="str">
        <f t="shared" ca="1" si="6"/>
        <v/>
      </c>
    </row>
    <row r="443" spans="11:14" x14ac:dyDescent="0.25">
      <c r="K443" s="30" t="str">
        <f ca="1">IFERROR(IF(SERVIZIO!$A$3=1,IF(GETPIVOTDATA("Data",$A$1,"Brand",$A443,"Data",DATE(YEAR(INDEX(Tendina_Data,SERVIZIO!$A$2)),MONTH(INDEX(Tendina_Data,SERVIZIO!$A$2)),1))&lt;&gt;"",$A443,""),IF(GETPIVOTDATA("Data",$E$1,"Brand",$F443,"Data",DATE(YEAR(INDEX(Tendina_Data,SERVIZIO!$A$2)),MONTH(INDEX(Tendina_Data,SERVIZIO!$A$2)),1),"Settore",INDEX(Tendina_Settori,SERVIZIO!$A$3))&lt;&gt;"",$F443,"")),"")</f>
        <v/>
      </c>
      <c r="L443" s="30" t="str">
        <f ca="1">IF(K443&lt;&gt;"",COUNTIF($K$3:K443,"*?*"),"")</f>
        <v/>
      </c>
      <c r="M443" s="30">
        <v>441</v>
      </c>
      <c r="N443" s="30" t="str">
        <f t="shared" ca="1" si="6"/>
        <v/>
      </c>
    </row>
    <row r="444" spans="11:14" x14ac:dyDescent="0.25">
      <c r="K444" s="30" t="str">
        <f ca="1">IFERROR(IF(SERVIZIO!$A$3=1,IF(GETPIVOTDATA("Data",$A$1,"Brand",$A444,"Data",DATE(YEAR(INDEX(Tendina_Data,SERVIZIO!$A$2)),MONTH(INDEX(Tendina_Data,SERVIZIO!$A$2)),1))&lt;&gt;"",$A444,""),IF(GETPIVOTDATA("Data",$E$1,"Brand",$F444,"Data",DATE(YEAR(INDEX(Tendina_Data,SERVIZIO!$A$2)),MONTH(INDEX(Tendina_Data,SERVIZIO!$A$2)),1),"Settore",INDEX(Tendina_Settori,SERVIZIO!$A$3))&lt;&gt;"",$F444,"")),"")</f>
        <v/>
      </c>
      <c r="L444" s="30" t="str">
        <f ca="1">IF(K444&lt;&gt;"",COUNTIF($K$3:K444,"*?*"),"")</f>
        <v/>
      </c>
      <c r="M444" s="30">
        <v>442</v>
      </c>
      <c r="N444" s="30" t="str">
        <f t="shared" ca="1" si="6"/>
        <v/>
      </c>
    </row>
    <row r="445" spans="11:14" x14ac:dyDescent="0.25">
      <c r="K445" s="30" t="str">
        <f ca="1">IFERROR(IF(SERVIZIO!$A$3=1,IF(GETPIVOTDATA("Data",$A$1,"Brand",$A445,"Data",DATE(YEAR(INDEX(Tendina_Data,SERVIZIO!$A$2)),MONTH(INDEX(Tendina_Data,SERVIZIO!$A$2)),1))&lt;&gt;"",$A445,""),IF(GETPIVOTDATA("Data",$E$1,"Brand",$F445,"Data",DATE(YEAR(INDEX(Tendina_Data,SERVIZIO!$A$2)),MONTH(INDEX(Tendina_Data,SERVIZIO!$A$2)),1),"Settore",INDEX(Tendina_Settori,SERVIZIO!$A$3))&lt;&gt;"",$F445,"")),"")</f>
        <v/>
      </c>
      <c r="L445" s="30" t="str">
        <f ca="1">IF(K445&lt;&gt;"",COUNTIF($K$3:K445,"*?*"),"")</f>
        <v/>
      </c>
      <c r="M445" s="30">
        <v>443</v>
      </c>
      <c r="N445" s="30" t="str">
        <f t="shared" ca="1" si="6"/>
        <v/>
      </c>
    </row>
    <row r="446" spans="11:14" x14ac:dyDescent="0.25">
      <c r="K446" s="30" t="str">
        <f ca="1">IFERROR(IF(SERVIZIO!$A$3=1,IF(GETPIVOTDATA("Data",$A$1,"Brand",$A446,"Data",DATE(YEAR(INDEX(Tendina_Data,SERVIZIO!$A$2)),MONTH(INDEX(Tendina_Data,SERVIZIO!$A$2)),1))&lt;&gt;"",$A446,""),IF(GETPIVOTDATA("Data",$E$1,"Brand",$F446,"Data",DATE(YEAR(INDEX(Tendina_Data,SERVIZIO!$A$2)),MONTH(INDEX(Tendina_Data,SERVIZIO!$A$2)),1),"Settore",INDEX(Tendina_Settori,SERVIZIO!$A$3))&lt;&gt;"",$F446,"")),"")</f>
        <v/>
      </c>
      <c r="L446" s="30" t="str">
        <f ca="1">IF(K446&lt;&gt;"",COUNTIF($K$3:K446,"*?*"),"")</f>
        <v/>
      </c>
      <c r="M446" s="30">
        <v>444</v>
      </c>
      <c r="N446" s="30" t="str">
        <f t="shared" ca="1" si="6"/>
        <v/>
      </c>
    </row>
    <row r="447" spans="11:14" x14ac:dyDescent="0.25">
      <c r="K447" s="30" t="str">
        <f ca="1">IFERROR(IF(SERVIZIO!$A$3=1,IF(GETPIVOTDATA("Data",$A$1,"Brand",$A447,"Data",DATE(YEAR(INDEX(Tendina_Data,SERVIZIO!$A$2)),MONTH(INDEX(Tendina_Data,SERVIZIO!$A$2)),1))&lt;&gt;"",$A447,""),IF(GETPIVOTDATA("Data",$E$1,"Brand",$F447,"Data",DATE(YEAR(INDEX(Tendina_Data,SERVIZIO!$A$2)),MONTH(INDEX(Tendina_Data,SERVIZIO!$A$2)),1),"Settore",INDEX(Tendina_Settori,SERVIZIO!$A$3))&lt;&gt;"",$F447,"")),"")</f>
        <v/>
      </c>
      <c r="L447" s="30" t="str">
        <f ca="1">IF(K447&lt;&gt;"",COUNTIF($K$3:K447,"*?*"),"")</f>
        <v/>
      </c>
      <c r="M447" s="30">
        <v>445</v>
      </c>
      <c r="N447" s="30" t="str">
        <f t="shared" ca="1" si="6"/>
        <v/>
      </c>
    </row>
    <row r="448" spans="11:14" x14ac:dyDescent="0.25">
      <c r="K448" s="30" t="str">
        <f ca="1">IFERROR(IF(SERVIZIO!$A$3=1,IF(GETPIVOTDATA("Data",$A$1,"Brand",$A448,"Data",DATE(YEAR(INDEX(Tendina_Data,SERVIZIO!$A$2)),MONTH(INDEX(Tendina_Data,SERVIZIO!$A$2)),1))&lt;&gt;"",$A448,""),IF(GETPIVOTDATA("Data",$E$1,"Brand",$F448,"Data",DATE(YEAR(INDEX(Tendina_Data,SERVIZIO!$A$2)),MONTH(INDEX(Tendina_Data,SERVIZIO!$A$2)),1),"Settore",INDEX(Tendina_Settori,SERVIZIO!$A$3))&lt;&gt;"",$F448,"")),"")</f>
        <v/>
      </c>
      <c r="L448" s="30" t="str">
        <f ca="1">IF(K448&lt;&gt;"",COUNTIF($K$3:K448,"*?*"),"")</f>
        <v/>
      </c>
      <c r="M448" s="30">
        <v>446</v>
      </c>
      <c r="N448" s="30" t="str">
        <f t="shared" ca="1" si="6"/>
        <v/>
      </c>
    </row>
    <row r="449" spans="11:14" x14ac:dyDescent="0.25">
      <c r="K449" s="30" t="str">
        <f ca="1">IFERROR(IF(SERVIZIO!$A$3=1,IF(GETPIVOTDATA("Data",$A$1,"Brand",$A449,"Data",DATE(YEAR(INDEX(Tendina_Data,SERVIZIO!$A$2)),MONTH(INDEX(Tendina_Data,SERVIZIO!$A$2)),1))&lt;&gt;"",$A449,""),IF(GETPIVOTDATA("Data",$E$1,"Brand",$F449,"Data",DATE(YEAR(INDEX(Tendina_Data,SERVIZIO!$A$2)),MONTH(INDEX(Tendina_Data,SERVIZIO!$A$2)),1),"Settore",INDEX(Tendina_Settori,SERVIZIO!$A$3))&lt;&gt;"",$F449,"")),"")</f>
        <v/>
      </c>
      <c r="L449" s="30" t="str">
        <f ca="1">IF(K449&lt;&gt;"",COUNTIF($K$3:K449,"*?*"),"")</f>
        <v/>
      </c>
      <c r="M449" s="30">
        <v>447</v>
      </c>
      <c r="N449" s="30" t="str">
        <f t="shared" ca="1" si="6"/>
        <v/>
      </c>
    </row>
    <row r="450" spans="11:14" x14ac:dyDescent="0.25">
      <c r="K450" s="30" t="str">
        <f ca="1">IFERROR(IF(SERVIZIO!$A$3=1,IF(GETPIVOTDATA("Data",$A$1,"Brand",$A450,"Data",DATE(YEAR(INDEX(Tendina_Data,SERVIZIO!$A$2)),MONTH(INDEX(Tendina_Data,SERVIZIO!$A$2)),1))&lt;&gt;"",$A450,""),IF(GETPIVOTDATA("Data",$E$1,"Brand",$F450,"Data",DATE(YEAR(INDEX(Tendina_Data,SERVIZIO!$A$2)),MONTH(INDEX(Tendina_Data,SERVIZIO!$A$2)),1),"Settore",INDEX(Tendina_Settori,SERVIZIO!$A$3))&lt;&gt;"",$F450,"")),"")</f>
        <v/>
      </c>
      <c r="L450" s="30" t="str">
        <f ca="1">IF(K450&lt;&gt;"",COUNTIF($K$3:K450,"*?*"),"")</f>
        <v/>
      </c>
      <c r="M450" s="30">
        <v>448</v>
      </c>
      <c r="N450" s="30" t="str">
        <f t="shared" ca="1" si="6"/>
        <v/>
      </c>
    </row>
    <row r="451" spans="11:14" x14ac:dyDescent="0.25">
      <c r="K451" s="30" t="str">
        <f ca="1">IFERROR(IF(SERVIZIO!$A$3=1,IF(GETPIVOTDATA("Data",$A$1,"Brand",$A451,"Data",DATE(YEAR(INDEX(Tendina_Data,SERVIZIO!$A$2)),MONTH(INDEX(Tendina_Data,SERVIZIO!$A$2)),1))&lt;&gt;"",$A451,""),IF(GETPIVOTDATA("Data",$E$1,"Brand",$F451,"Data",DATE(YEAR(INDEX(Tendina_Data,SERVIZIO!$A$2)),MONTH(INDEX(Tendina_Data,SERVIZIO!$A$2)),1),"Settore",INDEX(Tendina_Settori,SERVIZIO!$A$3))&lt;&gt;"",$F451,"")),"")</f>
        <v/>
      </c>
      <c r="L451" s="30" t="str">
        <f ca="1">IF(K451&lt;&gt;"",COUNTIF($K$3:K451,"*?*"),"")</f>
        <v/>
      </c>
      <c r="M451" s="30">
        <v>449</v>
      </c>
      <c r="N451" s="30" t="str">
        <f t="shared" ca="1" si="6"/>
        <v/>
      </c>
    </row>
    <row r="452" spans="11:14" x14ac:dyDescent="0.25">
      <c r="K452" s="30" t="str">
        <f ca="1">IFERROR(IF(SERVIZIO!$A$3=1,IF(GETPIVOTDATA("Data",$A$1,"Brand",$A452,"Data",DATE(YEAR(INDEX(Tendina_Data,SERVIZIO!$A$2)),MONTH(INDEX(Tendina_Data,SERVIZIO!$A$2)),1))&lt;&gt;"",$A452,""),IF(GETPIVOTDATA("Data",$E$1,"Brand",$F452,"Data",DATE(YEAR(INDEX(Tendina_Data,SERVIZIO!$A$2)),MONTH(INDEX(Tendina_Data,SERVIZIO!$A$2)),1),"Settore",INDEX(Tendina_Settori,SERVIZIO!$A$3))&lt;&gt;"",$F452,"")),"")</f>
        <v/>
      </c>
      <c r="L452" s="30" t="str">
        <f ca="1">IF(K452&lt;&gt;"",COUNTIF($K$3:K452,"*?*"),"")</f>
        <v/>
      </c>
      <c r="M452" s="30">
        <v>450</v>
      </c>
      <c r="N452" s="30" t="str">
        <f t="shared" ref="N452:N515" ca="1" si="7">IFERROR(INDEX($K$3:$K$1002,MATCH($M452,$L$3:$L$1002,0)),"")</f>
        <v/>
      </c>
    </row>
    <row r="453" spans="11:14" x14ac:dyDescent="0.25">
      <c r="K453" s="30" t="str">
        <f ca="1">IFERROR(IF(SERVIZIO!$A$3=1,IF(GETPIVOTDATA("Data",$A$1,"Brand",$A453,"Data",DATE(YEAR(INDEX(Tendina_Data,SERVIZIO!$A$2)),MONTH(INDEX(Tendina_Data,SERVIZIO!$A$2)),1))&lt;&gt;"",$A453,""),IF(GETPIVOTDATA("Data",$E$1,"Brand",$F453,"Data",DATE(YEAR(INDEX(Tendina_Data,SERVIZIO!$A$2)),MONTH(INDEX(Tendina_Data,SERVIZIO!$A$2)),1),"Settore",INDEX(Tendina_Settori,SERVIZIO!$A$3))&lt;&gt;"",$F453,"")),"")</f>
        <v/>
      </c>
      <c r="L453" s="30" t="str">
        <f ca="1">IF(K453&lt;&gt;"",COUNTIF($K$3:K453,"*?*"),"")</f>
        <v/>
      </c>
      <c r="M453" s="30">
        <v>451</v>
      </c>
      <c r="N453" s="30" t="str">
        <f t="shared" ca="1" si="7"/>
        <v/>
      </c>
    </row>
    <row r="454" spans="11:14" x14ac:dyDescent="0.25">
      <c r="K454" s="30" t="str">
        <f ca="1">IFERROR(IF(SERVIZIO!$A$3=1,IF(GETPIVOTDATA("Data",$A$1,"Brand",$A454,"Data",DATE(YEAR(INDEX(Tendina_Data,SERVIZIO!$A$2)),MONTH(INDEX(Tendina_Data,SERVIZIO!$A$2)),1))&lt;&gt;"",$A454,""),IF(GETPIVOTDATA("Data",$E$1,"Brand",$F454,"Data",DATE(YEAR(INDEX(Tendina_Data,SERVIZIO!$A$2)),MONTH(INDEX(Tendina_Data,SERVIZIO!$A$2)),1),"Settore",INDEX(Tendina_Settori,SERVIZIO!$A$3))&lt;&gt;"",$F454,"")),"")</f>
        <v/>
      </c>
      <c r="L454" s="30" t="str">
        <f ca="1">IF(K454&lt;&gt;"",COUNTIF($K$3:K454,"*?*"),"")</f>
        <v/>
      </c>
      <c r="M454" s="30">
        <v>452</v>
      </c>
      <c r="N454" s="30" t="str">
        <f t="shared" ca="1" si="7"/>
        <v/>
      </c>
    </row>
    <row r="455" spans="11:14" x14ac:dyDescent="0.25">
      <c r="K455" s="30" t="str">
        <f ca="1">IFERROR(IF(SERVIZIO!$A$3=1,IF(GETPIVOTDATA("Data",$A$1,"Brand",$A455,"Data",DATE(YEAR(INDEX(Tendina_Data,SERVIZIO!$A$2)),MONTH(INDEX(Tendina_Data,SERVIZIO!$A$2)),1))&lt;&gt;"",$A455,""),IF(GETPIVOTDATA("Data",$E$1,"Brand",$F455,"Data",DATE(YEAR(INDEX(Tendina_Data,SERVIZIO!$A$2)),MONTH(INDEX(Tendina_Data,SERVIZIO!$A$2)),1),"Settore",INDEX(Tendina_Settori,SERVIZIO!$A$3))&lt;&gt;"",$F455,"")),"")</f>
        <v/>
      </c>
      <c r="L455" s="30" t="str">
        <f ca="1">IF(K455&lt;&gt;"",COUNTIF($K$3:K455,"*?*"),"")</f>
        <v/>
      </c>
      <c r="M455" s="30">
        <v>453</v>
      </c>
      <c r="N455" s="30" t="str">
        <f t="shared" ca="1" si="7"/>
        <v/>
      </c>
    </row>
    <row r="456" spans="11:14" x14ac:dyDescent="0.25">
      <c r="K456" s="30" t="str">
        <f ca="1">IFERROR(IF(SERVIZIO!$A$3=1,IF(GETPIVOTDATA("Data",$A$1,"Brand",$A456,"Data",DATE(YEAR(INDEX(Tendina_Data,SERVIZIO!$A$2)),MONTH(INDEX(Tendina_Data,SERVIZIO!$A$2)),1))&lt;&gt;"",$A456,""),IF(GETPIVOTDATA("Data",$E$1,"Brand",$F456,"Data",DATE(YEAR(INDEX(Tendina_Data,SERVIZIO!$A$2)),MONTH(INDEX(Tendina_Data,SERVIZIO!$A$2)),1),"Settore",INDEX(Tendina_Settori,SERVIZIO!$A$3))&lt;&gt;"",$F456,"")),"")</f>
        <v/>
      </c>
      <c r="L456" s="30" t="str">
        <f ca="1">IF(K456&lt;&gt;"",COUNTIF($K$3:K456,"*?*"),"")</f>
        <v/>
      </c>
      <c r="M456" s="30">
        <v>454</v>
      </c>
      <c r="N456" s="30" t="str">
        <f t="shared" ca="1" si="7"/>
        <v/>
      </c>
    </row>
    <row r="457" spans="11:14" x14ac:dyDescent="0.25">
      <c r="K457" s="30" t="str">
        <f ca="1">IFERROR(IF(SERVIZIO!$A$3=1,IF(GETPIVOTDATA("Data",$A$1,"Brand",$A457,"Data",DATE(YEAR(INDEX(Tendina_Data,SERVIZIO!$A$2)),MONTH(INDEX(Tendina_Data,SERVIZIO!$A$2)),1))&lt;&gt;"",$A457,""),IF(GETPIVOTDATA("Data",$E$1,"Brand",$F457,"Data",DATE(YEAR(INDEX(Tendina_Data,SERVIZIO!$A$2)),MONTH(INDEX(Tendina_Data,SERVIZIO!$A$2)),1),"Settore",INDEX(Tendina_Settori,SERVIZIO!$A$3))&lt;&gt;"",$F457,"")),"")</f>
        <v/>
      </c>
      <c r="L457" s="30" t="str">
        <f ca="1">IF(K457&lt;&gt;"",COUNTIF($K$3:K457,"*?*"),"")</f>
        <v/>
      </c>
      <c r="M457" s="30">
        <v>455</v>
      </c>
      <c r="N457" s="30" t="str">
        <f t="shared" ca="1" si="7"/>
        <v/>
      </c>
    </row>
    <row r="458" spans="11:14" x14ac:dyDescent="0.25">
      <c r="K458" s="30" t="str">
        <f ca="1">IFERROR(IF(SERVIZIO!$A$3=1,IF(GETPIVOTDATA("Data",$A$1,"Brand",$A458,"Data",DATE(YEAR(INDEX(Tendina_Data,SERVIZIO!$A$2)),MONTH(INDEX(Tendina_Data,SERVIZIO!$A$2)),1))&lt;&gt;"",$A458,""),IF(GETPIVOTDATA("Data",$E$1,"Brand",$F458,"Data",DATE(YEAR(INDEX(Tendina_Data,SERVIZIO!$A$2)),MONTH(INDEX(Tendina_Data,SERVIZIO!$A$2)),1),"Settore",INDEX(Tendina_Settori,SERVIZIO!$A$3))&lt;&gt;"",$F458,"")),"")</f>
        <v/>
      </c>
      <c r="L458" s="30" t="str">
        <f ca="1">IF(K458&lt;&gt;"",COUNTIF($K$3:K458,"*?*"),"")</f>
        <v/>
      </c>
      <c r="M458" s="30">
        <v>456</v>
      </c>
      <c r="N458" s="30" t="str">
        <f t="shared" ca="1" si="7"/>
        <v/>
      </c>
    </row>
    <row r="459" spans="11:14" x14ac:dyDescent="0.25">
      <c r="K459" s="30" t="str">
        <f ca="1">IFERROR(IF(SERVIZIO!$A$3=1,IF(GETPIVOTDATA("Data",$A$1,"Brand",$A459,"Data",DATE(YEAR(INDEX(Tendina_Data,SERVIZIO!$A$2)),MONTH(INDEX(Tendina_Data,SERVIZIO!$A$2)),1))&lt;&gt;"",$A459,""),IF(GETPIVOTDATA("Data",$E$1,"Brand",$F459,"Data",DATE(YEAR(INDEX(Tendina_Data,SERVIZIO!$A$2)),MONTH(INDEX(Tendina_Data,SERVIZIO!$A$2)),1),"Settore",INDEX(Tendina_Settori,SERVIZIO!$A$3))&lt;&gt;"",$F459,"")),"")</f>
        <v/>
      </c>
      <c r="L459" s="30" t="str">
        <f ca="1">IF(K459&lt;&gt;"",COUNTIF($K$3:K459,"*?*"),"")</f>
        <v/>
      </c>
      <c r="M459" s="30">
        <v>457</v>
      </c>
      <c r="N459" s="30" t="str">
        <f t="shared" ca="1" si="7"/>
        <v/>
      </c>
    </row>
    <row r="460" spans="11:14" x14ac:dyDescent="0.25">
      <c r="K460" s="30" t="str">
        <f ca="1">IFERROR(IF(SERVIZIO!$A$3=1,IF(GETPIVOTDATA("Data",$A$1,"Brand",$A460,"Data",DATE(YEAR(INDEX(Tendina_Data,SERVIZIO!$A$2)),MONTH(INDEX(Tendina_Data,SERVIZIO!$A$2)),1))&lt;&gt;"",$A460,""),IF(GETPIVOTDATA("Data",$E$1,"Brand",$F460,"Data",DATE(YEAR(INDEX(Tendina_Data,SERVIZIO!$A$2)),MONTH(INDEX(Tendina_Data,SERVIZIO!$A$2)),1),"Settore",INDEX(Tendina_Settori,SERVIZIO!$A$3))&lt;&gt;"",$F460,"")),"")</f>
        <v/>
      </c>
      <c r="L460" s="30" t="str">
        <f ca="1">IF(K460&lt;&gt;"",COUNTIF($K$3:K460,"*?*"),"")</f>
        <v/>
      </c>
      <c r="M460" s="30">
        <v>458</v>
      </c>
      <c r="N460" s="30" t="str">
        <f t="shared" ca="1" si="7"/>
        <v/>
      </c>
    </row>
    <row r="461" spans="11:14" x14ac:dyDescent="0.25">
      <c r="K461" s="30" t="str">
        <f ca="1">IFERROR(IF(SERVIZIO!$A$3=1,IF(GETPIVOTDATA("Data",$A$1,"Brand",$A461,"Data",DATE(YEAR(INDEX(Tendina_Data,SERVIZIO!$A$2)),MONTH(INDEX(Tendina_Data,SERVIZIO!$A$2)),1))&lt;&gt;"",$A461,""),IF(GETPIVOTDATA("Data",$E$1,"Brand",$F461,"Data",DATE(YEAR(INDEX(Tendina_Data,SERVIZIO!$A$2)),MONTH(INDEX(Tendina_Data,SERVIZIO!$A$2)),1),"Settore",INDEX(Tendina_Settori,SERVIZIO!$A$3))&lt;&gt;"",$F461,"")),"")</f>
        <v/>
      </c>
      <c r="L461" s="30" t="str">
        <f ca="1">IF(K461&lt;&gt;"",COUNTIF($K$3:K461,"*?*"),"")</f>
        <v/>
      </c>
      <c r="M461" s="30">
        <v>459</v>
      </c>
      <c r="N461" s="30" t="str">
        <f t="shared" ca="1" si="7"/>
        <v/>
      </c>
    </row>
    <row r="462" spans="11:14" x14ac:dyDescent="0.25">
      <c r="K462" s="30" t="str">
        <f ca="1">IFERROR(IF(SERVIZIO!$A$3=1,IF(GETPIVOTDATA("Data",$A$1,"Brand",$A462,"Data",DATE(YEAR(INDEX(Tendina_Data,SERVIZIO!$A$2)),MONTH(INDEX(Tendina_Data,SERVIZIO!$A$2)),1))&lt;&gt;"",$A462,""),IF(GETPIVOTDATA("Data",$E$1,"Brand",$F462,"Data",DATE(YEAR(INDEX(Tendina_Data,SERVIZIO!$A$2)),MONTH(INDEX(Tendina_Data,SERVIZIO!$A$2)),1),"Settore",INDEX(Tendina_Settori,SERVIZIO!$A$3))&lt;&gt;"",$F462,"")),"")</f>
        <v/>
      </c>
      <c r="L462" s="30" t="str">
        <f ca="1">IF(K462&lt;&gt;"",COUNTIF($K$3:K462,"*?*"),"")</f>
        <v/>
      </c>
      <c r="M462" s="30">
        <v>460</v>
      </c>
      <c r="N462" s="30" t="str">
        <f t="shared" ca="1" si="7"/>
        <v/>
      </c>
    </row>
    <row r="463" spans="11:14" x14ac:dyDescent="0.25">
      <c r="K463" s="30" t="str">
        <f ca="1">IFERROR(IF(SERVIZIO!$A$3=1,IF(GETPIVOTDATA("Data",$A$1,"Brand",$A463,"Data",DATE(YEAR(INDEX(Tendina_Data,SERVIZIO!$A$2)),MONTH(INDEX(Tendina_Data,SERVIZIO!$A$2)),1))&lt;&gt;"",$A463,""),IF(GETPIVOTDATA("Data",$E$1,"Brand",$F463,"Data",DATE(YEAR(INDEX(Tendina_Data,SERVIZIO!$A$2)),MONTH(INDEX(Tendina_Data,SERVIZIO!$A$2)),1),"Settore",INDEX(Tendina_Settori,SERVIZIO!$A$3))&lt;&gt;"",$F463,"")),"")</f>
        <v/>
      </c>
      <c r="L463" s="30" t="str">
        <f ca="1">IF(K463&lt;&gt;"",COUNTIF($K$3:K463,"*?*"),"")</f>
        <v/>
      </c>
      <c r="M463" s="30">
        <v>461</v>
      </c>
      <c r="N463" s="30" t="str">
        <f t="shared" ca="1" si="7"/>
        <v/>
      </c>
    </row>
    <row r="464" spans="11:14" x14ac:dyDescent="0.25">
      <c r="K464" s="30" t="str">
        <f ca="1">IFERROR(IF(SERVIZIO!$A$3=1,IF(GETPIVOTDATA("Data",$A$1,"Brand",$A464,"Data",DATE(YEAR(INDEX(Tendina_Data,SERVIZIO!$A$2)),MONTH(INDEX(Tendina_Data,SERVIZIO!$A$2)),1))&lt;&gt;"",$A464,""),IF(GETPIVOTDATA("Data",$E$1,"Brand",$F464,"Data",DATE(YEAR(INDEX(Tendina_Data,SERVIZIO!$A$2)),MONTH(INDEX(Tendina_Data,SERVIZIO!$A$2)),1),"Settore",INDEX(Tendina_Settori,SERVIZIO!$A$3))&lt;&gt;"",$F464,"")),"")</f>
        <v/>
      </c>
      <c r="L464" s="30" t="str">
        <f ca="1">IF(K464&lt;&gt;"",COUNTIF($K$3:K464,"*?*"),"")</f>
        <v/>
      </c>
      <c r="M464" s="30">
        <v>462</v>
      </c>
      <c r="N464" s="30" t="str">
        <f t="shared" ca="1" si="7"/>
        <v/>
      </c>
    </row>
    <row r="465" spans="11:14" x14ac:dyDescent="0.25">
      <c r="K465" s="30" t="str">
        <f ca="1">IFERROR(IF(SERVIZIO!$A$3=1,IF(GETPIVOTDATA("Data",$A$1,"Brand",$A465,"Data",DATE(YEAR(INDEX(Tendina_Data,SERVIZIO!$A$2)),MONTH(INDEX(Tendina_Data,SERVIZIO!$A$2)),1))&lt;&gt;"",$A465,""),IF(GETPIVOTDATA("Data",$E$1,"Brand",$F465,"Data",DATE(YEAR(INDEX(Tendina_Data,SERVIZIO!$A$2)),MONTH(INDEX(Tendina_Data,SERVIZIO!$A$2)),1),"Settore",INDEX(Tendina_Settori,SERVIZIO!$A$3))&lt;&gt;"",$F465,"")),"")</f>
        <v/>
      </c>
      <c r="L465" s="30" t="str">
        <f ca="1">IF(K465&lt;&gt;"",COUNTIF($K$3:K465,"*?*"),"")</f>
        <v/>
      </c>
      <c r="M465" s="30">
        <v>463</v>
      </c>
      <c r="N465" s="30" t="str">
        <f t="shared" ca="1" si="7"/>
        <v/>
      </c>
    </row>
    <row r="466" spans="11:14" x14ac:dyDescent="0.25">
      <c r="K466" s="30" t="str">
        <f ca="1">IFERROR(IF(SERVIZIO!$A$3=1,IF(GETPIVOTDATA("Data",$A$1,"Brand",$A466,"Data",DATE(YEAR(INDEX(Tendina_Data,SERVIZIO!$A$2)),MONTH(INDEX(Tendina_Data,SERVIZIO!$A$2)),1))&lt;&gt;"",$A466,""),IF(GETPIVOTDATA("Data",$E$1,"Brand",$F466,"Data",DATE(YEAR(INDEX(Tendina_Data,SERVIZIO!$A$2)),MONTH(INDEX(Tendina_Data,SERVIZIO!$A$2)),1),"Settore",INDEX(Tendina_Settori,SERVIZIO!$A$3))&lt;&gt;"",$F466,"")),"")</f>
        <v/>
      </c>
      <c r="L466" s="30" t="str">
        <f ca="1">IF(K466&lt;&gt;"",COUNTIF($K$3:K466,"*?*"),"")</f>
        <v/>
      </c>
      <c r="M466" s="30">
        <v>464</v>
      </c>
      <c r="N466" s="30" t="str">
        <f t="shared" ca="1" si="7"/>
        <v/>
      </c>
    </row>
    <row r="467" spans="11:14" x14ac:dyDescent="0.25">
      <c r="K467" s="30" t="str">
        <f ca="1">IFERROR(IF(SERVIZIO!$A$3=1,IF(GETPIVOTDATA("Data",$A$1,"Brand",$A467,"Data",DATE(YEAR(INDEX(Tendina_Data,SERVIZIO!$A$2)),MONTH(INDEX(Tendina_Data,SERVIZIO!$A$2)),1))&lt;&gt;"",$A467,""),IF(GETPIVOTDATA("Data",$E$1,"Brand",$F467,"Data",DATE(YEAR(INDEX(Tendina_Data,SERVIZIO!$A$2)),MONTH(INDEX(Tendina_Data,SERVIZIO!$A$2)),1),"Settore",INDEX(Tendina_Settori,SERVIZIO!$A$3))&lt;&gt;"",$F467,"")),"")</f>
        <v/>
      </c>
      <c r="L467" s="30" t="str">
        <f ca="1">IF(K467&lt;&gt;"",COUNTIF($K$3:K467,"*?*"),"")</f>
        <v/>
      </c>
      <c r="M467" s="30">
        <v>465</v>
      </c>
      <c r="N467" s="30" t="str">
        <f t="shared" ca="1" si="7"/>
        <v/>
      </c>
    </row>
    <row r="468" spans="11:14" x14ac:dyDescent="0.25">
      <c r="K468" s="30" t="str">
        <f ca="1">IFERROR(IF(SERVIZIO!$A$3=1,IF(GETPIVOTDATA("Data",$A$1,"Brand",$A468,"Data",DATE(YEAR(INDEX(Tendina_Data,SERVIZIO!$A$2)),MONTH(INDEX(Tendina_Data,SERVIZIO!$A$2)),1))&lt;&gt;"",$A468,""),IF(GETPIVOTDATA("Data",$E$1,"Brand",$F468,"Data",DATE(YEAR(INDEX(Tendina_Data,SERVIZIO!$A$2)),MONTH(INDEX(Tendina_Data,SERVIZIO!$A$2)),1),"Settore",INDEX(Tendina_Settori,SERVIZIO!$A$3))&lt;&gt;"",$F468,"")),"")</f>
        <v/>
      </c>
      <c r="L468" s="30" t="str">
        <f ca="1">IF(K468&lt;&gt;"",COUNTIF($K$3:K468,"*?*"),"")</f>
        <v/>
      </c>
      <c r="M468" s="30">
        <v>466</v>
      </c>
      <c r="N468" s="30" t="str">
        <f t="shared" ca="1" si="7"/>
        <v/>
      </c>
    </row>
    <row r="469" spans="11:14" x14ac:dyDescent="0.25">
      <c r="K469" s="30" t="str">
        <f ca="1">IFERROR(IF(SERVIZIO!$A$3=1,IF(GETPIVOTDATA("Data",$A$1,"Brand",$A469,"Data",DATE(YEAR(INDEX(Tendina_Data,SERVIZIO!$A$2)),MONTH(INDEX(Tendina_Data,SERVIZIO!$A$2)),1))&lt;&gt;"",$A469,""),IF(GETPIVOTDATA("Data",$E$1,"Brand",$F469,"Data",DATE(YEAR(INDEX(Tendina_Data,SERVIZIO!$A$2)),MONTH(INDEX(Tendina_Data,SERVIZIO!$A$2)),1),"Settore",INDEX(Tendina_Settori,SERVIZIO!$A$3))&lt;&gt;"",$F469,"")),"")</f>
        <v/>
      </c>
      <c r="L469" s="30" t="str">
        <f ca="1">IF(K469&lt;&gt;"",COUNTIF($K$3:K469,"*?*"),"")</f>
        <v/>
      </c>
      <c r="M469" s="30">
        <v>467</v>
      </c>
      <c r="N469" s="30" t="str">
        <f t="shared" ca="1" si="7"/>
        <v/>
      </c>
    </row>
    <row r="470" spans="11:14" x14ac:dyDescent="0.25">
      <c r="K470" s="30" t="str">
        <f ca="1">IFERROR(IF(SERVIZIO!$A$3=1,IF(GETPIVOTDATA("Data",$A$1,"Brand",$A470,"Data",DATE(YEAR(INDEX(Tendina_Data,SERVIZIO!$A$2)),MONTH(INDEX(Tendina_Data,SERVIZIO!$A$2)),1))&lt;&gt;"",$A470,""),IF(GETPIVOTDATA("Data",$E$1,"Brand",$F470,"Data",DATE(YEAR(INDEX(Tendina_Data,SERVIZIO!$A$2)),MONTH(INDEX(Tendina_Data,SERVIZIO!$A$2)),1),"Settore",INDEX(Tendina_Settori,SERVIZIO!$A$3))&lt;&gt;"",$F470,"")),"")</f>
        <v/>
      </c>
      <c r="L470" s="30" t="str">
        <f ca="1">IF(K470&lt;&gt;"",COUNTIF($K$3:K470,"*?*"),"")</f>
        <v/>
      </c>
      <c r="M470" s="30">
        <v>468</v>
      </c>
      <c r="N470" s="30" t="str">
        <f t="shared" ca="1" si="7"/>
        <v/>
      </c>
    </row>
    <row r="471" spans="11:14" x14ac:dyDescent="0.25">
      <c r="K471" s="30" t="str">
        <f ca="1">IFERROR(IF(SERVIZIO!$A$3=1,IF(GETPIVOTDATA("Data",$A$1,"Brand",$A471,"Data",DATE(YEAR(INDEX(Tendina_Data,SERVIZIO!$A$2)),MONTH(INDEX(Tendina_Data,SERVIZIO!$A$2)),1))&lt;&gt;"",$A471,""),IF(GETPIVOTDATA("Data",$E$1,"Brand",$F471,"Data",DATE(YEAR(INDEX(Tendina_Data,SERVIZIO!$A$2)),MONTH(INDEX(Tendina_Data,SERVIZIO!$A$2)),1),"Settore",INDEX(Tendina_Settori,SERVIZIO!$A$3))&lt;&gt;"",$F471,"")),"")</f>
        <v/>
      </c>
      <c r="L471" s="30" t="str">
        <f ca="1">IF(K471&lt;&gt;"",COUNTIF($K$3:K471,"*?*"),"")</f>
        <v/>
      </c>
      <c r="M471" s="30">
        <v>469</v>
      </c>
      <c r="N471" s="30" t="str">
        <f t="shared" ca="1" si="7"/>
        <v/>
      </c>
    </row>
    <row r="472" spans="11:14" x14ac:dyDescent="0.25">
      <c r="K472" s="30" t="str">
        <f ca="1">IFERROR(IF(SERVIZIO!$A$3=1,IF(GETPIVOTDATA("Data",$A$1,"Brand",$A472,"Data",DATE(YEAR(INDEX(Tendina_Data,SERVIZIO!$A$2)),MONTH(INDEX(Tendina_Data,SERVIZIO!$A$2)),1))&lt;&gt;"",$A472,""),IF(GETPIVOTDATA("Data",$E$1,"Brand",$F472,"Data",DATE(YEAR(INDEX(Tendina_Data,SERVIZIO!$A$2)),MONTH(INDEX(Tendina_Data,SERVIZIO!$A$2)),1),"Settore",INDEX(Tendina_Settori,SERVIZIO!$A$3))&lt;&gt;"",$F472,"")),"")</f>
        <v/>
      </c>
      <c r="L472" s="30" t="str">
        <f ca="1">IF(K472&lt;&gt;"",COUNTIF($K$3:K472,"*?*"),"")</f>
        <v/>
      </c>
      <c r="M472" s="30">
        <v>470</v>
      </c>
      <c r="N472" s="30" t="str">
        <f t="shared" ca="1" si="7"/>
        <v/>
      </c>
    </row>
    <row r="473" spans="11:14" x14ac:dyDescent="0.25">
      <c r="K473" s="30" t="str">
        <f ca="1">IFERROR(IF(SERVIZIO!$A$3=1,IF(GETPIVOTDATA("Data",$A$1,"Brand",$A473,"Data",DATE(YEAR(INDEX(Tendina_Data,SERVIZIO!$A$2)),MONTH(INDEX(Tendina_Data,SERVIZIO!$A$2)),1))&lt;&gt;"",$A473,""),IF(GETPIVOTDATA("Data",$E$1,"Brand",$F473,"Data",DATE(YEAR(INDEX(Tendina_Data,SERVIZIO!$A$2)),MONTH(INDEX(Tendina_Data,SERVIZIO!$A$2)),1),"Settore",INDEX(Tendina_Settori,SERVIZIO!$A$3))&lt;&gt;"",$F473,"")),"")</f>
        <v/>
      </c>
      <c r="L473" s="30" t="str">
        <f ca="1">IF(K473&lt;&gt;"",COUNTIF($K$3:K473,"*?*"),"")</f>
        <v/>
      </c>
      <c r="M473" s="30">
        <v>471</v>
      </c>
      <c r="N473" s="30" t="str">
        <f t="shared" ca="1" si="7"/>
        <v/>
      </c>
    </row>
    <row r="474" spans="11:14" x14ac:dyDescent="0.25">
      <c r="K474" s="30" t="str">
        <f ca="1">IFERROR(IF(SERVIZIO!$A$3=1,IF(GETPIVOTDATA("Data",$A$1,"Brand",$A474,"Data",DATE(YEAR(INDEX(Tendina_Data,SERVIZIO!$A$2)),MONTH(INDEX(Tendina_Data,SERVIZIO!$A$2)),1))&lt;&gt;"",$A474,""),IF(GETPIVOTDATA("Data",$E$1,"Brand",$F474,"Data",DATE(YEAR(INDEX(Tendina_Data,SERVIZIO!$A$2)),MONTH(INDEX(Tendina_Data,SERVIZIO!$A$2)),1),"Settore",INDEX(Tendina_Settori,SERVIZIO!$A$3))&lt;&gt;"",$F474,"")),"")</f>
        <v/>
      </c>
      <c r="L474" s="30" t="str">
        <f ca="1">IF(K474&lt;&gt;"",COUNTIF($K$3:K474,"*?*"),"")</f>
        <v/>
      </c>
      <c r="M474" s="30">
        <v>472</v>
      </c>
      <c r="N474" s="30" t="str">
        <f t="shared" ca="1" si="7"/>
        <v/>
      </c>
    </row>
    <row r="475" spans="11:14" x14ac:dyDescent="0.25">
      <c r="K475" s="30" t="str">
        <f ca="1">IFERROR(IF(SERVIZIO!$A$3=1,IF(GETPIVOTDATA("Data",$A$1,"Brand",$A475,"Data",DATE(YEAR(INDEX(Tendina_Data,SERVIZIO!$A$2)),MONTH(INDEX(Tendina_Data,SERVIZIO!$A$2)),1))&lt;&gt;"",$A475,""),IF(GETPIVOTDATA("Data",$E$1,"Brand",$F475,"Data",DATE(YEAR(INDEX(Tendina_Data,SERVIZIO!$A$2)),MONTH(INDEX(Tendina_Data,SERVIZIO!$A$2)),1),"Settore",INDEX(Tendina_Settori,SERVIZIO!$A$3))&lt;&gt;"",$F475,"")),"")</f>
        <v/>
      </c>
      <c r="L475" s="30" t="str">
        <f ca="1">IF(K475&lt;&gt;"",COUNTIF($K$3:K475,"*?*"),"")</f>
        <v/>
      </c>
      <c r="M475" s="30">
        <v>473</v>
      </c>
      <c r="N475" s="30" t="str">
        <f t="shared" ca="1" si="7"/>
        <v/>
      </c>
    </row>
    <row r="476" spans="11:14" x14ac:dyDescent="0.25">
      <c r="K476" s="30" t="str">
        <f ca="1">IFERROR(IF(SERVIZIO!$A$3=1,IF(GETPIVOTDATA("Data",$A$1,"Brand",$A476,"Data",DATE(YEAR(INDEX(Tendina_Data,SERVIZIO!$A$2)),MONTH(INDEX(Tendina_Data,SERVIZIO!$A$2)),1))&lt;&gt;"",$A476,""),IF(GETPIVOTDATA("Data",$E$1,"Brand",$F476,"Data",DATE(YEAR(INDEX(Tendina_Data,SERVIZIO!$A$2)),MONTH(INDEX(Tendina_Data,SERVIZIO!$A$2)),1),"Settore",INDEX(Tendina_Settori,SERVIZIO!$A$3))&lt;&gt;"",$F476,"")),"")</f>
        <v/>
      </c>
      <c r="L476" s="30" t="str">
        <f ca="1">IF(K476&lt;&gt;"",COUNTIF($K$3:K476,"*?*"),"")</f>
        <v/>
      </c>
      <c r="M476" s="30">
        <v>474</v>
      </c>
      <c r="N476" s="30" t="str">
        <f t="shared" ca="1" si="7"/>
        <v/>
      </c>
    </row>
    <row r="477" spans="11:14" x14ac:dyDescent="0.25">
      <c r="K477" s="30" t="str">
        <f ca="1">IFERROR(IF(SERVIZIO!$A$3=1,IF(GETPIVOTDATA("Data",$A$1,"Brand",$A477,"Data",DATE(YEAR(INDEX(Tendina_Data,SERVIZIO!$A$2)),MONTH(INDEX(Tendina_Data,SERVIZIO!$A$2)),1))&lt;&gt;"",$A477,""),IF(GETPIVOTDATA("Data",$E$1,"Brand",$F477,"Data",DATE(YEAR(INDEX(Tendina_Data,SERVIZIO!$A$2)),MONTH(INDEX(Tendina_Data,SERVIZIO!$A$2)),1),"Settore",INDEX(Tendina_Settori,SERVIZIO!$A$3))&lt;&gt;"",$F477,"")),"")</f>
        <v/>
      </c>
      <c r="L477" s="30" t="str">
        <f ca="1">IF(K477&lt;&gt;"",COUNTIF($K$3:K477,"*?*"),"")</f>
        <v/>
      </c>
      <c r="M477" s="30">
        <v>475</v>
      </c>
      <c r="N477" s="30" t="str">
        <f t="shared" ca="1" si="7"/>
        <v/>
      </c>
    </row>
    <row r="478" spans="11:14" x14ac:dyDescent="0.25">
      <c r="K478" s="30" t="str">
        <f ca="1">IFERROR(IF(SERVIZIO!$A$3=1,IF(GETPIVOTDATA("Data",$A$1,"Brand",$A478,"Data",DATE(YEAR(INDEX(Tendina_Data,SERVIZIO!$A$2)),MONTH(INDEX(Tendina_Data,SERVIZIO!$A$2)),1))&lt;&gt;"",$A478,""),IF(GETPIVOTDATA("Data",$E$1,"Brand",$F478,"Data",DATE(YEAR(INDEX(Tendina_Data,SERVIZIO!$A$2)),MONTH(INDEX(Tendina_Data,SERVIZIO!$A$2)),1),"Settore",INDEX(Tendina_Settori,SERVIZIO!$A$3))&lt;&gt;"",$F478,"")),"")</f>
        <v/>
      </c>
      <c r="L478" s="30" t="str">
        <f ca="1">IF(K478&lt;&gt;"",COUNTIF($K$3:K478,"*?*"),"")</f>
        <v/>
      </c>
      <c r="M478" s="30">
        <v>476</v>
      </c>
      <c r="N478" s="30" t="str">
        <f t="shared" ca="1" si="7"/>
        <v/>
      </c>
    </row>
    <row r="479" spans="11:14" x14ac:dyDescent="0.25">
      <c r="K479" s="30" t="str">
        <f ca="1">IFERROR(IF(SERVIZIO!$A$3=1,IF(GETPIVOTDATA("Data",$A$1,"Brand",$A479,"Data",DATE(YEAR(INDEX(Tendina_Data,SERVIZIO!$A$2)),MONTH(INDEX(Tendina_Data,SERVIZIO!$A$2)),1))&lt;&gt;"",$A479,""),IF(GETPIVOTDATA("Data",$E$1,"Brand",$F479,"Data",DATE(YEAR(INDEX(Tendina_Data,SERVIZIO!$A$2)),MONTH(INDEX(Tendina_Data,SERVIZIO!$A$2)),1),"Settore",INDEX(Tendina_Settori,SERVIZIO!$A$3))&lt;&gt;"",$F479,"")),"")</f>
        <v/>
      </c>
      <c r="L479" s="30" t="str">
        <f ca="1">IF(K479&lt;&gt;"",COUNTIF($K$3:K479,"*?*"),"")</f>
        <v/>
      </c>
      <c r="M479" s="30">
        <v>477</v>
      </c>
      <c r="N479" s="30" t="str">
        <f t="shared" ca="1" si="7"/>
        <v/>
      </c>
    </row>
    <row r="480" spans="11:14" x14ac:dyDescent="0.25">
      <c r="K480" s="30" t="str">
        <f ca="1">IFERROR(IF(SERVIZIO!$A$3=1,IF(GETPIVOTDATA("Data",$A$1,"Brand",$A480,"Data",DATE(YEAR(INDEX(Tendina_Data,SERVIZIO!$A$2)),MONTH(INDEX(Tendina_Data,SERVIZIO!$A$2)),1))&lt;&gt;"",$A480,""),IF(GETPIVOTDATA("Data",$E$1,"Brand",$F480,"Data",DATE(YEAR(INDEX(Tendina_Data,SERVIZIO!$A$2)),MONTH(INDEX(Tendina_Data,SERVIZIO!$A$2)),1),"Settore",INDEX(Tendina_Settori,SERVIZIO!$A$3))&lt;&gt;"",$F480,"")),"")</f>
        <v/>
      </c>
      <c r="L480" s="30" t="str">
        <f ca="1">IF(K480&lt;&gt;"",COUNTIF($K$3:K480,"*?*"),"")</f>
        <v/>
      </c>
      <c r="M480" s="30">
        <v>478</v>
      </c>
      <c r="N480" s="30" t="str">
        <f t="shared" ca="1" si="7"/>
        <v/>
      </c>
    </row>
    <row r="481" spans="11:14" x14ac:dyDescent="0.25">
      <c r="K481" s="30" t="str">
        <f ca="1">IFERROR(IF(SERVIZIO!$A$3=1,IF(GETPIVOTDATA("Data",$A$1,"Brand",$A481,"Data",DATE(YEAR(INDEX(Tendina_Data,SERVIZIO!$A$2)),MONTH(INDEX(Tendina_Data,SERVIZIO!$A$2)),1))&lt;&gt;"",$A481,""),IF(GETPIVOTDATA("Data",$E$1,"Brand",$F481,"Data",DATE(YEAR(INDEX(Tendina_Data,SERVIZIO!$A$2)),MONTH(INDEX(Tendina_Data,SERVIZIO!$A$2)),1),"Settore",INDEX(Tendina_Settori,SERVIZIO!$A$3))&lt;&gt;"",$F481,"")),"")</f>
        <v/>
      </c>
      <c r="L481" s="30" t="str">
        <f ca="1">IF(K481&lt;&gt;"",COUNTIF($K$3:K481,"*?*"),"")</f>
        <v/>
      </c>
      <c r="M481" s="30">
        <v>479</v>
      </c>
      <c r="N481" s="30" t="str">
        <f t="shared" ca="1" si="7"/>
        <v/>
      </c>
    </row>
    <row r="482" spans="11:14" x14ac:dyDescent="0.25">
      <c r="K482" s="30" t="str">
        <f ca="1">IFERROR(IF(SERVIZIO!$A$3=1,IF(GETPIVOTDATA("Data",$A$1,"Brand",$A482,"Data",DATE(YEAR(INDEX(Tendina_Data,SERVIZIO!$A$2)),MONTH(INDEX(Tendina_Data,SERVIZIO!$A$2)),1))&lt;&gt;"",$A482,""),IF(GETPIVOTDATA("Data",$E$1,"Brand",$F482,"Data",DATE(YEAR(INDEX(Tendina_Data,SERVIZIO!$A$2)),MONTH(INDEX(Tendina_Data,SERVIZIO!$A$2)),1),"Settore",INDEX(Tendina_Settori,SERVIZIO!$A$3))&lt;&gt;"",$F482,"")),"")</f>
        <v/>
      </c>
      <c r="L482" s="30" t="str">
        <f ca="1">IF(K482&lt;&gt;"",COUNTIF($K$3:K482,"*?*"),"")</f>
        <v/>
      </c>
      <c r="M482" s="30">
        <v>480</v>
      </c>
      <c r="N482" s="30" t="str">
        <f t="shared" ca="1" si="7"/>
        <v/>
      </c>
    </row>
    <row r="483" spans="11:14" x14ac:dyDescent="0.25">
      <c r="K483" s="30" t="str">
        <f ca="1">IFERROR(IF(SERVIZIO!$A$3=1,IF(GETPIVOTDATA("Data",$A$1,"Brand",$A483,"Data",DATE(YEAR(INDEX(Tendina_Data,SERVIZIO!$A$2)),MONTH(INDEX(Tendina_Data,SERVIZIO!$A$2)),1))&lt;&gt;"",$A483,""),IF(GETPIVOTDATA("Data",$E$1,"Brand",$F483,"Data",DATE(YEAR(INDEX(Tendina_Data,SERVIZIO!$A$2)),MONTH(INDEX(Tendina_Data,SERVIZIO!$A$2)),1),"Settore",INDEX(Tendina_Settori,SERVIZIO!$A$3))&lt;&gt;"",$F483,"")),"")</f>
        <v/>
      </c>
      <c r="L483" s="30" t="str">
        <f ca="1">IF(K483&lt;&gt;"",COUNTIF($K$3:K483,"*?*"),"")</f>
        <v/>
      </c>
      <c r="M483" s="30">
        <v>481</v>
      </c>
      <c r="N483" s="30" t="str">
        <f t="shared" ca="1" si="7"/>
        <v/>
      </c>
    </row>
    <row r="484" spans="11:14" x14ac:dyDescent="0.25">
      <c r="K484" s="30" t="str">
        <f ca="1">IFERROR(IF(SERVIZIO!$A$3=1,IF(GETPIVOTDATA("Data",$A$1,"Brand",$A484,"Data",DATE(YEAR(INDEX(Tendina_Data,SERVIZIO!$A$2)),MONTH(INDEX(Tendina_Data,SERVIZIO!$A$2)),1))&lt;&gt;"",$A484,""),IF(GETPIVOTDATA("Data",$E$1,"Brand",$F484,"Data",DATE(YEAR(INDEX(Tendina_Data,SERVIZIO!$A$2)),MONTH(INDEX(Tendina_Data,SERVIZIO!$A$2)),1),"Settore",INDEX(Tendina_Settori,SERVIZIO!$A$3))&lt;&gt;"",$F484,"")),"")</f>
        <v/>
      </c>
      <c r="L484" s="30" t="str">
        <f ca="1">IF(K484&lt;&gt;"",COUNTIF($K$3:K484,"*?*"),"")</f>
        <v/>
      </c>
      <c r="M484" s="30">
        <v>482</v>
      </c>
      <c r="N484" s="30" t="str">
        <f t="shared" ca="1" si="7"/>
        <v/>
      </c>
    </row>
    <row r="485" spans="11:14" x14ac:dyDescent="0.25">
      <c r="K485" s="30" t="str">
        <f ca="1">IFERROR(IF(SERVIZIO!$A$3=1,IF(GETPIVOTDATA("Data",$A$1,"Brand",$A485,"Data",DATE(YEAR(INDEX(Tendina_Data,SERVIZIO!$A$2)),MONTH(INDEX(Tendina_Data,SERVIZIO!$A$2)),1))&lt;&gt;"",$A485,""),IF(GETPIVOTDATA("Data",$E$1,"Brand",$F485,"Data",DATE(YEAR(INDEX(Tendina_Data,SERVIZIO!$A$2)),MONTH(INDEX(Tendina_Data,SERVIZIO!$A$2)),1),"Settore",INDEX(Tendina_Settori,SERVIZIO!$A$3))&lt;&gt;"",$F485,"")),"")</f>
        <v/>
      </c>
      <c r="L485" s="30" t="str">
        <f ca="1">IF(K485&lt;&gt;"",COUNTIF($K$3:K485,"*?*"),"")</f>
        <v/>
      </c>
      <c r="M485" s="30">
        <v>483</v>
      </c>
      <c r="N485" s="30" t="str">
        <f t="shared" ca="1" si="7"/>
        <v/>
      </c>
    </row>
    <row r="486" spans="11:14" x14ac:dyDescent="0.25">
      <c r="K486" s="30" t="str">
        <f ca="1">IFERROR(IF(SERVIZIO!$A$3=1,IF(GETPIVOTDATA("Data",$A$1,"Brand",$A486,"Data",DATE(YEAR(INDEX(Tendina_Data,SERVIZIO!$A$2)),MONTH(INDEX(Tendina_Data,SERVIZIO!$A$2)),1))&lt;&gt;"",$A486,""),IF(GETPIVOTDATA("Data",$E$1,"Brand",$F486,"Data",DATE(YEAR(INDEX(Tendina_Data,SERVIZIO!$A$2)),MONTH(INDEX(Tendina_Data,SERVIZIO!$A$2)),1),"Settore",INDEX(Tendina_Settori,SERVIZIO!$A$3))&lt;&gt;"",$F486,"")),"")</f>
        <v/>
      </c>
      <c r="L486" s="30" t="str">
        <f ca="1">IF(K486&lt;&gt;"",COUNTIF($K$3:K486,"*?*"),"")</f>
        <v/>
      </c>
      <c r="M486" s="30">
        <v>484</v>
      </c>
      <c r="N486" s="30" t="str">
        <f t="shared" ca="1" si="7"/>
        <v/>
      </c>
    </row>
    <row r="487" spans="11:14" x14ac:dyDescent="0.25">
      <c r="K487" s="30" t="str">
        <f ca="1">IFERROR(IF(SERVIZIO!$A$3=1,IF(GETPIVOTDATA("Data",$A$1,"Brand",$A487,"Data",DATE(YEAR(INDEX(Tendina_Data,SERVIZIO!$A$2)),MONTH(INDEX(Tendina_Data,SERVIZIO!$A$2)),1))&lt;&gt;"",$A487,""),IF(GETPIVOTDATA("Data",$E$1,"Brand",$F487,"Data",DATE(YEAR(INDEX(Tendina_Data,SERVIZIO!$A$2)),MONTH(INDEX(Tendina_Data,SERVIZIO!$A$2)),1),"Settore",INDEX(Tendina_Settori,SERVIZIO!$A$3))&lt;&gt;"",$F487,"")),"")</f>
        <v/>
      </c>
      <c r="L487" s="30" t="str">
        <f ca="1">IF(K487&lt;&gt;"",COUNTIF($K$3:K487,"*?*"),"")</f>
        <v/>
      </c>
      <c r="M487" s="30">
        <v>485</v>
      </c>
      <c r="N487" s="30" t="str">
        <f t="shared" ca="1" si="7"/>
        <v/>
      </c>
    </row>
    <row r="488" spans="11:14" x14ac:dyDescent="0.25">
      <c r="K488" s="30" t="str">
        <f ca="1">IFERROR(IF(SERVIZIO!$A$3=1,IF(GETPIVOTDATA("Data",$A$1,"Brand",$A488,"Data",DATE(YEAR(INDEX(Tendina_Data,SERVIZIO!$A$2)),MONTH(INDEX(Tendina_Data,SERVIZIO!$A$2)),1))&lt;&gt;"",$A488,""),IF(GETPIVOTDATA("Data",$E$1,"Brand",$F488,"Data",DATE(YEAR(INDEX(Tendina_Data,SERVIZIO!$A$2)),MONTH(INDEX(Tendina_Data,SERVIZIO!$A$2)),1),"Settore",INDEX(Tendina_Settori,SERVIZIO!$A$3))&lt;&gt;"",$F488,"")),"")</f>
        <v/>
      </c>
      <c r="L488" s="30" t="str">
        <f ca="1">IF(K488&lt;&gt;"",COUNTIF($K$3:K488,"*?*"),"")</f>
        <v/>
      </c>
      <c r="M488" s="30">
        <v>486</v>
      </c>
      <c r="N488" s="30" t="str">
        <f t="shared" ca="1" si="7"/>
        <v/>
      </c>
    </row>
    <row r="489" spans="11:14" x14ac:dyDescent="0.25">
      <c r="K489" s="30" t="str">
        <f ca="1">IFERROR(IF(SERVIZIO!$A$3=1,IF(GETPIVOTDATA("Data",$A$1,"Brand",$A489,"Data",DATE(YEAR(INDEX(Tendina_Data,SERVIZIO!$A$2)),MONTH(INDEX(Tendina_Data,SERVIZIO!$A$2)),1))&lt;&gt;"",$A489,""),IF(GETPIVOTDATA("Data",$E$1,"Brand",$F489,"Data",DATE(YEAR(INDEX(Tendina_Data,SERVIZIO!$A$2)),MONTH(INDEX(Tendina_Data,SERVIZIO!$A$2)),1),"Settore",INDEX(Tendina_Settori,SERVIZIO!$A$3))&lt;&gt;"",$F489,"")),"")</f>
        <v/>
      </c>
      <c r="L489" s="30" t="str">
        <f ca="1">IF(K489&lt;&gt;"",COUNTIF($K$3:K489,"*?*"),"")</f>
        <v/>
      </c>
      <c r="M489" s="30">
        <v>487</v>
      </c>
      <c r="N489" s="30" t="str">
        <f t="shared" ca="1" si="7"/>
        <v/>
      </c>
    </row>
    <row r="490" spans="11:14" x14ac:dyDescent="0.25">
      <c r="K490" s="30" t="str">
        <f ca="1">IFERROR(IF(SERVIZIO!$A$3=1,IF(GETPIVOTDATA("Data",$A$1,"Brand",$A490,"Data",DATE(YEAR(INDEX(Tendina_Data,SERVIZIO!$A$2)),MONTH(INDEX(Tendina_Data,SERVIZIO!$A$2)),1))&lt;&gt;"",$A490,""),IF(GETPIVOTDATA("Data",$E$1,"Brand",$F490,"Data",DATE(YEAR(INDEX(Tendina_Data,SERVIZIO!$A$2)),MONTH(INDEX(Tendina_Data,SERVIZIO!$A$2)),1),"Settore",INDEX(Tendina_Settori,SERVIZIO!$A$3))&lt;&gt;"",$F490,"")),"")</f>
        <v/>
      </c>
      <c r="L490" s="30" t="str">
        <f ca="1">IF(K490&lt;&gt;"",COUNTIF($K$3:K490,"*?*"),"")</f>
        <v/>
      </c>
      <c r="M490" s="30">
        <v>488</v>
      </c>
      <c r="N490" s="30" t="str">
        <f t="shared" ca="1" si="7"/>
        <v/>
      </c>
    </row>
    <row r="491" spans="11:14" x14ac:dyDescent="0.25">
      <c r="K491" s="30" t="str">
        <f ca="1">IFERROR(IF(SERVIZIO!$A$3=1,IF(GETPIVOTDATA("Data",$A$1,"Brand",$A491,"Data",DATE(YEAR(INDEX(Tendina_Data,SERVIZIO!$A$2)),MONTH(INDEX(Tendina_Data,SERVIZIO!$A$2)),1))&lt;&gt;"",$A491,""),IF(GETPIVOTDATA("Data",$E$1,"Brand",$F491,"Data",DATE(YEAR(INDEX(Tendina_Data,SERVIZIO!$A$2)),MONTH(INDEX(Tendina_Data,SERVIZIO!$A$2)),1),"Settore",INDEX(Tendina_Settori,SERVIZIO!$A$3))&lt;&gt;"",$F491,"")),"")</f>
        <v/>
      </c>
      <c r="L491" s="30" t="str">
        <f ca="1">IF(K491&lt;&gt;"",COUNTIF($K$3:K491,"*?*"),"")</f>
        <v/>
      </c>
      <c r="M491" s="30">
        <v>489</v>
      </c>
      <c r="N491" s="30" t="str">
        <f t="shared" ca="1" si="7"/>
        <v/>
      </c>
    </row>
    <row r="492" spans="11:14" x14ac:dyDescent="0.25">
      <c r="K492" s="30" t="str">
        <f ca="1">IFERROR(IF(SERVIZIO!$A$3=1,IF(GETPIVOTDATA("Data",$A$1,"Brand",$A492,"Data",DATE(YEAR(INDEX(Tendina_Data,SERVIZIO!$A$2)),MONTH(INDEX(Tendina_Data,SERVIZIO!$A$2)),1))&lt;&gt;"",$A492,""),IF(GETPIVOTDATA("Data",$E$1,"Brand",$F492,"Data",DATE(YEAR(INDEX(Tendina_Data,SERVIZIO!$A$2)),MONTH(INDEX(Tendina_Data,SERVIZIO!$A$2)),1),"Settore",INDEX(Tendina_Settori,SERVIZIO!$A$3))&lt;&gt;"",$F492,"")),"")</f>
        <v/>
      </c>
      <c r="L492" s="30" t="str">
        <f ca="1">IF(K492&lt;&gt;"",COUNTIF($K$3:K492,"*?*"),"")</f>
        <v/>
      </c>
      <c r="M492" s="30">
        <v>490</v>
      </c>
      <c r="N492" s="30" t="str">
        <f t="shared" ca="1" si="7"/>
        <v/>
      </c>
    </row>
    <row r="493" spans="11:14" x14ac:dyDescent="0.25">
      <c r="K493" s="30" t="str">
        <f ca="1">IFERROR(IF(SERVIZIO!$A$3=1,IF(GETPIVOTDATA("Data",$A$1,"Brand",$A493,"Data",DATE(YEAR(INDEX(Tendina_Data,SERVIZIO!$A$2)),MONTH(INDEX(Tendina_Data,SERVIZIO!$A$2)),1))&lt;&gt;"",$A493,""),IF(GETPIVOTDATA("Data",$E$1,"Brand",$F493,"Data",DATE(YEAR(INDEX(Tendina_Data,SERVIZIO!$A$2)),MONTH(INDEX(Tendina_Data,SERVIZIO!$A$2)),1),"Settore",INDEX(Tendina_Settori,SERVIZIO!$A$3))&lt;&gt;"",$F493,"")),"")</f>
        <v/>
      </c>
      <c r="L493" s="30" t="str">
        <f ca="1">IF(K493&lt;&gt;"",COUNTIF($K$3:K493,"*?*"),"")</f>
        <v/>
      </c>
      <c r="M493" s="30">
        <v>491</v>
      </c>
      <c r="N493" s="30" t="str">
        <f t="shared" ca="1" si="7"/>
        <v/>
      </c>
    </row>
    <row r="494" spans="11:14" x14ac:dyDescent="0.25">
      <c r="K494" s="30" t="str">
        <f ca="1">IFERROR(IF(SERVIZIO!$A$3=1,IF(GETPIVOTDATA("Data",$A$1,"Brand",$A494,"Data",DATE(YEAR(INDEX(Tendina_Data,SERVIZIO!$A$2)),MONTH(INDEX(Tendina_Data,SERVIZIO!$A$2)),1))&lt;&gt;"",$A494,""),IF(GETPIVOTDATA("Data",$E$1,"Brand",$F494,"Data",DATE(YEAR(INDEX(Tendina_Data,SERVIZIO!$A$2)),MONTH(INDEX(Tendina_Data,SERVIZIO!$A$2)),1),"Settore",INDEX(Tendina_Settori,SERVIZIO!$A$3))&lt;&gt;"",$F494,"")),"")</f>
        <v/>
      </c>
      <c r="L494" s="30" t="str">
        <f ca="1">IF(K494&lt;&gt;"",COUNTIF($K$3:K494,"*?*"),"")</f>
        <v/>
      </c>
      <c r="M494" s="30">
        <v>492</v>
      </c>
      <c r="N494" s="30" t="str">
        <f t="shared" ca="1" si="7"/>
        <v/>
      </c>
    </row>
    <row r="495" spans="11:14" x14ac:dyDescent="0.25">
      <c r="K495" s="30" t="str">
        <f ca="1">IFERROR(IF(SERVIZIO!$A$3=1,IF(GETPIVOTDATA("Data",$A$1,"Brand",$A495,"Data",DATE(YEAR(INDEX(Tendina_Data,SERVIZIO!$A$2)),MONTH(INDEX(Tendina_Data,SERVIZIO!$A$2)),1))&lt;&gt;"",$A495,""),IF(GETPIVOTDATA("Data",$E$1,"Brand",$F495,"Data",DATE(YEAR(INDEX(Tendina_Data,SERVIZIO!$A$2)),MONTH(INDEX(Tendina_Data,SERVIZIO!$A$2)),1),"Settore",INDEX(Tendina_Settori,SERVIZIO!$A$3))&lt;&gt;"",$F495,"")),"")</f>
        <v/>
      </c>
      <c r="L495" s="30" t="str">
        <f ca="1">IF(K495&lt;&gt;"",COUNTIF($K$3:K495,"*?*"),"")</f>
        <v/>
      </c>
      <c r="M495" s="30">
        <v>493</v>
      </c>
      <c r="N495" s="30" t="str">
        <f t="shared" ca="1" si="7"/>
        <v/>
      </c>
    </row>
    <row r="496" spans="11:14" x14ac:dyDescent="0.25">
      <c r="K496" s="30" t="str">
        <f ca="1">IFERROR(IF(SERVIZIO!$A$3=1,IF(GETPIVOTDATA("Data",$A$1,"Brand",$A496,"Data",DATE(YEAR(INDEX(Tendina_Data,SERVIZIO!$A$2)),MONTH(INDEX(Tendina_Data,SERVIZIO!$A$2)),1))&lt;&gt;"",$A496,""),IF(GETPIVOTDATA("Data",$E$1,"Brand",$F496,"Data",DATE(YEAR(INDEX(Tendina_Data,SERVIZIO!$A$2)),MONTH(INDEX(Tendina_Data,SERVIZIO!$A$2)),1),"Settore",INDEX(Tendina_Settori,SERVIZIO!$A$3))&lt;&gt;"",$F496,"")),"")</f>
        <v/>
      </c>
      <c r="L496" s="30" t="str">
        <f ca="1">IF(K496&lt;&gt;"",COUNTIF($K$3:K496,"*?*"),"")</f>
        <v/>
      </c>
      <c r="M496" s="30">
        <v>494</v>
      </c>
      <c r="N496" s="30" t="str">
        <f t="shared" ca="1" si="7"/>
        <v/>
      </c>
    </row>
    <row r="497" spans="11:14" x14ac:dyDescent="0.25">
      <c r="K497" s="30" t="str">
        <f ca="1">IFERROR(IF(SERVIZIO!$A$3=1,IF(GETPIVOTDATA("Data",$A$1,"Brand",$A497,"Data",DATE(YEAR(INDEX(Tendina_Data,SERVIZIO!$A$2)),MONTH(INDEX(Tendina_Data,SERVIZIO!$A$2)),1))&lt;&gt;"",$A497,""),IF(GETPIVOTDATA("Data",$E$1,"Brand",$F497,"Data",DATE(YEAR(INDEX(Tendina_Data,SERVIZIO!$A$2)),MONTH(INDEX(Tendina_Data,SERVIZIO!$A$2)),1),"Settore",INDEX(Tendina_Settori,SERVIZIO!$A$3))&lt;&gt;"",$F497,"")),"")</f>
        <v/>
      </c>
      <c r="L497" s="30" t="str">
        <f ca="1">IF(K497&lt;&gt;"",COUNTIF($K$3:K497,"*?*"),"")</f>
        <v/>
      </c>
      <c r="M497" s="30">
        <v>495</v>
      </c>
      <c r="N497" s="30" t="str">
        <f t="shared" ca="1" si="7"/>
        <v/>
      </c>
    </row>
    <row r="498" spans="11:14" x14ac:dyDescent="0.25">
      <c r="K498" s="30" t="str">
        <f ca="1">IFERROR(IF(SERVIZIO!$A$3=1,IF(GETPIVOTDATA("Data",$A$1,"Brand",$A498,"Data",DATE(YEAR(INDEX(Tendina_Data,SERVIZIO!$A$2)),MONTH(INDEX(Tendina_Data,SERVIZIO!$A$2)),1))&lt;&gt;"",$A498,""),IF(GETPIVOTDATA("Data",$E$1,"Brand",$F498,"Data",DATE(YEAR(INDEX(Tendina_Data,SERVIZIO!$A$2)),MONTH(INDEX(Tendina_Data,SERVIZIO!$A$2)),1),"Settore",INDEX(Tendina_Settori,SERVIZIO!$A$3))&lt;&gt;"",$F498,"")),"")</f>
        <v/>
      </c>
      <c r="L498" s="30" t="str">
        <f ca="1">IF(K498&lt;&gt;"",COUNTIF($K$3:K498,"*?*"),"")</f>
        <v/>
      </c>
      <c r="M498" s="30">
        <v>496</v>
      </c>
      <c r="N498" s="30" t="str">
        <f t="shared" ca="1" si="7"/>
        <v/>
      </c>
    </row>
    <row r="499" spans="11:14" x14ac:dyDescent="0.25">
      <c r="K499" s="30" t="str">
        <f ca="1">IFERROR(IF(SERVIZIO!$A$3=1,IF(GETPIVOTDATA("Data",$A$1,"Brand",$A499,"Data",DATE(YEAR(INDEX(Tendina_Data,SERVIZIO!$A$2)),MONTH(INDEX(Tendina_Data,SERVIZIO!$A$2)),1))&lt;&gt;"",$A499,""),IF(GETPIVOTDATA("Data",$E$1,"Brand",$F499,"Data",DATE(YEAR(INDEX(Tendina_Data,SERVIZIO!$A$2)),MONTH(INDEX(Tendina_Data,SERVIZIO!$A$2)),1),"Settore",INDEX(Tendina_Settori,SERVIZIO!$A$3))&lt;&gt;"",$F499,"")),"")</f>
        <v/>
      </c>
      <c r="L499" s="30" t="str">
        <f ca="1">IF(K499&lt;&gt;"",COUNTIF($K$3:K499,"*?*"),"")</f>
        <v/>
      </c>
      <c r="M499" s="30">
        <v>497</v>
      </c>
      <c r="N499" s="30" t="str">
        <f t="shared" ca="1" si="7"/>
        <v/>
      </c>
    </row>
    <row r="500" spans="11:14" x14ac:dyDescent="0.25">
      <c r="K500" s="30" t="str">
        <f ca="1">IFERROR(IF(SERVIZIO!$A$3=1,IF(GETPIVOTDATA("Data",$A$1,"Brand",$A500,"Data",DATE(YEAR(INDEX(Tendina_Data,SERVIZIO!$A$2)),MONTH(INDEX(Tendina_Data,SERVIZIO!$A$2)),1))&lt;&gt;"",$A500,""),IF(GETPIVOTDATA("Data",$E$1,"Brand",$F500,"Data",DATE(YEAR(INDEX(Tendina_Data,SERVIZIO!$A$2)),MONTH(INDEX(Tendina_Data,SERVIZIO!$A$2)),1),"Settore",INDEX(Tendina_Settori,SERVIZIO!$A$3))&lt;&gt;"",$F500,"")),"")</f>
        <v/>
      </c>
      <c r="L500" s="30" t="str">
        <f ca="1">IF(K500&lt;&gt;"",COUNTIF($K$3:K500,"*?*"),"")</f>
        <v/>
      </c>
      <c r="M500" s="30">
        <v>498</v>
      </c>
      <c r="N500" s="30" t="str">
        <f t="shared" ca="1" si="7"/>
        <v/>
      </c>
    </row>
    <row r="501" spans="11:14" x14ac:dyDescent="0.25">
      <c r="K501" s="30" t="str">
        <f ca="1">IFERROR(IF(SERVIZIO!$A$3=1,IF(GETPIVOTDATA("Data",$A$1,"Brand",$A501,"Data",DATE(YEAR(INDEX(Tendina_Data,SERVIZIO!$A$2)),MONTH(INDEX(Tendina_Data,SERVIZIO!$A$2)),1))&lt;&gt;"",$A501,""),IF(GETPIVOTDATA("Data",$E$1,"Brand",$F501,"Data",DATE(YEAR(INDEX(Tendina_Data,SERVIZIO!$A$2)),MONTH(INDEX(Tendina_Data,SERVIZIO!$A$2)),1),"Settore",INDEX(Tendina_Settori,SERVIZIO!$A$3))&lt;&gt;"",$F501,"")),"")</f>
        <v/>
      </c>
      <c r="L501" s="30" t="str">
        <f ca="1">IF(K501&lt;&gt;"",COUNTIF($K$3:K501,"*?*"),"")</f>
        <v/>
      </c>
      <c r="M501" s="30">
        <v>499</v>
      </c>
      <c r="N501" s="30" t="str">
        <f t="shared" ca="1" si="7"/>
        <v/>
      </c>
    </row>
    <row r="502" spans="11:14" x14ac:dyDescent="0.25">
      <c r="K502" s="30" t="str">
        <f ca="1">IFERROR(IF(SERVIZIO!$A$3=1,IF(GETPIVOTDATA("Data",$A$1,"Brand",$A502,"Data",DATE(YEAR(INDEX(Tendina_Data,SERVIZIO!$A$2)),MONTH(INDEX(Tendina_Data,SERVIZIO!$A$2)),1))&lt;&gt;"",$A502,""),IF(GETPIVOTDATA("Data",$E$1,"Brand",$F502,"Data",DATE(YEAR(INDEX(Tendina_Data,SERVIZIO!$A$2)),MONTH(INDEX(Tendina_Data,SERVIZIO!$A$2)),1),"Settore",INDEX(Tendina_Settori,SERVIZIO!$A$3))&lt;&gt;"",$F502,"")),"")</f>
        <v/>
      </c>
      <c r="L502" s="30" t="str">
        <f ca="1">IF(K502&lt;&gt;"",COUNTIF($K$3:K502,"*?*"),"")</f>
        <v/>
      </c>
      <c r="M502" s="30">
        <v>500</v>
      </c>
      <c r="N502" s="30" t="str">
        <f t="shared" ca="1" si="7"/>
        <v/>
      </c>
    </row>
    <row r="503" spans="11:14" x14ac:dyDescent="0.25">
      <c r="K503" s="30" t="str">
        <f ca="1">IFERROR(IF(SERVIZIO!$A$3=1,IF(GETPIVOTDATA("Data",$A$1,"Brand",$A503,"Data",DATE(YEAR(INDEX(Tendina_Data,SERVIZIO!$A$2)),MONTH(INDEX(Tendina_Data,SERVIZIO!$A$2)),1))&lt;&gt;"",$A503,""),IF(GETPIVOTDATA("Data",$E$1,"Brand",$F503,"Data",DATE(YEAR(INDEX(Tendina_Data,SERVIZIO!$A$2)),MONTH(INDEX(Tendina_Data,SERVIZIO!$A$2)),1),"Settore",INDEX(Tendina_Settori,SERVIZIO!$A$3))&lt;&gt;"",$F503,"")),"")</f>
        <v/>
      </c>
      <c r="L503" s="30" t="str">
        <f ca="1">IF(K503&lt;&gt;"",COUNTIF($K$3:K503,"*?*"),"")</f>
        <v/>
      </c>
      <c r="M503" s="30">
        <v>501</v>
      </c>
      <c r="N503" s="30" t="str">
        <f t="shared" ca="1" si="7"/>
        <v/>
      </c>
    </row>
    <row r="504" spans="11:14" x14ac:dyDescent="0.25">
      <c r="K504" s="30" t="str">
        <f ca="1">IFERROR(IF(SERVIZIO!$A$3=1,IF(GETPIVOTDATA("Data",$A$1,"Brand",$A504,"Data",DATE(YEAR(INDEX(Tendina_Data,SERVIZIO!$A$2)),MONTH(INDEX(Tendina_Data,SERVIZIO!$A$2)),1))&lt;&gt;"",$A504,""),IF(GETPIVOTDATA("Data",$E$1,"Brand",$F504,"Data",DATE(YEAR(INDEX(Tendina_Data,SERVIZIO!$A$2)),MONTH(INDEX(Tendina_Data,SERVIZIO!$A$2)),1),"Settore",INDEX(Tendina_Settori,SERVIZIO!$A$3))&lt;&gt;"",$F504,"")),"")</f>
        <v/>
      </c>
      <c r="L504" s="30" t="str">
        <f ca="1">IF(K504&lt;&gt;"",COUNTIF($K$3:K504,"*?*"),"")</f>
        <v/>
      </c>
      <c r="M504" s="30">
        <v>502</v>
      </c>
      <c r="N504" s="30" t="str">
        <f t="shared" ca="1" si="7"/>
        <v/>
      </c>
    </row>
    <row r="505" spans="11:14" x14ac:dyDescent="0.25">
      <c r="K505" s="30" t="str">
        <f ca="1">IFERROR(IF(SERVIZIO!$A$3=1,IF(GETPIVOTDATA("Data",$A$1,"Brand",$A505,"Data",DATE(YEAR(INDEX(Tendina_Data,SERVIZIO!$A$2)),MONTH(INDEX(Tendina_Data,SERVIZIO!$A$2)),1))&lt;&gt;"",$A505,""),IF(GETPIVOTDATA("Data",$E$1,"Brand",$F505,"Data",DATE(YEAR(INDEX(Tendina_Data,SERVIZIO!$A$2)),MONTH(INDEX(Tendina_Data,SERVIZIO!$A$2)),1),"Settore",INDEX(Tendina_Settori,SERVIZIO!$A$3))&lt;&gt;"",$F505,"")),"")</f>
        <v/>
      </c>
      <c r="L505" s="30" t="str">
        <f ca="1">IF(K505&lt;&gt;"",COUNTIF($K$3:K505,"*?*"),"")</f>
        <v/>
      </c>
      <c r="M505" s="30">
        <v>503</v>
      </c>
      <c r="N505" s="30" t="str">
        <f t="shared" ca="1" si="7"/>
        <v/>
      </c>
    </row>
    <row r="506" spans="11:14" x14ac:dyDescent="0.25">
      <c r="K506" s="30" t="str">
        <f ca="1">IFERROR(IF(SERVIZIO!$A$3=1,IF(GETPIVOTDATA("Data",$A$1,"Brand",$A506,"Data",DATE(YEAR(INDEX(Tendina_Data,SERVIZIO!$A$2)),MONTH(INDEX(Tendina_Data,SERVIZIO!$A$2)),1))&lt;&gt;"",$A506,""),IF(GETPIVOTDATA("Data",$E$1,"Brand",$F506,"Data",DATE(YEAR(INDEX(Tendina_Data,SERVIZIO!$A$2)),MONTH(INDEX(Tendina_Data,SERVIZIO!$A$2)),1),"Settore",INDEX(Tendina_Settori,SERVIZIO!$A$3))&lt;&gt;"",$F506,"")),"")</f>
        <v/>
      </c>
      <c r="L506" s="30" t="str">
        <f ca="1">IF(K506&lt;&gt;"",COUNTIF($K$3:K506,"*?*"),"")</f>
        <v/>
      </c>
      <c r="M506" s="30">
        <v>504</v>
      </c>
      <c r="N506" s="30" t="str">
        <f t="shared" ca="1" si="7"/>
        <v/>
      </c>
    </row>
    <row r="507" spans="11:14" x14ac:dyDescent="0.25">
      <c r="K507" s="30" t="str">
        <f ca="1">IFERROR(IF(SERVIZIO!$A$3=1,IF(GETPIVOTDATA("Data",$A$1,"Brand",$A507,"Data",DATE(YEAR(INDEX(Tendina_Data,SERVIZIO!$A$2)),MONTH(INDEX(Tendina_Data,SERVIZIO!$A$2)),1))&lt;&gt;"",$A507,""),IF(GETPIVOTDATA("Data",$E$1,"Brand",$F507,"Data",DATE(YEAR(INDEX(Tendina_Data,SERVIZIO!$A$2)),MONTH(INDEX(Tendina_Data,SERVIZIO!$A$2)),1),"Settore",INDEX(Tendina_Settori,SERVIZIO!$A$3))&lt;&gt;"",$F507,"")),"")</f>
        <v/>
      </c>
      <c r="L507" s="30" t="str">
        <f ca="1">IF(K507&lt;&gt;"",COUNTIF($K$3:K507,"*?*"),"")</f>
        <v/>
      </c>
      <c r="M507" s="30">
        <v>505</v>
      </c>
      <c r="N507" s="30" t="str">
        <f t="shared" ca="1" si="7"/>
        <v/>
      </c>
    </row>
    <row r="508" spans="11:14" x14ac:dyDescent="0.25">
      <c r="K508" s="30" t="str">
        <f ca="1">IFERROR(IF(SERVIZIO!$A$3=1,IF(GETPIVOTDATA("Data",$A$1,"Brand",$A508,"Data",DATE(YEAR(INDEX(Tendina_Data,SERVIZIO!$A$2)),MONTH(INDEX(Tendina_Data,SERVIZIO!$A$2)),1))&lt;&gt;"",$A508,""),IF(GETPIVOTDATA("Data",$E$1,"Brand",$F508,"Data",DATE(YEAR(INDEX(Tendina_Data,SERVIZIO!$A$2)),MONTH(INDEX(Tendina_Data,SERVIZIO!$A$2)),1),"Settore",INDEX(Tendina_Settori,SERVIZIO!$A$3))&lt;&gt;"",$F508,"")),"")</f>
        <v/>
      </c>
      <c r="L508" s="30" t="str">
        <f ca="1">IF(K508&lt;&gt;"",COUNTIF($K$3:K508,"*?*"),"")</f>
        <v/>
      </c>
      <c r="M508" s="30">
        <v>506</v>
      </c>
      <c r="N508" s="30" t="str">
        <f t="shared" ca="1" si="7"/>
        <v/>
      </c>
    </row>
    <row r="509" spans="11:14" x14ac:dyDescent="0.25">
      <c r="K509" s="30" t="str">
        <f ca="1">IFERROR(IF(SERVIZIO!$A$3=1,IF(GETPIVOTDATA("Data",$A$1,"Brand",$A509,"Data",DATE(YEAR(INDEX(Tendina_Data,SERVIZIO!$A$2)),MONTH(INDEX(Tendina_Data,SERVIZIO!$A$2)),1))&lt;&gt;"",$A509,""),IF(GETPIVOTDATA("Data",$E$1,"Brand",$F509,"Data",DATE(YEAR(INDEX(Tendina_Data,SERVIZIO!$A$2)),MONTH(INDEX(Tendina_Data,SERVIZIO!$A$2)),1),"Settore",INDEX(Tendina_Settori,SERVIZIO!$A$3))&lt;&gt;"",$F509,"")),"")</f>
        <v/>
      </c>
      <c r="L509" s="30" t="str">
        <f ca="1">IF(K509&lt;&gt;"",COUNTIF($K$3:K509,"*?*"),"")</f>
        <v/>
      </c>
      <c r="M509" s="30">
        <v>507</v>
      </c>
      <c r="N509" s="30" t="str">
        <f t="shared" ca="1" si="7"/>
        <v/>
      </c>
    </row>
    <row r="510" spans="11:14" x14ac:dyDescent="0.25">
      <c r="K510" s="30" t="str">
        <f ca="1">IFERROR(IF(SERVIZIO!$A$3=1,IF(GETPIVOTDATA("Data",$A$1,"Brand",$A510,"Data",DATE(YEAR(INDEX(Tendina_Data,SERVIZIO!$A$2)),MONTH(INDEX(Tendina_Data,SERVIZIO!$A$2)),1))&lt;&gt;"",$A510,""),IF(GETPIVOTDATA("Data",$E$1,"Brand",$F510,"Data",DATE(YEAR(INDEX(Tendina_Data,SERVIZIO!$A$2)),MONTH(INDEX(Tendina_Data,SERVIZIO!$A$2)),1),"Settore",INDEX(Tendina_Settori,SERVIZIO!$A$3))&lt;&gt;"",$F510,"")),"")</f>
        <v/>
      </c>
      <c r="L510" s="30" t="str">
        <f ca="1">IF(K510&lt;&gt;"",COUNTIF($K$3:K510,"*?*"),"")</f>
        <v/>
      </c>
      <c r="M510" s="30">
        <v>508</v>
      </c>
      <c r="N510" s="30" t="str">
        <f t="shared" ca="1" si="7"/>
        <v/>
      </c>
    </row>
    <row r="511" spans="11:14" x14ac:dyDescent="0.25">
      <c r="K511" s="30" t="str">
        <f ca="1">IFERROR(IF(SERVIZIO!$A$3=1,IF(GETPIVOTDATA("Data",$A$1,"Brand",$A511,"Data",DATE(YEAR(INDEX(Tendina_Data,SERVIZIO!$A$2)),MONTH(INDEX(Tendina_Data,SERVIZIO!$A$2)),1))&lt;&gt;"",$A511,""),IF(GETPIVOTDATA("Data",$E$1,"Brand",$F511,"Data",DATE(YEAR(INDEX(Tendina_Data,SERVIZIO!$A$2)),MONTH(INDEX(Tendina_Data,SERVIZIO!$A$2)),1),"Settore",INDEX(Tendina_Settori,SERVIZIO!$A$3))&lt;&gt;"",$F511,"")),"")</f>
        <v/>
      </c>
      <c r="L511" s="30" t="str">
        <f ca="1">IF(K511&lt;&gt;"",COUNTIF($K$3:K511,"*?*"),"")</f>
        <v/>
      </c>
      <c r="M511" s="30">
        <v>509</v>
      </c>
      <c r="N511" s="30" t="str">
        <f t="shared" ca="1" si="7"/>
        <v/>
      </c>
    </row>
    <row r="512" spans="11:14" x14ac:dyDescent="0.25">
      <c r="K512" s="30" t="str">
        <f ca="1">IFERROR(IF(SERVIZIO!$A$3=1,IF(GETPIVOTDATA("Data",$A$1,"Brand",$A512,"Data",DATE(YEAR(INDEX(Tendina_Data,SERVIZIO!$A$2)),MONTH(INDEX(Tendina_Data,SERVIZIO!$A$2)),1))&lt;&gt;"",$A512,""),IF(GETPIVOTDATA("Data",$E$1,"Brand",$F512,"Data",DATE(YEAR(INDEX(Tendina_Data,SERVIZIO!$A$2)),MONTH(INDEX(Tendina_Data,SERVIZIO!$A$2)),1),"Settore",INDEX(Tendina_Settori,SERVIZIO!$A$3))&lt;&gt;"",$F512,"")),"")</f>
        <v/>
      </c>
      <c r="L512" s="30" t="str">
        <f ca="1">IF(K512&lt;&gt;"",COUNTIF($K$3:K512,"*?*"),"")</f>
        <v/>
      </c>
      <c r="M512" s="30">
        <v>510</v>
      </c>
      <c r="N512" s="30" t="str">
        <f t="shared" ca="1" si="7"/>
        <v/>
      </c>
    </row>
    <row r="513" spans="11:14" x14ac:dyDescent="0.25">
      <c r="K513" s="30" t="str">
        <f ca="1">IFERROR(IF(SERVIZIO!$A$3=1,IF(GETPIVOTDATA("Data",$A$1,"Brand",$A513,"Data",DATE(YEAR(INDEX(Tendina_Data,SERVIZIO!$A$2)),MONTH(INDEX(Tendina_Data,SERVIZIO!$A$2)),1))&lt;&gt;"",$A513,""),IF(GETPIVOTDATA("Data",$E$1,"Brand",$F513,"Data",DATE(YEAR(INDEX(Tendina_Data,SERVIZIO!$A$2)),MONTH(INDEX(Tendina_Data,SERVIZIO!$A$2)),1),"Settore",INDEX(Tendina_Settori,SERVIZIO!$A$3))&lt;&gt;"",$F513,"")),"")</f>
        <v/>
      </c>
      <c r="L513" s="30" t="str">
        <f ca="1">IF(K513&lt;&gt;"",COUNTIF($K$3:K513,"*?*"),"")</f>
        <v/>
      </c>
      <c r="M513" s="30">
        <v>511</v>
      </c>
      <c r="N513" s="30" t="str">
        <f t="shared" ca="1" si="7"/>
        <v/>
      </c>
    </row>
    <row r="514" spans="11:14" x14ac:dyDescent="0.25">
      <c r="K514" s="30" t="str">
        <f ca="1">IFERROR(IF(SERVIZIO!$A$3=1,IF(GETPIVOTDATA("Data",$A$1,"Brand",$A514,"Data",DATE(YEAR(INDEX(Tendina_Data,SERVIZIO!$A$2)),MONTH(INDEX(Tendina_Data,SERVIZIO!$A$2)),1))&lt;&gt;"",$A514,""),IF(GETPIVOTDATA("Data",$E$1,"Brand",$F514,"Data",DATE(YEAR(INDEX(Tendina_Data,SERVIZIO!$A$2)),MONTH(INDEX(Tendina_Data,SERVIZIO!$A$2)),1),"Settore",INDEX(Tendina_Settori,SERVIZIO!$A$3))&lt;&gt;"",$F514,"")),"")</f>
        <v/>
      </c>
      <c r="L514" s="30" t="str">
        <f ca="1">IF(K514&lt;&gt;"",COUNTIF($K$3:K514,"*?*"),"")</f>
        <v/>
      </c>
      <c r="M514" s="30">
        <v>512</v>
      </c>
      <c r="N514" s="30" t="str">
        <f t="shared" ca="1" si="7"/>
        <v/>
      </c>
    </row>
    <row r="515" spans="11:14" x14ac:dyDescent="0.25">
      <c r="K515" s="30" t="str">
        <f ca="1">IFERROR(IF(SERVIZIO!$A$3=1,IF(GETPIVOTDATA("Data",$A$1,"Brand",$A515,"Data",DATE(YEAR(INDEX(Tendina_Data,SERVIZIO!$A$2)),MONTH(INDEX(Tendina_Data,SERVIZIO!$A$2)),1))&lt;&gt;"",$A515,""),IF(GETPIVOTDATA("Data",$E$1,"Brand",$F515,"Data",DATE(YEAR(INDEX(Tendina_Data,SERVIZIO!$A$2)),MONTH(INDEX(Tendina_Data,SERVIZIO!$A$2)),1),"Settore",INDEX(Tendina_Settori,SERVIZIO!$A$3))&lt;&gt;"",$F515,"")),"")</f>
        <v/>
      </c>
      <c r="L515" s="30" t="str">
        <f ca="1">IF(K515&lt;&gt;"",COUNTIF($K$3:K515,"*?*"),"")</f>
        <v/>
      </c>
      <c r="M515" s="30">
        <v>513</v>
      </c>
      <c r="N515" s="30" t="str">
        <f t="shared" ca="1" si="7"/>
        <v/>
      </c>
    </row>
    <row r="516" spans="11:14" x14ac:dyDescent="0.25">
      <c r="K516" s="30" t="str">
        <f ca="1">IFERROR(IF(SERVIZIO!$A$3=1,IF(GETPIVOTDATA("Data",$A$1,"Brand",$A516,"Data",DATE(YEAR(INDEX(Tendina_Data,SERVIZIO!$A$2)),MONTH(INDEX(Tendina_Data,SERVIZIO!$A$2)),1))&lt;&gt;"",$A516,""),IF(GETPIVOTDATA("Data",$E$1,"Brand",$F516,"Data",DATE(YEAR(INDEX(Tendina_Data,SERVIZIO!$A$2)),MONTH(INDEX(Tendina_Data,SERVIZIO!$A$2)),1),"Settore",INDEX(Tendina_Settori,SERVIZIO!$A$3))&lt;&gt;"",$F516,"")),"")</f>
        <v/>
      </c>
      <c r="L516" s="30" t="str">
        <f ca="1">IF(K516&lt;&gt;"",COUNTIF($K$3:K516,"*?*"),"")</f>
        <v/>
      </c>
      <c r="M516" s="30">
        <v>514</v>
      </c>
      <c r="N516" s="30" t="str">
        <f t="shared" ref="N516:N579" ca="1" si="8">IFERROR(INDEX($K$3:$K$1002,MATCH($M516,$L$3:$L$1002,0)),"")</f>
        <v/>
      </c>
    </row>
    <row r="517" spans="11:14" x14ac:dyDescent="0.25">
      <c r="K517" s="30" t="str">
        <f ca="1">IFERROR(IF(SERVIZIO!$A$3=1,IF(GETPIVOTDATA("Data",$A$1,"Brand",$A517,"Data",DATE(YEAR(INDEX(Tendina_Data,SERVIZIO!$A$2)),MONTH(INDEX(Tendina_Data,SERVIZIO!$A$2)),1))&lt;&gt;"",$A517,""),IF(GETPIVOTDATA("Data",$E$1,"Brand",$F517,"Data",DATE(YEAR(INDEX(Tendina_Data,SERVIZIO!$A$2)),MONTH(INDEX(Tendina_Data,SERVIZIO!$A$2)),1),"Settore",INDEX(Tendina_Settori,SERVIZIO!$A$3))&lt;&gt;"",$F517,"")),"")</f>
        <v/>
      </c>
      <c r="L517" s="30" t="str">
        <f ca="1">IF(K517&lt;&gt;"",COUNTIF($K$3:K517,"*?*"),"")</f>
        <v/>
      </c>
      <c r="M517" s="30">
        <v>515</v>
      </c>
      <c r="N517" s="30" t="str">
        <f t="shared" ca="1" si="8"/>
        <v/>
      </c>
    </row>
    <row r="518" spans="11:14" x14ac:dyDescent="0.25">
      <c r="K518" s="30" t="str">
        <f ca="1">IFERROR(IF(SERVIZIO!$A$3=1,IF(GETPIVOTDATA("Data",$A$1,"Brand",$A518,"Data",DATE(YEAR(INDEX(Tendina_Data,SERVIZIO!$A$2)),MONTH(INDEX(Tendina_Data,SERVIZIO!$A$2)),1))&lt;&gt;"",$A518,""),IF(GETPIVOTDATA("Data",$E$1,"Brand",$F518,"Data",DATE(YEAR(INDEX(Tendina_Data,SERVIZIO!$A$2)),MONTH(INDEX(Tendina_Data,SERVIZIO!$A$2)),1),"Settore",INDEX(Tendina_Settori,SERVIZIO!$A$3))&lt;&gt;"",$F518,"")),"")</f>
        <v/>
      </c>
      <c r="L518" s="30" t="str">
        <f ca="1">IF(K518&lt;&gt;"",COUNTIF($K$3:K518,"*?*"),"")</f>
        <v/>
      </c>
      <c r="M518" s="30">
        <v>516</v>
      </c>
      <c r="N518" s="30" t="str">
        <f t="shared" ca="1" si="8"/>
        <v/>
      </c>
    </row>
    <row r="519" spans="11:14" x14ac:dyDescent="0.25">
      <c r="K519" s="30" t="str">
        <f ca="1">IFERROR(IF(SERVIZIO!$A$3=1,IF(GETPIVOTDATA("Data",$A$1,"Brand",$A519,"Data",DATE(YEAR(INDEX(Tendina_Data,SERVIZIO!$A$2)),MONTH(INDEX(Tendina_Data,SERVIZIO!$A$2)),1))&lt;&gt;"",$A519,""),IF(GETPIVOTDATA("Data",$E$1,"Brand",$F519,"Data",DATE(YEAR(INDEX(Tendina_Data,SERVIZIO!$A$2)),MONTH(INDEX(Tendina_Data,SERVIZIO!$A$2)),1),"Settore",INDEX(Tendina_Settori,SERVIZIO!$A$3))&lt;&gt;"",$F519,"")),"")</f>
        <v/>
      </c>
      <c r="L519" s="30" t="str">
        <f ca="1">IF(K519&lt;&gt;"",COUNTIF($K$3:K519,"*?*"),"")</f>
        <v/>
      </c>
      <c r="M519" s="30">
        <v>517</v>
      </c>
      <c r="N519" s="30" t="str">
        <f t="shared" ca="1" si="8"/>
        <v/>
      </c>
    </row>
    <row r="520" spans="11:14" x14ac:dyDescent="0.25">
      <c r="K520" s="30" t="str">
        <f ca="1">IFERROR(IF(SERVIZIO!$A$3=1,IF(GETPIVOTDATA("Data",$A$1,"Brand",$A520,"Data",DATE(YEAR(INDEX(Tendina_Data,SERVIZIO!$A$2)),MONTH(INDEX(Tendina_Data,SERVIZIO!$A$2)),1))&lt;&gt;"",$A520,""),IF(GETPIVOTDATA("Data",$E$1,"Brand",$F520,"Data",DATE(YEAR(INDEX(Tendina_Data,SERVIZIO!$A$2)),MONTH(INDEX(Tendina_Data,SERVIZIO!$A$2)),1),"Settore",INDEX(Tendina_Settori,SERVIZIO!$A$3))&lt;&gt;"",$F520,"")),"")</f>
        <v/>
      </c>
      <c r="L520" s="30" t="str">
        <f ca="1">IF(K520&lt;&gt;"",COUNTIF($K$3:K520,"*?*"),"")</f>
        <v/>
      </c>
      <c r="M520" s="30">
        <v>518</v>
      </c>
      <c r="N520" s="30" t="str">
        <f t="shared" ca="1" si="8"/>
        <v/>
      </c>
    </row>
    <row r="521" spans="11:14" x14ac:dyDescent="0.25">
      <c r="K521" s="30" t="str">
        <f ca="1">IFERROR(IF(SERVIZIO!$A$3=1,IF(GETPIVOTDATA("Data",$A$1,"Brand",$A521,"Data",DATE(YEAR(INDEX(Tendina_Data,SERVIZIO!$A$2)),MONTH(INDEX(Tendina_Data,SERVIZIO!$A$2)),1))&lt;&gt;"",$A521,""),IF(GETPIVOTDATA("Data",$E$1,"Brand",$F521,"Data",DATE(YEAR(INDEX(Tendina_Data,SERVIZIO!$A$2)),MONTH(INDEX(Tendina_Data,SERVIZIO!$A$2)),1),"Settore",INDEX(Tendina_Settori,SERVIZIO!$A$3))&lt;&gt;"",$F521,"")),"")</f>
        <v/>
      </c>
      <c r="L521" s="30" t="str">
        <f ca="1">IF(K521&lt;&gt;"",COUNTIF($K$3:K521,"*?*"),"")</f>
        <v/>
      </c>
      <c r="M521" s="30">
        <v>519</v>
      </c>
      <c r="N521" s="30" t="str">
        <f t="shared" ca="1" si="8"/>
        <v/>
      </c>
    </row>
    <row r="522" spans="11:14" x14ac:dyDescent="0.25">
      <c r="K522" s="30" t="str">
        <f ca="1">IFERROR(IF(SERVIZIO!$A$3=1,IF(GETPIVOTDATA("Data",$A$1,"Brand",$A522,"Data",DATE(YEAR(INDEX(Tendina_Data,SERVIZIO!$A$2)),MONTH(INDEX(Tendina_Data,SERVIZIO!$A$2)),1))&lt;&gt;"",$A522,""),IF(GETPIVOTDATA("Data",$E$1,"Brand",$F522,"Data",DATE(YEAR(INDEX(Tendina_Data,SERVIZIO!$A$2)),MONTH(INDEX(Tendina_Data,SERVIZIO!$A$2)),1),"Settore",INDEX(Tendina_Settori,SERVIZIO!$A$3))&lt;&gt;"",$F522,"")),"")</f>
        <v/>
      </c>
      <c r="L522" s="30" t="str">
        <f ca="1">IF(K522&lt;&gt;"",COUNTIF($K$3:K522,"*?*"),"")</f>
        <v/>
      </c>
      <c r="M522" s="30">
        <v>520</v>
      </c>
      <c r="N522" s="30" t="str">
        <f t="shared" ca="1" si="8"/>
        <v/>
      </c>
    </row>
    <row r="523" spans="11:14" x14ac:dyDescent="0.25">
      <c r="K523" s="30" t="str">
        <f ca="1">IFERROR(IF(SERVIZIO!$A$3=1,IF(GETPIVOTDATA("Data",$A$1,"Brand",$A523,"Data",DATE(YEAR(INDEX(Tendina_Data,SERVIZIO!$A$2)),MONTH(INDEX(Tendina_Data,SERVIZIO!$A$2)),1))&lt;&gt;"",$A523,""),IF(GETPIVOTDATA("Data",$E$1,"Brand",$F523,"Data",DATE(YEAR(INDEX(Tendina_Data,SERVIZIO!$A$2)),MONTH(INDEX(Tendina_Data,SERVIZIO!$A$2)),1),"Settore",INDEX(Tendina_Settori,SERVIZIO!$A$3))&lt;&gt;"",$F523,"")),"")</f>
        <v/>
      </c>
      <c r="L523" s="30" t="str">
        <f ca="1">IF(K523&lt;&gt;"",COUNTIF($K$3:K523,"*?*"),"")</f>
        <v/>
      </c>
      <c r="M523" s="30">
        <v>521</v>
      </c>
      <c r="N523" s="30" t="str">
        <f t="shared" ca="1" si="8"/>
        <v/>
      </c>
    </row>
    <row r="524" spans="11:14" x14ac:dyDescent="0.25">
      <c r="K524" s="30" t="str">
        <f ca="1">IFERROR(IF(SERVIZIO!$A$3=1,IF(GETPIVOTDATA("Data",$A$1,"Brand",$A524,"Data",DATE(YEAR(INDEX(Tendina_Data,SERVIZIO!$A$2)),MONTH(INDEX(Tendina_Data,SERVIZIO!$A$2)),1))&lt;&gt;"",$A524,""),IF(GETPIVOTDATA("Data",$E$1,"Brand",$F524,"Data",DATE(YEAR(INDEX(Tendina_Data,SERVIZIO!$A$2)),MONTH(INDEX(Tendina_Data,SERVIZIO!$A$2)),1),"Settore",INDEX(Tendina_Settori,SERVIZIO!$A$3))&lt;&gt;"",$F524,"")),"")</f>
        <v/>
      </c>
      <c r="L524" s="30" t="str">
        <f ca="1">IF(K524&lt;&gt;"",COUNTIF($K$3:K524,"*?*"),"")</f>
        <v/>
      </c>
      <c r="M524" s="30">
        <v>522</v>
      </c>
      <c r="N524" s="30" t="str">
        <f t="shared" ca="1" si="8"/>
        <v/>
      </c>
    </row>
    <row r="525" spans="11:14" x14ac:dyDescent="0.25">
      <c r="K525" s="30" t="str">
        <f ca="1">IFERROR(IF(SERVIZIO!$A$3=1,IF(GETPIVOTDATA("Data",$A$1,"Brand",$A525,"Data",DATE(YEAR(INDEX(Tendina_Data,SERVIZIO!$A$2)),MONTH(INDEX(Tendina_Data,SERVIZIO!$A$2)),1))&lt;&gt;"",$A525,""),IF(GETPIVOTDATA("Data",$E$1,"Brand",$F525,"Data",DATE(YEAR(INDEX(Tendina_Data,SERVIZIO!$A$2)),MONTH(INDEX(Tendina_Data,SERVIZIO!$A$2)),1),"Settore",INDEX(Tendina_Settori,SERVIZIO!$A$3))&lt;&gt;"",$F525,"")),"")</f>
        <v/>
      </c>
      <c r="L525" s="30" t="str">
        <f ca="1">IF(K525&lt;&gt;"",COUNTIF($K$3:K525,"*?*"),"")</f>
        <v/>
      </c>
      <c r="M525" s="30">
        <v>523</v>
      </c>
      <c r="N525" s="30" t="str">
        <f t="shared" ca="1" si="8"/>
        <v/>
      </c>
    </row>
    <row r="526" spans="11:14" x14ac:dyDescent="0.25">
      <c r="K526" s="30" t="str">
        <f ca="1">IFERROR(IF(SERVIZIO!$A$3=1,IF(GETPIVOTDATA("Data",$A$1,"Brand",$A526,"Data",DATE(YEAR(INDEX(Tendina_Data,SERVIZIO!$A$2)),MONTH(INDEX(Tendina_Data,SERVIZIO!$A$2)),1))&lt;&gt;"",$A526,""),IF(GETPIVOTDATA("Data",$E$1,"Brand",$F526,"Data",DATE(YEAR(INDEX(Tendina_Data,SERVIZIO!$A$2)),MONTH(INDEX(Tendina_Data,SERVIZIO!$A$2)),1),"Settore",INDEX(Tendina_Settori,SERVIZIO!$A$3))&lt;&gt;"",$F526,"")),"")</f>
        <v/>
      </c>
      <c r="L526" s="30" t="str">
        <f ca="1">IF(K526&lt;&gt;"",COUNTIF($K$3:K526,"*?*"),"")</f>
        <v/>
      </c>
      <c r="M526" s="30">
        <v>524</v>
      </c>
      <c r="N526" s="30" t="str">
        <f t="shared" ca="1" si="8"/>
        <v/>
      </c>
    </row>
    <row r="527" spans="11:14" x14ac:dyDescent="0.25">
      <c r="K527" s="30" t="str">
        <f ca="1">IFERROR(IF(SERVIZIO!$A$3=1,IF(GETPIVOTDATA("Data",$A$1,"Brand",$A527,"Data",DATE(YEAR(INDEX(Tendina_Data,SERVIZIO!$A$2)),MONTH(INDEX(Tendina_Data,SERVIZIO!$A$2)),1))&lt;&gt;"",$A527,""),IF(GETPIVOTDATA("Data",$E$1,"Brand",$F527,"Data",DATE(YEAR(INDEX(Tendina_Data,SERVIZIO!$A$2)),MONTH(INDEX(Tendina_Data,SERVIZIO!$A$2)),1),"Settore",INDEX(Tendina_Settori,SERVIZIO!$A$3))&lt;&gt;"",$F527,"")),"")</f>
        <v/>
      </c>
      <c r="L527" s="30" t="str">
        <f ca="1">IF(K527&lt;&gt;"",COUNTIF($K$3:K527,"*?*"),"")</f>
        <v/>
      </c>
      <c r="M527" s="30">
        <v>525</v>
      </c>
      <c r="N527" s="30" t="str">
        <f t="shared" ca="1" si="8"/>
        <v/>
      </c>
    </row>
    <row r="528" spans="11:14" x14ac:dyDescent="0.25">
      <c r="K528" s="30" t="str">
        <f ca="1">IFERROR(IF(SERVIZIO!$A$3=1,IF(GETPIVOTDATA("Data",$A$1,"Brand",$A528,"Data",DATE(YEAR(INDEX(Tendina_Data,SERVIZIO!$A$2)),MONTH(INDEX(Tendina_Data,SERVIZIO!$A$2)),1))&lt;&gt;"",$A528,""),IF(GETPIVOTDATA("Data",$E$1,"Brand",$F528,"Data",DATE(YEAR(INDEX(Tendina_Data,SERVIZIO!$A$2)),MONTH(INDEX(Tendina_Data,SERVIZIO!$A$2)),1),"Settore",INDEX(Tendina_Settori,SERVIZIO!$A$3))&lt;&gt;"",$F528,"")),"")</f>
        <v/>
      </c>
      <c r="L528" s="30" t="str">
        <f ca="1">IF(K528&lt;&gt;"",COUNTIF($K$3:K528,"*?*"),"")</f>
        <v/>
      </c>
      <c r="M528" s="30">
        <v>526</v>
      </c>
      <c r="N528" s="30" t="str">
        <f t="shared" ca="1" si="8"/>
        <v/>
      </c>
    </row>
    <row r="529" spans="11:14" x14ac:dyDescent="0.25">
      <c r="K529" s="30" t="str">
        <f ca="1">IFERROR(IF(SERVIZIO!$A$3=1,IF(GETPIVOTDATA("Data",$A$1,"Brand",$A529,"Data",DATE(YEAR(INDEX(Tendina_Data,SERVIZIO!$A$2)),MONTH(INDEX(Tendina_Data,SERVIZIO!$A$2)),1))&lt;&gt;"",$A529,""),IF(GETPIVOTDATA("Data",$E$1,"Brand",$F529,"Data",DATE(YEAR(INDEX(Tendina_Data,SERVIZIO!$A$2)),MONTH(INDEX(Tendina_Data,SERVIZIO!$A$2)),1),"Settore",INDEX(Tendina_Settori,SERVIZIO!$A$3))&lt;&gt;"",$F529,"")),"")</f>
        <v/>
      </c>
      <c r="L529" s="30" t="str">
        <f ca="1">IF(K529&lt;&gt;"",COUNTIF($K$3:K529,"*?*"),"")</f>
        <v/>
      </c>
      <c r="M529" s="30">
        <v>527</v>
      </c>
      <c r="N529" s="30" t="str">
        <f t="shared" ca="1" si="8"/>
        <v/>
      </c>
    </row>
    <row r="530" spans="11:14" x14ac:dyDescent="0.25">
      <c r="K530" s="30" t="str">
        <f ca="1">IFERROR(IF(SERVIZIO!$A$3=1,IF(GETPIVOTDATA("Data",$A$1,"Brand",$A530,"Data",DATE(YEAR(INDEX(Tendina_Data,SERVIZIO!$A$2)),MONTH(INDEX(Tendina_Data,SERVIZIO!$A$2)),1))&lt;&gt;"",$A530,""),IF(GETPIVOTDATA("Data",$E$1,"Brand",$F530,"Data",DATE(YEAR(INDEX(Tendina_Data,SERVIZIO!$A$2)),MONTH(INDEX(Tendina_Data,SERVIZIO!$A$2)),1),"Settore",INDEX(Tendina_Settori,SERVIZIO!$A$3))&lt;&gt;"",$F530,"")),"")</f>
        <v/>
      </c>
      <c r="L530" s="30" t="str">
        <f ca="1">IF(K530&lt;&gt;"",COUNTIF($K$3:K530,"*?*"),"")</f>
        <v/>
      </c>
      <c r="M530" s="30">
        <v>528</v>
      </c>
      <c r="N530" s="30" t="str">
        <f t="shared" ca="1" si="8"/>
        <v/>
      </c>
    </row>
    <row r="531" spans="11:14" x14ac:dyDescent="0.25">
      <c r="K531" s="30" t="str">
        <f ca="1">IFERROR(IF(SERVIZIO!$A$3=1,IF(GETPIVOTDATA("Data",$A$1,"Brand",$A531,"Data",DATE(YEAR(INDEX(Tendina_Data,SERVIZIO!$A$2)),MONTH(INDEX(Tendina_Data,SERVIZIO!$A$2)),1))&lt;&gt;"",$A531,""),IF(GETPIVOTDATA("Data",$E$1,"Brand",$F531,"Data",DATE(YEAR(INDEX(Tendina_Data,SERVIZIO!$A$2)),MONTH(INDEX(Tendina_Data,SERVIZIO!$A$2)),1),"Settore",INDEX(Tendina_Settori,SERVIZIO!$A$3))&lt;&gt;"",$F531,"")),"")</f>
        <v/>
      </c>
      <c r="L531" s="30" t="str">
        <f ca="1">IF(K531&lt;&gt;"",COUNTIF($K$3:K531,"*?*"),"")</f>
        <v/>
      </c>
      <c r="M531" s="30">
        <v>529</v>
      </c>
      <c r="N531" s="30" t="str">
        <f t="shared" ca="1" si="8"/>
        <v/>
      </c>
    </row>
    <row r="532" spans="11:14" x14ac:dyDescent="0.25">
      <c r="K532" s="30" t="str">
        <f ca="1">IFERROR(IF(SERVIZIO!$A$3=1,IF(GETPIVOTDATA("Data",$A$1,"Brand",$A532,"Data",DATE(YEAR(INDEX(Tendina_Data,SERVIZIO!$A$2)),MONTH(INDEX(Tendina_Data,SERVIZIO!$A$2)),1))&lt;&gt;"",$A532,""),IF(GETPIVOTDATA("Data",$E$1,"Brand",$F532,"Data",DATE(YEAR(INDEX(Tendina_Data,SERVIZIO!$A$2)),MONTH(INDEX(Tendina_Data,SERVIZIO!$A$2)),1),"Settore",INDEX(Tendina_Settori,SERVIZIO!$A$3))&lt;&gt;"",$F532,"")),"")</f>
        <v/>
      </c>
      <c r="L532" s="30" t="str">
        <f ca="1">IF(K532&lt;&gt;"",COUNTIF($K$3:K532,"*?*"),"")</f>
        <v/>
      </c>
      <c r="M532" s="30">
        <v>530</v>
      </c>
      <c r="N532" s="30" t="str">
        <f t="shared" ca="1" si="8"/>
        <v/>
      </c>
    </row>
    <row r="533" spans="11:14" x14ac:dyDescent="0.25">
      <c r="K533" s="30" t="str">
        <f ca="1">IFERROR(IF(SERVIZIO!$A$3=1,IF(GETPIVOTDATA("Data",$A$1,"Brand",$A533,"Data",DATE(YEAR(INDEX(Tendina_Data,SERVIZIO!$A$2)),MONTH(INDEX(Tendina_Data,SERVIZIO!$A$2)),1))&lt;&gt;"",$A533,""),IF(GETPIVOTDATA("Data",$E$1,"Brand",$F533,"Data",DATE(YEAR(INDEX(Tendina_Data,SERVIZIO!$A$2)),MONTH(INDEX(Tendina_Data,SERVIZIO!$A$2)),1),"Settore",INDEX(Tendina_Settori,SERVIZIO!$A$3))&lt;&gt;"",$F533,"")),"")</f>
        <v/>
      </c>
      <c r="L533" s="30" t="str">
        <f ca="1">IF(K533&lt;&gt;"",COUNTIF($K$3:K533,"*?*"),"")</f>
        <v/>
      </c>
      <c r="M533" s="30">
        <v>531</v>
      </c>
      <c r="N533" s="30" t="str">
        <f t="shared" ca="1" si="8"/>
        <v/>
      </c>
    </row>
    <row r="534" spans="11:14" x14ac:dyDescent="0.25">
      <c r="K534" s="30" t="str">
        <f ca="1">IFERROR(IF(SERVIZIO!$A$3=1,IF(GETPIVOTDATA("Data",$A$1,"Brand",$A534,"Data",DATE(YEAR(INDEX(Tendina_Data,SERVIZIO!$A$2)),MONTH(INDEX(Tendina_Data,SERVIZIO!$A$2)),1))&lt;&gt;"",$A534,""),IF(GETPIVOTDATA("Data",$E$1,"Brand",$F534,"Data",DATE(YEAR(INDEX(Tendina_Data,SERVIZIO!$A$2)),MONTH(INDEX(Tendina_Data,SERVIZIO!$A$2)),1),"Settore",INDEX(Tendina_Settori,SERVIZIO!$A$3))&lt;&gt;"",$F534,"")),"")</f>
        <v/>
      </c>
      <c r="L534" s="30" t="str">
        <f ca="1">IF(K534&lt;&gt;"",COUNTIF($K$3:K534,"*?*"),"")</f>
        <v/>
      </c>
      <c r="M534" s="30">
        <v>532</v>
      </c>
      <c r="N534" s="30" t="str">
        <f t="shared" ca="1" si="8"/>
        <v/>
      </c>
    </row>
    <row r="535" spans="11:14" x14ac:dyDescent="0.25">
      <c r="K535" s="30" t="str">
        <f ca="1">IFERROR(IF(SERVIZIO!$A$3=1,IF(GETPIVOTDATA("Data",$A$1,"Brand",$A535,"Data",DATE(YEAR(INDEX(Tendina_Data,SERVIZIO!$A$2)),MONTH(INDEX(Tendina_Data,SERVIZIO!$A$2)),1))&lt;&gt;"",$A535,""),IF(GETPIVOTDATA("Data",$E$1,"Brand",$F535,"Data",DATE(YEAR(INDEX(Tendina_Data,SERVIZIO!$A$2)),MONTH(INDEX(Tendina_Data,SERVIZIO!$A$2)),1),"Settore",INDEX(Tendina_Settori,SERVIZIO!$A$3))&lt;&gt;"",$F535,"")),"")</f>
        <v/>
      </c>
      <c r="L535" s="30" t="str">
        <f ca="1">IF(K535&lt;&gt;"",COUNTIF($K$3:K535,"*?*"),"")</f>
        <v/>
      </c>
      <c r="M535" s="30">
        <v>533</v>
      </c>
      <c r="N535" s="30" t="str">
        <f t="shared" ca="1" si="8"/>
        <v/>
      </c>
    </row>
    <row r="536" spans="11:14" x14ac:dyDescent="0.25">
      <c r="K536" s="30" t="str">
        <f ca="1">IFERROR(IF(SERVIZIO!$A$3=1,IF(GETPIVOTDATA("Data",$A$1,"Brand",$A536,"Data",DATE(YEAR(INDEX(Tendina_Data,SERVIZIO!$A$2)),MONTH(INDEX(Tendina_Data,SERVIZIO!$A$2)),1))&lt;&gt;"",$A536,""),IF(GETPIVOTDATA("Data",$E$1,"Brand",$F536,"Data",DATE(YEAR(INDEX(Tendina_Data,SERVIZIO!$A$2)),MONTH(INDEX(Tendina_Data,SERVIZIO!$A$2)),1),"Settore",INDEX(Tendina_Settori,SERVIZIO!$A$3))&lt;&gt;"",$F536,"")),"")</f>
        <v/>
      </c>
      <c r="L536" s="30" t="str">
        <f ca="1">IF(K536&lt;&gt;"",COUNTIF($K$3:K536,"*?*"),"")</f>
        <v/>
      </c>
      <c r="M536" s="30">
        <v>534</v>
      </c>
      <c r="N536" s="30" t="str">
        <f t="shared" ca="1" si="8"/>
        <v/>
      </c>
    </row>
    <row r="537" spans="11:14" x14ac:dyDescent="0.25">
      <c r="K537" s="30" t="str">
        <f ca="1">IFERROR(IF(SERVIZIO!$A$3=1,IF(GETPIVOTDATA("Data",$A$1,"Brand",$A537,"Data",DATE(YEAR(INDEX(Tendina_Data,SERVIZIO!$A$2)),MONTH(INDEX(Tendina_Data,SERVIZIO!$A$2)),1))&lt;&gt;"",$A537,""),IF(GETPIVOTDATA("Data",$E$1,"Brand",$F537,"Data",DATE(YEAR(INDEX(Tendina_Data,SERVIZIO!$A$2)),MONTH(INDEX(Tendina_Data,SERVIZIO!$A$2)),1),"Settore",INDEX(Tendina_Settori,SERVIZIO!$A$3))&lt;&gt;"",$F537,"")),"")</f>
        <v/>
      </c>
      <c r="L537" s="30" t="str">
        <f ca="1">IF(K537&lt;&gt;"",COUNTIF($K$3:K537,"*?*"),"")</f>
        <v/>
      </c>
      <c r="M537" s="30">
        <v>535</v>
      </c>
      <c r="N537" s="30" t="str">
        <f t="shared" ca="1" si="8"/>
        <v/>
      </c>
    </row>
    <row r="538" spans="11:14" x14ac:dyDescent="0.25">
      <c r="K538" s="30" t="str">
        <f ca="1">IFERROR(IF(SERVIZIO!$A$3=1,IF(GETPIVOTDATA("Data",$A$1,"Brand",$A538,"Data",DATE(YEAR(INDEX(Tendina_Data,SERVIZIO!$A$2)),MONTH(INDEX(Tendina_Data,SERVIZIO!$A$2)),1))&lt;&gt;"",$A538,""),IF(GETPIVOTDATA("Data",$E$1,"Brand",$F538,"Data",DATE(YEAR(INDEX(Tendina_Data,SERVIZIO!$A$2)),MONTH(INDEX(Tendina_Data,SERVIZIO!$A$2)),1),"Settore",INDEX(Tendina_Settori,SERVIZIO!$A$3))&lt;&gt;"",$F538,"")),"")</f>
        <v/>
      </c>
      <c r="L538" s="30" t="str">
        <f ca="1">IF(K538&lt;&gt;"",COUNTIF($K$3:K538,"*?*"),"")</f>
        <v/>
      </c>
      <c r="M538" s="30">
        <v>536</v>
      </c>
      <c r="N538" s="30" t="str">
        <f t="shared" ca="1" si="8"/>
        <v/>
      </c>
    </row>
    <row r="539" spans="11:14" x14ac:dyDescent="0.25">
      <c r="K539" s="30" t="str">
        <f ca="1">IFERROR(IF(SERVIZIO!$A$3=1,IF(GETPIVOTDATA("Data",$A$1,"Brand",$A539,"Data",DATE(YEAR(INDEX(Tendina_Data,SERVIZIO!$A$2)),MONTH(INDEX(Tendina_Data,SERVIZIO!$A$2)),1))&lt;&gt;"",$A539,""),IF(GETPIVOTDATA("Data",$E$1,"Brand",$F539,"Data",DATE(YEAR(INDEX(Tendina_Data,SERVIZIO!$A$2)),MONTH(INDEX(Tendina_Data,SERVIZIO!$A$2)),1),"Settore",INDEX(Tendina_Settori,SERVIZIO!$A$3))&lt;&gt;"",$F539,"")),"")</f>
        <v/>
      </c>
      <c r="L539" s="30" t="str">
        <f ca="1">IF(K539&lt;&gt;"",COUNTIF($K$3:K539,"*?*"),"")</f>
        <v/>
      </c>
      <c r="M539" s="30">
        <v>537</v>
      </c>
      <c r="N539" s="30" t="str">
        <f t="shared" ca="1" si="8"/>
        <v/>
      </c>
    </row>
    <row r="540" spans="11:14" x14ac:dyDescent="0.25">
      <c r="K540" s="30" t="str">
        <f ca="1">IFERROR(IF(SERVIZIO!$A$3=1,IF(GETPIVOTDATA("Data",$A$1,"Brand",$A540,"Data",DATE(YEAR(INDEX(Tendina_Data,SERVIZIO!$A$2)),MONTH(INDEX(Tendina_Data,SERVIZIO!$A$2)),1))&lt;&gt;"",$A540,""),IF(GETPIVOTDATA("Data",$E$1,"Brand",$F540,"Data",DATE(YEAR(INDEX(Tendina_Data,SERVIZIO!$A$2)),MONTH(INDEX(Tendina_Data,SERVIZIO!$A$2)),1),"Settore",INDEX(Tendina_Settori,SERVIZIO!$A$3))&lt;&gt;"",$F540,"")),"")</f>
        <v/>
      </c>
      <c r="L540" s="30" t="str">
        <f ca="1">IF(K540&lt;&gt;"",COUNTIF($K$3:K540,"*?*"),"")</f>
        <v/>
      </c>
      <c r="M540" s="30">
        <v>538</v>
      </c>
      <c r="N540" s="30" t="str">
        <f t="shared" ca="1" si="8"/>
        <v/>
      </c>
    </row>
    <row r="541" spans="11:14" x14ac:dyDescent="0.25">
      <c r="K541" s="30" t="str">
        <f ca="1">IFERROR(IF(SERVIZIO!$A$3=1,IF(GETPIVOTDATA("Data",$A$1,"Brand",$A541,"Data",DATE(YEAR(INDEX(Tendina_Data,SERVIZIO!$A$2)),MONTH(INDEX(Tendina_Data,SERVIZIO!$A$2)),1))&lt;&gt;"",$A541,""),IF(GETPIVOTDATA("Data",$E$1,"Brand",$F541,"Data",DATE(YEAR(INDEX(Tendina_Data,SERVIZIO!$A$2)),MONTH(INDEX(Tendina_Data,SERVIZIO!$A$2)),1),"Settore",INDEX(Tendina_Settori,SERVIZIO!$A$3))&lt;&gt;"",$F541,"")),"")</f>
        <v/>
      </c>
      <c r="L541" s="30" t="str">
        <f ca="1">IF(K541&lt;&gt;"",COUNTIF($K$3:K541,"*?*"),"")</f>
        <v/>
      </c>
      <c r="M541" s="30">
        <v>539</v>
      </c>
      <c r="N541" s="30" t="str">
        <f t="shared" ca="1" si="8"/>
        <v/>
      </c>
    </row>
    <row r="542" spans="11:14" x14ac:dyDescent="0.25">
      <c r="K542" s="30" t="str">
        <f ca="1">IFERROR(IF(SERVIZIO!$A$3=1,IF(GETPIVOTDATA("Data",$A$1,"Brand",$A542,"Data",DATE(YEAR(INDEX(Tendina_Data,SERVIZIO!$A$2)),MONTH(INDEX(Tendina_Data,SERVIZIO!$A$2)),1))&lt;&gt;"",$A542,""),IF(GETPIVOTDATA("Data",$E$1,"Brand",$F542,"Data",DATE(YEAR(INDEX(Tendina_Data,SERVIZIO!$A$2)),MONTH(INDEX(Tendina_Data,SERVIZIO!$A$2)),1),"Settore",INDEX(Tendina_Settori,SERVIZIO!$A$3))&lt;&gt;"",$F542,"")),"")</f>
        <v/>
      </c>
      <c r="L542" s="30" t="str">
        <f ca="1">IF(K542&lt;&gt;"",COUNTIF($K$3:K542,"*?*"),"")</f>
        <v/>
      </c>
      <c r="M542" s="30">
        <v>540</v>
      </c>
      <c r="N542" s="30" t="str">
        <f t="shared" ca="1" si="8"/>
        <v/>
      </c>
    </row>
    <row r="543" spans="11:14" x14ac:dyDescent="0.25">
      <c r="K543" s="30" t="str">
        <f ca="1">IFERROR(IF(SERVIZIO!$A$3=1,IF(GETPIVOTDATA("Data",$A$1,"Brand",$A543,"Data",DATE(YEAR(INDEX(Tendina_Data,SERVIZIO!$A$2)),MONTH(INDEX(Tendina_Data,SERVIZIO!$A$2)),1))&lt;&gt;"",$A543,""),IF(GETPIVOTDATA("Data",$E$1,"Brand",$F543,"Data",DATE(YEAR(INDEX(Tendina_Data,SERVIZIO!$A$2)),MONTH(INDEX(Tendina_Data,SERVIZIO!$A$2)),1),"Settore",INDEX(Tendina_Settori,SERVIZIO!$A$3))&lt;&gt;"",$F543,"")),"")</f>
        <v/>
      </c>
      <c r="L543" s="30" t="str">
        <f ca="1">IF(K543&lt;&gt;"",COUNTIF($K$3:K543,"*?*"),"")</f>
        <v/>
      </c>
      <c r="M543" s="30">
        <v>541</v>
      </c>
      <c r="N543" s="30" t="str">
        <f t="shared" ca="1" si="8"/>
        <v/>
      </c>
    </row>
    <row r="544" spans="11:14" x14ac:dyDescent="0.25">
      <c r="K544" s="30" t="str">
        <f ca="1">IFERROR(IF(SERVIZIO!$A$3=1,IF(GETPIVOTDATA("Data",$A$1,"Brand",$A544,"Data",DATE(YEAR(INDEX(Tendina_Data,SERVIZIO!$A$2)),MONTH(INDEX(Tendina_Data,SERVIZIO!$A$2)),1))&lt;&gt;"",$A544,""),IF(GETPIVOTDATA("Data",$E$1,"Brand",$F544,"Data",DATE(YEAR(INDEX(Tendina_Data,SERVIZIO!$A$2)),MONTH(INDEX(Tendina_Data,SERVIZIO!$A$2)),1),"Settore",INDEX(Tendina_Settori,SERVIZIO!$A$3))&lt;&gt;"",$F544,"")),"")</f>
        <v/>
      </c>
      <c r="L544" s="30" t="str">
        <f ca="1">IF(K544&lt;&gt;"",COUNTIF($K$3:K544,"*?*"),"")</f>
        <v/>
      </c>
      <c r="M544" s="30">
        <v>542</v>
      </c>
      <c r="N544" s="30" t="str">
        <f t="shared" ca="1" si="8"/>
        <v/>
      </c>
    </row>
    <row r="545" spans="11:14" x14ac:dyDescent="0.25">
      <c r="K545" s="30" t="str">
        <f ca="1">IFERROR(IF(SERVIZIO!$A$3=1,IF(GETPIVOTDATA("Data",$A$1,"Brand",$A545,"Data",DATE(YEAR(INDEX(Tendina_Data,SERVIZIO!$A$2)),MONTH(INDEX(Tendina_Data,SERVIZIO!$A$2)),1))&lt;&gt;"",$A545,""),IF(GETPIVOTDATA("Data",$E$1,"Brand",$F545,"Data",DATE(YEAR(INDEX(Tendina_Data,SERVIZIO!$A$2)),MONTH(INDEX(Tendina_Data,SERVIZIO!$A$2)),1),"Settore",INDEX(Tendina_Settori,SERVIZIO!$A$3))&lt;&gt;"",$F545,"")),"")</f>
        <v/>
      </c>
      <c r="L545" s="30" t="str">
        <f ca="1">IF(K545&lt;&gt;"",COUNTIF($K$3:K545,"*?*"),"")</f>
        <v/>
      </c>
      <c r="M545" s="30">
        <v>543</v>
      </c>
      <c r="N545" s="30" t="str">
        <f t="shared" ca="1" si="8"/>
        <v/>
      </c>
    </row>
    <row r="546" spans="11:14" x14ac:dyDescent="0.25">
      <c r="K546" s="30" t="str">
        <f ca="1">IFERROR(IF(SERVIZIO!$A$3=1,IF(GETPIVOTDATA("Data",$A$1,"Brand",$A546,"Data",DATE(YEAR(INDEX(Tendina_Data,SERVIZIO!$A$2)),MONTH(INDEX(Tendina_Data,SERVIZIO!$A$2)),1))&lt;&gt;"",$A546,""),IF(GETPIVOTDATA("Data",$E$1,"Brand",$F546,"Data",DATE(YEAR(INDEX(Tendina_Data,SERVIZIO!$A$2)),MONTH(INDEX(Tendina_Data,SERVIZIO!$A$2)),1),"Settore",INDEX(Tendina_Settori,SERVIZIO!$A$3))&lt;&gt;"",$F546,"")),"")</f>
        <v/>
      </c>
      <c r="L546" s="30" t="str">
        <f ca="1">IF(K546&lt;&gt;"",COUNTIF($K$3:K546,"*?*"),"")</f>
        <v/>
      </c>
      <c r="M546" s="30">
        <v>544</v>
      </c>
      <c r="N546" s="30" t="str">
        <f t="shared" ca="1" si="8"/>
        <v/>
      </c>
    </row>
    <row r="547" spans="11:14" x14ac:dyDescent="0.25">
      <c r="K547" s="30" t="str">
        <f ca="1">IFERROR(IF(SERVIZIO!$A$3=1,IF(GETPIVOTDATA("Data",$A$1,"Brand",$A547,"Data",DATE(YEAR(INDEX(Tendina_Data,SERVIZIO!$A$2)),MONTH(INDEX(Tendina_Data,SERVIZIO!$A$2)),1))&lt;&gt;"",$A547,""),IF(GETPIVOTDATA("Data",$E$1,"Brand",$F547,"Data",DATE(YEAR(INDEX(Tendina_Data,SERVIZIO!$A$2)),MONTH(INDEX(Tendina_Data,SERVIZIO!$A$2)),1),"Settore",INDEX(Tendina_Settori,SERVIZIO!$A$3))&lt;&gt;"",$F547,"")),"")</f>
        <v/>
      </c>
      <c r="L547" s="30" t="str">
        <f ca="1">IF(K547&lt;&gt;"",COUNTIF($K$3:K547,"*?*"),"")</f>
        <v/>
      </c>
      <c r="M547" s="30">
        <v>545</v>
      </c>
      <c r="N547" s="30" t="str">
        <f t="shared" ca="1" si="8"/>
        <v/>
      </c>
    </row>
    <row r="548" spans="11:14" x14ac:dyDescent="0.25">
      <c r="K548" s="30" t="str">
        <f ca="1">IFERROR(IF(SERVIZIO!$A$3=1,IF(GETPIVOTDATA("Data",$A$1,"Brand",$A548,"Data",DATE(YEAR(INDEX(Tendina_Data,SERVIZIO!$A$2)),MONTH(INDEX(Tendina_Data,SERVIZIO!$A$2)),1))&lt;&gt;"",$A548,""),IF(GETPIVOTDATA("Data",$E$1,"Brand",$F548,"Data",DATE(YEAR(INDEX(Tendina_Data,SERVIZIO!$A$2)),MONTH(INDEX(Tendina_Data,SERVIZIO!$A$2)),1),"Settore",INDEX(Tendina_Settori,SERVIZIO!$A$3))&lt;&gt;"",$F548,"")),"")</f>
        <v/>
      </c>
      <c r="L548" s="30" t="str">
        <f ca="1">IF(K548&lt;&gt;"",COUNTIF($K$3:K548,"*?*"),"")</f>
        <v/>
      </c>
      <c r="M548" s="30">
        <v>546</v>
      </c>
      <c r="N548" s="30" t="str">
        <f t="shared" ca="1" si="8"/>
        <v/>
      </c>
    </row>
    <row r="549" spans="11:14" x14ac:dyDescent="0.25">
      <c r="K549" s="30" t="str">
        <f ca="1">IFERROR(IF(SERVIZIO!$A$3=1,IF(GETPIVOTDATA("Data",$A$1,"Brand",$A549,"Data",DATE(YEAR(INDEX(Tendina_Data,SERVIZIO!$A$2)),MONTH(INDEX(Tendina_Data,SERVIZIO!$A$2)),1))&lt;&gt;"",$A549,""),IF(GETPIVOTDATA("Data",$E$1,"Brand",$F549,"Data",DATE(YEAR(INDEX(Tendina_Data,SERVIZIO!$A$2)),MONTH(INDEX(Tendina_Data,SERVIZIO!$A$2)),1),"Settore",INDEX(Tendina_Settori,SERVIZIO!$A$3))&lt;&gt;"",$F549,"")),"")</f>
        <v/>
      </c>
      <c r="L549" s="30" t="str">
        <f ca="1">IF(K549&lt;&gt;"",COUNTIF($K$3:K549,"*?*"),"")</f>
        <v/>
      </c>
      <c r="M549" s="30">
        <v>547</v>
      </c>
      <c r="N549" s="30" t="str">
        <f t="shared" ca="1" si="8"/>
        <v/>
      </c>
    </row>
    <row r="550" spans="11:14" x14ac:dyDescent="0.25">
      <c r="K550" s="30" t="str">
        <f ca="1">IFERROR(IF(SERVIZIO!$A$3=1,IF(GETPIVOTDATA("Data",$A$1,"Brand",$A550,"Data",DATE(YEAR(INDEX(Tendina_Data,SERVIZIO!$A$2)),MONTH(INDEX(Tendina_Data,SERVIZIO!$A$2)),1))&lt;&gt;"",$A550,""),IF(GETPIVOTDATA("Data",$E$1,"Brand",$F550,"Data",DATE(YEAR(INDEX(Tendina_Data,SERVIZIO!$A$2)),MONTH(INDEX(Tendina_Data,SERVIZIO!$A$2)),1),"Settore",INDEX(Tendina_Settori,SERVIZIO!$A$3))&lt;&gt;"",$F550,"")),"")</f>
        <v/>
      </c>
      <c r="L550" s="30" t="str">
        <f ca="1">IF(K550&lt;&gt;"",COUNTIF($K$3:K550,"*?*"),"")</f>
        <v/>
      </c>
      <c r="M550" s="30">
        <v>548</v>
      </c>
      <c r="N550" s="30" t="str">
        <f t="shared" ca="1" si="8"/>
        <v/>
      </c>
    </row>
    <row r="551" spans="11:14" x14ac:dyDescent="0.25">
      <c r="K551" s="30" t="str">
        <f ca="1">IFERROR(IF(SERVIZIO!$A$3=1,IF(GETPIVOTDATA("Data",$A$1,"Brand",$A551,"Data",DATE(YEAR(INDEX(Tendina_Data,SERVIZIO!$A$2)),MONTH(INDEX(Tendina_Data,SERVIZIO!$A$2)),1))&lt;&gt;"",$A551,""),IF(GETPIVOTDATA("Data",$E$1,"Brand",$F551,"Data",DATE(YEAR(INDEX(Tendina_Data,SERVIZIO!$A$2)),MONTH(INDEX(Tendina_Data,SERVIZIO!$A$2)),1),"Settore",INDEX(Tendina_Settori,SERVIZIO!$A$3))&lt;&gt;"",$F551,"")),"")</f>
        <v/>
      </c>
      <c r="L551" s="30" t="str">
        <f ca="1">IF(K551&lt;&gt;"",COUNTIF($K$3:K551,"*?*"),"")</f>
        <v/>
      </c>
      <c r="M551" s="30">
        <v>549</v>
      </c>
      <c r="N551" s="30" t="str">
        <f t="shared" ca="1" si="8"/>
        <v/>
      </c>
    </row>
    <row r="552" spans="11:14" x14ac:dyDescent="0.25">
      <c r="K552" s="30" t="str">
        <f ca="1">IFERROR(IF(SERVIZIO!$A$3=1,IF(GETPIVOTDATA("Data",$A$1,"Brand",$A552,"Data",DATE(YEAR(INDEX(Tendina_Data,SERVIZIO!$A$2)),MONTH(INDEX(Tendina_Data,SERVIZIO!$A$2)),1))&lt;&gt;"",$A552,""),IF(GETPIVOTDATA("Data",$E$1,"Brand",$F552,"Data",DATE(YEAR(INDEX(Tendina_Data,SERVIZIO!$A$2)),MONTH(INDEX(Tendina_Data,SERVIZIO!$A$2)),1),"Settore",INDEX(Tendina_Settori,SERVIZIO!$A$3))&lt;&gt;"",$F552,"")),"")</f>
        <v/>
      </c>
      <c r="L552" s="30" t="str">
        <f ca="1">IF(K552&lt;&gt;"",COUNTIF($K$3:K552,"*?*"),"")</f>
        <v/>
      </c>
      <c r="M552" s="30">
        <v>550</v>
      </c>
      <c r="N552" s="30" t="str">
        <f t="shared" ca="1" si="8"/>
        <v/>
      </c>
    </row>
    <row r="553" spans="11:14" x14ac:dyDescent="0.25">
      <c r="K553" s="30" t="str">
        <f ca="1">IFERROR(IF(SERVIZIO!$A$3=1,IF(GETPIVOTDATA("Data",$A$1,"Brand",$A553,"Data",DATE(YEAR(INDEX(Tendina_Data,SERVIZIO!$A$2)),MONTH(INDEX(Tendina_Data,SERVIZIO!$A$2)),1))&lt;&gt;"",$A553,""),IF(GETPIVOTDATA("Data",$E$1,"Brand",$F553,"Data",DATE(YEAR(INDEX(Tendina_Data,SERVIZIO!$A$2)),MONTH(INDEX(Tendina_Data,SERVIZIO!$A$2)),1),"Settore",INDEX(Tendina_Settori,SERVIZIO!$A$3))&lt;&gt;"",$F553,"")),"")</f>
        <v/>
      </c>
      <c r="L553" s="30" t="str">
        <f ca="1">IF(K553&lt;&gt;"",COUNTIF($K$3:K553,"*?*"),"")</f>
        <v/>
      </c>
      <c r="M553" s="30">
        <v>551</v>
      </c>
      <c r="N553" s="30" t="str">
        <f t="shared" ca="1" si="8"/>
        <v/>
      </c>
    </row>
    <row r="554" spans="11:14" x14ac:dyDescent="0.25">
      <c r="K554" s="30" t="str">
        <f ca="1">IFERROR(IF(SERVIZIO!$A$3=1,IF(GETPIVOTDATA("Data",$A$1,"Brand",$A554,"Data",DATE(YEAR(INDEX(Tendina_Data,SERVIZIO!$A$2)),MONTH(INDEX(Tendina_Data,SERVIZIO!$A$2)),1))&lt;&gt;"",$A554,""),IF(GETPIVOTDATA("Data",$E$1,"Brand",$F554,"Data",DATE(YEAR(INDEX(Tendina_Data,SERVIZIO!$A$2)),MONTH(INDEX(Tendina_Data,SERVIZIO!$A$2)),1),"Settore",INDEX(Tendina_Settori,SERVIZIO!$A$3))&lt;&gt;"",$F554,"")),"")</f>
        <v/>
      </c>
      <c r="L554" s="30" t="str">
        <f ca="1">IF(K554&lt;&gt;"",COUNTIF($K$3:K554,"*?*"),"")</f>
        <v/>
      </c>
      <c r="M554" s="30">
        <v>552</v>
      </c>
      <c r="N554" s="30" t="str">
        <f t="shared" ca="1" si="8"/>
        <v/>
      </c>
    </row>
    <row r="555" spans="11:14" x14ac:dyDescent="0.25">
      <c r="K555" s="30" t="str">
        <f ca="1">IFERROR(IF(SERVIZIO!$A$3=1,IF(GETPIVOTDATA("Data",$A$1,"Brand",$A555,"Data",DATE(YEAR(INDEX(Tendina_Data,SERVIZIO!$A$2)),MONTH(INDEX(Tendina_Data,SERVIZIO!$A$2)),1))&lt;&gt;"",$A555,""),IF(GETPIVOTDATA("Data",$E$1,"Brand",$F555,"Data",DATE(YEAR(INDEX(Tendina_Data,SERVIZIO!$A$2)),MONTH(INDEX(Tendina_Data,SERVIZIO!$A$2)),1),"Settore",INDEX(Tendina_Settori,SERVIZIO!$A$3))&lt;&gt;"",$F555,"")),"")</f>
        <v/>
      </c>
      <c r="L555" s="30" t="str">
        <f ca="1">IF(K555&lt;&gt;"",COUNTIF($K$3:K555,"*?*"),"")</f>
        <v/>
      </c>
      <c r="M555" s="30">
        <v>553</v>
      </c>
      <c r="N555" s="30" t="str">
        <f t="shared" ca="1" si="8"/>
        <v/>
      </c>
    </row>
    <row r="556" spans="11:14" x14ac:dyDescent="0.25">
      <c r="K556" s="30" t="str">
        <f ca="1">IFERROR(IF(SERVIZIO!$A$3=1,IF(GETPIVOTDATA("Data",$A$1,"Brand",$A556,"Data",DATE(YEAR(INDEX(Tendina_Data,SERVIZIO!$A$2)),MONTH(INDEX(Tendina_Data,SERVIZIO!$A$2)),1))&lt;&gt;"",$A556,""),IF(GETPIVOTDATA("Data",$E$1,"Brand",$F556,"Data",DATE(YEAR(INDEX(Tendina_Data,SERVIZIO!$A$2)),MONTH(INDEX(Tendina_Data,SERVIZIO!$A$2)),1),"Settore",INDEX(Tendina_Settori,SERVIZIO!$A$3))&lt;&gt;"",$F556,"")),"")</f>
        <v/>
      </c>
      <c r="L556" s="30" t="str">
        <f ca="1">IF(K556&lt;&gt;"",COUNTIF($K$3:K556,"*?*"),"")</f>
        <v/>
      </c>
      <c r="M556" s="30">
        <v>554</v>
      </c>
      <c r="N556" s="30" t="str">
        <f t="shared" ca="1" si="8"/>
        <v/>
      </c>
    </row>
    <row r="557" spans="11:14" x14ac:dyDescent="0.25">
      <c r="K557" s="30" t="str">
        <f ca="1">IFERROR(IF(SERVIZIO!$A$3=1,IF(GETPIVOTDATA("Data",$A$1,"Brand",$A557,"Data",DATE(YEAR(INDEX(Tendina_Data,SERVIZIO!$A$2)),MONTH(INDEX(Tendina_Data,SERVIZIO!$A$2)),1))&lt;&gt;"",$A557,""),IF(GETPIVOTDATA("Data",$E$1,"Brand",$F557,"Data",DATE(YEAR(INDEX(Tendina_Data,SERVIZIO!$A$2)),MONTH(INDEX(Tendina_Data,SERVIZIO!$A$2)),1),"Settore",INDEX(Tendina_Settori,SERVIZIO!$A$3))&lt;&gt;"",$F557,"")),"")</f>
        <v/>
      </c>
      <c r="L557" s="30" t="str">
        <f ca="1">IF(K557&lt;&gt;"",COUNTIF($K$3:K557,"*?*"),"")</f>
        <v/>
      </c>
      <c r="M557" s="30">
        <v>555</v>
      </c>
      <c r="N557" s="30" t="str">
        <f t="shared" ca="1" si="8"/>
        <v/>
      </c>
    </row>
    <row r="558" spans="11:14" x14ac:dyDescent="0.25">
      <c r="K558" s="30" t="str">
        <f ca="1">IFERROR(IF(SERVIZIO!$A$3=1,IF(GETPIVOTDATA("Data",$A$1,"Brand",$A558,"Data",DATE(YEAR(INDEX(Tendina_Data,SERVIZIO!$A$2)),MONTH(INDEX(Tendina_Data,SERVIZIO!$A$2)),1))&lt;&gt;"",$A558,""),IF(GETPIVOTDATA("Data",$E$1,"Brand",$F558,"Data",DATE(YEAR(INDEX(Tendina_Data,SERVIZIO!$A$2)),MONTH(INDEX(Tendina_Data,SERVIZIO!$A$2)),1),"Settore",INDEX(Tendina_Settori,SERVIZIO!$A$3))&lt;&gt;"",$F558,"")),"")</f>
        <v/>
      </c>
      <c r="L558" s="30" t="str">
        <f ca="1">IF(K558&lt;&gt;"",COUNTIF($K$3:K558,"*?*"),"")</f>
        <v/>
      </c>
      <c r="M558" s="30">
        <v>556</v>
      </c>
      <c r="N558" s="30" t="str">
        <f t="shared" ca="1" si="8"/>
        <v/>
      </c>
    </row>
    <row r="559" spans="11:14" x14ac:dyDescent="0.25">
      <c r="K559" s="30" t="str">
        <f ca="1">IFERROR(IF(SERVIZIO!$A$3=1,IF(GETPIVOTDATA("Data",$A$1,"Brand",$A559,"Data",DATE(YEAR(INDEX(Tendina_Data,SERVIZIO!$A$2)),MONTH(INDEX(Tendina_Data,SERVIZIO!$A$2)),1))&lt;&gt;"",$A559,""),IF(GETPIVOTDATA("Data",$E$1,"Brand",$F559,"Data",DATE(YEAR(INDEX(Tendina_Data,SERVIZIO!$A$2)),MONTH(INDEX(Tendina_Data,SERVIZIO!$A$2)),1),"Settore",INDEX(Tendina_Settori,SERVIZIO!$A$3))&lt;&gt;"",$F559,"")),"")</f>
        <v/>
      </c>
      <c r="L559" s="30" t="str">
        <f ca="1">IF(K559&lt;&gt;"",COUNTIF($K$3:K559,"*?*"),"")</f>
        <v/>
      </c>
      <c r="M559" s="30">
        <v>557</v>
      </c>
      <c r="N559" s="30" t="str">
        <f t="shared" ca="1" si="8"/>
        <v/>
      </c>
    </row>
    <row r="560" spans="11:14" x14ac:dyDescent="0.25">
      <c r="K560" s="30" t="str">
        <f ca="1">IFERROR(IF(SERVIZIO!$A$3=1,IF(GETPIVOTDATA("Data",$A$1,"Brand",$A560,"Data",DATE(YEAR(INDEX(Tendina_Data,SERVIZIO!$A$2)),MONTH(INDEX(Tendina_Data,SERVIZIO!$A$2)),1))&lt;&gt;"",$A560,""),IF(GETPIVOTDATA("Data",$E$1,"Brand",$F560,"Data",DATE(YEAR(INDEX(Tendina_Data,SERVIZIO!$A$2)),MONTH(INDEX(Tendina_Data,SERVIZIO!$A$2)),1),"Settore",INDEX(Tendina_Settori,SERVIZIO!$A$3))&lt;&gt;"",$F560,"")),"")</f>
        <v/>
      </c>
      <c r="L560" s="30" t="str">
        <f ca="1">IF(K560&lt;&gt;"",COUNTIF($K$3:K560,"*?*"),"")</f>
        <v/>
      </c>
      <c r="M560" s="30">
        <v>558</v>
      </c>
      <c r="N560" s="30" t="str">
        <f t="shared" ca="1" si="8"/>
        <v/>
      </c>
    </row>
    <row r="561" spans="11:14" x14ac:dyDescent="0.25">
      <c r="K561" s="30" t="str">
        <f ca="1">IFERROR(IF(SERVIZIO!$A$3=1,IF(GETPIVOTDATA("Data",$A$1,"Brand",$A561,"Data",DATE(YEAR(INDEX(Tendina_Data,SERVIZIO!$A$2)),MONTH(INDEX(Tendina_Data,SERVIZIO!$A$2)),1))&lt;&gt;"",$A561,""),IF(GETPIVOTDATA("Data",$E$1,"Brand",$F561,"Data",DATE(YEAR(INDEX(Tendina_Data,SERVIZIO!$A$2)),MONTH(INDEX(Tendina_Data,SERVIZIO!$A$2)),1),"Settore",INDEX(Tendina_Settori,SERVIZIO!$A$3))&lt;&gt;"",$F561,"")),"")</f>
        <v/>
      </c>
      <c r="L561" s="30" t="str">
        <f ca="1">IF(K561&lt;&gt;"",COUNTIF($K$3:K561,"*?*"),"")</f>
        <v/>
      </c>
      <c r="M561" s="30">
        <v>559</v>
      </c>
      <c r="N561" s="30" t="str">
        <f t="shared" ca="1" si="8"/>
        <v/>
      </c>
    </row>
    <row r="562" spans="11:14" x14ac:dyDescent="0.25">
      <c r="K562" s="30" t="str">
        <f ca="1">IFERROR(IF(SERVIZIO!$A$3=1,IF(GETPIVOTDATA("Data",$A$1,"Brand",$A562,"Data",DATE(YEAR(INDEX(Tendina_Data,SERVIZIO!$A$2)),MONTH(INDEX(Tendina_Data,SERVIZIO!$A$2)),1))&lt;&gt;"",$A562,""),IF(GETPIVOTDATA("Data",$E$1,"Brand",$F562,"Data",DATE(YEAR(INDEX(Tendina_Data,SERVIZIO!$A$2)),MONTH(INDEX(Tendina_Data,SERVIZIO!$A$2)),1),"Settore",INDEX(Tendina_Settori,SERVIZIO!$A$3))&lt;&gt;"",$F562,"")),"")</f>
        <v/>
      </c>
      <c r="L562" s="30" t="str">
        <f ca="1">IF(K562&lt;&gt;"",COUNTIF($K$3:K562,"*?*"),"")</f>
        <v/>
      </c>
      <c r="M562" s="30">
        <v>560</v>
      </c>
      <c r="N562" s="30" t="str">
        <f t="shared" ca="1" si="8"/>
        <v/>
      </c>
    </row>
    <row r="563" spans="11:14" x14ac:dyDescent="0.25">
      <c r="K563" s="30" t="str">
        <f ca="1">IFERROR(IF(SERVIZIO!$A$3=1,IF(GETPIVOTDATA("Data",$A$1,"Brand",$A563,"Data",DATE(YEAR(INDEX(Tendina_Data,SERVIZIO!$A$2)),MONTH(INDEX(Tendina_Data,SERVIZIO!$A$2)),1))&lt;&gt;"",$A563,""),IF(GETPIVOTDATA("Data",$E$1,"Brand",$F563,"Data",DATE(YEAR(INDEX(Tendina_Data,SERVIZIO!$A$2)),MONTH(INDEX(Tendina_Data,SERVIZIO!$A$2)),1),"Settore",INDEX(Tendina_Settori,SERVIZIO!$A$3))&lt;&gt;"",$F563,"")),"")</f>
        <v/>
      </c>
      <c r="L563" s="30" t="str">
        <f ca="1">IF(K563&lt;&gt;"",COUNTIF($K$3:K563,"*?*"),"")</f>
        <v/>
      </c>
      <c r="M563" s="30">
        <v>561</v>
      </c>
      <c r="N563" s="30" t="str">
        <f t="shared" ca="1" si="8"/>
        <v/>
      </c>
    </row>
    <row r="564" spans="11:14" x14ac:dyDescent="0.25">
      <c r="K564" s="30" t="str">
        <f ca="1">IFERROR(IF(SERVIZIO!$A$3=1,IF(GETPIVOTDATA("Data",$A$1,"Brand",$A564,"Data",DATE(YEAR(INDEX(Tendina_Data,SERVIZIO!$A$2)),MONTH(INDEX(Tendina_Data,SERVIZIO!$A$2)),1))&lt;&gt;"",$A564,""),IF(GETPIVOTDATA("Data",$E$1,"Brand",$F564,"Data",DATE(YEAR(INDEX(Tendina_Data,SERVIZIO!$A$2)),MONTH(INDEX(Tendina_Data,SERVIZIO!$A$2)),1),"Settore",INDEX(Tendina_Settori,SERVIZIO!$A$3))&lt;&gt;"",$F564,"")),"")</f>
        <v/>
      </c>
      <c r="L564" s="30" t="str">
        <f ca="1">IF(K564&lt;&gt;"",COUNTIF($K$3:K564,"*?*"),"")</f>
        <v/>
      </c>
      <c r="M564" s="30">
        <v>562</v>
      </c>
      <c r="N564" s="30" t="str">
        <f t="shared" ca="1" si="8"/>
        <v/>
      </c>
    </row>
    <row r="565" spans="11:14" x14ac:dyDescent="0.25">
      <c r="K565" s="30" t="str">
        <f ca="1">IFERROR(IF(SERVIZIO!$A$3=1,IF(GETPIVOTDATA("Data",$A$1,"Brand",$A565,"Data",DATE(YEAR(INDEX(Tendina_Data,SERVIZIO!$A$2)),MONTH(INDEX(Tendina_Data,SERVIZIO!$A$2)),1))&lt;&gt;"",$A565,""),IF(GETPIVOTDATA("Data",$E$1,"Brand",$F565,"Data",DATE(YEAR(INDEX(Tendina_Data,SERVIZIO!$A$2)),MONTH(INDEX(Tendina_Data,SERVIZIO!$A$2)),1),"Settore",INDEX(Tendina_Settori,SERVIZIO!$A$3))&lt;&gt;"",$F565,"")),"")</f>
        <v/>
      </c>
      <c r="L565" s="30" t="str">
        <f ca="1">IF(K565&lt;&gt;"",COUNTIF($K$3:K565,"*?*"),"")</f>
        <v/>
      </c>
      <c r="M565" s="30">
        <v>563</v>
      </c>
      <c r="N565" s="30" t="str">
        <f t="shared" ca="1" si="8"/>
        <v/>
      </c>
    </row>
    <row r="566" spans="11:14" x14ac:dyDescent="0.25">
      <c r="K566" s="30" t="str">
        <f ca="1">IFERROR(IF(SERVIZIO!$A$3=1,IF(GETPIVOTDATA("Data",$A$1,"Brand",$A566,"Data",DATE(YEAR(INDEX(Tendina_Data,SERVIZIO!$A$2)),MONTH(INDEX(Tendina_Data,SERVIZIO!$A$2)),1))&lt;&gt;"",$A566,""),IF(GETPIVOTDATA("Data",$E$1,"Brand",$F566,"Data",DATE(YEAR(INDEX(Tendina_Data,SERVIZIO!$A$2)),MONTH(INDEX(Tendina_Data,SERVIZIO!$A$2)),1),"Settore",INDEX(Tendina_Settori,SERVIZIO!$A$3))&lt;&gt;"",$F566,"")),"")</f>
        <v/>
      </c>
      <c r="L566" s="30" t="str">
        <f ca="1">IF(K566&lt;&gt;"",COUNTIF($K$3:K566,"*?*"),"")</f>
        <v/>
      </c>
      <c r="M566" s="30">
        <v>564</v>
      </c>
      <c r="N566" s="30" t="str">
        <f t="shared" ca="1" si="8"/>
        <v/>
      </c>
    </row>
    <row r="567" spans="11:14" x14ac:dyDescent="0.25">
      <c r="K567" s="30" t="str">
        <f ca="1">IFERROR(IF(SERVIZIO!$A$3=1,IF(GETPIVOTDATA("Data",$A$1,"Brand",$A567,"Data",DATE(YEAR(INDEX(Tendina_Data,SERVIZIO!$A$2)),MONTH(INDEX(Tendina_Data,SERVIZIO!$A$2)),1))&lt;&gt;"",$A567,""),IF(GETPIVOTDATA("Data",$E$1,"Brand",$F567,"Data",DATE(YEAR(INDEX(Tendina_Data,SERVIZIO!$A$2)),MONTH(INDEX(Tendina_Data,SERVIZIO!$A$2)),1),"Settore",INDEX(Tendina_Settori,SERVIZIO!$A$3))&lt;&gt;"",$F567,"")),"")</f>
        <v/>
      </c>
      <c r="L567" s="30" t="str">
        <f ca="1">IF(K567&lt;&gt;"",COUNTIF($K$3:K567,"*?*"),"")</f>
        <v/>
      </c>
      <c r="M567" s="30">
        <v>565</v>
      </c>
      <c r="N567" s="30" t="str">
        <f t="shared" ca="1" si="8"/>
        <v/>
      </c>
    </row>
    <row r="568" spans="11:14" x14ac:dyDescent="0.25">
      <c r="K568" s="30" t="str">
        <f ca="1">IFERROR(IF(SERVIZIO!$A$3=1,IF(GETPIVOTDATA("Data",$A$1,"Brand",$A568,"Data",DATE(YEAR(INDEX(Tendina_Data,SERVIZIO!$A$2)),MONTH(INDEX(Tendina_Data,SERVIZIO!$A$2)),1))&lt;&gt;"",$A568,""),IF(GETPIVOTDATA("Data",$E$1,"Brand",$F568,"Data",DATE(YEAR(INDEX(Tendina_Data,SERVIZIO!$A$2)),MONTH(INDEX(Tendina_Data,SERVIZIO!$A$2)),1),"Settore",INDEX(Tendina_Settori,SERVIZIO!$A$3))&lt;&gt;"",$F568,"")),"")</f>
        <v/>
      </c>
      <c r="L568" s="30" t="str">
        <f ca="1">IF(K568&lt;&gt;"",COUNTIF($K$3:K568,"*?*"),"")</f>
        <v/>
      </c>
      <c r="M568" s="30">
        <v>566</v>
      </c>
      <c r="N568" s="30" t="str">
        <f t="shared" ca="1" si="8"/>
        <v/>
      </c>
    </row>
    <row r="569" spans="11:14" x14ac:dyDescent="0.25">
      <c r="K569" s="30" t="str">
        <f ca="1">IFERROR(IF(SERVIZIO!$A$3=1,IF(GETPIVOTDATA("Data",$A$1,"Brand",$A569,"Data",DATE(YEAR(INDEX(Tendina_Data,SERVIZIO!$A$2)),MONTH(INDEX(Tendina_Data,SERVIZIO!$A$2)),1))&lt;&gt;"",$A569,""),IF(GETPIVOTDATA("Data",$E$1,"Brand",$F569,"Data",DATE(YEAR(INDEX(Tendina_Data,SERVIZIO!$A$2)),MONTH(INDEX(Tendina_Data,SERVIZIO!$A$2)),1),"Settore",INDEX(Tendina_Settori,SERVIZIO!$A$3))&lt;&gt;"",$F569,"")),"")</f>
        <v/>
      </c>
      <c r="L569" s="30" t="str">
        <f ca="1">IF(K569&lt;&gt;"",COUNTIF($K$3:K569,"*?*"),"")</f>
        <v/>
      </c>
      <c r="M569" s="30">
        <v>567</v>
      </c>
      <c r="N569" s="30" t="str">
        <f t="shared" ca="1" si="8"/>
        <v/>
      </c>
    </row>
    <row r="570" spans="11:14" x14ac:dyDescent="0.25">
      <c r="K570" s="30" t="str">
        <f ca="1">IFERROR(IF(SERVIZIO!$A$3=1,IF(GETPIVOTDATA("Data",$A$1,"Brand",$A570,"Data",DATE(YEAR(INDEX(Tendina_Data,SERVIZIO!$A$2)),MONTH(INDEX(Tendina_Data,SERVIZIO!$A$2)),1))&lt;&gt;"",$A570,""),IF(GETPIVOTDATA("Data",$E$1,"Brand",$F570,"Data",DATE(YEAR(INDEX(Tendina_Data,SERVIZIO!$A$2)),MONTH(INDEX(Tendina_Data,SERVIZIO!$A$2)),1),"Settore",INDEX(Tendina_Settori,SERVIZIO!$A$3))&lt;&gt;"",$F570,"")),"")</f>
        <v/>
      </c>
      <c r="L570" s="30" t="str">
        <f ca="1">IF(K570&lt;&gt;"",COUNTIF($K$3:K570,"*?*"),"")</f>
        <v/>
      </c>
      <c r="M570" s="30">
        <v>568</v>
      </c>
      <c r="N570" s="30" t="str">
        <f t="shared" ca="1" si="8"/>
        <v/>
      </c>
    </row>
    <row r="571" spans="11:14" x14ac:dyDescent="0.25">
      <c r="K571" s="30" t="str">
        <f ca="1">IFERROR(IF(SERVIZIO!$A$3=1,IF(GETPIVOTDATA("Data",$A$1,"Brand",$A571,"Data",DATE(YEAR(INDEX(Tendina_Data,SERVIZIO!$A$2)),MONTH(INDEX(Tendina_Data,SERVIZIO!$A$2)),1))&lt;&gt;"",$A571,""),IF(GETPIVOTDATA("Data",$E$1,"Brand",$F571,"Data",DATE(YEAR(INDEX(Tendina_Data,SERVIZIO!$A$2)),MONTH(INDEX(Tendina_Data,SERVIZIO!$A$2)),1),"Settore",INDEX(Tendina_Settori,SERVIZIO!$A$3))&lt;&gt;"",$F571,"")),"")</f>
        <v/>
      </c>
      <c r="L571" s="30" t="str">
        <f ca="1">IF(K571&lt;&gt;"",COUNTIF($K$3:K571,"*?*"),"")</f>
        <v/>
      </c>
      <c r="M571" s="30">
        <v>569</v>
      </c>
      <c r="N571" s="30" t="str">
        <f t="shared" ca="1" si="8"/>
        <v/>
      </c>
    </row>
    <row r="572" spans="11:14" x14ac:dyDescent="0.25">
      <c r="K572" s="30" t="str">
        <f ca="1">IFERROR(IF(SERVIZIO!$A$3=1,IF(GETPIVOTDATA("Data",$A$1,"Brand",$A572,"Data",DATE(YEAR(INDEX(Tendina_Data,SERVIZIO!$A$2)),MONTH(INDEX(Tendina_Data,SERVIZIO!$A$2)),1))&lt;&gt;"",$A572,""),IF(GETPIVOTDATA("Data",$E$1,"Brand",$F572,"Data",DATE(YEAR(INDEX(Tendina_Data,SERVIZIO!$A$2)),MONTH(INDEX(Tendina_Data,SERVIZIO!$A$2)),1),"Settore",INDEX(Tendina_Settori,SERVIZIO!$A$3))&lt;&gt;"",$F572,"")),"")</f>
        <v/>
      </c>
      <c r="L572" s="30" t="str">
        <f ca="1">IF(K572&lt;&gt;"",COUNTIF($K$3:K572,"*?*"),"")</f>
        <v/>
      </c>
      <c r="M572" s="30">
        <v>570</v>
      </c>
      <c r="N572" s="30" t="str">
        <f t="shared" ca="1" si="8"/>
        <v/>
      </c>
    </row>
    <row r="573" spans="11:14" x14ac:dyDescent="0.25">
      <c r="K573" s="30" t="str">
        <f ca="1">IFERROR(IF(SERVIZIO!$A$3=1,IF(GETPIVOTDATA("Data",$A$1,"Brand",$A573,"Data",DATE(YEAR(INDEX(Tendina_Data,SERVIZIO!$A$2)),MONTH(INDEX(Tendina_Data,SERVIZIO!$A$2)),1))&lt;&gt;"",$A573,""),IF(GETPIVOTDATA("Data",$E$1,"Brand",$F573,"Data",DATE(YEAR(INDEX(Tendina_Data,SERVIZIO!$A$2)),MONTH(INDEX(Tendina_Data,SERVIZIO!$A$2)),1),"Settore",INDEX(Tendina_Settori,SERVIZIO!$A$3))&lt;&gt;"",$F573,"")),"")</f>
        <v/>
      </c>
      <c r="L573" s="30" t="str">
        <f ca="1">IF(K573&lt;&gt;"",COUNTIF($K$3:K573,"*?*"),"")</f>
        <v/>
      </c>
      <c r="M573" s="30">
        <v>571</v>
      </c>
      <c r="N573" s="30" t="str">
        <f t="shared" ca="1" si="8"/>
        <v/>
      </c>
    </row>
    <row r="574" spans="11:14" x14ac:dyDescent="0.25">
      <c r="K574" s="30" t="str">
        <f ca="1">IFERROR(IF(SERVIZIO!$A$3=1,IF(GETPIVOTDATA("Data",$A$1,"Brand",$A574,"Data",DATE(YEAR(INDEX(Tendina_Data,SERVIZIO!$A$2)),MONTH(INDEX(Tendina_Data,SERVIZIO!$A$2)),1))&lt;&gt;"",$A574,""),IF(GETPIVOTDATA("Data",$E$1,"Brand",$F574,"Data",DATE(YEAR(INDEX(Tendina_Data,SERVIZIO!$A$2)),MONTH(INDEX(Tendina_Data,SERVIZIO!$A$2)),1),"Settore",INDEX(Tendina_Settori,SERVIZIO!$A$3))&lt;&gt;"",$F574,"")),"")</f>
        <v/>
      </c>
      <c r="L574" s="30" t="str">
        <f ca="1">IF(K574&lt;&gt;"",COUNTIF($K$3:K574,"*?*"),"")</f>
        <v/>
      </c>
      <c r="M574" s="30">
        <v>572</v>
      </c>
      <c r="N574" s="30" t="str">
        <f t="shared" ca="1" si="8"/>
        <v/>
      </c>
    </row>
    <row r="575" spans="11:14" x14ac:dyDescent="0.25">
      <c r="K575" s="30" t="str">
        <f ca="1">IFERROR(IF(SERVIZIO!$A$3=1,IF(GETPIVOTDATA("Data",$A$1,"Brand",$A575,"Data",DATE(YEAR(INDEX(Tendina_Data,SERVIZIO!$A$2)),MONTH(INDEX(Tendina_Data,SERVIZIO!$A$2)),1))&lt;&gt;"",$A575,""),IF(GETPIVOTDATA("Data",$E$1,"Brand",$F575,"Data",DATE(YEAR(INDEX(Tendina_Data,SERVIZIO!$A$2)),MONTH(INDEX(Tendina_Data,SERVIZIO!$A$2)),1),"Settore",INDEX(Tendina_Settori,SERVIZIO!$A$3))&lt;&gt;"",$F575,"")),"")</f>
        <v/>
      </c>
      <c r="L575" s="30" t="str">
        <f ca="1">IF(K575&lt;&gt;"",COUNTIF($K$3:K575,"*?*"),"")</f>
        <v/>
      </c>
      <c r="M575" s="30">
        <v>573</v>
      </c>
      <c r="N575" s="30" t="str">
        <f t="shared" ca="1" si="8"/>
        <v/>
      </c>
    </row>
    <row r="576" spans="11:14" x14ac:dyDescent="0.25">
      <c r="K576" s="30" t="str">
        <f ca="1">IFERROR(IF(SERVIZIO!$A$3=1,IF(GETPIVOTDATA("Data",$A$1,"Brand",$A576,"Data",DATE(YEAR(INDEX(Tendina_Data,SERVIZIO!$A$2)),MONTH(INDEX(Tendina_Data,SERVIZIO!$A$2)),1))&lt;&gt;"",$A576,""),IF(GETPIVOTDATA("Data",$E$1,"Brand",$F576,"Data",DATE(YEAR(INDEX(Tendina_Data,SERVIZIO!$A$2)),MONTH(INDEX(Tendina_Data,SERVIZIO!$A$2)),1),"Settore",INDEX(Tendina_Settori,SERVIZIO!$A$3))&lt;&gt;"",$F576,"")),"")</f>
        <v/>
      </c>
      <c r="L576" s="30" t="str">
        <f ca="1">IF(K576&lt;&gt;"",COUNTIF($K$3:K576,"*?*"),"")</f>
        <v/>
      </c>
      <c r="M576" s="30">
        <v>574</v>
      </c>
      <c r="N576" s="30" t="str">
        <f t="shared" ca="1" si="8"/>
        <v/>
      </c>
    </row>
    <row r="577" spans="11:14" x14ac:dyDescent="0.25">
      <c r="K577" s="30" t="str">
        <f ca="1">IFERROR(IF(SERVIZIO!$A$3=1,IF(GETPIVOTDATA("Data",$A$1,"Brand",$A577,"Data",DATE(YEAR(INDEX(Tendina_Data,SERVIZIO!$A$2)),MONTH(INDEX(Tendina_Data,SERVIZIO!$A$2)),1))&lt;&gt;"",$A577,""),IF(GETPIVOTDATA("Data",$E$1,"Brand",$F577,"Data",DATE(YEAR(INDEX(Tendina_Data,SERVIZIO!$A$2)),MONTH(INDEX(Tendina_Data,SERVIZIO!$A$2)),1),"Settore",INDEX(Tendina_Settori,SERVIZIO!$A$3))&lt;&gt;"",$F577,"")),"")</f>
        <v/>
      </c>
      <c r="L577" s="30" t="str">
        <f ca="1">IF(K577&lt;&gt;"",COUNTIF($K$3:K577,"*?*"),"")</f>
        <v/>
      </c>
      <c r="M577" s="30">
        <v>575</v>
      </c>
      <c r="N577" s="30" t="str">
        <f t="shared" ca="1" si="8"/>
        <v/>
      </c>
    </row>
    <row r="578" spans="11:14" x14ac:dyDescent="0.25">
      <c r="K578" s="30" t="str">
        <f ca="1">IFERROR(IF(SERVIZIO!$A$3=1,IF(GETPIVOTDATA("Data",$A$1,"Brand",$A578,"Data",DATE(YEAR(INDEX(Tendina_Data,SERVIZIO!$A$2)),MONTH(INDEX(Tendina_Data,SERVIZIO!$A$2)),1))&lt;&gt;"",$A578,""),IF(GETPIVOTDATA("Data",$E$1,"Brand",$F578,"Data",DATE(YEAR(INDEX(Tendina_Data,SERVIZIO!$A$2)),MONTH(INDEX(Tendina_Data,SERVIZIO!$A$2)),1),"Settore",INDEX(Tendina_Settori,SERVIZIO!$A$3))&lt;&gt;"",$F578,"")),"")</f>
        <v/>
      </c>
      <c r="L578" s="30" t="str">
        <f ca="1">IF(K578&lt;&gt;"",COUNTIF($K$3:K578,"*?*"),"")</f>
        <v/>
      </c>
      <c r="M578" s="30">
        <v>576</v>
      </c>
      <c r="N578" s="30" t="str">
        <f t="shared" ca="1" si="8"/>
        <v/>
      </c>
    </row>
    <row r="579" spans="11:14" x14ac:dyDescent="0.25">
      <c r="K579" s="30" t="str">
        <f ca="1">IFERROR(IF(SERVIZIO!$A$3=1,IF(GETPIVOTDATA("Data",$A$1,"Brand",$A579,"Data",DATE(YEAR(INDEX(Tendina_Data,SERVIZIO!$A$2)),MONTH(INDEX(Tendina_Data,SERVIZIO!$A$2)),1))&lt;&gt;"",$A579,""),IF(GETPIVOTDATA("Data",$E$1,"Brand",$F579,"Data",DATE(YEAR(INDEX(Tendina_Data,SERVIZIO!$A$2)),MONTH(INDEX(Tendina_Data,SERVIZIO!$A$2)),1),"Settore",INDEX(Tendina_Settori,SERVIZIO!$A$3))&lt;&gt;"",$F579,"")),"")</f>
        <v/>
      </c>
      <c r="L579" s="30" t="str">
        <f ca="1">IF(K579&lt;&gt;"",COUNTIF($K$3:K579,"*?*"),"")</f>
        <v/>
      </c>
      <c r="M579" s="30">
        <v>577</v>
      </c>
      <c r="N579" s="30" t="str">
        <f t="shared" ca="1" si="8"/>
        <v/>
      </c>
    </row>
    <row r="580" spans="11:14" x14ac:dyDescent="0.25">
      <c r="K580" s="30" t="str">
        <f ca="1">IFERROR(IF(SERVIZIO!$A$3=1,IF(GETPIVOTDATA("Data",$A$1,"Brand",$A580,"Data",DATE(YEAR(INDEX(Tendina_Data,SERVIZIO!$A$2)),MONTH(INDEX(Tendina_Data,SERVIZIO!$A$2)),1))&lt;&gt;"",$A580,""),IF(GETPIVOTDATA("Data",$E$1,"Brand",$F580,"Data",DATE(YEAR(INDEX(Tendina_Data,SERVIZIO!$A$2)),MONTH(INDEX(Tendina_Data,SERVIZIO!$A$2)),1),"Settore",INDEX(Tendina_Settori,SERVIZIO!$A$3))&lt;&gt;"",$F580,"")),"")</f>
        <v/>
      </c>
      <c r="L580" s="30" t="str">
        <f ca="1">IF(K580&lt;&gt;"",COUNTIF($K$3:K580,"*?*"),"")</f>
        <v/>
      </c>
      <c r="M580" s="30">
        <v>578</v>
      </c>
      <c r="N580" s="30" t="str">
        <f t="shared" ref="N580:N643" ca="1" si="9">IFERROR(INDEX($K$3:$K$1002,MATCH($M580,$L$3:$L$1002,0)),"")</f>
        <v/>
      </c>
    </row>
    <row r="581" spans="11:14" x14ac:dyDescent="0.25">
      <c r="K581" s="30" t="str">
        <f ca="1">IFERROR(IF(SERVIZIO!$A$3=1,IF(GETPIVOTDATA("Data",$A$1,"Brand",$A581,"Data",DATE(YEAR(INDEX(Tendina_Data,SERVIZIO!$A$2)),MONTH(INDEX(Tendina_Data,SERVIZIO!$A$2)),1))&lt;&gt;"",$A581,""),IF(GETPIVOTDATA("Data",$E$1,"Brand",$F581,"Data",DATE(YEAR(INDEX(Tendina_Data,SERVIZIO!$A$2)),MONTH(INDEX(Tendina_Data,SERVIZIO!$A$2)),1),"Settore",INDEX(Tendina_Settori,SERVIZIO!$A$3))&lt;&gt;"",$F581,"")),"")</f>
        <v/>
      </c>
      <c r="L581" s="30" t="str">
        <f ca="1">IF(K581&lt;&gt;"",COUNTIF($K$3:K581,"*?*"),"")</f>
        <v/>
      </c>
      <c r="M581" s="30">
        <v>579</v>
      </c>
      <c r="N581" s="30" t="str">
        <f t="shared" ca="1" si="9"/>
        <v/>
      </c>
    </row>
    <row r="582" spans="11:14" x14ac:dyDescent="0.25">
      <c r="K582" s="30" t="str">
        <f ca="1">IFERROR(IF(SERVIZIO!$A$3=1,IF(GETPIVOTDATA("Data",$A$1,"Brand",$A582,"Data",DATE(YEAR(INDEX(Tendina_Data,SERVIZIO!$A$2)),MONTH(INDEX(Tendina_Data,SERVIZIO!$A$2)),1))&lt;&gt;"",$A582,""),IF(GETPIVOTDATA("Data",$E$1,"Brand",$F582,"Data",DATE(YEAR(INDEX(Tendina_Data,SERVIZIO!$A$2)),MONTH(INDEX(Tendina_Data,SERVIZIO!$A$2)),1),"Settore",INDEX(Tendina_Settori,SERVIZIO!$A$3))&lt;&gt;"",$F582,"")),"")</f>
        <v/>
      </c>
      <c r="L582" s="30" t="str">
        <f ca="1">IF(K582&lt;&gt;"",COUNTIF($K$3:K582,"*?*"),"")</f>
        <v/>
      </c>
      <c r="M582" s="30">
        <v>580</v>
      </c>
      <c r="N582" s="30" t="str">
        <f t="shared" ca="1" si="9"/>
        <v/>
      </c>
    </row>
    <row r="583" spans="11:14" x14ac:dyDescent="0.25">
      <c r="K583" s="30" t="str">
        <f ca="1">IFERROR(IF(SERVIZIO!$A$3=1,IF(GETPIVOTDATA("Data",$A$1,"Brand",$A583,"Data",DATE(YEAR(INDEX(Tendina_Data,SERVIZIO!$A$2)),MONTH(INDEX(Tendina_Data,SERVIZIO!$A$2)),1))&lt;&gt;"",$A583,""),IF(GETPIVOTDATA("Data",$E$1,"Brand",$F583,"Data",DATE(YEAR(INDEX(Tendina_Data,SERVIZIO!$A$2)),MONTH(INDEX(Tendina_Data,SERVIZIO!$A$2)),1),"Settore",INDEX(Tendina_Settori,SERVIZIO!$A$3))&lt;&gt;"",$F583,"")),"")</f>
        <v/>
      </c>
      <c r="L583" s="30" t="str">
        <f ca="1">IF(K583&lt;&gt;"",COUNTIF($K$3:K583,"*?*"),"")</f>
        <v/>
      </c>
      <c r="M583" s="30">
        <v>581</v>
      </c>
      <c r="N583" s="30" t="str">
        <f t="shared" ca="1" si="9"/>
        <v/>
      </c>
    </row>
    <row r="584" spans="11:14" x14ac:dyDescent="0.25">
      <c r="K584" s="30" t="str">
        <f ca="1">IFERROR(IF(SERVIZIO!$A$3=1,IF(GETPIVOTDATA("Data",$A$1,"Brand",$A584,"Data",DATE(YEAR(INDEX(Tendina_Data,SERVIZIO!$A$2)),MONTH(INDEX(Tendina_Data,SERVIZIO!$A$2)),1))&lt;&gt;"",$A584,""),IF(GETPIVOTDATA("Data",$E$1,"Brand",$F584,"Data",DATE(YEAR(INDEX(Tendina_Data,SERVIZIO!$A$2)),MONTH(INDEX(Tendina_Data,SERVIZIO!$A$2)),1),"Settore",INDEX(Tendina_Settori,SERVIZIO!$A$3))&lt;&gt;"",$F584,"")),"")</f>
        <v/>
      </c>
      <c r="L584" s="30" t="str">
        <f ca="1">IF(K584&lt;&gt;"",COUNTIF($K$3:K584,"*?*"),"")</f>
        <v/>
      </c>
      <c r="M584" s="30">
        <v>582</v>
      </c>
      <c r="N584" s="30" t="str">
        <f t="shared" ca="1" si="9"/>
        <v/>
      </c>
    </row>
    <row r="585" spans="11:14" x14ac:dyDescent="0.25">
      <c r="K585" s="30" t="str">
        <f ca="1">IFERROR(IF(SERVIZIO!$A$3=1,IF(GETPIVOTDATA("Data",$A$1,"Brand",$A585,"Data",DATE(YEAR(INDEX(Tendina_Data,SERVIZIO!$A$2)),MONTH(INDEX(Tendina_Data,SERVIZIO!$A$2)),1))&lt;&gt;"",$A585,""),IF(GETPIVOTDATA("Data",$E$1,"Brand",$F585,"Data",DATE(YEAR(INDEX(Tendina_Data,SERVIZIO!$A$2)),MONTH(INDEX(Tendina_Data,SERVIZIO!$A$2)),1),"Settore",INDEX(Tendina_Settori,SERVIZIO!$A$3))&lt;&gt;"",$F585,"")),"")</f>
        <v/>
      </c>
      <c r="L585" s="30" t="str">
        <f ca="1">IF(K585&lt;&gt;"",COUNTIF($K$3:K585,"*?*"),"")</f>
        <v/>
      </c>
      <c r="M585" s="30">
        <v>583</v>
      </c>
      <c r="N585" s="30" t="str">
        <f t="shared" ca="1" si="9"/>
        <v/>
      </c>
    </row>
    <row r="586" spans="11:14" x14ac:dyDescent="0.25">
      <c r="K586" s="30" t="str">
        <f ca="1">IFERROR(IF(SERVIZIO!$A$3=1,IF(GETPIVOTDATA("Data",$A$1,"Brand",$A586,"Data",DATE(YEAR(INDEX(Tendina_Data,SERVIZIO!$A$2)),MONTH(INDEX(Tendina_Data,SERVIZIO!$A$2)),1))&lt;&gt;"",$A586,""),IF(GETPIVOTDATA("Data",$E$1,"Brand",$F586,"Data",DATE(YEAR(INDEX(Tendina_Data,SERVIZIO!$A$2)),MONTH(INDEX(Tendina_Data,SERVIZIO!$A$2)),1),"Settore",INDEX(Tendina_Settori,SERVIZIO!$A$3))&lt;&gt;"",$F586,"")),"")</f>
        <v/>
      </c>
      <c r="L586" s="30" t="str">
        <f ca="1">IF(K586&lt;&gt;"",COUNTIF($K$3:K586,"*?*"),"")</f>
        <v/>
      </c>
      <c r="M586" s="30">
        <v>584</v>
      </c>
      <c r="N586" s="30" t="str">
        <f t="shared" ca="1" si="9"/>
        <v/>
      </c>
    </row>
    <row r="587" spans="11:14" x14ac:dyDescent="0.25">
      <c r="K587" s="30" t="str">
        <f ca="1">IFERROR(IF(SERVIZIO!$A$3=1,IF(GETPIVOTDATA("Data",$A$1,"Brand",$A587,"Data",DATE(YEAR(INDEX(Tendina_Data,SERVIZIO!$A$2)),MONTH(INDEX(Tendina_Data,SERVIZIO!$A$2)),1))&lt;&gt;"",$A587,""),IF(GETPIVOTDATA("Data",$E$1,"Brand",$F587,"Data",DATE(YEAR(INDEX(Tendina_Data,SERVIZIO!$A$2)),MONTH(INDEX(Tendina_Data,SERVIZIO!$A$2)),1),"Settore",INDEX(Tendina_Settori,SERVIZIO!$A$3))&lt;&gt;"",$F587,"")),"")</f>
        <v/>
      </c>
      <c r="L587" s="30" t="str">
        <f ca="1">IF(K587&lt;&gt;"",COUNTIF($K$3:K587,"*?*"),"")</f>
        <v/>
      </c>
      <c r="M587" s="30">
        <v>585</v>
      </c>
      <c r="N587" s="30" t="str">
        <f t="shared" ca="1" si="9"/>
        <v/>
      </c>
    </row>
    <row r="588" spans="11:14" x14ac:dyDescent="0.25">
      <c r="K588" s="30" t="str">
        <f ca="1">IFERROR(IF(SERVIZIO!$A$3=1,IF(GETPIVOTDATA("Data",$A$1,"Brand",$A588,"Data",DATE(YEAR(INDEX(Tendina_Data,SERVIZIO!$A$2)),MONTH(INDEX(Tendina_Data,SERVIZIO!$A$2)),1))&lt;&gt;"",$A588,""),IF(GETPIVOTDATA("Data",$E$1,"Brand",$F588,"Data",DATE(YEAR(INDEX(Tendina_Data,SERVIZIO!$A$2)),MONTH(INDEX(Tendina_Data,SERVIZIO!$A$2)),1),"Settore",INDEX(Tendina_Settori,SERVIZIO!$A$3))&lt;&gt;"",$F588,"")),"")</f>
        <v/>
      </c>
      <c r="L588" s="30" t="str">
        <f ca="1">IF(K588&lt;&gt;"",COUNTIF($K$3:K588,"*?*"),"")</f>
        <v/>
      </c>
      <c r="M588" s="30">
        <v>586</v>
      </c>
      <c r="N588" s="30" t="str">
        <f t="shared" ca="1" si="9"/>
        <v/>
      </c>
    </row>
    <row r="589" spans="11:14" x14ac:dyDescent="0.25">
      <c r="K589" s="30" t="str">
        <f ca="1">IFERROR(IF(SERVIZIO!$A$3=1,IF(GETPIVOTDATA("Data",$A$1,"Brand",$A589,"Data",DATE(YEAR(INDEX(Tendina_Data,SERVIZIO!$A$2)),MONTH(INDEX(Tendina_Data,SERVIZIO!$A$2)),1))&lt;&gt;"",$A589,""),IF(GETPIVOTDATA("Data",$E$1,"Brand",$F589,"Data",DATE(YEAR(INDEX(Tendina_Data,SERVIZIO!$A$2)),MONTH(INDEX(Tendina_Data,SERVIZIO!$A$2)),1),"Settore",INDEX(Tendina_Settori,SERVIZIO!$A$3))&lt;&gt;"",$F589,"")),"")</f>
        <v/>
      </c>
      <c r="L589" s="30" t="str">
        <f ca="1">IF(K589&lt;&gt;"",COUNTIF($K$3:K589,"*?*"),"")</f>
        <v/>
      </c>
      <c r="M589" s="30">
        <v>587</v>
      </c>
      <c r="N589" s="30" t="str">
        <f t="shared" ca="1" si="9"/>
        <v/>
      </c>
    </row>
    <row r="590" spans="11:14" x14ac:dyDescent="0.25">
      <c r="K590" s="30" t="str">
        <f ca="1">IFERROR(IF(SERVIZIO!$A$3=1,IF(GETPIVOTDATA("Data",$A$1,"Brand",$A590,"Data",DATE(YEAR(INDEX(Tendina_Data,SERVIZIO!$A$2)),MONTH(INDEX(Tendina_Data,SERVIZIO!$A$2)),1))&lt;&gt;"",$A590,""),IF(GETPIVOTDATA("Data",$E$1,"Brand",$F590,"Data",DATE(YEAR(INDEX(Tendina_Data,SERVIZIO!$A$2)),MONTH(INDEX(Tendina_Data,SERVIZIO!$A$2)),1),"Settore",INDEX(Tendina_Settori,SERVIZIO!$A$3))&lt;&gt;"",$F590,"")),"")</f>
        <v/>
      </c>
      <c r="L590" s="30" t="str">
        <f ca="1">IF(K590&lt;&gt;"",COUNTIF($K$3:K590,"*?*"),"")</f>
        <v/>
      </c>
      <c r="M590" s="30">
        <v>588</v>
      </c>
      <c r="N590" s="30" t="str">
        <f t="shared" ca="1" si="9"/>
        <v/>
      </c>
    </row>
    <row r="591" spans="11:14" x14ac:dyDescent="0.25">
      <c r="K591" s="30" t="str">
        <f ca="1">IFERROR(IF(SERVIZIO!$A$3=1,IF(GETPIVOTDATA("Data",$A$1,"Brand",$A591,"Data",DATE(YEAR(INDEX(Tendina_Data,SERVIZIO!$A$2)),MONTH(INDEX(Tendina_Data,SERVIZIO!$A$2)),1))&lt;&gt;"",$A591,""),IF(GETPIVOTDATA("Data",$E$1,"Brand",$F591,"Data",DATE(YEAR(INDEX(Tendina_Data,SERVIZIO!$A$2)),MONTH(INDEX(Tendina_Data,SERVIZIO!$A$2)),1),"Settore",INDEX(Tendina_Settori,SERVIZIO!$A$3))&lt;&gt;"",$F591,"")),"")</f>
        <v/>
      </c>
      <c r="L591" s="30" t="str">
        <f ca="1">IF(K591&lt;&gt;"",COUNTIF($K$3:K591,"*?*"),"")</f>
        <v/>
      </c>
      <c r="M591" s="30">
        <v>589</v>
      </c>
      <c r="N591" s="30" t="str">
        <f t="shared" ca="1" si="9"/>
        <v/>
      </c>
    </row>
    <row r="592" spans="11:14" x14ac:dyDescent="0.25">
      <c r="K592" s="30" t="str">
        <f ca="1">IFERROR(IF(SERVIZIO!$A$3=1,IF(GETPIVOTDATA("Data",$A$1,"Brand",$A592,"Data",DATE(YEAR(INDEX(Tendina_Data,SERVIZIO!$A$2)),MONTH(INDEX(Tendina_Data,SERVIZIO!$A$2)),1))&lt;&gt;"",$A592,""),IF(GETPIVOTDATA("Data",$E$1,"Brand",$F592,"Data",DATE(YEAR(INDEX(Tendina_Data,SERVIZIO!$A$2)),MONTH(INDEX(Tendina_Data,SERVIZIO!$A$2)),1),"Settore",INDEX(Tendina_Settori,SERVIZIO!$A$3))&lt;&gt;"",$F592,"")),"")</f>
        <v/>
      </c>
      <c r="L592" s="30" t="str">
        <f ca="1">IF(K592&lt;&gt;"",COUNTIF($K$3:K592,"*?*"),"")</f>
        <v/>
      </c>
      <c r="M592" s="30">
        <v>590</v>
      </c>
      <c r="N592" s="30" t="str">
        <f t="shared" ca="1" si="9"/>
        <v/>
      </c>
    </row>
    <row r="593" spans="11:14" x14ac:dyDescent="0.25">
      <c r="K593" s="30" t="str">
        <f ca="1">IFERROR(IF(SERVIZIO!$A$3=1,IF(GETPIVOTDATA("Data",$A$1,"Brand",$A593,"Data",DATE(YEAR(INDEX(Tendina_Data,SERVIZIO!$A$2)),MONTH(INDEX(Tendina_Data,SERVIZIO!$A$2)),1))&lt;&gt;"",$A593,""),IF(GETPIVOTDATA("Data",$E$1,"Brand",$F593,"Data",DATE(YEAR(INDEX(Tendina_Data,SERVIZIO!$A$2)),MONTH(INDEX(Tendina_Data,SERVIZIO!$A$2)),1),"Settore",INDEX(Tendina_Settori,SERVIZIO!$A$3))&lt;&gt;"",$F593,"")),"")</f>
        <v/>
      </c>
      <c r="L593" s="30" t="str">
        <f ca="1">IF(K593&lt;&gt;"",COUNTIF($K$3:K593,"*?*"),"")</f>
        <v/>
      </c>
      <c r="M593" s="30">
        <v>591</v>
      </c>
      <c r="N593" s="30" t="str">
        <f t="shared" ca="1" si="9"/>
        <v/>
      </c>
    </row>
    <row r="594" spans="11:14" x14ac:dyDescent="0.25">
      <c r="K594" s="30" t="str">
        <f ca="1">IFERROR(IF(SERVIZIO!$A$3=1,IF(GETPIVOTDATA("Data",$A$1,"Brand",$A594,"Data",DATE(YEAR(INDEX(Tendina_Data,SERVIZIO!$A$2)),MONTH(INDEX(Tendina_Data,SERVIZIO!$A$2)),1))&lt;&gt;"",$A594,""),IF(GETPIVOTDATA("Data",$E$1,"Brand",$F594,"Data",DATE(YEAR(INDEX(Tendina_Data,SERVIZIO!$A$2)),MONTH(INDEX(Tendina_Data,SERVIZIO!$A$2)),1),"Settore",INDEX(Tendina_Settori,SERVIZIO!$A$3))&lt;&gt;"",$F594,"")),"")</f>
        <v/>
      </c>
      <c r="L594" s="30" t="str">
        <f ca="1">IF(K594&lt;&gt;"",COUNTIF($K$3:K594,"*?*"),"")</f>
        <v/>
      </c>
      <c r="M594" s="30">
        <v>592</v>
      </c>
      <c r="N594" s="30" t="str">
        <f t="shared" ca="1" si="9"/>
        <v/>
      </c>
    </row>
    <row r="595" spans="11:14" x14ac:dyDescent="0.25">
      <c r="K595" s="30" t="str">
        <f ca="1">IFERROR(IF(SERVIZIO!$A$3=1,IF(GETPIVOTDATA("Data",$A$1,"Brand",$A595,"Data",DATE(YEAR(INDEX(Tendina_Data,SERVIZIO!$A$2)),MONTH(INDEX(Tendina_Data,SERVIZIO!$A$2)),1))&lt;&gt;"",$A595,""),IF(GETPIVOTDATA("Data",$E$1,"Brand",$F595,"Data",DATE(YEAR(INDEX(Tendina_Data,SERVIZIO!$A$2)),MONTH(INDEX(Tendina_Data,SERVIZIO!$A$2)),1),"Settore",INDEX(Tendina_Settori,SERVIZIO!$A$3))&lt;&gt;"",$F595,"")),"")</f>
        <v/>
      </c>
      <c r="L595" s="30" t="str">
        <f ca="1">IF(K595&lt;&gt;"",COUNTIF($K$3:K595,"*?*"),"")</f>
        <v/>
      </c>
      <c r="M595" s="30">
        <v>593</v>
      </c>
      <c r="N595" s="30" t="str">
        <f t="shared" ca="1" si="9"/>
        <v/>
      </c>
    </row>
    <row r="596" spans="11:14" x14ac:dyDescent="0.25">
      <c r="K596" s="30" t="str">
        <f ca="1">IFERROR(IF(SERVIZIO!$A$3=1,IF(GETPIVOTDATA("Data",$A$1,"Brand",$A596,"Data",DATE(YEAR(INDEX(Tendina_Data,SERVIZIO!$A$2)),MONTH(INDEX(Tendina_Data,SERVIZIO!$A$2)),1))&lt;&gt;"",$A596,""),IF(GETPIVOTDATA("Data",$E$1,"Brand",$F596,"Data",DATE(YEAR(INDEX(Tendina_Data,SERVIZIO!$A$2)),MONTH(INDEX(Tendina_Data,SERVIZIO!$A$2)),1),"Settore",INDEX(Tendina_Settori,SERVIZIO!$A$3))&lt;&gt;"",$F596,"")),"")</f>
        <v/>
      </c>
      <c r="L596" s="30" t="str">
        <f ca="1">IF(K596&lt;&gt;"",COUNTIF($K$3:K596,"*?*"),"")</f>
        <v/>
      </c>
      <c r="M596" s="30">
        <v>594</v>
      </c>
      <c r="N596" s="30" t="str">
        <f t="shared" ca="1" si="9"/>
        <v/>
      </c>
    </row>
    <row r="597" spans="11:14" x14ac:dyDescent="0.25">
      <c r="K597" s="30" t="str">
        <f ca="1">IFERROR(IF(SERVIZIO!$A$3=1,IF(GETPIVOTDATA("Data",$A$1,"Brand",$A597,"Data",DATE(YEAR(INDEX(Tendina_Data,SERVIZIO!$A$2)),MONTH(INDEX(Tendina_Data,SERVIZIO!$A$2)),1))&lt;&gt;"",$A597,""),IF(GETPIVOTDATA("Data",$E$1,"Brand",$F597,"Data",DATE(YEAR(INDEX(Tendina_Data,SERVIZIO!$A$2)),MONTH(INDEX(Tendina_Data,SERVIZIO!$A$2)),1),"Settore",INDEX(Tendina_Settori,SERVIZIO!$A$3))&lt;&gt;"",$F597,"")),"")</f>
        <v/>
      </c>
      <c r="L597" s="30" t="str">
        <f ca="1">IF(K597&lt;&gt;"",COUNTIF($K$3:K597,"*?*"),"")</f>
        <v/>
      </c>
      <c r="M597" s="30">
        <v>595</v>
      </c>
      <c r="N597" s="30" t="str">
        <f t="shared" ca="1" si="9"/>
        <v/>
      </c>
    </row>
    <row r="598" spans="11:14" x14ac:dyDescent="0.25">
      <c r="K598" s="30" t="str">
        <f ca="1">IFERROR(IF(SERVIZIO!$A$3=1,IF(GETPIVOTDATA("Data",$A$1,"Brand",$A598,"Data",DATE(YEAR(INDEX(Tendina_Data,SERVIZIO!$A$2)),MONTH(INDEX(Tendina_Data,SERVIZIO!$A$2)),1))&lt;&gt;"",$A598,""),IF(GETPIVOTDATA("Data",$E$1,"Brand",$F598,"Data",DATE(YEAR(INDEX(Tendina_Data,SERVIZIO!$A$2)),MONTH(INDEX(Tendina_Data,SERVIZIO!$A$2)),1),"Settore",INDEX(Tendina_Settori,SERVIZIO!$A$3))&lt;&gt;"",$F598,"")),"")</f>
        <v/>
      </c>
      <c r="L598" s="30" t="str">
        <f ca="1">IF(K598&lt;&gt;"",COUNTIF($K$3:K598,"*?*"),"")</f>
        <v/>
      </c>
      <c r="M598" s="30">
        <v>596</v>
      </c>
      <c r="N598" s="30" t="str">
        <f t="shared" ca="1" si="9"/>
        <v/>
      </c>
    </row>
    <row r="599" spans="11:14" x14ac:dyDescent="0.25">
      <c r="K599" s="30" t="str">
        <f ca="1">IFERROR(IF(SERVIZIO!$A$3=1,IF(GETPIVOTDATA("Data",$A$1,"Brand",$A599,"Data",DATE(YEAR(INDEX(Tendina_Data,SERVIZIO!$A$2)),MONTH(INDEX(Tendina_Data,SERVIZIO!$A$2)),1))&lt;&gt;"",$A599,""),IF(GETPIVOTDATA("Data",$E$1,"Brand",$F599,"Data",DATE(YEAR(INDEX(Tendina_Data,SERVIZIO!$A$2)),MONTH(INDEX(Tendina_Data,SERVIZIO!$A$2)),1),"Settore",INDEX(Tendina_Settori,SERVIZIO!$A$3))&lt;&gt;"",$F599,"")),"")</f>
        <v/>
      </c>
      <c r="L599" s="30" t="str">
        <f ca="1">IF(K599&lt;&gt;"",COUNTIF($K$3:K599,"*?*"),"")</f>
        <v/>
      </c>
      <c r="M599" s="30">
        <v>597</v>
      </c>
      <c r="N599" s="30" t="str">
        <f t="shared" ca="1" si="9"/>
        <v/>
      </c>
    </row>
    <row r="600" spans="11:14" x14ac:dyDescent="0.25">
      <c r="K600" s="30" t="str">
        <f ca="1">IFERROR(IF(SERVIZIO!$A$3=1,IF(GETPIVOTDATA("Data",$A$1,"Brand",$A600,"Data",DATE(YEAR(INDEX(Tendina_Data,SERVIZIO!$A$2)),MONTH(INDEX(Tendina_Data,SERVIZIO!$A$2)),1))&lt;&gt;"",$A600,""),IF(GETPIVOTDATA("Data",$E$1,"Brand",$F600,"Data",DATE(YEAR(INDEX(Tendina_Data,SERVIZIO!$A$2)),MONTH(INDEX(Tendina_Data,SERVIZIO!$A$2)),1),"Settore",INDEX(Tendina_Settori,SERVIZIO!$A$3))&lt;&gt;"",$F600,"")),"")</f>
        <v/>
      </c>
      <c r="L600" s="30" t="str">
        <f ca="1">IF(K600&lt;&gt;"",COUNTIF($K$3:K600,"*?*"),"")</f>
        <v/>
      </c>
      <c r="M600" s="30">
        <v>598</v>
      </c>
      <c r="N600" s="30" t="str">
        <f t="shared" ca="1" si="9"/>
        <v/>
      </c>
    </row>
    <row r="601" spans="11:14" x14ac:dyDescent="0.25">
      <c r="K601" s="30" t="str">
        <f ca="1">IFERROR(IF(SERVIZIO!$A$3=1,IF(GETPIVOTDATA("Data",$A$1,"Brand",$A601,"Data",DATE(YEAR(INDEX(Tendina_Data,SERVIZIO!$A$2)),MONTH(INDEX(Tendina_Data,SERVIZIO!$A$2)),1))&lt;&gt;"",$A601,""),IF(GETPIVOTDATA("Data",$E$1,"Brand",$F601,"Data",DATE(YEAR(INDEX(Tendina_Data,SERVIZIO!$A$2)),MONTH(INDEX(Tendina_Data,SERVIZIO!$A$2)),1),"Settore",INDEX(Tendina_Settori,SERVIZIO!$A$3))&lt;&gt;"",$F601,"")),"")</f>
        <v/>
      </c>
      <c r="L601" s="30" t="str">
        <f ca="1">IF(K601&lt;&gt;"",COUNTIF($K$3:K601,"*?*"),"")</f>
        <v/>
      </c>
      <c r="M601" s="30">
        <v>599</v>
      </c>
      <c r="N601" s="30" t="str">
        <f t="shared" ca="1" si="9"/>
        <v/>
      </c>
    </row>
    <row r="602" spans="11:14" x14ac:dyDescent="0.25">
      <c r="K602" s="30" t="str">
        <f ca="1">IFERROR(IF(SERVIZIO!$A$3=1,IF(GETPIVOTDATA("Data",$A$1,"Brand",$A602,"Data",DATE(YEAR(INDEX(Tendina_Data,SERVIZIO!$A$2)),MONTH(INDEX(Tendina_Data,SERVIZIO!$A$2)),1))&lt;&gt;"",$A602,""),IF(GETPIVOTDATA("Data",$E$1,"Brand",$F602,"Data",DATE(YEAR(INDEX(Tendina_Data,SERVIZIO!$A$2)),MONTH(INDEX(Tendina_Data,SERVIZIO!$A$2)),1),"Settore",INDEX(Tendina_Settori,SERVIZIO!$A$3))&lt;&gt;"",$F602,"")),"")</f>
        <v/>
      </c>
      <c r="L602" s="30" t="str">
        <f ca="1">IF(K602&lt;&gt;"",COUNTIF($K$3:K602,"*?*"),"")</f>
        <v/>
      </c>
      <c r="M602" s="30">
        <v>600</v>
      </c>
      <c r="N602" s="30" t="str">
        <f t="shared" ca="1" si="9"/>
        <v/>
      </c>
    </row>
    <row r="603" spans="11:14" x14ac:dyDescent="0.25">
      <c r="K603" s="30" t="str">
        <f ca="1">IFERROR(IF(SERVIZIO!$A$3=1,IF(GETPIVOTDATA("Data",$A$1,"Brand",$A603,"Data",DATE(YEAR(INDEX(Tendina_Data,SERVIZIO!$A$2)),MONTH(INDEX(Tendina_Data,SERVIZIO!$A$2)),1))&lt;&gt;"",$A603,""),IF(GETPIVOTDATA("Data",$E$1,"Brand",$F603,"Data",DATE(YEAR(INDEX(Tendina_Data,SERVIZIO!$A$2)),MONTH(INDEX(Tendina_Data,SERVIZIO!$A$2)),1),"Settore",INDEX(Tendina_Settori,SERVIZIO!$A$3))&lt;&gt;"",$F603,"")),"")</f>
        <v/>
      </c>
      <c r="L603" s="30" t="str">
        <f ca="1">IF(K603&lt;&gt;"",COUNTIF($K$3:K603,"*?*"),"")</f>
        <v/>
      </c>
      <c r="M603" s="30">
        <v>601</v>
      </c>
      <c r="N603" s="30" t="str">
        <f t="shared" ca="1" si="9"/>
        <v/>
      </c>
    </row>
    <row r="604" spans="11:14" x14ac:dyDescent="0.25">
      <c r="K604" s="30" t="str">
        <f ca="1">IFERROR(IF(SERVIZIO!$A$3=1,IF(GETPIVOTDATA("Data",$A$1,"Brand",$A604,"Data",DATE(YEAR(INDEX(Tendina_Data,SERVIZIO!$A$2)),MONTH(INDEX(Tendina_Data,SERVIZIO!$A$2)),1))&lt;&gt;"",$A604,""),IF(GETPIVOTDATA("Data",$E$1,"Brand",$F604,"Data",DATE(YEAR(INDEX(Tendina_Data,SERVIZIO!$A$2)),MONTH(INDEX(Tendina_Data,SERVIZIO!$A$2)),1),"Settore",INDEX(Tendina_Settori,SERVIZIO!$A$3))&lt;&gt;"",$F604,"")),"")</f>
        <v/>
      </c>
      <c r="L604" s="30" t="str">
        <f ca="1">IF(K604&lt;&gt;"",COUNTIF($K$3:K604,"*?*"),"")</f>
        <v/>
      </c>
      <c r="M604" s="30">
        <v>602</v>
      </c>
      <c r="N604" s="30" t="str">
        <f t="shared" ca="1" si="9"/>
        <v/>
      </c>
    </row>
    <row r="605" spans="11:14" x14ac:dyDescent="0.25">
      <c r="K605" s="30" t="str">
        <f ca="1">IFERROR(IF(SERVIZIO!$A$3=1,IF(GETPIVOTDATA("Data",$A$1,"Brand",$A605,"Data",DATE(YEAR(INDEX(Tendina_Data,SERVIZIO!$A$2)),MONTH(INDEX(Tendina_Data,SERVIZIO!$A$2)),1))&lt;&gt;"",$A605,""),IF(GETPIVOTDATA("Data",$E$1,"Brand",$F605,"Data",DATE(YEAR(INDEX(Tendina_Data,SERVIZIO!$A$2)),MONTH(INDEX(Tendina_Data,SERVIZIO!$A$2)),1),"Settore",INDEX(Tendina_Settori,SERVIZIO!$A$3))&lt;&gt;"",$F605,"")),"")</f>
        <v/>
      </c>
      <c r="L605" s="30" t="str">
        <f ca="1">IF(K605&lt;&gt;"",COUNTIF($K$3:K605,"*?*"),"")</f>
        <v/>
      </c>
      <c r="M605" s="30">
        <v>603</v>
      </c>
      <c r="N605" s="30" t="str">
        <f t="shared" ca="1" si="9"/>
        <v/>
      </c>
    </row>
    <row r="606" spans="11:14" x14ac:dyDescent="0.25">
      <c r="K606" s="30" t="str">
        <f ca="1">IFERROR(IF(SERVIZIO!$A$3=1,IF(GETPIVOTDATA("Data",$A$1,"Brand",$A606,"Data",DATE(YEAR(INDEX(Tendina_Data,SERVIZIO!$A$2)),MONTH(INDEX(Tendina_Data,SERVIZIO!$A$2)),1))&lt;&gt;"",$A606,""),IF(GETPIVOTDATA("Data",$E$1,"Brand",$F606,"Data",DATE(YEAR(INDEX(Tendina_Data,SERVIZIO!$A$2)),MONTH(INDEX(Tendina_Data,SERVIZIO!$A$2)),1),"Settore",INDEX(Tendina_Settori,SERVIZIO!$A$3))&lt;&gt;"",$F606,"")),"")</f>
        <v/>
      </c>
      <c r="L606" s="30" t="str">
        <f ca="1">IF(K606&lt;&gt;"",COUNTIF($K$3:K606,"*?*"),"")</f>
        <v/>
      </c>
      <c r="M606" s="30">
        <v>604</v>
      </c>
      <c r="N606" s="30" t="str">
        <f t="shared" ca="1" si="9"/>
        <v/>
      </c>
    </row>
    <row r="607" spans="11:14" x14ac:dyDescent="0.25">
      <c r="K607" s="30" t="str">
        <f ca="1">IFERROR(IF(SERVIZIO!$A$3=1,IF(GETPIVOTDATA("Data",$A$1,"Brand",$A607,"Data",DATE(YEAR(INDEX(Tendina_Data,SERVIZIO!$A$2)),MONTH(INDEX(Tendina_Data,SERVIZIO!$A$2)),1))&lt;&gt;"",$A607,""),IF(GETPIVOTDATA("Data",$E$1,"Brand",$F607,"Data",DATE(YEAR(INDEX(Tendina_Data,SERVIZIO!$A$2)),MONTH(INDEX(Tendina_Data,SERVIZIO!$A$2)),1),"Settore",INDEX(Tendina_Settori,SERVIZIO!$A$3))&lt;&gt;"",$F607,"")),"")</f>
        <v/>
      </c>
      <c r="L607" s="30" t="str">
        <f ca="1">IF(K607&lt;&gt;"",COUNTIF($K$3:K607,"*?*"),"")</f>
        <v/>
      </c>
      <c r="M607" s="30">
        <v>605</v>
      </c>
      <c r="N607" s="30" t="str">
        <f t="shared" ca="1" si="9"/>
        <v/>
      </c>
    </row>
    <row r="608" spans="11:14" x14ac:dyDescent="0.25">
      <c r="K608" s="30" t="str">
        <f ca="1">IFERROR(IF(SERVIZIO!$A$3=1,IF(GETPIVOTDATA("Data",$A$1,"Brand",$A608,"Data",DATE(YEAR(INDEX(Tendina_Data,SERVIZIO!$A$2)),MONTH(INDEX(Tendina_Data,SERVIZIO!$A$2)),1))&lt;&gt;"",$A608,""),IF(GETPIVOTDATA("Data",$E$1,"Brand",$F608,"Data",DATE(YEAR(INDEX(Tendina_Data,SERVIZIO!$A$2)),MONTH(INDEX(Tendina_Data,SERVIZIO!$A$2)),1),"Settore",INDEX(Tendina_Settori,SERVIZIO!$A$3))&lt;&gt;"",$F608,"")),"")</f>
        <v/>
      </c>
      <c r="L608" s="30" t="str">
        <f ca="1">IF(K608&lt;&gt;"",COUNTIF($K$3:K608,"*?*"),"")</f>
        <v/>
      </c>
      <c r="M608" s="30">
        <v>606</v>
      </c>
      <c r="N608" s="30" t="str">
        <f t="shared" ca="1" si="9"/>
        <v/>
      </c>
    </row>
    <row r="609" spans="11:14" x14ac:dyDescent="0.25">
      <c r="K609" s="30" t="str">
        <f ca="1">IFERROR(IF(SERVIZIO!$A$3=1,IF(GETPIVOTDATA("Data",$A$1,"Brand",$A609,"Data",DATE(YEAR(INDEX(Tendina_Data,SERVIZIO!$A$2)),MONTH(INDEX(Tendina_Data,SERVIZIO!$A$2)),1))&lt;&gt;"",$A609,""),IF(GETPIVOTDATA("Data",$E$1,"Brand",$F609,"Data",DATE(YEAR(INDEX(Tendina_Data,SERVIZIO!$A$2)),MONTH(INDEX(Tendina_Data,SERVIZIO!$A$2)),1),"Settore",INDEX(Tendina_Settori,SERVIZIO!$A$3))&lt;&gt;"",$F609,"")),"")</f>
        <v/>
      </c>
      <c r="L609" s="30" t="str">
        <f ca="1">IF(K609&lt;&gt;"",COUNTIF($K$3:K609,"*?*"),"")</f>
        <v/>
      </c>
      <c r="M609" s="30">
        <v>607</v>
      </c>
      <c r="N609" s="30" t="str">
        <f t="shared" ca="1" si="9"/>
        <v/>
      </c>
    </row>
    <row r="610" spans="11:14" x14ac:dyDescent="0.25">
      <c r="K610" s="30" t="str">
        <f ca="1">IFERROR(IF(SERVIZIO!$A$3=1,IF(GETPIVOTDATA("Data",$A$1,"Brand",$A610,"Data",DATE(YEAR(INDEX(Tendina_Data,SERVIZIO!$A$2)),MONTH(INDEX(Tendina_Data,SERVIZIO!$A$2)),1))&lt;&gt;"",$A610,""),IF(GETPIVOTDATA("Data",$E$1,"Brand",$F610,"Data",DATE(YEAR(INDEX(Tendina_Data,SERVIZIO!$A$2)),MONTH(INDEX(Tendina_Data,SERVIZIO!$A$2)),1),"Settore",INDEX(Tendina_Settori,SERVIZIO!$A$3))&lt;&gt;"",$F610,"")),"")</f>
        <v/>
      </c>
      <c r="L610" s="30" t="str">
        <f ca="1">IF(K610&lt;&gt;"",COUNTIF($K$3:K610,"*?*"),"")</f>
        <v/>
      </c>
      <c r="M610" s="30">
        <v>608</v>
      </c>
      <c r="N610" s="30" t="str">
        <f t="shared" ca="1" si="9"/>
        <v/>
      </c>
    </row>
    <row r="611" spans="11:14" x14ac:dyDescent="0.25">
      <c r="K611" s="30" t="str">
        <f ca="1">IFERROR(IF(SERVIZIO!$A$3=1,IF(GETPIVOTDATA("Data",$A$1,"Brand",$A611,"Data",DATE(YEAR(INDEX(Tendina_Data,SERVIZIO!$A$2)),MONTH(INDEX(Tendina_Data,SERVIZIO!$A$2)),1))&lt;&gt;"",$A611,""),IF(GETPIVOTDATA("Data",$E$1,"Brand",$F611,"Data",DATE(YEAR(INDEX(Tendina_Data,SERVIZIO!$A$2)),MONTH(INDEX(Tendina_Data,SERVIZIO!$A$2)),1),"Settore",INDEX(Tendina_Settori,SERVIZIO!$A$3))&lt;&gt;"",$F611,"")),"")</f>
        <v/>
      </c>
      <c r="L611" s="30" t="str">
        <f ca="1">IF(K611&lt;&gt;"",COUNTIF($K$3:K611,"*?*"),"")</f>
        <v/>
      </c>
      <c r="M611" s="30">
        <v>609</v>
      </c>
      <c r="N611" s="30" t="str">
        <f t="shared" ca="1" si="9"/>
        <v/>
      </c>
    </row>
    <row r="612" spans="11:14" x14ac:dyDescent="0.25">
      <c r="K612" s="30" t="str">
        <f ca="1">IFERROR(IF(SERVIZIO!$A$3=1,IF(GETPIVOTDATA("Data",$A$1,"Brand",$A612,"Data",DATE(YEAR(INDEX(Tendina_Data,SERVIZIO!$A$2)),MONTH(INDEX(Tendina_Data,SERVIZIO!$A$2)),1))&lt;&gt;"",$A612,""),IF(GETPIVOTDATA("Data",$E$1,"Brand",$F612,"Data",DATE(YEAR(INDEX(Tendina_Data,SERVIZIO!$A$2)),MONTH(INDEX(Tendina_Data,SERVIZIO!$A$2)),1),"Settore",INDEX(Tendina_Settori,SERVIZIO!$A$3))&lt;&gt;"",$F612,"")),"")</f>
        <v/>
      </c>
      <c r="L612" s="30" t="str">
        <f ca="1">IF(K612&lt;&gt;"",COUNTIF($K$3:K612,"*?*"),"")</f>
        <v/>
      </c>
      <c r="M612" s="30">
        <v>610</v>
      </c>
      <c r="N612" s="30" t="str">
        <f t="shared" ca="1" si="9"/>
        <v/>
      </c>
    </row>
    <row r="613" spans="11:14" x14ac:dyDescent="0.25">
      <c r="K613" s="30" t="str">
        <f ca="1">IFERROR(IF(SERVIZIO!$A$3=1,IF(GETPIVOTDATA("Data",$A$1,"Brand",$A613,"Data",DATE(YEAR(INDEX(Tendina_Data,SERVIZIO!$A$2)),MONTH(INDEX(Tendina_Data,SERVIZIO!$A$2)),1))&lt;&gt;"",$A613,""),IF(GETPIVOTDATA("Data",$E$1,"Brand",$F613,"Data",DATE(YEAR(INDEX(Tendina_Data,SERVIZIO!$A$2)),MONTH(INDEX(Tendina_Data,SERVIZIO!$A$2)),1),"Settore",INDEX(Tendina_Settori,SERVIZIO!$A$3))&lt;&gt;"",$F613,"")),"")</f>
        <v/>
      </c>
      <c r="L613" s="30" t="str">
        <f ca="1">IF(K613&lt;&gt;"",COUNTIF($K$3:K613,"*?*"),"")</f>
        <v/>
      </c>
      <c r="M613" s="30">
        <v>611</v>
      </c>
      <c r="N613" s="30" t="str">
        <f t="shared" ca="1" si="9"/>
        <v/>
      </c>
    </row>
    <row r="614" spans="11:14" x14ac:dyDescent="0.25">
      <c r="K614" s="30" t="str">
        <f ca="1">IFERROR(IF(SERVIZIO!$A$3=1,IF(GETPIVOTDATA("Data",$A$1,"Brand",$A614,"Data",DATE(YEAR(INDEX(Tendina_Data,SERVIZIO!$A$2)),MONTH(INDEX(Tendina_Data,SERVIZIO!$A$2)),1))&lt;&gt;"",$A614,""),IF(GETPIVOTDATA("Data",$E$1,"Brand",$F614,"Data",DATE(YEAR(INDEX(Tendina_Data,SERVIZIO!$A$2)),MONTH(INDEX(Tendina_Data,SERVIZIO!$A$2)),1),"Settore",INDEX(Tendina_Settori,SERVIZIO!$A$3))&lt;&gt;"",$F614,"")),"")</f>
        <v/>
      </c>
      <c r="L614" s="30" t="str">
        <f ca="1">IF(K614&lt;&gt;"",COUNTIF($K$3:K614,"*?*"),"")</f>
        <v/>
      </c>
      <c r="M614" s="30">
        <v>612</v>
      </c>
      <c r="N614" s="30" t="str">
        <f t="shared" ca="1" si="9"/>
        <v/>
      </c>
    </row>
    <row r="615" spans="11:14" x14ac:dyDescent="0.25">
      <c r="K615" s="30" t="str">
        <f ca="1">IFERROR(IF(SERVIZIO!$A$3=1,IF(GETPIVOTDATA("Data",$A$1,"Brand",$A615,"Data",DATE(YEAR(INDEX(Tendina_Data,SERVIZIO!$A$2)),MONTH(INDEX(Tendina_Data,SERVIZIO!$A$2)),1))&lt;&gt;"",$A615,""),IF(GETPIVOTDATA("Data",$E$1,"Brand",$F615,"Data",DATE(YEAR(INDEX(Tendina_Data,SERVIZIO!$A$2)),MONTH(INDEX(Tendina_Data,SERVIZIO!$A$2)),1),"Settore",INDEX(Tendina_Settori,SERVIZIO!$A$3))&lt;&gt;"",$F615,"")),"")</f>
        <v/>
      </c>
      <c r="L615" s="30" t="str">
        <f ca="1">IF(K615&lt;&gt;"",COUNTIF($K$3:K615,"*?*"),"")</f>
        <v/>
      </c>
      <c r="M615" s="30">
        <v>613</v>
      </c>
      <c r="N615" s="30" t="str">
        <f t="shared" ca="1" si="9"/>
        <v/>
      </c>
    </row>
    <row r="616" spans="11:14" x14ac:dyDescent="0.25">
      <c r="K616" s="30" t="str">
        <f ca="1">IFERROR(IF(SERVIZIO!$A$3=1,IF(GETPIVOTDATA("Data",$A$1,"Brand",$A616,"Data",DATE(YEAR(INDEX(Tendina_Data,SERVIZIO!$A$2)),MONTH(INDEX(Tendina_Data,SERVIZIO!$A$2)),1))&lt;&gt;"",$A616,""),IF(GETPIVOTDATA("Data",$E$1,"Brand",$F616,"Data",DATE(YEAR(INDEX(Tendina_Data,SERVIZIO!$A$2)),MONTH(INDEX(Tendina_Data,SERVIZIO!$A$2)),1),"Settore",INDEX(Tendina_Settori,SERVIZIO!$A$3))&lt;&gt;"",$F616,"")),"")</f>
        <v/>
      </c>
      <c r="L616" s="30" t="str">
        <f ca="1">IF(K616&lt;&gt;"",COUNTIF($K$3:K616,"*?*"),"")</f>
        <v/>
      </c>
      <c r="M616" s="30">
        <v>614</v>
      </c>
      <c r="N616" s="30" t="str">
        <f t="shared" ca="1" si="9"/>
        <v/>
      </c>
    </row>
    <row r="617" spans="11:14" x14ac:dyDescent="0.25">
      <c r="K617" s="30" t="str">
        <f ca="1">IFERROR(IF(SERVIZIO!$A$3=1,IF(GETPIVOTDATA("Data",$A$1,"Brand",$A617,"Data",DATE(YEAR(INDEX(Tendina_Data,SERVIZIO!$A$2)),MONTH(INDEX(Tendina_Data,SERVIZIO!$A$2)),1))&lt;&gt;"",$A617,""),IF(GETPIVOTDATA("Data",$E$1,"Brand",$F617,"Data",DATE(YEAR(INDEX(Tendina_Data,SERVIZIO!$A$2)),MONTH(INDEX(Tendina_Data,SERVIZIO!$A$2)),1),"Settore",INDEX(Tendina_Settori,SERVIZIO!$A$3))&lt;&gt;"",$F617,"")),"")</f>
        <v/>
      </c>
      <c r="L617" s="30" t="str">
        <f ca="1">IF(K617&lt;&gt;"",COUNTIF($K$3:K617,"*?*"),"")</f>
        <v/>
      </c>
      <c r="M617" s="30">
        <v>615</v>
      </c>
      <c r="N617" s="30" t="str">
        <f t="shared" ca="1" si="9"/>
        <v/>
      </c>
    </row>
    <row r="618" spans="11:14" x14ac:dyDescent="0.25">
      <c r="K618" s="30" t="str">
        <f ca="1">IFERROR(IF(SERVIZIO!$A$3=1,IF(GETPIVOTDATA("Data",$A$1,"Brand",$A618,"Data",DATE(YEAR(INDEX(Tendina_Data,SERVIZIO!$A$2)),MONTH(INDEX(Tendina_Data,SERVIZIO!$A$2)),1))&lt;&gt;"",$A618,""),IF(GETPIVOTDATA("Data",$E$1,"Brand",$F618,"Data",DATE(YEAR(INDEX(Tendina_Data,SERVIZIO!$A$2)),MONTH(INDEX(Tendina_Data,SERVIZIO!$A$2)),1),"Settore",INDEX(Tendina_Settori,SERVIZIO!$A$3))&lt;&gt;"",$F618,"")),"")</f>
        <v/>
      </c>
      <c r="L618" s="30" t="str">
        <f ca="1">IF(K618&lt;&gt;"",COUNTIF($K$3:K618,"*?*"),"")</f>
        <v/>
      </c>
      <c r="M618" s="30">
        <v>616</v>
      </c>
      <c r="N618" s="30" t="str">
        <f t="shared" ca="1" si="9"/>
        <v/>
      </c>
    </row>
    <row r="619" spans="11:14" x14ac:dyDescent="0.25">
      <c r="K619" s="30" t="str">
        <f ca="1">IFERROR(IF(SERVIZIO!$A$3=1,IF(GETPIVOTDATA("Data",$A$1,"Brand",$A619,"Data",DATE(YEAR(INDEX(Tendina_Data,SERVIZIO!$A$2)),MONTH(INDEX(Tendina_Data,SERVIZIO!$A$2)),1))&lt;&gt;"",$A619,""),IF(GETPIVOTDATA("Data",$E$1,"Brand",$F619,"Data",DATE(YEAR(INDEX(Tendina_Data,SERVIZIO!$A$2)),MONTH(INDEX(Tendina_Data,SERVIZIO!$A$2)),1),"Settore",INDEX(Tendina_Settori,SERVIZIO!$A$3))&lt;&gt;"",$F619,"")),"")</f>
        <v/>
      </c>
      <c r="L619" s="30" t="str">
        <f ca="1">IF(K619&lt;&gt;"",COUNTIF($K$3:K619,"*?*"),"")</f>
        <v/>
      </c>
      <c r="M619" s="30">
        <v>617</v>
      </c>
      <c r="N619" s="30" t="str">
        <f t="shared" ca="1" si="9"/>
        <v/>
      </c>
    </row>
    <row r="620" spans="11:14" x14ac:dyDescent="0.25">
      <c r="K620" s="30" t="str">
        <f ca="1">IFERROR(IF(SERVIZIO!$A$3=1,IF(GETPIVOTDATA("Data",$A$1,"Brand",$A620,"Data",DATE(YEAR(INDEX(Tendina_Data,SERVIZIO!$A$2)),MONTH(INDEX(Tendina_Data,SERVIZIO!$A$2)),1))&lt;&gt;"",$A620,""),IF(GETPIVOTDATA("Data",$E$1,"Brand",$F620,"Data",DATE(YEAR(INDEX(Tendina_Data,SERVIZIO!$A$2)),MONTH(INDEX(Tendina_Data,SERVIZIO!$A$2)),1),"Settore",INDEX(Tendina_Settori,SERVIZIO!$A$3))&lt;&gt;"",$F620,"")),"")</f>
        <v/>
      </c>
      <c r="L620" s="30" t="str">
        <f ca="1">IF(K620&lt;&gt;"",COUNTIF($K$3:K620,"*?*"),"")</f>
        <v/>
      </c>
      <c r="M620" s="30">
        <v>618</v>
      </c>
      <c r="N620" s="30" t="str">
        <f t="shared" ca="1" si="9"/>
        <v/>
      </c>
    </row>
    <row r="621" spans="11:14" x14ac:dyDescent="0.25">
      <c r="K621" s="30" t="str">
        <f ca="1">IFERROR(IF(SERVIZIO!$A$3=1,IF(GETPIVOTDATA("Data",$A$1,"Brand",$A621,"Data",DATE(YEAR(INDEX(Tendina_Data,SERVIZIO!$A$2)),MONTH(INDEX(Tendina_Data,SERVIZIO!$A$2)),1))&lt;&gt;"",$A621,""),IF(GETPIVOTDATA("Data",$E$1,"Brand",$F621,"Data",DATE(YEAR(INDEX(Tendina_Data,SERVIZIO!$A$2)),MONTH(INDEX(Tendina_Data,SERVIZIO!$A$2)),1),"Settore",INDEX(Tendina_Settori,SERVIZIO!$A$3))&lt;&gt;"",$F621,"")),"")</f>
        <v/>
      </c>
      <c r="L621" s="30" t="str">
        <f ca="1">IF(K621&lt;&gt;"",COUNTIF($K$3:K621,"*?*"),"")</f>
        <v/>
      </c>
      <c r="M621" s="30">
        <v>619</v>
      </c>
      <c r="N621" s="30" t="str">
        <f t="shared" ca="1" si="9"/>
        <v/>
      </c>
    </row>
    <row r="622" spans="11:14" x14ac:dyDescent="0.25">
      <c r="K622" s="30" t="str">
        <f ca="1">IFERROR(IF(SERVIZIO!$A$3=1,IF(GETPIVOTDATA("Data",$A$1,"Brand",$A622,"Data",DATE(YEAR(INDEX(Tendina_Data,SERVIZIO!$A$2)),MONTH(INDEX(Tendina_Data,SERVIZIO!$A$2)),1))&lt;&gt;"",$A622,""),IF(GETPIVOTDATA("Data",$E$1,"Brand",$F622,"Data",DATE(YEAR(INDEX(Tendina_Data,SERVIZIO!$A$2)),MONTH(INDEX(Tendina_Data,SERVIZIO!$A$2)),1),"Settore",INDEX(Tendina_Settori,SERVIZIO!$A$3))&lt;&gt;"",$F622,"")),"")</f>
        <v/>
      </c>
      <c r="L622" s="30" t="str">
        <f ca="1">IF(K622&lt;&gt;"",COUNTIF($K$3:K622,"*?*"),"")</f>
        <v/>
      </c>
      <c r="M622" s="30">
        <v>620</v>
      </c>
      <c r="N622" s="30" t="str">
        <f t="shared" ca="1" si="9"/>
        <v/>
      </c>
    </row>
    <row r="623" spans="11:14" x14ac:dyDescent="0.25">
      <c r="K623" s="30" t="str">
        <f ca="1">IFERROR(IF(SERVIZIO!$A$3=1,IF(GETPIVOTDATA("Data",$A$1,"Brand",$A623,"Data",DATE(YEAR(INDEX(Tendina_Data,SERVIZIO!$A$2)),MONTH(INDEX(Tendina_Data,SERVIZIO!$A$2)),1))&lt;&gt;"",$A623,""),IF(GETPIVOTDATA("Data",$E$1,"Brand",$F623,"Data",DATE(YEAR(INDEX(Tendina_Data,SERVIZIO!$A$2)),MONTH(INDEX(Tendina_Data,SERVIZIO!$A$2)),1),"Settore",INDEX(Tendina_Settori,SERVIZIO!$A$3))&lt;&gt;"",$F623,"")),"")</f>
        <v/>
      </c>
      <c r="L623" s="30" t="str">
        <f ca="1">IF(K623&lt;&gt;"",COUNTIF($K$3:K623,"*?*"),"")</f>
        <v/>
      </c>
      <c r="M623" s="30">
        <v>621</v>
      </c>
      <c r="N623" s="30" t="str">
        <f t="shared" ca="1" si="9"/>
        <v/>
      </c>
    </row>
    <row r="624" spans="11:14" x14ac:dyDescent="0.25">
      <c r="K624" s="30" t="str">
        <f ca="1">IFERROR(IF(SERVIZIO!$A$3=1,IF(GETPIVOTDATA("Data",$A$1,"Brand",$A624,"Data",DATE(YEAR(INDEX(Tendina_Data,SERVIZIO!$A$2)),MONTH(INDEX(Tendina_Data,SERVIZIO!$A$2)),1))&lt;&gt;"",$A624,""),IF(GETPIVOTDATA("Data",$E$1,"Brand",$F624,"Data",DATE(YEAR(INDEX(Tendina_Data,SERVIZIO!$A$2)),MONTH(INDEX(Tendina_Data,SERVIZIO!$A$2)),1),"Settore",INDEX(Tendina_Settori,SERVIZIO!$A$3))&lt;&gt;"",$F624,"")),"")</f>
        <v/>
      </c>
      <c r="L624" s="30" t="str">
        <f ca="1">IF(K624&lt;&gt;"",COUNTIF($K$3:K624,"*?*"),"")</f>
        <v/>
      </c>
      <c r="M624" s="30">
        <v>622</v>
      </c>
      <c r="N624" s="30" t="str">
        <f t="shared" ca="1" si="9"/>
        <v/>
      </c>
    </row>
    <row r="625" spans="11:14" x14ac:dyDescent="0.25">
      <c r="K625" s="30" t="str">
        <f ca="1">IFERROR(IF(SERVIZIO!$A$3=1,IF(GETPIVOTDATA("Data",$A$1,"Brand",$A625,"Data",DATE(YEAR(INDEX(Tendina_Data,SERVIZIO!$A$2)),MONTH(INDEX(Tendina_Data,SERVIZIO!$A$2)),1))&lt;&gt;"",$A625,""),IF(GETPIVOTDATA("Data",$E$1,"Brand",$F625,"Data",DATE(YEAR(INDEX(Tendina_Data,SERVIZIO!$A$2)),MONTH(INDEX(Tendina_Data,SERVIZIO!$A$2)),1),"Settore",INDEX(Tendina_Settori,SERVIZIO!$A$3))&lt;&gt;"",$F625,"")),"")</f>
        <v/>
      </c>
      <c r="L625" s="30" t="str">
        <f ca="1">IF(K625&lt;&gt;"",COUNTIF($K$3:K625,"*?*"),"")</f>
        <v/>
      </c>
      <c r="M625" s="30">
        <v>623</v>
      </c>
      <c r="N625" s="30" t="str">
        <f t="shared" ca="1" si="9"/>
        <v/>
      </c>
    </row>
    <row r="626" spans="11:14" x14ac:dyDescent="0.25">
      <c r="K626" s="30" t="str">
        <f ca="1">IFERROR(IF(SERVIZIO!$A$3=1,IF(GETPIVOTDATA("Data",$A$1,"Brand",$A626,"Data",DATE(YEAR(INDEX(Tendina_Data,SERVIZIO!$A$2)),MONTH(INDEX(Tendina_Data,SERVIZIO!$A$2)),1))&lt;&gt;"",$A626,""),IF(GETPIVOTDATA("Data",$E$1,"Brand",$F626,"Data",DATE(YEAR(INDEX(Tendina_Data,SERVIZIO!$A$2)),MONTH(INDEX(Tendina_Data,SERVIZIO!$A$2)),1),"Settore",INDEX(Tendina_Settori,SERVIZIO!$A$3))&lt;&gt;"",$F626,"")),"")</f>
        <v/>
      </c>
      <c r="L626" s="30" t="str">
        <f ca="1">IF(K626&lt;&gt;"",COUNTIF($K$3:K626,"*?*"),"")</f>
        <v/>
      </c>
      <c r="M626" s="30">
        <v>624</v>
      </c>
      <c r="N626" s="30" t="str">
        <f t="shared" ca="1" si="9"/>
        <v/>
      </c>
    </row>
    <row r="627" spans="11:14" x14ac:dyDescent="0.25">
      <c r="K627" s="30" t="str">
        <f ca="1">IFERROR(IF(SERVIZIO!$A$3=1,IF(GETPIVOTDATA("Data",$A$1,"Brand",$A627,"Data",DATE(YEAR(INDEX(Tendina_Data,SERVIZIO!$A$2)),MONTH(INDEX(Tendina_Data,SERVIZIO!$A$2)),1))&lt;&gt;"",$A627,""),IF(GETPIVOTDATA("Data",$E$1,"Brand",$F627,"Data",DATE(YEAR(INDEX(Tendina_Data,SERVIZIO!$A$2)),MONTH(INDEX(Tendina_Data,SERVIZIO!$A$2)),1),"Settore",INDEX(Tendina_Settori,SERVIZIO!$A$3))&lt;&gt;"",$F627,"")),"")</f>
        <v/>
      </c>
      <c r="L627" s="30" t="str">
        <f ca="1">IF(K627&lt;&gt;"",COUNTIF($K$3:K627,"*?*"),"")</f>
        <v/>
      </c>
      <c r="M627" s="30">
        <v>625</v>
      </c>
      <c r="N627" s="30" t="str">
        <f t="shared" ca="1" si="9"/>
        <v/>
      </c>
    </row>
    <row r="628" spans="11:14" x14ac:dyDescent="0.25">
      <c r="K628" s="30" t="str">
        <f ca="1">IFERROR(IF(SERVIZIO!$A$3=1,IF(GETPIVOTDATA("Data",$A$1,"Brand",$A628,"Data",DATE(YEAR(INDEX(Tendina_Data,SERVIZIO!$A$2)),MONTH(INDEX(Tendina_Data,SERVIZIO!$A$2)),1))&lt;&gt;"",$A628,""),IF(GETPIVOTDATA("Data",$E$1,"Brand",$F628,"Data",DATE(YEAR(INDEX(Tendina_Data,SERVIZIO!$A$2)),MONTH(INDEX(Tendina_Data,SERVIZIO!$A$2)),1),"Settore",INDEX(Tendina_Settori,SERVIZIO!$A$3))&lt;&gt;"",$F628,"")),"")</f>
        <v/>
      </c>
      <c r="L628" s="30" t="str">
        <f ca="1">IF(K628&lt;&gt;"",COUNTIF($K$3:K628,"*?*"),"")</f>
        <v/>
      </c>
      <c r="M628" s="30">
        <v>626</v>
      </c>
      <c r="N628" s="30" t="str">
        <f t="shared" ca="1" si="9"/>
        <v/>
      </c>
    </row>
    <row r="629" spans="11:14" x14ac:dyDescent="0.25">
      <c r="K629" s="30" t="str">
        <f ca="1">IFERROR(IF(SERVIZIO!$A$3=1,IF(GETPIVOTDATA("Data",$A$1,"Brand",$A629,"Data",DATE(YEAR(INDEX(Tendina_Data,SERVIZIO!$A$2)),MONTH(INDEX(Tendina_Data,SERVIZIO!$A$2)),1))&lt;&gt;"",$A629,""),IF(GETPIVOTDATA("Data",$E$1,"Brand",$F629,"Data",DATE(YEAR(INDEX(Tendina_Data,SERVIZIO!$A$2)),MONTH(INDEX(Tendina_Data,SERVIZIO!$A$2)),1),"Settore",INDEX(Tendina_Settori,SERVIZIO!$A$3))&lt;&gt;"",$F629,"")),"")</f>
        <v/>
      </c>
      <c r="L629" s="30" t="str">
        <f ca="1">IF(K629&lt;&gt;"",COUNTIF($K$3:K629,"*?*"),"")</f>
        <v/>
      </c>
      <c r="M629" s="30">
        <v>627</v>
      </c>
      <c r="N629" s="30" t="str">
        <f t="shared" ca="1" si="9"/>
        <v/>
      </c>
    </row>
    <row r="630" spans="11:14" x14ac:dyDescent="0.25">
      <c r="K630" s="30" t="str">
        <f ca="1">IFERROR(IF(SERVIZIO!$A$3=1,IF(GETPIVOTDATA("Data",$A$1,"Brand",$A630,"Data",DATE(YEAR(INDEX(Tendina_Data,SERVIZIO!$A$2)),MONTH(INDEX(Tendina_Data,SERVIZIO!$A$2)),1))&lt;&gt;"",$A630,""),IF(GETPIVOTDATA("Data",$E$1,"Brand",$F630,"Data",DATE(YEAR(INDEX(Tendina_Data,SERVIZIO!$A$2)),MONTH(INDEX(Tendina_Data,SERVIZIO!$A$2)),1),"Settore",INDEX(Tendina_Settori,SERVIZIO!$A$3))&lt;&gt;"",$F630,"")),"")</f>
        <v/>
      </c>
      <c r="L630" s="30" t="str">
        <f ca="1">IF(K630&lt;&gt;"",COUNTIF($K$3:K630,"*?*"),"")</f>
        <v/>
      </c>
      <c r="M630" s="30">
        <v>628</v>
      </c>
      <c r="N630" s="30" t="str">
        <f t="shared" ca="1" si="9"/>
        <v/>
      </c>
    </row>
    <row r="631" spans="11:14" x14ac:dyDescent="0.25">
      <c r="K631" s="30" t="str">
        <f ca="1">IFERROR(IF(SERVIZIO!$A$3=1,IF(GETPIVOTDATA("Data",$A$1,"Brand",$A631,"Data",DATE(YEAR(INDEX(Tendina_Data,SERVIZIO!$A$2)),MONTH(INDEX(Tendina_Data,SERVIZIO!$A$2)),1))&lt;&gt;"",$A631,""),IF(GETPIVOTDATA("Data",$E$1,"Brand",$F631,"Data",DATE(YEAR(INDEX(Tendina_Data,SERVIZIO!$A$2)),MONTH(INDEX(Tendina_Data,SERVIZIO!$A$2)),1),"Settore",INDEX(Tendina_Settori,SERVIZIO!$A$3))&lt;&gt;"",$F631,"")),"")</f>
        <v/>
      </c>
      <c r="L631" s="30" t="str">
        <f ca="1">IF(K631&lt;&gt;"",COUNTIF($K$3:K631,"*?*"),"")</f>
        <v/>
      </c>
      <c r="M631" s="30">
        <v>629</v>
      </c>
      <c r="N631" s="30" t="str">
        <f t="shared" ca="1" si="9"/>
        <v/>
      </c>
    </row>
    <row r="632" spans="11:14" x14ac:dyDescent="0.25">
      <c r="K632" s="30" t="str">
        <f ca="1">IFERROR(IF(SERVIZIO!$A$3=1,IF(GETPIVOTDATA("Data",$A$1,"Brand",$A632,"Data",DATE(YEAR(INDEX(Tendina_Data,SERVIZIO!$A$2)),MONTH(INDEX(Tendina_Data,SERVIZIO!$A$2)),1))&lt;&gt;"",$A632,""),IF(GETPIVOTDATA("Data",$E$1,"Brand",$F632,"Data",DATE(YEAR(INDEX(Tendina_Data,SERVIZIO!$A$2)),MONTH(INDEX(Tendina_Data,SERVIZIO!$A$2)),1),"Settore",INDEX(Tendina_Settori,SERVIZIO!$A$3))&lt;&gt;"",$F632,"")),"")</f>
        <v/>
      </c>
      <c r="L632" s="30" t="str">
        <f ca="1">IF(K632&lt;&gt;"",COUNTIF($K$3:K632,"*?*"),"")</f>
        <v/>
      </c>
      <c r="M632" s="30">
        <v>630</v>
      </c>
      <c r="N632" s="30" t="str">
        <f t="shared" ca="1" si="9"/>
        <v/>
      </c>
    </row>
    <row r="633" spans="11:14" x14ac:dyDescent="0.25">
      <c r="K633" s="30" t="str">
        <f ca="1">IFERROR(IF(SERVIZIO!$A$3=1,IF(GETPIVOTDATA("Data",$A$1,"Brand",$A633,"Data",DATE(YEAR(INDEX(Tendina_Data,SERVIZIO!$A$2)),MONTH(INDEX(Tendina_Data,SERVIZIO!$A$2)),1))&lt;&gt;"",$A633,""),IF(GETPIVOTDATA("Data",$E$1,"Brand",$F633,"Data",DATE(YEAR(INDEX(Tendina_Data,SERVIZIO!$A$2)),MONTH(INDEX(Tendina_Data,SERVIZIO!$A$2)),1),"Settore",INDEX(Tendina_Settori,SERVIZIO!$A$3))&lt;&gt;"",$F633,"")),"")</f>
        <v/>
      </c>
      <c r="L633" s="30" t="str">
        <f ca="1">IF(K633&lt;&gt;"",COUNTIF($K$3:K633,"*?*"),"")</f>
        <v/>
      </c>
      <c r="M633" s="30">
        <v>631</v>
      </c>
      <c r="N633" s="30" t="str">
        <f t="shared" ca="1" si="9"/>
        <v/>
      </c>
    </row>
    <row r="634" spans="11:14" x14ac:dyDescent="0.25">
      <c r="K634" s="30" t="str">
        <f ca="1">IFERROR(IF(SERVIZIO!$A$3=1,IF(GETPIVOTDATA("Data",$A$1,"Brand",$A634,"Data",DATE(YEAR(INDEX(Tendina_Data,SERVIZIO!$A$2)),MONTH(INDEX(Tendina_Data,SERVIZIO!$A$2)),1))&lt;&gt;"",$A634,""),IF(GETPIVOTDATA("Data",$E$1,"Brand",$F634,"Data",DATE(YEAR(INDEX(Tendina_Data,SERVIZIO!$A$2)),MONTH(INDEX(Tendina_Data,SERVIZIO!$A$2)),1),"Settore",INDEX(Tendina_Settori,SERVIZIO!$A$3))&lt;&gt;"",$F634,"")),"")</f>
        <v/>
      </c>
      <c r="L634" s="30" t="str">
        <f ca="1">IF(K634&lt;&gt;"",COUNTIF($K$3:K634,"*?*"),"")</f>
        <v/>
      </c>
      <c r="M634" s="30">
        <v>632</v>
      </c>
      <c r="N634" s="30" t="str">
        <f t="shared" ca="1" si="9"/>
        <v/>
      </c>
    </row>
    <row r="635" spans="11:14" x14ac:dyDescent="0.25">
      <c r="K635" s="30" t="str">
        <f ca="1">IFERROR(IF(SERVIZIO!$A$3=1,IF(GETPIVOTDATA("Data",$A$1,"Brand",$A635,"Data",DATE(YEAR(INDEX(Tendina_Data,SERVIZIO!$A$2)),MONTH(INDEX(Tendina_Data,SERVIZIO!$A$2)),1))&lt;&gt;"",$A635,""),IF(GETPIVOTDATA("Data",$E$1,"Brand",$F635,"Data",DATE(YEAR(INDEX(Tendina_Data,SERVIZIO!$A$2)),MONTH(INDEX(Tendina_Data,SERVIZIO!$A$2)),1),"Settore",INDEX(Tendina_Settori,SERVIZIO!$A$3))&lt;&gt;"",$F635,"")),"")</f>
        <v/>
      </c>
      <c r="L635" s="30" t="str">
        <f ca="1">IF(K635&lt;&gt;"",COUNTIF($K$3:K635,"*?*"),"")</f>
        <v/>
      </c>
      <c r="M635" s="30">
        <v>633</v>
      </c>
      <c r="N635" s="30" t="str">
        <f t="shared" ca="1" si="9"/>
        <v/>
      </c>
    </row>
    <row r="636" spans="11:14" x14ac:dyDescent="0.25">
      <c r="K636" s="30" t="str">
        <f ca="1">IFERROR(IF(SERVIZIO!$A$3=1,IF(GETPIVOTDATA("Data",$A$1,"Brand",$A636,"Data",DATE(YEAR(INDEX(Tendina_Data,SERVIZIO!$A$2)),MONTH(INDEX(Tendina_Data,SERVIZIO!$A$2)),1))&lt;&gt;"",$A636,""),IF(GETPIVOTDATA("Data",$E$1,"Brand",$F636,"Data",DATE(YEAR(INDEX(Tendina_Data,SERVIZIO!$A$2)),MONTH(INDEX(Tendina_Data,SERVIZIO!$A$2)),1),"Settore",INDEX(Tendina_Settori,SERVIZIO!$A$3))&lt;&gt;"",$F636,"")),"")</f>
        <v/>
      </c>
      <c r="L636" s="30" t="str">
        <f ca="1">IF(K636&lt;&gt;"",COUNTIF($K$3:K636,"*?*"),"")</f>
        <v/>
      </c>
      <c r="M636" s="30">
        <v>634</v>
      </c>
      <c r="N636" s="30" t="str">
        <f t="shared" ca="1" si="9"/>
        <v/>
      </c>
    </row>
    <row r="637" spans="11:14" x14ac:dyDescent="0.25">
      <c r="K637" s="30" t="str">
        <f ca="1">IFERROR(IF(SERVIZIO!$A$3=1,IF(GETPIVOTDATA("Data",$A$1,"Brand",$A637,"Data",DATE(YEAR(INDEX(Tendina_Data,SERVIZIO!$A$2)),MONTH(INDEX(Tendina_Data,SERVIZIO!$A$2)),1))&lt;&gt;"",$A637,""),IF(GETPIVOTDATA("Data",$E$1,"Brand",$F637,"Data",DATE(YEAR(INDEX(Tendina_Data,SERVIZIO!$A$2)),MONTH(INDEX(Tendina_Data,SERVIZIO!$A$2)),1),"Settore",INDEX(Tendina_Settori,SERVIZIO!$A$3))&lt;&gt;"",$F637,"")),"")</f>
        <v/>
      </c>
      <c r="L637" s="30" t="str">
        <f ca="1">IF(K637&lt;&gt;"",COUNTIF($K$3:K637,"*?*"),"")</f>
        <v/>
      </c>
      <c r="M637" s="30">
        <v>635</v>
      </c>
      <c r="N637" s="30" t="str">
        <f t="shared" ca="1" si="9"/>
        <v/>
      </c>
    </row>
    <row r="638" spans="11:14" x14ac:dyDescent="0.25">
      <c r="K638" s="30" t="str">
        <f ca="1">IFERROR(IF(SERVIZIO!$A$3=1,IF(GETPIVOTDATA("Data",$A$1,"Brand",$A638,"Data",DATE(YEAR(INDEX(Tendina_Data,SERVIZIO!$A$2)),MONTH(INDEX(Tendina_Data,SERVIZIO!$A$2)),1))&lt;&gt;"",$A638,""),IF(GETPIVOTDATA("Data",$E$1,"Brand",$F638,"Data",DATE(YEAR(INDEX(Tendina_Data,SERVIZIO!$A$2)),MONTH(INDEX(Tendina_Data,SERVIZIO!$A$2)),1),"Settore",INDEX(Tendina_Settori,SERVIZIO!$A$3))&lt;&gt;"",$F638,"")),"")</f>
        <v/>
      </c>
      <c r="L638" s="30" t="str">
        <f ca="1">IF(K638&lt;&gt;"",COUNTIF($K$3:K638,"*?*"),"")</f>
        <v/>
      </c>
      <c r="M638" s="30">
        <v>636</v>
      </c>
      <c r="N638" s="30" t="str">
        <f t="shared" ca="1" si="9"/>
        <v/>
      </c>
    </row>
    <row r="639" spans="11:14" x14ac:dyDescent="0.25">
      <c r="K639" s="30" t="str">
        <f ca="1">IFERROR(IF(SERVIZIO!$A$3=1,IF(GETPIVOTDATA("Data",$A$1,"Brand",$A639,"Data",DATE(YEAR(INDEX(Tendina_Data,SERVIZIO!$A$2)),MONTH(INDEX(Tendina_Data,SERVIZIO!$A$2)),1))&lt;&gt;"",$A639,""),IF(GETPIVOTDATA("Data",$E$1,"Brand",$F639,"Data",DATE(YEAR(INDEX(Tendina_Data,SERVIZIO!$A$2)),MONTH(INDEX(Tendina_Data,SERVIZIO!$A$2)),1),"Settore",INDEX(Tendina_Settori,SERVIZIO!$A$3))&lt;&gt;"",$F639,"")),"")</f>
        <v/>
      </c>
      <c r="L639" s="30" t="str">
        <f ca="1">IF(K639&lt;&gt;"",COUNTIF($K$3:K639,"*?*"),"")</f>
        <v/>
      </c>
      <c r="M639" s="30">
        <v>637</v>
      </c>
      <c r="N639" s="30" t="str">
        <f t="shared" ca="1" si="9"/>
        <v/>
      </c>
    </row>
    <row r="640" spans="11:14" x14ac:dyDescent="0.25">
      <c r="K640" s="30" t="str">
        <f ca="1">IFERROR(IF(SERVIZIO!$A$3=1,IF(GETPIVOTDATA("Data",$A$1,"Brand",$A640,"Data",DATE(YEAR(INDEX(Tendina_Data,SERVIZIO!$A$2)),MONTH(INDEX(Tendina_Data,SERVIZIO!$A$2)),1))&lt;&gt;"",$A640,""),IF(GETPIVOTDATA("Data",$E$1,"Brand",$F640,"Data",DATE(YEAR(INDEX(Tendina_Data,SERVIZIO!$A$2)),MONTH(INDEX(Tendina_Data,SERVIZIO!$A$2)),1),"Settore",INDEX(Tendina_Settori,SERVIZIO!$A$3))&lt;&gt;"",$F640,"")),"")</f>
        <v/>
      </c>
      <c r="L640" s="30" t="str">
        <f ca="1">IF(K640&lt;&gt;"",COUNTIF($K$3:K640,"*?*"),"")</f>
        <v/>
      </c>
      <c r="M640" s="30">
        <v>638</v>
      </c>
      <c r="N640" s="30" t="str">
        <f t="shared" ca="1" si="9"/>
        <v/>
      </c>
    </row>
    <row r="641" spans="11:14" x14ac:dyDescent="0.25">
      <c r="K641" s="30" t="str">
        <f ca="1">IFERROR(IF(SERVIZIO!$A$3=1,IF(GETPIVOTDATA("Data",$A$1,"Brand",$A641,"Data",DATE(YEAR(INDEX(Tendina_Data,SERVIZIO!$A$2)),MONTH(INDEX(Tendina_Data,SERVIZIO!$A$2)),1))&lt;&gt;"",$A641,""),IF(GETPIVOTDATA("Data",$E$1,"Brand",$F641,"Data",DATE(YEAR(INDEX(Tendina_Data,SERVIZIO!$A$2)),MONTH(INDEX(Tendina_Data,SERVIZIO!$A$2)),1),"Settore",INDEX(Tendina_Settori,SERVIZIO!$A$3))&lt;&gt;"",$F641,"")),"")</f>
        <v/>
      </c>
      <c r="L641" s="30" t="str">
        <f ca="1">IF(K641&lt;&gt;"",COUNTIF($K$3:K641,"*?*"),"")</f>
        <v/>
      </c>
      <c r="M641" s="30">
        <v>639</v>
      </c>
      <c r="N641" s="30" t="str">
        <f t="shared" ca="1" si="9"/>
        <v/>
      </c>
    </row>
    <row r="642" spans="11:14" x14ac:dyDescent="0.25">
      <c r="K642" s="30" t="str">
        <f ca="1">IFERROR(IF(SERVIZIO!$A$3=1,IF(GETPIVOTDATA("Data",$A$1,"Brand",$A642,"Data",DATE(YEAR(INDEX(Tendina_Data,SERVIZIO!$A$2)),MONTH(INDEX(Tendina_Data,SERVIZIO!$A$2)),1))&lt;&gt;"",$A642,""),IF(GETPIVOTDATA("Data",$E$1,"Brand",$F642,"Data",DATE(YEAR(INDEX(Tendina_Data,SERVIZIO!$A$2)),MONTH(INDEX(Tendina_Data,SERVIZIO!$A$2)),1),"Settore",INDEX(Tendina_Settori,SERVIZIO!$A$3))&lt;&gt;"",$F642,"")),"")</f>
        <v/>
      </c>
      <c r="L642" s="30" t="str">
        <f ca="1">IF(K642&lt;&gt;"",COUNTIF($K$3:K642,"*?*"),"")</f>
        <v/>
      </c>
      <c r="M642" s="30">
        <v>640</v>
      </c>
      <c r="N642" s="30" t="str">
        <f t="shared" ca="1" si="9"/>
        <v/>
      </c>
    </row>
    <row r="643" spans="11:14" x14ac:dyDescent="0.25">
      <c r="K643" s="30" t="str">
        <f ca="1">IFERROR(IF(SERVIZIO!$A$3=1,IF(GETPIVOTDATA("Data",$A$1,"Brand",$A643,"Data",DATE(YEAR(INDEX(Tendina_Data,SERVIZIO!$A$2)),MONTH(INDEX(Tendina_Data,SERVIZIO!$A$2)),1))&lt;&gt;"",$A643,""),IF(GETPIVOTDATA("Data",$E$1,"Brand",$F643,"Data",DATE(YEAR(INDEX(Tendina_Data,SERVIZIO!$A$2)),MONTH(INDEX(Tendina_Data,SERVIZIO!$A$2)),1),"Settore",INDEX(Tendina_Settori,SERVIZIO!$A$3))&lt;&gt;"",$F643,"")),"")</f>
        <v/>
      </c>
      <c r="L643" s="30" t="str">
        <f ca="1">IF(K643&lt;&gt;"",COUNTIF($K$3:K643,"*?*"),"")</f>
        <v/>
      </c>
      <c r="M643" s="30">
        <v>641</v>
      </c>
      <c r="N643" s="30" t="str">
        <f t="shared" ca="1" si="9"/>
        <v/>
      </c>
    </row>
    <row r="644" spans="11:14" x14ac:dyDescent="0.25">
      <c r="K644" s="30" t="str">
        <f ca="1">IFERROR(IF(SERVIZIO!$A$3=1,IF(GETPIVOTDATA("Data",$A$1,"Brand",$A644,"Data",DATE(YEAR(INDEX(Tendina_Data,SERVIZIO!$A$2)),MONTH(INDEX(Tendina_Data,SERVIZIO!$A$2)),1))&lt;&gt;"",$A644,""),IF(GETPIVOTDATA("Data",$E$1,"Brand",$F644,"Data",DATE(YEAR(INDEX(Tendina_Data,SERVIZIO!$A$2)),MONTH(INDEX(Tendina_Data,SERVIZIO!$A$2)),1),"Settore",INDEX(Tendina_Settori,SERVIZIO!$A$3))&lt;&gt;"",$F644,"")),"")</f>
        <v/>
      </c>
      <c r="L644" s="30" t="str">
        <f ca="1">IF(K644&lt;&gt;"",COUNTIF($K$3:K644,"*?*"),"")</f>
        <v/>
      </c>
      <c r="M644" s="30">
        <v>642</v>
      </c>
      <c r="N644" s="30" t="str">
        <f t="shared" ref="N644:N707" ca="1" si="10">IFERROR(INDEX($K$3:$K$1002,MATCH($M644,$L$3:$L$1002,0)),"")</f>
        <v/>
      </c>
    </row>
    <row r="645" spans="11:14" x14ac:dyDescent="0.25">
      <c r="K645" s="30" t="str">
        <f ca="1">IFERROR(IF(SERVIZIO!$A$3=1,IF(GETPIVOTDATA("Data",$A$1,"Brand",$A645,"Data",DATE(YEAR(INDEX(Tendina_Data,SERVIZIO!$A$2)),MONTH(INDEX(Tendina_Data,SERVIZIO!$A$2)),1))&lt;&gt;"",$A645,""),IF(GETPIVOTDATA("Data",$E$1,"Brand",$F645,"Data",DATE(YEAR(INDEX(Tendina_Data,SERVIZIO!$A$2)),MONTH(INDEX(Tendina_Data,SERVIZIO!$A$2)),1),"Settore",INDEX(Tendina_Settori,SERVIZIO!$A$3))&lt;&gt;"",$F645,"")),"")</f>
        <v/>
      </c>
      <c r="L645" s="30" t="str">
        <f ca="1">IF(K645&lt;&gt;"",COUNTIF($K$3:K645,"*?*"),"")</f>
        <v/>
      </c>
      <c r="M645" s="30">
        <v>643</v>
      </c>
      <c r="N645" s="30" t="str">
        <f t="shared" ca="1" si="10"/>
        <v/>
      </c>
    </row>
    <row r="646" spans="11:14" x14ac:dyDescent="0.25">
      <c r="K646" s="30" t="str">
        <f ca="1">IFERROR(IF(SERVIZIO!$A$3=1,IF(GETPIVOTDATA("Data",$A$1,"Brand",$A646,"Data",DATE(YEAR(INDEX(Tendina_Data,SERVIZIO!$A$2)),MONTH(INDEX(Tendina_Data,SERVIZIO!$A$2)),1))&lt;&gt;"",$A646,""),IF(GETPIVOTDATA("Data",$E$1,"Brand",$F646,"Data",DATE(YEAR(INDEX(Tendina_Data,SERVIZIO!$A$2)),MONTH(INDEX(Tendina_Data,SERVIZIO!$A$2)),1),"Settore",INDEX(Tendina_Settori,SERVIZIO!$A$3))&lt;&gt;"",$F646,"")),"")</f>
        <v/>
      </c>
      <c r="L646" s="30" t="str">
        <f ca="1">IF(K646&lt;&gt;"",COUNTIF($K$3:K646,"*?*"),"")</f>
        <v/>
      </c>
      <c r="M646" s="30">
        <v>644</v>
      </c>
      <c r="N646" s="30" t="str">
        <f t="shared" ca="1" si="10"/>
        <v/>
      </c>
    </row>
    <row r="647" spans="11:14" x14ac:dyDescent="0.25">
      <c r="K647" s="30" t="str">
        <f ca="1">IFERROR(IF(SERVIZIO!$A$3=1,IF(GETPIVOTDATA("Data",$A$1,"Brand",$A647,"Data",DATE(YEAR(INDEX(Tendina_Data,SERVIZIO!$A$2)),MONTH(INDEX(Tendina_Data,SERVIZIO!$A$2)),1))&lt;&gt;"",$A647,""),IF(GETPIVOTDATA("Data",$E$1,"Brand",$F647,"Data",DATE(YEAR(INDEX(Tendina_Data,SERVIZIO!$A$2)),MONTH(INDEX(Tendina_Data,SERVIZIO!$A$2)),1),"Settore",INDEX(Tendina_Settori,SERVIZIO!$A$3))&lt;&gt;"",$F647,"")),"")</f>
        <v/>
      </c>
      <c r="L647" s="30" t="str">
        <f ca="1">IF(K647&lt;&gt;"",COUNTIF($K$3:K647,"*?*"),"")</f>
        <v/>
      </c>
      <c r="M647" s="30">
        <v>645</v>
      </c>
      <c r="N647" s="30" t="str">
        <f t="shared" ca="1" si="10"/>
        <v/>
      </c>
    </row>
    <row r="648" spans="11:14" x14ac:dyDescent="0.25">
      <c r="K648" s="30" t="str">
        <f ca="1">IFERROR(IF(SERVIZIO!$A$3=1,IF(GETPIVOTDATA("Data",$A$1,"Brand",$A648,"Data",DATE(YEAR(INDEX(Tendina_Data,SERVIZIO!$A$2)),MONTH(INDEX(Tendina_Data,SERVIZIO!$A$2)),1))&lt;&gt;"",$A648,""),IF(GETPIVOTDATA("Data",$E$1,"Brand",$F648,"Data",DATE(YEAR(INDEX(Tendina_Data,SERVIZIO!$A$2)),MONTH(INDEX(Tendina_Data,SERVIZIO!$A$2)),1),"Settore",INDEX(Tendina_Settori,SERVIZIO!$A$3))&lt;&gt;"",$F648,"")),"")</f>
        <v/>
      </c>
      <c r="L648" s="30" t="str">
        <f ca="1">IF(K648&lt;&gt;"",COUNTIF($K$3:K648,"*?*"),"")</f>
        <v/>
      </c>
      <c r="M648" s="30">
        <v>646</v>
      </c>
      <c r="N648" s="30" t="str">
        <f t="shared" ca="1" si="10"/>
        <v/>
      </c>
    </row>
    <row r="649" spans="11:14" x14ac:dyDescent="0.25">
      <c r="K649" s="30" t="str">
        <f ca="1">IFERROR(IF(SERVIZIO!$A$3=1,IF(GETPIVOTDATA("Data",$A$1,"Brand",$A649,"Data",DATE(YEAR(INDEX(Tendina_Data,SERVIZIO!$A$2)),MONTH(INDEX(Tendina_Data,SERVIZIO!$A$2)),1))&lt;&gt;"",$A649,""),IF(GETPIVOTDATA("Data",$E$1,"Brand",$F649,"Data",DATE(YEAR(INDEX(Tendina_Data,SERVIZIO!$A$2)),MONTH(INDEX(Tendina_Data,SERVIZIO!$A$2)),1),"Settore",INDEX(Tendina_Settori,SERVIZIO!$A$3))&lt;&gt;"",$F649,"")),"")</f>
        <v/>
      </c>
      <c r="L649" s="30" t="str">
        <f ca="1">IF(K649&lt;&gt;"",COUNTIF($K$3:K649,"*?*"),"")</f>
        <v/>
      </c>
      <c r="M649" s="30">
        <v>647</v>
      </c>
      <c r="N649" s="30" t="str">
        <f t="shared" ca="1" si="10"/>
        <v/>
      </c>
    </row>
    <row r="650" spans="11:14" x14ac:dyDescent="0.25">
      <c r="K650" s="30" t="str">
        <f ca="1">IFERROR(IF(SERVIZIO!$A$3=1,IF(GETPIVOTDATA("Data",$A$1,"Brand",$A650,"Data",DATE(YEAR(INDEX(Tendina_Data,SERVIZIO!$A$2)),MONTH(INDEX(Tendina_Data,SERVIZIO!$A$2)),1))&lt;&gt;"",$A650,""),IF(GETPIVOTDATA("Data",$E$1,"Brand",$F650,"Data",DATE(YEAR(INDEX(Tendina_Data,SERVIZIO!$A$2)),MONTH(INDEX(Tendina_Data,SERVIZIO!$A$2)),1),"Settore",INDEX(Tendina_Settori,SERVIZIO!$A$3))&lt;&gt;"",$F650,"")),"")</f>
        <v/>
      </c>
      <c r="L650" s="30" t="str">
        <f ca="1">IF(K650&lt;&gt;"",COUNTIF($K$3:K650,"*?*"),"")</f>
        <v/>
      </c>
      <c r="M650" s="30">
        <v>648</v>
      </c>
      <c r="N650" s="30" t="str">
        <f t="shared" ca="1" si="10"/>
        <v/>
      </c>
    </row>
    <row r="651" spans="11:14" x14ac:dyDescent="0.25">
      <c r="K651" s="30" t="str">
        <f ca="1">IFERROR(IF(SERVIZIO!$A$3=1,IF(GETPIVOTDATA("Data",$A$1,"Brand",$A651,"Data",DATE(YEAR(INDEX(Tendina_Data,SERVIZIO!$A$2)),MONTH(INDEX(Tendina_Data,SERVIZIO!$A$2)),1))&lt;&gt;"",$A651,""),IF(GETPIVOTDATA("Data",$E$1,"Brand",$F651,"Data",DATE(YEAR(INDEX(Tendina_Data,SERVIZIO!$A$2)),MONTH(INDEX(Tendina_Data,SERVIZIO!$A$2)),1),"Settore",INDEX(Tendina_Settori,SERVIZIO!$A$3))&lt;&gt;"",$F651,"")),"")</f>
        <v/>
      </c>
      <c r="L651" s="30" t="str">
        <f ca="1">IF(K651&lt;&gt;"",COUNTIF($K$3:K651,"*?*"),"")</f>
        <v/>
      </c>
      <c r="M651" s="30">
        <v>649</v>
      </c>
      <c r="N651" s="30" t="str">
        <f t="shared" ca="1" si="10"/>
        <v/>
      </c>
    </row>
    <row r="652" spans="11:14" x14ac:dyDescent="0.25">
      <c r="K652" s="30" t="str">
        <f ca="1">IFERROR(IF(SERVIZIO!$A$3=1,IF(GETPIVOTDATA("Data",$A$1,"Brand",$A652,"Data",DATE(YEAR(INDEX(Tendina_Data,SERVIZIO!$A$2)),MONTH(INDEX(Tendina_Data,SERVIZIO!$A$2)),1))&lt;&gt;"",$A652,""),IF(GETPIVOTDATA("Data",$E$1,"Brand",$F652,"Data",DATE(YEAR(INDEX(Tendina_Data,SERVIZIO!$A$2)),MONTH(INDEX(Tendina_Data,SERVIZIO!$A$2)),1),"Settore",INDEX(Tendina_Settori,SERVIZIO!$A$3))&lt;&gt;"",$F652,"")),"")</f>
        <v/>
      </c>
      <c r="L652" s="30" t="str">
        <f ca="1">IF(K652&lt;&gt;"",COUNTIF($K$3:K652,"*?*"),"")</f>
        <v/>
      </c>
      <c r="M652" s="30">
        <v>650</v>
      </c>
      <c r="N652" s="30" t="str">
        <f t="shared" ca="1" si="10"/>
        <v/>
      </c>
    </row>
    <row r="653" spans="11:14" x14ac:dyDescent="0.25">
      <c r="K653" s="30" t="str">
        <f ca="1">IFERROR(IF(SERVIZIO!$A$3=1,IF(GETPIVOTDATA("Data",$A$1,"Brand",$A653,"Data",DATE(YEAR(INDEX(Tendina_Data,SERVIZIO!$A$2)),MONTH(INDEX(Tendina_Data,SERVIZIO!$A$2)),1))&lt;&gt;"",$A653,""),IF(GETPIVOTDATA("Data",$E$1,"Brand",$F653,"Data",DATE(YEAR(INDEX(Tendina_Data,SERVIZIO!$A$2)),MONTH(INDEX(Tendina_Data,SERVIZIO!$A$2)),1),"Settore",INDEX(Tendina_Settori,SERVIZIO!$A$3))&lt;&gt;"",$F653,"")),"")</f>
        <v/>
      </c>
      <c r="L653" s="30" t="str">
        <f ca="1">IF(K653&lt;&gt;"",COUNTIF($K$3:K653,"*?*"),"")</f>
        <v/>
      </c>
      <c r="M653" s="30">
        <v>651</v>
      </c>
      <c r="N653" s="30" t="str">
        <f t="shared" ca="1" si="10"/>
        <v/>
      </c>
    </row>
    <row r="654" spans="11:14" x14ac:dyDescent="0.25">
      <c r="K654" s="30" t="str">
        <f ca="1">IFERROR(IF(SERVIZIO!$A$3=1,IF(GETPIVOTDATA("Data",$A$1,"Brand",$A654,"Data",DATE(YEAR(INDEX(Tendina_Data,SERVIZIO!$A$2)),MONTH(INDEX(Tendina_Data,SERVIZIO!$A$2)),1))&lt;&gt;"",$A654,""),IF(GETPIVOTDATA("Data",$E$1,"Brand",$F654,"Data",DATE(YEAR(INDEX(Tendina_Data,SERVIZIO!$A$2)),MONTH(INDEX(Tendina_Data,SERVIZIO!$A$2)),1),"Settore",INDEX(Tendina_Settori,SERVIZIO!$A$3))&lt;&gt;"",$F654,"")),"")</f>
        <v/>
      </c>
      <c r="L654" s="30" t="str">
        <f ca="1">IF(K654&lt;&gt;"",COUNTIF($K$3:K654,"*?*"),"")</f>
        <v/>
      </c>
      <c r="M654" s="30">
        <v>652</v>
      </c>
      <c r="N654" s="30" t="str">
        <f t="shared" ca="1" si="10"/>
        <v/>
      </c>
    </row>
    <row r="655" spans="11:14" x14ac:dyDescent="0.25">
      <c r="K655" s="30" t="str">
        <f ca="1">IFERROR(IF(SERVIZIO!$A$3=1,IF(GETPIVOTDATA("Data",$A$1,"Brand",$A655,"Data",DATE(YEAR(INDEX(Tendina_Data,SERVIZIO!$A$2)),MONTH(INDEX(Tendina_Data,SERVIZIO!$A$2)),1))&lt;&gt;"",$A655,""),IF(GETPIVOTDATA("Data",$E$1,"Brand",$F655,"Data",DATE(YEAR(INDEX(Tendina_Data,SERVIZIO!$A$2)),MONTH(INDEX(Tendina_Data,SERVIZIO!$A$2)),1),"Settore",INDEX(Tendina_Settori,SERVIZIO!$A$3))&lt;&gt;"",$F655,"")),"")</f>
        <v/>
      </c>
      <c r="L655" s="30" t="str">
        <f ca="1">IF(K655&lt;&gt;"",COUNTIF($K$3:K655,"*?*"),"")</f>
        <v/>
      </c>
      <c r="M655" s="30">
        <v>653</v>
      </c>
      <c r="N655" s="30" t="str">
        <f t="shared" ca="1" si="10"/>
        <v/>
      </c>
    </row>
    <row r="656" spans="11:14" x14ac:dyDescent="0.25">
      <c r="K656" s="30" t="str">
        <f ca="1">IFERROR(IF(SERVIZIO!$A$3=1,IF(GETPIVOTDATA("Data",$A$1,"Brand",$A656,"Data",DATE(YEAR(INDEX(Tendina_Data,SERVIZIO!$A$2)),MONTH(INDEX(Tendina_Data,SERVIZIO!$A$2)),1))&lt;&gt;"",$A656,""),IF(GETPIVOTDATA("Data",$E$1,"Brand",$F656,"Data",DATE(YEAR(INDEX(Tendina_Data,SERVIZIO!$A$2)),MONTH(INDEX(Tendina_Data,SERVIZIO!$A$2)),1),"Settore",INDEX(Tendina_Settori,SERVIZIO!$A$3))&lt;&gt;"",$F656,"")),"")</f>
        <v/>
      </c>
      <c r="L656" s="30" t="str">
        <f ca="1">IF(K656&lt;&gt;"",COUNTIF($K$3:K656,"*?*"),"")</f>
        <v/>
      </c>
      <c r="M656" s="30">
        <v>654</v>
      </c>
      <c r="N656" s="30" t="str">
        <f t="shared" ca="1" si="10"/>
        <v/>
      </c>
    </row>
    <row r="657" spans="11:14" x14ac:dyDescent="0.25">
      <c r="K657" s="30" t="str">
        <f ca="1">IFERROR(IF(SERVIZIO!$A$3=1,IF(GETPIVOTDATA("Data",$A$1,"Brand",$A657,"Data",DATE(YEAR(INDEX(Tendina_Data,SERVIZIO!$A$2)),MONTH(INDEX(Tendina_Data,SERVIZIO!$A$2)),1))&lt;&gt;"",$A657,""),IF(GETPIVOTDATA("Data",$E$1,"Brand",$F657,"Data",DATE(YEAR(INDEX(Tendina_Data,SERVIZIO!$A$2)),MONTH(INDEX(Tendina_Data,SERVIZIO!$A$2)),1),"Settore",INDEX(Tendina_Settori,SERVIZIO!$A$3))&lt;&gt;"",$F657,"")),"")</f>
        <v/>
      </c>
      <c r="L657" s="30" t="str">
        <f ca="1">IF(K657&lt;&gt;"",COUNTIF($K$3:K657,"*?*"),"")</f>
        <v/>
      </c>
      <c r="M657" s="30">
        <v>655</v>
      </c>
      <c r="N657" s="30" t="str">
        <f t="shared" ca="1" si="10"/>
        <v/>
      </c>
    </row>
    <row r="658" spans="11:14" x14ac:dyDescent="0.25">
      <c r="K658" s="30" t="str">
        <f ca="1">IFERROR(IF(SERVIZIO!$A$3=1,IF(GETPIVOTDATA("Data",$A$1,"Brand",$A658,"Data",DATE(YEAR(INDEX(Tendina_Data,SERVIZIO!$A$2)),MONTH(INDEX(Tendina_Data,SERVIZIO!$A$2)),1))&lt;&gt;"",$A658,""),IF(GETPIVOTDATA("Data",$E$1,"Brand",$F658,"Data",DATE(YEAR(INDEX(Tendina_Data,SERVIZIO!$A$2)),MONTH(INDEX(Tendina_Data,SERVIZIO!$A$2)),1),"Settore",INDEX(Tendina_Settori,SERVIZIO!$A$3))&lt;&gt;"",$F658,"")),"")</f>
        <v/>
      </c>
      <c r="L658" s="30" t="str">
        <f ca="1">IF(K658&lt;&gt;"",COUNTIF($K$3:K658,"*?*"),"")</f>
        <v/>
      </c>
      <c r="M658" s="30">
        <v>656</v>
      </c>
      <c r="N658" s="30" t="str">
        <f t="shared" ca="1" si="10"/>
        <v/>
      </c>
    </row>
    <row r="659" spans="11:14" x14ac:dyDescent="0.25">
      <c r="K659" s="30" t="str">
        <f ca="1">IFERROR(IF(SERVIZIO!$A$3=1,IF(GETPIVOTDATA("Data",$A$1,"Brand",$A659,"Data",DATE(YEAR(INDEX(Tendina_Data,SERVIZIO!$A$2)),MONTH(INDEX(Tendina_Data,SERVIZIO!$A$2)),1))&lt;&gt;"",$A659,""),IF(GETPIVOTDATA("Data",$E$1,"Brand",$F659,"Data",DATE(YEAR(INDEX(Tendina_Data,SERVIZIO!$A$2)),MONTH(INDEX(Tendina_Data,SERVIZIO!$A$2)),1),"Settore",INDEX(Tendina_Settori,SERVIZIO!$A$3))&lt;&gt;"",$F659,"")),"")</f>
        <v/>
      </c>
      <c r="L659" s="30" t="str">
        <f ca="1">IF(K659&lt;&gt;"",COUNTIF($K$3:K659,"*?*"),"")</f>
        <v/>
      </c>
      <c r="M659" s="30">
        <v>657</v>
      </c>
      <c r="N659" s="30" t="str">
        <f t="shared" ca="1" si="10"/>
        <v/>
      </c>
    </row>
    <row r="660" spans="11:14" x14ac:dyDescent="0.25">
      <c r="K660" s="30" t="str">
        <f ca="1">IFERROR(IF(SERVIZIO!$A$3=1,IF(GETPIVOTDATA("Data",$A$1,"Brand",$A660,"Data",DATE(YEAR(INDEX(Tendina_Data,SERVIZIO!$A$2)),MONTH(INDEX(Tendina_Data,SERVIZIO!$A$2)),1))&lt;&gt;"",$A660,""),IF(GETPIVOTDATA("Data",$E$1,"Brand",$F660,"Data",DATE(YEAR(INDEX(Tendina_Data,SERVIZIO!$A$2)),MONTH(INDEX(Tendina_Data,SERVIZIO!$A$2)),1),"Settore",INDEX(Tendina_Settori,SERVIZIO!$A$3))&lt;&gt;"",$F660,"")),"")</f>
        <v/>
      </c>
      <c r="L660" s="30" t="str">
        <f ca="1">IF(K660&lt;&gt;"",COUNTIF($K$3:K660,"*?*"),"")</f>
        <v/>
      </c>
      <c r="M660" s="30">
        <v>658</v>
      </c>
      <c r="N660" s="30" t="str">
        <f t="shared" ca="1" si="10"/>
        <v/>
      </c>
    </row>
    <row r="661" spans="11:14" x14ac:dyDescent="0.25">
      <c r="K661" s="30" t="str">
        <f ca="1">IFERROR(IF(SERVIZIO!$A$3=1,IF(GETPIVOTDATA("Data",$A$1,"Brand",$A661,"Data",DATE(YEAR(INDEX(Tendina_Data,SERVIZIO!$A$2)),MONTH(INDEX(Tendina_Data,SERVIZIO!$A$2)),1))&lt;&gt;"",$A661,""),IF(GETPIVOTDATA("Data",$E$1,"Brand",$F661,"Data",DATE(YEAR(INDEX(Tendina_Data,SERVIZIO!$A$2)),MONTH(INDEX(Tendina_Data,SERVIZIO!$A$2)),1),"Settore",INDEX(Tendina_Settori,SERVIZIO!$A$3))&lt;&gt;"",$F661,"")),"")</f>
        <v/>
      </c>
      <c r="L661" s="30" t="str">
        <f ca="1">IF(K661&lt;&gt;"",COUNTIF($K$3:K661,"*?*"),"")</f>
        <v/>
      </c>
      <c r="M661" s="30">
        <v>659</v>
      </c>
      <c r="N661" s="30" t="str">
        <f t="shared" ca="1" si="10"/>
        <v/>
      </c>
    </row>
    <row r="662" spans="11:14" x14ac:dyDescent="0.25">
      <c r="K662" s="30" t="str">
        <f ca="1">IFERROR(IF(SERVIZIO!$A$3=1,IF(GETPIVOTDATA("Data",$A$1,"Brand",$A662,"Data",DATE(YEAR(INDEX(Tendina_Data,SERVIZIO!$A$2)),MONTH(INDEX(Tendina_Data,SERVIZIO!$A$2)),1))&lt;&gt;"",$A662,""),IF(GETPIVOTDATA("Data",$E$1,"Brand",$F662,"Data",DATE(YEAR(INDEX(Tendina_Data,SERVIZIO!$A$2)),MONTH(INDEX(Tendina_Data,SERVIZIO!$A$2)),1),"Settore",INDEX(Tendina_Settori,SERVIZIO!$A$3))&lt;&gt;"",$F662,"")),"")</f>
        <v/>
      </c>
      <c r="L662" s="30" t="str">
        <f ca="1">IF(K662&lt;&gt;"",COUNTIF($K$3:K662,"*?*"),"")</f>
        <v/>
      </c>
      <c r="M662" s="30">
        <v>660</v>
      </c>
      <c r="N662" s="30" t="str">
        <f t="shared" ca="1" si="10"/>
        <v/>
      </c>
    </row>
    <row r="663" spans="11:14" x14ac:dyDescent="0.25">
      <c r="K663" s="30" t="str">
        <f ca="1">IFERROR(IF(SERVIZIO!$A$3=1,IF(GETPIVOTDATA("Data",$A$1,"Brand",$A663,"Data",DATE(YEAR(INDEX(Tendina_Data,SERVIZIO!$A$2)),MONTH(INDEX(Tendina_Data,SERVIZIO!$A$2)),1))&lt;&gt;"",$A663,""),IF(GETPIVOTDATA("Data",$E$1,"Brand",$F663,"Data",DATE(YEAR(INDEX(Tendina_Data,SERVIZIO!$A$2)),MONTH(INDEX(Tendina_Data,SERVIZIO!$A$2)),1),"Settore",INDEX(Tendina_Settori,SERVIZIO!$A$3))&lt;&gt;"",$F663,"")),"")</f>
        <v/>
      </c>
      <c r="L663" s="30" t="str">
        <f ca="1">IF(K663&lt;&gt;"",COUNTIF($K$3:K663,"*?*"),"")</f>
        <v/>
      </c>
      <c r="M663" s="30">
        <v>661</v>
      </c>
      <c r="N663" s="30" t="str">
        <f t="shared" ca="1" si="10"/>
        <v/>
      </c>
    </row>
    <row r="664" spans="11:14" x14ac:dyDescent="0.25">
      <c r="K664" s="30" t="str">
        <f ca="1">IFERROR(IF(SERVIZIO!$A$3=1,IF(GETPIVOTDATA("Data",$A$1,"Brand",$A664,"Data",DATE(YEAR(INDEX(Tendina_Data,SERVIZIO!$A$2)),MONTH(INDEX(Tendina_Data,SERVIZIO!$A$2)),1))&lt;&gt;"",$A664,""),IF(GETPIVOTDATA("Data",$E$1,"Brand",$F664,"Data",DATE(YEAR(INDEX(Tendina_Data,SERVIZIO!$A$2)),MONTH(INDEX(Tendina_Data,SERVIZIO!$A$2)),1),"Settore",INDEX(Tendina_Settori,SERVIZIO!$A$3))&lt;&gt;"",$F664,"")),"")</f>
        <v/>
      </c>
      <c r="L664" s="30" t="str">
        <f ca="1">IF(K664&lt;&gt;"",COUNTIF($K$3:K664,"*?*"),"")</f>
        <v/>
      </c>
      <c r="M664" s="30">
        <v>662</v>
      </c>
      <c r="N664" s="30" t="str">
        <f t="shared" ca="1" si="10"/>
        <v/>
      </c>
    </row>
    <row r="665" spans="11:14" x14ac:dyDescent="0.25">
      <c r="K665" s="30" t="str">
        <f ca="1">IFERROR(IF(SERVIZIO!$A$3=1,IF(GETPIVOTDATA("Data",$A$1,"Brand",$A665,"Data",DATE(YEAR(INDEX(Tendina_Data,SERVIZIO!$A$2)),MONTH(INDEX(Tendina_Data,SERVIZIO!$A$2)),1))&lt;&gt;"",$A665,""),IF(GETPIVOTDATA("Data",$E$1,"Brand",$F665,"Data",DATE(YEAR(INDEX(Tendina_Data,SERVIZIO!$A$2)),MONTH(INDEX(Tendina_Data,SERVIZIO!$A$2)),1),"Settore",INDEX(Tendina_Settori,SERVIZIO!$A$3))&lt;&gt;"",$F665,"")),"")</f>
        <v/>
      </c>
      <c r="L665" s="30" t="str">
        <f ca="1">IF(K665&lt;&gt;"",COUNTIF($K$3:K665,"*?*"),"")</f>
        <v/>
      </c>
      <c r="M665" s="30">
        <v>663</v>
      </c>
      <c r="N665" s="30" t="str">
        <f t="shared" ca="1" si="10"/>
        <v/>
      </c>
    </row>
    <row r="666" spans="11:14" x14ac:dyDescent="0.25">
      <c r="K666" s="30" t="str">
        <f ca="1">IFERROR(IF(SERVIZIO!$A$3=1,IF(GETPIVOTDATA("Data",$A$1,"Brand",$A666,"Data",DATE(YEAR(INDEX(Tendina_Data,SERVIZIO!$A$2)),MONTH(INDEX(Tendina_Data,SERVIZIO!$A$2)),1))&lt;&gt;"",$A666,""),IF(GETPIVOTDATA("Data",$E$1,"Brand",$F666,"Data",DATE(YEAR(INDEX(Tendina_Data,SERVIZIO!$A$2)),MONTH(INDEX(Tendina_Data,SERVIZIO!$A$2)),1),"Settore",INDEX(Tendina_Settori,SERVIZIO!$A$3))&lt;&gt;"",$F666,"")),"")</f>
        <v/>
      </c>
      <c r="L666" s="30" t="str">
        <f ca="1">IF(K666&lt;&gt;"",COUNTIF($K$3:K666,"*?*"),"")</f>
        <v/>
      </c>
      <c r="M666" s="30">
        <v>664</v>
      </c>
      <c r="N666" s="30" t="str">
        <f t="shared" ca="1" si="10"/>
        <v/>
      </c>
    </row>
    <row r="667" spans="11:14" x14ac:dyDescent="0.25">
      <c r="K667" s="30" t="str">
        <f ca="1">IFERROR(IF(SERVIZIO!$A$3=1,IF(GETPIVOTDATA("Data",$A$1,"Brand",$A667,"Data",DATE(YEAR(INDEX(Tendina_Data,SERVIZIO!$A$2)),MONTH(INDEX(Tendina_Data,SERVIZIO!$A$2)),1))&lt;&gt;"",$A667,""),IF(GETPIVOTDATA("Data",$E$1,"Brand",$F667,"Data",DATE(YEAR(INDEX(Tendina_Data,SERVIZIO!$A$2)),MONTH(INDEX(Tendina_Data,SERVIZIO!$A$2)),1),"Settore",INDEX(Tendina_Settori,SERVIZIO!$A$3))&lt;&gt;"",$F667,"")),"")</f>
        <v/>
      </c>
      <c r="L667" s="30" t="str">
        <f ca="1">IF(K667&lt;&gt;"",COUNTIF($K$3:K667,"*?*"),"")</f>
        <v/>
      </c>
      <c r="M667" s="30">
        <v>665</v>
      </c>
      <c r="N667" s="30" t="str">
        <f t="shared" ca="1" si="10"/>
        <v/>
      </c>
    </row>
    <row r="668" spans="11:14" x14ac:dyDescent="0.25">
      <c r="K668" s="30" t="str">
        <f ca="1">IFERROR(IF(SERVIZIO!$A$3=1,IF(GETPIVOTDATA("Data",$A$1,"Brand",$A668,"Data",DATE(YEAR(INDEX(Tendina_Data,SERVIZIO!$A$2)),MONTH(INDEX(Tendina_Data,SERVIZIO!$A$2)),1))&lt;&gt;"",$A668,""),IF(GETPIVOTDATA("Data",$E$1,"Brand",$F668,"Data",DATE(YEAR(INDEX(Tendina_Data,SERVIZIO!$A$2)),MONTH(INDEX(Tendina_Data,SERVIZIO!$A$2)),1),"Settore",INDEX(Tendina_Settori,SERVIZIO!$A$3))&lt;&gt;"",$F668,"")),"")</f>
        <v/>
      </c>
      <c r="L668" s="30" t="str">
        <f ca="1">IF(K668&lt;&gt;"",COUNTIF($K$3:K668,"*?*"),"")</f>
        <v/>
      </c>
      <c r="M668" s="30">
        <v>666</v>
      </c>
      <c r="N668" s="30" t="str">
        <f t="shared" ca="1" si="10"/>
        <v/>
      </c>
    </row>
    <row r="669" spans="11:14" x14ac:dyDescent="0.25">
      <c r="K669" s="30" t="str">
        <f ca="1">IFERROR(IF(SERVIZIO!$A$3=1,IF(GETPIVOTDATA("Data",$A$1,"Brand",$A669,"Data",DATE(YEAR(INDEX(Tendina_Data,SERVIZIO!$A$2)),MONTH(INDEX(Tendina_Data,SERVIZIO!$A$2)),1))&lt;&gt;"",$A669,""),IF(GETPIVOTDATA("Data",$E$1,"Brand",$F669,"Data",DATE(YEAR(INDEX(Tendina_Data,SERVIZIO!$A$2)),MONTH(INDEX(Tendina_Data,SERVIZIO!$A$2)),1),"Settore",INDEX(Tendina_Settori,SERVIZIO!$A$3))&lt;&gt;"",$F669,"")),"")</f>
        <v/>
      </c>
      <c r="L669" s="30" t="str">
        <f ca="1">IF(K669&lt;&gt;"",COUNTIF($K$3:K669,"*?*"),"")</f>
        <v/>
      </c>
      <c r="M669" s="30">
        <v>667</v>
      </c>
      <c r="N669" s="30" t="str">
        <f t="shared" ca="1" si="10"/>
        <v/>
      </c>
    </row>
    <row r="670" spans="11:14" x14ac:dyDescent="0.25">
      <c r="K670" s="30" t="str">
        <f ca="1">IFERROR(IF(SERVIZIO!$A$3=1,IF(GETPIVOTDATA("Data",$A$1,"Brand",$A670,"Data",DATE(YEAR(INDEX(Tendina_Data,SERVIZIO!$A$2)),MONTH(INDEX(Tendina_Data,SERVIZIO!$A$2)),1))&lt;&gt;"",$A670,""),IF(GETPIVOTDATA("Data",$E$1,"Brand",$F670,"Data",DATE(YEAR(INDEX(Tendina_Data,SERVIZIO!$A$2)),MONTH(INDEX(Tendina_Data,SERVIZIO!$A$2)),1),"Settore",INDEX(Tendina_Settori,SERVIZIO!$A$3))&lt;&gt;"",$F670,"")),"")</f>
        <v/>
      </c>
      <c r="L670" s="30" t="str">
        <f ca="1">IF(K670&lt;&gt;"",COUNTIF($K$3:K670,"*?*"),"")</f>
        <v/>
      </c>
      <c r="M670" s="30">
        <v>668</v>
      </c>
      <c r="N670" s="30" t="str">
        <f t="shared" ca="1" si="10"/>
        <v/>
      </c>
    </row>
    <row r="671" spans="11:14" x14ac:dyDescent="0.25">
      <c r="K671" s="30" t="str">
        <f ca="1">IFERROR(IF(SERVIZIO!$A$3=1,IF(GETPIVOTDATA("Data",$A$1,"Brand",$A671,"Data",DATE(YEAR(INDEX(Tendina_Data,SERVIZIO!$A$2)),MONTH(INDEX(Tendina_Data,SERVIZIO!$A$2)),1))&lt;&gt;"",$A671,""),IF(GETPIVOTDATA("Data",$E$1,"Brand",$F671,"Data",DATE(YEAR(INDEX(Tendina_Data,SERVIZIO!$A$2)),MONTH(INDEX(Tendina_Data,SERVIZIO!$A$2)),1),"Settore",INDEX(Tendina_Settori,SERVIZIO!$A$3))&lt;&gt;"",$F671,"")),"")</f>
        <v/>
      </c>
      <c r="L671" s="30" t="str">
        <f ca="1">IF(K671&lt;&gt;"",COUNTIF($K$3:K671,"*?*"),"")</f>
        <v/>
      </c>
      <c r="M671" s="30">
        <v>669</v>
      </c>
      <c r="N671" s="30" t="str">
        <f t="shared" ca="1" si="10"/>
        <v/>
      </c>
    </row>
    <row r="672" spans="11:14" x14ac:dyDescent="0.25">
      <c r="K672" s="30" t="str">
        <f ca="1">IFERROR(IF(SERVIZIO!$A$3=1,IF(GETPIVOTDATA("Data",$A$1,"Brand",$A672,"Data",DATE(YEAR(INDEX(Tendina_Data,SERVIZIO!$A$2)),MONTH(INDEX(Tendina_Data,SERVIZIO!$A$2)),1))&lt;&gt;"",$A672,""),IF(GETPIVOTDATA("Data",$E$1,"Brand",$F672,"Data",DATE(YEAR(INDEX(Tendina_Data,SERVIZIO!$A$2)),MONTH(INDEX(Tendina_Data,SERVIZIO!$A$2)),1),"Settore",INDEX(Tendina_Settori,SERVIZIO!$A$3))&lt;&gt;"",$F672,"")),"")</f>
        <v/>
      </c>
      <c r="L672" s="30" t="str">
        <f ca="1">IF(K672&lt;&gt;"",COUNTIF($K$3:K672,"*?*"),"")</f>
        <v/>
      </c>
      <c r="M672" s="30">
        <v>670</v>
      </c>
      <c r="N672" s="30" t="str">
        <f t="shared" ca="1" si="10"/>
        <v/>
      </c>
    </row>
    <row r="673" spans="11:14" x14ac:dyDescent="0.25">
      <c r="K673" s="30" t="str">
        <f ca="1">IFERROR(IF(SERVIZIO!$A$3=1,IF(GETPIVOTDATA("Data",$A$1,"Brand",$A673,"Data",DATE(YEAR(INDEX(Tendina_Data,SERVIZIO!$A$2)),MONTH(INDEX(Tendina_Data,SERVIZIO!$A$2)),1))&lt;&gt;"",$A673,""),IF(GETPIVOTDATA("Data",$E$1,"Brand",$F673,"Data",DATE(YEAR(INDEX(Tendina_Data,SERVIZIO!$A$2)),MONTH(INDEX(Tendina_Data,SERVIZIO!$A$2)),1),"Settore",INDEX(Tendina_Settori,SERVIZIO!$A$3))&lt;&gt;"",$F673,"")),"")</f>
        <v/>
      </c>
      <c r="L673" s="30" t="str">
        <f ca="1">IF(K673&lt;&gt;"",COUNTIF($K$3:K673,"*?*"),"")</f>
        <v/>
      </c>
      <c r="M673" s="30">
        <v>671</v>
      </c>
      <c r="N673" s="30" t="str">
        <f t="shared" ca="1" si="10"/>
        <v/>
      </c>
    </row>
    <row r="674" spans="11:14" x14ac:dyDescent="0.25">
      <c r="K674" s="30" t="str">
        <f ca="1">IFERROR(IF(SERVIZIO!$A$3=1,IF(GETPIVOTDATA("Data",$A$1,"Brand",$A674,"Data",DATE(YEAR(INDEX(Tendina_Data,SERVIZIO!$A$2)),MONTH(INDEX(Tendina_Data,SERVIZIO!$A$2)),1))&lt;&gt;"",$A674,""),IF(GETPIVOTDATA("Data",$E$1,"Brand",$F674,"Data",DATE(YEAR(INDEX(Tendina_Data,SERVIZIO!$A$2)),MONTH(INDEX(Tendina_Data,SERVIZIO!$A$2)),1),"Settore",INDEX(Tendina_Settori,SERVIZIO!$A$3))&lt;&gt;"",$F674,"")),"")</f>
        <v/>
      </c>
      <c r="L674" s="30" t="str">
        <f ca="1">IF(K674&lt;&gt;"",COUNTIF($K$3:K674,"*?*"),"")</f>
        <v/>
      </c>
      <c r="M674" s="30">
        <v>672</v>
      </c>
      <c r="N674" s="30" t="str">
        <f t="shared" ca="1" si="10"/>
        <v/>
      </c>
    </row>
    <row r="675" spans="11:14" x14ac:dyDescent="0.25">
      <c r="K675" s="30" t="str">
        <f ca="1">IFERROR(IF(SERVIZIO!$A$3=1,IF(GETPIVOTDATA("Data",$A$1,"Brand",$A675,"Data",DATE(YEAR(INDEX(Tendina_Data,SERVIZIO!$A$2)),MONTH(INDEX(Tendina_Data,SERVIZIO!$A$2)),1))&lt;&gt;"",$A675,""),IF(GETPIVOTDATA("Data",$E$1,"Brand",$F675,"Data",DATE(YEAR(INDEX(Tendina_Data,SERVIZIO!$A$2)),MONTH(INDEX(Tendina_Data,SERVIZIO!$A$2)),1),"Settore",INDEX(Tendina_Settori,SERVIZIO!$A$3))&lt;&gt;"",$F675,"")),"")</f>
        <v/>
      </c>
      <c r="L675" s="30" t="str">
        <f ca="1">IF(K675&lt;&gt;"",COUNTIF($K$3:K675,"*?*"),"")</f>
        <v/>
      </c>
      <c r="M675" s="30">
        <v>673</v>
      </c>
      <c r="N675" s="30" t="str">
        <f t="shared" ca="1" si="10"/>
        <v/>
      </c>
    </row>
    <row r="676" spans="11:14" x14ac:dyDescent="0.25">
      <c r="K676" s="30" t="str">
        <f ca="1">IFERROR(IF(SERVIZIO!$A$3=1,IF(GETPIVOTDATA("Data",$A$1,"Brand",$A676,"Data",DATE(YEAR(INDEX(Tendina_Data,SERVIZIO!$A$2)),MONTH(INDEX(Tendina_Data,SERVIZIO!$A$2)),1))&lt;&gt;"",$A676,""),IF(GETPIVOTDATA("Data",$E$1,"Brand",$F676,"Data",DATE(YEAR(INDEX(Tendina_Data,SERVIZIO!$A$2)),MONTH(INDEX(Tendina_Data,SERVIZIO!$A$2)),1),"Settore",INDEX(Tendina_Settori,SERVIZIO!$A$3))&lt;&gt;"",$F676,"")),"")</f>
        <v/>
      </c>
      <c r="L676" s="30" t="str">
        <f ca="1">IF(K676&lt;&gt;"",COUNTIF($K$3:K676,"*?*"),"")</f>
        <v/>
      </c>
      <c r="M676" s="30">
        <v>674</v>
      </c>
      <c r="N676" s="30" t="str">
        <f t="shared" ca="1" si="10"/>
        <v/>
      </c>
    </row>
    <row r="677" spans="11:14" x14ac:dyDescent="0.25">
      <c r="K677" s="30" t="str">
        <f ca="1">IFERROR(IF(SERVIZIO!$A$3=1,IF(GETPIVOTDATA("Data",$A$1,"Brand",$A677,"Data",DATE(YEAR(INDEX(Tendina_Data,SERVIZIO!$A$2)),MONTH(INDEX(Tendina_Data,SERVIZIO!$A$2)),1))&lt;&gt;"",$A677,""),IF(GETPIVOTDATA("Data",$E$1,"Brand",$F677,"Data",DATE(YEAR(INDEX(Tendina_Data,SERVIZIO!$A$2)),MONTH(INDEX(Tendina_Data,SERVIZIO!$A$2)),1),"Settore",INDEX(Tendina_Settori,SERVIZIO!$A$3))&lt;&gt;"",$F677,"")),"")</f>
        <v/>
      </c>
      <c r="L677" s="30" t="str">
        <f ca="1">IF(K677&lt;&gt;"",COUNTIF($K$3:K677,"*?*"),"")</f>
        <v/>
      </c>
      <c r="M677" s="30">
        <v>675</v>
      </c>
      <c r="N677" s="30" t="str">
        <f t="shared" ca="1" si="10"/>
        <v/>
      </c>
    </row>
    <row r="678" spans="11:14" x14ac:dyDescent="0.25">
      <c r="K678" s="30" t="str">
        <f ca="1">IFERROR(IF(SERVIZIO!$A$3=1,IF(GETPIVOTDATA("Data",$A$1,"Brand",$A678,"Data",DATE(YEAR(INDEX(Tendina_Data,SERVIZIO!$A$2)),MONTH(INDEX(Tendina_Data,SERVIZIO!$A$2)),1))&lt;&gt;"",$A678,""),IF(GETPIVOTDATA("Data",$E$1,"Brand",$F678,"Data",DATE(YEAR(INDEX(Tendina_Data,SERVIZIO!$A$2)),MONTH(INDEX(Tendina_Data,SERVIZIO!$A$2)),1),"Settore",INDEX(Tendina_Settori,SERVIZIO!$A$3))&lt;&gt;"",$F678,"")),"")</f>
        <v/>
      </c>
      <c r="L678" s="30" t="str">
        <f ca="1">IF(K678&lt;&gt;"",COUNTIF($K$3:K678,"*?*"),"")</f>
        <v/>
      </c>
      <c r="M678" s="30">
        <v>676</v>
      </c>
      <c r="N678" s="30" t="str">
        <f t="shared" ca="1" si="10"/>
        <v/>
      </c>
    </row>
    <row r="679" spans="11:14" x14ac:dyDescent="0.25">
      <c r="K679" s="30" t="str">
        <f ca="1">IFERROR(IF(SERVIZIO!$A$3=1,IF(GETPIVOTDATA("Data",$A$1,"Brand",$A679,"Data",DATE(YEAR(INDEX(Tendina_Data,SERVIZIO!$A$2)),MONTH(INDEX(Tendina_Data,SERVIZIO!$A$2)),1))&lt;&gt;"",$A679,""),IF(GETPIVOTDATA("Data",$E$1,"Brand",$F679,"Data",DATE(YEAR(INDEX(Tendina_Data,SERVIZIO!$A$2)),MONTH(INDEX(Tendina_Data,SERVIZIO!$A$2)),1),"Settore",INDEX(Tendina_Settori,SERVIZIO!$A$3))&lt;&gt;"",$F679,"")),"")</f>
        <v/>
      </c>
      <c r="L679" s="30" t="str">
        <f ca="1">IF(K679&lt;&gt;"",COUNTIF($K$3:K679,"*?*"),"")</f>
        <v/>
      </c>
      <c r="M679" s="30">
        <v>677</v>
      </c>
      <c r="N679" s="30" t="str">
        <f t="shared" ca="1" si="10"/>
        <v/>
      </c>
    </row>
    <row r="680" spans="11:14" x14ac:dyDescent="0.25">
      <c r="K680" s="30" t="str">
        <f ca="1">IFERROR(IF(SERVIZIO!$A$3=1,IF(GETPIVOTDATA("Data",$A$1,"Brand",$A680,"Data",DATE(YEAR(INDEX(Tendina_Data,SERVIZIO!$A$2)),MONTH(INDEX(Tendina_Data,SERVIZIO!$A$2)),1))&lt;&gt;"",$A680,""),IF(GETPIVOTDATA("Data",$E$1,"Brand",$F680,"Data",DATE(YEAR(INDEX(Tendina_Data,SERVIZIO!$A$2)),MONTH(INDEX(Tendina_Data,SERVIZIO!$A$2)),1),"Settore",INDEX(Tendina_Settori,SERVIZIO!$A$3))&lt;&gt;"",$F680,"")),"")</f>
        <v/>
      </c>
      <c r="L680" s="30" t="str">
        <f ca="1">IF(K680&lt;&gt;"",COUNTIF($K$3:K680,"*?*"),"")</f>
        <v/>
      </c>
      <c r="M680" s="30">
        <v>678</v>
      </c>
      <c r="N680" s="30" t="str">
        <f t="shared" ca="1" si="10"/>
        <v/>
      </c>
    </row>
    <row r="681" spans="11:14" x14ac:dyDescent="0.25">
      <c r="K681" s="30" t="str">
        <f ca="1">IFERROR(IF(SERVIZIO!$A$3=1,IF(GETPIVOTDATA("Data",$A$1,"Brand",$A681,"Data",DATE(YEAR(INDEX(Tendina_Data,SERVIZIO!$A$2)),MONTH(INDEX(Tendina_Data,SERVIZIO!$A$2)),1))&lt;&gt;"",$A681,""),IF(GETPIVOTDATA("Data",$E$1,"Brand",$F681,"Data",DATE(YEAR(INDEX(Tendina_Data,SERVIZIO!$A$2)),MONTH(INDEX(Tendina_Data,SERVIZIO!$A$2)),1),"Settore",INDEX(Tendina_Settori,SERVIZIO!$A$3))&lt;&gt;"",$F681,"")),"")</f>
        <v/>
      </c>
      <c r="L681" s="30" t="str">
        <f ca="1">IF(K681&lt;&gt;"",COUNTIF($K$3:K681,"*?*"),"")</f>
        <v/>
      </c>
      <c r="M681" s="30">
        <v>679</v>
      </c>
      <c r="N681" s="30" t="str">
        <f t="shared" ca="1" si="10"/>
        <v/>
      </c>
    </row>
    <row r="682" spans="11:14" x14ac:dyDescent="0.25">
      <c r="K682" s="30" t="str">
        <f ca="1">IFERROR(IF(SERVIZIO!$A$3=1,IF(GETPIVOTDATA("Data",$A$1,"Brand",$A682,"Data",DATE(YEAR(INDEX(Tendina_Data,SERVIZIO!$A$2)),MONTH(INDEX(Tendina_Data,SERVIZIO!$A$2)),1))&lt;&gt;"",$A682,""),IF(GETPIVOTDATA("Data",$E$1,"Brand",$F682,"Data",DATE(YEAR(INDEX(Tendina_Data,SERVIZIO!$A$2)),MONTH(INDEX(Tendina_Data,SERVIZIO!$A$2)),1),"Settore",INDEX(Tendina_Settori,SERVIZIO!$A$3))&lt;&gt;"",$F682,"")),"")</f>
        <v/>
      </c>
      <c r="L682" s="30" t="str">
        <f ca="1">IF(K682&lt;&gt;"",COUNTIF($K$3:K682,"*?*"),"")</f>
        <v/>
      </c>
      <c r="M682" s="30">
        <v>680</v>
      </c>
      <c r="N682" s="30" t="str">
        <f t="shared" ca="1" si="10"/>
        <v/>
      </c>
    </row>
    <row r="683" spans="11:14" x14ac:dyDescent="0.25">
      <c r="K683" s="30" t="str">
        <f ca="1">IFERROR(IF(SERVIZIO!$A$3=1,IF(GETPIVOTDATA("Data",$A$1,"Brand",$A683,"Data",DATE(YEAR(INDEX(Tendina_Data,SERVIZIO!$A$2)),MONTH(INDEX(Tendina_Data,SERVIZIO!$A$2)),1))&lt;&gt;"",$A683,""),IF(GETPIVOTDATA("Data",$E$1,"Brand",$F683,"Data",DATE(YEAR(INDEX(Tendina_Data,SERVIZIO!$A$2)),MONTH(INDEX(Tendina_Data,SERVIZIO!$A$2)),1),"Settore",INDEX(Tendina_Settori,SERVIZIO!$A$3))&lt;&gt;"",$F683,"")),"")</f>
        <v/>
      </c>
      <c r="L683" s="30" t="str">
        <f ca="1">IF(K683&lt;&gt;"",COUNTIF($K$3:K683,"*?*"),"")</f>
        <v/>
      </c>
      <c r="M683" s="30">
        <v>681</v>
      </c>
      <c r="N683" s="30" t="str">
        <f t="shared" ca="1" si="10"/>
        <v/>
      </c>
    </row>
    <row r="684" spans="11:14" x14ac:dyDescent="0.25">
      <c r="K684" s="30" t="str">
        <f ca="1">IFERROR(IF(SERVIZIO!$A$3=1,IF(GETPIVOTDATA("Data",$A$1,"Brand",$A684,"Data",DATE(YEAR(INDEX(Tendina_Data,SERVIZIO!$A$2)),MONTH(INDEX(Tendina_Data,SERVIZIO!$A$2)),1))&lt;&gt;"",$A684,""),IF(GETPIVOTDATA("Data",$E$1,"Brand",$F684,"Data",DATE(YEAR(INDEX(Tendina_Data,SERVIZIO!$A$2)),MONTH(INDEX(Tendina_Data,SERVIZIO!$A$2)),1),"Settore",INDEX(Tendina_Settori,SERVIZIO!$A$3))&lt;&gt;"",$F684,"")),"")</f>
        <v/>
      </c>
      <c r="L684" s="30" t="str">
        <f ca="1">IF(K684&lt;&gt;"",COUNTIF($K$3:K684,"*?*"),"")</f>
        <v/>
      </c>
      <c r="M684" s="30">
        <v>682</v>
      </c>
      <c r="N684" s="30" t="str">
        <f t="shared" ca="1" si="10"/>
        <v/>
      </c>
    </row>
    <row r="685" spans="11:14" x14ac:dyDescent="0.25">
      <c r="K685" s="30" t="str">
        <f ca="1">IFERROR(IF(SERVIZIO!$A$3=1,IF(GETPIVOTDATA("Data",$A$1,"Brand",$A685,"Data",DATE(YEAR(INDEX(Tendina_Data,SERVIZIO!$A$2)),MONTH(INDEX(Tendina_Data,SERVIZIO!$A$2)),1))&lt;&gt;"",$A685,""),IF(GETPIVOTDATA("Data",$E$1,"Brand",$F685,"Data",DATE(YEAR(INDEX(Tendina_Data,SERVIZIO!$A$2)),MONTH(INDEX(Tendina_Data,SERVIZIO!$A$2)),1),"Settore",INDEX(Tendina_Settori,SERVIZIO!$A$3))&lt;&gt;"",$F685,"")),"")</f>
        <v/>
      </c>
      <c r="L685" s="30" t="str">
        <f ca="1">IF(K685&lt;&gt;"",COUNTIF($K$3:K685,"*?*"),"")</f>
        <v/>
      </c>
      <c r="M685" s="30">
        <v>683</v>
      </c>
      <c r="N685" s="30" t="str">
        <f t="shared" ca="1" si="10"/>
        <v/>
      </c>
    </row>
    <row r="686" spans="11:14" x14ac:dyDescent="0.25">
      <c r="K686" s="30" t="str">
        <f ca="1">IFERROR(IF(SERVIZIO!$A$3=1,IF(GETPIVOTDATA("Data",$A$1,"Brand",$A686,"Data",DATE(YEAR(INDEX(Tendina_Data,SERVIZIO!$A$2)),MONTH(INDEX(Tendina_Data,SERVIZIO!$A$2)),1))&lt;&gt;"",$A686,""),IF(GETPIVOTDATA("Data",$E$1,"Brand",$F686,"Data",DATE(YEAR(INDEX(Tendina_Data,SERVIZIO!$A$2)),MONTH(INDEX(Tendina_Data,SERVIZIO!$A$2)),1),"Settore",INDEX(Tendina_Settori,SERVIZIO!$A$3))&lt;&gt;"",$F686,"")),"")</f>
        <v/>
      </c>
      <c r="L686" s="30" t="str">
        <f ca="1">IF(K686&lt;&gt;"",COUNTIF($K$3:K686,"*?*"),"")</f>
        <v/>
      </c>
      <c r="M686" s="30">
        <v>684</v>
      </c>
      <c r="N686" s="30" t="str">
        <f t="shared" ca="1" si="10"/>
        <v/>
      </c>
    </row>
    <row r="687" spans="11:14" x14ac:dyDescent="0.25">
      <c r="K687" s="30" t="str">
        <f ca="1">IFERROR(IF(SERVIZIO!$A$3=1,IF(GETPIVOTDATA("Data",$A$1,"Brand",$A687,"Data",DATE(YEAR(INDEX(Tendina_Data,SERVIZIO!$A$2)),MONTH(INDEX(Tendina_Data,SERVIZIO!$A$2)),1))&lt;&gt;"",$A687,""),IF(GETPIVOTDATA("Data",$E$1,"Brand",$F687,"Data",DATE(YEAR(INDEX(Tendina_Data,SERVIZIO!$A$2)),MONTH(INDEX(Tendina_Data,SERVIZIO!$A$2)),1),"Settore",INDEX(Tendina_Settori,SERVIZIO!$A$3))&lt;&gt;"",$F687,"")),"")</f>
        <v/>
      </c>
      <c r="L687" s="30" t="str">
        <f ca="1">IF(K687&lt;&gt;"",COUNTIF($K$3:K687,"*?*"),"")</f>
        <v/>
      </c>
      <c r="M687" s="30">
        <v>685</v>
      </c>
      <c r="N687" s="30" t="str">
        <f t="shared" ca="1" si="10"/>
        <v/>
      </c>
    </row>
    <row r="688" spans="11:14" x14ac:dyDescent="0.25">
      <c r="K688" s="30" t="str">
        <f ca="1">IFERROR(IF(SERVIZIO!$A$3=1,IF(GETPIVOTDATA("Data",$A$1,"Brand",$A688,"Data",DATE(YEAR(INDEX(Tendina_Data,SERVIZIO!$A$2)),MONTH(INDEX(Tendina_Data,SERVIZIO!$A$2)),1))&lt;&gt;"",$A688,""),IF(GETPIVOTDATA("Data",$E$1,"Brand",$F688,"Data",DATE(YEAR(INDEX(Tendina_Data,SERVIZIO!$A$2)),MONTH(INDEX(Tendina_Data,SERVIZIO!$A$2)),1),"Settore",INDEX(Tendina_Settori,SERVIZIO!$A$3))&lt;&gt;"",$F688,"")),"")</f>
        <v/>
      </c>
      <c r="L688" s="30" t="str">
        <f ca="1">IF(K688&lt;&gt;"",COUNTIF($K$3:K688,"*?*"),"")</f>
        <v/>
      </c>
      <c r="M688" s="30">
        <v>686</v>
      </c>
      <c r="N688" s="30" t="str">
        <f t="shared" ca="1" si="10"/>
        <v/>
      </c>
    </row>
    <row r="689" spans="11:14" x14ac:dyDescent="0.25">
      <c r="K689" s="30" t="str">
        <f ca="1">IFERROR(IF(SERVIZIO!$A$3=1,IF(GETPIVOTDATA("Data",$A$1,"Brand",$A689,"Data",DATE(YEAR(INDEX(Tendina_Data,SERVIZIO!$A$2)),MONTH(INDEX(Tendina_Data,SERVIZIO!$A$2)),1))&lt;&gt;"",$A689,""),IF(GETPIVOTDATA("Data",$E$1,"Brand",$F689,"Data",DATE(YEAR(INDEX(Tendina_Data,SERVIZIO!$A$2)),MONTH(INDEX(Tendina_Data,SERVIZIO!$A$2)),1),"Settore",INDEX(Tendina_Settori,SERVIZIO!$A$3))&lt;&gt;"",$F689,"")),"")</f>
        <v/>
      </c>
      <c r="L689" s="30" t="str">
        <f ca="1">IF(K689&lt;&gt;"",COUNTIF($K$3:K689,"*?*"),"")</f>
        <v/>
      </c>
      <c r="M689" s="30">
        <v>687</v>
      </c>
      <c r="N689" s="30" t="str">
        <f t="shared" ca="1" si="10"/>
        <v/>
      </c>
    </row>
    <row r="690" spans="11:14" x14ac:dyDescent="0.25">
      <c r="K690" s="30" t="str">
        <f ca="1">IFERROR(IF(SERVIZIO!$A$3=1,IF(GETPIVOTDATA("Data",$A$1,"Brand",$A690,"Data",DATE(YEAR(INDEX(Tendina_Data,SERVIZIO!$A$2)),MONTH(INDEX(Tendina_Data,SERVIZIO!$A$2)),1))&lt;&gt;"",$A690,""),IF(GETPIVOTDATA("Data",$E$1,"Brand",$F690,"Data",DATE(YEAR(INDEX(Tendina_Data,SERVIZIO!$A$2)),MONTH(INDEX(Tendina_Data,SERVIZIO!$A$2)),1),"Settore",INDEX(Tendina_Settori,SERVIZIO!$A$3))&lt;&gt;"",$F690,"")),"")</f>
        <v/>
      </c>
      <c r="L690" s="30" t="str">
        <f ca="1">IF(K690&lt;&gt;"",COUNTIF($K$3:K690,"*?*"),"")</f>
        <v/>
      </c>
      <c r="M690" s="30">
        <v>688</v>
      </c>
      <c r="N690" s="30" t="str">
        <f t="shared" ca="1" si="10"/>
        <v/>
      </c>
    </row>
    <row r="691" spans="11:14" x14ac:dyDescent="0.25">
      <c r="K691" s="30" t="str">
        <f ca="1">IFERROR(IF(SERVIZIO!$A$3=1,IF(GETPIVOTDATA("Data",$A$1,"Brand",$A691,"Data",DATE(YEAR(INDEX(Tendina_Data,SERVIZIO!$A$2)),MONTH(INDEX(Tendina_Data,SERVIZIO!$A$2)),1))&lt;&gt;"",$A691,""),IF(GETPIVOTDATA("Data",$E$1,"Brand",$F691,"Data",DATE(YEAR(INDEX(Tendina_Data,SERVIZIO!$A$2)),MONTH(INDEX(Tendina_Data,SERVIZIO!$A$2)),1),"Settore",INDEX(Tendina_Settori,SERVIZIO!$A$3))&lt;&gt;"",$F691,"")),"")</f>
        <v/>
      </c>
      <c r="L691" s="30" t="str">
        <f ca="1">IF(K691&lt;&gt;"",COUNTIF($K$3:K691,"*?*"),"")</f>
        <v/>
      </c>
      <c r="M691" s="30">
        <v>689</v>
      </c>
      <c r="N691" s="30" t="str">
        <f t="shared" ca="1" si="10"/>
        <v/>
      </c>
    </row>
    <row r="692" spans="11:14" x14ac:dyDescent="0.25">
      <c r="K692" s="30" t="str">
        <f ca="1">IFERROR(IF(SERVIZIO!$A$3=1,IF(GETPIVOTDATA("Data",$A$1,"Brand",$A692,"Data",DATE(YEAR(INDEX(Tendina_Data,SERVIZIO!$A$2)),MONTH(INDEX(Tendina_Data,SERVIZIO!$A$2)),1))&lt;&gt;"",$A692,""),IF(GETPIVOTDATA("Data",$E$1,"Brand",$F692,"Data",DATE(YEAR(INDEX(Tendina_Data,SERVIZIO!$A$2)),MONTH(INDEX(Tendina_Data,SERVIZIO!$A$2)),1),"Settore",INDEX(Tendina_Settori,SERVIZIO!$A$3))&lt;&gt;"",$F692,"")),"")</f>
        <v/>
      </c>
      <c r="L692" s="30" t="str">
        <f ca="1">IF(K692&lt;&gt;"",COUNTIF($K$3:K692,"*?*"),"")</f>
        <v/>
      </c>
      <c r="M692" s="30">
        <v>690</v>
      </c>
      <c r="N692" s="30" t="str">
        <f t="shared" ca="1" si="10"/>
        <v/>
      </c>
    </row>
    <row r="693" spans="11:14" x14ac:dyDescent="0.25">
      <c r="K693" s="30" t="str">
        <f ca="1">IFERROR(IF(SERVIZIO!$A$3=1,IF(GETPIVOTDATA("Data",$A$1,"Brand",$A693,"Data",DATE(YEAR(INDEX(Tendina_Data,SERVIZIO!$A$2)),MONTH(INDEX(Tendina_Data,SERVIZIO!$A$2)),1))&lt;&gt;"",$A693,""),IF(GETPIVOTDATA("Data",$E$1,"Brand",$F693,"Data",DATE(YEAR(INDEX(Tendina_Data,SERVIZIO!$A$2)),MONTH(INDEX(Tendina_Data,SERVIZIO!$A$2)),1),"Settore",INDEX(Tendina_Settori,SERVIZIO!$A$3))&lt;&gt;"",$F693,"")),"")</f>
        <v/>
      </c>
      <c r="L693" s="30" t="str">
        <f ca="1">IF(K693&lt;&gt;"",COUNTIF($K$3:K693,"*?*"),"")</f>
        <v/>
      </c>
      <c r="M693" s="30">
        <v>691</v>
      </c>
      <c r="N693" s="30" t="str">
        <f t="shared" ca="1" si="10"/>
        <v/>
      </c>
    </row>
    <row r="694" spans="11:14" x14ac:dyDescent="0.25">
      <c r="K694" s="30" t="str">
        <f ca="1">IFERROR(IF(SERVIZIO!$A$3=1,IF(GETPIVOTDATA("Data",$A$1,"Brand",$A694,"Data",DATE(YEAR(INDEX(Tendina_Data,SERVIZIO!$A$2)),MONTH(INDEX(Tendina_Data,SERVIZIO!$A$2)),1))&lt;&gt;"",$A694,""),IF(GETPIVOTDATA("Data",$E$1,"Brand",$F694,"Data",DATE(YEAR(INDEX(Tendina_Data,SERVIZIO!$A$2)),MONTH(INDEX(Tendina_Data,SERVIZIO!$A$2)),1),"Settore",INDEX(Tendina_Settori,SERVIZIO!$A$3))&lt;&gt;"",$F694,"")),"")</f>
        <v/>
      </c>
      <c r="L694" s="30" t="str">
        <f ca="1">IF(K694&lt;&gt;"",COUNTIF($K$3:K694,"*?*"),"")</f>
        <v/>
      </c>
      <c r="M694" s="30">
        <v>692</v>
      </c>
      <c r="N694" s="30" t="str">
        <f t="shared" ca="1" si="10"/>
        <v/>
      </c>
    </row>
    <row r="695" spans="11:14" x14ac:dyDescent="0.25">
      <c r="K695" s="30" t="str">
        <f ca="1">IFERROR(IF(SERVIZIO!$A$3=1,IF(GETPIVOTDATA("Data",$A$1,"Brand",$A695,"Data",DATE(YEAR(INDEX(Tendina_Data,SERVIZIO!$A$2)),MONTH(INDEX(Tendina_Data,SERVIZIO!$A$2)),1))&lt;&gt;"",$A695,""),IF(GETPIVOTDATA("Data",$E$1,"Brand",$F695,"Data",DATE(YEAR(INDEX(Tendina_Data,SERVIZIO!$A$2)),MONTH(INDEX(Tendina_Data,SERVIZIO!$A$2)),1),"Settore",INDEX(Tendina_Settori,SERVIZIO!$A$3))&lt;&gt;"",$F695,"")),"")</f>
        <v/>
      </c>
      <c r="L695" s="30" t="str">
        <f ca="1">IF(K695&lt;&gt;"",COUNTIF($K$3:K695,"*?*"),"")</f>
        <v/>
      </c>
      <c r="M695" s="30">
        <v>693</v>
      </c>
      <c r="N695" s="30" t="str">
        <f t="shared" ca="1" si="10"/>
        <v/>
      </c>
    </row>
    <row r="696" spans="11:14" x14ac:dyDescent="0.25">
      <c r="K696" s="30" t="str">
        <f ca="1">IFERROR(IF(SERVIZIO!$A$3=1,IF(GETPIVOTDATA("Data",$A$1,"Brand",$A696,"Data",DATE(YEAR(INDEX(Tendina_Data,SERVIZIO!$A$2)),MONTH(INDEX(Tendina_Data,SERVIZIO!$A$2)),1))&lt;&gt;"",$A696,""),IF(GETPIVOTDATA("Data",$E$1,"Brand",$F696,"Data",DATE(YEAR(INDEX(Tendina_Data,SERVIZIO!$A$2)),MONTH(INDEX(Tendina_Data,SERVIZIO!$A$2)),1),"Settore",INDEX(Tendina_Settori,SERVIZIO!$A$3))&lt;&gt;"",$F696,"")),"")</f>
        <v/>
      </c>
      <c r="L696" s="30" t="str">
        <f ca="1">IF(K696&lt;&gt;"",COUNTIF($K$3:K696,"*?*"),"")</f>
        <v/>
      </c>
      <c r="M696" s="30">
        <v>694</v>
      </c>
      <c r="N696" s="30" t="str">
        <f t="shared" ca="1" si="10"/>
        <v/>
      </c>
    </row>
    <row r="697" spans="11:14" x14ac:dyDescent="0.25">
      <c r="K697" s="30" t="str">
        <f ca="1">IFERROR(IF(SERVIZIO!$A$3=1,IF(GETPIVOTDATA("Data",$A$1,"Brand",$A697,"Data",DATE(YEAR(INDEX(Tendina_Data,SERVIZIO!$A$2)),MONTH(INDEX(Tendina_Data,SERVIZIO!$A$2)),1))&lt;&gt;"",$A697,""),IF(GETPIVOTDATA("Data",$E$1,"Brand",$F697,"Data",DATE(YEAR(INDEX(Tendina_Data,SERVIZIO!$A$2)),MONTH(INDEX(Tendina_Data,SERVIZIO!$A$2)),1),"Settore",INDEX(Tendina_Settori,SERVIZIO!$A$3))&lt;&gt;"",$F697,"")),"")</f>
        <v/>
      </c>
      <c r="L697" s="30" t="str">
        <f ca="1">IF(K697&lt;&gt;"",COUNTIF($K$3:K697,"*?*"),"")</f>
        <v/>
      </c>
      <c r="M697" s="30">
        <v>695</v>
      </c>
      <c r="N697" s="30" t="str">
        <f t="shared" ca="1" si="10"/>
        <v/>
      </c>
    </row>
    <row r="698" spans="11:14" x14ac:dyDescent="0.25">
      <c r="K698" s="30" t="str">
        <f ca="1">IFERROR(IF(SERVIZIO!$A$3=1,IF(GETPIVOTDATA("Data",$A$1,"Brand",$A698,"Data",DATE(YEAR(INDEX(Tendina_Data,SERVIZIO!$A$2)),MONTH(INDEX(Tendina_Data,SERVIZIO!$A$2)),1))&lt;&gt;"",$A698,""),IF(GETPIVOTDATA("Data",$E$1,"Brand",$F698,"Data",DATE(YEAR(INDEX(Tendina_Data,SERVIZIO!$A$2)),MONTH(INDEX(Tendina_Data,SERVIZIO!$A$2)),1),"Settore",INDEX(Tendina_Settori,SERVIZIO!$A$3))&lt;&gt;"",$F698,"")),"")</f>
        <v/>
      </c>
      <c r="L698" s="30" t="str">
        <f ca="1">IF(K698&lt;&gt;"",COUNTIF($K$3:K698,"*?*"),"")</f>
        <v/>
      </c>
      <c r="M698" s="30">
        <v>696</v>
      </c>
      <c r="N698" s="30" t="str">
        <f t="shared" ca="1" si="10"/>
        <v/>
      </c>
    </row>
    <row r="699" spans="11:14" x14ac:dyDescent="0.25">
      <c r="K699" s="30" t="str">
        <f ca="1">IFERROR(IF(SERVIZIO!$A$3=1,IF(GETPIVOTDATA("Data",$A$1,"Brand",$A699,"Data",DATE(YEAR(INDEX(Tendina_Data,SERVIZIO!$A$2)),MONTH(INDEX(Tendina_Data,SERVIZIO!$A$2)),1))&lt;&gt;"",$A699,""),IF(GETPIVOTDATA("Data",$E$1,"Brand",$F699,"Data",DATE(YEAR(INDEX(Tendina_Data,SERVIZIO!$A$2)),MONTH(INDEX(Tendina_Data,SERVIZIO!$A$2)),1),"Settore",INDEX(Tendina_Settori,SERVIZIO!$A$3))&lt;&gt;"",$F699,"")),"")</f>
        <v/>
      </c>
      <c r="L699" s="30" t="str">
        <f ca="1">IF(K699&lt;&gt;"",COUNTIF($K$3:K699,"*?*"),"")</f>
        <v/>
      </c>
      <c r="M699" s="30">
        <v>697</v>
      </c>
      <c r="N699" s="30" t="str">
        <f t="shared" ca="1" si="10"/>
        <v/>
      </c>
    </row>
    <row r="700" spans="11:14" x14ac:dyDescent="0.25">
      <c r="K700" s="30" t="str">
        <f ca="1">IFERROR(IF(SERVIZIO!$A$3=1,IF(GETPIVOTDATA("Data",$A$1,"Brand",$A700,"Data",DATE(YEAR(INDEX(Tendina_Data,SERVIZIO!$A$2)),MONTH(INDEX(Tendina_Data,SERVIZIO!$A$2)),1))&lt;&gt;"",$A700,""),IF(GETPIVOTDATA("Data",$E$1,"Brand",$F700,"Data",DATE(YEAR(INDEX(Tendina_Data,SERVIZIO!$A$2)),MONTH(INDEX(Tendina_Data,SERVIZIO!$A$2)),1),"Settore",INDEX(Tendina_Settori,SERVIZIO!$A$3))&lt;&gt;"",$F700,"")),"")</f>
        <v/>
      </c>
      <c r="L700" s="30" t="str">
        <f ca="1">IF(K700&lt;&gt;"",COUNTIF($K$3:K700,"*?*"),"")</f>
        <v/>
      </c>
      <c r="M700" s="30">
        <v>698</v>
      </c>
      <c r="N700" s="30" t="str">
        <f t="shared" ca="1" si="10"/>
        <v/>
      </c>
    </row>
    <row r="701" spans="11:14" x14ac:dyDescent="0.25">
      <c r="K701" s="30" t="str">
        <f ca="1">IFERROR(IF(SERVIZIO!$A$3=1,IF(GETPIVOTDATA("Data",$A$1,"Brand",$A701,"Data",DATE(YEAR(INDEX(Tendina_Data,SERVIZIO!$A$2)),MONTH(INDEX(Tendina_Data,SERVIZIO!$A$2)),1))&lt;&gt;"",$A701,""),IF(GETPIVOTDATA("Data",$E$1,"Brand",$F701,"Data",DATE(YEAR(INDEX(Tendina_Data,SERVIZIO!$A$2)),MONTH(INDEX(Tendina_Data,SERVIZIO!$A$2)),1),"Settore",INDEX(Tendina_Settori,SERVIZIO!$A$3))&lt;&gt;"",$F701,"")),"")</f>
        <v/>
      </c>
      <c r="L701" s="30" t="str">
        <f ca="1">IF(K701&lt;&gt;"",COUNTIF($K$3:K701,"*?*"),"")</f>
        <v/>
      </c>
      <c r="M701" s="30">
        <v>699</v>
      </c>
      <c r="N701" s="30" t="str">
        <f t="shared" ca="1" si="10"/>
        <v/>
      </c>
    </row>
    <row r="702" spans="11:14" x14ac:dyDescent="0.25">
      <c r="K702" s="30" t="str">
        <f ca="1">IFERROR(IF(SERVIZIO!$A$3=1,IF(GETPIVOTDATA("Data",$A$1,"Brand",$A702,"Data",DATE(YEAR(INDEX(Tendina_Data,SERVIZIO!$A$2)),MONTH(INDEX(Tendina_Data,SERVIZIO!$A$2)),1))&lt;&gt;"",$A702,""),IF(GETPIVOTDATA("Data",$E$1,"Brand",$F702,"Data",DATE(YEAR(INDEX(Tendina_Data,SERVIZIO!$A$2)),MONTH(INDEX(Tendina_Data,SERVIZIO!$A$2)),1),"Settore",INDEX(Tendina_Settori,SERVIZIO!$A$3))&lt;&gt;"",$F702,"")),"")</f>
        <v/>
      </c>
      <c r="L702" s="30" t="str">
        <f ca="1">IF(K702&lt;&gt;"",COUNTIF($K$3:K702,"*?*"),"")</f>
        <v/>
      </c>
      <c r="M702" s="30">
        <v>700</v>
      </c>
      <c r="N702" s="30" t="str">
        <f t="shared" ca="1" si="10"/>
        <v/>
      </c>
    </row>
    <row r="703" spans="11:14" x14ac:dyDescent="0.25">
      <c r="K703" s="30" t="str">
        <f ca="1">IFERROR(IF(SERVIZIO!$A$3=1,IF(GETPIVOTDATA("Data",$A$1,"Brand",$A703,"Data",DATE(YEAR(INDEX(Tendina_Data,SERVIZIO!$A$2)),MONTH(INDEX(Tendina_Data,SERVIZIO!$A$2)),1))&lt;&gt;"",$A703,""),IF(GETPIVOTDATA("Data",$E$1,"Brand",$F703,"Data",DATE(YEAR(INDEX(Tendina_Data,SERVIZIO!$A$2)),MONTH(INDEX(Tendina_Data,SERVIZIO!$A$2)),1),"Settore",INDEX(Tendina_Settori,SERVIZIO!$A$3))&lt;&gt;"",$F703,"")),"")</f>
        <v/>
      </c>
      <c r="L703" s="30" t="str">
        <f ca="1">IF(K703&lt;&gt;"",COUNTIF($K$3:K703,"*?*"),"")</f>
        <v/>
      </c>
      <c r="M703" s="30">
        <v>701</v>
      </c>
      <c r="N703" s="30" t="str">
        <f t="shared" ca="1" si="10"/>
        <v/>
      </c>
    </row>
    <row r="704" spans="11:14" x14ac:dyDescent="0.25">
      <c r="K704" s="30" t="str">
        <f ca="1">IFERROR(IF(SERVIZIO!$A$3=1,IF(GETPIVOTDATA("Data",$A$1,"Brand",$A704,"Data",DATE(YEAR(INDEX(Tendina_Data,SERVIZIO!$A$2)),MONTH(INDEX(Tendina_Data,SERVIZIO!$A$2)),1))&lt;&gt;"",$A704,""),IF(GETPIVOTDATA("Data",$E$1,"Brand",$F704,"Data",DATE(YEAR(INDEX(Tendina_Data,SERVIZIO!$A$2)),MONTH(INDEX(Tendina_Data,SERVIZIO!$A$2)),1),"Settore",INDEX(Tendina_Settori,SERVIZIO!$A$3))&lt;&gt;"",$F704,"")),"")</f>
        <v/>
      </c>
      <c r="L704" s="30" t="str">
        <f ca="1">IF(K704&lt;&gt;"",COUNTIF($K$3:K704,"*?*"),"")</f>
        <v/>
      </c>
      <c r="M704" s="30">
        <v>702</v>
      </c>
      <c r="N704" s="30" t="str">
        <f t="shared" ca="1" si="10"/>
        <v/>
      </c>
    </row>
    <row r="705" spans="11:14" x14ac:dyDescent="0.25">
      <c r="K705" s="30" t="str">
        <f ca="1">IFERROR(IF(SERVIZIO!$A$3=1,IF(GETPIVOTDATA("Data",$A$1,"Brand",$A705,"Data",DATE(YEAR(INDEX(Tendina_Data,SERVIZIO!$A$2)),MONTH(INDEX(Tendina_Data,SERVIZIO!$A$2)),1))&lt;&gt;"",$A705,""),IF(GETPIVOTDATA("Data",$E$1,"Brand",$F705,"Data",DATE(YEAR(INDEX(Tendina_Data,SERVIZIO!$A$2)),MONTH(INDEX(Tendina_Data,SERVIZIO!$A$2)),1),"Settore",INDEX(Tendina_Settori,SERVIZIO!$A$3))&lt;&gt;"",$F705,"")),"")</f>
        <v/>
      </c>
      <c r="L705" s="30" t="str">
        <f ca="1">IF(K705&lt;&gt;"",COUNTIF($K$3:K705,"*?*"),"")</f>
        <v/>
      </c>
      <c r="M705" s="30">
        <v>703</v>
      </c>
      <c r="N705" s="30" t="str">
        <f t="shared" ca="1" si="10"/>
        <v/>
      </c>
    </row>
    <row r="706" spans="11:14" x14ac:dyDescent="0.25">
      <c r="K706" s="30" t="str">
        <f ca="1">IFERROR(IF(SERVIZIO!$A$3=1,IF(GETPIVOTDATA("Data",$A$1,"Brand",$A706,"Data",DATE(YEAR(INDEX(Tendina_Data,SERVIZIO!$A$2)),MONTH(INDEX(Tendina_Data,SERVIZIO!$A$2)),1))&lt;&gt;"",$A706,""),IF(GETPIVOTDATA("Data",$E$1,"Brand",$F706,"Data",DATE(YEAR(INDEX(Tendina_Data,SERVIZIO!$A$2)),MONTH(INDEX(Tendina_Data,SERVIZIO!$A$2)),1),"Settore",INDEX(Tendina_Settori,SERVIZIO!$A$3))&lt;&gt;"",$F706,"")),"")</f>
        <v/>
      </c>
      <c r="L706" s="30" t="str">
        <f ca="1">IF(K706&lt;&gt;"",COUNTIF($K$3:K706,"*?*"),"")</f>
        <v/>
      </c>
      <c r="M706" s="30">
        <v>704</v>
      </c>
      <c r="N706" s="30" t="str">
        <f t="shared" ca="1" si="10"/>
        <v/>
      </c>
    </row>
    <row r="707" spans="11:14" x14ac:dyDescent="0.25">
      <c r="K707" s="30" t="str">
        <f ca="1">IFERROR(IF(SERVIZIO!$A$3=1,IF(GETPIVOTDATA("Data",$A$1,"Brand",$A707,"Data",DATE(YEAR(INDEX(Tendina_Data,SERVIZIO!$A$2)),MONTH(INDEX(Tendina_Data,SERVIZIO!$A$2)),1))&lt;&gt;"",$A707,""),IF(GETPIVOTDATA("Data",$E$1,"Brand",$F707,"Data",DATE(YEAR(INDEX(Tendina_Data,SERVIZIO!$A$2)),MONTH(INDEX(Tendina_Data,SERVIZIO!$A$2)),1),"Settore",INDEX(Tendina_Settori,SERVIZIO!$A$3))&lt;&gt;"",$F707,"")),"")</f>
        <v/>
      </c>
      <c r="L707" s="30" t="str">
        <f ca="1">IF(K707&lt;&gt;"",COUNTIF($K$3:K707,"*?*"),"")</f>
        <v/>
      </c>
      <c r="M707" s="30">
        <v>705</v>
      </c>
      <c r="N707" s="30" t="str">
        <f t="shared" ca="1" si="10"/>
        <v/>
      </c>
    </row>
    <row r="708" spans="11:14" x14ac:dyDescent="0.25">
      <c r="K708" s="30" t="str">
        <f ca="1">IFERROR(IF(SERVIZIO!$A$3=1,IF(GETPIVOTDATA("Data",$A$1,"Brand",$A708,"Data",DATE(YEAR(INDEX(Tendina_Data,SERVIZIO!$A$2)),MONTH(INDEX(Tendina_Data,SERVIZIO!$A$2)),1))&lt;&gt;"",$A708,""),IF(GETPIVOTDATA("Data",$E$1,"Brand",$F708,"Data",DATE(YEAR(INDEX(Tendina_Data,SERVIZIO!$A$2)),MONTH(INDEX(Tendina_Data,SERVIZIO!$A$2)),1),"Settore",INDEX(Tendina_Settori,SERVIZIO!$A$3))&lt;&gt;"",$F708,"")),"")</f>
        <v/>
      </c>
      <c r="L708" s="30" t="str">
        <f ca="1">IF(K708&lt;&gt;"",COUNTIF($K$3:K708,"*?*"),"")</f>
        <v/>
      </c>
      <c r="M708" s="30">
        <v>706</v>
      </c>
      <c r="N708" s="30" t="str">
        <f t="shared" ref="N708:N771" ca="1" si="11">IFERROR(INDEX($K$3:$K$1002,MATCH($M708,$L$3:$L$1002,0)),"")</f>
        <v/>
      </c>
    </row>
    <row r="709" spans="11:14" x14ac:dyDescent="0.25">
      <c r="K709" s="30" t="str">
        <f ca="1">IFERROR(IF(SERVIZIO!$A$3=1,IF(GETPIVOTDATA("Data",$A$1,"Brand",$A709,"Data",DATE(YEAR(INDEX(Tendina_Data,SERVIZIO!$A$2)),MONTH(INDEX(Tendina_Data,SERVIZIO!$A$2)),1))&lt;&gt;"",$A709,""),IF(GETPIVOTDATA("Data",$E$1,"Brand",$F709,"Data",DATE(YEAR(INDEX(Tendina_Data,SERVIZIO!$A$2)),MONTH(INDEX(Tendina_Data,SERVIZIO!$A$2)),1),"Settore",INDEX(Tendina_Settori,SERVIZIO!$A$3))&lt;&gt;"",$F709,"")),"")</f>
        <v/>
      </c>
      <c r="L709" s="30" t="str">
        <f ca="1">IF(K709&lt;&gt;"",COUNTIF($K$3:K709,"*?*"),"")</f>
        <v/>
      </c>
      <c r="M709" s="30">
        <v>707</v>
      </c>
      <c r="N709" s="30" t="str">
        <f t="shared" ca="1" si="11"/>
        <v/>
      </c>
    </row>
    <row r="710" spans="11:14" x14ac:dyDescent="0.25">
      <c r="K710" s="30" t="str">
        <f ca="1">IFERROR(IF(SERVIZIO!$A$3=1,IF(GETPIVOTDATA("Data",$A$1,"Brand",$A710,"Data",DATE(YEAR(INDEX(Tendina_Data,SERVIZIO!$A$2)),MONTH(INDEX(Tendina_Data,SERVIZIO!$A$2)),1))&lt;&gt;"",$A710,""),IF(GETPIVOTDATA("Data",$E$1,"Brand",$F710,"Data",DATE(YEAR(INDEX(Tendina_Data,SERVIZIO!$A$2)),MONTH(INDEX(Tendina_Data,SERVIZIO!$A$2)),1),"Settore",INDEX(Tendina_Settori,SERVIZIO!$A$3))&lt;&gt;"",$F710,"")),"")</f>
        <v/>
      </c>
      <c r="L710" s="30" t="str">
        <f ca="1">IF(K710&lt;&gt;"",COUNTIF($K$3:K710,"*?*"),"")</f>
        <v/>
      </c>
      <c r="M710" s="30">
        <v>708</v>
      </c>
      <c r="N710" s="30" t="str">
        <f t="shared" ca="1" si="11"/>
        <v/>
      </c>
    </row>
    <row r="711" spans="11:14" x14ac:dyDescent="0.25">
      <c r="K711" s="30" t="str">
        <f ca="1">IFERROR(IF(SERVIZIO!$A$3=1,IF(GETPIVOTDATA("Data",$A$1,"Brand",$A711,"Data",DATE(YEAR(INDEX(Tendina_Data,SERVIZIO!$A$2)),MONTH(INDEX(Tendina_Data,SERVIZIO!$A$2)),1))&lt;&gt;"",$A711,""),IF(GETPIVOTDATA("Data",$E$1,"Brand",$F711,"Data",DATE(YEAR(INDEX(Tendina_Data,SERVIZIO!$A$2)),MONTH(INDEX(Tendina_Data,SERVIZIO!$A$2)),1),"Settore",INDEX(Tendina_Settori,SERVIZIO!$A$3))&lt;&gt;"",$F711,"")),"")</f>
        <v/>
      </c>
      <c r="L711" s="30" t="str">
        <f ca="1">IF(K711&lt;&gt;"",COUNTIF($K$3:K711,"*?*"),"")</f>
        <v/>
      </c>
      <c r="M711" s="30">
        <v>709</v>
      </c>
      <c r="N711" s="30" t="str">
        <f t="shared" ca="1" si="11"/>
        <v/>
      </c>
    </row>
    <row r="712" spans="11:14" x14ac:dyDescent="0.25">
      <c r="K712" s="30" t="str">
        <f ca="1">IFERROR(IF(SERVIZIO!$A$3=1,IF(GETPIVOTDATA("Data",$A$1,"Brand",$A712,"Data",DATE(YEAR(INDEX(Tendina_Data,SERVIZIO!$A$2)),MONTH(INDEX(Tendina_Data,SERVIZIO!$A$2)),1))&lt;&gt;"",$A712,""),IF(GETPIVOTDATA("Data",$E$1,"Brand",$F712,"Data",DATE(YEAR(INDEX(Tendina_Data,SERVIZIO!$A$2)),MONTH(INDEX(Tendina_Data,SERVIZIO!$A$2)),1),"Settore",INDEX(Tendina_Settori,SERVIZIO!$A$3))&lt;&gt;"",$F712,"")),"")</f>
        <v/>
      </c>
      <c r="L712" s="30" t="str">
        <f ca="1">IF(K712&lt;&gt;"",COUNTIF($K$3:K712,"*?*"),"")</f>
        <v/>
      </c>
      <c r="M712" s="30">
        <v>710</v>
      </c>
      <c r="N712" s="30" t="str">
        <f t="shared" ca="1" si="11"/>
        <v/>
      </c>
    </row>
    <row r="713" spans="11:14" x14ac:dyDescent="0.25">
      <c r="K713" s="30" t="str">
        <f ca="1">IFERROR(IF(SERVIZIO!$A$3=1,IF(GETPIVOTDATA("Data",$A$1,"Brand",$A713,"Data",DATE(YEAR(INDEX(Tendina_Data,SERVIZIO!$A$2)),MONTH(INDEX(Tendina_Data,SERVIZIO!$A$2)),1))&lt;&gt;"",$A713,""),IF(GETPIVOTDATA("Data",$E$1,"Brand",$F713,"Data",DATE(YEAR(INDEX(Tendina_Data,SERVIZIO!$A$2)),MONTH(INDEX(Tendina_Data,SERVIZIO!$A$2)),1),"Settore",INDEX(Tendina_Settori,SERVIZIO!$A$3))&lt;&gt;"",$F713,"")),"")</f>
        <v/>
      </c>
      <c r="L713" s="30" t="str">
        <f ca="1">IF(K713&lt;&gt;"",COUNTIF($K$3:K713,"*?*"),"")</f>
        <v/>
      </c>
      <c r="M713" s="30">
        <v>711</v>
      </c>
      <c r="N713" s="30" t="str">
        <f t="shared" ca="1" si="11"/>
        <v/>
      </c>
    </row>
    <row r="714" spans="11:14" x14ac:dyDescent="0.25">
      <c r="K714" s="30" t="str">
        <f ca="1">IFERROR(IF(SERVIZIO!$A$3=1,IF(GETPIVOTDATA("Data",$A$1,"Brand",$A714,"Data",DATE(YEAR(INDEX(Tendina_Data,SERVIZIO!$A$2)),MONTH(INDEX(Tendina_Data,SERVIZIO!$A$2)),1))&lt;&gt;"",$A714,""),IF(GETPIVOTDATA("Data",$E$1,"Brand",$F714,"Data",DATE(YEAR(INDEX(Tendina_Data,SERVIZIO!$A$2)),MONTH(INDEX(Tendina_Data,SERVIZIO!$A$2)),1),"Settore",INDEX(Tendina_Settori,SERVIZIO!$A$3))&lt;&gt;"",$F714,"")),"")</f>
        <v/>
      </c>
      <c r="L714" s="30" t="str">
        <f ca="1">IF(K714&lt;&gt;"",COUNTIF($K$3:K714,"*?*"),"")</f>
        <v/>
      </c>
      <c r="M714" s="30">
        <v>712</v>
      </c>
      <c r="N714" s="30" t="str">
        <f t="shared" ca="1" si="11"/>
        <v/>
      </c>
    </row>
    <row r="715" spans="11:14" x14ac:dyDescent="0.25">
      <c r="K715" s="30" t="str">
        <f ca="1">IFERROR(IF(SERVIZIO!$A$3=1,IF(GETPIVOTDATA("Data",$A$1,"Brand",$A715,"Data",DATE(YEAR(INDEX(Tendina_Data,SERVIZIO!$A$2)),MONTH(INDEX(Tendina_Data,SERVIZIO!$A$2)),1))&lt;&gt;"",$A715,""),IF(GETPIVOTDATA("Data",$E$1,"Brand",$F715,"Data",DATE(YEAR(INDEX(Tendina_Data,SERVIZIO!$A$2)),MONTH(INDEX(Tendina_Data,SERVIZIO!$A$2)),1),"Settore",INDEX(Tendina_Settori,SERVIZIO!$A$3))&lt;&gt;"",$F715,"")),"")</f>
        <v/>
      </c>
      <c r="L715" s="30" t="str">
        <f ca="1">IF(K715&lt;&gt;"",COUNTIF($K$3:K715,"*?*"),"")</f>
        <v/>
      </c>
      <c r="M715" s="30">
        <v>713</v>
      </c>
      <c r="N715" s="30" t="str">
        <f t="shared" ca="1" si="11"/>
        <v/>
      </c>
    </row>
    <row r="716" spans="11:14" x14ac:dyDescent="0.25">
      <c r="K716" s="30" t="str">
        <f ca="1">IFERROR(IF(SERVIZIO!$A$3=1,IF(GETPIVOTDATA("Data",$A$1,"Brand",$A716,"Data",DATE(YEAR(INDEX(Tendina_Data,SERVIZIO!$A$2)),MONTH(INDEX(Tendina_Data,SERVIZIO!$A$2)),1))&lt;&gt;"",$A716,""),IF(GETPIVOTDATA("Data",$E$1,"Brand",$F716,"Data",DATE(YEAR(INDEX(Tendina_Data,SERVIZIO!$A$2)),MONTH(INDEX(Tendina_Data,SERVIZIO!$A$2)),1),"Settore",INDEX(Tendina_Settori,SERVIZIO!$A$3))&lt;&gt;"",$F716,"")),"")</f>
        <v/>
      </c>
      <c r="L716" s="30" t="str">
        <f ca="1">IF(K716&lt;&gt;"",COUNTIF($K$3:K716,"*?*"),"")</f>
        <v/>
      </c>
      <c r="M716" s="30">
        <v>714</v>
      </c>
      <c r="N716" s="30" t="str">
        <f t="shared" ca="1" si="11"/>
        <v/>
      </c>
    </row>
    <row r="717" spans="11:14" x14ac:dyDescent="0.25">
      <c r="K717" s="30" t="str">
        <f ca="1">IFERROR(IF(SERVIZIO!$A$3=1,IF(GETPIVOTDATA("Data",$A$1,"Brand",$A717,"Data",DATE(YEAR(INDEX(Tendina_Data,SERVIZIO!$A$2)),MONTH(INDEX(Tendina_Data,SERVIZIO!$A$2)),1))&lt;&gt;"",$A717,""),IF(GETPIVOTDATA("Data",$E$1,"Brand",$F717,"Data",DATE(YEAR(INDEX(Tendina_Data,SERVIZIO!$A$2)),MONTH(INDEX(Tendina_Data,SERVIZIO!$A$2)),1),"Settore",INDEX(Tendina_Settori,SERVIZIO!$A$3))&lt;&gt;"",$F717,"")),"")</f>
        <v/>
      </c>
      <c r="L717" s="30" t="str">
        <f ca="1">IF(K717&lt;&gt;"",COUNTIF($K$3:K717,"*?*"),"")</f>
        <v/>
      </c>
      <c r="M717" s="30">
        <v>715</v>
      </c>
      <c r="N717" s="30" t="str">
        <f t="shared" ca="1" si="11"/>
        <v/>
      </c>
    </row>
    <row r="718" spans="11:14" x14ac:dyDescent="0.25">
      <c r="K718" s="30" t="str">
        <f ca="1">IFERROR(IF(SERVIZIO!$A$3=1,IF(GETPIVOTDATA("Data",$A$1,"Brand",$A718,"Data",DATE(YEAR(INDEX(Tendina_Data,SERVIZIO!$A$2)),MONTH(INDEX(Tendina_Data,SERVIZIO!$A$2)),1))&lt;&gt;"",$A718,""),IF(GETPIVOTDATA("Data",$E$1,"Brand",$F718,"Data",DATE(YEAR(INDEX(Tendina_Data,SERVIZIO!$A$2)),MONTH(INDEX(Tendina_Data,SERVIZIO!$A$2)),1),"Settore",INDEX(Tendina_Settori,SERVIZIO!$A$3))&lt;&gt;"",$F718,"")),"")</f>
        <v/>
      </c>
      <c r="L718" s="30" t="str">
        <f ca="1">IF(K718&lt;&gt;"",COUNTIF($K$3:K718,"*?*"),"")</f>
        <v/>
      </c>
      <c r="M718" s="30">
        <v>716</v>
      </c>
      <c r="N718" s="30" t="str">
        <f t="shared" ca="1" si="11"/>
        <v/>
      </c>
    </row>
    <row r="719" spans="11:14" x14ac:dyDescent="0.25">
      <c r="K719" s="30" t="str">
        <f ca="1">IFERROR(IF(SERVIZIO!$A$3=1,IF(GETPIVOTDATA("Data",$A$1,"Brand",$A719,"Data",DATE(YEAR(INDEX(Tendina_Data,SERVIZIO!$A$2)),MONTH(INDEX(Tendina_Data,SERVIZIO!$A$2)),1))&lt;&gt;"",$A719,""),IF(GETPIVOTDATA("Data",$E$1,"Brand",$F719,"Data",DATE(YEAR(INDEX(Tendina_Data,SERVIZIO!$A$2)),MONTH(INDEX(Tendina_Data,SERVIZIO!$A$2)),1),"Settore",INDEX(Tendina_Settori,SERVIZIO!$A$3))&lt;&gt;"",$F719,"")),"")</f>
        <v/>
      </c>
      <c r="L719" s="30" t="str">
        <f ca="1">IF(K719&lt;&gt;"",COUNTIF($K$3:K719,"*?*"),"")</f>
        <v/>
      </c>
      <c r="M719" s="30">
        <v>717</v>
      </c>
      <c r="N719" s="30" t="str">
        <f t="shared" ca="1" si="11"/>
        <v/>
      </c>
    </row>
    <row r="720" spans="11:14" x14ac:dyDescent="0.25">
      <c r="K720" s="30" t="str">
        <f ca="1">IFERROR(IF(SERVIZIO!$A$3=1,IF(GETPIVOTDATA("Data",$A$1,"Brand",$A720,"Data",DATE(YEAR(INDEX(Tendina_Data,SERVIZIO!$A$2)),MONTH(INDEX(Tendina_Data,SERVIZIO!$A$2)),1))&lt;&gt;"",$A720,""),IF(GETPIVOTDATA("Data",$E$1,"Brand",$F720,"Data",DATE(YEAR(INDEX(Tendina_Data,SERVIZIO!$A$2)),MONTH(INDEX(Tendina_Data,SERVIZIO!$A$2)),1),"Settore",INDEX(Tendina_Settori,SERVIZIO!$A$3))&lt;&gt;"",$F720,"")),"")</f>
        <v/>
      </c>
      <c r="L720" s="30" t="str">
        <f ca="1">IF(K720&lt;&gt;"",COUNTIF($K$3:K720,"*?*"),"")</f>
        <v/>
      </c>
      <c r="M720" s="30">
        <v>718</v>
      </c>
      <c r="N720" s="30" t="str">
        <f t="shared" ca="1" si="11"/>
        <v/>
      </c>
    </row>
    <row r="721" spans="11:14" x14ac:dyDescent="0.25">
      <c r="K721" s="30" t="str">
        <f ca="1">IFERROR(IF(SERVIZIO!$A$3=1,IF(GETPIVOTDATA("Data",$A$1,"Brand",$A721,"Data",DATE(YEAR(INDEX(Tendina_Data,SERVIZIO!$A$2)),MONTH(INDEX(Tendina_Data,SERVIZIO!$A$2)),1))&lt;&gt;"",$A721,""),IF(GETPIVOTDATA("Data",$E$1,"Brand",$F721,"Data",DATE(YEAR(INDEX(Tendina_Data,SERVIZIO!$A$2)),MONTH(INDEX(Tendina_Data,SERVIZIO!$A$2)),1),"Settore",INDEX(Tendina_Settori,SERVIZIO!$A$3))&lt;&gt;"",$F721,"")),"")</f>
        <v/>
      </c>
      <c r="L721" s="30" t="str">
        <f ca="1">IF(K721&lt;&gt;"",COUNTIF($K$3:K721,"*?*"),"")</f>
        <v/>
      </c>
      <c r="M721" s="30">
        <v>719</v>
      </c>
      <c r="N721" s="30" t="str">
        <f t="shared" ca="1" si="11"/>
        <v/>
      </c>
    </row>
    <row r="722" spans="11:14" x14ac:dyDescent="0.25">
      <c r="K722" s="30" t="str">
        <f ca="1">IFERROR(IF(SERVIZIO!$A$3=1,IF(GETPIVOTDATA("Data",$A$1,"Brand",$A722,"Data",DATE(YEAR(INDEX(Tendina_Data,SERVIZIO!$A$2)),MONTH(INDEX(Tendina_Data,SERVIZIO!$A$2)),1))&lt;&gt;"",$A722,""),IF(GETPIVOTDATA("Data",$E$1,"Brand",$F722,"Data",DATE(YEAR(INDEX(Tendina_Data,SERVIZIO!$A$2)),MONTH(INDEX(Tendina_Data,SERVIZIO!$A$2)),1),"Settore",INDEX(Tendina_Settori,SERVIZIO!$A$3))&lt;&gt;"",$F722,"")),"")</f>
        <v/>
      </c>
      <c r="L722" s="30" t="str">
        <f ca="1">IF(K722&lt;&gt;"",COUNTIF($K$3:K722,"*?*"),"")</f>
        <v/>
      </c>
      <c r="M722" s="30">
        <v>720</v>
      </c>
      <c r="N722" s="30" t="str">
        <f t="shared" ca="1" si="11"/>
        <v/>
      </c>
    </row>
    <row r="723" spans="11:14" x14ac:dyDescent="0.25">
      <c r="K723" s="30" t="str">
        <f ca="1">IFERROR(IF(SERVIZIO!$A$3=1,IF(GETPIVOTDATA("Data",$A$1,"Brand",$A723,"Data",DATE(YEAR(INDEX(Tendina_Data,SERVIZIO!$A$2)),MONTH(INDEX(Tendina_Data,SERVIZIO!$A$2)),1))&lt;&gt;"",$A723,""),IF(GETPIVOTDATA("Data",$E$1,"Brand",$F723,"Data",DATE(YEAR(INDEX(Tendina_Data,SERVIZIO!$A$2)),MONTH(INDEX(Tendina_Data,SERVIZIO!$A$2)),1),"Settore",INDEX(Tendina_Settori,SERVIZIO!$A$3))&lt;&gt;"",$F723,"")),"")</f>
        <v/>
      </c>
      <c r="L723" s="30" t="str">
        <f ca="1">IF(K723&lt;&gt;"",COUNTIF($K$3:K723,"*?*"),"")</f>
        <v/>
      </c>
      <c r="M723" s="30">
        <v>721</v>
      </c>
      <c r="N723" s="30" t="str">
        <f t="shared" ca="1" si="11"/>
        <v/>
      </c>
    </row>
    <row r="724" spans="11:14" x14ac:dyDescent="0.25">
      <c r="K724" s="30" t="str">
        <f ca="1">IFERROR(IF(SERVIZIO!$A$3=1,IF(GETPIVOTDATA("Data",$A$1,"Brand",$A724,"Data",DATE(YEAR(INDEX(Tendina_Data,SERVIZIO!$A$2)),MONTH(INDEX(Tendina_Data,SERVIZIO!$A$2)),1))&lt;&gt;"",$A724,""),IF(GETPIVOTDATA("Data",$E$1,"Brand",$F724,"Data",DATE(YEAR(INDEX(Tendina_Data,SERVIZIO!$A$2)),MONTH(INDEX(Tendina_Data,SERVIZIO!$A$2)),1),"Settore",INDEX(Tendina_Settori,SERVIZIO!$A$3))&lt;&gt;"",$F724,"")),"")</f>
        <v/>
      </c>
      <c r="L724" s="30" t="str">
        <f ca="1">IF(K724&lt;&gt;"",COUNTIF($K$3:K724,"*?*"),"")</f>
        <v/>
      </c>
      <c r="M724" s="30">
        <v>722</v>
      </c>
      <c r="N724" s="30" t="str">
        <f t="shared" ca="1" si="11"/>
        <v/>
      </c>
    </row>
    <row r="725" spans="11:14" x14ac:dyDescent="0.25">
      <c r="K725" s="30" t="str">
        <f ca="1">IFERROR(IF(SERVIZIO!$A$3=1,IF(GETPIVOTDATA("Data",$A$1,"Brand",$A725,"Data",DATE(YEAR(INDEX(Tendina_Data,SERVIZIO!$A$2)),MONTH(INDEX(Tendina_Data,SERVIZIO!$A$2)),1))&lt;&gt;"",$A725,""),IF(GETPIVOTDATA("Data",$E$1,"Brand",$F725,"Data",DATE(YEAR(INDEX(Tendina_Data,SERVIZIO!$A$2)),MONTH(INDEX(Tendina_Data,SERVIZIO!$A$2)),1),"Settore",INDEX(Tendina_Settori,SERVIZIO!$A$3))&lt;&gt;"",$F725,"")),"")</f>
        <v/>
      </c>
      <c r="L725" s="30" t="str">
        <f ca="1">IF(K725&lt;&gt;"",COUNTIF($K$3:K725,"*?*"),"")</f>
        <v/>
      </c>
      <c r="M725" s="30">
        <v>723</v>
      </c>
      <c r="N725" s="30" t="str">
        <f t="shared" ca="1" si="11"/>
        <v/>
      </c>
    </row>
    <row r="726" spans="11:14" x14ac:dyDescent="0.25">
      <c r="K726" s="30" t="str">
        <f ca="1">IFERROR(IF(SERVIZIO!$A$3=1,IF(GETPIVOTDATA("Data",$A$1,"Brand",$A726,"Data",DATE(YEAR(INDEX(Tendina_Data,SERVIZIO!$A$2)),MONTH(INDEX(Tendina_Data,SERVIZIO!$A$2)),1))&lt;&gt;"",$A726,""),IF(GETPIVOTDATA("Data",$E$1,"Brand",$F726,"Data",DATE(YEAR(INDEX(Tendina_Data,SERVIZIO!$A$2)),MONTH(INDEX(Tendina_Data,SERVIZIO!$A$2)),1),"Settore",INDEX(Tendina_Settori,SERVIZIO!$A$3))&lt;&gt;"",$F726,"")),"")</f>
        <v/>
      </c>
      <c r="L726" s="30" t="str">
        <f ca="1">IF(K726&lt;&gt;"",COUNTIF($K$3:K726,"*?*"),"")</f>
        <v/>
      </c>
      <c r="M726" s="30">
        <v>724</v>
      </c>
      <c r="N726" s="30" t="str">
        <f t="shared" ca="1" si="11"/>
        <v/>
      </c>
    </row>
    <row r="727" spans="11:14" x14ac:dyDescent="0.25">
      <c r="K727" s="30" t="str">
        <f ca="1">IFERROR(IF(SERVIZIO!$A$3=1,IF(GETPIVOTDATA("Data",$A$1,"Brand",$A727,"Data",DATE(YEAR(INDEX(Tendina_Data,SERVIZIO!$A$2)),MONTH(INDEX(Tendina_Data,SERVIZIO!$A$2)),1))&lt;&gt;"",$A727,""),IF(GETPIVOTDATA("Data",$E$1,"Brand",$F727,"Data",DATE(YEAR(INDEX(Tendina_Data,SERVIZIO!$A$2)),MONTH(INDEX(Tendina_Data,SERVIZIO!$A$2)),1),"Settore",INDEX(Tendina_Settori,SERVIZIO!$A$3))&lt;&gt;"",$F727,"")),"")</f>
        <v/>
      </c>
      <c r="L727" s="30" t="str">
        <f ca="1">IF(K727&lt;&gt;"",COUNTIF($K$3:K727,"*?*"),"")</f>
        <v/>
      </c>
      <c r="M727" s="30">
        <v>725</v>
      </c>
      <c r="N727" s="30" t="str">
        <f t="shared" ca="1" si="11"/>
        <v/>
      </c>
    </row>
    <row r="728" spans="11:14" x14ac:dyDescent="0.25">
      <c r="K728" s="30" t="str">
        <f ca="1">IFERROR(IF(SERVIZIO!$A$3=1,IF(GETPIVOTDATA("Data",$A$1,"Brand",$A728,"Data",DATE(YEAR(INDEX(Tendina_Data,SERVIZIO!$A$2)),MONTH(INDEX(Tendina_Data,SERVIZIO!$A$2)),1))&lt;&gt;"",$A728,""),IF(GETPIVOTDATA("Data",$E$1,"Brand",$F728,"Data",DATE(YEAR(INDEX(Tendina_Data,SERVIZIO!$A$2)),MONTH(INDEX(Tendina_Data,SERVIZIO!$A$2)),1),"Settore",INDEX(Tendina_Settori,SERVIZIO!$A$3))&lt;&gt;"",$F728,"")),"")</f>
        <v/>
      </c>
      <c r="L728" s="30" t="str">
        <f ca="1">IF(K728&lt;&gt;"",COUNTIF($K$3:K728,"*?*"),"")</f>
        <v/>
      </c>
      <c r="M728" s="30">
        <v>726</v>
      </c>
      <c r="N728" s="30" t="str">
        <f t="shared" ca="1" si="11"/>
        <v/>
      </c>
    </row>
    <row r="729" spans="11:14" x14ac:dyDescent="0.25">
      <c r="K729" s="30" t="str">
        <f ca="1">IFERROR(IF(SERVIZIO!$A$3=1,IF(GETPIVOTDATA("Data",$A$1,"Brand",$A729,"Data",DATE(YEAR(INDEX(Tendina_Data,SERVIZIO!$A$2)),MONTH(INDEX(Tendina_Data,SERVIZIO!$A$2)),1))&lt;&gt;"",$A729,""),IF(GETPIVOTDATA("Data",$E$1,"Brand",$F729,"Data",DATE(YEAR(INDEX(Tendina_Data,SERVIZIO!$A$2)),MONTH(INDEX(Tendina_Data,SERVIZIO!$A$2)),1),"Settore",INDEX(Tendina_Settori,SERVIZIO!$A$3))&lt;&gt;"",$F729,"")),"")</f>
        <v/>
      </c>
      <c r="L729" s="30" t="str">
        <f ca="1">IF(K729&lt;&gt;"",COUNTIF($K$3:K729,"*?*"),"")</f>
        <v/>
      </c>
      <c r="M729" s="30">
        <v>727</v>
      </c>
      <c r="N729" s="30" t="str">
        <f t="shared" ca="1" si="11"/>
        <v/>
      </c>
    </row>
    <row r="730" spans="11:14" x14ac:dyDescent="0.25">
      <c r="K730" s="30" t="str">
        <f ca="1">IFERROR(IF(SERVIZIO!$A$3=1,IF(GETPIVOTDATA("Data",$A$1,"Brand",$A730,"Data",DATE(YEAR(INDEX(Tendina_Data,SERVIZIO!$A$2)),MONTH(INDEX(Tendina_Data,SERVIZIO!$A$2)),1))&lt;&gt;"",$A730,""),IF(GETPIVOTDATA("Data",$E$1,"Brand",$F730,"Data",DATE(YEAR(INDEX(Tendina_Data,SERVIZIO!$A$2)),MONTH(INDEX(Tendina_Data,SERVIZIO!$A$2)),1),"Settore",INDEX(Tendina_Settori,SERVIZIO!$A$3))&lt;&gt;"",$F730,"")),"")</f>
        <v/>
      </c>
      <c r="L730" s="30" t="str">
        <f ca="1">IF(K730&lt;&gt;"",COUNTIF($K$3:K730,"*?*"),"")</f>
        <v/>
      </c>
      <c r="M730" s="30">
        <v>728</v>
      </c>
      <c r="N730" s="30" t="str">
        <f t="shared" ca="1" si="11"/>
        <v/>
      </c>
    </row>
    <row r="731" spans="11:14" x14ac:dyDescent="0.25">
      <c r="K731" s="30" t="str">
        <f ca="1">IFERROR(IF(SERVIZIO!$A$3=1,IF(GETPIVOTDATA("Data",$A$1,"Brand",$A731,"Data",DATE(YEAR(INDEX(Tendina_Data,SERVIZIO!$A$2)),MONTH(INDEX(Tendina_Data,SERVIZIO!$A$2)),1))&lt;&gt;"",$A731,""),IF(GETPIVOTDATA("Data",$E$1,"Brand",$F731,"Data",DATE(YEAR(INDEX(Tendina_Data,SERVIZIO!$A$2)),MONTH(INDEX(Tendina_Data,SERVIZIO!$A$2)),1),"Settore",INDEX(Tendina_Settori,SERVIZIO!$A$3))&lt;&gt;"",$F731,"")),"")</f>
        <v/>
      </c>
      <c r="L731" s="30" t="str">
        <f ca="1">IF(K731&lt;&gt;"",COUNTIF($K$3:K731,"*?*"),"")</f>
        <v/>
      </c>
      <c r="M731" s="30">
        <v>729</v>
      </c>
      <c r="N731" s="30" t="str">
        <f t="shared" ca="1" si="11"/>
        <v/>
      </c>
    </row>
    <row r="732" spans="11:14" x14ac:dyDescent="0.25">
      <c r="K732" s="30" t="str">
        <f ca="1">IFERROR(IF(SERVIZIO!$A$3=1,IF(GETPIVOTDATA("Data",$A$1,"Brand",$A732,"Data",DATE(YEAR(INDEX(Tendina_Data,SERVIZIO!$A$2)),MONTH(INDEX(Tendina_Data,SERVIZIO!$A$2)),1))&lt;&gt;"",$A732,""),IF(GETPIVOTDATA("Data",$E$1,"Brand",$F732,"Data",DATE(YEAR(INDEX(Tendina_Data,SERVIZIO!$A$2)),MONTH(INDEX(Tendina_Data,SERVIZIO!$A$2)),1),"Settore",INDEX(Tendina_Settori,SERVIZIO!$A$3))&lt;&gt;"",$F732,"")),"")</f>
        <v/>
      </c>
      <c r="L732" s="30" t="str">
        <f ca="1">IF(K732&lt;&gt;"",COUNTIF($K$3:K732,"*?*"),"")</f>
        <v/>
      </c>
      <c r="M732" s="30">
        <v>730</v>
      </c>
      <c r="N732" s="30" t="str">
        <f t="shared" ca="1" si="11"/>
        <v/>
      </c>
    </row>
    <row r="733" spans="11:14" x14ac:dyDescent="0.25">
      <c r="K733" s="30" t="str">
        <f ca="1">IFERROR(IF(SERVIZIO!$A$3=1,IF(GETPIVOTDATA("Data",$A$1,"Brand",$A733,"Data",DATE(YEAR(INDEX(Tendina_Data,SERVIZIO!$A$2)),MONTH(INDEX(Tendina_Data,SERVIZIO!$A$2)),1))&lt;&gt;"",$A733,""),IF(GETPIVOTDATA("Data",$E$1,"Brand",$F733,"Data",DATE(YEAR(INDEX(Tendina_Data,SERVIZIO!$A$2)),MONTH(INDEX(Tendina_Data,SERVIZIO!$A$2)),1),"Settore",INDEX(Tendina_Settori,SERVIZIO!$A$3))&lt;&gt;"",$F733,"")),"")</f>
        <v/>
      </c>
      <c r="L733" s="30" t="str">
        <f ca="1">IF(K733&lt;&gt;"",COUNTIF($K$3:K733,"*?*"),"")</f>
        <v/>
      </c>
      <c r="M733" s="30">
        <v>731</v>
      </c>
      <c r="N733" s="30" t="str">
        <f t="shared" ca="1" si="11"/>
        <v/>
      </c>
    </row>
    <row r="734" spans="11:14" x14ac:dyDescent="0.25">
      <c r="K734" s="30" t="str">
        <f ca="1">IFERROR(IF(SERVIZIO!$A$3=1,IF(GETPIVOTDATA("Data",$A$1,"Brand",$A734,"Data",DATE(YEAR(INDEX(Tendina_Data,SERVIZIO!$A$2)),MONTH(INDEX(Tendina_Data,SERVIZIO!$A$2)),1))&lt;&gt;"",$A734,""),IF(GETPIVOTDATA("Data",$E$1,"Brand",$F734,"Data",DATE(YEAR(INDEX(Tendina_Data,SERVIZIO!$A$2)),MONTH(INDEX(Tendina_Data,SERVIZIO!$A$2)),1),"Settore",INDEX(Tendina_Settori,SERVIZIO!$A$3))&lt;&gt;"",$F734,"")),"")</f>
        <v/>
      </c>
      <c r="L734" s="30" t="str">
        <f ca="1">IF(K734&lt;&gt;"",COUNTIF($K$3:K734,"*?*"),"")</f>
        <v/>
      </c>
      <c r="M734" s="30">
        <v>732</v>
      </c>
      <c r="N734" s="30" t="str">
        <f t="shared" ca="1" si="11"/>
        <v/>
      </c>
    </row>
    <row r="735" spans="11:14" x14ac:dyDescent="0.25">
      <c r="K735" s="30" t="str">
        <f ca="1">IFERROR(IF(SERVIZIO!$A$3=1,IF(GETPIVOTDATA("Data",$A$1,"Brand",$A735,"Data",DATE(YEAR(INDEX(Tendina_Data,SERVIZIO!$A$2)),MONTH(INDEX(Tendina_Data,SERVIZIO!$A$2)),1))&lt;&gt;"",$A735,""),IF(GETPIVOTDATA("Data",$E$1,"Brand",$F735,"Data",DATE(YEAR(INDEX(Tendina_Data,SERVIZIO!$A$2)),MONTH(INDEX(Tendina_Data,SERVIZIO!$A$2)),1),"Settore",INDEX(Tendina_Settori,SERVIZIO!$A$3))&lt;&gt;"",$F735,"")),"")</f>
        <v/>
      </c>
      <c r="L735" s="30" t="str">
        <f ca="1">IF(K735&lt;&gt;"",COUNTIF($K$3:K735,"*?*"),"")</f>
        <v/>
      </c>
      <c r="M735" s="30">
        <v>733</v>
      </c>
      <c r="N735" s="30" t="str">
        <f t="shared" ca="1" si="11"/>
        <v/>
      </c>
    </row>
    <row r="736" spans="11:14" x14ac:dyDescent="0.25">
      <c r="K736" s="30" t="str">
        <f ca="1">IFERROR(IF(SERVIZIO!$A$3=1,IF(GETPIVOTDATA("Data",$A$1,"Brand",$A736,"Data",DATE(YEAR(INDEX(Tendina_Data,SERVIZIO!$A$2)),MONTH(INDEX(Tendina_Data,SERVIZIO!$A$2)),1))&lt;&gt;"",$A736,""),IF(GETPIVOTDATA("Data",$E$1,"Brand",$F736,"Data",DATE(YEAR(INDEX(Tendina_Data,SERVIZIO!$A$2)),MONTH(INDEX(Tendina_Data,SERVIZIO!$A$2)),1),"Settore",INDEX(Tendina_Settori,SERVIZIO!$A$3))&lt;&gt;"",$F736,"")),"")</f>
        <v/>
      </c>
      <c r="L736" s="30" t="str">
        <f ca="1">IF(K736&lt;&gt;"",COUNTIF($K$3:K736,"*?*"),"")</f>
        <v/>
      </c>
      <c r="M736" s="30">
        <v>734</v>
      </c>
      <c r="N736" s="30" t="str">
        <f t="shared" ca="1" si="11"/>
        <v/>
      </c>
    </row>
    <row r="737" spans="11:14" x14ac:dyDescent="0.25">
      <c r="K737" s="30" t="str">
        <f ca="1">IFERROR(IF(SERVIZIO!$A$3=1,IF(GETPIVOTDATA("Data",$A$1,"Brand",$A737,"Data",DATE(YEAR(INDEX(Tendina_Data,SERVIZIO!$A$2)),MONTH(INDEX(Tendina_Data,SERVIZIO!$A$2)),1))&lt;&gt;"",$A737,""),IF(GETPIVOTDATA("Data",$E$1,"Brand",$F737,"Data",DATE(YEAR(INDEX(Tendina_Data,SERVIZIO!$A$2)),MONTH(INDEX(Tendina_Data,SERVIZIO!$A$2)),1),"Settore",INDEX(Tendina_Settori,SERVIZIO!$A$3))&lt;&gt;"",$F737,"")),"")</f>
        <v/>
      </c>
      <c r="L737" s="30" t="str">
        <f ca="1">IF(K737&lt;&gt;"",COUNTIF($K$3:K737,"*?*"),"")</f>
        <v/>
      </c>
      <c r="M737" s="30">
        <v>735</v>
      </c>
      <c r="N737" s="30" t="str">
        <f t="shared" ca="1" si="11"/>
        <v/>
      </c>
    </row>
    <row r="738" spans="11:14" x14ac:dyDescent="0.25">
      <c r="K738" s="30" t="str">
        <f ca="1">IFERROR(IF(SERVIZIO!$A$3=1,IF(GETPIVOTDATA("Data",$A$1,"Brand",$A738,"Data",DATE(YEAR(INDEX(Tendina_Data,SERVIZIO!$A$2)),MONTH(INDEX(Tendina_Data,SERVIZIO!$A$2)),1))&lt;&gt;"",$A738,""),IF(GETPIVOTDATA("Data",$E$1,"Brand",$F738,"Data",DATE(YEAR(INDEX(Tendina_Data,SERVIZIO!$A$2)),MONTH(INDEX(Tendina_Data,SERVIZIO!$A$2)),1),"Settore",INDEX(Tendina_Settori,SERVIZIO!$A$3))&lt;&gt;"",$F738,"")),"")</f>
        <v/>
      </c>
      <c r="L738" s="30" t="str">
        <f ca="1">IF(K738&lt;&gt;"",COUNTIF($K$3:K738,"*?*"),"")</f>
        <v/>
      </c>
      <c r="M738" s="30">
        <v>736</v>
      </c>
      <c r="N738" s="30" t="str">
        <f t="shared" ca="1" si="11"/>
        <v/>
      </c>
    </row>
    <row r="739" spans="11:14" x14ac:dyDescent="0.25">
      <c r="K739" s="30" t="str">
        <f ca="1">IFERROR(IF(SERVIZIO!$A$3=1,IF(GETPIVOTDATA("Data",$A$1,"Brand",$A739,"Data",DATE(YEAR(INDEX(Tendina_Data,SERVIZIO!$A$2)),MONTH(INDEX(Tendina_Data,SERVIZIO!$A$2)),1))&lt;&gt;"",$A739,""),IF(GETPIVOTDATA("Data",$E$1,"Brand",$F739,"Data",DATE(YEAR(INDEX(Tendina_Data,SERVIZIO!$A$2)),MONTH(INDEX(Tendina_Data,SERVIZIO!$A$2)),1),"Settore",INDEX(Tendina_Settori,SERVIZIO!$A$3))&lt;&gt;"",$F739,"")),"")</f>
        <v/>
      </c>
      <c r="L739" s="30" t="str">
        <f ca="1">IF(K739&lt;&gt;"",COUNTIF($K$3:K739,"*?*"),"")</f>
        <v/>
      </c>
      <c r="M739" s="30">
        <v>737</v>
      </c>
      <c r="N739" s="30" t="str">
        <f t="shared" ca="1" si="11"/>
        <v/>
      </c>
    </row>
    <row r="740" spans="11:14" x14ac:dyDescent="0.25">
      <c r="K740" s="30" t="str">
        <f ca="1">IFERROR(IF(SERVIZIO!$A$3=1,IF(GETPIVOTDATA("Data",$A$1,"Brand",$A740,"Data",DATE(YEAR(INDEX(Tendina_Data,SERVIZIO!$A$2)),MONTH(INDEX(Tendina_Data,SERVIZIO!$A$2)),1))&lt;&gt;"",$A740,""),IF(GETPIVOTDATA("Data",$E$1,"Brand",$F740,"Data",DATE(YEAR(INDEX(Tendina_Data,SERVIZIO!$A$2)),MONTH(INDEX(Tendina_Data,SERVIZIO!$A$2)),1),"Settore",INDEX(Tendina_Settori,SERVIZIO!$A$3))&lt;&gt;"",$F740,"")),"")</f>
        <v/>
      </c>
      <c r="L740" s="30" t="str">
        <f ca="1">IF(K740&lt;&gt;"",COUNTIF($K$3:K740,"*?*"),"")</f>
        <v/>
      </c>
      <c r="M740" s="30">
        <v>738</v>
      </c>
      <c r="N740" s="30" t="str">
        <f t="shared" ca="1" si="11"/>
        <v/>
      </c>
    </row>
    <row r="741" spans="11:14" x14ac:dyDescent="0.25">
      <c r="K741" s="30" t="str">
        <f ca="1">IFERROR(IF(SERVIZIO!$A$3=1,IF(GETPIVOTDATA("Data",$A$1,"Brand",$A741,"Data",DATE(YEAR(INDEX(Tendina_Data,SERVIZIO!$A$2)),MONTH(INDEX(Tendina_Data,SERVIZIO!$A$2)),1))&lt;&gt;"",$A741,""),IF(GETPIVOTDATA("Data",$E$1,"Brand",$F741,"Data",DATE(YEAR(INDEX(Tendina_Data,SERVIZIO!$A$2)),MONTH(INDEX(Tendina_Data,SERVIZIO!$A$2)),1),"Settore",INDEX(Tendina_Settori,SERVIZIO!$A$3))&lt;&gt;"",$F741,"")),"")</f>
        <v/>
      </c>
      <c r="L741" s="30" t="str">
        <f ca="1">IF(K741&lt;&gt;"",COUNTIF($K$3:K741,"*?*"),"")</f>
        <v/>
      </c>
      <c r="M741" s="30">
        <v>739</v>
      </c>
      <c r="N741" s="30" t="str">
        <f t="shared" ca="1" si="11"/>
        <v/>
      </c>
    </row>
    <row r="742" spans="11:14" x14ac:dyDescent="0.25">
      <c r="K742" s="30" t="str">
        <f ca="1">IFERROR(IF(SERVIZIO!$A$3=1,IF(GETPIVOTDATA("Data",$A$1,"Brand",$A742,"Data",DATE(YEAR(INDEX(Tendina_Data,SERVIZIO!$A$2)),MONTH(INDEX(Tendina_Data,SERVIZIO!$A$2)),1))&lt;&gt;"",$A742,""),IF(GETPIVOTDATA("Data",$E$1,"Brand",$F742,"Data",DATE(YEAR(INDEX(Tendina_Data,SERVIZIO!$A$2)),MONTH(INDEX(Tendina_Data,SERVIZIO!$A$2)),1),"Settore",INDEX(Tendina_Settori,SERVIZIO!$A$3))&lt;&gt;"",$F742,"")),"")</f>
        <v/>
      </c>
      <c r="L742" s="30" t="str">
        <f ca="1">IF(K742&lt;&gt;"",COUNTIF($K$3:K742,"*?*"),"")</f>
        <v/>
      </c>
      <c r="M742" s="30">
        <v>740</v>
      </c>
      <c r="N742" s="30" t="str">
        <f t="shared" ca="1" si="11"/>
        <v/>
      </c>
    </row>
    <row r="743" spans="11:14" x14ac:dyDescent="0.25">
      <c r="K743" s="30" t="str">
        <f ca="1">IFERROR(IF(SERVIZIO!$A$3=1,IF(GETPIVOTDATA("Data",$A$1,"Brand",$A743,"Data",DATE(YEAR(INDEX(Tendina_Data,SERVIZIO!$A$2)),MONTH(INDEX(Tendina_Data,SERVIZIO!$A$2)),1))&lt;&gt;"",$A743,""),IF(GETPIVOTDATA("Data",$E$1,"Brand",$F743,"Data",DATE(YEAR(INDEX(Tendina_Data,SERVIZIO!$A$2)),MONTH(INDEX(Tendina_Data,SERVIZIO!$A$2)),1),"Settore",INDEX(Tendina_Settori,SERVIZIO!$A$3))&lt;&gt;"",$F743,"")),"")</f>
        <v/>
      </c>
      <c r="L743" s="30" t="str">
        <f ca="1">IF(K743&lt;&gt;"",COUNTIF($K$3:K743,"*?*"),"")</f>
        <v/>
      </c>
      <c r="M743" s="30">
        <v>741</v>
      </c>
      <c r="N743" s="30" t="str">
        <f t="shared" ca="1" si="11"/>
        <v/>
      </c>
    </row>
    <row r="744" spans="11:14" x14ac:dyDescent="0.25">
      <c r="K744" s="30" t="str">
        <f ca="1">IFERROR(IF(SERVIZIO!$A$3=1,IF(GETPIVOTDATA("Data",$A$1,"Brand",$A744,"Data",DATE(YEAR(INDEX(Tendina_Data,SERVIZIO!$A$2)),MONTH(INDEX(Tendina_Data,SERVIZIO!$A$2)),1))&lt;&gt;"",$A744,""),IF(GETPIVOTDATA("Data",$E$1,"Brand",$F744,"Data",DATE(YEAR(INDEX(Tendina_Data,SERVIZIO!$A$2)),MONTH(INDEX(Tendina_Data,SERVIZIO!$A$2)),1),"Settore",INDEX(Tendina_Settori,SERVIZIO!$A$3))&lt;&gt;"",$F744,"")),"")</f>
        <v/>
      </c>
      <c r="L744" s="30" t="str">
        <f ca="1">IF(K744&lt;&gt;"",COUNTIF($K$3:K744,"*?*"),"")</f>
        <v/>
      </c>
      <c r="M744" s="30">
        <v>742</v>
      </c>
      <c r="N744" s="30" t="str">
        <f t="shared" ca="1" si="11"/>
        <v/>
      </c>
    </row>
    <row r="745" spans="11:14" x14ac:dyDescent="0.25">
      <c r="K745" s="30" t="str">
        <f ca="1">IFERROR(IF(SERVIZIO!$A$3=1,IF(GETPIVOTDATA("Data",$A$1,"Brand",$A745,"Data",DATE(YEAR(INDEX(Tendina_Data,SERVIZIO!$A$2)),MONTH(INDEX(Tendina_Data,SERVIZIO!$A$2)),1))&lt;&gt;"",$A745,""),IF(GETPIVOTDATA("Data",$E$1,"Brand",$F745,"Data",DATE(YEAR(INDEX(Tendina_Data,SERVIZIO!$A$2)),MONTH(INDEX(Tendina_Data,SERVIZIO!$A$2)),1),"Settore",INDEX(Tendina_Settori,SERVIZIO!$A$3))&lt;&gt;"",$F745,"")),"")</f>
        <v/>
      </c>
      <c r="L745" s="30" t="str">
        <f ca="1">IF(K745&lt;&gt;"",COUNTIF($K$3:K745,"*?*"),"")</f>
        <v/>
      </c>
      <c r="M745" s="30">
        <v>743</v>
      </c>
      <c r="N745" s="30" t="str">
        <f t="shared" ca="1" si="11"/>
        <v/>
      </c>
    </row>
    <row r="746" spans="11:14" x14ac:dyDescent="0.25">
      <c r="K746" s="30" t="str">
        <f ca="1">IFERROR(IF(SERVIZIO!$A$3=1,IF(GETPIVOTDATA("Data",$A$1,"Brand",$A746,"Data",DATE(YEAR(INDEX(Tendina_Data,SERVIZIO!$A$2)),MONTH(INDEX(Tendina_Data,SERVIZIO!$A$2)),1))&lt;&gt;"",$A746,""),IF(GETPIVOTDATA("Data",$E$1,"Brand",$F746,"Data",DATE(YEAR(INDEX(Tendina_Data,SERVIZIO!$A$2)),MONTH(INDEX(Tendina_Data,SERVIZIO!$A$2)),1),"Settore",INDEX(Tendina_Settori,SERVIZIO!$A$3))&lt;&gt;"",$F746,"")),"")</f>
        <v/>
      </c>
      <c r="L746" s="30" t="str">
        <f ca="1">IF(K746&lt;&gt;"",COUNTIF($K$3:K746,"*?*"),"")</f>
        <v/>
      </c>
      <c r="M746" s="30">
        <v>744</v>
      </c>
      <c r="N746" s="30" t="str">
        <f t="shared" ca="1" si="11"/>
        <v/>
      </c>
    </row>
    <row r="747" spans="11:14" x14ac:dyDescent="0.25">
      <c r="K747" s="30" t="str">
        <f ca="1">IFERROR(IF(SERVIZIO!$A$3=1,IF(GETPIVOTDATA("Data",$A$1,"Brand",$A747,"Data",DATE(YEAR(INDEX(Tendina_Data,SERVIZIO!$A$2)),MONTH(INDEX(Tendina_Data,SERVIZIO!$A$2)),1))&lt;&gt;"",$A747,""),IF(GETPIVOTDATA("Data",$E$1,"Brand",$F747,"Data",DATE(YEAR(INDEX(Tendina_Data,SERVIZIO!$A$2)),MONTH(INDEX(Tendina_Data,SERVIZIO!$A$2)),1),"Settore",INDEX(Tendina_Settori,SERVIZIO!$A$3))&lt;&gt;"",$F747,"")),"")</f>
        <v/>
      </c>
      <c r="L747" s="30" t="str">
        <f ca="1">IF(K747&lt;&gt;"",COUNTIF($K$3:K747,"*?*"),"")</f>
        <v/>
      </c>
      <c r="M747" s="30">
        <v>745</v>
      </c>
      <c r="N747" s="30" t="str">
        <f t="shared" ca="1" si="11"/>
        <v/>
      </c>
    </row>
    <row r="748" spans="11:14" x14ac:dyDescent="0.25">
      <c r="K748" s="30" t="str">
        <f ca="1">IFERROR(IF(SERVIZIO!$A$3=1,IF(GETPIVOTDATA("Data",$A$1,"Brand",$A748,"Data",DATE(YEAR(INDEX(Tendina_Data,SERVIZIO!$A$2)),MONTH(INDEX(Tendina_Data,SERVIZIO!$A$2)),1))&lt;&gt;"",$A748,""),IF(GETPIVOTDATA("Data",$E$1,"Brand",$F748,"Data",DATE(YEAR(INDEX(Tendina_Data,SERVIZIO!$A$2)),MONTH(INDEX(Tendina_Data,SERVIZIO!$A$2)),1),"Settore",INDEX(Tendina_Settori,SERVIZIO!$A$3))&lt;&gt;"",$F748,"")),"")</f>
        <v/>
      </c>
      <c r="L748" s="30" t="str">
        <f ca="1">IF(K748&lt;&gt;"",COUNTIF($K$3:K748,"*?*"),"")</f>
        <v/>
      </c>
      <c r="M748" s="30">
        <v>746</v>
      </c>
      <c r="N748" s="30" t="str">
        <f t="shared" ca="1" si="11"/>
        <v/>
      </c>
    </row>
    <row r="749" spans="11:14" x14ac:dyDescent="0.25">
      <c r="K749" s="30" t="str">
        <f ca="1">IFERROR(IF(SERVIZIO!$A$3=1,IF(GETPIVOTDATA("Data",$A$1,"Brand",$A749,"Data",DATE(YEAR(INDEX(Tendina_Data,SERVIZIO!$A$2)),MONTH(INDEX(Tendina_Data,SERVIZIO!$A$2)),1))&lt;&gt;"",$A749,""),IF(GETPIVOTDATA("Data",$E$1,"Brand",$F749,"Data",DATE(YEAR(INDEX(Tendina_Data,SERVIZIO!$A$2)),MONTH(INDEX(Tendina_Data,SERVIZIO!$A$2)),1),"Settore",INDEX(Tendina_Settori,SERVIZIO!$A$3))&lt;&gt;"",$F749,"")),"")</f>
        <v/>
      </c>
      <c r="L749" s="30" t="str">
        <f ca="1">IF(K749&lt;&gt;"",COUNTIF($K$3:K749,"*?*"),"")</f>
        <v/>
      </c>
      <c r="M749" s="30">
        <v>747</v>
      </c>
      <c r="N749" s="30" t="str">
        <f t="shared" ca="1" si="11"/>
        <v/>
      </c>
    </row>
    <row r="750" spans="11:14" x14ac:dyDescent="0.25">
      <c r="K750" s="30" t="str">
        <f ca="1">IFERROR(IF(SERVIZIO!$A$3=1,IF(GETPIVOTDATA("Data",$A$1,"Brand",$A750,"Data",DATE(YEAR(INDEX(Tendina_Data,SERVIZIO!$A$2)),MONTH(INDEX(Tendina_Data,SERVIZIO!$A$2)),1))&lt;&gt;"",$A750,""),IF(GETPIVOTDATA("Data",$E$1,"Brand",$F750,"Data",DATE(YEAR(INDEX(Tendina_Data,SERVIZIO!$A$2)),MONTH(INDEX(Tendina_Data,SERVIZIO!$A$2)),1),"Settore",INDEX(Tendina_Settori,SERVIZIO!$A$3))&lt;&gt;"",$F750,"")),"")</f>
        <v/>
      </c>
      <c r="L750" s="30" t="str">
        <f ca="1">IF(K750&lt;&gt;"",COUNTIF($K$3:K750,"*?*"),"")</f>
        <v/>
      </c>
      <c r="M750" s="30">
        <v>748</v>
      </c>
      <c r="N750" s="30" t="str">
        <f t="shared" ca="1" si="11"/>
        <v/>
      </c>
    </row>
    <row r="751" spans="11:14" x14ac:dyDescent="0.25">
      <c r="K751" s="30" t="str">
        <f ca="1">IFERROR(IF(SERVIZIO!$A$3=1,IF(GETPIVOTDATA("Data",$A$1,"Brand",$A751,"Data",DATE(YEAR(INDEX(Tendina_Data,SERVIZIO!$A$2)),MONTH(INDEX(Tendina_Data,SERVIZIO!$A$2)),1))&lt;&gt;"",$A751,""),IF(GETPIVOTDATA("Data",$E$1,"Brand",$F751,"Data",DATE(YEAR(INDEX(Tendina_Data,SERVIZIO!$A$2)),MONTH(INDEX(Tendina_Data,SERVIZIO!$A$2)),1),"Settore",INDEX(Tendina_Settori,SERVIZIO!$A$3))&lt;&gt;"",$F751,"")),"")</f>
        <v/>
      </c>
      <c r="L751" s="30" t="str">
        <f ca="1">IF(K751&lt;&gt;"",COUNTIF($K$3:K751,"*?*"),"")</f>
        <v/>
      </c>
      <c r="M751" s="30">
        <v>749</v>
      </c>
      <c r="N751" s="30" t="str">
        <f t="shared" ca="1" si="11"/>
        <v/>
      </c>
    </row>
    <row r="752" spans="11:14" x14ac:dyDescent="0.25">
      <c r="K752" s="30" t="str">
        <f ca="1">IFERROR(IF(SERVIZIO!$A$3=1,IF(GETPIVOTDATA("Data",$A$1,"Brand",$A752,"Data",DATE(YEAR(INDEX(Tendina_Data,SERVIZIO!$A$2)),MONTH(INDEX(Tendina_Data,SERVIZIO!$A$2)),1))&lt;&gt;"",$A752,""),IF(GETPIVOTDATA("Data",$E$1,"Brand",$F752,"Data",DATE(YEAR(INDEX(Tendina_Data,SERVIZIO!$A$2)),MONTH(INDEX(Tendina_Data,SERVIZIO!$A$2)),1),"Settore",INDEX(Tendina_Settori,SERVIZIO!$A$3))&lt;&gt;"",$F752,"")),"")</f>
        <v/>
      </c>
      <c r="L752" s="30" t="str">
        <f ca="1">IF(K752&lt;&gt;"",COUNTIF($K$3:K752,"*?*"),"")</f>
        <v/>
      </c>
      <c r="M752" s="30">
        <v>750</v>
      </c>
      <c r="N752" s="30" t="str">
        <f t="shared" ca="1" si="11"/>
        <v/>
      </c>
    </row>
    <row r="753" spans="11:14" x14ac:dyDescent="0.25">
      <c r="K753" s="30" t="str">
        <f ca="1">IFERROR(IF(SERVIZIO!$A$3=1,IF(GETPIVOTDATA("Data",$A$1,"Brand",$A753,"Data",DATE(YEAR(INDEX(Tendina_Data,SERVIZIO!$A$2)),MONTH(INDEX(Tendina_Data,SERVIZIO!$A$2)),1))&lt;&gt;"",$A753,""),IF(GETPIVOTDATA("Data",$E$1,"Brand",$F753,"Data",DATE(YEAR(INDEX(Tendina_Data,SERVIZIO!$A$2)),MONTH(INDEX(Tendina_Data,SERVIZIO!$A$2)),1),"Settore",INDEX(Tendina_Settori,SERVIZIO!$A$3))&lt;&gt;"",$F753,"")),"")</f>
        <v/>
      </c>
      <c r="L753" s="30" t="str">
        <f ca="1">IF(K753&lt;&gt;"",COUNTIF($K$3:K753,"*?*"),"")</f>
        <v/>
      </c>
      <c r="M753" s="30">
        <v>751</v>
      </c>
      <c r="N753" s="30" t="str">
        <f t="shared" ca="1" si="11"/>
        <v/>
      </c>
    </row>
    <row r="754" spans="11:14" x14ac:dyDescent="0.25">
      <c r="K754" s="30" t="str">
        <f ca="1">IFERROR(IF(SERVIZIO!$A$3=1,IF(GETPIVOTDATA("Data",$A$1,"Brand",$A754,"Data",DATE(YEAR(INDEX(Tendina_Data,SERVIZIO!$A$2)),MONTH(INDEX(Tendina_Data,SERVIZIO!$A$2)),1))&lt;&gt;"",$A754,""),IF(GETPIVOTDATA("Data",$E$1,"Brand",$F754,"Data",DATE(YEAR(INDEX(Tendina_Data,SERVIZIO!$A$2)),MONTH(INDEX(Tendina_Data,SERVIZIO!$A$2)),1),"Settore",INDEX(Tendina_Settori,SERVIZIO!$A$3))&lt;&gt;"",$F754,"")),"")</f>
        <v/>
      </c>
      <c r="L754" s="30" t="str">
        <f ca="1">IF(K754&lt;&gt;"",COUNTIF($K$3:K754,"*?*"),"")</f>
        <v/>
      </c>
      <c r="M754" s="30">
        <v>752</v>
      </c>
      <c r="N754" s="30" t="str">
        <f t="shared" ca="1" si="11"/>
        <v/>
      </c>
    </row>
    <row r="755" spans="11:14" x14ac:dyDescent="0.25">
      <c r="K755" s="30" t="str">
        <f ca="1">IFERROR(IF(SERVIZIO!$A$3=1,IF(GETPIVOTDATA("Data",$A$1,"Brand",$A755,"Data",DATE(YEAR(INDEX(Tendina_Data,SERVIZIO!$A$2)),MONTH(INDEX(Tendina_Data,SERVIZIO!$A$2)),1))&lt;&gt;"",$A755,""),IF(GETPIVOTDATA("Data",$E$1,"Brand",$F755,"Data",DATE(YEAR(INDEX(Tendina_Data,SERVIZIO!$A$2)),MONTH(INDEX(Tendina_Data,SERVIZIO!$A$2)),1),"Settore",INDEX(Tendina_Settori,SERVIZIO!$A$3))&lt;&gt;"",$F755,"")),"")</f>
        <v/>
      </c>
      <c r="L755" s="30" t="str">
        <f ca="1">IF(K755&lt;&gt;"",COUNTIF($K$3:K755,"*?*"),"")</f>
        <v/>
      </c>
      <c r="M755" s="30">
        <v>753</v>
      </c>
      <c r="N755" s="30" t="str">
        <f t="shared" ca="1" si="11"/>
        <v/>
      </c>
    </row>
    <row r="756" spans="11:14" x14ac:dyDescent="0.25">
      <c r="K756" s="30" t="str">
        <f ca="1">IFERROR(IF(SERVIZIO!$A$3=1,IF(GETPIVOTDATA("Data",$A$1,"Brand",$A756,"Data",DATE(YEAR(INDEX(Tendina_Data,SERVIZIO!$A$2)),MONTH(INDEX(Tendina_Data,SERVIZIO!$A$2)),1))&lt;&gt;"",$A756,""),IF(GETPIVOTDATA("Data",$E$1,"Brand",$F756,"Data",DATE(YEAR(INDEX(Tendina_Data,SERVIZIO!$A$2)),MONTH(INDEX(Tendina_Data,SERVIZIO!$A$2)),1),"Settore",INDEX(Tendina_Settori,SERVIZIO!$A$3))&lt;&gt;"",$F756,"")),"")</f>
        <v/>
      </c>
      <c r="L756" s="30" t="str">
        <f ca="1">IF(K756&lt;&gt;"",COUNTIF($K$3:K756,"*?*"),"")</f>
        <v/>
      </c>
      <c r="M756" s="30">
        <v>754</v>
      </c>
      <c r="N756" s="30" t="str">
        <f t="shared" ca="1" si="11"/>
        <v/>
      </c>
    </row>
    <row r="757" spans="11:14" x14ac:dyDescent="0.25">
      <c r="K757" s="30" t="str">
        <f ca="1">IFERROR(IF(SERVIZIO!$A$3=1,IF(GETPIVOTDATA("Data",$A$1,"Brand",$A757,"Data",DATE(YEAR(INDEX(Tendina_Data,SERVIZIO!$A$2)),MONTH(INDEX(Tendina_Data,SERVIZIO!$A$2)),1))&lt;&gt;"",$A757,""),IF(GETPIVOTDATA("Data",$E$1,"Brand",$F757,"Data",DATE(YEAR(INDEX(Tendina_Data,SERVIZIO!$A$2)),MONTH(INDEX(Tendina_Data,SERVIZIO!$A$2)),1),"Settore",INDEX(Tendina_Settori,SERVIZIO!$A$3))&lt;&gt;"",$F757,"")),"")</f>
        <v/>
      </c>
      <c r="L757" s="30" t="str">
        <f ca="1">IF(K757&lt;&gt;"",COUNTIF($K$3:K757,"*?*"),"")</f>
        <v/>
      </c>
      <c r="M757" s="30">
        <v>755</v>
      </c>
      <c r="N757" s="30" t="str">
        <f t="shared" ca="1" si="11"/>
        <v/>
      </c>
    </row>
    <row r="758" spans="11:14" x14ac:dyDescent="0.25">
      <c r="K758" s="30" t="str">
        <f ca="1">IFERROR(IF(SERVIZIO!$A$3=1,IF(GETPIVOTDATA("Data",$A$1,"Brand",$A758,"Data",DATE(YEAR(INDEX(Tendina_Data,SERVIZIO!$A$2)),MONTH(INDEX(Tendina_Data,SERVIZIO!$A$2)),1))&lt;&gt;"",$A758,""),IF(GETPIVOTDATA("Data",$E$1,"Brand",$F758,"Data",DATE(YEAR(INDEX(Tendina_Data,SERVIZIO!$A$2)),MONTH(INDEX(Tendina_Data,SERVIZIO!$A$2)),1),"Settore",INDEX(Tendina_Settori,SERVIZIO!$A$3))&lt;&gt;"",$F758,"")),"")</f>
        <v/>
      </c>
      <c r="L758" s="30" t="str">
        <f ca="1">IF(K758&lt;&gt;"",COUNTIF($K$3:K758,"*?*"),"")</f>
        <v/>
      </c>
      <c r="M758" s="30">
        <v>756</v>
      </c>
      <c r="N758" s="30" t="str">
        <f t="shared" ca="1" si="11"/>
        <v/>
      </c>
    </row>
    <row r="759" spans="11:14" x14ac:dyDescent="0.25">
      <c r="K759" s="30" t="str">
        <f ca="1">IFERROR(IF(SERVIZIO!$A$3=1,IF(GETPIVOTDATA("Data",$A$1,"Brand",$A759,"Data",DATE(YEAR(INDEX(Tendina_Data,SERVIZIO!$A$2)),MONTH(INDEX(Tendina_Data,SERVIZIO!$A$2)),1))&lt;&gt;"",$A759,""),IF(GETPIVOTDATA("Data",$E$1,"Brand",$F759,"Data",DATE(YEAR(INDEX(Tendina_Data,SERVIZIO!$A$2)),MONTH(INDEX(Tendina_Data,SERVIZIO!$A$2)),1),"Settore",INDEX(Tendina_Settori,SERVIZIO!$A$3))&lt;&gt;"",$F759,"")),"")</f>
        <v/>
      </c>
      <c r="L759" s="30" t="str">
        <f ca="1">IF(K759&lt;&gt;"",COUNTIF($K$3:K759,"*?*"),"")</f>
        <v/>
      </c>
      <c r="M759" s="30">
        <v>757</v>
      </c>
      <c r="N759" s="30" t="str">
        <f t="shared" ca="1" si="11"/>
        <v/>
      </c>
    </row>
    <row r="760" spans="11:14" x14ac:dyDescent="0.25">
      <c r="K760" s="30" t="str">
        <f ca="1">IFERROR(IF(SERVIZIO!$A$3=1,IF(GETPIVOTDATA("Data",$A$1,"Brand",$A760,"Data",DATE(YEAR(INDEX(Tendina_Data,SERVIZIO!$A$2)),MONTH(INDEX(Tendina_Data,SERVIZIO!$A$2)),1))&lt;&gt;"",$A760,""),IF(GETPIVOTDATA("Data",$E$1,"Brand",$F760,"Data",DATE(YEAR(INDEX(Tendina_Data,SERVIZIO!$A$2)),MONTH(INDEX(Tendina_Data,SERVIZIO!$A$2)),1),"Settore",INDEX(Tendina_Settori,SERVIZIO!$A$3))&lt;&gt;"",$F760,"")),"")</f>
        <v/>
      </c>
      <c r="L760" s="30" t="str">
        <f ca="1">IF(K760&lt;&gt;"",COUNTIF($K$3:K760,"*?*"),"")</f>
        <v/>
      </c>
      <c r="M760" s="30">
        <v>758</v>
      </c>
      <c r="N760" s="30" t="str">
        <f t="shared" ca="1" si="11"/>
        <v/>
      </c>
    </row>
    <row r="761" spans="11:14" x14ac:dyDescent="0.25">
      <c r="K761" s="30" t="str">
        <f ca="1">IFERROR(IF(SERVIZIO!$A$3=1,IF(GETPIVOTDATA("Data",$A$1,"Brand",$A761,"Data",DATE(YEAR(INDEX(Tendina_Data,SERVIZIO!$A$2)),MONTH(INDEX(Tendina_Data,SERVIZIO!$A$2)),1))&lt;&gt;"",$A761,""),IF(GETPIVOTDATA("Data",$E$1,"Brand",$F761,"Data",DATE(YEAR(INDEX(Tendina_Data,SERVIZIO!$A$2)),MONTH(INDEX(Tendina_Data,SERVIZIO!$A$2)),1),"Settore",INDEX(Tendina_Settori,SERVIZIO!$A$3))&lt;&gt;"",$F761,"")),"")</f>
        <v/>
      </c>
      <c r="L761" s="30" t="str">
        <f ca="1">IF(K761&lt;&gt;"",COUNTIF($K$3:K761,"*?*"),"")</f>
        <v/>
      </c>
      <c r="M761" s="30">
        <v>759</v>
      </c>
      <c r="N761" s="30" t="str">
        <f t="shared" ca="1" si="11"/>
        <v/>
      </c>
    </row>
    <row r="762" spans="11:14" x14ac:dyDescent="0.25">
      <c r="K762" s="30" t="str">
        <f ca="1">IFERROR(IF(SERVIZIO!$A$3=1,IF(GETPIVOTDATA("Data",$A$1,"Brand",$A762,"Data",DATE(YEAR(INDEX(Tendina_Data,SERVIZIO!$A$2)),MONTH(INDEX(Tendina_Data,SERVIZIO!$A$2)),1))&lt;&gt;"",$A762,""),IF(GETPIVOTDATA("Data",$E$1,"Brand",$F762,"Data",DATE(YEAR(INDEX(Tendina_Data,SERVIZIO!$A$2)),MONTH(INDEX(Tendina_Data,SERVIZIO!$A$2)),1),"Settore",INDEX(Tendina_Settori,SERVIZIO!$A$3))&lt;&gt;"",$F762,"")),"")</f>
        <v/>
      </c>
      <c r="L762" s="30" t="str">
        <f ca="1">IF(K762&lt;&gt;"",COUNTIF($K$3:K762,"*?*"),"")</f>
        <v/>
      </c>
      <c r="M762" s="30">
        <v>760</v>
      </c>
      <c r="N762" s="30" t="str">
        <f t="shared" ca="1" si="11"/>
        <v/>
      </c>
    </row>
    <row r="763" spans="11:14" x14ac:dyDescent="0.25">
      <c r="K763" s="30" t="str">
        <f ca="1">IFERROR(IF(SERVIZIO!$A$3=1,IF(GETPIVOTDATA("Data",$A$1,"Brand",$A763,"Data",DATE(YEAR(INDEX(Tendina_Data,SERVIZIO!$A$2)),MONTH(INDEX(Tendina_Data,SERVIZIO!$A$2)),1))&lt;&gt;"",$A763,""),IF(GETPIVOTDATA("Data",$E$1,"Brand",$F763,"Data",DATE(YEAR(INDEX(Tendina_Data,SERVIZIO!$A$2)),MONTH(INDEX(Tendina_Data,SERVIZIO!$A$2)),1),"Settore",INDEX(Tendina_Settori,SERVIZIO!$A$3))&lt;&gt;"",$F763,"")),"")</f>
        <v/>
      </c>
      <c r="L763" s="30" t="str">
        <f ca="1">IF(K763&lt;&gt;"",COUNTIF($K$3:K763,"*?*"),"")</f>
        <v/>
      </c>
      <c r="M763" s="30">
        <v>761</v>
      </c>
      <c r="N763" s="30" t="str">
        <f t="shared" ca="1" si="11"/>
        <v/>
      </c>
    </row>
    <row r="764" spans="11:14" x14ac:dyDescent="0.25">
      <c r="K764" s="30" t="str">
        <f ca="1">IFERROR(IF(SERVIZIO!$A$3=1,IF(GETPIVOTDATA("Data",$A$1,"Brand",$A764,"Data",DATE(YEAR(INDEX(Tendina_Data,SERVIZIO!$A$2)),MONTH(INDEX(Tendina_Data,SERVIZIO!$A$2)),1))&lt;&gt;"",$A764,""),IF(GETPIVOTDATA("Data",$E$1,"Brand",$F764,"Data",DATE(YEAR(INDEX(Tendina_Data,SERVIZIO!$A$2)),MONTH(INDEX(Tendina_Data,SERVIZIO!$A$2)),1),"Settore",INDEX(Tendina_Settori,SERVIZIO!$A$3))&lt;&gt;"",$F764,"")),"")</f>
        <v/>
      </c>
      <c r="L764" s="30" t="str">
        <f ca="1">IF(K764&lt;&gt;"",COUNTIF($K$3:K764,"*?*"),"")</f>
        <v/>
      </c>
      <c r="M764" s="30">
        <v>762</v>
      </c>
      <c r="N764" s="30" t="str">
        <f t="shared" ca="1" si="11"/>
        <v/>
      </c>
    </row>
    <row r="765" spans="11:14" x14ac:dyDescent="0.25">
      <c r="K765" s="30" t="str">
        <f ca="1">IFERROR(IF(SERVIZIO!$A$3=1,IF(GETPIVOTDATA("Data",$A$1,"Brand",$A765,"Data",DATE(YEAR(INDEX(Tendina_Data,SERVIZIO!$A$2)),MONTH(INDEX(Tendina_Data,SERVIZIO!$A$2)),1))&lt;&gt;"",$A765,""),IF(GETPIVOTDATA("Data",$E$1,"Brand",$F765,"Data",DATE(YEAR(INDEX(Tendina_Data,SERVIZIO!$A$2)),MONTH(INDEX(Tendina_Data,SERVIZIO!$A$2)),1),"Settore",INDEX(Tendina_Settori,SERVIZIO!$A$3))&lt;&gt;"",$F765,"")),"")</f>
        <v/>
      </c>
      <c r="L765" s="30" t="str">
        <f ca="1">IF(K765&lt;&gt;"",COUNTIF($K$3:K765,"*?*"),"")</f>
        <v/>
      </c>
      <c r="M765" s="30">
        <v>763</v>
      </c>
      <c r="N765" s="30" t="str">
        <f t="shared" ca="1" si="11"/>
        <v/>
      </c>
    </row>
    <row r="766" spans="11:14" x14ac:dyDescent="0.25">
      <c r="K766" s="30" t="str">
        <f ca="1">IFERROR(IF(SERVIZIO!$A$3=1,IF(GETPIVOTDATA("Data",$A$1,"Brand",$A766,"Data",DATE(YEAR(INDEX(Tendina_Data,SERVIZIO!$A$2)),MONTH(INDEX(Tendina_Data,SERVIZIO!$A$2)),1))&lt;&gt;"",$A766,""),IF(GETPIVOTDATA("Data",$E$1,"Brand",$F766,"Data",DATE(YEAR(INDEX(Tendina_Data,SERVIZIO!$A$2)),MONTH(INDEX(Tendina_Data,SERVIZIO!$A$2)),1),"Settore",INDEX(Tendina_Settori,SERVIZIO!$A$3))&lt;&gt;"",$F766,"")),"")</f>
        <v/>
      </c>
      <c r="L766" s="30" t="str">
        <f ca="1">IF(K766&lt;&gt;"",COUNTIF($K$3:K766,"*?*"),"")</f>
        <v/>
      </c>
      <c r="M766" s="30">
        <v>764</v>
      </c>
      <c r="N766" s="30" t="str">
        <f t="shared" ca="1" si="11"/>
        <v/>
      </c>
    </row>
    <row r="767" spans="11:14" x14ac:dyDescent="0.25">
      <c r="K767" s="30" t="str">
        <f ca="1">IFERROR(IF(SERVIZIO!$A$3=1,IF(GETPIVOTDATA("Data",$A$1,"Brand",$A767,"Data",DATE(YEAR(INDEX(Tendina_Data,SERVIZIO!$A$2)),MONTH(INDEX(Tendina_Data,SERVIZIO!$A$2)),1))&lt;&gt;"",$A767,""),IF(GETPIVOTDATA("Data",$E$1,"Brand",$F767,"Data",DATE(YEAR(INDEX(Tendina_Data,SERVIZIO!$A$2)),MONTH(INDEX(Tendina_Data,SERVIZIO!$A$2)),1),"Settore",INDEX(Tendina_Settori,SERVIZIO!$A$3))&lt;&gt;"",$F767,"")),"")</f>
        <v/>
      </c>
      <c r="L767" s="30" t="str">
        <f ca="1">IF(K767&lt;&gt;"",COUNTIF($K$3:K767,"*?*"),"")</f>
        <v/>
      </c>
      <c r="M767" s="30">
        <v>765</v>
      </c>
      <c r="N767" s="30" t="str">
        <f t="shared" ca="1" si="11"/>
        <v/>
      </c>
    </row>
    <row r="768" spans="11:14" x14ac:dyDescent="0.25">
      <c r="K768" s="30" t="str">
        <f ca="1">IFERROR(IF(SERVIZIO!$A$3=1,IF(GETPIVOTDATA("Data",$A$1,"Brand",$A768,"Data",DATE(YEAR(INDEX(Tendina_Data,SERVIZIO!$A$2)),MONTH(INDEX(Tendina_Data,SERVIZIO!$A$2)),1))&lt;&gt;"",$A768,""),IF(GETPIVOTDATA("Data",$E$1,"Brand",$F768,"Data",DATE(YEAR(INDEX(Tendina_Data,SERVIZIO!$A$2)),MONTH(INDEX(Tendina_Data,SERVIZIO!$A$2)),1),"Settore",INDEX(Tendina_Settori,SERVIZIO!$A$3))&lt;&gt;"",$F768,"")),"")</f>
        <v/>
      </c>
      <c r="L768" s="30" t="str">
        <f ca="1">IF(K768&lt;&gt;"",COUNTIF($K$3:K768,"*?*"),"")</f>
        <v/>
      </c>
      <c r="M768" s="30">
        <v>766</v>
      </c>
      <c r="N768" s="30" t="str">
        <f t="shared" ca="1" si="11"/>
        <v/>
      </c>
    </row>
    <row r="769" spans="11:14" x14ac:dyDescent="0.25">
      <c r="K769" s="30" t="str">
        <f ca="1">IFERROR(IF(SERVIZIO!$A$3=1,IF(GETPIVOTDATA("Data",$A$1,"Brand",$A769,"Data",DATE(YEAR(INDEX(Tendina_Data,SERVIZIO!$A$2)),MONTH(INDEX(Tendina_Data,SERVIZIO!$A$2)),1))&lt;&gt;"",$A769,""),IF(GETPIVOTDATA("Data",$E$1,"Brand",$F769,"Data",DATE(YEAR(INDEX(Tendina_Data,SERVIZIO!$A$2)),MONTH(INDEX(Tendina_Data,SERVIZIO!$A$2)),1),"Settore",INDEX(Tendina_Settori,SERVIZIO!$A$3))&lt;&gt;"",$F769,"")),"")</f>
        <v/>
      </c>
      <c r="L769" s="30" t="str">
        <f ca="1">IF(K769&lt;&gt;"",COUNTIF($K$3:K769,"*?*"),"")</f>
        <v/>
      </c>
      <c r="M769" s="30">
        <v>767</v>
      </c>
      <c r="N769" s="30" t="str">
        <f t="shared" ca="1" si="11"/>
        <v/>
      </c>
    </row>
    <row r="770" spans="11:14" x14ac:dyDescent="0.25">
      <c r="K770" s="30" t="str">
        <f ca="1">IFERROR(IF(SERVIZIO!$A$3=1,IF(GETPIVOTDATA("Data",$A$1,"Brand",$A770,"Data",DATE(YEAR(INDEX(Tendina_Data,SERVIZIO!$A$2)),MONTH(INDEX(Tendina_Data,SERVIZIO!$A$2)),1))&lt;&gt;"",$A770,""),IF(GETPIVOTDATA("Data",$E$1,"Brand",$F770,"Data",DATE(YEAR(INDEX(Tendina_Data,SERVIZIO!$A$2)),MONTH(INDEX(Tendina_Data,SERVIZIO!$A$2)),1),"Settore",INDEX(Tendina_Settori,SERVIZIO!$A$3))&lt;&gt;"",$F770,"")),"")</f>
        <v/>
      </c>
      <c r="L770" s="30" t="str">
        <f ca="1">IF(K770&lt;&gt;"",COUNTIF($K$3:K770,"*?*"),"")</f>
        <v/>
      </c>
      <c r="M770" s="30">
        <v>768</v>
      </c>
      <c r="N770" s="30" t="str">
        <f t="shared" ca="1" si="11"/>
        <v/>
      </c>
    </row>
    <row r="771" spans="11:14" x14ac:dyDescent="0.25">
      <c r="K771" s="30" t="str">
        <f ca="1">IFERROR(IF(SERVIZIO!$A$3=1,IF(GETPIVOTDATA("Data",$A$1,"Brand",$A771,"Data",DATE(YEAR(INDEX(Tendina_Data,SERVIZIO!$A$2)),MONTH(INDEX(Tendina_Data,SERVIZIO!$A$2)),1))&lt;&gt;"",$A771,""),IF(GETPIVOTDATA("Data",$E$1,"Brand",$F771,"Data",DATE(YEAR(INDEX(Tendina_Data,SERVIZIO!$A$2)),MONTH(INDEX(Tendina_Data,SERVIZIO!$A$2)),1),"Settore",INDEX(Tendina_Settori,SERVIZIO!$A$3))&lt;&gt;"",$F771,"")),"")</f>
        <v/>
      </c>
      <c r="L771" s="30" t="str">
        <f ca="1">IF(K771&lt;&gt;"",COUNTIF($K$3:K771,"*?*"),"")</f>
        <v/>
      </c>
      <c r="M771" s="30">
        <v>769</v>
      </c>
      <c r="N771" s="30" t="str">
        <f t="shared" ca="1" si="11"/>
        <v/>
      </c>
    </row>
    <row r="772" spans="11:14" x14ac:dyDescent="0.25">
      <c r="K772" s="30" t="str">
        <f ca="1">IFERROR(IF(SERVIZIO!$A$3=1,IF(GETPIVOTDATA("Data",$A$1,"Brand",$A772,"Data",DATE(YEAR(INDEX(Tendina_Data,SERVIZIO!$A$2)),MONTH(INDEX(Tendina_Data,SERVIZIO!$A$2)),1))&lt;&gt;"",$A772,""),IF(GETPIVOTDATA("Data",$E$1,"Brand",$F772,"Data",DATE(YEAR(INDEX(Tendina_Data,SERVIZIO!$A$2)),MONTH(INDEX(Tendina_Data,SERVIZIO!$A$2)),1),"Settore",INDEX(Tendina_Settori,SERVIZIO!$A$3))&lt;&gt;"",$F772,"")),"")</f>
        <v/>
      </c>
      <c r="L772" s="30" t="str">
        <f ca="1">IF(K772&lt;&gt;"",COUNTIF($K$3:K772,"*?*"),"")</f>
        <v/>
      </c>
      <c r="M772" s="30">
        <v>770</v>
      </c>
      <c r="N772" s="30" t="str">
        <f t="shared" ref="N772:N835" ca="1" si="12">IFERROR(INDEX($K$3:$K$1002,MATCH($M772,$L$3:$L$1002,0)),"")</f>
        <v/>
      </c>
    </row>
    <row r="773" spans="11:14" x14ac:dyDescent="0.25">
      <c r="K773" s="30" t="str">
        <f ca="1">IFERROR(IF(SERVIZIO!$A$3=1,IF(GETPIVOTDATA("Data",$A$1,"Brand",$A773,"Data",DATE(YEAR(INDEX(Tendina_Data,SERVIZIO!$A$2)),MONTH(INDEX(Tendina_Data,SERVIZIO!$A$2)),1))&lt;&gt;"",$A773,""),IF(GETPIVOTDATA("Data",$E$1,"Brand",$F773,"Data",DATE(YEAR(INDEX(Tendina_Data,SERVIZIO!$A$2)),MONTH(INDEX(Tendina_Data,SERVIZIO!$A$2)),1),"Settore",INDEX(Tendina_Settori,SERVIZIO!$A$3))&lt;&gt;"",$F773,"")),"")</f>
        <v/>
      </c>
      <c r="L773" s="30" t="str">
        <f ca="1">IF(K773&lt;&gt;"",COUNTIF($K$3:K773,"*?*"),"")</f>
        <v/>
      </c>
      <c r="M773" s="30">
        <v>771</v>
      </c>
      <c r="N773" s="30" t="str">
        <f t="shared" ca="1" si="12"/>
        <v/>
      </c>
    </row>
    <row r="774" spans="11:14" x14ac:dyDescent="0.25">
      <c r="K774" s="30" t="str">
        <f ca="1">IFERROR(IF(SERVIZIO!$A$3=1,IF(GETPIVOTDATA("Data",$A$1,"Brand",$A774,"Data",DATE(YEAR(INDEX(Tendina_Data,SERVIZIO!$A$2)),MONTH(INDEX(Tendina_Data,SERVIZIO!$A$2)),1))&lt;&gt;"",$A774,""),IF(GETPIVOTDATA("Data",$E$1,"Brand",$F774,"Data",DATE(YEAR(INDEX(Tendina_Data,SERVIZIO!$A$2)),MONTH(INDEX(Tendina_Data,SERVIZIO!$A$2)),1),"Settore",INDEX(Tendina_Settori,SERVIZIO!$A$3))&lt;&gt;"",$F774,"")),"")</f>
        <v/>
      </c>
      <c r="L774" s="30" t="str">
        <f ca="1">IF(K774&lt;&gt;"",COUNTIF($K$3:K774,"*?*"),"")</f>
        <v/>
      </c>
      <c r="M774" s="30">
        <v>772</v>
      </c>
      <c r="N774" s="30" t="str">
        <f t="shared" ca="1" si="12"/>
        <v/>
      </c>
    </row>
    <row r="775" spans="11:14" x14ac:dyDescent="0.25">
      <c r="K775" s="30" t="str">
        <f ca="1">IFERROR(IF(SERVIZIO!$A$3=1,IF(GETPIVOTDATA("Data",$A$1,"Brand",$A775,"Data",DATE(YEAR(INDEX(Tendina_Data,SERVIZIO!$A$2)),MONTH(INDEX(Tendina_Data,SERVIZIO!$A$2)),1))&lt;&gt;"",$A775,""),IF(GETPIVOTDATA("Data",$E$1,"Brand",$F775,"Data",DATE(YEAR(INDEX(Tendina_Data,SERVIZIO!$A$2)),MONTH(INDEX(Tendina_Data,SERVIZIO!$A$2)),1),"Settore",INDEX(Tendina_Settori,SERVIZIO!$A$3))&lt;&gt;"",$F775,"")),"")</f>
        <v/>
      </c>
      <c r="L775" s="30" t="str">
        <f ca="1">IF(K775&lt;&gt;"",COUNTIF($K$3:K775,"*?*"),"")</f>
        <v/>
      </c>
      <c r="M775" s="30">
        <v>773</v>
      </c>
      <c r="N775" s="30" t="str">
        <f t="shared" ca="1" si="12"/>
        <v/>
      </c>
    </row>
    <row r="776" spans="11:14" x14ac:dyDescent="0.25">
      <c r="K776" s="30" t="str">
        <f ca="1">IFERROR(IF(SERVIZIO!$A$3=1,IF(GETPIVOTDATA("Data",$A$1,"Brand",$A776,"Data",DATE(YEAR(INDEX(Tendina_Data,SERVIZIO!$A$2)),MONTH(INDEX(Tendina_Data,SERVIZIO!$A$2)),1))&lt;&gt;"",$A776,""),IF(GETPIVOTDATA("Data",$E$1,"Brand",$F776,"Data",DATE(YEAR(INDEX(Tendina_Data,SERVIZIO!$A$2)),MONTH(INDEX(Tendina_Data,SERVIZIO!$A$2)),1),"Settore",INDEX(Tendina_Settori,SERVIZIO!$A$3))&lt;&gt;"",$F776,"")),"")</f>
        <v/>
      </c>
      <c r="L776" s="30" t="str">
        <f ca="1">IF(K776&lt;&gt;"",COUNTIF($K$3:K776,"*?*"),"")</f>
        <v/>
      </c>
      <c r="M776" s="30">
        <v>774</v>
      </c>
      <c r="N776" s="30" t="str">
        <f t="shared" ca="1" si="12"/>
        <v/>
      </c>
    </row>
    <row r="777" spans="11:14" x14ac:dyDescent="0.25">
      <c r="K777" s="30" t="str">
        <f ca="1">IFERROR(IF(SERVIZIO!$A$3=1,IF(GETPIVOTDATA("Data",$A$1,"Brand",$A777,"Data",DATE(YEAR(INDEX(Tendina_Data,SERVIZIO!$A$2)),MONTH(INDEX(Tendina_Data,SERVIZIO!$A$2)),1))&lt;&gt;"",$A777,""),IF(GETPIVOTDATA("Data",$E$1,"Brand",$F777,"Data",DATE(YEAR(INDEX(Tendina_Data,SERVIZIO!$A$2)),MONTH(INDEX(Tendina_Data,SERVIZIO!$A$2)),1),"Settore",INDEX(Tendina_Settori,SERVIZIO!$A$3))&lt;&gt;"",$F777,"")),"")</f>
        <v/>
      </c>
      <c r="L777" s="30" t="str">
        <f ca="1">IF(K777&lt;&gt;"",COUNTIF($K$3:K777,"*?*"),"")</f>
        <v/>
      </c>
      <c r="M777" s="30">
        <v>775</v>
      </c>
      <c r="N777" s="30" t="str">
        <f t="shared" ca="1" si="12"/>
        <v/>
      </c>
    </row>
    <row r="778" spans="11:14" x14ac:dyDescent="0.25">
      <c r="K778" s="30" t="str">
        <f ca="1">IFERROR(IF(SERVIZIO!$A$3=1,IF(GETPIVOTDATA("Data",$A$1,"Brand",$A778,"Data",DATE(YEAR(INDEX(Tendina_Data,SERVIZIO!$A$2)),MONTH(INDEX(Tendina_Data,SERVIZIO!$A$2)),1))&lt;&gt;"",$A778,""),IF(GETPIVOTDATA("Data",$E$1,"Brand",$F778,"Data",DATE(YEAR(INDEX(Tendina_Data,SERVIZIO!$A$2)),MONTH(INDEX(Tendina_Data,SERVIZIO!$A$2)),1),"Settore",INDEX(Tendina_Settori,SERVIZIO!$A$3))&lt;&gt;"",$F778,"")),"")</f>
        <v/>
      </c>
      <c r="L778" s="30" t="str">
        <f ca="1">IF(K778&lt;&gt;"",COUNTIF($K$3:K778,"*?*"),"")</f>
        <v/>
      </c>
      <c r="M778" s="30">
        <v>776</v>
      </c>
      <c r="N778" s="30" t="str">
        <f t="shared" ca="1" si="12"/>
        <v/>
      </c>
    </row>
    <row r="779" spans="11:14" x14ac:dyDescent="0.25">
      <c r="K779" s="30" t="str">
        <f ca="1">IFERROR(IF(SERVIZIO!$A$3=1,IF(GETPIVOTDATA("Data",$A$1,"Brand",$A779,"Data",DATE(YEAR(INDEX(Tendina_Data,SERVIZIO!$A$2)),MONTH(INDEX(Tendina_Data,SERVIZIO!$A$2)),1))&lt;&gt;"",$A779,""),IF(GETPIVOTDATA("Data",$E$1,"Brand",$F779,"Data",DATE(YEAR(INDEX(Tendina_Data,SERVIZIO!$A$2)),MONTH(INDEX(Tendina_Data,SERVIZIO!$A$2)),1),"Settore",INDEX(Tendina_Settori,SERVIZIO!$A$3))&lt;&gt;"",$F779,"")),"")</f>
        <v/>
      </c>
      <c r="L779" s="30" t="str">
        <f ca="1">IF(K779&lt;&gt;"",COUNTIF($K$3:K779,"*?*"),"")</f>
        <v/>
      </c>
      <c r="M779" s="30">
        <v>777</v>
      </c>
      <c r="N779" s="30" t="str">
        <f t="shared" ca="1" si="12"/>
        <v/>
      </c>
    </row>
    <row r="780" spans="11:14" x14ac:dyDescent="0.25">
      <c r="K780" s="30" t="str">
        <f ca="1">IFERROR(IF(SERVIZIO!$A$3=1,IF(GETPIVOTDATA("Data",$A$1,"Brand",$A780,"Data",DATE(YEAR(INDEX(Tendina_Data,SERVIZIO!$A$2)),MONTH(INDEX(Tendina_Data,SERVIZIO!$A$2)),1))&lt;&gt;"",$A780,""),IF(GETPIVOTDATA("Data",$E$1,"Brand",$F780,"Data",DATE(YEAR(INDEX(Tendina_Data,SERVIZIO!$A$2)),MONTH(INDEX(Tendina_Data,SERVIZIO!$A$2)),1),"Settore",INDEX(Tendina_Settori,SERVIZIO!$A$3))&lt;&gt;"",$F780,"")),"")</f>
        <v/>
      </c>
      <c r="L780" s="30" t="str">
        <f ca="1">IF(K780&lt;&gt;"",COUNTIF($K$3:K780,"*?*"),"")</f>
        <v/>
      </c>
      <c r="M780" s="30">
        <v>778</v>
      </c>
      <c r="N780" s="30" t="str">
        <f t="shared" ca="1" si="12"/>
        <v/>
      </c>
    </row>
    <row r="781" spans="11:14" x14ac:dyDescent="0.25">
      <c r="K781" s="30" t="str">
        <f ca="1">IFERROR(IF(SERVIZIO!$A$3=1,IF(GETPIVOTDATA("Data",$A$1,"Brand",$A781,"Data",DATE(YEAR(INDEX(Tendina_Data,SERVIZIO!$A$2)),MONTH(INDEX(Tendina_Data,SERVIZIO!$A$2)),1))&lt;&gt;"",$A781,""),IF(GETPIVOTDATA("Data",$E$1,"Brand",$F781,"Data",DATE(YEAR(INDEX(Tendina_Data,SERVIZIO!$A$2)),MONTH(INDEX(Tendina_Data,SERVIZIO!$A$2)),1),"Settore",INDEX(Tendina_Settori,SERVIZIO!$A$3))&lt;&gt;"",$F781,"")),"")</f>
        <v/>
      </c>
      <c r="L781" s="30" t="str">
        <f ca="1">IF(K781&lt;&gt;"",COUNTIF($K$3:K781,"*?*"),"")</f>
        <v/>
      </c>
      <c r="M781" s="30">
        <v>779</v>
      </c>
      <c r="N781" s="30" t="str">
        <f t="shared" ca="1" si="12"/>
        <v/>
      </c>
    </row>
    <row r="782" spans="11:14" x14ac:dyDescent="0.25">
      <c r="K782" s="30" t="str">
        <f ca="1">IFERROR(IF(SERVIZIO!$A$3=1,IF(GETPIVOTDATA("Data",$A$1,"Brand",$A782,"Data",DATE(YEAR(INDEX(Tendina_Data,SERVIZIO!$A$2)),MONTH(INDEX(Tendina_Data,SERVIZIO!$A$2)),1))&lt;&gt;"",$A782,""),IF(GETPIVOTDATA("Data",$E$1,"Brand",$F782,"Data",DATE(YEAR(INDEX(Tendina_Data,SERVIZIO!$A$2)),MONTH(INDEX(Tendina_Data,SERVIZIO!$A$2)),1),"Settore",INDEX(Tendina_Settori,SERVIZIO!$A$3))&lt;&gt;"",$F782,"")),"")</f>
        <v/>
      </c>
      <c r="L782" s="30" t="str">
        <f ca="1">IF(K782&lt;&gt;"",COUNTIF($K$3:K782,"*?*"),"")</f>
        <v/>
      </c>
      <c r="M782" s="30">
        <v>780</v>
      </c>
      <c r="N782" s="30" t="str">
        <f t="shared" ca="1" si="12"/>
        <v/>
      </c>
    </row>
    <row r="783" spans="11:14" x14ac:dyDescent="0.25">
      <c r="K783" s="30" t="str">
        <f ca="1">IFERROR(IF(SERVIZIO!$A$3=1,IF(GETPIVOTDATA("Data",$A$1,"Brand",$A783,"Data",DATE(YEAR(INDEX(Tendina_Data,SERVIZIO!$A$2)),MONTH(INDEX(Tendina_Data,SERVIZIO!$A$2)),1))&lt;&gt;"",$A783,""),IF(GETPIVOTDATA("Data",$E$1,"Brand",$F783,"Data",DATE(YEAR(INDEX(Tendina_Data,SERVIZIO!$A$2)),MONTH(INDEX(Tendina_Data,SERVIZIO!$A$2)),1),"Settore",INDEX(Tendina_Settori,SERVIZIO!$A$3))&lt;&gt;"",$F783,"")),"")</f>
        <v/>
      </c>
      <c r="L783" s="30" t="str">
        <f ca="1">IF(K783&lt;&gt;"",COUNTIF($K$3:K783,"*?*"),"")</f>
        <v/>
      </c>
      <c r="M783" s="30">
        <v>781</v>
      </c>
      <c r="N783" s="30" t="str">
        <f t="shared" ca="1" si="12"/>
        <v/>
      </c>
    </row>
    <row r="784" spans="11:14" x14ac:dyDescent="0.25">
      <c r="K784" s="30" t="str">
        <f ca="1">IFERROR(IF(SERVIZIO!$A$3=1,IF(GETPIVOTDATA("Data",$A$1,"Brand",$A784,"Data",DATE(YEAR(INDEX(Tendina_Data,SERVIZIO!$A$2)),MONTH(INDEX(Tendina_Data,SERVIZIO!$A$2)),1))&lt;&gt;"",$A784,""),IF(GETPIVOTDATA("Data",$E$1,"Brand",$F784,"Data",DATE(YEAR(INDEX(Tendina_Data,SERVIZIO!$A$2)),MONTH(INDEX(Tendina_Data,SERVIZIO!$A$2)),1),"Settore",INDEX(Tendina_Settori,SERVIZIO!$A$3))&lt;&gt;"",$F784,"")),"")</f>
        <v/>
      </c>
      <c r="L784" s="30" t="str">
        <f ca="1">IF(K784&lt;&gt;"",COUNTIF($K$3:K784,"*?*"),"")</f>
        <v/>
      </c>
      <c r="M784" s="30">
        <v>782</v>
      </c>
      <c r="N784" s="30" t="str">
        <f t="shared" ca="1" si="12"/>
        <v/>
      </c>
    </row>
    <row r="785" spans="11:14" x14ac:dyDescent="0.25">
      <c r="K785" s="30" t="str">
        <f ca="1">IFERROR(IF(SERVIZIO!$A$3=1,IF(GETPIVOTDATA("Data",$A$1,"Brand",$A785,"Data",DATE(YEAR(INDEX(Tendina_Data,SERVIZIO!$A$2)),MONTH(INDEX(Tendina_Data,SERVIZIO!$A$2)),1))&lt;&gt;"",$A785,""),IF(GETPIVOTDATA("Data",$E$1,"Brand",$F785,"Data",DATE(YEAR(INDEX(Tendina_Data,SERVIZIO!$A$2)),MONTH(INDEX(Tendina_Data,SERVIZIO!$A$2)),1),"Settore",INDEX(Tendina_Settori,SERVIZIO!$A$3))&lt;&gt;"",$F785,"")),"")</f>
        <v/>
      </c>
      <c r="L785" s="30" t="str">
        <f ca="1">IF(K785&lt;&gt;"",COUNTIF($K$3:K785,"*?*"),"")</f>
        <v/>
      </c>
      <c r="M785" s="30">
        <v>783</v>
      </c>
      <c r="N785" s="30" t="str">
        <f t="shared" ca="1" si="12"/>
        <v/>
      </c>
    </row>
    <row r="786" spans="11:14" x14ac:dyDescent="0.25">
      <c r="K786" s="30" t="str">
        <f ca="1">IFERROR(IF(SERVIZIO!$A$3=1,IF(GETPIVOTDATA("Data",$A$1,"Brand",$A786,"Data",DATE(YEAR(INDEX(Tendina_Data,SERVIZIO!$A$2)),MONTH(INDEX(Tendina_Data,SERVIZIO!$A$2)),1))&lt;&gt;"",$A786,""),IF(GETPIVOTDATA("Data",$E$1,"Brand",$F786,"Data",DATE(YEAR(INDEX(Tendina_Data,SERVIZIO!$A$2)),MONTH(INDEX(Tendina_Data,SERVIZIO!$A$2)),1),"Settore",INDEX(Tendina_Settori,SERVIZIO!$A$3))&lt;&gt;"",$F786,"")),"")</f>
        <v/>
      </c>
      <c r="L786" s="30" t="str">
        <f ca="1">IF(K786&lt;&gt;"",COUNTIF($K$3:K786,"*?*"),"")</f>
        <v/>
      </c>
      <c r="M786" s="30">
        <v>784</v>
      </c>
      <c r="N786" s="30" t="str">
        <f t="shared" ca="1" si="12"/>
        <v/>
      </c>
    </row>
    <row r="787" spans="11:14" x14ac:dyDescent="0.25">
      <c r="K787" s="30" t="str">
        <f ca="1">IFERROR(IF(SERVIZIO!$A$3=1,IF(GETPIVOTDATA("Data",$A$1,"Brand",$A787,"Data",DATE(YEAR(INDEX(Tendina_Data,SERVIZIO!$A$2)),MONTH(INDEX(Tendina_Data,SERVIZIO!$A$2)),1))&lt;&gt;"",$A787,""),IF(GETPIVOTDATA("Data",$E$1,"Brand",$F787,"Data",DATE(YEAR(INDEX(Tendina_Data,SERVIZIO!$A$2)),MONTH(INDEX(Tendina_Data,SERVIZIO!$A$2)),1),"Settore",INDEX(Tendina_Settori,SERVIZIO!$A$3))&lt;&gt;"",$F787,"")),"")</f>
        <v/>
      </c>
      <c r="L787" s="30" t="str">
        <f ca="1">IF(K787&lt;&gt;"",COUNTIF($K$3:K787,"*?*"),"")</f>
        <v/>
      </c>
      <c r="M787" s="30">
        <v>785</v>
      </c>
      <c r="N787" s="30" t="str">
        <f t="shared" ca="1" si="12"/>
        <v/>
      </c>
    </row>
    <row r="788" spans="11:14" x14ac:dyDescent="0.25">
      <c r="K788" s="30" t="str">
        <f ca="1">IFERROR(IF(SERVIZIO!$A$3=1,IF(GETPIVOTDATA("Data",$A$1,"Brand",$A788,"Data",DATE(YEAR(INDEX(Tendina_Data,SERVIZIO!$A$2)),MONTH(INDEX(Tendina_Data,SERVIZIO!$A$2)),1))&lt;&gt;"",$A788,""),IF(GETPIVOTDATA("Data",$E$1,"Brand",$F788,"Data",DATE(YEAR(INDEX(Tendina_Data,SERVIZIO!$A$2)),MONTH(INDEX(Tendina_Data,SERVIZIO!$A$2)),1),"Settore",INDEX(Tendina_Settori,SERVIZIO!$A$3))&lt;&gt;"",$F788,"")),"")</f>
        <v/>
      </c>
      <c r="L788" s="30" t="str">
        <f ca="1">IF(K788&lt;&gt;"",COUNTIF($K$3:K788,"*?*"),"")</f>
        <v/>
      </c>
      <c r="M788" s="30">
        <v>786</v>
      </c>
      <c r="N788" s="30" t="str">
        <f t="shared" ca="1" si="12"/>
        <v/>
      </c>
    </row>
    <row r="789" spans="11:14" x14ac:dyDescent="0.25">
      <c r="K789" s="30" t="str">
        <f ca="1">IFERROR(IF(SERVIZIO!$A$3=1,IF(GETPIVOTDATA("Data",$A$1,"Brand",$A789,"Data",DATE(YEAR(INDEX(Tendina_Data,SERVIZIO!$A$2)),MONTH(INDEX(Tendina_Data,SERVIZIO!$A$2)),1))&lt;&gt;"",$A789,""),IF(GETPIVOTDATA("Data",$E$1,"Brand",$F789,"Data",DATE(YEAR(INDEX(Tendina_Data,SERVIZIO!$A$2)),MONTH(INDEX(Tendina_Data,SERVIZIO!$A$2)),1),"Settore",INDEX(Tendina_Settori,SERVIZIO!$A$3))&lt;&gt;"",$F789,"")),"")</f>
        <v/>
      </c>
      <c r="L789" s="30" t="str">
        <f ca="1">IF(K789&lt;&gt;"",COUNTIF($K$3:K789,"*?*"),"")</f>
        <v/>
      </c>
      <c r="M789" s="30">
        <v>787</v>
      </c>
      <c r="N789" s="30" t="str">
        <f t="shared" ca="1" si="12"/>
        <v/>
      </c>
    </row>
    <row r="790" spans="11:14" x14ac:dyDescent="0.25">
      <c r="K790" s="30" t="str">
        <f ca="1">IFERROR(IF(SERVIZIO!$A$3=1,IF(GETPIVOTDATA("Data",$A$1,"Brand",$A790,"Data",DATE(YEAR(INDEX(Tendina_Data,SERVIZIO!$A$2)),MONTH(INDEX(Tendina_Data,SERVIZIO!$A$2)),1))&lt;&gt;"",$A790,""),IF(GETPIVOTDATA("Data",$E$1,"Brand",$F790,"Data",DATE(YEAR(INDEX(Tendina_Data,SERVIZIO!$A$2)),MONTH(INDEX(Tendina_Data,SERVIZIO!$A$2)),1),"Settore",INDEX(Tendina_Settori,SERVIZIO!$A$3))&lt;&gt;"",$F790,"")),"")</f>
        <v/>
      </c>
      <c r="L790" s="30" t="str">
        <f ca="1">IF(K790&lt;&gt;"",COUNTIF($K$3:K790,"*?*"),"")</f>
        <v/>
      </c>
      <c r="M790" s="30">
        <v>788</v>
      </c>
      <c r="N790" s="30" t="str">
        <f t="shared" ca="1" si="12"/>
        <v/>
      </c>
    </row>
    <row r="791" spans="11:14" x14ac:dyDescent="0.25">
      <c r="K791" s="30" t="str">
        <f ca="1">IFERROR(IF(SERVIZIO!$A$3=1,IF(GETPIVOTDATA("Data",$A$1,"Brand",$A791,"Data",DATE(YEAR(INDEX(Tendina_Data,SERVIZIO!$A$2)),MONTH(INDEX(Tendina_Data,SERVIZIO!$A$2)),1))&lt;&gt;"",$A791,""),IF(GETPIVOTDATA("Data",$E$1,"Brand",$F791,"Data",DATE(YEAR(INDEX(Tendina_Data,SERVIZIO!$A$2)),MONTH(INDEX(Tendina_Data,SERVIZIO!$A$2)),1),"Settore",INDEX(Tendina_Settori,SERVIZIO!$A$3))&lt;&gt;"",$F791,"")),"")</f>
        <v/>
      </c>
      <c r="L791" s="30" t="str">
        <f ca="1">IF(K791&lt;&gt;"",COUNTIF($K$3:K791,"*?*"),"")</f>
        <v/>
      </c>
      <c r="M791" s="30">
        <v>789</v>
      </c>
      <c r="N791" s="30" t="str">
        <f t="shared" ca="1" si="12"/>
        <v/>
      </c>
    </row>
    <row r="792" spans="11:14" x14ac:dyDescent="0.25">
      <c r="K792" s="30" t="str">
        <f ca="1">IFERROR(IF(SERVIZIO!$A$3=1,IF(GETPIVOTDATA("Data",$A$1,"Brand",$A792,"Data",DATE(YEAR(INDEX(Tendina_Data,SERVIZIO!$A$2)),MONTH(INDEX(Tendina_Data,SERVIZIO!$A$2)),1))&lt;&gt;"",$A792,""),IF(GETPIVOTDATA("Data",$E$1,"Brand",$F792,"Data",DATE(YEAR(INDEX(Tendina_Data,SERVIZIO!$A$2)),MONTH(INDEX(Tendina_Data,SERVIZIO!$A$2)),1),"Settore",INDEX(Tendina_Settori,SERVIZIO!$A$3))&lt;&gt;"",$F792,"")),"")</f>
        <v/>
      </c>
      <c r="L792" s="30" t="str">
        <f ca="1">IF(K792&lt;&gt;"",COUNTIF($K$3:K792,"*?*"),"")</f>
        <v/>
      </c>
      <c r="M792" s="30">
        <v>790</v>
      </c>
      <c r="N792" s="30" t="str">
        <f t="shared" ca="1" si="12"/>
        <v/>
      </c>
    </row>
    <row r="793" spans="11:14" x14ac:dyDescent="0.25">
      <c r="K793" s="30" t="str">
        <f ca="1">IFERROR(IF(SERVIZIO!$A$3=1,IF(GETPIVOTDATA("Data",$A$1,"Brand",$A793,"Data",DATE(YEAR(INDEX(Tendina_Data,SERVIZIO!$A$2)),MONTH(INDEX(Tendina_Data,SERVIZIO!$A$2)),1))&lt;&gt;"",$A793,""),IF(GETPIVOTDATA("Data",$E$1,"Brand",$F793,"Data",DATE(YEAR(INDEX(Tendina_Data,SERVIZIO!$A$2)),MONTH(INDEX(Tendina_Data,SERVIZIO!$A$2)),1),"Settore",INDEX(Tendina_Settori,SERVIZIO!$A$3))&lt;&gt;"",$F793,"")),"")</f>
        <v/>
      </c>
      <c r="L793" s="30" t="str">
        <f ca="1">IF(K793&lt;&gt;"",COUNTIF($K$3:K793,"*?*"),"")</f>
        <v/>
      </c>
      <c r="M793" s="30">
        <v>791</v>
      </c>
      <c r="N793" s="30" t="str">
        <f t="shared" ca="1" si="12"/>
        <v/>
      </c>
    </row>
    <row r="794" spans="11:14" x14ac:dyDescent="0.25">
      <c r="K794" s="30" t="str">
        <f ca="1">IFERROR(IF(SERVIZIO!$A$3=1,IF(GETPIVOTDATA("Data",$A$1,"Brand",$A794,"Data",DATE(YEAR(INDEX(Tendina_Data,SERVIZIO!$A$2)),MONTH(INDEX(Tendina_Data,SERVIZIO!$A$2)),1))&lt;&gt;"",$A794,""),IF(GETPIVOTDATA("Data",$E$1,"Brand",$F794,"Data",DATE(YEAR(INDEX(Tendina_Data,SERVIZIO!$A$2)),MONTH(INDEX(Tendina_Data,SERVIZIO!$A$2)),1),"Settore",INDEX(Tendina_Settori,SERVIZIO!$A$3))&lt;&gt;"",$F794,"")),"")</f>
        <v/>
      </c>
      <c r="L794" s="30" t="str">
        <f ca="1">IF(K794&lt;&gt;"",COUNTIF($K$3:K794,"*?*"),"")</f>
        <v/>
      </c>
      <c r="M794" s="30">
        <v>792</v>
      </c>
      <c r="N794" s="30" t="str">
        <f t="shared" ca="1" si="12"/>
        <v/>
      </c>
    </row>
    <row r="795" spans="11:14" x14ac:dyDescent="0.25">
      <c r="K795" s="30" t="str">
        <f ca="1">IFERROR(IF(SERVIZIO!$A$3=1,IF(GETPIVOTDATA("Data",$A$1,"Brand",$A795,"Data",DATE(YEAR(INDEX(Tendina_Data,SERVIZIO!$A$2)),MONTH(INDEX(Tendina_Data,SERVIZIO!$A$2)),1))&lt;&gt;"",$A795,""),IF(GETPIVOTDATA("Data",$E$1,"Brand",$F795,"Data",DATE(YEAR(INDEX(Tendina_Data,SERVIZIO!$A$2)),MONTH(INDEX(Tendina_Data,SERVIZIO!$A$2)),1),"Settore",INDEX(Tendina_Settori,SERVIZIO!$A$3))&lt;&gt;"",$F795,"")),"")</f>
        <v/>
      </c>
      <c r="L795" s="30" t="str">
        <f ca="1">IF(K795&lt;&gt;"",COUNTIF($K$3:K795,"*?*"),"")</f>
        <v/>
      </c>
      <c r="M795" s="30">
        <v>793</v>
      </c>
      <c r="N795" s="30" t="str">
        <f t="shared" ca="1" si="12"/>
        <v/>
      </c>
    </row>
    <row r="796" spans="11:14" x14ac:dyDescent="0.25">
      <c r="K796" s="30" t="str">
        <f ca="1">IFERROR(IF(SERVIZIO!$A$3=1,IF(GETPIVOTDATA("Data",$A$1,"Brand",$A796,"Data",DATE(YEAR(INDEX(Tendina_Data,SERVIZIO!$A$2)),MONTH(INDEX(Tendina_Data,SERVIZIO!$A$2)),1))&lt;&gt;"",$A796,""),IF(GETPIVOTDATA("Data",$E$1,"Brand",$F796,"Data",DATE(YEAR(INDEX(Tendina_Data,SERVIZIO!$A$2)),MONTH(INDEX(Tendina_Data,SERVIZIO!$A$2)),1),"Settore",INDEX(Tendina_Settori,SERVIZIO!$A$3))&lt;&gt;"",$F796,"")),"")</f>
        <v/>
      </c>
      <c r="L796" s="30" t="str">
        <f ca="1">IF(K796&lt;&gt;"",COUNTIF($K$3:K796,"*?*"),"")</f>
        <v/>
      </c>
      <c r="M796" s="30">
        <v>794</v>
      </c>
      <c r="N796" s="30" t="str">
        <f t="shared" ca="1" si="12"/>
        <v/>
      </c>
    </row>
    <row r="797" spans="11:14" x14ac:dyDescent="0.25">
      <c r="K797" s="30" t="str">
        <f ca="1">IFERROR(IF(SERVIZIO!$A$3=1,IF(GETPIVOTDATA("Data",$A$1,"Brand",$A797,"Data",DATE(YEAR(INDEX(Tendina_Data,SERVIZIO!$A$2)),MONTH(INDEX(Tendina_Data,SERVIZIO!$A$2)),1))&lt;&gt;"",$A797,""),IF(GETPIVOTDATA("Data",$E$1,"Brand",$F797,"Data",DATE(YEAR(INDEX(Tendina_Data,SERVIZIO!$A$2)),MONTH(INDEX(Tendina_Data,SERVIZIO!$A$2)),1),"Settore",INDEX(Tendina_Settori,SERVIZIO!$A$3))&lt;&gt;"",$F797,"")),"")</f>
        <v/>
      </c>
      <c r="L797" s="30" t="str">
        <f ca="1">IF(K797&lt;&gt;"",COUNTIF($K$3:K797,"*?*"),"")</f>
        <v/>
      </c>
      <c r="M797" s="30">
        <v>795</v>
      </c>
      <c r="N797" s="30" t="str">
        <f t="shared" ca="1" si="12"/>
        <v/>
      </c>
    </row>
    <row r="798" spans="11:14" x14ac:dyDescent="0.25">
      <c r="K798" s="30" t="str">
        <f ca="1">IFERROR(IF(SERVIZIO!$A$3=1,IF(GETPIVOTDATA("Data",$A$1,"Brand",$A798,"Data",DATE(YEAR(INDEX(Tendina_Data,SERVIZIO!$A$2)),MONTH(INDEX(Tendina_Data,SERVIZIO!$A$2)),1))&lt;&gt;"",$A798,""),IF(GETPIVOTDATA("Data",$E$1,"Brand",$F798,"Data",DATE(YEAR(INDEX(Tendina_Data,SERVIZIO!$A$2)),MONTH(INDEX(Tendina_Data,SERVIZIO!$A$2)),1),"Settore",INDEX(Tendina_Settori,SERVIZIO!$A$3))&lt;&gt;"",$F798,"")),"")</f>
        <v/>
      </c>
      <c r="L798" s="30" t="str">
        <f ca="1">IF(K798&lt;&gt;"",COUNTIF($K$3:K798,"*?*"),"")</f>
        <v/>
      </c>
      <c r="M798" s="30">
        <v>796</v>
      </c>
      <c r="N798" s="30" t="str">
        <f t="shared" ca="1" si="12"/>
        <v/>
      </c>
    </row>
    <row r="799" spans="11:14" x14ac:dyDescent="0.25">
      <c r="K799" s="30" t="str">
        <f ca="1">IFERROR(IF(SERVIZIO!$A$3=1,IF(GETPIVOTDATA("Data",$A$1,"Brand",$A799,"Data",DATE(YEAR(INDEX(Tendina_Data,SERVIZIO!$A$2)),MONTH(INDEX(Tendina_Data,SERVIZIO!$A$2)),1))&lt;&gt;"",$A799,""),IF(GETPIVOTDATA("Data",$E$1,"Brand",$F799,"Data",DATE(YEAR(INDEX(Tendina_Data,SERVIZIO!$A$2)),MONTH(INDEX(Tendina_Data,SERVIZIO!$A$2)),1),"Settore",INDEX(Tendina_Settori,SERVIZIO!$A$3))&lt;&gt;"",$F799,"")),"")</f>
        <v/>
      </c>
      <c r="L799" s="30" t="str">
        <f ca="1">IF(K799&lt;&gt;"",COUNTIF($K$3:K799,"*?*"),"")</f>
        <v/>
      </c>
      <c r="M799" s="30">
        <v>797</v>
      </c>
      <c r="N799" s="30" t="str">
        <f t="shared" ca="1" si="12"/>
        <v/>
      </c>
    </row>
    <row r="800" spans="11:14" x14ac:dyDescent="0.25">
      <c r="K800" s="30" t="str">
        <f ca="1">IFERROR(IF(SERVIZIO!$A$3=1,IF(GETPIVOTDATA("Data",$A$1,"Brand",$A800,"Data",DATE(YEAR(INDEX(Tendina_Data,SERVIZIO!$A$2)),MONTH(INDEX(Tendina_Data,SERVIZIO!$A$2)),1))&lt;&gt;"",$A800,""),IF(GETPIVOTDATA("Data",$E$1,"Brand",$F800,"Data",DATE(YEAR(INDEX(Tendina_Data,SERVIZIO!$A$2)),MONTH(INDEX(Tendina_Data,SERVIZIO!$A$2)),1),"Settore",INDEX(Tendina_Settori,SERVIZIO!$A$3))&lt;&gt;"",$F800,"")),"")</f>
        <v/>
      </c>
      <c r="L800" s="30" t="str">
        <f ca="1">IF(K800&lt;&gt;"",COUNTIF($K$3:K800,"*?*"),"")</f>
        <v/>
      </c>
      <c r="M800" s="30">
        <v>798</v>
      </c>
      <c r="N800" s="30" t="str">
        <f t="shared" ca="1" si="12"/>
        <v/>
      </c>
    </row>
    <row r="801" spans="11:14" x14ac:dyDescent="0.25">
      <c r="K801" s="30" t="str">
        <f ca="1">IFERROR(IF(SERVIZIO!$A$3=1,IF(GETPIVOTDATA("Data",$A$1,"Brand",$A801,"Data",DATE(YEAR(INDEX(Tendina_Data,SERVIZIO!$A$2)),MONTH(INDEX(Tendina_Data,SERVIZIO!$A$2)),1))&lt;&gt;"",$A801,""),IF(GETPIVOTDATA("Data",$E$1,"Brand",$F801,"Data",DATE(YEAR(INDEX(Tendina_Data,SERVIZIO!$A$2)),MONTH(INDEX(Tendina_Data,SERVIZIO!$A$2)),1),"Settore",INDEX(Tendina_Settori,SERVIZIO!$A$3))&lt;&gt;"",$F801,"")),"")</f>
        <v/>
      </c>
      <c r="L801" s="30" t="str">
        <f ca="1">IF(K801&lt;&gt;"",COUNTIF($K$3:K801,"*?*"),"")</f>
        <v/>
      </c>
      <c r="M801" s="30">
        <v>799</v>
      </c>
      <c r="N801" s="30" t="str">
        <f t="shared" ca="1" si="12"/>
        <v/>
      </c>
    </row>
    <row r="802" spans="11:14" x14ac:dyDescent="0.25">
      <c r="K802" s="30" t="str">
        <f ca="1">IFERROR(IF(SERVIZIO!$A$3=1,IF(GETPIVOTDATA("Data",$A$1,"Brand",$A802,"Data",DATE(YEAR(INDEX(Tendina_Data,SERVIZIO!$A$2)),MONTH(INDEX(Tendina_Data,SERVIZIO!$A$2)),1))&lt;&gt;"",$A802,""),IF(GETPIVOTDATA("Data",$E$1,"Brand",$F802,"Data",DATE(YEAR(INDEX(Tendina_Data,SERVIZIO!$A$2)),MONTH(INDEX(Tendina_Data,SERVIZIO!$A$2)),1),"Settore",INDEX(Tendina_Settori,SERVIZIO!$A$3))&lt;&gt;"",$F802,"")),"")</f>
        <v/>
      </c>
      <c r="L802" s="30" t="str">
        <f ca="1">IF(K802&lt;&gt;"",COUNTIF($K$3:K802,"*?*"),"")</f>
        <v/>
      </c>
      <c r="M802" s="30">
        <v>800</v>
      </c>
      <c r="N802" s="30" t="str">
        <f t="shared" ca="1" si="12"/>
        <v/>
      </c>
    </row>
    <row r="803" spans="11:14" x14ac:dyDescent="0.25">
      <c r="K803" s="30" t="str">
        <f ca="1">IFERROR(IF(SERVIZIO!$A$3=1,IF(GETPIVOTDATA("Data",$A$1,"Brand",$A803,"Data",DATE(YEAR(INDEX(Tendina_Data,SERVIZIO!$A$2)),MONTH(INDEX(Tendina_Data,SERVIZIO!$A$2)),1))&lt;&gt;"",$A803,""),IF(GETPIVOTDATA("Data",$E$1,"Brand",$F803,"Data",DATE(YEAR(INDEX(Tendina_Data,SERVIZIO!$A$2)),MONTH(INDEX(Tendina_Data,SERVIZIO!$A$2)),1),"Settore",INDEX(Tendina_Settori,SERVIZIO!$A$3))&lt;&gt;"",$F803,"")),"")</f>
        <v/>
      </c>
      <c r="L803" s="30" t="str">
        <f ca="1">IF(K803&lt;&gt;"",COUNTIF($K$3:K803,"*?*"),"")</f>
        <v/>
      </c>
      <c r="M803" s="30">
        <v>801</v>
      </c>
      <c r="N803" s="30" t="str">
        <f t="shared" ca="1" si="12"/>
        <v/>
      </c>
    </row>
    <row r="804" spans="11:14" x14ac:dyDescent="0.25">
      <c r="K804" s="30" t="str">
        <f ca="1">IFERROR(IF(SERVIZIO!$A$3=1,IF(GETPIVOTDATA("Data",$A$1,"Brand",$A804,"Data",DATE(YEAR(INDEX(Tendina_Data,SERVIZIO!$A$2)),MONTH(INDEX(Tendina_Data,SERVIZIO!$A$2)),1))&lt;&gt;"",$A804,""),IF(GETPIVOTDATA("Data",$E$1,"Brand",$F804,"Data",DATE(YEAR(INDEX(Tendina_Data,SERVIZIO!$A$2)),MONTH(INDEX(Tendina_Data,SERVIZIO!$A$2)),1),"Settore",INDEX(Tendina_Settori,SERVIZIO!$A$3))&lt;&gt;"",$F804,"")),"")</f>
        <v/>
      </c>
      <c r="L804" s="30" t="str">
        <f ca="1">IF(K804&lt;&gt;"",COUNTIF($K$3:K804,"*?*"),"")</f>
        <v/>
      </c>
      <c r="M804" s="30">
        <v>802</v>
      </c>
      <c r="N804" s="30" t="str">
        <f t="shared" ca="1" si="12"/>
        <v/>
      </c>
    </row>
    <row r="805" spans="11:14" x14ac:dyDescent="0.25">
      <c r="K805" s="30" t="str">
        <f ca="1">IFERROR(IF(SERVIZIO!$A$3=1,IF(GETPIVOTDATA("Data",$A$1,"Brand",$A805,"Data",DATE(YEAR(INDEX(Tendina_Data,SERVIZIO!$A$2)),MONTH(INDEX(Tendina_Data,SERVIZIO!$A$2)),1))&lt;&gt;"",$A805,""),IF(GETPIVOTDATA("Data",$E$1,"Brand",$F805,"Data",DATE(YEAR(INDEX(Tendina_Data,SERVIZIO!$A$2)),MONTH(INDEX(Tendina_Data,SERVIZIO!$A$2)),1),"Settore",INDEX(Tendina_Settori,SERVIZIO!$A$3))&lt;&gt;"",$F805,"")),"")</f>
        <v/>
      </c>
      <c r="L805" s="30" t="str">
        <f ca="1">IF(K805&lt;&gt;"",COUNTIF($K$3:K805,"*?*"),"")</f>
        <v/>
      </c>
      <c r="M805" s="30">
        <v>803</v>
      </c>
      <c r="N805" s="30" t="str">
        <f t="shared" ca="1" si="12"/>
        <v/>
      </c>
    </row>
    <row r="806" spans="11:14" x14ac:dyDescent="0.25">
      <c r="K806" s="30" t="str">
        <f ca="1">IFERROR(IF(SERVIZIO!$A$3=1,IF(GETPIVOTDATA("Data",$A$1,"Brand",$A806,"Data",DATE(YEAR(INDEX(Tendina_Data,SERVIZIO!$A$2)),MONTH(INDEX(Tendina_Data,SERVIZIO!$A$2)),1))&lt;&gt;"",$A806,""),IF(GETPIVOTDATA("Data",$E$1,"Brand",$F806,"Data",DATE(YEAR(INDEX(Tendina_Data,SERVIZIO!$A$2)),MONTH(INDEX(Tendina_Data,SERVIZIO!$A$2)),1),"Settore",INDEX(Tendina_Settori,SERVIZIO!$A$3))&lt;&gt;"",$F806,"")),"")</f>
        <v/>
      </c>
      <c r="L806" s="30" t="str">
        <f ca="1">IF(K806&lt;&gt;"",COUNTIF($K$3:K806,"*?*"),"")</f>
        <v/>
      </c>
      <c r="M806" s="30">
        <v>804</v>
      </c>
      <c r="N806" s="30" t="str">
        <f t="shared" ca="1" si="12"/>
        <v/>
      </c>
    </row>
    <row r="807" spans="11:14" x14ac:dyDescent="0.25">
      <c r="K807" s="30" t="str">
        <f ca="1">IFERROR(IF(SERVIZIO!$A$3=1,IF(GETPIVOTDATA("Data",$A$1,"Brand",$A807,"Data",DATE(YEAR(INDEX(Tendina_Data,SERVIZIO!$A$2)),MONTH(INDEX(Tendina_Data,SERVIZIO!$A$2)),1))&lt;&gt;"",$A807,""),IF(GETPIVOTDATA("Data",$E$1,"Brand",$F807,"Data",DATE(YEAR(INDEX(Tendina_Data,SERVIZIO!$A$2)),MONTH(INDEX(Tendina_Data,SERVIZIO!$A$2)),1),"Settore",INDEX(Tendina_Settori,SERVIZIO!$A$3))&lt;&gt;"",$F807,"")),"")</f>
        <v/>
      </c>
      <c r="L807" s="30" t="str">
        <f ca="1">IF(K807&lt;&gt;"",COUNTIF($K$3:K807,"*?*"),"")</f>
        <v/>
      </c>
      <c r="M807" s="30">
        <v>805</v>
      </c>
      <c r="N807" s="30" t="str">
        <f t="shared" ca="1" si="12"/>
        <v/>
      </c>
    </row>
    <row r="808" spans="11:14" x14ac:dyDescent="0.25">
      <c r="K808" s="30" t="str">
        <f ca="1">IFERROR(IF(SERVIZIO!$A$3=1,IF(GETPIVOTDATA("Data",$A$1,"Brand",$A808,"Data",DATE(YEAR(INDEX(Tendina_Data,SERVIZIO!$A$2)),MONTH(INDEX(Tendina_Data,SERVIZIO!$A$2)),1))&lt;&gt;"",$A808,""),IF(GETPIVOTDATA("Data",$E$1,"Brand",$F808,"Data",DATE(YEAR(INDEX(Tendina_Data,SERVIZIO!$A$2)),MONTH(INDEX(Tendina_Data,SERVIZIO!$A$2)),1),"Settore",INDEX(Tendina_Settori,SERVIZIO!$A$3))&lt;&gt;"",$F808,"")),"")</f>
        <v/>
      </c>
      <c r="L808" s="30" t="str">
        <f ca="1">IF(K808&lt;&gt;"",COUNTIF($K$3:K808,"*?*"),"")</f>
        <v/>
      </c>
      <c r="M808" s="30">
        <v>806</v>
      </c>
      <c r="N808" s="30" t="str">
        <f t="shared" ca="1" si="12"/>
        <v/>
      </c>
    </row>
    <row r="809" spans="11:14" x14ac:dyDescent="0.25">
      <c r="K809" s="30" t="str">
        <f ca="1">IFERROR(IF(SERVIZIO!$A$3=1,IF(GETPIVOTDATA("Data",$A$1,"Brand",$A809,"Data",DATE(YEAR(INDEX(Tendina_Data,SERVIZIO!$A$2)),MONTH(INDEX(Tendina_Data,SERVIZIO!$A$2)),1))&lt;&gt;"",$A809,""),IF(GETPIVOTDATA("Data",$E$1,"Brand",$F809,"Data",DATE(YEAR(INDEX(Tendina_Data,SERVIZIO!$A$2)),MONTH(INDEX(Tendina_Data,SERVIZIO!$A$2)),1),"Settore",INDEX(Tendina_Settori,SERVIZIO!$A$3))&lt;&gt;"",$F809,"")),"")</f>
        <v/>
      </c>
      <c r="L809" s="30" t="str">
        <f ca="1">IF(K809&lt;&gt;"",COUNTIF($K$3:K809,"*?*"),"")</f>
        <v/>
      </c>
      <c r="M809" s="30">
        <v>807</v>
      </c>
      <c r="N809" s="30" t="str">
        <f t="shared" ca="1" si="12"/>
        <v/>
      </c>
    </row>
    <row r="810" spans="11:14" x14ac:dyDescent="0.25">
      <c r="K810" s="30" t="str">
        <f ca="1">IFERROR(IF(SERVIZIO!$A$3=1,IF(GETPIVOTDATA("Data",$A$1,"Brand",$A810,"Data",DATE(YEAR(INDEX(Tendina_Data,SERVIZIO!$A$2)),MONTH(INDEX(Tendina_Data,SERVIZIO!$A$2)),1))&lt;&gt;"",$A810,""),IF(GETPIVOTDATA("Data",$E$1,"Brand",$F810,"Data",DATE(YEAR(INDEX(Tendina_Data,SERVIZIO!$A$2)),MONTH(INDEX(Tendina_Data,SERVIZIO!$A$2)),1),"Settore",INDEX(Tendina_Settori,SERVIZIO!$A$3))&lt;&gt;"",$F810,"")),"")</f>
        <v/>
      </c>
      <c r="L810" s="30" t="str">
        <f ca="1">IF(K810&lt;&gt;"",COUNTIF($K$3:K810,"*?*"),"")</f>
        <v/>
      </c>
      <c r="M810" s="30">
        <v>808</v>
      </c>
      <c r="N810" s="30" t="str">
        <f t="shared" ca="1" si="12"/>
        <v/>
      </c>
    </row>
    <row r="811" spans="11:14" x14ac:dyDescent="0.25">
      <c r="K811" s="30" t="str">
        <f ca="1">IFERROR(IF(SERVIZIO!$A$3=1,IF(GETPIVOTDATA("Data",$A$1,"Brand",$A811,"Data",DATE(YEAR(INDEX(Tendina_Data,SERVIZIO!$A$2)),MONTH(INDEX(Tendina_Data,SERVIZIO!$A$2)),1))&lt;&gt;"",$A811,""),IF(GETPIVOTDATA("Data",$E$1,"Brand",$F811,"Data",DATE(YEAR(INDEX(Tendina_Data,SERVIZIO!$A$2)),MONTH(INDEX(Tendina_Data,SERVIZIO!$A$2)),1),"Settore",INDEX(Tendina_Settori,SERVIZIO!$A$3))&lt;&gt;"",$F811,"")),"")</f>
        <v/>
      </c>
      <c r="L811" s="30" t="str">
        <f ca="1">IF(K811&lt;&gt;"",COUNTIF($K$3:K811,"*?*"),"")</f>
        <v/>
      </c>
      <c r="M811" s="30">
        <v>809</v>
      </c>
      <c r="N811" s="30" t="str">
        <f t="shared" ca="1" si="12"/>
        <v/>
      </c>
    </row>
    <row r="812" spans="11:14" x14ac:dyDescent="0.25">
      <c r="K812" s="30" t="str">
        <f ca="1">IFERROR(IF(SERVIZIO!$A$3=1,IF(GETPIVOTDATA("Data",$A$1,"Brand",$A812,"Data",DATE(YEAR(INDEX(Tendina_Data,SERVIZIO!$A$2)),MONTH(INDEX(Tendina_Data,SERVIZIO!$A$2)),1))&lt;&gt;"",$A812,""),IF(GETPIVOTDATA("Data",$E$1,"Brand",$F812,"Data",DATE(YEAR(INDEX(Tendina_Data,SERVIZIO!$A$2)),MONTH(INDEX(Tendina_Data,SERVIZIO!$A$2)),1),"Settore",INDEX(Tendina_Settori,SERVIZIO!$A$3))&lt;&gt;"",$F812,"")),"")</f>
        <v/>
      </c>
      <c r="L812" s="30" t="str">
        <f ca="1">IF(K812&lt;&gt;"",COUNTIF($K$3:K812,"*?*"),"")</f>
        <v/>
      </c>
      <c r="M812" s="30">
        <v>810</v>
      </c>
      <c r="N812" s="30" t="str">
        <f t="shared" ca="1" si="12"/>
        <v/>
      </c>
    </row>
    <row r="813" spans="11:14" x14ac:dyDescent="0.25">
      <c r="K813" s="30" t="str">
        <f ca="1">IFERROR(IF(SERVIZIO!$A$3=1,IF(GETPIVOTDATA("Data",$A$1,"Brand",$A813,"Data",DATE(YEAR(INDEX(Tendina_Data,SERVIZIO!$A$2)),MONTH(INDEX(Tendina_Data,SERVIZIO!$A$2)),1))&lt;&gt;"",$A813,""),IF(GETPIVOTDATA("Data",$E$1,"Brand",$F813,"Data",DATE(YEAR(INDEX(Tendina_Data,SERVIZIO!$A$2)),MONTH(INDEX(Tendina_Data,SERVIZIO!$A$2)),1),"Settore",INDEX(Tendina_Settori,SERVIZIO!$A$3))&lt;&gt;"",$F813,"")),"")</f>
        <v/>
      </c>
      <c r="L813" s="30" t="str">
        <f ca="1">IF(K813&lt;&gt;"",COUNTIF($K$3:K813,"*?*"),"")</f>
        <v/>
      </c>
      <c r="M813" s="30">
        <v>811</v>
      </c>
      <c r="N813" s="30" t="str">
        <f t="shared" ca="1" si="12"/>
        <v/>
      </c>
    </row>
    <row r="814" spans="11:14" x14ac:dyDescent="0.25">
      <c r="K814" s="30" t="str">
        <f ca="1">IFERROR(IF(SERVIZIO!$A$3=1,IF(GETPIVOTDATA("Data",$A$1,"Brand",$A814,"Data",DATE(YEAR(INDEX(Tendina_Data,SERVIZIO!$A$2)),MONTH(INDEX(Tendina_Data,SERVIZIO!$A$2)),1))&lt;&gt;"",$A814,""),IF(GETPIVOTDATA("Data",$E$1,"Brand",$F814,"Data",DATE(YEAR(INDEX(Tendina_Data,SERVIZIO!$A$2)),MONTH(INDEX(Tendina_Data,SERVIZIO!$A$2)),1),"Settore",INDEX(Tendina_Settori,SERVIZIO!$A$3))&lt;&gt;"",$F814,"")),"")</f>
        <v/>
      </c>
      <c r="L814" s="30" t="str">
        <f ca="1">IF(K814&lt;&gt;"",COUNTIF($K$3:K814,"*?*"),"")</f>
        <v/>
      </c>
      <c r="M814" s="30">
        <v>812</v>
      </c>
      <c r="N814" s="30" t="str">
        <f t="shared" ca="1" si="12"/>
        <v/>
      </c>
    </row>
    <row r="815" spans="11:14" x14ac:dyDescent="0.25">
      <c r="K815" s="30" t="str">
        <f ca="1">IFERROR(IF(SERVIZIO!$A$3=1,IF(GETPIVOTDATA("Data",$A$1,"Brand",$A815,"Data",DATE(YEAR(INDEX(Tendina_Data,SERVIZIO!$A$2)),MONTH(INDEX(Tendina_Data,SERVIZIO!$A$2)),1))&lt;&gt;"",$A815,""),IF(GETPIVOTDATA("Data",$E$1,"Brand",$F815,"Data",DATE(YEAR(INDEX(Tendina_Data,SERVIZIO!$A$2)),MONTH(INDEX(Tendina_Data,SERVIZIO!$A$2)),1),"Settore",INDEX(Tendina_Settori,SERVIZIO!$A$3))&lt;&gt;"",$F815,"")),"")</f>
        <v/>
      </c>
      <c r="L815" s="30" t="str">
        <f ca="1">IF(K815&lt;&gt;"",COUNTIF($K$3:K815,"*?*"),"")</f>
        <v/>
      </c>
      <c r="M815" s="30">
        <v>813</v>
      </c>
      <c r="N815" s="30" t="str">
        <f t="shared" ca="1" si="12"/>
        <v/>
      </c>
    </row>
    <row r="816" spans="11:14" x14ac:dyDescent="0.25">
      <c r="K816" s="30" t="str">
        <f ca="1">IFERROR(IF(SERVIZIO!$A$3=1,IF(GETPIVOTDATA("Data",$A$1,"Brand",$A816,"Data",DATE(YEAR(INDEX(Tendina_Data,SERVIZIO!$A$2)),MONTH(INDEX(Tendina_Data,SERVIZIO!$A$2)),1))&lt;&gt;"",$A816,""),IF(GETPIVOTDATA("Data",$E$1,"Brand",$F816,"Data",DATE(YEAR(INDEX(Tendina_Data,SERVIZIO!$A$2)),MONTH(INDEX(Tendina_Data,SERVIZIO!$A$2)),1),"Settore",INDEX(Tendina_Settori,SERVIZIO!$A$3))&lt;&gt;"",$F816,"")),"")</f>
        <v/>
      </c>
      <c r="L816" s="30" t="str">
        <f ca="1">IF(K816&lt;&gt;"",COUNTIF($K$3:K816,"*?*"),"")</f>
        <v/>
      </c>
      <c r="M816" s="30">
        <v>814</v>
      </c>
      <c r="N816" s="30" t="str">
        <f t="shared" ca="1" si="12"/>
        <v/>
      </c>
    </row>
    <row r="817" spans="11:14" x14ac:dyDescent="0.25">
      <c r="K817" s="30" t="str">
        <f ca="1">IFERROR(IF(SERVIZIO!$A$3=1,IF(GETPIVOTDATA("Data",$A$1,"Brand",$A817,"Data",DATE(YEAR(INDEX(Tendina_Data,SERVIZIO!$A$2)),MONTH(INDEX(Tendina_Data,SERVIZIO!$A$2)),1))&lt;&gt;"",$A817,""),IF(GETPIVOTDATA("Data",$E$1,"Brand",$F817,"Data",DATE(YEAR(INDEX(Tendina_Data,SERVIZIO!$A$2)),MONTH(INDEX(Tendina_Data,SERVIZIO!$A$2)),1),"Settore",INDEX(Tendina_Settori,SERVIZIO!$A$3))&lt;&gt;"",$F817,"")),"")</f>
        <v/>
      </c>
      <c r="L817" s="30" t="str">
        <f ca="1">IF(K817&lt;&gt;"",COUNTIF($K$3:K817,"*?*"),"")</f>
        <v/>
      </c>
      <c r="M817" s="30">
        <v>815</v>
      </c>
      <c r="N817" s="30" t="str">
        <f t="shared" ca="1" si="12"/>
        <v/>
      </c>
    </row>
    <row r="818" spans="11:14" x14ac:dyDescent="0.25">
      <c r="K818" s="30" t="str">
        <f ca="1">IFERROR(IF(SERVIZIO!$A$3=1,IF(GETPIVOTDATA("Data",$A$1,"Brand",$A818,"Data",DATE(YEAR(INDEX(Tendina_Data,SERVIZIO!$A$2)),MONTH(INDEX(Tendina_Data,SERVIZIO!$A$2)),1))&lt;&gt;"",$A818,""),IF(GETPIVOTDATA("Data",$E$1,"Brand",$F818,"Data",DATE(YEAR(INDEX(Tendina_Data,SERVIZIO!$A$2)),MONTH(INDEX(Tendina_Data,SERVIZIO!$A$2)),1),"Settore",INDEX(Tendina_Settori,SERVIZIO!$A$3))&lt;&gt;"",$F818,"")),"")</f>
        <v/>
      </c>
      <c r="L818" s="30" t="str">
        <f ca="1">IF(K818&lt;&gt;"",COUNTIF($K$3:K818,"*?*"),"")</f>
        <v/>
      </c>
      <c r="M818" s="30">
        <v>816</v>
      </c>
      <c r="N818" s="30" t="str">
        <f t="shared" ca="1" si="12"/>
        <v/>
      </c>
    </row>
    <row r="819" spans="11:14" x14ac:dyDescent="0.25">
      <c r="K819" s="30" t="str">
        <f ca="1">IFERROR(IF(SERVIZIO!$A$3=1,IF(GETPIVOTDATA("Data",$A$1,"Brand",$A819,"Data",DATE(YEAR(INDEX(Tendina_Data,SERVIZIO!$A$2)),MONTH(INDEX(Tendina_Data,SERVIZIO!$A$2)),1))&lt;&gt;"",$A819,""),IF(GETPIVOTDATA("Data",$E$1,"Brand",$F819,"Data",DATE(YEAR(INDEX(Tendina_Data,SERVIZIO!$A$2)),MONTH(INDEX(Tendina_Data,SERVIZIO!$A$2)),1),"Settore",INDEX(Tendina_Settori,SERVIZIO!$A$3))&lt;&gt;"",$F819,"")),"")</f>
        <v/>
      </c>
      <c r="L819" s="30" t="str">
        <f ca="1">IF(K819&lt;&gt;"",COUNTIF($K$3:K819,"*?*"),"")</f>
        <v/>
      </c>
      <c r="M819" s="30">
        <v>817</v>
      </c>
      <c r="N819" s="30" t="str">
        <f t="shared" ca="1" si="12"/>
        <v/>
      </c>
    </row>
    <row r="820" spans="11:14" x14ac:dyDescent="0.25">
      <c r="K820" s="30" t="str">
        <f ca="1">IFERROR(IF(SERVIZIO!$A$3=1,IF(GETPIVOTDATA("Data",$A$1,"Brand",$A820,"Data",DATE(YEAR(INDEX(Tendina_Data,SERVIZIO!$A$2)),MONTH(INDEX(Tendina_Data,SERVIZIO!$A$2)),1))&lt;&gt;"",$A820,""),IF(GETPIVOTDATA("Data",$E$1,"Brand",$F820,"Data",DATE(YEAR(INDEX(Tendina_Data,SERVIZIO!$A$2)),MONTH(INDEX(Tendina_Data,SERVIZIO!$A$2)),1),"Settore",INDEX(Tendina_Settori,SERVIZIO!$A$3))&lt;&gt;"",$F820,"")),"")</f>
        <v/>
      </c>
      <c r="L820" s="30" t="str">
        <f ca="1">IF(K820&lt;&gt;"",COUNTIF($K$3:K820,"*?*"),"")</f>
        <v/>
      </c>
      <c r="M820" s="30">
        <v>818</v>
      </c>
      <c r="N820" s="30" t="str">
        <f t="shared" ca="1" si="12"/>
        <v/>
      </c>
    </row>
    <row r="821" spans="11:14" x14ac:dyDescent="0.25">
      <c r="K821" s="30" t="str">
        <f ca="1">IFERROR(IF(SERVIZIO!$A$3=1,IF(GETPIVOTDATA("Data",$A$1,"Brand",$A821,"Data",DATE(YEAR(INDEX(Tendina_Data,SERVIZIO!$A$2)),MONTH(INDEX(Tendina_Data,SERVIZIO!$A$2)),1))&lt;&gt;"",$A821,""),IF(GETPIVOTDATA("Data",$E$1,"Brand",$F821,"Data",DATE(YEAR(INDEX(Tendina_Data,SERVIZIO!$A$2)),MONTH(INDEX(Tendina_Data,SERVIZIO!$A$2)),1),"Settore",INDEX(Tendina_Settori,SERVIZIO!$A$3))&lt;&gt;"",$F821,"")),"")</f>
        <v/>
      </c>
      <c r="L821" s="30" t="str">
        <f ca="1">IF(K821&lt;&gt;"",COUNTIF($K$3:K821,"*?*"),"")</f>
        <v/>
      </c>
      <c r="M821" s="30">
        <v>819</v>
      </c>
      <c r="N821" s="30" t="str">
        <f t="shared" ca="1" si="12"/>
        <v/>
      </c>
    </row>
    <row r="822" spans="11:14" x14ac:dyDescent="0.25">
      <c r="K822" s="30" t="str">
        <f ca="1">IFERROR(IF(SERVIZIO!$A$3=1,IF(GETPIVOTDATA("Data",$A$1,"Brand",$A822,"Data",DATE(YEAR(INDEX(Tendina_Data,SERVIZIO!$A$2)),MONTH(INDEX(Tendina_Data,SERVIZIO!$A$2)),1))&lt;&gt;"",$A822,""),IF(GETPIVOTDATA("Data",$E$1,"Brand",$F822,"Data",DATE(YEAR(INDEX(Tendina_Data,SERVIZIO!$A$2)),MONTH(INDEX(Tendina_Data,SERVIZIO!$A$2)),1),"Settore",INDEX(Tendina_Settori,SERVIZIO!$A$3))&lt;&gt;"",$F822,"")),"")</f>
        <v/>
      </c>
      <c r="L822" s="30" t="str">
        <f ca="1">IF(K822&lt;&gt;"",COUNTIF($K$3:K822,"*?*"),"")</f>
        <v/>
      </c>
      <c r="M822" s="30">
        <v>820</v>
      </c>
      <c r="N822" s="30" t="str">
        <f t="shared" ca="1" si="12"/>
        <v/>
      </c>
    </row>
    <row r="823" spans="11:14" x14ac:dyDescent="0.25">
      <c r="K823" s="30" t="str">
        <f ca="1">IFERROR(IF(SERVIZIO!$A$3=1,IF(GETPIVOTDATA("Data",$A$1,"Brand",$A823,"Data",DATE(YEAR(INDEX(Tendina_Data,SERVIZIO!$A$2)),MONTH(INDEX(Tendina_Data,SERVIZIO!$A$2)),1))&lt;&gt;"",$A823,""),IF(GETPIVOTDATA("Data",$E$1,"Brand",$F823,"Data",DATE(YEAR(INDEX(Tendina_Data,SERVIZIO!$A$2)),MONTH(INDEX(Tendina_Data,SERVIZIO!$A$2)),1),"Settore",INDEX(Tendina_Settori,SERVIZIO!$A$3))&lt;&gt;"",$F823,"")),"")</f>
        <v/>
      </c>
      <c r="L823" s="30" t="str">
        <f ca="1">IF(K823&lt;&gt;"",COUNTIF($K$3:K823,"*?*"),"")</f>
        <v/>
      </c>
      <c r="M823" s="30">
        <v>821</v>
      </c>
      <c r="N823" s="30" t="str">
        <f t="shared" ca="1" si="12"/>
        <v/>
      </c>
    </row>
    <row r="824" spans="11:14" x14ac:dyDescent="0.25">
      <c r="K824" s="30" t="str">
        <f ca="1">IFERROR(IF(SERVIZIO!$A$3=1,IF(GETPIVOTDATA("Data",$A$1,"Brand",$A824,"Data",DATE(YEAR(INDEX(Tendina_Data,SERVIZIO!$A$2)),MONTH(INDEX(Tendina_Data,SERVIZIO!$A$2)),1))&lt;&gt;"",$A824,""),IF(GETPIVOTDATA("Data",$E$1,"Brand",$F824,"Data",DATE(YEAR(INDEX(Tendina_Data,SERVIZIO!$A$2)),MONTH(INDEX(Tendina_Data,SERVIZIO!$A$2)),1),"Settore",INDEX(Tendina_Settori,SERVIZIO!$A$3))&lt;&gt;"",$F824,"")),"")</f>
        <v/>
      </c>
      <c r="L824" s="30" t="str">
        <f ca="1">IF(K824&lt;&gt;"",COUNTIF($K$3:K824,"*?*"),"")</f>
        <v/>
      </c>
      <c r="M824" s="30">
        <v>822</v>
      </c>
      <c r="N824" s="30" t="str">
        <f t="shared" ca="1" si="12"/>
        <v/>
      </c>
    </row>
    <row r="825" spans="11:14" x14ac:dyDescent="0.25">
      <c r="K825" s="30" t="str">
        <f ca="1">IFERROR(IF(SERVIZIO!$A$3=1,IF(GETPIVOTDATA("Data",$A$1,"Brand",$A825,"Data",DATE(YEAR(INDEX(Tendina_Data,SERVIZIO!$A$2)),MONTH(INDEX(Tendina_Data,SERVIZIO!$A$2)),1))&lt;&gt;"",$A825,""),IF(GETPIVOTDATA("Data",$E$1,"Brand",$F825,"Data",DATE(YEAR(INDEX(Tendina_Data,SERVIZIO!$A$2)),MONTH(INDEX(Tendina_Data,SERVIZIO!$A$2)),1),"Settore",INDEX(Tendina_Settori,SERVIZIO!$A$3))&lt;&gt;"",$F825,"")),"")</f>
        <v/>
      </c>
      <c r="L825" s="30" t="str">
        <f ca="1">IF(K825&lt;&gt;"",COUNTIF($K$3:K825,"*?*"),"")</f>
        <v/>
      </c>
      <c r="M825" s="30">
        <v>823</v>
      </c>
      <c r="N825" s="30" t="str">
        <f t="shared" ca="1" si="12"/>
        <v/>
      </c>
    </row>
    <row r="826" spans="11:14" x14ac:dyDescent="0.25">
      <c r="K826" s="30" t="str">
        <f ca="1">IFERROR(IF(SERVIZIO!$A$3=1,IF(GETPIVOTDATA("Data",$A$1,"Brand",$A826,"Data",DATE(YEAR(INDEX(Tendina_Data,SERVIZIO!$A$2)),MONTH(INDEX(Tendina_Data,SERVIZIO!$A$2)),1))&lt;&gt;"",$A826,""),IF(GETPIVOTDATA("Data",$E$1,"Brand",$F826,"Data",DATE(YEAR(INDEX(Tendina_Data,SERVIZIO!$A$2)),MONTH(INDEX(Tendina_Data,SERVIZIO!$A$2)),1),"Settore",INDEX(Tendina_Settori,SERVIZIO!$A$3))&lt;&gt;"",$F826,"")),"")</f>
        <v/>
      </c>
      <c r="L826" s="30" t="str">
        <f ca="1">IF(K826&lt;&gt;"",COUNTIF($K$3:K826,"*?*"),"")</f>
        <v/>
      </c>
      <c r="M826" s="30">
        <v>824</v>
      </c>
      <c r="N826" s="30" t="str">
        <f t="shared" ca="1" si="12"/>
        <v/>
      </c>
    </row>
    <row r="827" spans="11:14" x14ac:dyDescent="0.25">
      <c r="K827" s="30" t="str">
        <f ca="1">IFERROR(IF(SERVIZIO!$A$3=1,IF(GETPIVOTDATA("Data",$A$1,"Brand",$A827,"Data",DATE(YEAR(INDEX(Tendina_Data,SERVIZIO!$A$2)),MONTH(INDEX(Tendina_Data,SERVIZIO!$A$2)),1))&lt;&gt;"",$A827,""),IF(GETPIVOTDATA("Data",$E$1,"Brand",$F827,"Data",DATE(YEAR(INDEX(Tendina_Data,SERVIZIO!$A$2)),MONTH(INDEX(Tendina_Data,SERVIZIO!$A$2)),1),"Settore",INDEX(Tendina_Settori,SERVIZIO!$A$3))&lt;&gt;"",$F827,"")),"")</f>
        <v/>
      </c>
      <c r="L827" s="30" t="str">
        <f ca="1">IF(K827&lt;&gt;"",COUNTIF($K$3:K827,"*?*"),"")</f>
        <v/>
      </c>
      <c r="M827" s="30">
        <v>825</v>
      </c>
      <c r="N827" s="30" t="str">
        <f t="shared" ca="1" si="12"/>
        <v/>
      </c>
    </row>
    <row r="828" spans="11:14" x14ac:dyDescent="0.25">
      <c r="K828" s="30" t="str">
        <f ca="1">IFERROR(IF(SERVIZIO!$A$3=1,IF(GETPIVOTDATA("Data",$A$1,"Brand",$A828,"Data",DATE(YEAR(INDEX(Tendina_Data,SERVIZIO!$A$2)),MONTH(INDEX(Tendina_Data,SERVIZIO!$A$2)),1))&lt;&gt;"",$A828,""),IF(GETPIVOTDATA("Data",$E$1,"Brand",$F828,"Data",DATE(YEAR(INDEX(Tendina_Data,SERVIZIO!$A$2)),MONTH(INDEX(Tendina_Data,SERVIZIO!$A$2)),1),"Settore",INDEX(Tendina_Settori,SERVIZIO!$A$3))&lt;&gt;"",$F828,"")),"")</f>
        <v/>
      </c>
      <c r="L828" s="30" t="str">
        <f ca="1">IF(K828&lt;&gt;"",COUNTIF($K$3:K828,"*?*"),"")</f>
        <v/>
      </c>
      <c r="M828" s="30">
        <v>826</v>
      </c>
      <c r="N828" s="30" t="str">
        <f t="shared" ca="1" si="12"/>
        <v/>
      </c>
    </row>
    <row r="829" spans="11:14" x14ac:dyDescent="0.25">
      <c r="K829" s="30" t="str">
        <f ca="1">IFERROR(IF(SERVIZIO!$A$3=1,IF(GETPIVOTDATA("Data",$A$1,"Brand",$A829,"Data",DATE(YEAR(INDEX(Tendina_Data,SERVIZIO!$A$2)),MONTH(INDEX(Tendina_Data,SERVIZIO!$A$2)),1))&lt;&gt;"",$A829,""),IF(GETPIVOTDATA("Data",$E$1,"Brand",$F829,"Data",DATE(YEAR(INDEX(Tendina_Data,SERVIZIO!$A$2)),MONTH(INDEX(Tendina_Data,SERVIZIO!$A$2)),1),"Settore",INDEX(Tendina_Settori,SERVIZIO!$A$3))&lt;&gt;"",$F829,"")),"")</f>
        <v/>
      </c>
      <c r="L829" s="30" t="str">
        <f ca="1">IF(K829&lt;&gt;"",COUNTIF($K$3:K829,"*?*"),"")</f>
        <v/>
      </c>
      <c r="M829" s="30">
        <v>827</v>
      </c>
      <c r="N829" s="30" t="str">
        <f t="shared" ca="1" si="12"/>
        <v/>
      </c>
    </row>
    <row r="830" spans="11:14" x14ac:dyDescent="0.25">
      <c r="K830" s="30" t="str">
        <f ca="1">IFERROR(IF(SERVIZIO!$A$3=1,IF(GETPIVOTDATA("Data",$A$1,"Brand",$A830,"Data",DATE(YEAR(INDEX(Tendina_Data,SERVIZIO!$A$2)),MONTH(INDEX(Tendina_Data,SERVIZIO!$A$2)),1))&lt;&gt;"",$A830,""),IF(GETPIVOTDATA("Data",$E$1,"Brand",$F830,"Data",DATE(YEAR(INDEX(Tendina_Data,SERVIZIO!$A$2)),MONTH(INDEX(Tendina_Data,SERVIZIO!$A$2)),1),"Settore",INDEX(Tendina_Settori,SERVIZIO!$A$3))&lt;&gt;"",$F830,"")),"")</f>
        <v/>
      </c>
      <c r="L830" s="30" t="str">
        <f ca="1">IF(K830&lt;&gt;"",COUNTIF($K$3:K830,"*?*"),"")</f>
        <v/>
      </c>
      <c r="M830" s="30">
        <v>828</v>
      </c>
      <c r="N830" s="30" t="str">
        <f t="shared" ca="1" si="12"/>
        <v/>
      </c>
    </row>
    <row r="831" spans="11:14" x14ac:dyDescent="0.25">
      <c r="K831" s="30" t="str">
        <f ca="1">IFERROR(IF(SERVIZIO!$A$3=1,IF(GETPIVOTDATA("Data",$A$1,"Brand",$A831,"Data",DATE(YEAR(INDEX(Tendina_Data,SERVIZIO!$A$2)),MONTH(INDEX(Tendina_Data,SERVIZIO!$A$2)),1))&lt;&gt;"",$A831,""),IF(GETPIVOTDATA("Data",$E$1,"Brand",$F831,"Data",DATE(YEAR(INDEX(Tendina_Data,SERVIZIO!$A$2)),MONTH(INDEX(Tendina_Data,SERVIZIO!$A$2)),1),"Settore",INDEX(Tendina_Settori,SERVIZIO!$A$3))&lt;&gt;"",$F831,"")),"")</f>
        <v/>
      </c>
      <c r="L831" s="30" t="str">
        <f ca="1">IF(K831&lt;&gt;"",COUNTIF($K$3:K831,"*?*"),"")</f>
        <v/>
      </c>
      <c r="M831" s="30">
        <v>829</v>
      </c>
      <c r="N831" s="30" t="str">
        <f t="shared" ca="1" si="12"/>
        <v/>
      </c>
    </row>
    <row r="832" spans="11:14" x14ac:dyDescent="0.25">
      <c r="K832" s="30" t="str">
        <f ca="1">IFERROR(IF(SERVIZIO!$A$3=1,IF(GETPIVOTDATA("Data",$A$1,"Brand",$A832,"Data",DATE(YEAR(INDEX(Tendina_Data,SERVIZIO!$A$2)),MONTH(INDEX(Tendina_Data,SERVIZIO!$A$2)),1))&lt;&gt;"",$A832,""),IF(GETPIVOTDATA("Data",$E$1,"Brand",$F832,"Data",DATE(YEAR(INDEX(Tendina_Data,SERVIZIO!$A$2)),MONTH(INDEX(Tendina_Data,SERVIZIO!$A$2)),1),"Settore",INDEX(Tendina_Settori,SERVIZIO!$A$3))&lt;&gt;"",$F832,"")),"")</f>
        <v/>
      </c>
      <c r="L832" s="30" t="str">
        <f ca="1">IF(K832&lt;&gt;"",COUNTIF($K$3:K832,"*?*"),"")</f>
        <v/>
      </c>
      <c r="M832" s="30">
        <v>830</v>
      </c>
      <c r="N832" s="30" t="str">
        <f t="shared" ca="1" si="12"/>
        <v/>
      </c>
    </row>
    <row r="833" spans="11:14" x14ac:dyDescent="0.25">
      <c r="K833" s="30" t="str">
        <f ca="1">IFERROR(IF(SERVIZIO!$A$3=1,IF(GETPIVOTDATA("Data",$A$1,"Brand",$A833,"Data",DATE(YEAR(INDEX(Tendina_Data,SERVIZIO!$A$2)),MONTH(INDEX(Tendina_Data,SERVIZIO!$A$2)),1))&lt;&gt;"",$A833,""),IF(GETPIVOTDATA("Data",$E$1,"Brand",$F833,"Data",DATE(YEAR(INDEX(Tendina_Data,SERVIZIO!$A$2)),MONTH(INDEX(Tendina_Data,SERVIZIO!$A$2)),1),"Settore",INDEX(Tendina_Settori,SERVIZIO!$A$3))&lt;&gt;"",$F833,"")),"")</f>
        <v/>
      </c>
      <c r="L833" s="30" t="str">
        <f ca="1">IF(K833&lt;&gt;"",COUNTIF($K$3:K833,"*?*"),"")</f>
        <v/>
      </c>
      <c r="M833" s="30">
        <v>831</v>
      </c>
      <c r="N833" s="30" t="str">
        <f t="shared" ca="1" si="12"/>
        <v/>
      </c>
    </row>
    <row r="834" spans="11:14" x14ac:dyDescent="0.25">
      <c r="K834" s="30" t="str">
        <f ca="1">IFERROR(IF(SERVIZIO!$A$3=1,IF(GETPIVOTDATA("Data",$A$1,"Brand",$A834,"Data",DATE(YEAR(INDEX(Tendina_Data,SERVIZIO!$A$2)),MONTH(INDEX(Tendina_Data,SERVIZIO!$A$2)),1))&lt;&gt;"",$A834,""),IF(GETPIVOTDATA("Data",$E$1,"Brand",$F834,"Data",DATE(YEAR(INDEX(Tendina_Data,SERVIZIO!$A$2)),MONTH(INDEX(Tendina_Data,SERVIZIO!$A$2)),1),"Settore",INDEX(Tendina_Settori,SERVIZIO!$A$3))&lt;&gt;"",$F834,"")),"")</f>
        <v/>
      </c>
      <c r="L834" s="30" t="str">
        <f ca="1">IF(K834&lt;&gt;"",COUNTIF($K$3:K834,"*?*"),"")</f>
        <v/>
      </c>
      <c r="M834" s="30">
        <v>832</v>
      </c>
      <c r="N834" s="30" t="str">
        <f t="shared" ca="1" si="12"/>
        <v/>
      </c>
    </row>
    <row r="835" spans="11:14" x14ac:dyDescent="0.25">
      <c r="K835" s="30" t="str">
        <f ca="1">IFERROR(IF(SERVIZIO!$A$3=1,IF(GETPIVOTDATA("Data",$A$1,"Brand",$A835,"Data",DATE(YEAR(INDEX(Tendina_Data,SERVIZIO!$A$2)),MONTH(INDEX(Tendina_Data,SERVIZIO!$A$2)),1))&lt;&gt;"",$A835,""),IF(GETPIVOTDATA("Data",$E$1,"Brand",$F835,"Data",DATE(YEAR(INDEX(Tendina_Data,SERVIZIO!$A$2)),MONTH(INDEX(Tendina_Data,SERVIZIO!$A$2)),1),"Settore",INDEX(Tendina_Settori,SERVIZIO!$A$3))&lt;&gt;"",$F835,"")),"")</f>
        <v/>
      </c>
      <c r="L835" s="30" t="str">
        <f ca="1">IF(K835&lt;&gt;"",COUNTIF($K$3:K835,"*?*"),"")</f>
        <v/>
      </c>
      <c r="M835" s="30">
        <v>833</v>
      </c>
      <c r="N835" s="30" t="str">
        <f t="shared" ca="1" si="12"/>
        <v/>
      </c>
    </row>
    <row r="836" spans="11:14" x14ac:dyDescent="0.25">
      <c r="K836" s="30" t="str">
        <f ca="1">IFERROR(IF(SERVIZIO!$A$3=1,IF(GETPIVOTDATA("Data",$A$1,"Brand",$A836,"Data",DATE(YEAR(INDEX(Tendina_Data,SERVIZIO!$A$2)),MONTH(INDEX(Tendina_Data,SERVIZIO!$A$2)),1))&lt;&gt;"",$A836,""),IF(GETPIVOTDATA("Data",$E$1,"Brand",$F836,"Data",DATE(YEAR(INDEX(Tendina_Data,SERVIZIO!$A$2)),MONTH(INDEX(Tendina_Data,SERVIZIO!$A$2)),1),"Settore",INDEX(Tendina_Settori,SERVIZIO!$A$3))&lt;&gt;"",$F836,"")),"")</f>
        <v/>
      </c>
      <c r="L836" s="30" t="str">
        <f ca="1">IF(K836&lt;&gt;"",COUNTIF($K$3:K836,"*?*"),"")</f>
        <v/>
      </c>
      <c r="M836" s="30">
        <v>834</v>
      </c>
      <c r="N836" s="30" t="str">
        <f t="shared" ref="N836:N899" ca="1" si="13">IFERROR(INDEX($K$3:$K$1002,MATCH($M836,$L$3:$L$1002,0)),"")</f>
        <v/>
      </c>
    </row>
    <row r="837" spans="11:14" x14ac:dyDescent="0.25">
      <c r="K837" s="30" t="str">
        <f ca="1">IFERROR(IF(SERVIZIO!$A$3=1,IF(GETPIVOTDATA("Data",$A$1,"Brand",$A837,"Data",DATE(YEAR(INDEX(Tendina_Data,SERVIZIO!$A$2)),MONTH(INDEX(Tendina_Data,SERVIZIO!$A$2)),1))&lt;&gt;"",$A837,""),IF(GETPIVOTDATA("Data",$E$1,"Brand",$F837,"Data",DATE(YEAR(INDEX(Tendina_Data,SERVIZIO!$A$2)),MONTH(INDEX(Tendina_Data,SERVIZIO!$A$2)),1),"Settore",INDEX(Tendina_Settori,SERVIZIO!$A$3))&lt;&gt;"",$F837,"")),"")</f>
        <v/>
      </c>
      <c r="L837" s="30" t="str">
        <f ca="1">IF(K837&lt;&gt;"",COUNTIF($K$3:K837,"*?*"),"")</f>
        <v/>
      </c>
      <c r="M837" s="30">
        <v>835</v>
      </c>
      <c r="N837" s="30" t="str">
        <f t="shared" ca="1" si="13"/>
        <v/>
      </c>
    </row>
    <row r="838" spans="11:14" x14ac:dyDescent="0.25">
      <c r="K838" s="30" t="str">
        <f ca="1">IFERROR(IF(SERVIZIO!$A$3=1,IF(GETPIVOTDATA("Data",$A$1,"Brand",$A838,"Data",DATE(YEAR(INDEX(Tendina_Data,SERVIZIO!$A$2)),MONTH(INDEX(Tendina_Data,SERVIZIO!$A$2)),1))&lt;&gt;"",$A838,""),IF(GETPIVOTDATA("Data",$E$1,"Brand",$F838,"Data",DATE(YEAR(INDEX(Tendina_Data,SERVIZIO!$A$2)),MONTH(INDEX(Tendina_Data,SERVIZIO!$A$2)),1),"Settore",INDEX(Tendina_Settori,SERVIZIO!$A$3))&lt;&gt;"",$F838,"")),"")</f>
        <v/>
      </c>
      <c r="L838" s="30" t="str">
        <f ca="1">IF(K838&lt;&gt;"",COUNTIF($K$3:K838,"*?*"),"")</f>
        <v/>
      </c>
      <c r="M838" s="30">
        <v>836</v>
      </c>
      <c r="N838" s="30" t="str">
        <f t="shared" ca="1" si="13"/>
        <v/>
      </c>
    </row>
    <row r="839" spans="11:14" x14ac:dyDescent="0.25">
      <c r="K839" s="30" t="str">
        <f ca="1">IFERROR(IF(SERVIZIO!$A$3=1,IF(GETPIVOTDATA("Data",$A$1,"Brand",$A839,"Data",DATE(YEAR(INDEX(Tendina_Data,SERVIZIO!$A$2)),MONTH(INDEX(Tendina_Data,SERVIZIO!$A$2)),1))&lt;&gt;"",$A839,""),IF(GETPIVOTDATA("Data",$E$1,"Brand",$F839,"Data",DATE(YEAR(INDEX(Tendina_Data,SERVIZIO!$A$2)),MONTH(INDEX(Tendina_Data,SERVIZIO!$A$2)),1),"Settore",INDEX(Tendina_Settori,SERVIZIO!$A$3))&lt;&gt;"",$F839,"")),"")</f>
        <v/>
      </c>
      <c r="L839" s="30" t="str">
        <f ca="1">IF(K839&lt;&gt;"",COUNTIF($K$3:K839,"*?*"),"")</f>
        <v/>
      </c>
      <c r="M839" s="30">
        <v>837</v>
      </c>
      <c r="N839" s="30" t="str">
        <f t="shared" ca="1" si="13"/>
        <v/>
      </c>
    </row>
    <row r="840" spans="11:14" x14ac:dyDescent="0.25">
      <c r="K840" s="30" t="str">
        <f ca="1">IFERROR(IF(SERVIZIO!$A$3=1,IF(GETPIVOTDATA("Data",$A$1,"Brand",$A840,"Data",DATE(YEAR(INDEX(Tendina_Data,SERVIZIO!$A$2)),MONTH(INDEX(Tendina_Data,SERVIZIO!$A$2)),1))&lt;&gt;"",$A840,""),IF(GETPIVOTDATA("Data",$E$1,"Brand",$F840,"Data",DATE(YEAR(INDEX(Tendina_Data,SERVIZIO!$A$2)),MONTH(INDEX(Tendina_Data,SERVIZIO!$A$2)),1),"Settore",INDEX(Tendina_Settori,SERVIZIO!$A$3))&lt;&gt;"",$F840,"")),"")</f>
        <v/>
      </c>
      <c r="L840" s="30" t="str">
        <f ca="1">IF(K840&lt;&gt;"",COUNTIF($K$3:K840,"*?*"),"")</f>
        <v/>
      </c>
      <c r="M840" s="30">
        <v>838</v>
      </c>
      <c r="N840" s="30" t="str">
        <f t="shared" ca="1" si="13"/>
        <v/>
      </c>
    </row>
    <row r="841" spans="11:14" x14ac:dyDescent="0.25">
      <c r="K841" s="30" t="str">
        <f ca="1">IFERROR(IF(SERVIZIO!$A$3=1,IF(GETPIVOTDATA("Data",$A$1,"Brand",$A841,"Data",DATE(YEAR(INDEX(Tendina_Data,SERVIZIO!$A$2)),MONTH(INDEX(Tendina_Data,SERVIZIO!$A$2)),1))&lt;&gt;"",$A841,""),IF(GETPIVOTDATA("Data",$E$1,"Brand",$F841,"Data",DATE(YEAR(INDEX(Tendina_Data,SERVIZIO!$A$2)),MONTH(INDEX(Tendina_Data,SERVIZIO!$A$2)),1),"Settore",INDEX(Tendina_Settori,SERVIZIO!$A$3))&lt;&gt;"",$F841,"")),"")</f>
        <v/>
      </c>
      <c r="L841" s="30" t="str">
        <f ca="1">IF(K841&lt;&gt;"",COUNTIF($K$3:K841,"*?*"),"")</f>
        <v/>
      </c>
      <c r="M841" s="30">
        <v>839</v>
      </c>
      <c r="N841" s="30" t="str">
        <f t="shared" ca="1" si="13"/>
        <v/>
      </c>
    </row>
    <row r="842" spans="11:14" x14ac:dyDescent="0.25">
      <c r="K842" s="30" t="str">
        <f ca="1">IFERROR(IF(SERVIZIO!$A$3=1,IF(GETPIVOTDATA("Data",$A$1,"Brand",$A842,"Data",DATE(YEAR(INDEX(Tendina_Data,SERVIZIO!$A$2)),MONTH(INDEX(Tendina_Data,SERVIZIO!$A$2)),1))&lt;&gt;"",$A842,""),IF(GETPIVOTDATA("Data",$E$1,"Brand",$F842,"Data",DATE(YEAR(INDEX(Tendina_Data,SERVIZIO!$A$2)),MONTH(INDEX(Tendina_Data,SERVIZIO!$A$2)),1),"Settore",INDEX(Tendina_Settori,SERVIZIO!$A$3))&lt;&gt;"",$F842,"")),"")</f>
        <v/>
      </c>
      <c r="L842" s="30" t="str">
        <f ca="1">IF(K842&lt;&gt;"",COUNTIF($K$3:K842,"*?*"),"")</f>
        <v/>
      </c>
      <c r="M842" s="30">
        <v>840</v>
      </c>
      <c r="N842" s="30" t="str">
        <f t="shared" ca="1" si="13"/>
        <v/>
      </c>
    </row>
    <row r="843" spans="11:14" x14ac:dyDescent="0.25">
      <c r="K843" s="30" t="str">
        <f ca="1">IFERROR(IF(SERVIZIO!$A$3=1,IF(GETPIVOTDATA("Data",$A$1,"Brand",$A843,"Data",DATE(YEAR(INDEX(Tendina_Data,SERVIZIO!$A$2)),MONTH(INDEX(Tendina_Data,SERVIZIO!$A$2)),1))&lt;&gt;"",$A843,""),IF(GETPIVOTDATA("Data",$E$1,"Brand",$F843,"Data",DATE(YEAR(INDEX(Tendina_Data,SERVIZIO!$A$2)),MONTH(INDEX(Tendina_Data,SERVIZIO!$A$2)),1),"Settore",INDEX(Tendina_Settori,SERVIZIO!$A$3))&lt;&gt;"",$F843,"")),"")</f>
        <v/>
      </c>
      <c r="L843" s="30" t="str">
        <f ca="1">IF(K843&lt;&gt;"",COUNTIF($K$3:K843,"*?*"),"")</f>
        <v/>
      </c>
      <c r="M843" s="30">
        <v>841</v>
      </c>
      <c r="N843" s="30" t="str">
        <f t="shared" ca="1" si="13"/>
        <v/>
      </c>
    </row>
    <row r="844" spans="11:14" x14ac:dyDescent="0.25">
      <c r="K844" s="30" t="str">
        <f ca="1">IFERROR(IF(SERVIZIO!$A$3=1,IF(GETPIVOTDATA("Data",$A$1,"Brand",$A844,"Data",DATE(YEAR(INDEX(Tendina_Data,SERVIZIO!$A$2)),MONTH(INDEX(Tendina_Data,SERVIZIO!$A$2)),1))&lt;&gt;"",$A844,""),IF(GETPIVOTDATA("Data",$E$1,"Brand",$F844,"Data",DATE(YEAR(INDEX(Tendina_Data,SERVIZIO!$A$2)),MONTH(INDEX(Tendina_Data,SERVIZIO!$A$2)),1),"Settore",INDEX(Tendina_Settori,SERVIZIO!$A$3))&lt;&gt;"",$F844,"")),"")</f>
        <v/>
      </c>
      <c r="L844" s="30" t="str">
        <f ca="1">IF(K844&lt;&gt;"",COUNTIF($K$3:K844,"*?*"),"")</f>
        <v/>
      </c>
      <c r="M844" s="30">
        <v>842</v>
      </c>
      <c r="N844" s="30" t="str">
        <f t="shared" ca="1" si="13"/>
        <v/>
      </c>
    </row>
    <row r="845" spans="11:14" x14ac:dyDescent="0.25">
      <c r="K845" s="30" t="str">
        <f ca="1">IFERROR(IF(SERVIZIO!$A$3=1,IF(GETPIVOTDATA("Data",$A$1,"Brand",$A845,"Data",DATE(YEAR(INDEX(Tendina_Data,SERVIZIO!$A$2)),MONTH(INDEX(Tendina_Data,SERVIZIO!$A$2)),1))&lt;&gt;"",$A845,""),IF(GETPIVOTDATA("Data",$E$1,"Brand",$F845,"Data",DATE(YEAR(INDEX(Tendina_Data,SERVIZIO!$A$2)),MONTH(INDEX(Tendina_Data,SERVIZIO!$A$2)),1),"Settore",INDEX(Tendina_Settori,SERVIZIO!$A$3))&lt;&gt;"",$F845,"")),"")</f>
        <v/>
      </c>
      <c r="L845" s="30" t="str">
        <f ca="1">IF(K845&lt;&gt;"",COUNTIF($K$3:K845,"*?*"),"")</f>
        <v/>
      </c>
      <c r="M845" s="30">
        <v>843</v>
      </c>
      <c r="N845" s="30" t="str">
        <f t="shared" ca="1" si="13"/>
        <v/>
      </c>
    </row>
    <row r="846" spans="11:14" x14ac:dyDescent="0.25">
      <c r="K846" s="30" t="str">
        <f ca="1">IFERROR(IF(SERVIZIO!$A$3=1,IF(GETPIVOTDATA("Data",$A$1,"Brand",$A846,"Data",DATE(YEAR(INDEX(Tendina_Data,SERVIZIO!$A$2)),MONTH(INDEX(Tendina_Data,SERVIZIO!$A$2)),1))&lt;&gt;"",$A846,""),IF(GETPIVOTDATA("Data",$E$1,"Brand",$F846,"Data",DATE(YEAR(INDEX(Tendina_Data,SERVIZIO!$A$2)),MONTH(INDEX(Tendina_Data,SERVIZIO!$A$2)),1),"Settore",INDEX(Tendina_Settori,SERVIZIO!$A$3))&lt;&gt;"",$F846,"")),"")</f>
        <v/>
      </c>
      <c r="L846" s="30" t="str">
        <f ca="1">IF(K846&lt;&gt;"",COUNTIF($K$3:K846,"*?*"),"")</f>
        <v/>
      </c>
      <c r="M846" s="30">
        <v>844</v>
      </c>
      <c r="N846" s="30" t="str">
        <f t="shared" ca="1" si="13"/>
        <v/>
      </c>
    </row>
    <row r="847" spans="11:14" x14ac:dyDescent="0.25">
      <c r="K847" s="30" t="str">
        <f ca="1">IFERROR(IF(SERVIZIO!$A$3=1,IF(GETPIVOTDATA("Data",$A$1,"Brand",$A847,"Data",DATE(YEAR(INDEX(Tendina_Data,SERVIZIO!$A$2)),MONTH(INDEX(Tendina_Data,SERVIZIO!$A$2)),1))&lt;&gt;"",$A847,""),IF(GETPIVOTDATA("Data",$E$1,"Brand",$F847,"Data",DATE(YEAR(INDEX(Tendina_Data,SERVIZIO!$A$2)),MONTH(INDEX(Tendina_Data,SERVIZIO!$A$2)),1),"Settore",INDEX(Tendina_Settori,SERVIZIO!$A$3))&lt;&gt;"",$F847,"")),"")</f>
        <v/>
      </c>
      <c r="L847" s="30" t="str">
        <f ca="1">IF(K847&lt;&gt;"",COUNTIF($K$3:K847,"*?*"),"")</f>
        <v/>
      </c>
      <c r="M847" s="30">
        <v>845</v>
      </c>
      <c r="N847" s="30" t="str">
        <f t="shared" ca="1" si="13"/>
        <v/>
      </c>
    </row>
    <row r="848" spans="11:14" x14ac:dyDescent="0.25">
      <c r="K848" s="30" t="str">
        <f ca="1">IFERROR(IF(SERVIZIO!$A$3=1,IF(GETPIVOTDATA("Data",$A$1,"Brand",$A848,"Data",DATE(YEAR(INDEX(Tendina_Data,SERVIZIO!$A$2)),MONTH(INDEX(Tendina_Data,SERVIZIO!$A$2)),1))&lt;&gt;"",$A848,""),IF(GETPIVOTDATA("Data",$E$1,"Brand",$F848,"Data",DATE(YEAR(INDEX(Tendina_Data,SERVIZIO!$A$2)),MONTH(INDEX(Tendina_Data,SERVIZIO!$A$2)),1),"Settore",INDEX(Tendina_Settori,SERVIZIO!$A$3))&lt;&gt;"",$F848,"")),"")</f>
        <v/>
      </c>
      <c r="L848" s="30" t="str">
        <f ca="1">IF(K848&lt;&gt;"",COUNTIF($K$3:K848,"*?*"),"")</f>
        <v/>
      </c>
      <c r="M848" s="30">
        <v>846</v>
      </c>
      <c r="N848" s="30" t="str">
        <f t="shared" ca="1" si="13"/>
        <v/>
      </c>
    </row>
    <row r="849" spans="11:14" x14ac:dyDescent="0.25">
      <c r="K849" s="30" t="str">
        <f ca="1">IFERROR(IF(SERVIZIO!$A$3=1,IF(GETPIVOTDATA("Data",$A$1,"Brand",$A849,"Data",DATE(YEAR(INDEX(Tendina_Data,SERVIZIO!$A$2)),MONTH(INDEX(Tendina_Data,SERVIZIO!$A$2)),1))&lt;&gt;"",$A849,""),IF(GETPIVOTDATA("Data",$E$1,"Brand",$F849,"Data",DATE(YEAR(INDEX(Tendina_Data,SERVIZIO!$A$2)),MONTH(INDEX(Tendina_Data,SERVIZIO!$A$2)),1),"Settore",INDEX(Tendina_Settori,SERVIZIO!$A$3))&lt;&gt;"",$F849,"")),"")</f>
        <v/>
      </c>
      <c r="L849" s="30" t="str">
        <f ca="1">IF(K849&lt;&gt;"",COUNTIF($K$3:K849,"*?*"),"")</f>
        <v/>
      </c>
      <c r="M849" s="30">
        <v>847</v>
      </c>
      <c r="N849" s="30" t="str">
        <f t="shared" ca="1" si="13"/>
        <v/>
      </c>
    </row>
    <row r="850" spans="11:14" x14ac:dyDescent="0.25">
      <c r="K850" s="30" t="str">
        <f ca="1">IFERROR(IF(SERVIZIO!$A$3=1,IF(GETPIVOTDATA("Data",$A$1,"Brand",$A850,"Data",DATE(YEAR(INDEX(Tendina_Data,SERVIZIO!$A$2)),MONTH(INDEX(Tendina_Data,SERVIZIO!$A$2)),1))&lt;&gt;"",$A850,""),IF(GETPIVOTDATA("Data",$E$1,"Brand",$F850,"Data",DATE(YEAR(INDEX(Tendina_Data,SERVIZIO!$A$2)),MONTH(INDEX(Tendina_Data,SERVIZIO!$A$2)),1),"Settore",INDEX(Tendina_Settori,SERVIZIO!$A$3))&lt;&gt;"",$F850,"")),"")</f>
        <v/>
      </c>
      <c r="L850" s="30" t="str">
        <f ca="1">IF(K850&lt;&gt;"",COUNTIF($K$3:K850,"*?*"),"")</f>
        <v/>
      </c>
      <c r="M850" s="30">
        <v>848</v>
      </c>
      <c r="N850" s="30" t="str">
        <f t="shared" ca="1" si="13"/>
        <v/>
      </c>
    </row>
    <row r="851" spans="11:14" x14ac:dyDescent="0.25">
      <c r="K851" s="30" t="str">
        <f ca="1">IFERROR(IF(SERVIZIO!$A$3=1,IF(GETPIVOTDATA("Data",$A$1,"Brand",$A851,"Data",DATE(YEAR(INDEX(Tendina_Data,SERVIZIO!$A$2)),MONTH(INDEX(Tendina_Data,SERVIZIO!$A$2)),1))&lt;&gt;"",$A851,""),IF(GETPIVOTDATA("Data",$E$1,"Brand",$F851,"Data",DATE(YEAR(INDEX(Tendina_Data,SERVIZIO!$A$2)),MONTH(INDEX(Tendina_Data,SERVIZIO!$A$2)),1),"Settore",INDEX(Tendina_Settori,SERVIZIO!$A$3))&lt;&gt;"",$F851,"")),"")</f>
        <v/>
      </c>
      <c r="L851" s="30" t="str">
        <f ca="1">IF(K851&lt;&gt;"",COUNTIF($K$3:K851,"*?*"),"")</f>
        <v/>
      </c>
      <c r="M851" s="30">
        <v>849</v>
      </c>
      <c r="N851" s="30" t="str">
        <f t="shared" ca="1" si="13"/>
        <v/>
      </c>
    </row>
    <row r="852" spans="11:14" x14ac:dyDescent="0.25">
      <c r="K852" s="30" t="str">
        <f ca="1">IFERROR(IF(SERVIZIO!$A$3=1,IF(GETPIVOTDATA("Data",$A$1,"Brand",$A852,"Data",DATE(YEAR(INDEX(Tendina_Data,SERVIZIO!$A$2)),MONTH(INDEX(Tendina_Data,SERVIZIO!$A$2)),1))&lt;&gt;"",$A852,""),IF(GETPIVOTDATA("Data",$E$1,"Brand",$F852,"Data",DATE(YEAR(INDEX(Tendina_Data,SERVIZIO!$A$2)),MONTH(INDEX(Tendina_Data,SERVIZIO!$A$2)),1),"Settore",INDEX(Tendina_Settori,SERVIZIO!$A$3))&lt;&gt;"",$F852,"")),"")</f>
        <v/>
      </c>
      <c r="L852" s="30" t="str">
        <f ca="1">IF(K852&lt;&gt;"",COUNTIF($K$3:K852,"*?*"),"")</f>
        <v/>
      </c>
      <c r="M852" s="30">
        <v>850</v>
      </c>
      <c r="N852" s="30" t="str">
        <f t="shared" ca="1" si="13"/>
        <v/>
      </c>
    </row>
    <row r="853" spans="11:14" x14ac:dyDescent="0.25">
      <c r="K853" s="30" t="str">
        <f ca="1">IFERROR(IF(SERVIZIO!$A$3=1,IF(GETPIVOTDATA("Data",$A$1,"Brand",$A853,"Data",DATE(YEAR(INDEX(Tendina_Data,SERVIZIO!$A$2)),MONTH(INDEX(Tendina_Data,SERVIZIO!$A$2)),1))&lt;&gt;"",$A853,""),IF(GETPIVOTDATA("Data",$E$1,"Brand",$F853,"Data",DATE(YEAR(INDEX(Tendina_Data,SERVIZIO!$A$2)),MONTH(INDEX(Tendina_Data,SERVIZIO!$A$2)),1),"Settore",INDEX(Tendina_Settori,SERVIZIO!$A$3))&lt;&gt;"",$F853,"")),"")</f>
        <v/>
      </c>
      <c r="L853" s="30" t="str">
        <f ca="1">IF(K853&lt;&gt;"",COUNTIF($K$3:K853,"*?*"),"")</f>
        <v/>
      </c>
      <c r="M853" s="30">
        <v>851</v>
      </c>
      <c r="N853" s="30" t="str">
        <f t="shared" ca="1" si="13"/>
        <v/>
      </c>
    </row>
    <row r="854" spans="11:14" x14ac:dyDescent="0.25">
      <c r="K854" s="30" t="str">
        <f ca="1">IFERROR(IF(SERVIZIO!$A$3=1,IF(GETPIVOTDATA("Data",$A$1,"Brand",$A854,"Data",DATE(YEAR(INDEX(Tendina_Data,SERVIZIO!$A$2)),MONTH(INDEX(Tendina_Data,SERVIZIO!$A$2)),1))&lt;&gt;"",$A854,""),IF(GETPIVOTDATA("Data",$E$1,"Brand",$F854,"Data",DATE(YEAR(INDEX(Tendina_Data,SERVIZIO!$A$2)),MONTH(INDEX(Tendina_Data,SERVIZIO!$A$2)),1),"Settore",INDEX(Tendina_Settori,SERVIZIO!$A$3))&lt;&gt;"",$F854,"")),"")</f>
        <v/>
      </c>
      <c r="L854" s="30" t="str">
        <f ca="1">IF(K854&lt;&gt;"",COUNTIF($K$3:K854,"*?*"),"")</f>
        <v/>
      </c>
      <c r="M854" s="30">
        <v>852</v>
      </c>
      <c r="N854" s="30" t="str">
        <f t="shared" ca="1" si="13"/>
        <v/>
      </c>
    </row>
    <row r="855" spans="11:14" x14ac:dyDescent="0.25">
      <c r="K855" s="30" t="str">
        <f ca="1">IFERROR(IF(SERVIZIO!$A$3=1,IF(GETPIVOTDATA("Data",$A$1,"Brand",$A855,"Data",DATE(YEAR(INDEX(Tendina_Data,SERVIZIO!$A$2)),MONTH(INDEX(Tendina_Data,SERVIZIO!$A$2)),1))&lt;&gt;"",$A855,""),IF(GETPIVOTDATA("Data",$E$1,"Brand",$F855,"Data",DATE(YEAR(INDEX(Tendina_Data,SERVIZIO!$A$2)),MONTH(INDEX(Tendina_Data,SERVIZIO!$A$2)),1),"Settore",INDEX(Tendina_Settori,SERVIZIO!$A$3))&lt;&gt;"",$F855,"")),"")</f>
        <v/>
      </c>
      <c r="L855" s="30" t="str">
        <f ca="1">IF(K855&lt;&gt;"",COUNTIF($K$3:K855,"*?*"),"")</f>
        <v/>
      </c>
      <c r="M855" s="30">
        <v>853</v>
      </c>
      <c r="N855" s="30" t="str">
        <f t="shared" ca="1" si="13"/>
        <v/>
      </c>
    </row>
    <row r="856" spans="11:14" x14ac:dyDescent="0.25">
      <c r="K856" s="30" t="str">
        <f ca="1">IFERROR(IF(SERVIZIO!$A$3=1,IF(GETPIVOTDATA("Data",$A$1,"Brand",$A856,"Data",DATE(YEAR(INDEX(Tendina_Data,SERVIZIO!$A$2)),MONTH(INDEX(Tendina_Data,SERVIZIO!$A$2)),1))&lt;&gt;"",$A856,""),IF(GETPIVOTDATA("Data",$E$1,"Brand",$F856,"Data",DATE(YEAR(INDEX(Tendina_Data,SERVIZIO!$A$2)),MONTH(INDEX(Tendina_Data,SERVIZIO!$A$2)),1),"Settore",INDEX(Tendina_Settori,SERVIZIO!$A$3))&lt;&gt;"",$F856,"")),"")</f>
        <v/>
      </c>
      <c r="L856" s="30" t="str">
        <f ca="1">IF(K856&lt;&gt;"",COUNTIF($K$3:K856,"*?*"),"")</f>
        <v/>
      </c>
      <c r="M856" s="30">
        <v>854</v>
      </c>
      <c r="N856" s="30" t="str">
        <f t="shared" ca="1" si="13"/>
        <v/>
      </c>
    </row>
    <row r="857" spans="11:14" x14ac:dyDescent="0.25">
      <c r="K857" s="30" t="str">
        <f ca="1">IFERROR(IF(SERVIZIO!$A$3=1,IF(GETPIVOTDATA("Data",$A$1,"Brand",$A857,"Data",DATE(YEAR(INDEX(Tendina_Data,SERVIZIO!$A$2)),MONTH(INDEX(Tendina_Data,SERVIZIO!$A$2)),1))&lt;&gt;"",$A857,""),IF(GETPIVOTDATA("Data",$E$1,"Brand",$F857,"Data",DATE(YEAR(INDEX(Tendina_Data,SERVIZIO!$A$2)),MONTH(INDEX(Tendina_Data,SERVIZIO!$A$2)),1),"Settore",INDEX(Tendina_Settori,SERVIZIO!$A$3))&lt;&gt;"",$F857,"")),"")</f>
        <v/>
      </c>
      <c r="L857" s="30" t="str">
        <f ca="1">IF(K857&lt;&gt;"",COUNTIF($K$3:K857,"*?*"),"")</f>
        <v/>
      </c>
      <c r="M857" s="30">
        <v>855</v>
      </c>
      <c r="N857" s="30" t="str">
        <f t="shared" ca="1" si="13"/>
        <v/>
      </c>
    </row>
    <row r="858" spans="11:14" x14ac:dyDescent="0.25">
      <c r="K858" s="30" t="str">
        <f ca="1">IFERROR(IF(SERVIZIO!$A$3=1,IF(GETPIVOTDATA("Data",$A$1,"Brand",$A858,"Data",DATE(YEAR(INDEX(Tendina_Data,SERVIZIO!$A$2)),MONTH(INDEX(Tendina_Data,SERVIZIO!$A$2)),1))&lt;&gt;"",$A858,""),IF(GETPIVOTDATA("Data",$E$1,"Brand",$F858,"Data",DATE(YEAR(INDEX(Tendina_Data,SERVIZIO!$A$2)),MONTH(INDEX(Tendina_Data,SERVIZIO!$A$2)),1),"Settore",INDEX(Tendina_Settori,SERVIZIO!$A$3))&lt;&gt;"",$F858,"")),"")</f>
        <v/>
      </c>
      <c r="L858" s="30" t="str">
        <f ca="1">IF(K858&lt;&gt;"",COUNTIF($K$3:K858,"*?*"),"")</f>
        <v/>
      </c>
      <c r="M858" s="30">
        <v>856</v>
      </c>
      <c r="N858" s="30" t="str">
        <f t="shared" ca="1" si="13"/>
        <v/>
      </c>
    </row>
    <row r="859" spans="11:14" x14ac:dyDescent="0.25">
      <c r="K859" s="30" t="str">
        <f ca="1">IFERROR(IF(SERVIZIO!$A$3=1,IF(GETPIVOTDATA("Data",$A$1,"Brand",$A859,"Data",DATE(YEAR(INDEX(Tendina_Data,SERVIZIO!$A$2)),MONTH(INDEX(Tendina_Data,SERVIZIO!$A$2)),1))&lt;&gt;"",$A859,""),IF(GETPIVOTDATA("Data",$E$1,"Brand",$F859,"Data",DATE(YEAR(INDEX(Tendina_Data,SERVIZIO!$A$2)),MONTH(INDEX(Tendina_Data,SERVIZIO!$A$2)),1),"Settore",INDEX(Tendina_Settori,SERVIZIO!$A$3))&lt;&gt;"",$F859,"")),"")</f>
        <v/>
      </c>
      <c r="L859" s="30" t="str">
        <f ca="1">IF(K859&lt;&gt;"",COUNTIF($K$3:K859,"*?*"),"")</f>
        <v/>
      </c>
      <c r="M859" s="30">
        <v>857</v>
      </c>
      <c r="N859" s="30" t="str">
        <f t="shared" ca="1" si="13"/>
        <v/>
      </c>
    </row>
    <row r="860" spans="11:14" x14ac:dyDescent="0.25">
      <c r="K860" s="30" t="str">
        <f ca="1">IFERROR(IF(SERVIZIO!$A$3=1,IF(GETPIVOTDATA("Data",$A$1,"Brand",$A860,"Data",DATE(YEAR(INDEX(Tendina_Data,SERVIZIO!$A$2)),MONTH(INDEX(Tendina_Data,SERVIZIO!$A$2)),1))&lt;&gt;"",$A860,""),IF(GETPIVOTDATA("Data",$E$1,"Brand",$F860,"Data",DATE(YEAR(INDEX(Tendina_Data,SERVIZIO!$A$2)),MONTH(INDEX(Tendina_Data,SERVIZIO!$A$2)),1),"Settore",INDEX(Tendina_Settori,SERVIZIO!$A$3))&lt;&gt;"",$F860,"")),"")</f>
        <v/>
      </c>
      <c r="L860" s="30" t="str">
        <f ca="1">IF(K860&lt;&gt;"",COUNTIF($K$3:K860,"*?*"),"")</f>
        <v/>
      </c>
      <c r="M860" s="30">
        <v>858</v>
      </c>
      <c r="N860" s="30" t="str">
        <f t="shared" ca="1" si="13"/>
        <v/>
      </c>
    </row>
    <row r="861" spans="11:14" x14ac:dyDescent="0.25">
      <c r="K861" s="30" t="str">
        <f ca="1">IFERROR(IF(SERVIZIO!$A$3=1,IF(GETPIVOTDATA("Data",$A$1,"Brand",$A861,"Data",DATE(YEAR(INDEX(Tendina_Data,SERVIZIO!$A$2)),MONTH(INDEX(Tendina_Data,SERVIZIO!$A$2)),1))&lt;&gt;"",$A861,""),IF(GETPIVOTDATA("Data",$E$1,"Brand",$F861,"Data",DATE(YEAR(INDEX(Tendina_Data,SERVIZIO!$A$2)),MONTH(INDEX(Tendina_Data,SERVIZIO!$A$2)),1),"Settore",INDEX(Tendina_Settori,SERVIZIO!$A$3))&lt;&gt;"",$F861,"")),"")</f>
        <v/>
      </c>
      <c r="L861" s="30" t="str">
        <f ca="1">IF(K861&lt;&gt;"",COUNTIF($K$3:K861,"*?*"),"")</f>
        <v/>
      </c>
      <c r="M861" s="30">
        <v>859</v>
      </c>
      <c r="N861" s="30" t="str">
        <f t="shared" ca="1" si="13"/>
        <v/>
      </c>
    </row>
    <row r="862" spans="11:14" x14ac:dyDescent="0.25">
      <c r="K862" s="30" t="str">
        <f ca="1">IFERROR(IF(SERVIZIO!$A$3=1,IF(GETPIVOTDATA("Data",$A$1,"Brand",$A862,"Data",DATE(YEAR(INDEX(Tendina_Data,SERVIZIO!$A$2)),MONTH(INDEX(Tendina_Data,SERVIZIO!$A$2)),1))&lt;&gt;"",$A862,""),IF(GETPIVOTDATA("Data",$E$1,"Brand",$F862,"Data",DATE(YEAR(INDEX(Tendina_Data,SERVIZIO!$A$2)),MONTH(INDEX(Tendina_Data,SERVIZIO!$A$2)),1),"Settore",INDEX(Tendina_Settori,SERVIZIO!$A$3))&lt;&gt;"",$F862,"")),"")</f>
        <v/>
      </c>
      <c r="L862" s="30" t="str">
        <f ca="1">IF(K862&lt;&gt;"",COUNTIF($K$3:K862,"*?*"),"")</f>
        <v/>
      </c>
      <c r="M862" s="30">
        <v>860</v>
      </c>
      <c r="N862" s="30" t="str">
        <f t="shared" ca="1" si="13"/>
        <v/>
      </c>
    </row>
    <row r="863" spans="11:14" x14ac:dyDescent="0.25">
      <c r="K863" s="30" t="str">
        <f ca="1">IFERROR(IF(SERVIZIO!$A$3=1,IF(GETPIVOTDATA("Data",$A$1,"Brand",$A863,"Data",DATE(YEAR(INDEX(Tendina_Data,SERVIZIO!$A$2)),MONTH(INDEX(Tendina_Data,SERVIZIO!$A$2)),1))&lt;&gt;"",$A863,""),IF(GETPIVOTDATA("Data",$E$1,"Brand",$F863,"Data",DATE(YEAR(INDEX(Tendina_Data,SERVIZIO!$A$2)),MONTH(INDEX(Tendina_Data,SERVIZIO!$A$2)),1),"Settore",INDEX(Tendina_Settori,SERVIZIO!$A$3))&lt;&gt;"",$F863,"")),"")</f>
        <v/>
      </c>
      <c r="L863" s="30" t="str">
        <f ca="1">IF(K863&lt;&gt;"",COUNTIF($K$3:K863,"*?*"),"")</f>
        <v/>
      </c>
      <c r="M863" s="30">
        <v>861</v>
      </c>
      <c r="N863" s="30" t="str">
        <f t="shared" ca="1" si="13"/>
        <v/>
      </c>
    </row>
    <row r="864" spans="11:14" x14ac:dyDescent="0.25">
      <c r="K864" s="30" t="str">
        <f ca="1">IFERROR(IF(SERVIZIO!$A$3=1,IF(GETPIVOTDATA("Data",$A$1,"Brand",$A864,"Data",DATE(YEAR(INDEX(Tendina_Data,SERVIZIO!$A$2)),MONTH(INDEX(Tendina_Data,SERVIZIO!$A$2)),1))&lt;&gt;"",$A864,""),IF(GETPIVOTDATA("Data",$E$1,"Brand",$F864,"Data",DATE(YEAR(INDEX(Tendina_Data,SERVIZIO!$A$2)),MONTH(INDEX(Tendina_Data,SERVIZIO!$A$2)),1),"Settore",INDEX(Tendina_Settori,SERVIZIO!$A$3))&lt;&gt;"",$F864,"")),"")</f>
        <v/>
      </c>
      <c r="L864" s="30" t="str">
        <f ca="1">IF(K864&lt;&gt;"",COUNTIF($K$3:K864,"*?*"),"")</f>
        <v/>
      </c>
      <c r="M864" s="30">
        <v>862</v>
      </c>
      <c r="N864" s="30" t="str">
        <f t="shared" ca="1" si="13"/>
        <v/>
      </c>
    </row>
    <row r="865" spans="11:14" x14ac:dyDescent="0.25">
      <c r="K865" s="30" t="str">
        <f ca="1">IFERROR(IF(SERVIZIO!$A$3=1,IF(GETPIVOTDATA("Data",$A$1,"Brand",$A865,"Data",DATE(YEAR(INDEX(Tendina_Data,SERVIZIO!$A$2)),MONTH(INDEX(Tendina_Data,SERVIZIO!$A$2)),1))&lt;&gt;"",$A865,""),IF(GETPIVOTDATA("Data",$E$1,"Brand",$F865,"Data",DATE(YEAR(INDEX(Tendina_Data,SERVIZIO!$A$2)),MONTH(INDEX(Tendina_Data,SERVIZIO!$A$2)),1),"Settore",INDEX(Tendina_Settori,SERVIZIO!$A$3))&lt;&gt;"",$F865,"")),"")</f>
        <v/>
      </c>
      <c r="L865" s="30" t="str">
        <f ca="1">IF(K865&lt;&gt;"",COUNTIF($K$3:K865,"*?*"),"")</f>
        <v/>
      </c>
      <c r="M865" s="30">
        <v>863</v>
      </c>
      <c r="N865" s="30" t="str">
        <f t="shared" ca="1" si="13"/>
        <v/>
      </c>
    </row>
    <row r="866" spans="11:14" x14ac:dyDescent="0.25">
      <c r="K866" s="30" t="str">
        <f ca="1">IFERROR(IF(SERVIZIO!$A$3=1,IF(GETPIVOTDATA("Data",$A$1,"Brand",$A866,"Data",DATE(YEAR(INDEX(Tendina_Data,SERVIZIO!$A$2)),MONTH(INDEX(Tendina_Data,SERVIZIO!$A$2)),1))&lt;&gt;"",$A866,""),IF(GETPIVOTDATA("Data",$E$1,"Brand",$F866,"Data",DATE(YEAR(INDEX(Tendina_Data,SERVIZIO!$A$2)),MONTH(INDEX(Tendina_Data,SERVIZIO!$A$2)),1),"Settore",INDEX(Tendina_Settori,SERVIZIO!$A$3))&lt;&gt;"",$F866,"")),"")</f>
        <v/>
      </c>
      <c r="L866" s="30" t="str">
        <f ca="1">IF(K866&lt;&gt;"",COUNTIF($K$3:K866,"*?*"),"")</f>
        <v/>
      </c>
      <c r="M866" s="30">
        <v>864</v>
      </c>
      <c r="N866" s="30" t="str">
        <f t="shared" ca="1" si="13"/>
        <v/>
      </c>
    </row>
    <row r="867" spans="11:14" x14ac:dyDescent="0.25">
      <c r="K867" s="30" t="str">
        <f ca="1">IFERROR(IF(SERVIZIO!$A$3=1,IF(GETPIVOTDATA("Data",$A$1,"Brand",$A867,"Data",DATE(YEAR(INDEX(Tendina_Data,SERVIZIO!$A$2)),MONTH(INDEX(Tendina_Data,SERVIZIO!$A$2)),1))&lt;&gt;"",$A867,""),IF(GETPIVOTDATA("Data",$E$1,"Brand",$F867,"Data",DATE(YEAR(INDEX(Tendina_Data,SERVIZIO!$A$2)),MONTH(INDEX(Tendina_Data,SERVIZIO!$A$2)),1),"Settore",INDEX(Tendina_Settori,SERVIZIO!$A$3))&lt;&gt;"",$F867,"")),"")</f>
        <v/>
      </c>
      <c r="L867" s="30" t="str">
        <f ca="1">IF(K867&lt;&gt;"",COUNTIF($K$3:K867,"*?*"),"")</f>
        <v/>
      </c>
      <c r="M867" s="30">
        <v>865</v>
      </c>
      <c r="N867" s="30" t="str">
        <f t="shared" ca="1" si="13"/>
        <v/>
      </c>
    </row>
    <row r="868" spans="11:14" x14ac:dyDescent="0.25">
      <c r="K868" s="30" t="str">
        <f ca="1">IFERROR(IF(SERVIZIO!$A$3=1,IF(GETPIVOTDATA("Data",$A$1,"Brand",$A868,"Data",DATE(YEAR(INDEX(Tendina_Data,SERVIZIO!$A$2)),MONTH(INDEX(Tendina_Data,SERVIZIO!$A$2)),1))&lt;&gt;"",$A868,""),IF(GETPIVOTDATA("Data",$E$1,"Brand",$F868,"Data",DATE(YEAR(INDEX(Tendina_Data,SERVIZIO!$A$2)),MONTH(INDEX(Tendina_Data,SERVIZIO!$A$2)),1),"Settore",INDEX(Tendina_Settori,SERVIZIO!$A$3))&lt;&gt;"",$F868,"")),"")</f>
        <v/>
      </c>
      <c r="L868" s="30" t="str">
        <f ca="1">IF(K868&lt;&gt;"",COUNTIF($K$3:K868,"*?*"),"")</f>
        <v/>
      </c>
      <c r="M868" s="30">
        <v>866</v>
      </c>
      <c r="N868" s="30" t="str">
        <f t="shared" ca="1" si="13"/>
        <v/>
      </c>
    </row>
    <row r="869" spans="11:14" x14ac:dyDescent="0.25">
      <c r="K869" s="30" t="str">
        <f ca="1">IFERROR(IF(SERVIZIO!$A$3=1,IF(GETPIVOTDATA("Data",$A$1,"Brand",$A869,"Data",DATE(YEAR(INDEX(Tendina_Data,SERVIZIO!$A$2)),MONTH(INDEX(Tendina_Data,SERVIZIO!$A$2)),1))&lt;&gt;"",$A869,""),IF(GETPIVOTDATA("Data",$E$1,"Brand",$F869,"Data",DATE(YEAR(INDEX(Tendina_Data,SERVIZIO!$A$2)),MONTH(INDEX(Tendina_Data,SERVIZIO!$A$2)),1),"Settore",INDEX(Tendina_Settori,SERVIZIO!$A$3))&lt;&gt;"",$F869,"")),"")</f>
        <v/>
      </c>
      <c r="L869" s="30" t="str">
        <f ca="1">IF(K869&lt;&gt;"",COUNTIF($K$3:K869,"*?*"),"")</f>
        <v/>
      </c>
      <c r="M869" s="30">
        <v>867</v>
      </c>
      <c r="N869" s="30" t="str">
        <f t="shared" ca="1" si="13"/>
        <v/>
      </c>
    </row>
    <row r="870" spans="11:14" x14ac:dyDescent="0.25">
      <c r="K870" s="30" t="str">
        <f ca="1">IFERROR(IF(SERVIZIO!$A$3=1,IF(GETPIVOTDATA("Data",$A$1,"Brand",$A870,"Data",DATE(YEAR(INDEX(Tendina_Data,SERVIZIO!$A$2)),MONTH(INDEX(Tendina_Data,SERVIZIO!$A$2)),1))&lt;&gt;"",$A870,""),IF(GETPIVOTDATA("Data",$E$1,"Brand",$F870,"Data",DATE(YEAR(INDEX(Tendina_Data,SERVIZIO!$A$2)),MONTH(INDEX(Tendina_Data,SERVIZIO!$A$2)),1),"Settore",INDEX(Tendina_Settori,SERVIZIO!$A$3))&lt;&gt;"",$F870,"")),"")</f>
        <v/>
      </c>
      <c r="L870" s="30" t="str">
        <f ca="1">IF(K870&lt;&gt;"",COUNTIF($K$3:K870,"*?*"),"")</f>
        <v/>
      </c>
      <c r="M870" s="30">
        <v>868</v>
      </c>
      <c r="N870" s="30" t="str">
        <f t="shared" ca="1" si="13"/>
        <v/>
      </c>
    </row>
    <row r="871" spans="11:14" x14ac:dyDescent="0.25">
      <c r="K871" s="30" t="str">
        <f ca="1">IFERROR(IF(SERVIZIO!$A$3=1,IF(GETPIVOTDATA("Data",$A$1,"Brand",$A871,"Data",DATE(YEAR(INDEX(Tendina_Data,SERVIZIO!$A$2)),MONTH(INDEX(Tendina_Data,SERVIZIO!$A$2)),1))&lt;&gt;"",$A871,""),IF(GETPIVOTDATA("Data",$E$1,"Brand",$F871,"Data",DATE(YEAR(INDEX(Tendina_Data,SERVIZIO!$A$2)),MONTH(INDEX(Tendina_Data,SERVIZIO!$A$2)),1),"Settore",INDEX(Tendina_Settori,SERVIZIO!$A$3))&lt;&gt;"",$F871,"")),"")</f>
        <v/>
      </c>
      <c r="L871" s="30" t="str">
        <f ca="1">IF(K871&lt;&gt;"",COUNTIF($K$3:K871,"*?*"),"")</f>
        <v/>
      </c>
      <c r="M871" s="30">
        <v>869</v>
      </c>
      <c r="N871" s="30" t="str">
        <f t="shared" ca="1" si="13"/>
        <v/>
      </c>
    </row>
    <row r="872" spans="11:14" x14ac:dyDescent="0.25">
      <c r="K872" s="30" t="str">
        <f ca="1">IFERROR(IF(SERVIZIO!$A$3=1,IF(GETPIVOTDATA("Data",$A$1,"Brand",$A872,"Data",DATE(YEAR(INDEX(Tendina_Data,SERVIZIO!$A$2)),MONTH(INDEX(Tendina_Data,SERVIZIO!$A$2)),1))&lt;&gt;"",$A872,""),IF(GETPIVOTDATA("Data",$E$1,"Brand",$F872,"Data",DATE(YEAR(INDEX(Tendina_Data,SERVIZIO!$A$2)),MONTH(INDEX(Tendina_Data,SERVIZIO!$A$2)),1),"Settore",INDEX(Tendina_Settori,SERVIZIO!$A$3))&lt;&gt;"",$F872,"")),"")</f>
        <v/>
      </c>
      <c r="L872" s="30" t="str">
        <f ca="1">IF(K872&lt;&gt;"",COUNTIF($K$3:K872,"*?*"),"")</f>
        <v/>
      </c>
      <c r="M872" s="30">
        <v>870</v>
      </c>
      <c r="N872" s="30" t="str">
        <f t="shared" ca="1" si="13"/>
        <v/>
      </c>
    </row>
    <row r="873" spans="11:14" x14ac:dyDescent="0.25">
      <c r="K873" s="30" t="str">
        <f ca="1">IFERROR(IF(SERVIZIO!$A$3=1,IF(GETPIVOTDATA("Data",$A$1,"Brand",$A873,"Data",DATE(YEAR(INDEX(Tendina_Data,SERVIZIO!$A$2)),MONTH(INDEX(Tendina_Data,SERVIZIO!$A$2)),1))&lt;&gt;"",$A873,""),IF(GETPIVOTDATA("Data",$E$1,"Brand",$F873,"Data",DATE(YEAR(INDEX(Tendina_Data,SERVIZIO!$A$2)),MONTH(INDEX(Tendina_Data,SERVIZIO!$A$2)),1),"Settore",INDEX(Tendina_Settori,SERVIZIO!$A$3))&lt;&gt;"",$F873,"")),"")</f>
        <v/>
      </c>
      <c r="L873" s="30" t="str">
        <f ca="1">IF(K873&lt;&gt;"",COUNTIF($K$3:K873,"*?*"),"")</f>
        <v/>
      </c>
      <c r="M873" s="30">
        <v>871</v>
      </c>
      <c r="N873" s="30" t="str">
        <f t="shared" ca="1" si="13"/>
        <v/>
      </c>
    </row>
    <row r="874" spans="11:14" x14ac:dyDescent="0.25">
      <c r="K874" s="30" t="str">
        <f ca="1">IFERROR(IF(SERVIZIO!$A$3=1,IF(GETPIVOTDATA("Data",$A$1,"Brand",$A874,"Data",DATE(YEAR(INDEX(Tendina_Data,SERVIZIO!$A$2)),MONTH(INDEX(Tendina_Data,SERVIZIO!$A$2)),1))&lt;&gt;"",$A874,""),IF(GETPIVOTDATA("Data",$E$1,"Brand",$F874,"Data",DATE(YEAR(INDEX(Tendina_Data,SERVIZIO!$A$2)),MONTH(INDEX(Tendina_Data,SERVIZIO!$A$2)),1),"Settore",INDEX(Tendina_Settori,SERVIZIO!$A$3))&lt;&gt;"",$F874,"")),"")</f>
        <v/>
      </c>
      <c r="L874" s="30" t="str">
        <f ca="1">IF(K874&lt;&gt;"",COUNTIF($K$3:K874,"*?*"),"")</f>
        <v/>
      </c>
      <c r="M874" s="30">
        <v>872</v>
      </c>
      <c r="N874" s="30" t="str">
        <f t="shared" ca="1" si="13"/>
        <v/>
      </c>
    </row>
    <row r="875" spans="11:14" x14ac:dyDescent="0.25">
      <c r="K875" s="30" t="str">
        <f ca="1">IFERROR(IF(SERVIZIO!$A$3=1,IF(GETPIVOTDATA("Data",$A$1,"Brand",$A875,"Data",DATE(YEAR(INDEX(Tendina_Data,SERVIZIO!$A$2)),MONTH(INDEX(Tendina_Data,SERVIZIO!$A$2)),1))&lt;&gt;"",$A875,""),IF(GETPIVOTDATA("Data",$E$1,"Brand",$F875,"Data",DATE(YEAR(INDEX(Tendina_Data,SERVIZIO!$A$2)),MONTH(INDEX(Tendina_Data,SERVIZIO!$A$2)),1),"Settore",INDEX(Tendina_Settori,SERVIZIO!$A$3))&lt;&gt;"",$F875,"")),"")</f>
        <v/>
      </c>
      <c r="L875" s="30" t="str">
        <f ca="1">IF(K875&lt;&gt;"",COUNTIF($K$3:K875,"*?*"),"")</f>
        <v/>
      </c>
      <c r="M875" s="30">
        <v>873</v>
      </c>
      <c r="N875" s="30" t="str">
        <f t="shared" ca="1" si="13"/>
        <v/>
      </c>
    </row>
    <row r="876" spans="11:14" x14ac:dyDescent="0.25">
      <c r="K876" s="30" t="str">
        <f ca="1">IFERROR(IF(SERVIZIO!$A$3=1,IF(GETPIVOTDATA("Data",$A$1,"Brand",$A876,"Data",DATE(YEAR(INDEX(Tendina_Data,SERVIZIO!$A$2)),MONTH(INDEX(Tendina_Data,SERVIZIO!$A$2)),1))&lt;&gt;"",$A876,""),IF(GETPIVOTDATA("Data",$E$1,"Brand",$F876,"Data",DATE(YEAR(INDEX(Tendina_Data,SERVIZIO!$A$2)),MONTH(INDEX(Tendina_Data,SERVIZIO!$A$2)),1),"Settore",INDEX(Tendina_Settori,SERVIZIO!$A$3))&lt;&gt;"",$F876,"")),"")</f>
        <v/>
      </c>
      <c r="L876" s="30" t="str">
        <f ca="1">IF(K876&lt;&gt;"",COUNTIF($K$3:K876,"*?*"),"")</f>
        <v/>
      </c>
      <c r="M876" s="30">
        <v>874</v>
      </c>
      <c r="N876" s="30" t="str">
        <f t="shared" ca="1" si="13"/>
        <v/>
      </c>
    </row>
    <row r="877" spans="11:14" x14ac:dyDescent="0.25">
      <c r="K877" s="30" t="str">
        <f ca="1">IFERROR(IF(SERVIZIO!$A$3=1,IF(GETPIVOTDATA("Data",$A$1,"Brand",$A877,"Data",DATE(YEAR(INDEX(Tendina_Data,SERVIZIO!$A$2)),MONTH(INDEX(Tendina_Data,SERVIZIO!$A$2)),1))&lt;&gt;"",$A877,""),IF(GETPIVOTDATA("Data",$E$1,"Brand",$F877,"Data",DATE(YEAR(INDEX(Tendina_Data,SERVIZIO!$A$2)),MONTH(INDEX(Tendina_Data,SERVIZIO!$A$2)),1),"Settore",INDEX(Tendina_Settori,SERVIZIO!$A$3))&lt;&gt;"",$F877,"")),"")</f>
        <v/>
      </c>
      <c r="L877" s="30" t="str">
        <f ca="1">IF(K877&lt;&gt;"",COUNTIF($K$3:K877,"*?*"),"")</f>
        <v/>
      </c>
      <c r="M877" s="30">
        <v>875</v>
      </c>
      <c r="N877" s="30" t="str">
        <f t="shared" ca="1" si="13"/>
        <v/>
      </c>
    </row>
    <row r="878" spans="11:14" x14ac:dyDescent="0.25">
      <c r="K878" s="30" t="str">
        <f ca="1">IFERROR(IF(SERVIZIO!$A$3=1,IF(GETPIVOTDATA("Data",$A$1,"Brand",$A878,"Data",DATE(YEAR(INDEX(Tendina_Data,SERVIZIO!$A$2)),MONTH(INDEX(Tendina_Data,SERVIZIO!$A$2)),1))&lt;&gt;"",$A878,""),IF(GETPIVOTDATA("Data",$E$1,"Brand",$F878,"Data",DATE(YEAR(INDEX(Tendina_Data,SERVIZIO!$A$2)),MONTH(INDEX(Tendina_Data,SERVIZIO!$A$2)),1),"Settore",INDEX(Tendina_Settori,SERVIZIO!$A$3))&lt;&gt;"",$F878,"")),"")</f>
        <v/>
      </c>
      <c r="L878" s="30" t="str">
        <f ca="1">IF(K878&lt;&gt;"",COUNTIF($K$3:K878,"*?*"),"")</f>
        <v/>
      </c>
      <c r="M878" s="30">
        <v>876</v>
      </c>
      <c r="N878" s="30" t="str">
        <f t="shared" ca="1" si="13"/>
        <v/>
      </c>
    </row>
    <row r="879" spans="11:14" x14ac:dyDescent="0.25">
      <c r="K879" s="30" t="str">
        <f ca="1">IFERROR(IF(SERVIZIO!$A$3=1,IF(GETPIVOTDATA("Data",$A$1,"Brand",$A879,"Data",DATE(YEAR(INDEX(Tendina_Data,SERVIZIO!$A$2)),MONTH(INDEX(Tendina_Data,SERVIZIO!$A$2)),1))&lt;&gt;"",$A879,""),IF(GETPIVOTDATA("Data",$E$1,"Brand",$F879,"Data",DATE(YEAR(INDEX(Tendina_Data,SERVIZIO!$A$2)),MONTH(INDEX(Tendina_Data,SERVIZIO!$A$2)),1),"Settore",INDEX(Tendina_Settori,SERVIZIO!$A$3))&lt;&gt;"",$F879,"")),"")</f>
        <v/>
      </c>
      <c r="L879" s="30" t="str">
        <f ca="1">IF(K879&lt;&gt;"",COUNTIF($K$3:K879,"*?*"),"")</f>
        <v/>
      </c>
      <c r="M879" s="30">
        <v>877</v>
      </c>
      <c r="N879" s="30" t="str">
        <f t="shared" ca="1" si="13"/>
        <v/>
      </c>
    </row>
    <row r="880" spans="11:14" x14ac:dyDescent="0.25">
      <c r="K880" s="30" t="str">
        <f ca="1">IFERROR(IF(SERVIZIO!$A$3=1,IF(GETPIVOTDATA("Data",$A$1,"Brand",$A880,"Data",DATE(YEAR(INDEX(Tendina_Data,SERVIZIO!$A$2)),MONTH(INDEX(Tendina_Data,SERVIZIO!$A$2)),1))&lt;&gt;"",$A880,""),IF(GETPIVOTDATA("Data",$E$1,"Brand",$F880,"Data",DATE(YEAR(INDEX(Tendina_Data,SERVIZIO!$A$2)),MONTH(INDEX(Tendina_Data,SERVIZIO!$A$2)),1),"Settore",INDEX(Tendina_Settori,SERVIZIO!$A$3))&lt;&gt;"",$F880,"")),"")</f>
        <v/>
      </c>
      <c r="L880" s="30" t="str">
        <f ca="1">IF(K880&lt;&gt;"",COUNTIF($K$3:K880,"*?*"),"")</f>
        <v/>
      </c>
      <c r="M880" s="30">
        <v>878</v>
      </c>
      <c r="N880" s="30" t="str">
        <f t="shared" ca="1" si="13"/>
        <v/>
      </c>
    </row>
    <row r="881" spans="11:14" x14ac:dyDescent="0.25">
      <c r="K881" s="30" t="str">
        <f ca="1">IFERROR(IF(SERVIZIO!$A$3=1,IF(GETPIVOTDATA("Data",$A$1,"Brand",$A881,"Data",DATE(YEAR(INDEX(Tendina_Data,SERVIZIO!$A$2)),MONTH(INDEX(Tendina_Data,SERVIZIO!$A$2)),1))&lt;&gt;"",$A881,""),IF(GETPIVOTDATA("Data",$E$1,"Brand",$F881,"Data",DATE(YEAR(INDEX(Tendina_Data,SERVIZIO!$A$2)),MONTH(INDEX(Tendina_Data,SERVIZIO!$A$2)),1),"Settore",INDEX(Tendina_Settori,SERVIZIO!$A$3))&lt;&gt;"",$F881,"")),"")</f>
        <v/>
      </c>
      <c r="L881" s="30" t="str">
        <f ca="1">IF(K881&lt;&gt;"",COUNTIF($K$3:K881,"*?*"),"")</f>
        <v/>
      </c>
      <c r="M881" s="30">
        <v>879</v>
      </c>
      <c r="N881" s="30" t="str">
        <f t="shared" ca="1" si="13"/>
        <v/>
      </c>
    </row>
    <row r="882" spans="11:14" x14ac:dyDescent="0.25">
      <c r="K882" s="30" t="str">
        <f ca="1">IFERROR(IF(SERVIZIO!$A$3=1,IF(GETPIVOTDATA("Data",$A$1,"Brand",$A882,"Data",DATE(YEAR(INDEX(Tendina_Data,SERVIZIO!$A$2)),MONTH(INDEX(Tendina_Data,SERVIZIO!$A$2)),1))&lt;&gt;"",$A882,""),IF(GETPIVOTDATA("Data",$E$1,"Brand",$F882,"Data",DATE(YEAR(INDEX(Tendina_Data,SERVIZIO!$A$2)),MONTH(INDEX(Tendina_Data,SERVIZIO!$A$2)),1),"Settore",INDEX(Tendina_Settori,SERVIZIO!$A$3))&lt;&gt;"",$F882,"")),"")</f>
        <v/>
      </c>
      <c r="L882" s="30" t="str">
        <f ca="1">IF(K882&lt;&gt;"",COUNTIF($K$3:K882,"*?*"),"")</f>
        <v/>
      </c>
      <c r="M882" s="30">
        <v>880</v>
      </c>
      <c r="N882" s="30" t="str">
        <f t="shared" ca="1" si="13"/>
        <v/>
      </c>
    </row>
    <row r="883" spans="11:14" x14ac:dyDescent="0.25">
      <c r="K883" s="30" t="str">
        <f ca="1">IFERROR(IF(SERVIZIO!$A$3=1,IF(GETPIVOTDATA("Data",$A$1,"Brand",$A883,"Data",DATE(YEAR(INDEX(Tendina_Data,SERVIZIO!$A$2)),MONTH(INDEX(Tendina_Data,SERVIZIO!$A$2)),1))&lt;&gt;"",$A883,""),IF(GETPIVOTDATA("Data",$E$1,"Brand",$F883,"Data",DATE(YEAR(INDEX(Tendina_Data,SERVIZIO!$A$2)),MONTH(INDEX(Tendina_Data,SERVIZIO!$A$2)),1),"Settore",INDEX(Tendina_Settori,SERVIZIO!$A$3))&lt;&gt;"",$F883,"")),"")</f>
        <v/>
      </c>
      <c r="L883" s="30" t="str">
        <f ca="1">IF(K883&lt;&gt;"",COUNTIF($K$3:K883,"*?*"),"")</f>
        <v/>
      </c>
      <c r="M883" s="30">
        <v>881</v>
      </c>
      <c r="N883" s="30" t="str">
        <f t="shared" ca="1" si="13"/>
        <v/>
      </c>
    </row>
    <row r="884" spans="11:14" x14ac:dyDescent="0.25">
      <c r="K884" s="30" t="str">
        <f ca="1">IFERROR(IF(SERVIZIO!$A$3=1,IF(GETPIVOTDATA("Data",$A$1,"Brand",$A884,"Data",DATE(YEAR(INDEX(Tendina_Data,SERVIZIO!$A$2)),MONTH(INDEX(Tendina_Data,SERVIZIO!$A$2)),1))&lt;&gt;"",$A884,""),IF(GETPIVOTDATA("Data",$E$1,"Brand",$F884,"Data",DATE(YEAR(INDEX(Tendina_Data,SERVIZIO!$A$2)),MONTH(INDEX(Tendina_Data,SERVIZIO!$A$2)),1),"Settore",INDEX(Tendina_Settori,SERVIZIO!$A$3))&lt;&gt;"",$F884,"")),"")</f>
        <v/>
      </c>
      <c r="L884" s="30" t="str">
        <f ca="1">IF(K884&lt;&gt;"",COUNTIF($K$3:K884,"*?*"),"")</f>
        <v/>
      </c>
      <c r="M884" s="30">
        <v>882</v>
      </c>
      <c r="N884" s="30" t="str">
        <f t="shared" ca="1" si="13"/>
        <v/>
      </c>
    </row>
    <row r="885" spans="11:14" x14ac:dyDescent="0.25">
      <c r="K885" s="30" t="str">
        <f ca="1">IFERROR(IF(SERVIZIO!$A$3=1,IF(GETPIVOTDATA("Data",$A$1,"Brand",$A885,"Data",DATE(YEAR(INDEX(Tendina_Data,SERVIZIO!$A$2)),MONTH(INDEX(Tendina_Data,SERVIZIO!$A$2)),1))&lt;&gt;"",$A885,""),IF(GETPIVOTDATA("Data",$E$1,"Brand",$F885,"Data",DATE(YEAR(INDEX(Tendina_Data,SERVIZIO!$A$2)),MONTH(INDEX(Tendina_Data,SERVIZIO!$A$2)),1),"Settore",INDEX(Tendina_Settori,SERVIZIO!$A$3))&lt;&gt;"",$F885,"")),"")</f>
        <v/>
      </c>
      <c r="L885" s="30" t="str">
        <f ca="1">IF(K885&lt;&gt;"",COUNTIF($K$3:K885,"*?*"),"")</f>
        <v/>
      </c>
      <c r="M885" s="30">
        <v>883</v>
      </c>
      <c r="N885" s="30" t="str">
        <f t="shared" ca="1" si="13"/>
        <v/>
      </c>
    </row>
    <row r="886" spans="11:14" x14ac:dyDescent="0.25">
      <c r="K886" s="30" t="str">
        <f ca="1">IFERROR(IF(SERVIZIO!$A$3=1,IF(GETPIVOTDATA("Data",$A$1,"Brand",$A886,"Data",DATE(YEAR(INDEX(Tendina_Data,SERVIZIO!$A$2)),MONTH(INDEX(Tendina_Data,SERVIZIO!$A$2)),1))&lt;&gt;"",$A886,""),IF(GETPIVOTDATA("Data",$E$1,"Brand",$F886,"Data",DATE(YEAR(INDEX(Tendina_Data,SERVIZIO!$A$2)),MONTH(INDEX(Tendina_Data,SERVIZIO!$A$2)),1),"Settore",INDEX(Tendina_Settori,SERVIZIO!$A$3))&lt;&gt;"",$F886,"")),"")</f>
        <v/>
      </c>
      <c r="L886" s="30" t="str">
        <f ca="1">IF(K886&lt;&gt;"",COUNTIF($K$3:K886,"*?*"),"")</f>
        <v/>
      </c>
      <c r="M886" s="30">
        <v>884</v>
      </c>
      <c r="N886" s="30" t="str">
        <f t="shared" ca="1" si="13"/>
        <v/>
      </c>
    </row>
    <row r="887" spans="11:14" x14ac:dyDescent="0.25">
      <c r="K887" s="30" t="str">
        <f ca="1">IFERROR(IF(SERVIZIO!$A$3=1,IF(GETPIVOTDATA("Data",$A$1,"Brand",$A887,"Data",DATE(YEAR(INDEX(Tendina_Data,SERVIZIO!$A$2)),MONTH(INDEX(Tendina_Data,SERVIZIO!$A$2)),1))&lt;&gt;"",$A887,""),IF(GETPIVOTDATA("Data",$E$1,"Brand",$F887,"Data",DATE(YEAR(INDEX(Tendina_Data,SERVIZIO!$A$2)),MONTH(INDEX(Tendina_Data,SERVIZIO!$A$2)),1),"Settore",INDEX(Tendina_Settori,SERVIZIO!$A$3))&lt;&gt;"",$F887,"")),"")</f>
        <v/>
      </c>
      <c r="L887" s="30" t="str">
        <f ca="1">IF(K887&lt;&gt;"",COUNTIF($K$3:K887,"*?*"),"")</f>
        <v/>
      </c>
      <c r="M887" s="30">
        <v>885</v>
      </c>
      <c r="N887" s="30" t="str">
        <f t="shared" ca="1" si="13"/>
        <v/>
      </c>
    </row>
    <row r="888" spans="11:14" x14ac:dyDescent="0.25">
      <c r="K888" s="30" t="str">
        <f ca="1">IFERROR(IF(SERVIZIO!$A$3=1,IF(GETPIVOTDATA("Data",$A$1,"Brand",$A888,"Data",DATE(YEAR(INDEX(Tendina_Data,SERVIZIO!$A$2)),MONTH(INDEX(Tendina_Data,SERVIZIO!$A$2)),1))&lt;&gt;"",$A888,""),IF(GETPIVOTDATA("Data",$E$1,"Brand",$F888,"Data",DATE(YEAR(INDEX(Tendina_Data,SERVIZIO!$A$2)),MONTH(INDEX(Tendina_Data,SERVIZIO!$A$2)),1),"Settore",INDEX(Tendina_Settori,SERVIZIO!$A$3))&lt;&gt;"",$F888,"")),"")</f>
        <v/>
      </c>
      <c r="L888" s="30" t="str">
        <f ca="1">IF(K888&lt;&gt;"",COUNTIF($K$3:K888,"*?*"),"")</f>
        <v/>
      </c>
      <c r="M888" s="30">
        <v>886</v>
      </c>
      <c r="N888" s="30" t="str">
        <f t="shared" ca="1" si="13"/>
        <v/>
      </c>
    </row>
    <row r="889" spans="11:14" x14ac:dyDescent="0.25">
      <c r="K889" s="30" t="str">
        <f ca="1">IFERROR(IF(SERVIZIO!$A$3=1,IF(GETPIVOTDATA("Data",$A$1,"Brand",$A889,"Data",DATE(YEAR(INDEX(Tendina_Data,SERVIZIO!$A$2)),MONTH(INDEX(Tendina_Data,SERVIZIO!$A$2)),1))&lt;&gt;"",$A889,""),IF(GETPIVOTDATA("Data",$E$1,"Brand",$F889,"Data",DATE(YEAR(INDEX(Tendina_Data,SERVIZIO!$A$2)),MONTH(INDEX(Tendina_Data,SERVIZIO!$A$2)),1),"Settore",INDEX(Tendina_Settori,SERVIZIO!$A$3))&lt;&gt;"",$F889,"")),"")</f>
        <v/>
      </c>
      <c r="L889" s="30" t="str">
        <f ca="1">IF(K889&lt;&gt;"",COUNTIF($K$3:K889,"*?*"),"")</f>
        <v/>
      </c>
      <c r="M889" s="30">
        <v>887</v>
      </c>
      <c r="N889" s="30" t="str">
        <f t="shared" ca="1" si="13"/>
        <v/>
      </c>
    </row>
    <row r="890" spans="11:14" x14ac:dyDescent="0.25">
      <c r="K890" s="30" t="str">
        <f ca="1">IFERROR(IF(SERVIZIO!$A$3=1,IF(GETPIVOTDATA("Data",$A$1,"Brand",$A890,"Data",DATE(YEAR(INDEX(Tendina_Data,SERVIZIO!$A$2)),MONTH(INDEX(Tendina_Data,SERVIZIO!$A$2)),1))&lt;&gt;"",$A890,""),IF(GETPIVOTDATA("Data",$E$1,"Brand",$F890,"Data",DATE(YEAR(INDEX(Tendina_Data,SERVIZIO!$A$2)),MONTH(INDEX(Tendina_Data,SERVIZIO!$A$2)),1),"Settore",INDEX(Tendina_Settori,SERVIZIO!$A$3))&lt;&gt;"",$F890,"")),"")</f>
        <v/>
      </c>
      <c r="L890" s="30" t="str">
        <f ca="1">IF(K890&lt;&gt;"",COUNTIF($K$3:K890,"*?*"),"")</f>
        <v/>
      </c>
      <c r="M890" s="30">
        <v>888</v>
      </c>
      <c r="N890" s="30" t="str">
        <f t="shared" ca="1" si="13"/>
        <v/>
      </c>
    </row>
    <row r="891" spans="11:14" x14ac:dyDescent="0.25">
      <c r="K891" s="30" t="str">
        <f ca="1">IFERROR(IF(SERVIZIO!$A$3=1,IF(GETPIVOTDATA("Data",$A$1,"Brand",$A891,"Data",DATE(YEAR(INDEX(Tendina_Data,SERVIZIO!$A$2)),MONTH(INDEX(Tendina_Data,SERVIZIO!$A$2)),1))&lt;&gt;"",$A891,""),IF(GETPIVOTDATA("Data",$E$1,"Brand",$F891,"Data",DATE(YEAR(INDEX(Tendina_Data,SERVIZIO!$A$2)),MONTH(INDEX(Tendina_Data,SERVIZIO!$A$2)),1),"Settore",INDEX(Tendina_Settori,SERVIZIO!$A$3))&lt;&gt;"",$F891,"")),"")</f>
        <v/>
      </c>
      <c r="L891" s="30" t="str">
        <f ca="1">IF(K891&lt;&gt;"",COUNTIF($K$3:K891,"*?*"),"")</f>
        <v/>
      </c>
      <c r="M891" s="30">
        <v>889</v>
      </c>
      <c r="N891" s="30" t="str">
        <f t="shared" ca="1" si="13"/>
        <v/>
      </c>
    </row>
    <row r="892" spans="11:14" x14ac:dyDescent="0.25">
      <c r="K892" s="30" t="str">
        <f ca="1">IFERROR(IF(SERVIZIO!$A$3=1,IF(GETPIVOTDATA("Data",$A$1,"Brand",$A892,"Data",DATE(YEAR(INDEX(Tendina_Data,SERVIZIO!$A$2)),MONTH(INDEX(Tendina_Data,SERVIZIO!$A$2)),1))&lt;&gt;"",$A892,""),IF(GETPIVOTDATA("Data",$E$1,"Brand",$F892,"Data",DATE(YEAR(INDEX(Tendina_Data,SERVIZIO!$A$2)),MONTH(INDEX(Tendina_Data,SERVIZIO!$A$2)),1),"Settore",INDEX(Tendina_Settori,SERVIZIO!$A$3))&lt;&gt;"",$F892,"")),"")</f>
        <v/>
      </c>
      <c r="L892" s="30" t="str">
        <f ca="1">IF(K892&lt;&gt;"",COUNTIF($K$3:K892,"*?*"),"")</f>
        <v/>
      </c>
      <c r="M892" s="30">
        <v>890</v>
      </c>
      <c r="N892" s="30" t="str">
        <f t="shared" ca="1" si="13"/>
        <v/>
      </c>
    </row>
    <row r="893" spans="11:14" x14ac:dyDescent="0.25">
      <c r="K893" s="30" t="str">
        <f ca="1">IFERROR(IF(SERVIZIO!$A$3=1,IF(GETPIVOTDATA("Data",$A$1,"Brand",$A893,"Data",DATE(YEAR(INDEX(Tendina_Data,SERVIZIO!$A$2)),MONTH(INDEX(Tendina_Data,SERVIZIO!$A$2)),1))&lt;&gt;"",$A893,""),IF(GETPIVOTDATA("Data",$E$1,"Brand",$F893,"Data",DATE(YEAR(INDEX(Tendina_Data,SERVIZIO!$A$2)),MONTH(INDEX(Tendina_Data,SERVIZIO!$A$2)),1),"Settore",INDEX(Tendina_Settori,SERVIZIO!$A$3))&lt;&gt;"",$F893,"")),"")</f>
        <v/>
      </c>
      <c r="L893" s="30" t="str">
        <f ca="1">IF(K893&lt;&gt;"",COUNTIF($K$3:K893,"*?*"),"")</f>
        <v/>
      </c>
      <c r="M893" s="30">
        <v>891</v>
      </c>
      <c r="N893" s="30" t="str">
        <f t="shared" ca="1" si="13"/>
        <v/>
      </c>
    </row>
    <row r="894" spans="11:14" x14ac:dyDescent="0.25">
      <c r="K894" s="30" t="str">
        <f ca="1">IFERROR(IF(SERVIZIO!$A$3=1,IF(GETPIVOTDATA("Data",$A$1,"Brand",$A894,"Data",DATE(YEAR(INDEX(Tendina_Data,SERVIZIO!$A$2)),MONTH(INDEX(Tendina_Data,SERVIZIO!$A$2)),1))&lt;&gt;"",$A894,""),IF(GETPIVOTDATA("Data",$E$1,"Brand",$F894,"Data",DATE(YEAR(INDEX(Tendina_Data,SERVIZIO!$A$2)),MONTH(INDEX(Tendina_Data,SERVIZIO!$A$2)),1),"Settore",INDEX(Tendina_Settori,SERVIZIO!$A$3))&lt;&gt;"",$F894,"")),"")</f>
        <v/>
      </c>
      <c r="L894" s="30" t="str">
        <f ca="1">IF(K894&lt;&gt;"",COUNTIF($K$3:K894,"*?*"),"")</f>
        <v/>
      </c>
      <c r="M894" s="30">
        <v>892</v>
      </c>
      <c r="N894" s="30" t="str">
        <f t="shared" ca="1" si="13"/>
        <v/>
      </c>
    </row>
    <row r="895" spans="11:14" x14ac:dyDescent="0.25">
      <c r="K895" s="30" t="str">
        <f ca="1">IFERROR(IF(SERVIZIO!$A$3=1,IF(GETPIVOTDATA("Data",$A$1,"Brand",$A895,"Data",DATE(YEAR(INDEX(Tendina_Data,SERVIZIO!$A$2)),MONTH(INDEX(Tendina_Data,SERVIZIO!$A$2)),1))&lt;&gt;"",$A895,""),IF(GETPIVOTDATA("Data",$E$1,"Brand",$F895,"Data",DATE(YEAR(INDEX(Tendina_Data,SERVIZIO!$A$2)),MONTH(INDEX(Tendina_Data,SERVIZIO!$A$2)),1),"Settore",INDEX(Tendina_Settori,SERVIZIO!$A$3))&lt;&gt;"",$F895,"")),"")</f>
        <v/>
      </c>
      <c r="L895" s="30" t="str">
        <f ca="1">IF(K895&lt;&gt;"",COUNTIF($K$3:K895,"*?*"),"")</f>
        <v/>
      </c>
      <c r="M895" s="30">
        <v>893</v>
      </c>
      <c r="N895" s="30" t="str">
        <f t="shared" ca="1" si="13"/>
        <v/>
      </c>
    </row>
    <row r="896" spans="11:14" x14ac:dyDescent="0.25">
      <c r="K896" s="30" t="str">
        <f ca="1">IFERROR(IF(SERVIZIO!$A$3=1,IF(GETPIVOTDATA("Data",$A$1,"Brand",$A896,"Data",DATE(YEAR(INDEX(Tendina_Data,SERVIZIO!$A$2)),MONTH(INDEX(Tendina_Data,SERVIZIO!$A$2)),1))&lt;&gt;"",$A896,""),IF(GETPIVOTDATA("Data",$E$1,"Brand",$F896,"Data",DATE(YEAR(INDEX(Tendina_Data,SERVIZIO!$A$2)),MONTH(INDEX(Tendina_Data,SERVIZIO!$A$2)),1),"Settore",INDEX(Tendina_Settori,SERVIZIO!$A$3))&lt;&gt;"",$F896,"")),"")</f>
        <v/>
      </c>
      <c r="L896" s="30" t="str">
        <f ca="1">IF(K896&lt;&gt;"",COUNTIF($K$3:K896,"*?*"),"")</f>
        <v/>
      </c>
      <c r="M896" s="30">
        <v>894</v>
      </c>
      <c r="N896" s="30" t="str">
        <f t="shared" ca="1" si="13"/>
        <v/>
      </c>
    </row>
    <row r="897" spans="11:14" x14ac:dyDescent="0.25">
      <c r="K897" s="30" t="str">
        <f ca="1">IFERROR(IF(SERVIZIO!$A$3=1,IF(GETPIVOTDATA("Data",$A$1,"Brand",$A897,"Data",DATE(YEAR(INDEX(Tendina_Data,SERVIZIO!$A$2)),MONTH(INDEX(Tendina_Data,SERVIZIO!$A$2)),1))&lt;&gt;"",$A897,""),IF(GETPIVOTDATA("Data",$E$1,"Brand",$F897,"Data",DATE(YEAR(INDEX(Tendina_Data,SERVIZIO!$A$2)),MONTH(INDEX(Tendina_Data,SERVIZIO!$A$2)),1),"Settore",INDEX(Tendina_Settori,SERVIZIO!$A$3))&lt;&gt;"",$F897,"")),"")</f>
        <v/>
      </c>
      <c r="L897" s="30" t="str">
        <f ca="1">IF(K897&lt;&gt;"",COUNTIF($K$3:K897,"*?*"),"")</f>
        <v/>
      </c>
      <c r="M897" s="30">
        <v>895</v>
      </c>
      <c r="N897" s="30" t="str">
        <f t="shared" ca="1" si="13"/>
        <v/>
      </c>
    </row>
    <row r="898" spans="11:14" x14ac:dyDescent="0.25">
      <c r="K898" s="30" t="str">
        <f ca="1">IFERROR(IF(SERVIZIO!$A$3=1,IF(GETPIVOTDATA("Data",$A$1,"Brand",$A898,"Data",DATE(YEAR(INDEX(Tendina_Data,SERVIZIO!$A$2)),MONTH(INDEX(Tendina_Data,SERVIZIO!$A$2)),1))&lt;&gt;"",$A898,""),IF(GETPIVOTDATA("Data",$E$1,"Brand",$F898,"Data",DATE(YEAR(INDEX(Tendina_Data,SERVIZIO!$A$2)),MONTH(INDEX(Tendina_Data,SERVIZIO!$A$2)),1),"Settore",INDEX(Tendina_Settori,SERVIZIO!$A$3))&lt;&gt;"",$F898,"")),"")</f>
        <v/>
      </c>
      <c r="L898" s="30" t="str">
        <f ca="1">IF(K898&lt;&gt;"",COUNTIF($K$3:K898,"*?*"),"")</f>
        <v/>
      </c>
      <c r="M898" s="30">
        <v>896</v>
      </c>
      <c r="N898" s="30" t="str">
        <f t="shared" ca="1" si="13"/>
        <v/>
      </c>
    </row>
    <row r="899" spans="11:14" x14ac:dyDescent="0.25">
      <c r="K899" s="30" t="str">
        <f ca="1">IFERROR(IF(SERVIZIO!$A$3=1,IF(GETPIVOTDATA("Data",$A$1,"Brand",$A899,"Data",DATE(YEAR(INDEX(Tendina_Data,SERVIZIO!$A$2)),MONTH(INDEX(Tendina_Data,SERVIZIO!$A$2)),1))&lt;&gt;"",$A899,""),IF(GETPIVOTDATA("Data",$E$1,"Brand",$F899,"Data",DATE(YEAR(INDEX(Tendina_Data,SERVIZIO!$A$2)),MONTH(INDEX(Tendina_Data,SERVIZIO!$A$2)),1),"Settore",INDEX(Tendina_Settori,SERVIZIO!$A$3))&lt;&gt;"",$F899,"")),"")</f>
        <v/>
      </c>
      <c r="L899" s="30" t="str">
        <f ca="1">IF(K899&lt;&gt;"",COUNTIF($K$3:K899,"*?*"),"")</f>
        <v/>
      </c>
      <c r="M899" s="30">
        <v>897</v>
      </c>
      <c r="N899" s="30" t="str">
        <f t="shared" ca="1" si="13"/>
        <v/>
      </c>
    </row>
    <row r="900" spans="11:14" x14ac:dyDescent="0.25">
      <c r="K900" s="30" t="str">
        <f ca="1">IFERROR(IF(SERVIZIO!$A$3=1,IF(GETPIVOTDATA("Data",$A$1,"Brand",$A900,"Data",DATE(YEAR(INDEX(Tendina_Data,SERVIZIO!$A$2)),MONTH(INDEX(Tendina_Data,SERVIZIO!$A$2)),1))&lt;&gt;"",$A900,""),IF(GETPIVOTDATA("Data",$E$1,"Brand",$F900,"Data",DATE(YEAR(INDEX(Tendina_Data,SERVIZIO!$A$2)),MONTH(INDEX(Tendina_Data,SERVIZIO!$A$2)),1),"Settore",INDEX(Tendina_Settori,SERVIZIO!$A$3))&lt;&gt;"",$F900,"")),"")</f>
        <v/>
      </c>
      <c r="L900" s="30" t="str">
        <f ca="1">IF(K900&lt;&gt;"",COUNTIF($K$3:K900,"*?*"),"")</f>
        <v/>
      </c>
      <c r="M900" s="30">
        <v>898</v>
      </c>
      <c r="N900" s="30" t="str">
        <f t="shared" ref="N900:N963" ca="1" si="14">IFERROR(INDEX($K$3:$K$1002,MATCH($M900,$L$3:$L$1002,0)),"")</f>
        <v/>
      </c>
    </row>
    <row r="901" spans="11:14" x14ac:dyDescent="0.25">
      <c r="K901" s="30" t="str">
        <f ca="1">IFERROR(IF(SERVIZIO!$A$3=1,IF(GETPIVOTDATA("Data",$A$1,"Brand",$A901,"Data",DATE(YEAR(INDEX(Tendina_Data,SERVIZIO!$A$2)),MONTH(INDEX(Tendina_Data,SERVIZIO!$A$2)),1))&lt;&gt;"",$A901,""),IF(GETPIVOTDATA("Data",$E$1,"Brand",$F901,"Data",DATE(YEAR(INDEX(Tendina_Data,SERVIZIO!$A$2)),MONTH(INDEX(Tendina_Data,SERVIZIO!$A$2)),1),"Settore",INDEX(Tendina_Settori,SERVIZIO!$A$3))&lt;&gt;"",$F901,"")),"")</f>
        <v/>
      </c>
      <c r="L901" s="30" t="str">
        <f ca="1">IF(K901&lt;&gt;"",COUNTIF($K$3:K901,"*?*"),"")</f>
        <v/>
      </c>
      <c r="M901" s="30">
        <v>899</v>
      </c>
      <c r="N901" s="30" t="str">
        <f t="shared" ca="1" si="14"/>
        <v/>
      </c>
    </row>
    <row r="902" spans="11:14" x14ac:dyDescent="0.25">
      <c r="K902" s="30" t="str">
        <f ca="1">IFERROR(IF(SERVIZIO!$A$3=1,IF(GETPIVOTDATA("Data",$A$1,"Brand",$A902,"Data",DATE(YEAR(INDEX(Tendina_Data,SERVIZIO!$A$2)),MONTH(INDEX(Tendina_Data,SERVIZIO!$A$2)),1))&lt;&gt;"",$A902,""),IF(GETPIVOTDATA("Data",$E$1,"Brand",$F902,"Data",DATE(YEAR(INDEX(Tendina_Data,SERVIZIO!$A$2)),MONTH(INDEX(Tendina_Data,SERVIZIO!$A$2)),1),"Settore",INDEX(Tendina_Settori,SERVIZIO!$A$3))&lt;&gt;"",$F902,"")),"")</f>
        <v/>
      </c>
      <c r="L902" s="30" t="str">
        <f ca="1">IF(K902&lt;&gt;"",COUNTIF($K$3:K902,"*?*"),"")</f>
        <v/>
      </c>
      <c r="M902" s="30">
        <v>900</v>
      </c>
      <c r="N902" s="30" t="str">
        <f t="shared" ca="1" si="14"/>
        <v/>
      </c>
    </row>
    <row r="903" spans="11:14" x14ac:dyDescent="0.25">
      <c r="K903" s="30" t="str">
        <f ca="1">IFERROR(IF(SERVIZIO!$A$3=1,IF(GETPIVOTDATA("Data",$A$1,"Brand",$A903,"Data",DATE(YEAR(INDEX(Tendina_Data,SERVIZIO!$A$2)),MONTH(INDEX(Tendina_Data,SERVIZIO!$A$2)),1))&lt;&gt;"",$A903,""),IF(GETPIVOTDATA("Data",$E$1,"Brand",$F903,"Data",DATE(YEAR(INDEX(Tendina_Data,SERVIZIO!$A$2)),MONTH(INDEX(Tendina_Data,SERVIZIO!$A$2)),1),"Settore",INDEX(Tendina_Settori,SERVIZIO!$A$3))&lt;&gt;"",$F903,"")),"")</f>
        <v/>
      </c>
      <c r="L903" s="30" t="str">
        <f ca="1">IF(K903&lt;&gt;"",COUNTIF($K$3:K903,"*?*"),"")</f>
        <v/>
      </c>
      <c r="M903" s="30">
        <v>901</v>
      </c>
      <c r="N903" s="30" t="str">
        <f t="shared" ca="1" si="14"/>
        <v/>
      </c>
    </row>
    <row r="904" spans="11:14" x14ac:dyDescent="0.25">
      <c r="K904" s="30" t="str">
        <f ca="1">IFERROR(IF(SERVIZIO!$A$3=1,IF(GETPIVOTDATA("Data",$A$1,"Brand",$A904,"Data",DATE(YEAR(INDEX(Tendina_Data,SERVIZIO!$A$2)),MONTH(INDEX(Tendina_Data,SERVIZIO!$A$2)),1))&lt;&gt;"",$A904,""),IF(GETPIVOTDATA("Data",$E$1,"Brand",$F904,"Data",DATE(YEAR(INDEX(Tendina_Data,SERVIZIO!$A$2)),MONTH(INDEX(Tendina_Data,SERVIZIO!$A$2)),1),"Settore",INDEX(Tendina_Settori,SERVIZIO!$A$3))&lt;&gt;"",$F904,"")),"")</f>
        <v/>
      </c>
      <c r="L904" s="30" t="str">
        <f ca="1">IF(K904&lt;&gt;"",COUNTIF($K$3:K904,"*?*"),"")</f>
        <v/>
      </c>
      <c r="M904" s="30">
        <v>902</v>
      </c>
      <c r="N904" s="30" t="str">
        <f t="shared" ca="1" si="14"/>
        <v/>
      </c>
    </row>
    <row r="905" spans="11:14" x14ac:dyDescent="0.25">
      <c r="K905" s="30" t="str">
        <f ca="1">IFERROR(IF(SERVIZIO!$A$3=1,IF(GETPIVOTDATA("Data",$A$1,"Brand",$A905,"Data",DATE(YEAR(INDEX(Tendina_Data,SERVIZIO!$A$2)),MONTH(INDEX(Tendina_Data,SERVIZIO!$A$2)),1))&lt;&gt;"",$A905,""),IF(GETPIVOTDATA("Data",$E$1,"Brand",$F905,"Data",DATE(YEAR(INDEX(Tendina_Data,SERVIZIO!$A$2)),MONTH(INDEX(Tendina_Data,SERVIZIO!$A$2)),1),"Settore",INDEX(Tendina_Settori,SERVIZIO!$A$3))&lt;&gt;"",$F905,"")),"")</f>
        <v/>
      </c>
      <c r="L905" s="30" t="str">
        <f ca="1">IF(K905&lt;&gt;"",COUNTIF($K$3:K905,"*?*"),"")</f>
        <v/>
      </c>
      <c r="M905" s="30">
        <v>903</v>
      </c>
      <c r="N905" s="30" t="str">
        <f t="shared" ca="1" si="14"/>
        <v/>
      </c>
    </row>
    <row r="906" spans="11:14" x14ac:dyDescent="0.25">
      <c r="K906" s="30" t="str">
        <f ca="1">IFERROR(IF(SERVIZIO!$A$3=1,IF(GETPIVOTDATA("Data",$A$1,"Brand",$A906,"Data",DATE(YEAR(INDEX(Tendina_Data,SERVIZIO!$A$2)),MONTH(INDEX(Tendina_Data,SERVIZIO!$A$2)),1))&lt;&gt;"",$A906,""),IF(GETPIVOTDATA("Data",$E$1,"Brand",$F906,"Data",DATE(YEAR(INDEX(Tendina_Data,SERVIZIO!$A$2)),MONTH(INDEX(Tendina_Data,SERVIZIO!$A$2)),1),"Settore",INDEX(Tendina_Settori,SERVIZIO!$A$3))&lt;&gt;"",$F906,"")),"")</f>
        <v/>
      </c>
      <c r="L906" s="30" t="str">
        <f ca="1">IF(K906&lt;&gt;"",COUNTIF($K$3:K906,"*?*"),"")</f>
        <v/>
      </c>
      <c r="M906" s="30">
        <v>904</v>
      </c>
      <c r="N906" s="30" t="str">
        <f t="shared" ca="1" si="14"/>
        <v/>
      </c>
    </row>
    <row r="907" spans="11:14" x14ac:dyDescent="0.25">
      <c r="K907" s="30" t="str">
        <f ca="1">IFERROR(IF(SERVIZIO!$A$3=1,IF(GETPIVOTDATA("Data",$A$1,"Brand",$A907,"Data",DATE(YEAR(INDEX(Tendina_Data,SERVIZIO!$A$2)),MONTH(INDEX(Tendina_Data,SERVIZIO!$A$2)),1))&lt;&gt;"",$A907,""),IF(GETPIVOTDATA("Data",$E$1,"Brand",$F907,"Data",DATE(YEAR(INDEX(Tendina_Data,SERVIZIO!$A$2)),MONTH(INDEX(Tendina_Data,SERVIZIO!$A$2)),1),"Settore",INDEX(Tendina_Settori,SERVIZIO!$A$3))&lt;&gt;"",$F907,"")),"")</f>
        <v/>
      </c>
      <c r="L907" s="30" t="str">
        <f ca="1">IF(K907&lt;&gt;"",COUNTIF($K$3:K907,"*?*"),"")</f>
        <v/>
      </c>
      <c r="M907" s="30">
        <v>905</v>
      </c>
      <c r="N907" s="30" t="str">
        <f t="shared" ca="1" si="14"/>
        <v/>
      </c>
    </row>
    <row r="908" spans="11:14" x14ac:dyDescent="0.25">
      <c r="K908" s="30" t="str">
        <f ca="1">IFERROR(IF(SERVIZIO!$A$3=1,IF(GETPIVOTDATA("Data",$A$1,"Brand",$A908,"Data",DATE(YEAR(INDEX(Tendina_Data,SERVIZIO!$A$2)),MONTH(INDEX(Tendina_Data,SERVIZIO!$A$2)),1))&lt;&gt;"",$A908,""),IF(GETPIVOTDATA("Data",$E$1,"Brand",$F908,"Data",DATE(YEAR(INDEX(Tendina_Data,SERVIZIO!$A$2)),MONTH(INDEX(Tendina_Data,SERVIZIO!$A$2)),1),"Settore",INDEX(Tendina_Settori,SERVIZIO!$A$3))&lt;&gt;"",$F908,"")),"")</f>
        <v/>
      </c>
      <c r="L908" s="30" t="str">
        <f ca="1">IF(K908&lt;&gt;"",COUNTIF($K$3:K908,"*?*"),"")</f>
        <v/>
      </c>
      <c r="M908" s="30">
        <v>906</v>
      </c>
      <c r="N908" s="30" t="str">
        <f t="shared" ca="1" si="14"/>
        <v/>
      </c>
    </row>
    <row r="909" spans="11:14" x14ac:dyDescent="0.25">
      <c r="K909" s="30" t="str">
        <f ca="1">IFERROR(IF(SERVIZIO!$A$3=1,IF(GETPIVOTDATA("Data",$A$1,"Brand",$A909,"Data",DATE(YEAR(INDEX(Tendina_Data,SERVIZIO!$A$2)),MONTH(INDEX(Tendina_Data,SERVIZIO!$A$2)),1))&lt;&gt;"",$A909,""),IF(GETPIVOTDATA("Data",$E$1,"Brand",$F909,"Data",DATE(YEAR(INDEX(Tendina_Data,SERVIZIO!$A$2)),MONTH(INDEX(Tendina_Data,SERVIZIO!$A$2)),1),"Settore",INDEX(Tendina_Settori,SERVIZIO!$A$3))&lt;&gt;"",$F909,"")),"")</f>
        <v/>
      </c>
      <c r="L909" s="30" t="str">
        <f ca="1">IF(K909&lt;&gt;"",COUNTIF($K$3:K909,"*?*"),"")</f>
        <v/>
      </c>
      <c r="M909" s="30">
        <v>907</v>
      </c>
      <c r="N909" s="30" t="str">
        <f t="shared" ca="1" si="14"/>
        <v/>
      </c>
    </row>
    <row r="910" spans="11:14" x14ac:dyDescent="0.25">
      <c r="K910" s="30" t="str">
        <f ca="1">IFERROR(IF(SERVIZIO!$A$3=1,IF(GETPIVOTDATA("Data",$A$1,"Brand",$A910,"Data",DATE(YEAR(INDEX(Tendina_Data,SERVIZIO!$A$2)),MONTH(INDEX(Tendina_Data,SERVIZIO!$A$2)),1))&lt;&gt;"",$A910,""),IF(GETPIVOTDATA("Data",$E$1,"Brand",$F910,"Data",DATE(YEAR(INDEX(Tendina_Data,SERVIZIO!$A$2)),MONTH(INDEX(Tendina_Data,SERVIZIO!$A$2)),1),"Settore",INDEX(Tendina_Settori,SERVIZIO!$A$3))&lt;&gt;"",$F910,"")),"")</f>
        <v/>
      </c>
      <c r="L910" s="30" t="str">
        <f ca="1">IF(K910&lt;&gt;"",COUNTIF($K$3:K910,"*?*"),"")</f>
        <v/>
      </c>
      <c r="M910" s="30">
        <v>908</v>
      </c>
      <c r="N910" s="30" t="str">
        <f t="shared" ca="1" si="14"/>
        <v/>
      </c>
    </row>
    <row r="911" spans="11:14" x14ac:dyDescent="0.25">
      <c r="K911" s="30" t="str">
        <f ca="1">IFERROR(IF(SERVIZIO!$A$3=1,IF(GETPIVOTDATA("Data",$A$1,"Brand",$A911,"Data",DATE(YEAR(INDEX(Tendina_Data,SERVIZIO!$A$2)),MONTH(INDEX(Tendina_Data,SERVIZIO!$A$2)),1))&lt;&gt;"",$A911,""),IF(GETPIVOTDATA("Data",$E$1,"Brand",$F911,"Data",DATE(YEAR(INDEX(Tendina_Data,SERVIZIO!$A$2)),MONTH(INDEX(Tendina_Data,SERVIZIO!$A$2)),1),"Settore",INDEX(Tendina_Settori,SERVIZIO!$A$3))&lt;&gt;"",$F911,"")),"")</f>
        <v/>
      </c>
      <c r="L911" s="30" t="str">
        <f ca="1">IF(K911&lt;&gt;"",COUNTIF($K$3:K911,"*?*"),"")</f>
        <v/>
      </c>
      <c r="M911" s="30">
        <v>909</v>
      </c>
      <c r="N911" s="30" t="str">
        <f t="shared" ca="1" si="14"/>
        <v/>
      </c>
    </row>
    <row r="912" spans="11:14" x14ac:dyDescent="0.25">
      <c r="K912" s="30" t="str">
        <f ca="1">IFERROR(IF(SERVIZIO!$A$3=1,IF(GETPIVOTDATA("Data",$A$1,"Brand",$A912,"Data",DATE(YEAR(INDEX(Tendina_Data,SERVIZIO!$A$2)),MONTH(INDEX(Tendina_Data,SERVIZIO!$A$2)),1))&lt;&gt;"",$A912,""),IF(GETPIVOTDATA("Data",$E$1,"Brand",$F912,"Data",DATE(YEAR(INDEX(Tendina_Data,SERVIZIO!$A$2)),MONTH(INDEX(Tendina_Data,SERVIZIO!$A$2)),1),"Settore",INDEX(Tendina_Settori,SERVIZIO!$A$3))&lt;&gt;"",$F912,"")),"")</f>
        <v/>
      </c>
      <c r="L912" s="30" t="str">
        <f ca="1">IF(K912&lt;&gt;"",COUNTIF($K$3:K912,"*?*"),"")</f>
        <v/>
      </c>
      <c r="M912" s="30">
        <v>910</v>
      </c>
      <c r="N912" s="30" t="str">
        <f t="shared" ca="1" si="14"/>
        <v/>
      </c>
    </row>
    <row r="913" spans="11:14" x14ac:dyDescent="0.25">
      <c r="K913" s="30" t="str">
        <f ca="1">IFERROR(IF(SERVIZIO!$A$3=1,IF(GETPIVOTDATA("Data",$A$1,"Brand",$A913,"Data",DATE(YEAR(INDEX(Tendina_Data,SERVIZIO!$A$2)),MONTH(INDEX(Tendina_Data,SERVIZIO!$A$2)),1))&lt;&gt;"",$A913,""),IF(GETPIVOTDATA("Data",$E$1,"Brand",$F913,"Data",DATE(YEAR(INDEX(Tendina_Data,SERVIZIO!$A$2)),MONTH(INDEX(Tendina_Data,SERVIZIO!$A$2)),1),"Settore",INDEX(Tendina_Settori,SERVIZIO!$A$3))&lt;&gt;"",$F913,"")),"")</f>
        <v/>
      </c>
      <c r="L913" s="30" t="str">
        <f ca="1">IF(K913&lt;&gt;"",COUNTIF($K$3:K913,"*?*"),"")</f>
        <v/>
      </c>
      <c r="M913" s="30">
        <v>911</v>
      </c>
      <c r="N913" s="30" t="str">
        <f t="shared" ca="1" si="14"/>
        <v/>
      </c>
    </row>
    <row r="914" spans="11:14" x14ac:dyDescent="0.25">
      <c r="K914" s="30" t="str">
        <f ca="1">IFERROR(IF(SERVIZIO!$A$3=1,IF(GETPIVOTDATA("Data",$A$1,"Brand",$A914,"Data",DATE(YEAR(INDEX(Tendina_Data,SERVIZIO!$A$2)),MONTH(INDEX(Tendina_Data,SERVIZIO!$A$2)),1))&lt;&gt;"",$A914,""),IF(GETPIVOTDATA("Data",$E$1,"Brand",$F914,"Data",DATE(YEAR(INDEX(Tendina_Data,SERVIZIO!$A$2)),MONTH(INDEX(Tendina_Data,SERVIZIO!$A$2)),1),"Settore",INDEX(Tendina_Settori,SERVIZIO!$A$3))&lt;&gt;"",$F914,"")),"")</f>
        <v/>
      </c>
      <c r="L914" s="30" t="str">
        <f ca="1">IF(K914&lt;&gt;"",COUNTIF($K$3:K914,"*?*"),"")</f>
        <v/>
      </c>
      <c r="M914" s="30">
        <v>912</v>
      </c>
      <c r="N914" s="30" t="str">
        <f t="shared" ca="1" si="14"/>
        <v/>
      </c>
    </row>
    <row r="915" spans="11:14" x14ac:dyDescent="0.25">
      <c r="K915" s="30" t="str">
        <f ca="1">IFERROR(IF(SERVIZIO!$A$3=1,IF(GETPIVOTDATA("Data",$A$1,"Brand",$A915,"Data",DATE(YEAR(INDEX(Tendina_Data,SERVIZIO!$A$2)),MONTH(INDEX(Tendina_Data,SERVIZIO!$A$2)),1))&lt;&gt;"",$A915,""),IF(GETPIVOTDATA("Data",$E$1,"Brand",$F915,"Data",DATE(YEAR(INDEX(Tendina_Data,SERVIZIO!$A$2)),MONTH(INDEX(Tendina_Data,SERVIZIO!$A$2)),1),"Settore",INDEX(Tendina_Settori,SERVIZIO!$A$3))&lt;&gt;"",$F915,"")),"")</f>
        <v/>
      </c>
      <c r="L915" s="30" t="str">
        <f ca="1">IF(K915&lt;&gt;"",COUNTIF($K$3:K915,"*?*"),"")</f>
        <v/>
      </c>
      <c r="M915" s="30">
        <v>913</v>
      </c>
      <c r="N915" s="30" t="str">
        <f t="shared" ca="1" si="14"/>
        <v/>
      </c>
    </row>
    <row r="916" spans="11:14" x14ac:dyDescent="0.25">
      <c r="K916" s="30" t="str">
        <f ca="1">IFERROR(IF(SERVIZIO!$A$3=1,IF(GETPIVOTDATA("Data",$A$1,"Brand",$A916,"Data",DATE(YEAR(INDEX(Tendina_Data,SERVIZIO!$A$2)),MONTH(INDEX(Tendina_Data,SERVIZIO!$A$2)),1))&lt;&gt;"",$A916,""),IF(GETPIVOTDATA("Data",$E$1,"Brand",$F916,"Data",DATE(YEAR(INDEX(Tendina_Data,SERVIZIO!$A$2)),MONTH(INDEX(Tendina_Data,SERVIZIO!$A$2)),1),"Settore",INDEX(Tendina_Settori,SERVIZIO!$A$3))&lt;&gt;"",$F916,"")),"")</f>
        <v/>
      </c>
      <c r="L916" s="30" t="str">
        <f ca="1">IF(K916&lt;&gt;"",COUNTIF($K$3:K916,"*?*"),"")</f>
        <v/>
      </c>
      <c r="M916" s="30">
        <v>914</v>
      </c>
      <c r="N916" s="30" t="str">
        <f t="shared" ca="1" si="14"/>
        <v/>
      </c>
    </row>
    <row r="917" spans="11:14" x14ac:dyDescent="0.25">
      <c r="K917" s="30" t="str">
        <f ca="1">IFERROR(IF(SERVIZIO!$A$3=1,IF(GETPIVOTDATA("Data",$A$1,"Brand",$A917,"Data",DATE(YEAR(INDEX(Tendina_Data,SERVIZIO!$A$2)),MONTH(INDEX(Tendina_Data,SERVIZIO!$A$2)),1))&lt;&gt;"",$A917,""),IF(GETPIVOTDATA("Data",$E$1,"Brand",$F917,"Data",DATE(YEAR(INDEX(Tendina_Data,SERVIZIO!$A$2)),MONTH(INDEX(Tendina_Data,SERVIZIO!$A$2)),1),"Settore",INDEX(Tendina_Settori,SERVIZIO!$A$3))&lt;&gt;"",$F917,"")),"")</f>
        <v/>
      </c>
      <c r="L917" s="30" t="str">
        <f ca="1">IF(K917&lt;&gt;"",COUNTIF($K$3:K917,"*?*"),"")</f>
        <v/>
      </c>
      <c r="M917" s="30">
        <v>915</v>
      </c>
      <c r="N917" s="30" t="str">
        <f t="shared" ca="1" si="14"/>
        <v/>
      </c>
    </row>
    <row r="918" spans="11:14" x14ac:dyDescent="0.25">
      <c r="K918" s="30" t="str">
        <f ca="1">IFERROR(IF(SERVIZIO!$A$3=1,IF(GETPIVOTDATA("Data",$A$1,"Brand",$A918,"Data",DATE(YEAR(INDEX(Tendina_Data,SERVIZIO!$A$2)),MONTH(INDEX(Tendina_Data,SERVIZIO!$A$2)),1))&lt;&gt;"",$A918,""),IF(GETPIVOTDATA("Data",$E$1,"Brand",$F918,"Data",DATE(YEAR(INDEX(Tendina_Data,SERVIZIO!$A$2)),MONTH(INDEX(Tendina_Data,SERVIZIO!$A$2)),1),"Settore",INDEX(Tendina_Settori,SERVIZIO!$A$3))&lt;&gt;"",$F918,"")),"")</f>
        <v/>
      </c>
      <c r="L918" s="30" t="str">
        <f ca="1">IF(K918&lt;&gt;"",COUNTIF($K$3:K918,"*?*"),"")</f>
        <v/>
      </c>
      <c r="M918" s="30">
        <v>916</v>
      </c>
      <c r="N918" s="30" t="str">
        <f t="shared" ca="1" si="14"/>
        <v/>
      </c>
    </row>
    <row r="919" spans="11:14" x14ac:dyDescent="0.25">
      <c r="K919" s="30" t="str">
        <f ca="1">IFERROR(IF(SERVIZIO!$A$3=1,IF(GETPIVOTDATA("Data",$A$1,"Brand",$A919,"Data",DATE(YEAR(INDEX(Tendina_Data,SERVIZIO!$A$2)),MONTH(INDEX(Tendina_Data,SERVIZIO!$A$2)),1))&lt;&gt;"",$A919,""),IF(GETPIVOTDATA("Data",$E$1,"Brand",$F919,"Data",DATE(YEAR(INDEX(Tendina_Data,SERVIZIO!$A$2)),MONTH(INDEX(Tendina_Data,SERVIZIO!$A$2)),1),"Settore",INDEX(Tendina_Settori,SERVIZIO!$A$3))&lt;&gt;"",$F919,"")),"")</f>
        <v/>
      </c>
      <c r="L919" s="30" t="str">
        <f ca="1">IF(K919&lt;&gt;"",COUNTIF($K$3:K919,"*?*"),"")</f>
        <v/>
      </c>
      <c r="M919" s="30">
        <v>917</v>
      </c>
      <c r="N919" s="30" t="str">
        <f t="shared" ca="1" si="14"/>
        <v/>
      </c>
    </row>
    <row r="920" spans="11:14" x14ac:dyDescent="0.25">
      <c r="K920" s="30" t="str">
        <f ca="1">IFERROR(IF(SERVIZIO!$A$3=1,IF(GETPIVOTDATA("Data",$A$1,"Brand",$A920,"Data",DATE(YEAR(INDEX(Tendina_Data,SERVIZIO!$A$2)),MONTH(INDEX(Tendina_Data,SERVIZIO!$A$2)),1))&lt;&gt;"",$A920,""),IF(GETPIVOTDATA("Data",$E$1,"Brand",$F920,"Data",DATE(YEAR(INDEX(Tendina_Data,SERVIZIO!$A$2)),MONTH(INDEX(Tendina_Data,SERVIZIO!$A$2)),1),"Settore",INDEX(Tendina_Settori,SERVIZIO!$A$3))&lt;&gt;"",$F920,"")),"")</f>
        <v/>
      </c>
      <c r="L920" s="30" t="str">
        <f ca="1">IF(K920&lt;&gt;"",COUNTIF($K$3:K920,"*?*"),"")</f>
        <v/>
      </c>
      <c r="M920" s="30">
        <v>918</v>
      </c>
      <c r="N920" s="30" t="str">
        <f t="shared" ca="1" si="14"/>
        <v/>
      </c>
    </row>
    <row r="921" spans="11:14" x14ac:dyDescent="0.25">
      <c r="K921" s="30" t="str">
        <f ca="1">IFERROR(IF(SERVIZIO!$A$3=1,IF(GETPIVOTDATA("Data",$A$1,"Brand",$A921,"Data",DATE(YEAR(INDEX(Tendina_Data,SERVIZIO!$A$2)),MONTH(INDEX(Tendina_Data,SERVIZIO!$A$2)),1))&lt;&gt;"",$A921,""),IF(GETPIVOTDATA("Data",$E$1,"Brand",$F921,"Data",DATE(YEAR(INDEX(Tendina_Data,SERVIZIO!$A$2)),MONTH(INDEX(Tendina_Data,SERVIZIO!$A$2)),1),"Settore",INDEX(Tendina_Settori,SERVIZIO!$A$3))&lt;&gt;"",$F921,"")),"")</f>
        <v/>
      </c>
      <c r="L921" s="30" t="str">
        <f ca="1">IF(K921&lt;&gt;"",COUNTIF($K$3:K921,"*?*"),"")</f>
        <v/>
      </c>
      <c r="M921" s="30">
        <v>919</v>
      </c>
      <c r="N921" s="30" t="str">
        <f t="shared" ca="1" si="14"/>
        <v/>
      </c>
    </row>
    <row r="922" spans="11:14" x14ac:dyDescent="0.25">
      <c r="K922" s="30" t="str">
        <f ca="1">IFERROR(IF(SERVIZIO!$A$3=1,IF(GETPIVOTDATA("Data",$A$1,"Brand",$A922,"Data",DATE(YEAR(INDEX(Tendina_Data,SERVIZIO!$A$2)),MONTH(INDEX(Tendina_Data,SERVIZIO!$A$2)),1))&lt;&gt;"",$A922,""),IF(GETPIVOTDATA("Data",$E$1,"Brand",$F922,"Data",DATE(YEAR(INDEX(Tendina_Data,SERVIZIO!$A$2)),MONTH(INDEX(Tendina_Data,SERVIZIO!$A$2)),1),"Settore",INDEX(Tendina_Settori,SERVIZIO!$A$3))&lt;&gt;"",$F922,"")),"")</f>
        <v/>
      </c>
      <c r="L922" s="30" t="str">
        <f ca="1">IF(K922&lt;&gt;"",COUNTIF($K$3:K922,"*?*"),"")</f>
        <v/>
      </c>
      <c r="M922" s="30">
        <v>920</v>
      </c>
      <c r="N922" s="30" t="str">
        <f t="shared" ca="1" si="14"/>
        <v/>
      </c>
    </row>
    <row r="923" spans="11:14" x14ac:dyDescent="0.25">
      <c r="K923" s="30" t="str">
        <f ca="1">IFERROR(IF(SERVIZIO!$A$3=1,IF(GETPIVOTDATA("Data",$A$1,"Brand",$A923,"Data",DATE(YEAR(INDEX(Tendina_Data,SERVIZIO!$A$2)),MONTH(INDEX(Tendina_Data,SERVIZIO!$A$2)),1))&lt;&gt;"",$A923,""),IF(GETPIVOTDATA("Data",$E$1,"Brand",$F923,"Data",DATE(YEAR(INDEX(Tendina_Data,SERVIZIO!$A$2)),MONTH(INDEX(Tendina_Data,SERVIZIO!$A$2)),1),"Settore",INDEX(Tendina_Settori,SERVIZIO!$A$3))&lt;&gt;"",$F923,"")),"")</f>
        <v/>
      </c>
      <c r="L923" s="30" t="str">
        <f ca="1">IF(K923&lt;&gt;"",COUNTIF($K$3:K923,"*?*"),"")</f>
        <v/>
      </c>
      <c r="M923" s="30">
        <v>921</v>
      </c>
      <c r="N923" s="30" t="str">
        <f t="shared" ca="1" si="14"/>
        <v/>
      </c>
    </row>
    <row r="924" spans="11:14" x14ac:dyDescent="0.25">
      <c r="K924" s="30" t="str">
        <f ca="1">IFERROR(IF(SERVIZIO!$A$3=1,IF(GETPIVOTDATA("Data",$A$1,"Brand",$A924,"Data",DATE(YEAR(INDEX(Tendina_Data,SERVIZIO!$A$2)),MONTH(INDEX(Tendina_Data,SERVIZIO!$A$2)),1))&lt;&gt;"",$A924,""),IF(GETPIVOTDATA("Data",$E$1,"Brand",$F924,"Data",DATE(YEAR(INDEX(Tendina_Data,SERVIZIO!$A$2)),MONTH(INDEX(Tendina_Data,SERVIZIO!$A$2)),1),"Settore",INDEX(Tendina_Settori,SERVIZIO!$A$3))&lt;&gt;"",$F924,"")),"")</f>
        <v/>
      </c>
      <c r="L924" s="30" t="str">
        <f ca="1">IF(K924&lt;&gt;"",COUNTIF($K$3:K924,"*?*"),"")</f>
        <v/>
      </c>
      <c r="M924" s="30">
        <v>922</v>
      </c>
      <c r="N924" s="30" t="str">
        <f t="shared" ca="1" si="14"/>
        <v/>
      </c>
    </row>
    <row r="925" spans="11:14" x14ac:dyDescent="0.25">
      <c r="K925" s="30" t="str">
        <f ca="1">IFERROR(IF(SERVIZIO!$A$3=1,IF(GETPIVOTDATA("Data",$A$1,"Brand",$A925,"Data",DATE(YEAR(INDEX(Tendina_Data,SERVIZIO!$A$2)),MONTH(INDEX(Tendina_Data,SERVIZIO!$A$2)),1))&lt;&gt;"",$A925,""),IF(GETPIVOTDATA("Data",$E$1,"Brand",$F925,"Data",DATE(YEAR(INDEX(Tendina_Data,SERVIZIO!$A$2)),MONTH(INDEX(Tendina_Data,SERVIZIO!$A$2)),1),"Settore",INDEX(Tendina_Settori,SERVIZIO!$A$3))&lt;&gt;"",$F925,"")),"")</f>
        <v/>
      </c>
      <c r="L925" s="30" t="str">
        <f ca="1">IF(K925&lt;&gt;"",COUNTIF($K$3:K925,"*?*"),"")</f>
        <v/>
      </c>
      <c r="M925" s="30">
        <v>923</v>
      </c>
      <c r="N925" s="30" t="str">
        <f t="shared" ca="1" si="14"/>
        <v/>
      </c>
    </row>
    <row r="926" spans="11:14" x14ac:dyDescent="0.25">
      <c r="K926" s="30" t="str">
        <f ca="1">IFERROR(IF(SERVIZIO!$A$3=1,IF(GETPIVOTDATA("Data",$A$1,"Brand",$A926,"Data",DATE(YEAR(INDEX(Tendina_Data,SERVIZIO!$A$2)),MONTH(INDEX(Tendina_Data,SERVIZIO!$A$2)),1))&lt;&gt;"",$A926,""),IF(GETPIVOTDATA("Data",$E$1,"Brand",$F926,"Data",DATE(YEAR(INDEX(Tendina_Data,SERVIZIO!$A$2)),MONTH(INDEX(Tendina_Data,SERVIZIO!$A$2)),1),"Settore",INDEX(Tendina_Settori,SERVIZIO!$A$3))&lt;&gt;"",$F926,"")),"")</f>
        <v/>
      </c>
      <c r="L926" s="30" t="str">
        <f ca="1">IF(K926&lt;&gt;"",COUNTIF($K$3:K926,"*?*"),"")</f>
        <v/>
      </c>
      <c r="M926" s="30">
        <v>924</v>
      </c>
      <c r="N926" s="30" t="str">
        <f t="shared" ca="1" si="14"/>
        <v/>
      </c>
    </row>
    <row r="927" spans="11:14" x14ac:dyDescent="0.25">
      <c r="K927" s="30" t="str">
        <f ca="1">IFERROR(IF(SERVIZIO!$A$3=1,IF(GETPIVOTDATA("Data",$A$1,"Brand",$A927,"Data",DATE(YEAR(INDEX(Tendina_Data,SERVIZIO!$A$2)),MONTH(INDEX(Tendina_Data,SERVIZIO!$A$2)),1))&lt;&gt;"",$A927,""),IF(GETPIVOTDATA("Data",$E$1,"Brand",$F927,"Data",DATE(YEAR(INDEX(Tendina_Data,SERVIZIO!$A$2)),MONTH(INDEX(Tendina_Data,SERVIZIO!$A$2)),1),"Settore",INDEX(Tendina_Settori,SERVIZIO!$A$3))&lt;&gt;"",$F927,"")),"")</f>
        <v/>
      </c>
      <c r="L927" s="30" t="str">
        <f ca="1">IF(K927&lt;&gt;"",COUNTIF($K$3:K927,"*?*"),"")</f>
        <v/>
      </c>
      <c r="M927" s="30">
        <v>925</v>
      </c>
      <c r="N927" s="30" t="str">
        <f t="shared" ca="1" si="14"/>
        <v/>
      </c>
    </row>
    <row r="928" spans="11:14" x14ac:dyDescent="0.25">
      <c r="K928" s="30" t="str">
        <f ca="1">IFERROR(IF(SERVIZIO!$A$3=1,IF(GETPIVOTDATA("Data",$A$1,"Brand",$A928,"Data",DATE(YEAR(INDEX(Tendina_Data,SERVIZIO!$A$2)),MONTH(INDEX(Tendina_Data,SERVIZIO!$A$2)),1))&lt;&gt;"",$A928,""),IF(GETPIVOTDATA("Data",$E$1,"Brand",$F928,"Data",DATE(YEAR(INDEX(Tendina_Data,SERVIZIO!$A$2)),MONTH(INDEX(Tendina_Data,SERVIZIO!$A$2)),1),"Settore",INDEX(Tendina_Settori,SERVIZIO!$A$3))&lt;&gt;"",$F928,"")),"")</f>
        <v/>
      </c>
      <c r="L928" s="30" t="str">
        <f ca="1">IF(K928&lt;&gt;"",COUNTIF($K$3:K928,"*?*"),"")</f>
        <v/>
      </c>
      <c r="M928" s="30">
        <v>926</v>
      </c>
      <c r="N928" s="30" t="str">
        <f t="shared" ca="1" si="14"/>
        <v/>
      </c>
    </row>
    <row r="929" spans="11:14" x14ac:dyDescent="0.25">
      <c r="K929" s="30" t="str">
        <f ca="1">IFERROR(IF(SERVIZIO!$A$3=1,IF(GETPIVOTDATA("Data",$A$1,"Brand",$A929,"Data",DATE(YEAR(INDEX(Tendina_Data,SERVIZIO!$A$2)),MONTH(INDEX(Tendina_Data,SERVIZIO!$A$2)),1))&lt;&gt;"",$A929,""),IF(GETPIVOTDATA("Data",$E$1,"Brand",$F929,"Data",DATE(YEAR(INDEX(Tendina_Data,SERVIZIO!$A$2)),MONTH(INDEX(Tendina_Data,SERVIZIO!$A$2)),1),"Settore",INDEX(Tendina_Settori,SERVIZIO!$A$3))&lt;&gt;"",$F929,"")),"")</f>
        <v/>
      </c>
      <c r="L929" s="30" t="str">
        <f ca="1">IF(K929&lt;&gt;"",COUNTIF($K$3:K929,"*?*"),"")</f>
        <v/>
      </c>
      <c r="M929" s="30">
        <v>927</v>
      </c>
      <c r="N929" s="30" t="str">
        <f t="shared" ca="1" si="14"/>
        <v/>
      </c>
    </row>
    <row r="930" spans="11:14" x14ac:dyDescent="0.25">
      <c r="K930" s="30" t="str">
        <f ca="1">IFERROR(IF(SERVIZIO!$A$3=1,IF(GETPIVOTDATA("Data",$A$1,"Brand",$A930,"Data",DATE(YEAR(INDEX(Tendina_Data,SERVIZIO!$A$2)),MONTH(INDEX(Tendina_Data,SERVIZIO!$A$2)),1))&lt;&gt;"",$A930,""),IF(GETPIVOTDATA("Data",$E$1,"Brand",$F930,"Data",DATE(YEAR(INDEX(Tendina_Data,SERVIZIO!$A$2)),MONTH(INDEX(Tendina_Data,SERVIZIO!$A$2)),1),"Settore",INDEX(Tendina_Settori,SERVIZIO!$A$3))&lt;&gt;"",$F930,"")),"")</f>
        <v/>
      </c>
      <c r="L930" s="30" t="str">
        <f ca="1">IF(K930&lt;&gt;"",COUNTIF($K$3:K930,"*?*"),"")</f>
        <v/>
      </c>
      <c r="M930" s="30">
        <v>928</v>
      </c>
      <c r="N930" s="30" t="str">
        <f t="shared" ca="1" si="14"/>
        <v/>
      </c>
    </row>
    <row r="931" spans="11:14" x14ac:dyDescent="0.25">
      <c r="K931" s="30" t="str">
        <f ca="1">IFERROR(IF(SERVIZIO!$A$3=1,IF(GETPIVOTDATA("Data",$A$1,"Brand",$A931,"Data",DATE(YEAR(INDEX(Tendina_Data,SERVIZIO!$A$2)),MONTH(INDEX(Tendina_Data,SERVIZIO!$A$2)),1))&lt;&gt;"",$A931,""),IF(GETPIVOTDATA("Data",$E$1,"Brand",$F931,"Data",DATE(YEAR(INDEX(Tendina_Data,SERVIZIO!$A$2)),MONTH(INDEX(Tendina_Data,SERVIZIO!$A$2)),1),"Settore",INDEX(Tendina_Settori,SERVIZIO!$A$3))&lt;&gt;"",$F931,"")),"")</f>
        <v/>
      </c>
      <c r="L931" s="30" t="str">
        <f ca="1">IF(K931&lt;&gt;"",COUNTIF($K$3:K931,"*?*"),"")</f>
        <v/>
      </c>
      <c r="M931" s="30">
        <v>929</v>
      </c>
      <c r="N931" s="30" t="str">
        <f t="shared" ca="1" si="14"/>
        <v/>
      </c>
    </row>
    <row r="932" spans="11:14" x14ac:dyDescent="0.25">
      <c r="K932" s="30" t="str">
        <f ca="1">IFERROR(IF(SERVIZIO!$A$3=1,IF(GETPIVOTDATA("Data",$A$1,"Brand",$A932,"Data",DATE(YEAR(INDEX(Tendina_Data,SERVIZIO!$A$2)),MONTH(INDEX(Tendina_Data,SERVIZIO!$A$2)),1))&lt;&gt;"",$A932,""),IF(GETPIVOTDATA("Data",$E$1,"Brand",$F932,"Data",DATE(YEAR(INDEX(Tendina_Data,SERVIZIO!$A$2)),MONTH(INDEX(Tendina_Data,SERVIZIO!$A$2)),1),"Settore",INDEX(Tendina_Settori,SERVIZIO!$A$3))&lt;&gt;"",$F932,"")),"")</f>
        <v/>
      </c>
      <c r="L932" s="30" t="str">
        <f ca="1">IF(K932&lt;&gt;"",COUNTIF($K$3:K932,"*?*"),"")</f>
        <v/>
      </c>
      <c r="M932" s="30">
        <v>930</v>
      </c>
      <c r="N932" s="30" t="str">
        <f t="shared" ca="1" si="14"/>
        <v/>
      </c>
    </row>
    <row r="933" spans="11:14" x14ac:dyDescent="0.25">
      <c r="K933" s="30" t="str">
        <f ca="1">IFERROR(IF(SERVIZIO!$A$3=1,IF(GETPIVOTDATA("Data",$A$1,"Brand",$A933,"Data",DATE(YEAR(INDEX(Tendina_Data,SERVIZIO!$A$2)),MONTH(INDEX(Tendina_Data,SERVIZIO!$A$2)),1))&lt;&gt;"",$A933,""),IF(GETPIVOTDATA("Data",$E$1,"Brand",$F933,"Data",DATE(YEAR(INDEX(Tendina_Data,SERVIZIO!$A$2)),MONTH(INDEX(Tendina_Data,SERVIZIO!$A$2)),1),"Settore",INDEX(Tendina_Settori,SERVIZIO!$A$3))&lt;&gt;"",$F933,"")),"")</f>
        <v/>
      </c>
      <c r="L933" s="30" t="str">
        <f ca="1">IF(K933&lt;&gt;"",COUNTIF($K$3:K933,"*?*"),"")</f>
        <v/>
      </c>
      <c r="M933" s="30">
        <v>931</v>
      </c>
      <c r="N933" s="30" t="str">
        <f t="shared" ca="1" si="14"/>
        <v/>
      </c>
    </row>
    <row r="934" spans="11:14" x14ac:dyDescent="0.25">
      <c r="K934" s="30" t="str">
        <f ca="1">IFERROR(IF(SERVIZIO!$A$3=1,IF(GETPIVOTDATA("Data",$A$1,"Brand",$A934,"Data",DATE(YEAR(INDEX(Tendina_Data,SERVIZIO!$A$2)),MONTH(INDEX(Tendina_Data,SERVIZIO!$A$2)),1))&lt;&gt;"",$A934,""),IF(GETPIVOTDATA("Data",$E$1,"Brand",$F934,"Data",DATE(YEAR(INDEX(Tendina_Data,SERVIZIO!$A$2)),MONTH(INDEX(Tendina_Data,SERVIZIO!$A$2)),1),"Settore",INDEX(Tendina_Settori,SERVIZIO!$A$3))&lt;&gt;"",$F934,"")),"")</f>
        <v/>
      </c>
      <c r="L934" s="30" t="str">
        <f ca="1">IF(K934&lt;&gt;"",COUNTIF($K$3:K934,"*?*"),"")</f>
        <v/>
      </c>
      <c r="M934" s="30">
        <v>932</v>
      </c>
      <c r="N934" s="30" t="str">
        <f t="shared" ca="1" si="14"/>
        <v/>
      </c>
    </row>
    <row r="935" spans="11:14" x14ac:dyDescent="0.25">
      <c r="K935" s="30" t="str">
        <f ca="1">IFERROR(IF(SERVIZIO!$A$3=1,IF(GETPIVOTDATA("Data",$A$1,"Brand",$A935,"Data",DATE(YEAR(INDEX(Tendina_Data,SERVIZIO!$A$2)),MONTH(INDEX(Tendina_Data,SERVIZIO!$A$2)),1))&lt;&gt;"",$A935,""),IF(GETPIVOTDATA("Data",$E$1,"Brand",$F935,"Data",DATE(YEAR(INDEX(Tendina_Data,SERVIZIO!$A$2)),MONTH(INDEX(Tendina_Data,SERVIZIO!$A$2)),1),"Settore",INDEX(Tendina_Settori,SERVIZIO!$A$3))&lt;&gt;"",$F935,"")),"")</f>
        <v/>
      </c>
      <c r="L935" s="30" t="str">
        <f ca="1">IF(K935&lt;&gt;"",COUNTIF($K$3:K935,"*?*"),"")</f>
        <v/>
      </c>
      <c r="M935" s="30">
        <v>933</v>
      </c>
      <c r="N935" s="30" t="str">
        <f t="shared" ca="1" si="14"/>
        <v/>
      </c>
    </row>
    <row r="936" spans="11:14" x14ac:dyDescent="0.25">
      <c r="K936" s="30" t="str">
        <f ca="1">IFERROR(IF(SERVIZIO!$A$3=1,IF(GETPIVOTDATA("Data",$A$1,"Brand",$A936,"Data",DATE(YEAR(INDEX(Tendina_Data,SERVIZIO!$A$2)),MONTH(INDEX(Tendina_Data,SERVIZIO!$A$2)),1))&lt;&gt;"",$A936,""),IF(GETPIVOTDATA("Data",$E$1,"Brand",$F936,"Data",DATE(YEAR(INDEX(Tendina_Data,SERVIZIO!$A$2)),MONTH(INDEX(Tendina_Data,SERVIZIO!$A$2)),1),"Settore",INDEX(Tendina_Settori,SERVIZIO!$A$3))&lt;&gt;"",$F936,"")),"")</f>
        <v/>
      </c>
      <c r="L936" s="30" t="str">
        <f ca="1">IF(K936&lt;&gt;"",COUNTIF($K$3:K936,"*?*"),"")</f>
        <v/>
      </c>
      <c r="M936" s="30">
        <v>934</v>
      </c>
      <c r="N936" s="30" t="str">
        <f t="shared" ca="1" si="14"/>
        <v/>
      </c>
    </row>
    <row r="937" spans="11:14" x14ac:dyDescent="0.25">
      <c r="K937" s="30" t="str">
        <f ca="1">IFERROR(IF(SERVIZIO!$A$3=1,IF(GETPIVOTDATA("Data",$A$1,"Brand",$A937,"Data",DATE(YEAR(INDEX(Tendina_Data,SERVIZIO!$A$2)),MONTH(INDEX(Tendina_Data,SERVIZIO!$A$2)),1))&lt;&gt;"",$A937,""),IF(GETPIVOTDATA("Data",$E$1,"Brand",$F937,"Data",DATE(YEAR(INDEX(Tendina_Data,SERVIZIO!$A$2)),MONTH(INDEX(Tendina_Data,SERVIZIO!$A$2)),1),"Settore",INDEX(Tendina_Settori,SERVIZIO!$A$3))&lt;&gt;"",$F937,"")),"")</f>
        <v/>
      </c>
      <c r="L937" s="30" t="str">
        <f ca="1">IF(K937&lt;&gt;"",COUNTIF($K$3:K937,"*?*"),"")</f>
        <v/>
      </c>
      <c r="M937" s="30">
        <v>935</v>
      </c>
      <c r="N937" s="30" t="str">
        <f t="shared" ca="1" si="14"/>
        <v/>
      </c>
    </row>
    <row r="938" spans="11:14" x14ac:dyDescent="0.25">
      <c r="K938" s="30" t="str">
        <f ca="1">IFERROR(IF(SERVIZIO!$A$3=1,IF(GETPIVOTDATA("Data",$A$1,"Brand",$A938,"Data",DATE(YEAR(INDEX(Tendina_Data,SERVIZIO!$A$2)),MONTH(INDEX(Tendina_Data,SERVIZIO!$A$2)),1))&lt;&gt;"",$A938,""),IF(GETPIVOTDATA("Data",$E$1,"Brand",$F938,"Data",DATE(YEAR(INDEX(Tendina_Data,SERVIZIO!$A$2)),MONTH(INDEX(Tendina_Data,SERVIZIO!$A$2)),1),"Settore",INDEX(Tendina_Settori,SERVIZIO!$A$3))&lt;&gt;"",$F938,"")),"")</f>
        <v/>
      </c>
      <c r="L938" s="30" t="str">
        <f ca="1">IF(K938&lt;&gt;"",COUNTIF($K$3:K938,"*?*"),"")</f>
        <v/>
      </c>
      <c r="M938" s="30">
        <v>936</v>
      </c>
      <c r="N938" s="30" t="str">
        <f t="shared" ca="1" si="14"/>
        <v/>
      </c>
    </row>
    <row r="939" spans="11:14" x14ac:dyDescent="0.25">
      <c r="K939" s="30" t="str">
        <f ca="1">IFERROR(IF(SERVIZIO!$A$3=1,IF(GETPIVOTDATA("Data",$A$1,"Brand",$A939,"Data",DATE(YEAR(INDEX(Tendina_Data,SERVIZIO!$A$2)),MONTH(INDEX(Tendina_Data,SERVIZIO!$A$2)),1))&lt;&gt;"",$A939,""),IF(GETPIVOTDATA("Data",$E$1,"Brand",$F939,"Data",DATE(YEAR(INDEX(Tendina_Data,SERVIZIO!$A$2)),MONTH(INDEX(Tendina_Data,SERVIZIO!$A$2)),1),"Settore",INDEX(Tendina_Settori,SERVIZIO!$A$3))&lt;&gt;"",$F939,"")),"")</f>
        <v/>
      </c>
      <c r="L939" s="30" t="str">
        <f ca="1">IF(K939&lt;&gt;"",COUNTIF($K$3:K939,"*?*"),"")</f>
        <v/>
      </c>
      <c r="M939" s="30">
        <v>937</v>
      </c>
      <c r="N939" s="30" t="str">
        <f t="shared" ca="1" si="14"/>
        <v/>
      </c>
    </row>
    <row r="940" spans="11:14" x14ac:dyDescent="0.25">
      <c r="K940" s="30" t="str">
        <f ca="1">IFERROR(IF(SERVIZIO!$A$3=1,IF(GETPIVOTDATA("Data",$A$1,"Brand",$A940,"Data",DATE(YEAR(INDEX(Tendina_Data,SERVIZIO!$A$2)),MONTH(INDEX(Tendina_Data,SERVIZIO!$A$2)),1))&lt;&gt;"",$A940,""),IF(GETPIVOTDATA("Data",$E$1,"Brand",$F940,"Data",DATE(YEAR(INDEX(Tendina_Data,SERVIZIO!$A$2)),MONTH(INDEX(Tendina_Data,SERVIZIO!$A$2)),1),"Settore",INDEX(Tendina_Settori,SERVIZIO!$A$3))&lt;&gt;"",$F940,"")),"")</f>
        <v/>
      </c>
      <c r="L940" s="30" t="str">
        <f ca="1">IF(K940&lt;&gt;"",COUNTIF($K$3:K940,"*?*"),"")</f>
        <v/>
      </c>
      <c r="M940" s="30">
        <v>938</v>
      </c>
      <c r="N940" s="30" t="str">
        <f t="shared" ca="1" si="14"/>
        <v/>
      </c>
    </row>
    <row r="941" spans="11:14" x14ac:dyDescent="0.25">
      <c r="K941" s="30" t="str">
        <f ca="1">IFERROR(IF(SERVIZIO!$A$3=1,IF(GETPIVOTDATA("Data",$A$1,"Brand",$A941,"Data",DATE(YEAR(INDEX(Tendina_Data,SERVIZIO!$A$2)),MONTH(INDEX(Tendina_Data,SERVIZIO!$A$2)),1))&lt;&gt;"",$A941,""),IF(GETPIVOTDATA("Data",$E$1,"Brand",$F941,"Data",DATE(YEAR(INDEX(Tendina_Data,SERVIZIO!$A$2)),MONTH(INDEX(Tendina_Data,SERVIZIO!$A$2)),1),"Settore",INDEX(Tendina_Settori,SERVIZIO!$A$3))&lt;&gt;"",$F941,"")),"")</f>
        <v/>
      </c>
      <c r="L941" s="30" t="str">
        <f ca="1">IF(K941&lt;&gt;"",COUNTIF($K$3:K941,"*?*"),"")</f>
        <v/>
      </c>
      <c r="M941" s="30">
        <v>939</v>
      </c>
      <c r="N941" s="30" t="str">
        <f t="shared" ca="1" si="14"/>
        <v/>
      </c>
    </row>
    <row r="942" spans="11:14" x14ac:dyDescent="0.25">
      <c r="K942" s="30" t="str">
        <f ca="1">IFERROR(IF(SERVIZIO!$A$3=1,IF(GETPIVOTDATA("Data",$A$1,"Brand",$A942,"Data",DATE(YEAR(INDEX(Tendina_Data,SERVIZIO!$A$2)),MONTH(INDEX(Tendina_Data,SERVIZIO!$A$2)),1))&lt;&gt;"",$A942,""),IF(GETPIVOTDATA("Data",$E$1,"Brand",$F942,"Data",DATE(YEAR(INDEX(Tendina_Data,SERVIZIO!$A$2)),MONTH(INDEX(Tendina_Data,SERVIZIO!$A$2)),1),"Settore",INDEX(Tendina_Settori,SERVIZIO!$A$3))&lt;&gt;"",$F942,"")),"")</f>
        <v/>
      </c>
      <c r="L942" s="30" t="str">
        <f ca="1">IF(K942&lt;&gt;"",COUNTIF($K$3:K942,"*?*"),"")</f>
        <v/>
      </c>
      <c r="M942" s="30">
        <v>940</v>
      </c>
      <c r="N942" s="30" t="str">
        <f t="shared" ca="1" si="14"/>
        <v/>
      </c>
    </row>
    <row r="943" spans="11:14" x14ac:dyDescent="0.25">
      <c r="K943" s="30" t="str">
        <f ca="1">IFERROR(IF(SERVIZIO!$A$3=1,IF(GETPIVOTDATA("Data",$A$1,"Brand",$A943,"Data",DATE(YEAR(INDEX(Tendina_Data,SERVIZIO!$A$2)),MONTH(INDEX(Tendina_Data,SERVIZIO!$A$2)),1))&lt;&gt;"",$A943,""),IF(GETPIVOTDATA("Data",$E$1,"Brand",$F943,"Data",DATE(YEAR(INDEX(Tendina_Data,SERVIZIO!$A$2)),MONTH(INDEX(Tendina_Data,SERVIZIO!$A$2)),1),"Settore",INDEX(Tendina_Settori,SERVIZIO!$A$3))&lt;&gt;"",$F943,"")),"")</f>
        <v/>
      </c>
      <c r="L943" s="30" t="str">
        <f ca="1">IF(K943&lt;&gt;"",COUNTIF($K$3:K943,"*?*"),"")</f>
        <v/>
      </c>
      <c r="M943" s="30">
        <v>941</v>
      </c>
      <c r="N943" s="30" t="str">
        <f t="shared" ca="1" si="14"/>
        <v/>
      </c>
    </row>
    <row r="944" spans="11:14" x14ac:dyDescent="0.25">
      <c r="K944" s="30" t="str">
        <f ca="1">IFERROR(IF(SERVIZIO!$A$3=1,IF(GETPIVOTDATA("Data",$A$1,"Brand",$A944,"Data",DATE(YEAR(INDEX(Tendina_Data,SERVIZIO!$A$2)),MONTH(INDEX(Tendina_Data,SERVIZIO!$A$2)),1))&lt;&gt;"",$A944,""),IF(GETPIVOTDATA("Data",$E$1,"Brand",$F944,"Data",DATE(YEAR(INDEX(Tendina_Data,SERVIZIO!$A$2)),MONTH(INDEX(Tendina_Data,SERVIZIO!$A$2)),1),"Settore",INDEX(Tendina_Settori,SERVIZIO!$A$3))&lt;&gt;"",$F944,"")),"")</f>
        <v/>
      </c>
      <c r="L944" s="30" t="str">
        <f ca="1">IF(K944&lt;&gt;"",COUNTIF($K$3:K944,"*?*"),"")</f>
        <v/>
      </c>
      <c r="M944" s="30">
        <v>942</v>
      </c>
      <c r="N944" s="30" t="str">
        <f t="shared" ca="1" si="14"/>
        <v/>
      </c>
    </row>
    <row r="945" spans="11:14" x14ac:dyDescent="0.25">
      <c r="K945" s="30" t="str">
        <f ca="1">IFERROR(IF(SERVIZIO!$A$3=1,IF(GETPIVOTDATA("Data",$A$1,"Brand",$A945,"Data",DATE(YEAR(INDEX(Tendina_Data,SERVIZIO!$A$2)),MONTH(INDEX(Tendina_Data,SERVIZIO!$A$2)),1))&lt;&gt;"",$A945,""),IF(GETPIVOTDATA("Data",$E$1,"Brand",$F945,"Data",DATE(YEAR(INDEX(Tendina_Data,SERVIZIO!$A$2)),MONTH(INDEX(Tendina_Data,SERVIZIO!$A$2)),1),"Settore",INDEX(Tendina_Settori,SERVIZIO!$A$3))&lt;&gt;"",$F945,"")),"")</f>
        <v/>
      </c>
      <c r="L945" s="30" t="str">
        <f ca="1">IF(K945&lt;&gt;"",COUNTIF($K$3:K945,"*?*"),"")</f>
        <v/>
      </c>
      <c r="M945" s="30">
        <v>943</v>
      </c>
      <c r="N945" s="30" t="str">
        <f t="shared" ca="1" si="14"/>
        <v/>
      </c>
    </row>
    <row r="946" spans="11:14" x14ac:dyDescent="0.25">
      <c r="K946" s="30" t="str">
        <f ca="1">IFERROR(IF(SERVIZIO!$A$3=1,IF(GETPIVOTDATA("Data",$A$1,"Brand",$A946,"Data",DATE(YEAR(INDEX(Tendina_Data,SERVIZIO!$A$2)),MONTH(INDEX(Tendina_Data,SERVIZIO!$A$2)),1))&lt;&gt;"",$A946,""),IF(GETPIVOTDATA("Data",$E$1,"Brand",$F946,"Data",DATE(YEAR(INDEX(Tendina_Data,SERVIZIO!$A$2)),MONTH(INDEX(Tendina_Data,SERVIZIO!$A$2)),1),"Settore",INDEX(Tendina_Settori,SERVIZIO!$A$3))&lt;&gt;"",$F946,"")),"")</f>
        <v/>
      </c>
      <c r="L946" s="30" t="str">
        <f ca="1">IF(K946&lt;&gt;"",COUNTIF($K$3:K946,"*?*"),"")</f>
        <v/>
      </c>
      <c r="M946" s="30">
        <v>944</v>
      </c>
      <c r="N946" s="30" t="str">
        <f t="shared" ca="1" si="14"/>
        <v/>
      </c>
    </row>
    <row r="947" spans="11:14" x14ac:dyDescent="0.25">
      <c r="K947" s="30" t="str">
        <f ca="1">IFERROR(IF(SERVIZIO!$A$3=1,IF(GETPIVOTDATA("Data",$A$1,"Brand",$A947,"Data",DATE(YEAR(INDEX(Tendina_Data,SERVIZIO!$A$2)),MONTH(INDEX(Tendina_Data,SERVIZIO!$A$2)),1))&lt;&gt;"",$A947,""),IF(GETPIVOTDATA("Data",$E$1,"Brand",$F947,"Data",DATE(YEAR(INDEX(Tendina_Data,SERVIZIO!$A$2)),MONTH(INDEX(Tendina_Data,SERVIZIO!$A$2)),1),"Settore",INDEX(Tendina_Settori,SERVIZIO!$A$3))&lt;&gt;"",$F947,"")),"")</f>
        <v/>
      </c>
      <c r="L947" s="30" t="str">
        <f ca="1">IF(K947&lt;&gt;"",COUNTIF($K$3:K947,"*?*"),"")</f>
        <v/>
      </c>
      <c r="M947" s="30">
        <v>945</v>
      </c>
      <c r="N947" s="30" t="str">
        <f t="shared" ca="1" si="14"/>
        <v/>
      </c>
    </row>
    <row r="948" spans="11:14" x14ac:dyDescent="0.25">
      <c r="K948" s="30" t="str">
        <f ca="1">IFERROR(IF(SERVIZIO!$A$3=1,IF(GETPIVOTDATA("Data",$A$1,"Brand",$A948,"Data",DATE(YEAR(INDEX(Tendina_Data,SERVIZIO!$A$2)),MONTH(INDEX(Tendina_Data,SERVIZIO!$A$2)),1))&lt;&gt;"",$A948,""),IF(GETPIVOTDATA("Data",$E$1,"Brand",$F948,"Data",DATE(YEAR(INDEX(Tendina_Data,SERVIZIO!$A$2)),MONTH(INDEX(Tendina_Data,SERVIZIO!$A$2)),1),"Settore",INDEX(Tendina_Settori,SERVIZIO!$A$3))&lt;&gt;"",$F948,"")),"")</f>
        <v/>
      </c>
      <c r="L948" s="30" t="str">
        <f ca="1">IF(K948&lt;&gt;"",COUNTIF($K$3:K948,"*?*"),"")</f>
        <v/>
      </c>
      <c r="M948" s="30">
        <v>946</v>
      </c>
      <c r="N948" s="30" t="str">
        <f t="shared" ca="1" si="14"/>
        <v/>
      </c>
    </row>
    <row r="949" spans="11:14" x14ac:dyDescent="0.25">
      <c r="K949" s="30" t="str">
        <f ca="1">IFERROR(IF(SERVIZIO!$A$3=1,IF(GETPIVOTDATA("Data",$A$1,"Brand",$A949,"Data",DATE(YEAR(INDEX(Tendina_Data,SERVIZIO!$A$2)),MONTH(INDEX(Tendina_Data,SERVIZIO!$A$2)),1))&lt;&gt;"",$A949,""),IF(GETPIVOTDATA("Data",$E$1,"Brand",$F949,"Data",DATE(YEAR(INDEX(Tendina_Data,SERVIZIO!$A$2)),MONTH(INDEX(Tendina_Data,SERVIZIO!$A$2)),1),"Settore",INDEX(Tendina_Settori,SERVIZIO!$A$3))&lt;&gt;"",$F949,"")),"")</f>
        <v/>
      </c>
      <c r="L949" s="30" t="str">
        <f ca="1">IF(K949&lt;&gt;"",COUNTIF($K$3:K949,"*?*"),"")</f>
        <v/>
      </c>
      <c r="M949" s="30">
        <v>947</v>
      </c>
      <c r="N949" s="30" t="str">
        <f t="shared" ca="1" si="14"/>
        <v/>
      </c>
    </row>
    <row r="950" spans="11:14" x14ac:dyDescent="0.25">
      <c r="K950" s="30" t="str">
        <f ca="1">IFERROR(IF(SERVIZIO!$A$3=1,IF(GETPIVOTDATA("Data",$A$1,"Brand",$A950,"Data",DATE(YEAR(INDEX(Tendina_Data,SERVIZIO!$A$2)),MONTH(INDEX(Tendina_Data,SERVIZIO!$A$2)),1))&lt;&gt;"",$A950,""),IF(GETPIVOTDATA("Data",$E$1,"Brand",$F950,"Data",DATE(YEAR(INDEX(Tendina_Data,SERVIZIO!$A$2)),MONTH(INDEX(Tendina_Data,SERVIZIO!$A$2)),1),"Settore",INDEX(Tendina_Settori,SERVIZIO!$A$3))&lt;&gt;"",$F950,"")),"")</f>
        <v/>
      </c>
      <c r="L950" s="30" t="str">
        <f ca="1">IF(K950&lt;&gt;"",COUNTIF($K$3:K950,"*?*"),"")</f>
        <v/>
      </c>
      <c r="M950" s="30">
        <v>948</v>
      </c>
      <c r="N950" s="30" t="str">
        <f t="shared" ca="1" si="14"/>
        <v/>
      </c>
    </row>
    <row r="951" spans="11:14" x14ac:dyDescent="0.25">
      <c r="K951" s="30" t="str">
        <f ca="1">IFERROR(IF(SERVIZIO!$A$3=1,IF(GETPIVOTDATA("Data",$A$1,"Brand",$A951,"Data",DATE(YEAR(INDEX(Tendina_Data,SERVIZIO!$A$2)),MONTH(INDEX(Tendina_Data,SERVIZIO!$A$2)),1))&lt;&gt;"",$A951,""),IF(GETPIVOTDATA("Data",$E$1,"Brand",$F951,"Data",DATE(YEAR(INDEX(Tendina_Data,SERVIZIO!$A$2)),MONTH(INDEX(Tendina_Data,SERVIZIO!$A$2)),1),"Settore",INDEX(Tendina_Settori,SERVIZIO!$A$3))&lt;&gt;"",$F951,"")),"")</f>
        <v/>
      </c>
      <c r="L951" s="30" t="str">
        <f ca="1">IF(K951&lt;&gt;"",COUNTIF($K$3:K951,"*?*"),"")</f>
        <v/>
      </c>
      <c r="M951" s="30">
        <v>949</v>
      </c>
      <c r="N951" s="30" t="str">
        <f t="shared" ca="1" si="14"/>
        <v/>
      </c>
    </row>
    <row r="952" spans="11:14" x14ac:dyDescent="0.25">
      <c r="K952" s="30" t="str">
        <f ca="1">IFERROR(IF(SERVIZIO!$A$3=1,IF(GETPIVOTDATA("Data",$A$1,"Brand",$A952,"Data",DATE(YEAR(INDEX(Tendina_Data,SERVIZIO!$A$2)),MONTH(INDEX(Tendina_Data,SERVIZIO!$A$2)),1))&lt;&gt;"",$A952,""),IF(GETPIVOTDATA("Data",$E$1,"Brand",$F952,"Data",DATE(YEAR(INDEX(Tendina_Data,SERVIZIO!$A$2)),MONTH(INDEX(Tendina_Data,SERVIZIO!$A$2)),1),"Settore",INDEX(Tendina_Settori,SERVIZIO!$A$3))&lt;&gt;"",$F952,"")),"")</f>
        <v/>
      </c>
      <c r="L952" s="30" t="str">
        <f ca="1">IF(K952&lt;&gt;"",COUNTIF($K$3:K952,"*?*"),"")</f>
        <v/>
      </c>
      <c r="M952" s="30">
        <v>950</v>
      </c>
      <c r="N952" s="30" t="str">
        <f t="shared" ca="1" si="14"/>
        <v/>
      </c>
    </row>
    <row r="953" spans="11:14" x14ac:dyDescent="0.25">
      <c r="K953" s="30" t="str">
        <f ca="1">IFERROR(IF(SERVIZIO!$A$3=1,IF(GETPIVOTDATA("Data",$A$1,"Brand",$A953,"Data",DATE(YEAR(INDEX(Tendina_Data,SERVIZIO!$A$2)),MONTH(INDEX(Tendina_Data,SERVIZIO!$A$2)),1))&lt;&gt;"",$A953,""),IF(GETPIVOTDATA("Data",$E$1,"Brand",$F953,"Data",DATE(YEAR(INDEX(Tendina_Data,SERVIZIO!$A$2)),MONTH(INDEX(Tendina_Data,SERVIZIO!$A$2)),1),"Settore",INDEX(Tendina_Settori,SERVIZIO!$A$3))&lt;&gt;"",$F953,"")),"")</f>
        <v/>
      </c>
      <c r="L953" s="30" t="str">
        <f ca="1">IF(K953&lt;&gt;"",COUNTIF($K$3:K953,"*?*"),"")</f>
        <v/>
      </c>
      <c r="M953" s="30">
        <v>951</v>
      </c>
      <c r="N953" s="30" t="str">
        <f t="shared" ca="1" si="14"/>
        <v/>
      </c>
    </row>
    <row r="954" spans="11:14" x14ac:dyDescent="0.25">
      <c r="K954" s="30" t="str">
        <f ca="1">IFERROR(IF(SERVIZIO!$A$3=1,IF(GETPIVOTDATA("Data",$A$1,"Brand",$A954,"Data",DATE(YEAR(INDEX(Tendina_Data,SERVIZIO!$A$2)),MONTH(INDEX(Tendina_Data,SERVIZIO!$A$2)),1))&lt;&gt;"",$A954,""),IF(GETPIVOTDATA("Data",$E$1,"Brand",$F954,"Data",DATE(YEAR(INDEX(Tendina_Data,SERVIZIO!$A$2)),MONTH(INDEX(Tendina_Data,SERVIZIO!$A$2)),1),"Settore",INDEX(Tendina_Settori,SERVIZIO!$A$3))&lt;&gt;"",$F954,"")),"")</f>
        <v/>
      </c>
      <c r="L954" s="30" t="str">
        <f ca="1">IF(K954&lt;&gt;"",COUNTIF($K$3:K954,"*?*"),"")</f>
        <v/>
      </c>
      <c r="M954" s="30">
        <v>952</v>
      </c>
      <c r="N954" s="30" t="str">
        <f t="shared" ca="1" si="14"/>
        <v/>
      </c>
    </row>
    <row r="955" spans="11:14" x14ac:dyDescent="0.25">
      <c r="K955" s="30" t="str">
        <f ca="1">IFERROR(IF(SERVIZIO!$A$3=1,IF(GETPIVOTDATA("Data",$A$1,"Brand",$A955,"Data",DATE(YEAR(INDEX(Tendina_Data,SERVIZIO!$A$2)),MONTH(INDEX(Tendina_Data,SERVIZIO!$A$2)),1))&lt;&gt;"",$A955,""),IF(GETPIVOTDATA("Data",$E$1,"Brand",$F955,"Data",DATE(YEAR(INDEX(Tendina_Data,SERVIZIO!$A$2)),MONTH(INDEX(Tendina_Data,SERVIZIO!$A$2)),1),"Settore",INDEX(Tendina_Settori,SERVIZIO!$A$3))&lt;&gt;"",$F955,"")),"")</f>
        <v/>
      </c>
      <c r="L955" s="30" t="str">
        <f ca="1">IF(K955&lt;&gt;"",COUNTIF($K$3:K955,"*?*"),"")</f>
        <v/>
      </c>
      <c r="M955" s="30">
        <v>953</v>
      </c>
      <c r="N955" s="30" t="str">
        <f t="shared" ca="1" si="14"/>
        <v/>
      </c>
    </row>
    <row r="956" spans="11:14" x14ac:dyDescent="0.25">
      <c r="K956" s="30" t="str">
        <f ca="1">IFERROR(IF(SERVIZIO!$A$3=1,IF(GETPIVOTDATA("Data",$A$1,"Brand",$A956,"Data",DATE(YEAR(INDEX(Tendina_Data,SERVIZIO!$A$2)),MONTH(INDEX(Tendina_Data,SERVIZIO!$A$2)),1))&lt;&gt;"",$A956,""),IF(GETPIVOTDATA("Data",$E$1,"Brand",$F956,"Data",DATE(YEAR(INDEX(Tendina_Data,SERVIZIO!$A$2)),MONTH(INDEX(Tendina_Data,SERVIZIO!$A$2)),1),"Settore",INDEX(Tendina_Settori,SERVIZIO!$A$3))&lt;&gt;"",$F956,"")),"")</f>
        <v/>
      </c>
      <c r="L956" s="30" t="str">
        <f ca="1">IF(K956&lt;&gt;"",COUNTIF($K$3:K956,"*?*"),"")</f>
        <v/>
      </c>
      <c r="M956" s="30">
        <v>954</v>
      </c>
      <c r="N956" s="30" t="str">
        <f t="shared" ca="1" si="14"/>
        <v/>
      </c>
    </row>
    <row r="957" spans="11:14" x14ac:dyDescent="0.25">
      <c r="K957" s="30" t="str">
        <f ca="1">IFERROR(IF(SERVIZIO!$A$3=1,IF(GETPIVOTDATA("Data",$A$1,"Brand",$A957,"Data",DATE(YEAR(INDEX(Tendina_Data,SERVIZIO!$A$2)),MONTH(INDEX(Tendina_Data,SERVIZIO!$A$2)),1))&lt;&gt;"",$A957,""),IF(GETPIVOTDATA("Data",$E$1,"Brand",$F957,"Data",DATE(YEAR(INDEX(Tendina_Data,SERVIZIO!$A$2)),MONTH(INDEX(Tendina_Data,SERVIZIO!$A$2)),1),"Settore",INDEX(Tendina_Settori,SERVIZIO!$A$3))&lt;&gt;"",$F957,"")),"")</f>
        <v/>
      </c>
      <c r="L957" s="30" t="str">
        <f ca="1">IF(K957&lt;&gt;"",COUNTIF($K$3:K957,"*?*"),"")</f>
        <v/>
      </c>
      <c r="M957" s="30">
        <v>955</v>
      </c>
      <c r="N957" s="30" t="str">
        <f t="shared" ca="1" si="14"/>
        <v/>
      </c>
    </row>
    <row r="958" spans="11:14" x14ac:dyDescent="0.25">
      <c r="K958" s="30" t="str">
        <f ca="1">IFERROR(IF(SERVIZIO!$A$3=1,IF(GETPIVOTDATA("Data",$A$1,"Brand",$A958,"Data",DATE(YEAR(INDEX(Tendina_Data,SERVIZIO!$A$2)),MONTH(INDEX(Tendina_Data,SERVIZIO!$A$2)),1))&lt;&gt;"",$A958,""),IF(GETPIVOTDATA("Data",$E$1,"Brand",$F958,"Data",DATE(YEAR(INDEX(Tendina_Data,SERVIZIO!$A$2)),MONTH(INDEX(Tendina_Data,SERVIZIO!$A$2)),1),"Settore",INDEX(Tendina_Settori,SERVIZIO!$A$3))&lt;&gt;"",$F958,"")),"")</f>
        <v/>
      </c>
      <c r="L958" s="30" t="str">
        <f ca="1">IF(K958&lt;&gt;"",COUNTIF($K$3:K958,"*?*"),"")</f>
        <v/>
      </c>
      <c r="M958" s="30">
        <v>956</v>
      </c>
      <c r="N958" s="30" t="str">
        <f t="shared" ca="1" si="14"/>
        <v/>
      </c>
    </row>
    <row r="959" spans="11:14" x14ac:dyDescent="0.25">
      <c r="K959" s="30" t="str">
        <f ca="1">IFERROR(IF(SERVIZIO!$A$3=1,IF(GETPIVOTDATA("Data",$A$1,"Brand",$A959,"Data",DATE(YEAR(INDEX(Tendina_Data,SERVIZIO!$A$2)),MONTH(INDEX(Tendina_Data,SERVIZIO!$A$2)),1))&lt;&gt;"",$A959,""),IF(GETPIVOTDATA("Data",$E$1,"Brand",$F959,"Data",DATE(YEAR(INDEX(Tendina_Data,SERVIZIO!$A$2)),MONTH(INDEX(Tendina_Data,SERVIZIO!$A$2)),1),"Settore",INDEX(Tendina_Settori,SERVIZIO!$A$3))&lt;&gt;"",$F959,"")),"")</f>
        <v/>
      </c>
      <c r="L959" s="30" t="str">
        <f ca="1">IF(K959&lt;&gt;"",COUNTIF($K$3:K959,"*?*"),"")</f>
        <v/>
      </c>
      <c r="M959" s="30">
        <v>957</v>
      </c>
      <c r="N959" s="30" t="str">
        <f t="shared" ca="1" si="14"/>
        <v/>
      </c>
    </row>
    <row r="960" spans="11:14" x14ac:dyDescent="0.25">
      <c r="K960" s="30" t="str">
        <f ca="1">IFERROR(IF(SERVIZIO!$A$3=1,IF(GETPIVOTDATA("Data",$A$1,"Brand",$A960,"Data",DATE(YEAR(INDEX(Tendina_Data,SERVIZIO!$A$2)),MONTH(INDEX(Tendina_Data,SERVIZIO!$A$2)),1))&lt;&gt;"",$A960,""),IF(GETPIVOTDATA("Data",$E$1,"Brand",$F960,"Data",DATE(YEAR(INDEX(Tendina_Data,SERVIZIO!$A$2)),MONTH(INDEX(Tendina_Data,SERVIZIO!$A$2)),1),"Settore",INDEX(Tendina_Settori,SERVIZIO!$A$3))&lt;&gt;"",$F960,"")),"")</f>
        <v/>
      </c>
      <c r="L960" s="30" t="str">
        <f ca="1">IF(K960&lt;&gt;"",COUNTIF($K$3:K960,"*?*"),"")</f>
        <v/>
      </c>
      <c r="M960" s="30">
        <v>958</v>
      </c>
      <c r="N960" s="30" t="str">
        <f t="shared" ca="1" si="14"/>
        <v/>
      </c>
    </row>
    <row r="961" spans="11:14" x14ac:dyDescent="0.25">
      <c r="K961" s="30" t="str">
        <f ca="1">IFERROR(IF(SERVIZIO!$A$3=1,IF(GETPIVOTDATA("Data",$A$1,"Brand",$A961,"Data",DATE(YEAR(INDEX(Tendina_Data,SERVIZIO!$A$2)),MONTH(INDEX(Tendina_Data,SERVIZIO!$A$2)),1))&lt;&gt;"",$A961,""),IF(GETPIVOTDATA("Data",$E$1,"Brand",$F961,"Data",DATE(YEAR(INDEX(Tendina_Data,SERVIZIO!$A$2)),MONTH(INDEX(Tendina_Data,SERVIZIO!$A$2)),1),"Settore",INDEX(Tendina_Settori,SERVIZIO!$A$3))&lt;&gt;"",$F961,"")),"")</f>
        <v/>
      </c>
      <c r="L961" s="30" t="str">
        <f ca="1">IF(K961&lt;&gt;"",COUNTIF($K$3:K961,"*?*"),"")</f>
        <v/>
      </c>
      <c r="M961" s="30">
        <v>959</v>
      </c>
      <c r="N961" s="30" t="str">
        <f t="shared" ca="1" si="14"/>
        <v/>
      </c>
    </row>
    <row r="962" spans="11:14" x14ac:dyDescent="0.25">
      <c r="K962" s="30" t="str">
        <f ca="1">IFERROR(IF(SERVIZIO!$A$3=1,IF(GETPIVOTDATA("Data",$A$1,"Brand",$A962,"Data",DATE(YEAR(INDEX(Tendina_Data,SERVIZIO!$A$2)),MONTH(INDEX(Tendina_Data,SERVIZIO!$A$2)),1))&lt;&gt;"",$A962,""),IF(GETPIVOTDATA("Data",$E$1,"Brand",$F962,"Data",DATE(YEAR(INDEX(Tendina_Data,SERVIZIO!$A$2)),MONTH(INDEX(Tendina_Data,SERVIZIO!$A$2)),1),"Settore",INDEX(Tendina_Settori,SERVIZIO!$A$3))&lt;&gt;"",$F962,"")),"")</f>
        <v/>
      </c>
      <c r="L962" s="30" t="str">
        <f ca="1">IF(K962&lt;&gt;"",COUNTIF($K$3:K962,"*?*"),"")</f>
        <v/>
      </c>
      <c r="M962" s="30">
        <v>960</v>
      </c>
      <c r="N962" s="30" t="str">
        <f t="shared" ca="1" si="14"/>
        <v/>
      </c>
    </row>
    <row r="963" spans="11:14" x14ac:dyDescent="0.25">
      <c r="K963" s="30" t="str">
        <f ca="1">IFERROR(IF(SERVIZIO!$A$3=1,IF(GETPIVOTDATA("Data",$A$1,"Brand",$A963,"Data",DATE(YEAR(INDEX(Tendina_Data,SERVIZIO!$A$2)),MONTH(INDEX(Tendina_Data,SERVIZIO!$A$2)),1))&lt;&gt;"",$A963,""),IF(GETPIVOTDATA("Data",$E$1,"Brand",$F963,"Data",DATE(YEAR(INDEX(Tendina_Data,SERVIZIO!$A$2)),MONTH(INDEX(Tendina_Data,SERVIZIO!$A$2)),1),"Settore",INDEX(Tendina_Settori,SERVIZIO!$A$3))&lt;&gt;"",$F963,"")),"")</f>
        <v/>
      </c>
      <c r="L963" s="30" t="str">
        <f ca="1">IF(K963&lt;&gt;"",COUNTIF($K$3:K963,"*?*"),"")</f>
        <v/>
      </c>
      <c r="M963" s="30">
        <v>961</v>
      </c>
      <c r="N963" s="30" t="str">
        <f t="shared" ca="1" si="14"/>
        <v/>
      </c>
    </row>
    <row r="964" spans="11:14" x14ac:dyDescent="0.25">
      <c r="K964" s="30" t="str">
        <f ca="1">IFERROR(IF(SERVIZIO!$A$3=1,IF(GETPIVOTDATA("Data",$A$1,"Brand",$A964,"Data",DATE(YEAR(INDEX(Tendina_Data,SERVIZIO!$A$2)),MONTH(INDEX(Tendina_Data,SERVIZIO!$A$2)),1))&lt;&gt;"",$A964,""),IF(GETPIVOTDATA("Data",$E$1,"Brand",$F964,"Data",DATE(YEAR(INDEX(Tendina_Data,SERVIZIO!$A$2)),MONTH(INDEX(Tendina_Data,SERVIZIO!$A$2)),1),"Settore",INDEX(Tendina_Settori,SERVIZIO!$A$3))&lt;&gt;"",$F964,"")),"")</f>
        <v/>
      </c>
      <c r="L964" s="30" t="str">
        <f ca="1">IF(K964&lt;&gt;"",COUNTIF($K$3:K964,"*?*"),"")</f>
        <v/>
      </c>
      <c r="M964" s="30">
        <v>962</v>
      </c>
      <c r="N964" s="30" t="str">
        <f t="shared" ref="N964:N1000" ca="1" si="15">IFERROR(INDEX($K$3:$K$1002,MATCH($M964,$L$3:$L$1002,0)),"")</f>
        <v/>
      </c>
    </row>
    <row r="965" spans="11:14" x14ac:dyDescent="0.25">
      <c r="K965" s="30" t="str">
        <f ca="1">IFERROR(IF(SERVIZIO!$A$3=1,IF(GETPIVOTDATA("Data",$A$1,"Brand",$A965,"Data",DATE(YEAR(INDEX(Tendina_Data,SERVIZIO!$A$2)),MONTH(INDEX(Tendina_Data,SERVIZIO!$A$2)),1))&lt;&gt;"",$A965,""),IF(GETPIVOTDATA("Data",$E$1,"Brand",$F965,"Data",DATE(YEAR(INDEX(Tendina_Data,SERVIZIO!$A$2)),MONTH(INDEX(Tendina_Data,SERVIZIO!$A$2)),1),"Settore",INDEX(Tendina_Settori,SERVIZIO!$A$3))&lt;&gt;"",$F965,"")),"")</f>
        <v/>
      </c>
      <c r="L965" s="30" t="str">
        <f ca="1">IF(K965&lt;&gt;"",COUNTIF($K$3:K965,"*?*"),"")</f>
        <v/>
      </c>
      <c r="M965" s="30">
        <v>963</v>
      </c>
      <c r="N965" s="30" t="str">
        <f t="shared" ca="1" si="15"/>
        <v/>
      </c>
    </row>
    <row r="966" spans="11:14" x14ac:dyDescent="0.25">
      <c r="K966" s="30" t="str">
        <f ca="1">IFERROR(IF(SERVIZIO!$A$3=1,IF(GETPIVOTDATA("Data",$A$1,"Brand",$A966,"Data",DATE(YEAR(INDEX(Tendina_Data,SERVIZIO!$A$2)),MONTH(INDEX(Tendina_Data,SERVIZIO!$A$2)),1))&lt;&gt;"",$A966,""),IF(GETPIVOTDATA("Data",$E$1,"Brand",$F966,"Data",DATE(YEAR(INDEX(Tendina_Data,SERVIZIO!$A$2)),MONTH(INDEX(Tendina_Data,SERVIZIO!$A$2)),1),"Settore",INDEX(Tendina_Settori,SERVIZIO!$A$3))&lt;&gt;"",$F966,"")),"")</f>
        <v/>
      </c>
      <c r="L966" s="30" t="str">
        <f ca="1">IF(K966&lt;&gt;"",COUNTIF($K$3:K966,"*?*"),"")</f>
        <v/>
      </c>
      <c r="M966" s="30">
        <v>964</v>
      </c>
      <c r="N966" s="30" t="str">
        <f t="shared" ca="1" si="15"/>
        <v/>
      </c>
    </row>
    <row r="967" spans="11:14" x14ac:dyDescent="0.25">
      <c r="K967" s="30" t="str">
        <f ca="1">IFERROR(IF(SERVIZIO!$A$3=1,IF(GETPIVOTDATA("Data",$A$1,"Brand",$A967,"Data",DATE(YEAR(INDEX(Tendina_Data,SERVIZIO!$A$2)),MONTH(INDEX(Tendina_Data,SERVIZIO!$A$2)),1))&lt;&gt;"",$A967,""),IF(GETPIVOTDATA("Data",$E$1,"Brand",$F967,"Data",DATE(YEAR(INDEX(Tendina_Data,SERVIZIO!$A$2)),MONTH(INDEX(Tendina_Data,SERVIZIO!$A$2)),1),"Settore",INDEX(Tendina_Settori,SERVIZIO!$A$3))&lt;&gt;"",$F967,"")),"")</f>
        <v/>
      </c>
      <c r="L967" s="30" t="str">
        <f ca="1">IF(K967&lt;&gt;"",COUNTIF($K$3:K967,"*?*"),"")</f>
        <v/>
      </c>
      <c r="M967" s="30">
        <v>965</v>
      </c>
      <c r="N967" s="30" t="str">
        <f t="shared" ca="1" si="15"/>
        <v/>
      </c>
    </row>
    <row r="968" spans="11:14" x14ac:dyDescent="0.25">
      <c r="K968" s="30" t="str">
        <f ca="1">IFERROR(IF(SERVIZIO!$A$3=1,IF(GETPIVOTDATA("Data",$A$1,"Brand",$A968,"Data",DATE(YEAR(INDEX(Tendina_Data,SERVIZIO!$A$2)),MONTH(INDEX(Tendina_Data,SERVIZIO!$A$2)),1))&lt;&gt;"",$A968,""),IF(GETPIVOTDATA("Data",$E$1,"Brand",$F968,"Data",DATE(YEAR(INDEX(Tendina_Data,SERVIZIO!$A$2)),MONTH(INDEX(Tendina_Data,SERVIZIO!$A$2)),1),"Settore",INDEX(Tendina_Settori,SERVIZIO!$A$3))&lt;&gt;"",$F968,"")),"")</f>
        <v/>
      </c>
      <c r="L968" s="30" t="str">
        <f ca="1">IF(K968&lt;&gt;"",COUNTIF($K$3:K968,"*?*"),"")</f>
        <v/>
      </c>
      <c r="M968" s="30">
        <v>966</v>
      </c>
      <c r="N968" s="30" t="str">
        <f t="shared" ca="1" si="15"/>
        <v/>
      </c>
    </row>
    <row r="969" spans="11:14" x14ac:dyDescent="0.25">
      <c r="K969" s="30" t="str">
        <f ca="1">IFERROR(IF(SERVIZIO!$A$3=1,IF(GETPIVOTDATA("Data",$A$1,"Brand",$A969,"Data",DATE(YEAR(INDEX(Tendina_Data,SERVIZIO!$A$2)),MONTH(INDEX(Tendina_Data,SERVIZIO!$A$2)),1))&lt;&gt;"",$A969,""),IF(GETPIVOTDATA("Data",$E$1,"Brand",$F969,"Data",DATE(YEAR(INDEX(Tendina_Data,SERVIZIO!$A$2)),MONTH(INDEX(Tendina_Data,SERVIZIO!$A$2)),1),"Settore",INDEX(Tendina_Settori,SERVIZIO!$A$3))&lt;&gt;"",$F969,"")),"")</f>
        <v/>
      </c>
      <c r="L969" s="30" t="str">
        <f ca="1">IF(K969&lt;&gt;"",COUNTIF($K$3:K969,"*?*"),"")</f>
        <v/>
      </c>
      <c r="M969" s="30">
        <v>967</v>
      </c>
      <c r="N969" s="30" t="str">
        <f t="shared" ca="1" si="15"/>
        <v/>
      </c>
    </row>
    <row r="970" spans="11:14" x14ac:dyDescent="0.25">
      <c r="K970" s="30" t="str">
        <f ca="1">IFERROR(IF(SERVIZIO!$A$3=1,IF(GETPIVOTDATA("Data",$A$1,"Brand",$A970,"Data",DATE(YEAR(INDEX(Tendina_Data,SERVIZIO!$A$2)),MONTH(INDEX(Tendina_Data,SERVIZIO!$A$2)),1))&lt;&gt;"",$A970,""),IF(GETPIVOTDATA("Data",$E$1,"Brand",$F970,"Data",DATE(YEAR(INDEX(Tendina_Data,SERVIZIO!$A$2)),MONTH(INDEX(Tendina_Data,SERVIZIO!$A$2)),1),"Settore",INDEX(Tendina_Settori,SERVIZIO!$A$3))&lt;&gt;"",$F970,"")),"")</f>
        <v/>
      </c>
      <c r="L970" s="30" t="str">
        <f ca="1">IF(K970&lt;&gt;"",COUNTIF($K$3:K970,"*?*"),"")</f>
        <v/>
      </c>
      <c r="M970" s="30">
        <v>968</v>
      </c>
      <c r="N970" s="30" t="str">
        <f t="shared" ca="1" si="15"/>
        <v/>
      </c>
    </row>
    <row r="971" spans="11:14" x14ac:dyDescent="0.25">
      <c r="K971" s="30" t="str">
        <f ca="1">IFERROR(IF(SERVIZIO!$A$3=1,IF(GETPIVOTDATA("Data",$A$1,"Brand",$A971,"Data",DATE(YEAR(INDEX(Tendina_Data,SERVIZIO!$A$2)),MONTH(INDEX(Tendina_Data,SERVIZIO!$A$2)),1))&lt;&gt;"",$A971,""),IF(GETPIVOTDATA("Data",$E$1,"Brand",$F971,"Data",DATE(YEAR(INDEX(Tendina_Data,SERVIZIO!$A$2)),MONTH(INDEX(Tendina_Data,SERVIZIO!$A$2)),1),"Settore",INDEX(Tendina_Settori,SERVIZIO!$A$3))&lt;&gt;"",$F971,"")),"")</f>
        <v/>
      </c>
      <c r="L971" s="30" t="str">
        <f ca="1">IF(K971&lt;&gt;"",COUNTIF($K$3:K971,"*?*"),"")</f>
        <v/>
      </c>
      <c r="M971" s="30">
        <v>969</v>
      </c>
      <c r="N971" s="30" t="str">
        <f t="shared" ca="1" si="15"/>
        <v/>
      </c>
    </row>
    <row r="972" spans="11:14" x14ac:dyDescent="0.25">
      <c r="K972" s="30" t="str">
        <f ca="1">IFERROR(IF(SERVIZIO!$A$3=1,IF(GETPIVOTDATA("Data",$A$1,"Brand",$A972,"Data",DATE(YEAR(INDEX(Tendina_Data,SERVIZIO!$A$2)),MONTH(INDEX(Tendina_Data,SERVIZIO!$A$2)),1))&lt;&gt;"",$A972,""),IF(GETPIVOTDATA("Data",$E$1,"Brand",$F972,"Data",DATE(YEAR(INDEX(Tendina_Data,SERVIZIO!$A$2)),MONTH(INDEX(Tendina_Data,SERVIZIO!$A$2)),1),"Settore",INDEX(Tendina_Settori,SERVIZIO!$A$3))&lt;&gt;"",$F972,"")),"")</f>
        <v/>
      </c>
      <c r="L972" s="30" t="str">
        <f ca="1">IF(K972&lt;&gt;"",COUNTIF($K$3:K972,"*?*"),"")</f>
        <v/>
      </c>
      <c r="M972" s="30">
        <v>970</v>
      </c>
      <c r="N972" s="30" t="str">
        <f t="shared" ca="1" si="15"/>
        <v/>
      </c>
    </row>
    <row r="973" spans="11:14" x14ac:dyDescent="0.25">
      <c r="K973" s="30" t="str">
        <f ca="1">IFERROR(IF(SERVIZIO!$A$3=1,IF(GETPIVOTDATA("Data",$A$1,"Brand",$A973,"Data",DATE(YEAR(INDEX(Tendina_Data,SERVIZIO!$A$2)),MONTH(INDEX(Tendina_Data,SERVIZIO!$A$2)),1))&lt;&gt;"",$A973,""),IF(GETPIVOTDATA("Data",$E$1,"Brand",$F973,"Data",DATE(YEAR(INDEX(Tendina_Data,SERVIZIO!$A$2)),MONTH(INDEX(Tendina_Data,SERVIZIO!$A$2)),1),"Settore",INDEX(Tendina_Settori,SERVIZIO!$A$3))&lt;&gt;"",$F973,"")),"")</f>
        <v/>
      </c>
      <c r="L973" s="30" t="str">
        <f ca="1">IF(K973&lt;&gt;"",COUNTIF($K$3:K973,"*?*"),"")</f>
        <v/>
      </c>
      <c r="M973" s="30">
        <v>971</v>
      </c>
      <c r="N973" s="30" t="str">
        <f t="shared" ca="1" si="15"/>
        <v/>
      </c>
    </row>
    <row r="974" spans="11:14" x14ac:dyDescent="0.25">
      <c r="K974" s="30" t="str">
        <f ca="1">IFERROR(IF(SERVIZIO!$A$3=1,IF(GETPIVOTDATA("Data",$A$1,"Brand",$A974,"Data",DATE(YEAR(INDEX(Tendina_Data,SERVIZIO!$A$2)),MONTH(INDEX(Tendina_Data,SERVIZIO!$A$2)),1))&lt;&gt;"",$A974,""),IF(GETPIVOTDATA("Data",$E$1,"Brand",$F974,"Data",DATE(YEAR(INDEX(Tendina_Data,SERVIZIO!$A$2)),MONTH(INDEX(Tendina_Data,SERVIZIO!$A$2)),1),"Settore",INDEX(Tendina_Settori,SERVIZIO!$A$3))&lt;&gt;"",$F974,"")),"")</f>
        <v/>
      </c>
      <c r="L974" s="30" t="str">
        <f ca="1">IF(K974&lt;&gt;"",COUNTIF($K$3:K974,"*?*"),"")</f>
        <v/>
      </c>
      <c r="M974" s="30">
        <v>972</v>
      </c>
      <c r="N974" s="30" t="str">
        <f t="shared" ca="1" si="15"/>
        <v/>
      </c>
    </row>
    <row r="975" spans="11:14" x14ac:dyDescent="0.25">
      <c r="K975" s="30" t="str">
        <f ca="1">IFERROR(IF(SERVIZIO!$A$3=1,IF(GETPIVOTDATA("Data",$A$1,"Brand",$A975,"Data",DATE(YEAR(INDEX(Tendina_Data,SERVIZIO!$A$2)),MONTH(INDEX(Tendina_Data,SERVIZIO!$A$2)),1))&lt;&gt;"",$A975,""),IF(GETPIVOTDATA("Data",$E$1,"Brand",$F975,"Data",DATE(YEAR(INDEX(Tendina_Data,SERVIZIO!$A$2)),MONTH(INDEX(Tendina_Data,SERVIZIO!$A$2)),1),"Settore",INDEX(Tendina_Settori,SERVIZIO!$A$3))&lt;&gt;"",$F975,"")),"")</f>
        <v/>
      </c>
      <c r="L975" s="30" t="str">
        <f ca="1">IF(K975&lt;&gt;"",COUNTIF($K$3:K975,"*?*"),"")</f>
        <v/>
      </c>
      <c r="M975" s="30">
        <v>973</v>
      </c>
      <c r="N975" s="30" t="str">
        <f t="shared" ca="1" si="15"/>
        <v/>
      </c>
    </row>
    <row r="976" spans="11:14" x14ac:dyDescent="0.25">
      <c r="K976" s="30" t="str">
        <f ca="1">IFERROR(IF(SERVIZIO!$A$3=1,IF(GETPIVOTDATA("Data",$A$1,"Brand",$A976,"Data",DATE(YEAR(INDEX(Tendina_Data,SERVIZIO!$A$2)),MONTH(INDEX(Tendina_Data,SERVIZIO!$A$2)),1))&lt;&gt;"",$A976,""),IF(GETPIVOTDATA("Data",$E$1,"Brand",$F976,"Data",DATE(YEAR(INDEX(Tendina_Data,SERVIZIO!$A$2)),MONTH(INDEX(Tendina_Data,SERVIZIO!$A$2)),1),"Settore",INDEX(Tendina_Settori,SERVIZIO!$A$3))&lt;&gt;"",$F976,"")),"")</f>
        <v/>
      </c>
      <c r="L976" s="30" t="str">
        <f ca="1">IF(K976&lt;&gt;"",COUNTIF($K$3:K976,"*?*"),"")</f>
        <v/>
      </c>
      <c r="M976" s="30">
        <v>974</v>
      </c>
      <c r="N976" s="30" t="str">
        <f t="shared" ca="1" si="15"/>
        <v/>
      </c>
    </row>
    <row r="977" spans="11:14" x14ac:dyDescent="0.25">
      <c r="K977" s="30" t="str">
        <f ca="1">IFERROR(IF(SERVIZIO!$A$3=1,IF(GETPIVOTDATA("Data",$A$1,"Brand",$A977,"Data",DATE(YEAR(INDEX(Tendina_Data,SERVIZIO!$A$2)),MONTH(INDEX(Tendina_Data,SERVIZIO!$A$2)),1))&lt;&gt;"",$A977,""),IF(GETPIVOTDATA("Data",$E$1,"Brand",$F977,"Data",DATE(YEAR(INDEX(Tendina_Data,SERVIZIO!$A$2)),MONTH(INDEX(Tendina_Data,SERVIZIO!$A$2)),1),"Settore",INDEX(Tendina_Settori,SERVIZIO!$A$3))&lt;&gt;"",$F977,"")),"")</f>
        <v/>
      </c>
      <c r="L977" s="30" t="str">
        <f ca="1">IF(K977&lt;&gt;"",COUNTIF($K$3:K977,"*?*"),"")</f>
        <v/>
      </c>
      <c r="M977" s="30">
        <v>975</v>
      </c>
      <c r="N977" s="30" t="str">
        <f t="shared" ca="1" si="15"/>
        <v/>
      </c>
    </row>
    <row r="978" spans="11:14" x14ac:dyDescent="0.25">
      <c r="K978" s="30" t="str">
        <f ca="1">IFERROR(IF(SERVIZIO!$A$3=1,IF(GETPIVOTDATA("Data",$A$1,"Brand",$A978,"Data",DATE(YEAR(INDEX(Tendina_Data,SERVIZIO!$A$2)),MONTH(INDEX(Tendina_Data,SERVIZIO!$A$2)),1))&lt;&gt;"",$A978,""),IF(GETPIVOTDATA("Data",$E$1,"Brand",$F978,"Data",DATE(YEAR(INDEX(Tendina_Data,SERVIZIO!$A$2)),MONTH(INDEX(Tendina_Data,SERVIZIO!$A$2)),1),"Settore",INDEX(Tendina_Settori,SERVIZIO!$A$3))&lt;&gt;"",$F978,"")),"")</f>
        <v/>
      </c>
      <c r="L978" s="30" t="str">
        <f ca="1">IF(K978&lt;&gt;"",COUNTIF($K$3:K978,"*?*"),"")</f>
        <v/>
      </c>
      <c r="M978" s="30">
        <v>976</v>
      </c>
      <c r="N978" s="30" t="str">
        <f t="shared" ca="1" si="15"/>
        <v/>
      </c>
    </row>
    <row r="979" spans="11:14" x14ac:dyDescent="0.25">
      <c r="K979" s="30" t="str">
        <f ca="1">IFERROR(IF(SERVIZIO!$A$3=1,IF(GETPIVOTDATA("Data",$A$1,"Brand",$A979,"Data",DATE(YEAR(INDEX(Tendina_Data,SERVIZIO!$A$2)),MONTH(INDEX(Tendina_Data,SERVIZIO!$A$2)),1))&lt;&gt;"",$A979,""),IF(GETPIVOTDATA("Data",$E$1,"Brand",$F979,"Data",DATE(YEAR(INDEX(Tendina_Data,SERVIZIO!$A$2)),MONTH(INDEX(Tendina_Data,SERVIZIO!$A$2)),1),"Settore",INDEX(Tendina_Settori,SERVIZIO!$A$3))&lt;&gt;"",$F979,"")),"")</f>
        <v/>
      </c>
      <c r="L979" s="30" t="str">
        <f ca="1">IF(K979&lt;&gt;"",COUNTIF($K$3:K979,"*?*"),"")</f>
        <v/>
      </c>
      <c r="M979" s="30">
        <v>977</v>
      </c>
      <c r="N979" s="30" t="str">
        <f t="shared" ca="1" si="15"/>
        <v/>
      </c>
    </row>
    <row r="980" spans="11:14" x14ac:dyDescent="0.25">
      <c r="K980" s="30" t="str">
        <f ca="1">IFERROR(IF(SERVIZIO!$A$3=1,IF(GETPIVOTDATA("Data",$A$1,"Brand",$A980,"Data",DATE(YEAR(INDEX(Tendina_Data,SERVIZIO!$A$2)),MONTH(INDEX(Tendina_Data,SERVIZIO!$A$2)),1))&lt;&gt;"",$A980,""),IF(GETPIVOTDATA("Data",$E$1,"Brand",$F980,"Data",DATE(YEAR(INDEX(Tendina_Data,SERVIZIO!$A$2)),MONTH(INDEX(Tendina_Data,SERVIZIO!$A$2)),1),"Settore",INDEX(Tendina_Settori,SERVIZIO!$A$3))&lt;&gt;"",$F980,"")),"")</f>
        <v/>
      </c>
      <c r="L980" s="30" t="str">
        <f ca="1">IF(K980&lt;&gt;"",COUNTIF($K$3:K980,"*?*"),"")</f>
        <v/>
      </c>
      <c r="M980" s="30">
        <v>978</v>
      </c>
      <c r="N980" s="30" t="str">
        <f t="shared" ca="1" si="15"/>
        <v/>
      </c>
    </row>
    <row r="981" spans="11:14" x14ac:dyDescent="0.25">
      <c r="K981" s="30" t="str">
        <f ca="1">IFERROR(IF(SERVIZIO!$A$3=1,IF(GETPIVOTDATA("Data",$A$1,"Brand",$A981,"Data",DATE(YEAR(INDEX(Tendina_Data,SERVIZIO!$A$2)),MONTH(INDEX(Tendina_Data,SERVIZIO!$A$2)),1))&lt;&gt;"",$A981,""),IF(GETPIVOTDATA("Data",$E$1,"Brand",$F981,"Data",DATE(YEAR(INDEX(Tendina_Data,SERVIZIO!$A$2)),MONTH(INDEX(Tendina_Data,SERVIZIO!$A$2)),1),"Settore",INDEX(Tendina_Settori,SERVIZIO!$A$3))&lt;&gt;"",$F981,"")),"")</f>
        <v/>
      </c>
      <c r="L981" s="30" t="str">
        <f ca="1">IF(K981&lt;&gt;"",COUNTIF($K$3:K981,"*?*"),"")</f>
        <v/>
      </c>
      <c r="M981" s="30">
        <v>979</v>
      </c>
      <c r="N981" s="30" t="str">
        <f t="shared" ca="1" si="15"/>
        <v/>
      </c>
    </row>
    <row r="982" spans="11:14" x14ac:dyDescent="0.25">
      <c r="K982" s="30" t="str">
        <f ca="1">IFERROR(IF(SERVIZIO!$A$3=1,IF(GETPIVOTDATA("Data",$A$1,"Brand",$A982,"Data",DATE(YEAR(INDEX(Tendina_Data,SERVIZIO!$A$2)),MONTH(INDEX(Tendina_Data,SERVIZIO!$A$2)),1))&lt;&gt;"",$A982,""),IF(GETPIVOTDATA("Data",$E$1,"Brand",$F982,"Data",DATE(YEAR(INDEX(Tendina_Data,SERVIZIO!$A$2)),MONTH(INDEX(Tendina_Data,SERVIZIO!$A$2)),1),"Settore",INDEX(Tendina_Settori,SERVIZIO!$A$3))&lt;&gt;"",$F982,"")),"")</f>
        <v/>
      </c>
      <c r="L982" s="30" t="str">
        <f ca="1">IF(K982&lt;&gt;"",COUNTIF($K$3:K982,"*?*"),"")</f>
        <v/>
      </c>
      <c r="M982" s="30">
        <v>980</v>
      </c>
      <c r="N982" s="30" t="str">
        <f t="shared" ca="1" si="15"/>
        <v/>
      </c>
    </row>
    <row r="983" spans="11:14" x14ac:dyDescent="0.25">
      <c r="K983" s="30" t="str">
        <f ca="1">IFERROR(IF(SERVIZIO!$A$3=1,IF(GETPIVOTDATA("Data",$A$1,"Brand",$A983,"Data",DATE(YEAR(INDEX(Tendina_Data,SERVIZIO!$A$2)),MONTH(INDEX(Tendina_Data,SERVIZIO!$A$2)),1))&lt;&gt;"",$A983,""),IF(GETPIVOTDATA("Data",$E$1,"Brand",$F983,"Data",DATE(YEAR(INDEX(Tendina_Data,SERVIZIO!$A$2)),MONTH(INDEX(Tendina_Data,SERVIZIO!$A$2)),1),"Settore",INDEX(Tendina_Settori,SERVIZIO!$A$3))&lt;&gt;"",$F983,"")),"")</f>
        <v/>
      </c>
      <c r="L983" s="30" t="str">
        <f ca="1">IF(K983&lt;&gt;"",COUNTIF($K$3:K983,"*?*"),"")</f>
        <v/>
      </c>
      <c r="M983" s="30">
        <v>981</v>
      </c>
      <c r="N983" s="30" t="str">
        <f t="shared" ca="1" si="15"/>
        <v/>
      </c>
    </row>
    <row r="984" spans="11:14" x14ac:dyDescent="0.25">
      <c r="K984" s="30" t="str">
        <f ca="1">IFERROR(IF(SERVIZIO!$A$3=1,IF(GETPIVOTDATA("Data",$A$1,"Brand",$A984,"Data",DATE(YEAR(INDEX(Tendina_Data,SERVIZIO!$A$2)),MONTH(INDEX(Tendina_Data,SERVIZIO!$A$2)),1))&lt;&gt;"",$A984,""),IF(GETPIVOTDATA("Data",$E$1,"Brand",$F984,"Data",DATE(YEAR(INDEX(Tendina_Data,SERVIZIO!$A$2)),MONTH(INDEX(Tendina_Data,SERVIZIO!$A$2)),1),"Settore",INDEX(Tendina_Settori,SERVIZIO!$A$3))&lt;&gt;"",$F984,"")),"")</f>
        <v/>
      </c>
      <c r="L984" s="30" t="str">
        <f ca="1">IF(K984&lt;&gt;"",COUNTIF($K$3:K984,"*?*"),"")</f>
        <v/>
      </c>
      <c r="M984" s="30">
        <v>982</v>
      </c>
      <c r="N984" s="30" t="str">
        <f t="shared" ca="1" si="15"/>
        <v/>
      </c>
    </row>
    <row r="985" spans="11:14" x14ac:dyDescent="0.25">
      <c r="K985" s="30" t="str">
        <f ca="1">IFERROR(IF(SERVIZIO!$A$3=1,IF(GETPIVOTDATA("Data",$A$1,"Brand",$A985,"Data",DATE(YEAR(INDEX(Tendina_Data,SERVIZIO!$A$2)),MONTH(INDEX(Tendina_Data,SERVIZIO!$A$2)),1))&lt;&gt;"",$A985,""),IF(GETPIVOTDATA("Data",$E$1,"Brand",$F985,"Data",DATE(YEAR(INDEX(Tendina_Data,SERVIZIO!$A$2)),MONTH(INDEX(Tendina_Data,SERVIZIO!$A$2)),1),"Settore",INDEX(Tendina_Settori,SERVIZIO!$A$3))&lt;&gt;"",$F985,"")),"")</f>
        <v/>
      </c>
      <c r="L985" s="30" t="str">
        <f ca="1">IF(K985&lt;&gt;"",COUNTIF($K$3:K985,"*?*"),"")</f>
        <v/>
      </c>
      <c r="M985" s="30">
        <v>983</v>
      </c>
      <c r="N985" s="30" t="str">
        <f t="shared" ca="1" si="15"/>
        <v/>
      </c>
    </row>
    <row r="986" spans="11:14" x14ac:dyDescent="0.25">
      <c r="K986" s="30" t="str">
        <f ca="1">IFERROR(IF(SERVIZIO!$A$3=1,IF(GETPIVOTDATA("Data",$A$1,"Brand",$A986,"Data",DATE(YEAR(INDEX(Tendina_Data,SERVIZIO!$A$2)),MONTH(INDEX(Tendina_Data,SERVIZIO!$A$2)),1))&lt;&gt;"",$A986,""),IF(GETPIVOTDATA("Data",$E$1,"Brand",$F986,"Data",DATE(YEAR(INDEX(Tendina_Data,SERVIZIO!$A$2)),MONTH(INDEX(Tendina_Data,SERVIZIO!$A$2)),1),"Settore",INDEX(Tendina_Settori,SERVIZIO!$A$3))&lt;&gt;"",$F986,"")),"")</f>
        <v/>
      </c>
      <c r="L986" s="30" t="str">
        <f ca="1">IF(K986&lt;&gt;"",COUNTIF($K$3:K986,"*?*"),"")</f>
        <v/>
      </c>
      <c r="M986" s="30">
        <v>984</v>
      </c>
      <c r="N986" s="30" t="str">
        <f t="shared" ca="1" si="15"/>
        <v/>
      </c>
    </row>
    <row r="987" spans="11:14" x14ac:dyDescent="0.25">
      <c r="K987" s="30" t="str">
        <f ca="1">IFERROR(IF(SERVIZIO!$A$3=1,IF(GETPIVOTDATA("Data",$A$1,"Brand",$A987,"Data",DATE(YEAR(INDEX(Tendina_Data,SERVIZIO!$A$2)),MONTH(INDEX(Tendina_Data,SERVIZIO!$A$2)),1))&lt;&gt;"",$A987,""),IF(GETPIVOTDATA("Data",$E$1,"Brand",$F987,"Data",DATE(YEAR(INDEX(Tendina_Data,SERVIZIO!$A$2)),MONTH(INDEX(Tendina_Data,SERVIZIO!$A$2)),1),"Settore",INDEX(Tendina_Settori,SERVIZIO!$A$3))&lt;&gt;"",$F987,"")),"")</f>
        <v/>
      </c>
      <c r="L987" s="30" t="str">
        <f ca="1">IF(K987&lt;&gt;"",COUNTIF($K$3:K987,"*?*"),"")</f>
        <v/>
      </c>
      <c r="M987" s="30">
        <v>985</v>
      </c>
      <c r="N987" s="30" t="str">
        <f t="shared" ca="1" si="15"/>
        <v/>
      </c>
    </row>
    <row r="988" spans="11:14" x14ac:dyDescent="0.25">
      <c r="K988" s="30" t="str">
        <f ca="1">IFERROR(IF(SERVIZIO!$A$3=1,IF(GETPIVOTDATA("Data",$A$1,"Brand",$A988,"Data",DATE(YEAR(INDEX(Tendina_Data,SERVIZIO!$A$2)),MONTH(INDEX(Tendina_Data,SERVIZIO!$A$2)),1))&lt;&gt;"",$A988,""),IF(GETPIVOTDATA("Data",$E$1,"Brand",$F988,"Data",DATE(YEAR(INDEX(Tendina_Data,SERVIZIO!$A$2)),MONTH(INDEX(Tendina_Data,SERVIZIO!$A$2)),1),"Settore",INDEX(Tendina_Settori,SERVIZIO!$A$3))&lt;&gt;"",$F988,"")),"")</f>
        <v/>
      </c>
      <c r="L988" s="30" t="str">
        <f ca="1">IF(K988&lt;&gt;"",COUNTIF($K$3:K988,"*?*"),"")</f>
        <v/>
      </c>
      <c r="M988" s="30">
        <v>986</v>
      </c>
      <c r="N988" s="30" t="str">
        <f t="shared" ca="1" si="15"/>
        <v/>
      </c>
    </row>
    <row r="989" spans="11:14" x14ac:dyDescent="0.25">
      <c r="K989" s="30" t="str">
        <f ca="1">IFERROR(IF(SERVIZIO!$A$3=1,IF(GETPIVOTDATA("Data",$A$1,"Brand",$A989,"Data",DATE(YEAR(INDEX(Tendina_Data,SERVIZIO!$A$2)),MONTH(INDEX(Tendina_Data,SERVIZIO!$A$2)),1))&lt;&gt;"",$A989,""),IF(GETPIVOTDATA("Data",$E$1,"Brand",$F989,"Data",DATE(YEAR(INDEX(Tendina_Data,SERVIZIO!$A$2)),MONTH(INDEX(Tendina_Data,SERVIZIO!$A$2)),1),"Settore",INDEX(Tendina_Settori,SERVIZIO!$A$3))&lt;&gt;"",$F989,"")),"")</f>
        <v/>
      </c>
      <c r="L989" s="30" t="str">
        <f ca="1">IF(K989&lt;&gt;"",COUNTIF($K$3:K989,"*?*"),"")</f>
        <v/>
      </c>
      <c r="M989" s="30">
        <v>987</v>
      </c>
      <c r="N989" s="30" t="str">
        <f t="shared" ca="1" si="15"/>
        <v/>
      </c>
    </row>
    <row r="990" spans="11:14" x14ac:dyDescent="0.25">
      <c r="K990" s="30" t="str">
        <f ca="1">IFERROR(IF(SERVIZIO!$A$3=1,IF(GETPIVOTDATA("Data",$A$1,"Brand",$A990,"Data",DATE(YEAR(INDEX(Tendina_Data,SERVIZIO!$A$2)),MONTH(INDEX(Tendina_Data,SERVIZIO!$A$2)),1))&lt;&gt;"",$A990,""),IF(GETPIVOTDATA("Data",$E$1,"Brand",$F990,"Data",DATE(YEAR(INDEX(Tendina_Data,SERVIZIO!$A$2)),MONTH(INDEX(Tendina_Data,SERVIZIO!$A$2)),1),"Settore",INDEX(Tendina_Settori,SERVIZIO!$A$3))&lt;&gt;"",$F990,"")),"")</f>
        <v/>
      </c>
      <c r="L990" s="30" t="str">
        <f ca="1">IF(K990&lt;&gt;"",COUNTIF($K$3:K990,"*?*"),"")</f>
        <v/>
      </c>
      <c r="M990" s="30">
        <v>988</v>
      </c>
      <c r="N990" s="30" t="str">
        <f t="shared" ca="1" si="15"/>
        <v/>
      </c>
    </row>
    <row r="991" spans="11:14" x14ac:dyDescent="0.25">
      <c r="K991" s="30" t="str">
        <f ca="1">IFERROR(IF(SERVIZIO!$A$3=1,IF(GETPIVOTDATA("Data",$A$1,"Brand",$A991,"Data",DATE(YEAR(INDEX(Tendina_Data,SERVIZIO!$A$2)),MONTH(INDEX(Tendina_Data,SERVIZIO!$A$2)),1))&lt;&gt;"",$A991,""),IF(GETPIVOTDATA("Data",$E$1,"Brand",$F991,"Data",DATE(YEAR(INDEX(Tendina_Data,SERVIZIO!$A$2)),MONTH(INDEX(Tendina_Data,SERVIZIO!$A$2)),1),"Settore",INDEX(Tendina_Settori,SERVIZIO!$A$3))&lt;&gt;"",$F991,"")),"")</f>
        <v/>
      </c>
      <c r="L991" s="30" t="str">
        <f ca="1">IF(K991&lt;&gt;"",COUNTIF($K$3:K991,"*?*"),"")</f>
        <v/>
      </c>
      <c r="M991" s="30">
        <v>989</v>
      </c>
      <c r="N991" s="30" t="str">
        <f t="shared" ca="1" si="15"/>
        <v/>
      </c>
    </row>
    <row r="992" spans="11:14" x14ac:dyDescent="0.25">
      <c r="K992" s="30" t="str">
        <f ca="1">IFERROR(IF(SERVIZIO!$A$3=1,IF(GETPIVOTDATA("Data",$A$1,"Brand",$A992,"Data",DATE(YEAR(INDEX(Tendina_Data,SERVIZIO!$A$2)),MONTH(INDEX(Tendina_Data,SERVIZIO!$A$2)),1))&lt;&gt;"",$A992,""),IF(GETPIVOTDATA("Data",$E$1,"Brand",$F992,"Data",DATE(YEAR(INDEX(Tendina_Data,SERVIZIO!$A$2)),MONTH(INDEX(Tendina_Data,SERVIZIO!$A$2)),1),"Settore",INDEX(Tendina_Settori,SERVIZIO!$A$3))&lt;&gt;"",$F992,"")),"")</f>
        <v/>
      </c>
      <c r="L992" s="30" t="str">
        <f ca="1">IF(K992&lt;&gt;"",COUNTIF($K$3:K992,"*?*"),"")</f>
        <v/>
      </c>
      <c r="M992" s="30">
        <v>990</v>
      </c>
      <c r="N992" s="30" t="str">
        <f t="shared" ca="1" si="15"/>
        <v/>
      </c>
    </row>
    <row r="993" spans="11:14" x14ac:dyDescent="0.25">
      <c r="K993" s="30" t="str">
        <f ca="1">IFERROR(IF(SERVIZIO!$A$3=1,IF(GETPIVOTDATA("Data",$A$1,"Brand",$A993,"Data",DATE(YEAR(INDEX(Tendina_Data,SERVIZIO!$A$2)),MONTH(INDEX(Tendina_Data,SERVIZIO!$A$2)),1))&lt;&gt;"",$A993,""),IF(GETPIVOTDATA("Data",$E$1,"Brand",$F993,"Data",DATE(YEAR(INDEX(Tendina_Data,SERVIZIO!$A$2)),MONTH(INDEX(Tendina_Data,SERVIZIO!$A$2)),1),"Settore",INDEX(Tendina_Settori,SERVIZIO!$A$3))&lt;&gt;"",$F993,"")),"")</f>
        <v/>
      </c>
      <c r="L993" s="30" t="str">
        <f ca="1">IF(K993&lt;&gt;"",COUNTIF($K$3:K993,"*?*"),"")</f>
        <v/>
      </c>
      <c r="M993" s="30">
        <v>991</v>
      </c>
      <c r="N993" s="30" t="str">
        <f t="shared" ca="1" si="15"/>
        <v/>
      </c>
    </row>
    <row r="994" spans="11:14" x14ac:dyDescent="0.25">
      <c r="K994" s="30" t="str">
        <f ca="1">IFERROR(IF(SERVIZIO!$A$3=1,IF(GETPIVOTDATA("Data",$A$1,"Brand",$A994,"Data",DATE(YEAR(INDEX(Tendina_Data,SERVIZIO!$A$2)),MONTH(INDEX(Tendina_Data,SERVIZIO!$A$2)),1))&lt;&gt;"",$A994,""),IF(GETPIVOTDATA("Data",$E$1,"Brand",$F994,"Data",DATE(YEAR(INDEX(Tendina_Data,SERVIZIO!$A$2)),MONTH(INDEX(Tendina_Data,SERVIZIO!$A$2)),1),"Settore",INDEX(Tendina_Settori,SERVIZIO!$A$3))&lt;&gt;"",$F994,"")),"")</f>
        <v/>
      </c>
      <c r="L994" s="30" t="str">
        <f ca="1">IF(K994&lt;&gt;"",COUNTIF($K$3:K994,"*?*"),"")</f>
        <v/>
      </c>
      <c r="M994" s="30">
        <v>992</v>
      </c>
      <c r="N994" s="30" t="str">
        <f t="shared" ca="1" si="15"/>
        <v/>
      </c>
    </row>
    <row r="995" spans="11:14" x14ac:dyDescent="0.25">
      <c r="K995" s="30" t="str">
        <f ca="1">IFERROR(IF(SERVIZIO!$A$3=1,IF(GETPIVOTDATA("Data",$A$1,"Brand",$A995,"Data",DATE(YEAR(INDEX(Tendina_Data,SERVIZIO!$A$2)),MONTH(INDEX(Tendina_Data,SERVIZIO!$A$2)),1))&lt;&gt;"",$A995,""),IF(GETPIVOTDATA("Data",$E$1,"Brand",$F995,"Data",DATE(YEAR(INDEX(Tendina_Data,SERVIZIO!$A$2)),MONTH(INDEX(Tendina_Data,SERVIZIO!$A$2)),1),"Settore",INDEX(Tendina_Settori,SERVIZIO!$A$3))&lt;&gt;"",$F995,"")),"")</f>
        <v/>
      </c>
      <c r="L995" s="30" t="str">
        <f ca="1">IF(K995&lt;&gt;"",COUNTIF($K$3:K995,"*?*"),"")</f>
        <v/>
      </c>
      <c r="M995" s="30">
        <v>993</v>
      </c>
      <c r="N995" s="30" t="str">
        <f t="shared" ca="1" si="15"/>
        <v/>
      </c>
    </row>
    <row r="996" spans="11:14" x14ac:dyDescent="0.25">
      <c r="K996" s="30" t="str">
        <f ca="1">IFERROR(IF(SERVIZIO!$A$3=1,IF(GETPIVOTDATA("Data",$A$1,"Brand",$A996,"Data",DATE(YEAR(INDEX(Tendina_Data,SERVIZIO!$A$2)),MONTH(INDEX(Tendina_Data,SERVIZIO!$A$2)),1))&lt;&gt;"",$A996,""),IF(GETPIVOTDATA("Data",$E$1,"Brand",$F996,"Data",DATE(YEAR(INDEX(Tendina_Data,SERVIZIO!$A$2)),MONTH(INDEX(Tendina_Data,SERVIZIO!$A$2)),1),"Settore",INDEX(Tendina_Settori,SERVIZIO!$A$3))&lt;&gt;"",$F996,"")),"")</f>
        <v/>
      </c>
      <c r="L996" s="30" t="str">
        <f ca="1">IF(K996&lt;&gt;"",COUNTIF($K$3:K996,"*?*"),"")</f>
        <v/>
      </c>
      <c r="M996" s="30">
        <v>994</v>
      </c>
      <c r="N996" s="30" t="str">
        <f t="shared" ca="1" si="15"/>
        <v/>
      </c>
    </row>
    <row r="997" spans="11:14" x14ac:dyDescent="0.25">
      <c r="K997" s="30" t="str">
        <f ca="1">IFERROR(IF(SERVIZIO!$A$3=1,IF(GETPIVOTDATA("Data",$A$1,"Brand",$A997,"Data",DATE(YEAR(INDEX(Tendina_Data,SERVIZIO!$A$2)),MONTH(INDEX(Tendina_Data,SERVIZIO!$A$2)),1))&lt;&gt;"",$A997,""),IF(GETPIVOTDATA("Data",$E$1,"Brand",$F997,"Data",DATE(YEAR(INDEX(Tendina_Data,SERVIZIO!$A$2)),MONTH(INDEX(Tendina_Data,SERVIZIO!$A$2)),1),"Settore",INDEX(Tendina_Settori,SERVIZIO!$A$3))&lt;&gt;"",$F997,"")),"")</f>
        <v/>
      </c>
      <c r="L997" s="30" t="str">
        <f ca="1">IF(K997&lt;&gt;"",COUNTIF($K$3:K997,"*?*"),"")</f>
        <v/>
      </c>
      <c r="M997" s="30">
        <v>995</v>
      </c>
      <c r="N997" s="30" t="str">
        <f t="shared" ca="1" si="15"/>
        <v/>
      </c>
    </row>
    <row r="998" spans="11:14" x14ac:dyDescent="0.25">
      <c r="K998" s="30" t="str">
        <f ca="1">IFERROR(IF(SERVIZIO!$A$3=1,IF(GETPIVOTDATA("Data",$A$1,"Brand",$A998,"Data",DATE(YEAR(INDEX(Tendina_Data,SERVIZIO!$A$2)),MONTH(INDEX(Tendina_Data,SERVIZIO!$A$2)),1))&lt;&gt;"",$A998,""),IF(GETPIVOTDATA("Data",$E$1,"Brand",$F998,"Data",DATE(YEAR(INDEX(Tendina_Data,SERVIZIO!$A$2)),MONTH(INDEX(Tendina_Data,SERVIZIO!$A$2)),1),"Settore",INDEX(Tendina_Settori,SERVIZIO!$A$3))&lt;&gt;"",$F998,"")),"")</f>
        <v/>
      </c>
      <c r="L998" s="30" t="str">
        <f ca="1">IF(K998&lt;&gt;"",COUNTIF($K$3:K998,"*?*"),"")</f>
        <v/>
      </c>
      <c r="M998" s="30">
        <v>996</v>
      </c>
      <c r="N998" s="30" t="str">
        <f t="shared" ca="1" si="15"/>
        <v/>
      </c>
    </row>
    <row r="999" spans="11:14" x14ac:dyDescent="0.25">
      <c r="K999" s="30" t="str">
        <f ca="1">IFERROR(IF(SERVIZIO!$A$3=1,IF(GETPIVOTDATA("Data",$A$1,"Brand",$A999,"Data",DATE(YEAR(INDEX(Tendina_Data,SERVIZIO!$A$2)),MONTH(INDEX(Tendina_Data,SERVIZIO!$A$2)),1))&lt;&gt;"",$A999,""),IF(GETPIVOTDATA("Data",$E$1,"Brand",$F999,"Data",DATE(YEAR(INDEX(Tendina_Data,SERVIZIO!$A$2)),MONTH(INDEX(Tendina_Data,SERVIZIO!$A$2)),1),"Settore",INDEX(Tendina_Settori,SERVIZIO!$A$3))&lt;&gt;"",$F999,"")),"")</f>
        <v/>
      </c>
      <c r="L999" s="30" t="str">
        <f ca="1">IF(K999&lt;&gt;"",COUNTIF($K$3:K999,"*?*"),"")</f>
        <v/>
      </c>
      <c r="M999" s="30">
        <v>997</v>
      </c>
      <c r="N999" s="30" t="str">
        <f t="shared" ca="1" si="15"/>
        <v/>
      </c>
    </row>
    <row r="1000" spans="11:14" x14ac:dyDescent="0.25">
      <c r="K1000" s="30" t="str">
        <f ca="1">IFERROR(IF(SERVIZIO!$A$3=1,IF(GETPIVOTDATA("Data",$A$1,"Brand",$A1000,"Data",DATE(YEAR(INDEX(Tendina_Data,SERVIZIO!$A$2)),MONTH(INDEX(Tendina_Data,SERVIZIO!$A$2)),1))&lt;&gt;"",$A1000,""),IF(GETPIVOTDATA("Data",$E$1,"Brand",$F1000,"Data",DATE(YEAR(INDEX(Tendina_Data,SERVIZIO!$A$2)),MONTH(INDEX(Tendina_Data,SERVIZIO!$A$2)),1),"Settore",INDEX(Tendina_Settori,SERVIZIO!$A$3))&lt;&gt;"",$F1000,"")),"")</f>
        <v/>
      </c>
      <c r="L1000" s="30" t="str">
        <f ca="1">IF(K1000&lt;&gt;"",COUNTIF($K$3:K1000,"*?*"),"")</f>
        <v/>
      </c>
      <c r="M1000" s="30">
        <v>998</v>
      </c>
      <c r="N1000" s="30" t="str">
        <f t="shared" ca="1" si="15"/>
        <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V1002"/>
  <sheetViews>
    <sheetView topLeftCell="A198" workbookViewId="0">
      <selection activeCell="T9" sqref="T9"/>
    </sheetView>
  </sheetViews>
  <sheetFormatPr defaultRowHeight="15" x14ac:dyDescent="0.25"/>
  <cols>
    <col min="1" max="1" width="24.5703125" customWidth="1"/>
    <col min="2" max="2" width="31.5703125" customWidth="1"/>
    <col min="3" max="3" width="21.140625" customWidth="1"/>
    <col min="4" max="4" width="6.42578125" customWidth="1"/>
    <col min="5" max="5" width="7.140625" customWidth="1"/>
    <col min="6" max="12" width="5.85546875" customWidth="1"/>
    <col min="13" max="20" width="8" customWidth="1"/>
    <col min="21" max="21" width="20.140625" customWidth="1"/>
    <col min="22" max="22" width="8" customWidth="1"/>
  </cols>
  <sheetData>
    <row r="1" spans="1:22" x14ac:dyDescent="0.25">
      <c r="A1" s="29" t="s">
        <v>171</v>
      </c>
      <c r="C1" s="29" t="s">
        <v>169</v>
      </c>
      <c r="U1" s="42"/>
    </row>
    <row r="2" spans="1:22" x14ac:dyDescent="0.25">
      <c r="A2" s="29" t="s">
        <v>166</v>
      </c>
      <c r="B2" s="29" t="s">
        <v>111</v>
      </c>
      <c r="C2" s="14">
        <v>42430</v>
      </c>
      <c r="D2" s="14">
        <v>42614</v>
      </c>
      <c r="E2" s="14">
        <v>42795</v>
      </c>
      <c r="F2" s="14"/>
      <c r="G2" s="14"/>
      <c r="H2" s="14"/>
      <c r="I2" s="14"/>
      <c r="J2" s="14"/>
      <c r="K2" s="14"/>
      <c r="L2" s="14"/>
      <c r="M2" s="31"/>
      <c r="N2" s="31"/>
      <c r="O2" s="31"/>
      <c r="P2" s="31"/>
      <c r="Q2" s="31"/>
      <c r="R2" s="31"/>
      <c r="S2" s="31"/>
      <c r="T2" s="31" t="s">
        <v>2</v>
      </c>
      <c r="U2" s="42" t="s">
        <v>10</v>
      </c>
      <c r="V2" s="31" t="s">
        <v>196</v>
      </c>
    </row>
    <row r="3" spans="1:22" x14ac:dyDescent="0.25">
      <c r="A3" t="s">
        <v>567</v>
      </c>
      <c r="B3" t="s">
        <v>200</v>
      </c>
      <c r="C3" s="31">
        <v>4</v>
      </c>
      <c r="D3" s="31">
        <v>4</v>
      </c>
      <c r="E3" s="31">
        <v>4</v>
      </c>
      <c r="F3" s="31"/>
      <c r="G3" s="31"/>
      <c r="H3" s="31"/>
      <c r="I3" s="31"/>
      <c r="J3" s="31"/>
      <c r="K3" s="31"/>
      <c r="L3" s="31"/>
      <c r="M3" s="31"/>
      <c r="N3" s="31"/>
      <c r="O3" s="31">
        <f ca="1">IFERROR(IF(SERVIZIO!$A$3=1,IF(GETPIVOTDATA("N. Punti Vendita",$A$1,"Brand",$A3,"Data",DATE(YEAR(INDEX(Tendina_Data,SERVIZIO!$A$2)),MONTH(INDEX(Tendina_Data,SERVIZIO!$A$2)),1),"Settore",$B3)&lt;&gt;"",GETPIVOTDATA("N. Punti Vendita",$A$1,"Brand",$A3,"Data",DATE(YEAR(INDEX(Tendina_Data,SERVIZIO!$A$2)),MONTH(INDEX(Tendina_Data,SERVIZIO!$A$2)),1),"Settore",$B3),""),IF(AND(GETPIVOTDATA("N. Punti Vendita",$A$1,"Brand",$A3,"Data",DATE(YEAR(INDEX(Tendina_Data,SERVIZIO!$A$2)),MONTH(INDEX(Tendina_Data,SERVIZIO!$A$2)),1),"Settore",INDEX(Tendina_Settori,SERVIZIO!$A$3))&lt;&gt;"",INDEX(Tendina_Settori,SERVIZIO!$A$3)=$B3)=TRUE,GETPIVOTDATA("N. Punti Vendita",$A$1,"Brand",$A3,"Data",DATE(YEAR(INDEX(Tendina_Data,SERVIZIO!$A$2)),MONTH(INDEX(Tendina_Data,SERVIZIO!$A$2)),1),"Settore",INDEX(Tendina_Settori,SERVIZIO!$A$3)),"")),"")</f>
        <v>4</v>
      </c>
      <c r="P3" s="31">
        <f ca="1">IF(O3&lt;&gt;"",O3-(COUNTIF($O$3:O3,O3)/1000),"")</f>
        <v>3.9990000000000001</v>
      </c>
      <c r="Q3" s="31">
        <f ca="1">IFERROR(RANK($P3,$P$3:$P$1002),"")</f>
        <v>219</v>
      </c>
      <c r="R3" s="31"/>
      <c r="S3" s="31">
        <v>1</v>
      </c>
      <c r="T3" s="31" t="str">
        <f t="shared" ref="T3:T66" ca="1" si="0">IFERROR(INDEX($A$3:$A$1002,MATCH($S3,$Q$3:$Q$1002,0)),"")</f>
        <v>Brand_66</v>
      </c>
      <c r="U3" s="31">
        <f t="shared" ref="U3:U66" ca="1" si="1">IFERROR(INDEX($O$3:$O$1002,MATCH($S3,$Q$3:$Q$1002,0)),"")</f>
        <v>6480</v>
      </c>
      <c r="V3" s="31" t="str">
        <f ca="1">IF(INDEX(Tendina_Brand_per_Settore,SERVIZIO!$A$4)='Pivot Punti Vendita'!$T3,'Pivot Punti Vendita'!$U3,"")</f>
        <v/>
      </c>
    </row>
    <row r="4" spans="1:22" x14ac:dyDescent="0.25">
      <c r="A4" t="s">
        <v>568</v>
      </c>
      <c r="B4" t="s">
        <v>133</v>
      </c>
      <c r="C4" s="31"/>
      <c r="D4" s="31"/>
      <c r="E4" s="31">
        <v>42</v>
      </c>
      <c r="F4" s="31"/>
      <c r="G4" s="31"/>
      <c r="H4" s="31"/>
      <c r="I4" s="31"/>
      <c r="J4" s="31"/>
      <c r="K4" s="31"/>
      <c r="L4" s="31"/>
      <c r="M4" s="31"/>
      <c r="N4" s="31"/>
      <c r="O4" s="31">
        <f ca="1">IFERROR(IF(SERVIZIO!$A$3=1,IF(GETPIVOTDATA("N. Punti Vendita",$A$1,"Brand",$A4,"Data",DATE(YEAR(INDEX(Tendina_Data,SERVIZIO!$A$2)),MONTH(INDEX(Tendina_Data,SERVIZIO!$A$2)),1),"Settore",$B4)&lt;&gt;"",GETPIVOTDATA("N. Punti Vendita",$A$1,"Brand",$A4,"Data",DATE(YEAR(INDEX(Tendina_Data,SERVIZIO!$A$2)),MONTH(INDEX(Tendina_Data,SERVIZIO!$A$2)),1),"Settore",$B4),""),IF(AND(GETPIVOTDATA("N. Punti Vendita",$A$1,"Brand",$A4,"Data",DATE(YEAR(INDEX(Tendina_Data,SERVIZIO!$A$2)),MONTH(INDEX(Tendina_Data,SERVIZIO!$A$2)),1),"Settore",INDEX(Tendina_Settori,SERVIZIO!$A$3))&lt;&gt;"",INDEX(Tendina_Settori,SERVIZIO!$A$3)=$B4)=TRUE,GETPIVOTDATA("N. Punti Vendita",$A$1,"Brand",$A4,"Data",DATE(YEAR(INDEX(Tendina_Data,SERVIZIO!$A$2)),MONTH(INDEX(Tendina_Data,SERVIZIO!$A$2)),1),"Settore",INDEX(Tendina_Settori,SERVIZIO!$A$3)),"")),"")</f>
        <v>42</v>
      </c>
      <c r="P4" s="31">
        <f ca="1">IF(O4&lt;&gt;"",O4-(COUNTIF($O$3:O4,O4)/1000),"")</f>
        <v>41.999000000000002</v>
      </c>
      <c r="Q4" s="31">
        <f t="shared" ref="Q4:Q67" ca="1" si="2">IFERROR(RANK($P4,$P$3:$P$1002),"")</f>
        <v>144</v>
      </c>
      <c r="R4" s="31"/>
      <c r="S4" s="31">
        <v>2</v>
      </c>
      <c r="T4" s="31" t="str">
        <f t="shared" ca="1" si="0"/>
        <v>Brand_59</v>
      </c>
      <c r="U4" s="31">
        <f t="shared" ca="1" si="1"/>
        <v>3015</v>
      </c>
      <c r="V4" s="31" t="str">
        <f ca="1">IF(INDEX(Tendina_Brand_per_Settore,SERVIZIO!$A$4)='Pivot Punti Vendita'!$T4,'Pivot Punti Vendita'!$U4,"")</f>
        <v/>
      </c>
    </row>
    <row r="5" spans="1:22" x14ac:dyDescent="0.25">
      <c r="A5" t="s">
        <v>569</v>
      </c>
      <c r="B5" t="s">
        <v>200</v>
      </c>
      <c r="C5" s="31">
        <v>2</v>
      </c>
      <c r="D5" s="31">
        <v>2</v>
      </c>
      <c r="E5" s="31">
        <v>2</v>
      </c>
      <c r="F5" s="31"/>
      <c r="G5" s="31"/>
      <c r="H5" s="31"/>
      <c r="I5" s="31"/>
      <c r="J5" s="31"/>
      <c r="K5" s="31"/>
      <c r="L5" s="31"/>
      <c r="M5" s="31"/>
      <c r="N5" s="31"/>
      <c r="O5" s="31">
        <f ca="1">IFERROR(IF(SERVIZIO!$A$3=1,IF(GETPIVOTDATA("N. Punti Vendita",$A$1,"Brand",$A5,"Data",DATE(YEAR(INDEX(Tendina_Data,SERVIZIO!$A$2)),MONTH(INDEX(Tendina_Data,SERVIZIO!$A$2)),1),"Settore",$B5)&lt;&gt;"",GETPIVOTDATA("N. Punti Vendita",$A$1,"Brand",$A5,"Data",DATE(YEAR(INDEX(Tendina_Data,SERVIZIO!$A$2)),MONTH(INDEX(Tendina_Data,SERVIZIO!$A$2)),1),"Settore",$B5),""),IF(AND(GETPIVOTDATA("N. Punti Vendita",$A$1,"Brand",$A5,"Data",DATE(YEAR(INDEX(Tendina_Data,SERVIZIO!$A$2)),MONTH(INDEX(Tendina_Data,SERVIZIO!$A$2)),1),"Settore",INDEX(Tendina_Settori,SERVIZIO!$A$3))&lt;&gt;"",INDEX(Tendina_Settori,SERVIZIO!$A$3)=$B5)=TRUE,GETPIVOTDATA("N. Punti Vendita",$A$1,"Brand",$A5,"Data",DATE(YEAR(INDEX(Tendina_Data,SERVIZIO!$A$2)),MONTH(INDEX(Tendina_Data,SERVIZIO!$A$2)),1),"Settore",INDEX(Tendina_Settori,SERVIZIO!$A$3)),"")),"")</f>
        <v>2</v>
      </c>
      <c r="P5" s="31">
        <f ca="1">IF(O5&lt;&gt;"",O5-(COUNTIF($O$3:O5,O5)/1000),"")</f>
        <v>1.9990000000000001</v>
      </c>
      <c r="Q5" s="31">
        <f t="shared" ca="1" si="2"/>
        <v>234</v>
      </c>
      <c r="R5" s="31"/>
      <c r="S5" s="31">
        <v>3</v>
      </c>
      <c r="T5" s="31" t="str">
        <f t="shared" ca="1" si="0"/>
        <v>Sigma</v>
      </c>
      <c r="U5" s="31">
        <f t="shared" ca="1" si="1"/>
        <v>1741</v>
      </c>
      <c r="V5" s="31" t="str">
        <f ca="1">IF(INDEX(Tendina_Brand_per_Settore,SERVIZIO!$A$4)='Pivot Punti Vendita'!$T5,'Pivot Punti Vendita'!$U5,"")</f>
        <v/>
      </c>
    </row>
    <row r="6" spans="1:22" x14ac:dyDescent="0.25">
      <c r="A6" t="s">
        <v>570</v>
      </c>
      <c r="B6" t="s">
        <v>130</v>
      </c>
      <c r="C6" s="31"/>
      <c r="D6" s="31">
        <v>700</v>
      </c>
      <c r="E6" s="31">
        <v>700</v>
      </c>
      <c r="F6" s="31"/>
      <c r="G6" s="31"/>
      <c r="H6" s="31"/>
      <c r="I6" s="31"/>
      <c r="J6" s="31"/>
      <c r="K6" s="31"/>
      <c r="L6" s="31"/>
      <c r="M6" s="31"/>
      <c r="N6" s="31"/>
      <c r="O6" s="31">
        <f ca="1">IFERROR(IF(SERVIZIO!$A$3=1,IF(GETPIVOTDATA("N. Punti Vendita",$A$1,"Brand",$A6,"Data",DATE(YEAR(INDEX(Tendina_Data,SERVIZIO!$A$2)),MONTH(INDEX(Tendina_Data,SERVIZIO!$A$2)),1),"Settore",$B6)&lt;&gt;"",GETPIVOTDATA("N. Punti Vendita",$A$1,"Brand",$A6,"Data",DATE(YEAR(INDEX(Tendina_Data,SERVIZIO!$A$2)),MONTH(INDEX(Tendina_Data,SERVIZIO!$A$2)),1),"Settore",$B6),""),IF(AND(GETPIVOTDATA("N. Punti Vendita",$A$1,"Brand",$A6,"Data",DATE(YEAR(INDEX(Tendina_Data,SERVIZIO!$A$2)),MONTH(INDEX(Tendina_Data,SERVIZIO!$A$2)),1),"Settore",INDEX(Tendina_Settori,SERVIZIO!$A$3))&lt;&gt;"",INDEX(Tendina_Settori,SERVIZIO!$A$3)=$B6)=TRUE,GETPIVOTDATA("N. Punti Vendita",$A$1,"Brand",$A6,"Data",DATE(YEAR(INDEX(Tendina_Data,SERVIZIO!$A$2)),MONTH(INDEX(Tendina_Data,SERVIZIO!$A$2)),1),"Settore",INDEX(Tendina_Settori,SERVIZIO!$A$3)),"")),"")</f>
        <v>700</v>
      </c>
      <c r="P6" s="31">
        <f ca="1">IF(O6&lt;&gt;"",O6-(COUNTIF($O$3:O6,O6)/1000),"")</f>
        <v>699.99900000000002</v>
      </c>
      <c r="Q6" s="31">
        <f t="shared" ca="1" si="2"/>
        <v>11</v>
      </c>
      <c r="R6" s="31"/>
      <c r="S6" s="31">
        <v>4</v>
      </c>
      <c r="T6" s="31" t="str">
        <f t="shared" ca="1" si="0"/>
        <v>Brand_213</v>
      </c>
      <c r="U6" s="31">
        <f t="shared" ca="1" si="1"/>
        <v>1558</v>
      </c>
      <c r="V6" s="31" t="str">
        <f ca="1">IF(INDEX(Tendina_Brand_per_Settore,SERVIZIO!$A$4)='Pivot Punti Vendita'!$T6,'Pivot Punti Vendita'!$U6,"")</f>
        <v/>
      </c>
    </row>
    <row r="7" spans="1:22" x14ac:dyDescent="0.25">
      <c r="A7" t="s">
        <v>571</v>
      </c>
      <c r="B7" t="s">
        <v>214</v>
      </c>
      <c r="C7" s="31">
        <v>152</v>
      </c>
      <c r="D7" s="31">
        <v>152</v>
      </c>
      <c r="E7" s="31">
        <v>46</v>
      </c>
      <c r="F7" s="31"/>
      <c r="G7" s="31"/>
      <c r="H7" s="31"/>
      <c r="I7" s="31"/>
      <c r="J7" s="31"/>
      <c r="K7" s="31"/>
      <c r="L7" s="31"/>
      <c r="M7" s="31"/>
      <c r="N7" s="31"/>
      <c r="O7" s="31">
        <f ca="1">IFERROR(IF(SERVIZIO!$A$3=1,IF(GETPIVOTDATA("N. Punti Vendita",$A$1,"Brand",$A7,"Data",DATE(YEAR(INDEX(Tendina_Data,SERVIZIO!$A$2)),MONTH(INDEX(Tendina_Data,SERVIZIO!$A$2)),1),"Settore",$B7)&lt;&gt;"",GETPIVOTDATA("N. Punti Vendita",$A$1,"Brand",$A7,"Data",DATE(YEAR(INDEX(Tendina_Data,SERVIZIO!$A$2)),MONTH(INDEX(Tendina_Data,SERVIZIO!$A$2)),1),"Settore",$B7),""),IF(AND(GETPIVOTDATA("N. Punti Vendita",$A$1,"Brand",$A7,"Data",DATE(YEAR(INDEX(Tendina_Data,SERVIZIO!$A$2)),MONTH(INDEX(Tendina_Data,SERVIZIO!$A$2)),1),"Settore",INDEX(Tendina_Settori,SERVIZIO!$A$3))&lt;&gt;"",INDEX(Tendina_Settori,SERVIZIO!$A$3)=$B7)=TRUE,GETPIVOTDATA("N. Punti Vendita",$A$1,"Brand",$A7,"Data",DATE(YEAR(INDEX(Tendina_Data,SERVIZIO!$A$2)),MONTH(INDEX(Tendina_Data,SERVIZIO!$A$2)),1),"Settore",INDEX(Tendina_Settori,SERVIZIO!$A$3)),"")),"")</f>
        <v>46</v>
      </c>
      <c r="P7" s="31">
        <f ca="1">IF(O7&lt;&gt;"",O7-(COUNTIF($O$3:O7,O7)/1000),"")</f>
        <v>45.999000000000002</v>
      </c>
      <c r="Q7" s="31">
        <f t="shared" ca="1" si="2"/>
        <v>138</v>
      </c>
      <c r="R7" s="31"/>
      <c r="S7" s="31">
        <v>5</v>
      </c>
      <c r="T7" s="31" t="str">
        <f t="shared" ca="1" si="0"/>
        <v>Brand_212</v>
      </c>
      <c r="U7" s="31">
        <f t="shared" ca="1" si="1"/>
        <v>1500</v>
      </c>
      <c r="V7" s="31" t="str">
        <f ca="1">IF(INDEX(Tendina_Brand_per_Settore,SERVIZIO!$A$4)='Pivot Punti Vendita'!$T7,'Pivot Punti Vendita'!$U7,"")</f>
        <v/>
      </c>
    </row>
    <row r="8" spans="1:22" x14ac:dyDescent="0.25">
      <c r="A8" t="s">
        <v>573</v>
      </c>
      <c r="B8" t="s">
        <v>200</v>
      </c>
      <c r="C8" s="31">
        <v>85</v>
      </c>
      <c r="D8" s="31">
        <v>85</v>
      </c>
      <c r="E8" s="31">
        <v>85</v>
      </c>
      <c r="F8" s="31"/>
      <c r="G8" s="31"/>
      <c r="H8" s="31"/>
      <c r="I8" s="31"/>
      <c r="J8" s="31"/>
      <c r="K8" s="31"/>
      <c r="L8" s="31"/>
      <c r="M8" s="31"/>
      <c r="N8" s="31"/>
      <c r="O8" s="31">
        <f ca="1">IFERROR(IF(SERVIZIO!$A$3=1,IF(GETPIVOTDATA("N. Punti Vendita",$A$1,"Brand",$A8,"Data",DATE(YEAR(INDEX(Tendina_Data,SERVIZIO!$A$2)),MONTH(INDEX(Tendina_Data,SERVIZIO!$A$2)),1),"Settore",$B8)&lt;&gt;"",GETPIVOTDATA("N. Punti Vendita",$A$1,"Brand",$A8,"Data",DATE(YEAR(INDEX(Tendina_Data,SERVIZIO!$A$2)),MONTH(INDEX(Tendina_Data,SERVIZIO!$A$2)),1),"Settore",$B8),""),IF(AND(GETPIVOTDATA("N. Punti Vendita",$A$1,"Brand",$A8,"Data",DATE(YEAR(INDEX(Tendina_Data,SERVIZIO!$A$2)),MONTH(INDEX(Tendina_Data,SERVIZIO!$A$2)),1),"Settore",INDEX(Tendina_Settori,SERVIZIO!$A$3))&lt;&gt;"",INDEX(Tendina_Settori,SERVIZIO!$A$3)=$B8)=TRUE,GETPIVOTDATA("N. Punti Vendita",$A$1,"Brand",$A8,"Data",DATE(YEAR(INDEX(Tendina_Data,SERVIZIO!$A$2)),MONTH(INDEX(Tendina_Data,SERVIZIO!$A$2)),1),"Settore",INDEX(Tendina_Settori,SERVIZIO!$A$3)),"")),"")</f>
        <v>85</v>
      </c>
      <c r="P8" s="31">
        <f ca="1">IF(O8&lt;&gt;"",O8-(COUNTIF($O$3:O8,O8)/1000),"")</f>
        <v>84.998999999999995</v>
      </c>
      <c r="Q8" s="31">
        <f t="shared" ca="1" si="2"/>
        <v>103</v>
      </c>
      <c r="R8" s="31"/>
      <c r="S8" s="31">
        <v>6</v>
      </c>
      <c r="T8" s="31" t="str">
        <f t="shared" ca="1" si="0"/>
        <v>Brand_238</v>
      </c>
      <c r="U8" s="31">
        <f t="shared" ca="1" si="1"/>
        <v>1098</v>
      </c>
      <c r="V8" s="31" t="str">
        <f ca="1">IF(INDEX(Tendina_Brand_per_Settore,SERVIZIO!$A$4)='Pivot Punti Vendita'!$T8,'Pivot Punti Vendita'!$U8,"")</f>
        <v/>
      </c>
    </row>
    <row r="9" spans="1:22" x14ac:dyDescent="0.25">
      <c r="A9" t="s">
        <v>575</v>
      </c>
      <c r="B9" t="s">
        <v>206</v>
      </c>
      <c r="C9" s="31">
        <v>1</v>
      </c>
      <c r="D9" s="31">
        <v>1</v>
      </c>
      <c r="E9" s="31">
        <v>1</v>
      </c>
      <c r="F9" s="31"/>
      <c r="G9" s="31"/>
      <c r="H9" s="31"/>
      <c r="I9" s="31"/>
      <c r="J9" s="31"/>
      <c r="K9" s="31"/>
      <c r="L9" s="31"/>
      <c r="M9" s="31"/>
      <c r="N9" s="31"/>
      <c r="O9" s="31">
        <f ca="1">IFERROR(IF(SERVIZIO!$A$3=1,IF(GETPIVOTDATA("N. Punti Vendita",$A$1,"Brand",$A9,"Data",DATE(YEAR(INDEX(Tendina_Data,SERVIZIO!$A$2)),MONTH(INDEX(Tendina_Data,SERVIZIO!$A$2)),1),"Settore",$B9)&lt;&gt;"",GETPIVOTDATA("N. Punti Vendita",$A$1,"Brand",$A9,"Data",DATE(YEAR(INDEX(Tendina_Data,SERVIZIO!$A$2)),MONTH(INDEX(Tendina_Data,SERVIZIO!$A$2)),1),"Settore",$B9),""),IF(AND(GETPIVOTDATA("N. Punti Vendita",$A$1,"Brand",$A9,"Data",DATE(YEAR(INDEX(Tendina_Data,SERVIZIO!$A$2)),MONTH(INDEX(Tendina_Data,SERVIZIO!$A$2)),1),"Settore",INDEX(Tendina_Settori,SERVIZIO!$A$3))&lt;&gt;"",INDEX(Tendina_Settori,SERVIZIO!$A$3)=$B9)=TRUE,GETPIVOTDATA("N. Punti Vendita",$A$1,"Brand",$A9,"Data",DATE(YEAR(INDEX(Tendina_Data,SERVIZIO!$A$2)),MONTH(INDEX(Tendina_Data,SERVIZIO!$A$2)),1),"Settore",INDEX(Tendina_Settori,SERVIZIO!$A$3)),"")),"")</f>
        <v>1</v>
      </c>
      <c r="P9" s="31">
        <f ca="1">IF(O9&lt;&gt;"",O9-(COUNTIF($O$3:O9,O9)/1000),"")</f>
        <v>0.999</v>
      </c>
      <c r="Q9" s="31">
        <f t="shared" ca="1" si="2"/>
        <v>241</v>
      </c>
      <c r="R9" s="31"/>
      <c r="S9" s="31">
        <v>7</v>
      </c>
      <c r="T9" s="31" t="str">
        <f t="shared" ca="1" si="0"/>
        <v>Brand_89</v>
      </c>
      <c r="U9" s="31">
        <f t="shared" ca="1" si="1"/>
        <v>1000</v>
      </c>
      <c r="V9" s="31" t="str">
        <f ca="1">IF(INDEX(Tendina_Brand_per_Settore,SERVIZIO!$A$4)='Pivot Punti Vendita'!$T9,'Pivot Punti Vendita'!$U9,"")</f>
        <v/>
      </c>
    </row>
    <row r="10" spans="1:22" x14ac:dyDescent="0.25">
      <c r="A10" t="s">
        <v>576</v>
      </c>
      <c r="B10" t="s">
        <v>222</v>
      </c>
      <c r="C10" s="31">
        <v>4</v>
      </c>
      <c r="D10" s="31">
        <v>4</v>
      </c>
      <c r="E10" s="31">
        <v>4</v>
      </c>
      <c r="F10" s="31"/>
      <c r="G10" s="31"/>
      <c r="H10" s="31"/>
      <c r="I10" s="31"/>
      <c r="J10" s="31"/>
      <c r="K10" s="31"/>
      <c r="L10" s="31"/>
      <c r="M10" s="31"/>
      <c r="N10" s="31"/>
      <c r="O10" s="31">
        <f ca="1">IFERROR(IF(SERVIZIO!$A$3=1,IF(GETPIVOTDATA("N. Punti Vendita",$A$1,"Brand",$A10,"Data",DATE(YEAR(INDEX(Tendina_Data,SERVIZIO!$A$2)),MONTH(INDEX(Tendina_Data,SERVIZIO!$A$2)),1),"Settore",$B10)&lt;&gt;"",GETPIVOTDATA("N. Punti Vendita",$A$1,"Brand",$A10,"Data",DATE(YEAR(INDEX(Tendina_Data,SERVIZIO!$A$2)),MONTH(INDEX(Tendina_Data,SERVIZIO!$A$2)),1),"Settore",$B10),""),IF(AND(GETPIVOTDATA("N. Punti Vendita",$A$1,"Brand",$A10,"Data",DATE(YEAR(INDEX(Tendina_Data,SERVIZIO!$A$2)),MONTH(INDEX(Tendina_Data,SERVIZIO!$A$2)),1),"Settore",INDEX(Tendina_Settori,SERVIZIO!$A$3))&lt;&gt;"",INDEX(Tendina_Settori,SERVIZIO!$A$3)=$B10)=TRUE,GETPIVOTDATA("N. Punti Vendita",$A$1,"Brand",$A10,"Data",DATE(YEAR(INDEX(Tendina_Data,SERVIZIO!$A$2)),MONTH(INDEX(Tendina_Data,SERVIZIO!$A$2)),1),"Settore",INDEX(Tendina_Settori,SERVIZIO!$A$3)),"")),"")</f>
        <v>4</v>
      </c>
      <c r="P10" s="31">
        <f ca="1">IF(O10&lt;&gt;"",O10-(COUNTIF($O$3:O10,O10)/1000),"")</f>
        <v>3.9980000000000002</v>
      </c>
      <c r="Q10" s="31">
        <f t="shared" ca="1" si="2"/>
        <v>220</v>
      </c>
      <c r="R10" s="31"/>
      <c r="S10" s="31">
        <v>8</v>
      </c>
      <c r="T10" s="31" t="str">
        <f t="shared" ca="1" si="0"/>
        <v>Brand_176</v>
      </c>
      <c r="U10" s="31">
        <f t="shared" ca="1" si="1"/>
        <v>777</v>
      </c>
      <c r="V10" s="31" t="str">
        <f ca="1">IF(INDEX(Tendina_Brand_per_Settore,SERVIZIO!$A$4)='Pivot Punti Vendita'!$T10,'Pivot Punti Vendita'!$U10,"")</f>
        <v/>
      </c>
    </row>
    <row r="11" spans="1:22" x14ac:dyDescent="0.25">
      <c r="A11" t="s">
        <v>577</v>
      </c>
      <c r="B11" t="s">
        <v>133</v>
      </c>
      <c r="C11" s="31"/>
      <c r="D11" s="31"/>
      <c r="E11" s="31">
        <v>60</v>
      </c>
      <c r="F11" s="31"/>
      <c r="G11" s="31"/>
      <c r="H11" s="31"/>
      <c r="I11" s="31"/>
      <c r="J11" s="31"/>
      <c r="K11" s="31"/>
      <c r="L11" s="31"/>
      <c r="M11" s="31"/>
      <c r="N11" s="31"/>
      <c r="O11" s="31">
        <f ca="1">IFERROR(IF(SERVIZIO!$A$3=1,IF(GETPIVOTDATA("N. Punti Vendita",$A$1,"Brand",$A11,"Data",DATE(YEAR(INDEX(Tendina_Data,SERVIZIO!$A$2)),MONTH(INDEX(Tendina_Data,SERVIZIO!$A$2)),1),"Settore",$B11)&lt;&gt;"",GETPIVOTDATA("N. Punti Vendita",$A$1,"Brand",$A11,"Data",DATE(YEAR(INDEX(Tendina_Data,SERVIZIO!$A$2)),MONTH(INDEX(Tendina_Data,SERVIZIO!$A$2)),1),"Settore",$B11),""),IF(AND(GETPIVOTDATA("N. Punti Vendita",$A$1,"Brand",$A11,"Data",DATE(YEAR(INDEX(Tendina_Data,SERVIZIO!$A$2)),MONTH(INDEX(Tendina_Data,SERVIZIO!$A$2)),1),"Settore",INDEX(Tendina_Settori,SERVIZIO!$A$3))&lt;&gt;"",INDEX(Tendina_Settori,SERVIZIO!$A$3)=$B11)=TRUE,GETPIVOTDATA("N. Punti Vendita",$A$1,"Brand",$A11,"Data",DATE(YEAR(INDEX(Tendina_Data,SERVIZIO!$A$2)),MONTH(INDEX(Tendina_Data,SERVIZIO!$A$2)),1),"Settore",INDEX(Tendina_Settori,SERVIZIO!$A$3)),"")),"")</f>
        <v>60</v>
      </c>
      <c r="P11" s="31">
        <f ca="1">IF(O11&lt;&gt;"",O11-(COUNTIF($O$3:O11,O11)/1000),"")</f>
        <v>59.999000000000002</v>
      </c>
      <c r="Q11" s="31">
        <f t="shared" ca="1" si="2"/>
        <v>118</v>
      </c>
      <c r="R11" s="31"/>
      <c r="S11" s="31">
        <v>9</v>
      </c>
      <c r="T11" s="31" t="str">
        <f t="shared" ca="1" si="0"/>
        <v>Brand_151</v>
      </c>
      <c r="U11" s="31">
        <f t="shared" ca="1" si="1"/>
        <v>725</v>
      </c>
      <c r="V11" s="31" t="str">
        <f ca="1">IF(INDEX(Tendina_Brand_per_Settore,SERVIZIO!$A$4)='Pivot Punti Vendita'!$T11,'Pivot Punti Vendita'!$U11,"")</f>
        <v/>
      </c>
    </row>
    <row r="12" spans="1:22" x14ac:dyDescent="0.25">
      <c r="A12" t="s">
        <v>578</v>
      </c>
      <c r="B12" t="s">
        <v>200</v>
      </c>
      <c r="C12" s="31"/>
      <c r="D12" s="31">
        <v>2</v>
      </c>
      <c r="E12" s="31">
        <v>2</v>
      </c>
      <c r="F12" s="31"/>
      <c r="G12" s="31"/>
      <c r="H12" s="31"/>
      <c r="I12" s="31"/>
      <c r="J12" s="31"/>
      <c r="K12" s="31"/>
      <c r="L12" s="31"/>
      <c r="M12" s="31"/>
      <c r="N12" s="31"/>
      <c r="O12" s="31">
        <f ca="1">IFERROR(IF(SERVIZIO!$A$3=1,IF(GETPIVOTDATA("N. Punti Vendita",$A$1,"Brand",$A12,"Data",DATE(YEAR(INDEX(Tendina_Data,SERVIZIO!$A$2)),MONTH(INDEX(Tendina_Data,SERVIZIO!$A$2)),1),"Settore",$B12)&lt;&gt;"",GETPIVOTDATA("N. Punti Vendita",$A$1,"Brand",$A12,"Data",DATE(YEAR(INDEX(Tendina_Data,SERVIZIO!$A$2)),MONTH(INDEX(Tendina_Data,SERVIZIO!$A$2)),1),"Settore",$B12),""),IF(AND(GETPIVOTDATA("N. Punti Vendita",$A$1,"Brand",$A12,"Data",DATE(YEAR(INDEX(Tendina_Data,SERVIZIO!$A$2)),MONTH(INDEX(Tendina_Data,SERVIZIO!$A$2)),1),"Settore",INDEX(Tendina_Settori,SERVIZIO!$A$3))&lt;&gt;"",INDEX(Tendina_Settori,SERVIZIO!$A$3)=$B12)=TRUE,GETPIVOTDATA("N. Punti Vendita",$A$1,"Brand",$A12,"Data",DATE(YEAR(INDEX(Tendina_Data,SERVIZIO!$A$2)),MONTH(INDEX(Tendina_Data,SERVIZIO!$A$2)),1),"Settore",INDEX(Tendina_Settori,SERVIZIO!$A$3)),"")),"")</f>
        <v>2</v>
      </c>
      <c r="P12" s="31">
        <f ca="1">IF(O12&lt;&gt;"",O12-(COUNTIF($O$3:O12,O12)/1000),"")</f>
        <v>1.998</v>
      </c>
      <c r="Q12" s="31">
        <f t="shared" ca="1" si="2"/>
        <v>235</v>
      </c>
      <c r="R12" s="31"/>
      <c r="S12" s="31">
        <v>10</v>
      </c>
      <c r="T12" s="31" t="str">
        <f t="shared" ca="1" si="0"/>
        <v>Brand_50</v>
      </c>
      <c r="U12" s="31">
        <f t="shared" ca="1" si="1"/>
        <v>709</v>
      </c>
      <c r="V12" s="31" t="str">
        <f ca="1">IF(INDEX(Tendina_Brand_per_Settore,SERVIZIO!$A$4)='Pivot Punti Vendita'!$T12,'Pivot Punti Vendita'!$U12,"")</f>
        <v/>
      </c>
    </row>
    <row r="13" spans="1:22" x14ac:dyDescent="0.25">
      <c r="A13" t="s">
        <v>579</v>
      </c>
      <c r="B13" t="s">
        <v>564</v>
      </c>
      <c r="C13" s="31"/>
      <c r="D13" s="31"/>
      <c r="E13" s="31">
        <v>550</v>
      </c>
      <c r="F13" s="31"/>
      <c r="G13" s="31"/>
      <c r="H13" s="31"/>
      <c r="I13" s="31"/>
      <c r="J13" s="31"/>
      <c r="K13" s="31"/>
      <c r="L13" s="31"/>
      <c r="M13" s="31"/>
      <c r="N13" s="31"/>
      <c r="O13" s="31">
        <f ca="1">IFERROR(IF(SERVIZIO!$A$3=1,IF(GETPIVOTDATA("N. Punti Vendita",$A$1,"Brand",$A13,"Data",DATE(YEAR(INDEX(Tendina_Data,SERVIZIO!$A$2)),MONTH(INDEX(Tendina_Data,SERVIZIO!$A$2)),1),"Settore",$B13)&lt;&gt;"",GETPIVOTDATA("N. Punti Vendita",$A$1,"Brand",$A13,"Data",DATE(YEAR(INDEX(Tendina_Data,SERVIZIO!$A$2)),MONTH(INDEX(Tendina_Data,SERVIZIO!$A$2)),1),"Settore",$B13),""),IF(AND(GETPIVOTDATA("N. Punti Vendita",$A$1,"Brand",$A13,"Data",DATE(YEAR(INDEX(Tendina_Data,SERVIZIO!$A$2)),MONTH(INDEX(Tendina_Data,SERVIZIO!$A$2)),1),"Settore",INDEX(Tendina_Settori,SERVIZIO!$A$3))&lt;&gt;"",INDEX(Tendina_Settori,SERVIZIO!$A$3)=$B13)=TRUE,GETPIVOTDATA("N. Punti Vendita",$A$1,"Brand",$A13,"Data",DATE(YEAR(INDEX(Tendina_Data,SERVIZIO!$A$2)),MONTH(INDEX(Tendina_Data,SERVIZIO!$A$2)),1),"Settore",INDEX(Tendina_Settori,SERVIZIO!$A$3)),"")),"")</f>
        <v>550</v>
      </c>
      <c r="P13" s="31">
        <f ca="1">IF(O13&lt;&gt;"",O13-(COUNTIF($O$3:O13,O13)/1000),"")</f>
        <v>549.99900000000002</v>
      </c>
      <c r="Q13" s="31">
        <f t="shared" ca="1" si="2"/>
        <v>19</v>
      </c>
      <c r="R13" s="31"/>
      <c r="S13" s="31">
        <v>11</v>
      </c>
      <c r="T13" s="31" t="str">
        <f t="shared" ca="1" si="0"/>
        <v>Brand_4</v>
      </c>
      <c r="U13" s="31">
        <f t="shared" ca="1" si="1"/>
        <v>700</v>
      </c>
      <c r="V13" s="31" t="str">
        <f ca="1">IF(INDEX(Tendina_Brand_per_Settore,SERVIZIO!$A$4)='Pivot Punti Vendita'!$T13,'Pivot Punti Vendita'!$U13,"")</f>
        <v/>
      </c>
    </row>
    <row r="14" spans="1:22" x14ac:dyDescent="0.25">
      <c r="A14" t="s">
        <v>580</v>
      </c>
      <c r="B14" t="s">
        <v>133</v>
      </c>
      <c r="C14" s="31"/>
      <c r="D14" s="31"/>
      <c r="E14" s="31">
        <v>12</v>
      </c>
      <c r="F14" s="31"/>
      <c r="G14" s="31"/>
      <c r="H14" s="31"/>
      <c r="I14" s="31"/>
      <c r="J14" s="31"/>
      <c r="K14" s="31"/>
      <c r="L14" s="31"/>
      <c r="M14" s="31"/>
      <c r="N14" s="31"/>
      <c r="O14" s="31">
        <f ca="1">IFERROR(IF(SERVIZIO!$A$3=1,IF(GETPIVOTDATA("N. Punti Vendita",$A$1,"Brand",$A14,"Data",DATE(YEAR(INDEX(Tendina_Data,SERVIZIO!$A$2)),MONTH(INDEX(Tendina_Data,SERVIZIO!$A$2)),1),"Settore",$B14)&lt;&gt;"",GETPIVOTDATA("N. Punti Vendita",$A$1,"Brand",$A14,"Data",DATE(YEAR(INDEX(Tendina_Data,SERVIZIO!$A$2)),MONTH(INDEX(Tendina_Data,SERVIZIO!$A$2)),1),"Settore",$B14),""),IF(AND(GETPIVOTDATA("N. Punti Vendita",$A$1,"Brand",$A14,"Data",DATE(YEAR(INDEX(Tendina_Data,SERVIZIO!$A$2)),MONTH(INDEX(Tendina_Data,SERVIZIO!$A$2)),1),"Settore",INDEX(Tendina_Settori,SERVIZIO!$A$3))&lt;&gt;"",INDEX(Tendina_Settori,SERVIZIO!$A$3)=$B14)=TRUE,GETPIVOTDATA("N. Punti Vendita",$A$1,"Brand",$A14,"Data",DATE(YEAR(INDEX(Tendina_Data,SERVIZIO!$A$2)),MONTH(INDEX(Tendina_Data,SERVIZIO!$A$2)),1),"Settore",INDEX(Tendina_Settori,SERVIZIO!$A$3)),"")),"")</f>
        <v>12</v>
      </c>
      <c r="P14" s="31">
        <f ca="1">IF(O14&lt;&gt;"",O14-(COUNTIF($O$3:O14,O14)/1000),"")</f>
        <v>11.999000000000001</v>
      </c>
      <c r="Q14" s="31">
        <f t="shared" ca="1" si="2"/>
        <v>186</v>
      </c>
      <c r="R14" s="31"/>
      <c r="S14" s="31">
        <v>12</v>
      </c>
      <c r="T14" s="31" t="str">
        <f t="shared" ca="1" si="0"/>
        <v>Brand_62</v>
      </c>
      <c r="U14" s="31">
        <f t="shared" ca="1" si="1"/>
        <v>700</v>
      </c>
      <c r="V14" s="31" t="str">
        <f ca="1">IF(INDEX(Tendina_Brand_per_Settore,SERVIZIO!$A$4)='Pivot Punti Vendita'!$T14,'Pivot Punti Vendita'!$U14,"")</f>
        <v/>
      </c>
    </row>
    <row r="15" spans="1:22" x14ac:dyDescent="0.25">
      <c r="A15" t="s">
        <v>140</v>
      </c>
      <c r="B15" t="s">
        <v>108</v>
      </c>
      <c r="C15" s="31"/>
      <c r="D15" s="31">
        <v>16</v>
      </c>
      <c r="E15" s="31">
        <v>16</v>
      </c>
      <c r="F15" s="31"/>
      <c r="G15" s="31"/>
      <c r="H15" s="31"/>
      <c r="I15" s="31"/>
      <c r="J15" s="31"/>
      <c r="K15" s="31"/>
      <c r="L15" s="31"/>
      <c r="M15" s="31"/>
      <c r="N15" s="31"/>
      <c r="O15" s="31">
        <f ca="1">IFERROR(IF(SERVIZIO!$A$3=1,IF(GETPIVOTDATA("N. Punti Vendita",$A$1,"Brand",$A15,"Data",DATE(YEAR(INDEX(Tendina_Data,SERVIZIO!$A$2)),MONTH(INDEX(Tendina_Data,SERVIZIO!$A$2)),1),"Settore",$B15)&lt;&gt;"",GETPIVOTDATA("N. Punti Vendita",$A$1,"Brand",$A15,"Data",DATE(YEAR(INDEX(Tendina_Data,SERVIZIO!$A$2)),MONTH(INDEX(Tendina_Data,SERVIZIO!$A$2)),1),"Settore",$B15),""),IF(AND(GETPIVOTDATA("N. Punti Vendita",$A$1,"Brand",$A15,"Data",DATE(YEAR(INDEX(Tendina_Data,SERVIZIO!$A$2)),MONTH(INDEX(Tendina_Data,SERVIZIO!$A$2)),1),"Settore",INDEX(Tendina_Settori,SERVIZIO!$A$3))&lt;&gt;"",INDEX(Tendina_Settori,SERVIZIO!$A$3)=$B15)=TRUE,GETPIVOTDATA("N. Punti Vendita",$A$1,"Brand",$A15,"Data",DATE(YEAR(INDEX(Tendina_Data,SERVIZIO!$A$2)),MONTH(INDEX(Tendina_Data,SERVIZIO!$A$2)),1),"Settore",INDEX(Tendina_Settori,SERVIZIO!$A$3)),"")),"")</f>
        <v>16</v>
      </c>
      <c r="P15" s="31">
        <f ca="1">IF(O15&lt;&gt;"",O15-(COUNTIF($O$3:O15,O15)/1000),"")</f>
        <v>15.999000000000001</v>
      </c>
      <c r="Q15" s="31">
        <f t="shared" ca="1" si="2"/>
        <v>180</v>
      </c>
      <c r="R15" s="31"/>
      <c r="S15" s="31">
        <v>13</v>
      </c>
      <c r="T15" s="31" t="str">
        <f t="shared" ca="1" si="0"/>
        <v>Brand_47</v>
      </c>
      <c r="U15" s="31">
        <f t="shared" ca="1" si="1"/>
        <v>630</v>
      </c>
      <c r="V15" s="31" t="str">
        <f ca="1">IF(INDEX(Tendina_Brand_per_Settore,SERVIZIO!$A$4)='Pivot Punti Vendita'!$T15,'Pivot Punti Vendita'!$U15,"")</f>
        <v/>
      </c>
    </row>
    <row r="16" spans="1:22" x14ac:dyDescent="0.25">
      <c r="A16" t="s">
        <v>581</v>
      </c>
      <c r="B16" t="s">
        <v>223</v>
      </c>
      <c r="C16" s="31"/>
      <c r="D16" s="31">
        <v>155</v>
      </c>
      <c r="E16" s="31">
        <v>155</v>
      </c>
      <c r="F16" s="31"/>
      <c r="G16" s="31"/>
      <c r="H16" s="31"/>
      <c r="I16" s="31"/>
      <c r="J16" s="31"/>
      <c r="K16" s="31"/>
      <c r="L16" s="31"/>
      <c r="M16" s="31"/>
      <c r="N16" s="31"/>
      <c r="O16" s="31">
        <f ca="1">IFERROR(IF(SERVIZIO!$A$3=1,IF(GETPIVOTDATA("N. Punti Vendita",$A$1,"Brand",$A16,"Data",DATE(YEAR(INDEX(Tendina_Data,SERVIZIO!$A$2)),MONTH(INDEX(Tendina_Data,SERVIZIO!$A$2)),1),"Settore",$B16)&lt;&gt;"",GETPIVOTDATA("N. Punti Vendita",$A$1,"Brand",$A16,"Data",DATE(YEAR(INDEX(Tendina_Data,SERVIZIO!$A$2)),MONTH(INDEX(Tendina_Data,SERVIZIO!$A$2)),1),"Settore",$B16),""),IF(AND(GETPIVOTDATA("N. Punti Vendita",$A$1,"Brand",$A16,"Data",DATE(YEAR(INDEX(Tendina_Data,SERVIZIO!$A$2)),MONTH(INDEX(Tendina_Data,SERVIZIO!$A$2)),1),"Settore",INDEX(Tendina_Settori,SERVIZIO!$A$3))&lt;&gt;"",INDEX(Tendina_Settori,SERVIZIO!$A$3)=$B16)=TRUE,GETPIVOTDATA("N. Punti Vendita",$A$1,"Brand",$A16,"Data",DATE(YEAR(INDEX(Tendina_Data,SERVIZIO!$A$2)),MONTH(INDEX(Tendina_Data,SERVIZIO!$A$2)),1),"Settore",INDEX(Tendina_Settori,SERVIZIO!$A$3)),"")),"")</f>
        <v>155</v>
      </c>
      <c r="P16" s="31">
        <f ca="1">IF(O16&lt;&gt;"",O16-(COUNTIF($O$3:O16,O16)/1000),"")</f>
        <v>154.999</v>
      </c>
      <c r="Q16" s="31">
        <f t="shared" ca="1" si="2"/>
        <v>65</v>
      </c>
      <c r="R16" s="31"/>
      <c r="S16" s="31">
        <v>14</v>
      </c>
      <c r="T16" s="31" t="str">
        <f t="shared" ca="1" si="0"/>
        <v>Brand_132</v>
      </c>
      <c r="U16" s="31">
        <f t="shared" ca="1" si="1"/>
        <v>600</v>
      </c>
      <c r="V16" s="31" t="str">
        <f ca="1">IF(INDEX(Tendina_Brand_per_Settore,SERVIZIO!$A$4)='Pivot Punti Vendita'!$T16,'Pivot Punti Vendita'!$U16,"")</f>
        <v/>
      </c>
    </row>
    <row r="17" spans="1:22" x14ac:dyDescent="0.25">
      <c r="A17" t="s">
        <v>583</v>
      </c>
      <c r="B17" t="s">
        <v>206</v>
      </c>
      <c r="C17" s="31">
        <v>92</v>
      </c>
      <c r="D17" s="31">
        <v>92</v>
      </c>
      <c r="E17" s="31">
        <v>92</v>
      </c>
      <c r="F17" s="31"/>
      <c r="G17" s="31"/>
      <c r="H17" s="31"/>
      <c r="I17" s="31"/>
      <c r="J17" s="31"/>
      <c r="K17" s="31"/>
      <c r="L17" s="31"/>
      <c r="M17" s="31"/>
      <c r="N17" s="31"/>
      <c r="O17" s="31">
        <f ca="1">IFERROR(IF(SERVIZIO!$A$3=1,IF(GETPIVOTDATA("N. Punti Vendita",$A$1,"Brand",$A17,"Data",DATE(YEAR(INDEX(Tendina_Data,SERVIZIO!$A$2)),MONTH(INDEX(Tendina_Data,SERVIZIO!$A$2)),1),"Settore",$B17)&lt;&gt;"",GETPIVOTDATA("N. Punti Vendita",$A$1,"Brand",$A17,"Data",DATE(YEAR(INDEX(Tendina_Data,SERVIZIO!$A$2)),MONTH(INDEX(Tendina_Data,SERVIZIO!$A$2)),1),"Settore",$B17),""),IF(AND(GETPIVOTDATA("N. Punti Vendita",$A$1,"Brand",$A17,"Data",DATE(YEAR(INDEX(Tendina_Data,SERVIZIO!$A$2)),MONTH(INDEX(Tendina_Data,SERVIZIO!$A$2)),1),"Settore",INDEX(Tendina_Settori,SERVIZIO!$A$3))&lt;&gt;"",INDEX(Tendina_Settori,SERVIZIO!$A$3)=$B17)=TRUE,GETPIVOTDATA("N. Punti Vendita",$A$1,"Brand",$A17,"Data",DATE(YEAR(INDEX(Tendina_Data,SERVIZIO!$A$2)),MONTH(INDEX(Tendina_Data,SERVIZIO!$A$2)),1),"Settore",INDEX(Tendina_Settori,SERVIZIO!$A$3)),"")),"")</f>
        <v>92</v>
      </c>
      <c r="P17" s="31">
        <f ca="1">IF(O17&lt;&gt;"",O17-(COUNTIF($O$3:O17,O17)/1000),"")</f>
        <v>91.998999999999995</v>
      </c>
      <c r="Q17" s="31">
        <f t="shared" ca="1" si="2"/>
        <v>97</v>
      </c>
      <c r="R17" s="31"/>
      <c r="S17" s="31">
        <v>15</v>
      </c>
      <c r="T17" s="31" t="str">
        <f t="shared" ca="1" si="0"/>
        <v>Brand_175</v>
      </c>
      <c r="U17" s="31">
        <f t="shared" ca="1" si="1"/>
        <v>571</v>
      </c>
      <c r="V17" s="31" t="str">
        <f ca="1">IF(INDEX(Tendina_Brand_per_Settore,SERVIZIO!$A$4)='Pivot Punti Vendita'!$T17,'Pivot Punti Vendita'!$U17,"")</f>
        <v/>
      </c>
    </row>
    <row r="18" spans="1:22" x14ac:dyDescent="0.25">
      <c r="A18" t="s">
        <v>585</v>
      </c>
      <c r="B18" t="s">
        <v>222</v>
      </c>
      <c r="C18" s="31">
        <v>57</v>
      </c>
      <c r="D18" s="31">
        <v>57</v>
      </c>
      <c r="E18" s="31">
        <v>57</v>
      </c>
      <c r="F18" s="31"/>
      <c r="G18" s="31"/>
      <c r="H18" s="31"/>
      <c r="I18" s="31"/>
      <c r="J18" s="31"/>
      <c r="K18" s="31"/>
      <c r="L18" s="31"/>
      <c r="M18" s="31"/>
      <c r="N18" s="31"/>
      <c r="O18" s="31">
        <f ca="1">IFERROR(IF(SERVIZIO!$A$3=1,IF(GETPIVOTDATA("N. Punti Vendita",$A$1,"Brand",$A18,"Data",DATE(YEAR(INDEX(Tendina_Data,SERVIZIO!$A$2)),MONTH(INDEX(Tendina_Data,SERVIZIO!$A$2)),1),"Settore",$B18)&lt;&gt;"",GETPIVOTDATA("N. Punti Vendita",$A$1,"Brand",$A18,"Data",DATE(YEAR(INDEX(Tendina_Data,SERVIZIO!$A$2)),MONTH(INDEX(Tendina_Data,SERVIZIO!$A$2)),1),"Settore",$B18),""),IF(AND(GETPIVOTDATA("N. Punti Vendita",$A$1,"Brand",$A18,"Data",DATE(YEAR(INDEX(Tendina_Data,SERVIZIO!$A$2)),MONTH(INDEX(Tendina_Data,SERVIZIO!$A$2)),1),"Settore",INDEX(Tendina_Settori,SERVIZIO!$A$3))&lt;&gt;"",INDEX(Tendina_Settori,SERVIZIO!$A$3)=$B18)=TRUE,GETPIVOTDATA("N. Punti Vendita",$A$1,"Brand",$A18,"Data",DATE(YEAR(INDEX(Tendina_Data,SERVIZIO!$A$2)),MONTH(INDEX(Tendina_Data,SERVIZIO!$A$2)),1),"Settore",INDEX(Tendina_Settori,SERVIZIO!$A$3)),"")),"")</f>
        <v>57</v>
      </c>
      <c r="P18" s="31">
        <f ca="1">IF(O18&lt;&gt;"",O18-(COUNTIF($O$3:O18,O18)/1000),"")</f>
        <v>56.999000000000002</v>
      </c>
      <c r="Q18" s="31">
        <f t="shared" ca="1" si="2"/>
        <v>125</v>
      </c>
      <c r="R18" s="31"/>
      <c r="S18" s="31">
        <v>16</v>
      </c>
      <c r="T18" s="31" t="str">
        <f t="shared" ca="1" si="0"/>
        <v>Brand_71</v>
      </c>
      <c r="U18" s="31">
        <f t="shared" ca="1" si="1"/>
        <v>563</v>
      </c>
      <c r="V18" s="31" t="str">
        <f ca="1">IF(INDEX(Tendina_Brand_per_Settore,SERVIZIO!$A$4)='Pivot Punti Vendita'!$T18,'Pivot Punti Vendita'!$U18,"")</f>
        <v/>
      </c>
    </row>
    <row r="19" spans="1:22" x14ac:dyDescent="0.25">
      <c r="A19" t="s">
        <v>586</v>
      </c>
      <c r="B19" t="s">
        <v>564</v>
      </c>
      <c r="C19" s="31"/>
      <c r="D19" s="31"/>
      <c r="E19" s="31">
        <v>261</v>
      </c>
      <c r="F19" s="31"/>
      <c r="G19" s="31"/>
      <c r="H19" s="31"/>
      <c r="I19" s="31"/>
      <c r="J19" s="31"/>
      <c r="K19" s="31"/>
      <c r="L19" s="31"/>
      <c r="M19" s="31"/>
      <c r="N19" s="31"/>
      <c r="O19" s="31">
        <f ca="1">IFERROR(IF(SERVIZIO!$A$3=1,IF(GETPIVOTDATA("N. Punti Vendita",$A$1,"Brand",$A19,"Data",DATE(YEAR(INDEX(Tendina_Data,SERVIZIO!$A$2)),MONTH(INDEX(Tendina_Data,SERVIZIO!$A$2)),1),"Settore",$B19)&lt;&gt;"",GETPIVOTDATA("N. Punti Vendita",$A$1,"Brand",$A19,"Data",DATE(YEAR(INDEX(Tendina_Data,SERVIZIO!$A$2)),MONTH(INDEX(Tendina_Data,SERVIZIO!$A$2)),1),"Settore",$B19),""),IF(AND(GETPIVOTDATA("N. Punti Vendita",$A$1,"Brand",$A19,"Data",DATE(YEAR(INDEX(Tendina_Data,SERVIZIO!$A$2)),MONTH(INDEX(Tendina_Data,SERVIZIO!$A$2)),1),"Settore",INDEX(Tendina_Settori,SERVIZIO!$A$3))&lt;&gt;"",INDEX(Tendina_Settori,SERVIZIO!$A$3)=$B19)=TRUE,GETPIVOTDATA("N. Punti Vendita",$A$1,"Brand",$A19,"Data",DATE(YEAR(INDEX(Tendina_Data,SERVIZIO!$A$2)),MONTH(INDEX(Tendina_Data,SERVIZIO!$A$2)),1),"Settore",INDEX(Tendina_Settori,SERVIZIO!$A$3)),"")),"")</f>
        <v>261</v>
      </c>
      <c r="P19" s="31">
        <f ca="1">IF(O19&lt;&gt;"",O19-(COUNTIF($O$3:O19,O19)/1000),"")</f>
        <v>260.99900000000002</v>
      </c>
      <c r="Q19" s="31">
        <f t="shared" ca="1" si="2"/>
        <v>39</v>
      </c>
      <c r="R19" s="31"/>
      <c r="S19" s="31">
        <v>17</v>
      </c>
      <c r="T19" s="31" t="str">
        <f t="shared" ca="1" si="0"/>
        <v>Brand_75</v>
      </c>
      <c r="U19" s="31">
        <f t="shared" ca="1" si="1"/>
        <v>560</v>
      </c>
      <c r="V19" s="31" t="str">
        <f ca="1">IF(INDEX(Tendina_Brand_per_Settore,SERVIZIO!$A$4)='Pivot Punti Vendita'!$T19,'Pivot Punti Vendita'!$U19,"")</f>
        <v/>
      </c>
    </row>
    <row r="20" spans="1:22" x14ac:dyDescent="0.25">
      <c r="A20" t="s">
        <v>587</v>
      </c>
      <c r="B20" t="s">
        <v>564</v>
      </c>
      <c r="C20" s="31"/>
      <c r="D20" s="31"/>
      <c r="E20" s="31">
        <v>130</v>
      </c>
      <c r="F20" s="31"/>
      <c r="G20" s="31"/>
      <c r="H20" s="31"/>
      <c r="I20" s="31"/>
      <c r="J20" s="31"/>
      <c r="K20" s="31"/>
      <c r="L20" s="31"/>
      <c r="M20" s="31"/>
      <c r="N20" s="31"/>
      <c r="O20" s="31">
        <f ca="1">IFERROR(IF(SERVIZIO!$A$3=1,IF(GETPIVOTDATA("N. Punti Vendita",$A$1,"Brand",$A20,"Data",DATE(YEAR(INDEX(Tendina_Data,SERVIZIO!$A$2)),MONTH(INDEX(Tendina_Data,SERVIZIO!$A$2)),1),"Settore",$B20)&lt;&gt;"",GETPIVOTDATA("N. Punti Vendita",$A$1,"Brand",$A20,"Data",DATE(YEAR(INDEX(Tendina_Data,SERVIZIO!$A$2)),MONTH(INDEX(Tendina_Data,SERVIZIO!$A$2)),1),"Settore",$B20),""),IF(AND(GETPIVOTDATA("N. Punti Vendita",$A$1,"Brand",$A20,"Data",DATE(YEAR(INDEX(Tendina_Data,SERVIZIO!$A$2)),MONTH(INDEX(Tendina_Data,SERVIZIO!$A$2)),1),"Settore",INDEX(Tendina_Settori,SERVIZIO!$A$3))&lt;&gt;"",INDEX(Tendina_Settori,SERVIZIO!$A$3)=$B20)=TRUE,GETPIVOTDATA("N. Punti Vendita",$A$1,"Brand",$A20,"Data",DATE(YEAR(INDEX(Tendina_Data,SERVIZIO!$A$2)),MONTH(INDEX(Tendina_Data,SERVIZIO!$A$2)),1),"Settore",INDEX(Tendina_Settori,SERVIZIO!$A$3)),"")),"")</f>
        <v>130</v>
      </c>
      <c r="P20" s="31">
        <f ca="1">IF(O20&lt;&gt;"",O20-(COUNTIF($O$3:O20,O20)/1000),"")</f>
        <v>129.999</v>
      </c>
      <c r="Q20" s="31">
        <f t="shared" ca="1" si="2"/>
        <v>71</v>
      </c>
      <c r="R20" s="31"/>
      <c r="S20" s="31">
        <v>18</v>
      </c>
      <c r="T20" s="31" t="str">
        <f t="shared" ca="1" si="0"/>
        <v>Brand_150</v>
      </c>
      <c r="U20" s="31">
        <f t="shared" ca="1" si="1"/>
        <v>555</v>
      </c>
      <c r="V20" s="31" t="str">
        <f ca="1">IF(INDEX(Tendina_Brand_per_Settore,SERVIZIO!$A$4)='Pivot Punti Vendita'!$T20,'Pivot Punti Vendita'!$U20,"")</f>
        <v/>
      </c>
    </row>
    <row r="21" spans="1:22" x14ac:dyDescent="0.25">
      <c r="A21" t="s">
        <v>588</v>
      </c>
      <c r="B21" t="s">
        <v>214</v>
      </c>
      <c r="C21" s="31">
        <v>300</v>
      </c>
      <c r="D21" s="31">
        <v>300</v>
      </c>
      <c r="E21" s="31">
        <v>0</v>
      </c>
      <c r="F21" s="31"/>
      <c r="G21" s="31"/>
      <c r="H21" s="31"/>
      <c r="I21" s="31"/>
      <c r="J21" s="31"/>
      <c r="K21" s="31"/>
      <c r="L21" s="31"/>
      <c r="M21" s="31"/>
      <c r="N21" s="31"/>
      <c r="O21" s="31">
        <f ca="1">IFERROR(IF(SERVIZIO!$A$3=1,IF(GETPIVOTDATA("N. Punti Vendita",$A$1,"Brand",$A21,"Data",DATE(YEAR(INDEX(Tendina_Data,SERVIZIO!$A$2)),MONTH(INDEX(Tendina_Data,SERVIZIO!$A$2)),1),"Settore",$B21)&lt;&gt;"",GETPIVOTDATA("N. Punti Vendita",$A$1,"Brand",$A21,"Data",DATE(YEAR(INDEX(Tendina_Data,SERVIZIO!$A$2)),MONTH(INDEX(Tendina_Data,SERVIZIO!$A$2)),1),"Settore",$B21),""),IF(AND(GETPIVOTDATA("N. Punti Vendita",$A$1,"Brand",$A21,"Data",DATE(YEAR(INDEX(Tendina_Data,SERVIZIO!$A$2)),MONTH(INDEX(Tendina_Data,SERVIZIO!$A$2)),1),"Settore",INDEX(Tendina_Settori,SERVIZIO!$A$3))&lt;&gt;"",INDEX(Tendina_Settori,SERVIZIO!$A$3)=$B21)=TRUE,GETPIVOTDATA("N. Punti Vendita",$A$1,"Brand",$A21,"Data",DATE(YEAR(INDEX(Tendina_Data,SERVIZIO!$A$2)),MONTH(INDEX(Tendina_Data,SERVIZIO!$A$2)),1),"Settore",INDEX(Tendina_Settori,SERVIZIO!$A$3)),"")),"")</f>
        <v>0</v>
      </c>
      <c r="P21" s="31">
        <f ca="1">IF(O21&lt;&gt;"",O21-(COUNTIF($O$3:O21,O21)/1000),"")</f>
        <v>-1E-3</v>
      </c>
      <c r="Q21" s="31">
        <f t="shared" ca="1" si="2"/>
        <v>244</v>
      </c>
      <c r="R21" s="31"/>
      <c r="S21" s="31">
        <v>19</v>
      </c>
      <c r="T21" s="31" t="str">
        <f t="shared" ca="1" si="0"/>
        <v>Brand_11</v>
      </c>
      <c r="U21" s="31">
        <f t="shared" ca="1" si="1"/>
        <v>550</v>
      </c>
      <c r="V21" s="31" t="str">
        <f ca="1">IF(INDEX(Tendina_Brand_per_Settore,SERVIZIO!$A$4)='Pivot Punti Vendita'!$T21,'Pivot Punti Vendita'!$U21,"")</f>
        <v/>
      </c>
    </row>
    <row r="22" spans="1:22" x14ac:dyDescent="0.25">
      <c r="A22" t="s">
        <v>590</v>
      </c>
      <c r="B22" t="s">
        <v>133</v>
      </c>
      <c r="C22" s="31"/>
      <c r="D22" s="31"/>
      <c r="E22" s="31">
        <v>452</v>
      </c>
      <c r="F22" s="31"/>
      <c r="G22" s="31"/>
      <c r="H22" s="31"/>
      <c r="I22" s="31"/>
      <c r="J22" s="31"/>
      <c r="K22" s="31"/>
      <c r="L22" s="31"/>
      <c r="M22" s="31"/>
      <c r="N22" s="31"/>
      <c r="O22" s="31">
        <f ca="1">IFERROR(IF(SERVIZIO!$A$3=1,IF(GETPIVOTDATA("N. Punti Vendita",$A$1,"Brand",$A22,"Data",DATE(YEAR(INDEX(Tendina_Data,SERVIZIO!$A$2)),MONTH(INDEX(Tendina_Data,SERVIZIO!$A$2)),1),"Settore",$B22)&lt;&gt;"",GETPIVOTDATA("N. Punti Vendita",$A$1,"Brand",$A22,"Data",DATE(YEAR(INDEX(Tendina_Data,SERVIZIO!$A$2)),MONTH(INDEX(Tendina_Data,SERVIZIO!$A$2)),1),"Settore",$B22),""),IF(AND(GETPIVOTDATA("N. Punti Vendita",$A$1,"Brand",$A22,"Data",DATE(YEAR(INDEX(Tendina_Data,SERVIZIO!$A$2)),MONTH(INDEX(Tendina_Data,SERVIZIO!$A$2)),1),"Settore",INDEX(Tendina_Settori,SERVIZIO!$A$3))&lt;&gt;"",INDEX(Tendina_Settori,SERVIZIO!$A$3)=$B22)=TRUE,GETPIVOTDATA("N. Punti Vendita",$A$1,"Brand",$A22,"Data",DATE(YEAR(INDEX(Tendina_Data,SERVIZIO!$A$2)),MONTH(INDEX(Tendina_Data,SERVIZIO!$A$2)),1),"Settore",INDEX(Tendina_Settori,SERVIZIO!$A$3)),"")),"")</f>
        <v>452</v>
      </c>
      <c r="P22" s="31">
        <f ca="1">IF(O22&lt;&gt;"",O22-(COUNTIF($O$3:O22,O22)/1000),"")</f>
        <v>451.99900000000002</v>
      </c>
      <c r="Q22" s="31">
        <f t="shared" ca="1" si="2"/>
        <v>21</v>
      </c>
      <c r="R22" s="31"/>
      <c r="S22" s="31">
        <v>20</v>
      </c>
      <c r="T22" s="31" t="str">
        <f t="shared" ca="1" si="0"/>
        <v>Brand_125</v>
      </c>
      <c r="U22" s="31">
        <f t="shared" ca="1" si="1"/>
        <v>541</v>
      </c>
      <c r="V22" s="31" t="str">
        <f ca="1">IF(INDEX(Tendina_Brand_per_Settore,SERVIZIO!$A$4)='Pivot Punti Vendita'!$T22,'Pivot Punti Vendita'!$U22,"")</f>
        <v/>
      </c>
    </row>
    <row r="23" spans="1:22" x14ac:dyDescent="0.25">
      <c r="A23" t="s">
        <v>591</v>
      </c>
      <c r="B23" t="s">
        <v>200</v>
      </c>
      <c r="C23" s="31"/>
      <c r="D23" s="31">
        <v>15</v>
      </c>
      <c r="E23" s="31">
        <v>90</v>
      </c>
      <c r="F23" s="31"/>
      <c r="G23" s="31"/>
      <c r="H23" s="31"/>
      <c r="I23" s="31"/>
      <c r="J23" s="31"/>
      <c r="K23" s="31"/>
      <c r="L23" s="31"/>
      <c r="M23" s="31"/>
      <c r="N23" s="31"/>
      <c r="O23" s="31">
        <f ca="1">IFERROR(IF(SERVIZIO!$A$3=1,IF(GETPIVOTDATA("N. Punti Vendita",$A$1,"Brand",$A23,"Data",DATE(YEAR(INDEX(Tendina_Data,SERVIZIO!$A$2)),MONTH(INDEX(Tendina_Data,SERVIZIO!$A$2)),1),"Settore",$B23)&lt;&gt;"",GETPIVOTDATA("N. Punti Vendita",$A$1,"Brand",$A23,"Data",DATE(YEAR(INDEX(Tendina_Data,SERVIZIO!$A$2)),MONTH(INDEX(Tendina_Data,SERVIZIO!$A$2)),1),"Settore",$B23),""),IF(AND(GETPIVOTDATA("N. Punti Vendita",$A$1,"Brand",$A23,"Data",DATE(YEAR(INDEX(Tendina_Data,SERVIZIO!$A$2)),MONTH(INDEX(Tendina_Data,SERVIZIO!$A$2)),1),"Settore",INDEX(Tendina_Settori,SERVIZIO!$A$3))&lt;&gt;"",INDEX(Tendina_Settori,SERVIZIO!$A$3)=$B23)=TRUE,GETPIVOTDATA("N. Punti Vendita",$A$1,"Brand",$A23,"Data",DATE(YEAR(INDEX(Tendina_Data,SERVIZIO!$A$2)),MONTH(INDEX(Tendina_Data,SERVIZIO!$A$2)),1),"Settore",INDEX(Tendina_Settori,SERVIZIO!$A$3)),"")),"")</f>
        <v>90</v>
      </c>
      <c r="P23" s="31">
        <f ca="1">IF(O23&lt;&gt;"",O23-(COUNTIF($O$3:O23,O23)/1000),"")</f>
        <v>89.998999999999995</v>
      </c>
      <c r="Q23" s="31">
        <f t="shared" ca="1" si="2"/>
        <v>98</v>
      </c>
      <c r="R23" s="31"/>
      <c r="S23" s="31">
        <v>21</v>
      </c>
      <c r="T23" s="31" t="str">
        <f t="shared" ca="1" si="0"/>
        <v>Brand_20</v>
      </c>
      <c r="U23" s="31">
        <f t="shared" ca="1" si="1"/>
        <v>452</v>
      </c>
      <c r="V23" s="31" t="str">
        <f ca="1">IF(INDEX(Tendina_Brand_per_Settore,SERVIZIO!$A$4)='Pivot Punti Vendita'!$T23,'Pivot Punti Vendita'!$U23,"")</f>
        <v/>
      </c>
    </row>
    <row r="24" spans="1:22" x14ac:dyDescent="0.25">
      <c r="A24" t="s">
        <v>592</v>
      </c>
      <c r="B24" t="s">
        <v>133</v>
      </c>
      <c r="C24" s="31"/>
      <c r="D24" s="31"/>
      <c r="E24" s="31">
        <v>2</v>
      </c>
      <c r="F24" s="31"/>
      <c r="G24" s="31"/>
      <c r="H24" s="31"/>
      <c r="I24" s="31"/>
      <c r="J24" s="31"/>
      <c r="K24" s="31"/>
      <c r="L24" s="31"/>
      <c r="M24" s="31"/>
      <c r="N24" s="31"/>
      <c r="O24" s="31">
        <f ca="1">IFERROR(IF(SERVIZIO!$A$3=1,IF(GETPIVOTDATA("N. Punti Vendita",$A$1,"Brand",$A24,"Data",DATE(YEAR(INDEX(Tendina_Data,SERVIZIO!$A$2)),MONTH(INDEX(Tendina_Data,SERVIZIO!$A$2)),1),"Settore",$B24)&lt;&gt;"",GETPIVOTDATA("N. Punti Vendita",$A$1,"Brand",$A24,"Data",DATE(YEAR(INDEX(Tendina_Data,SERVIZIO!$A$2)),MONTH(INDEX(Tendina_Data,SERVIZIO!$A$2)),1),"Settore",$B24),""),IF(AND(GETPIVOTDATA("N. Punti Vendita",$A$1,"Brand",$A24,"Data",DATE(YEAR(INDEX(Tendina_Data,SERVIZIO!$A$2)),MONTH(INDEX(Tendina_Data,SERVIZIO!$A$2)),1),"Settore",INDEX(Tendina_Settori,SERVIZIO!$A$3))&lt;&gt;"",INDEX(Tendina_Settori,SERVIZIO!$A$3)=$B24)=TRUE,GETPIVOTDATA("N. Punti Vendita",$A$1,"Brand",$A24,"Data",DATE(YEAR(INDEX(Tendina_Data,SERVIZIO!$A$2)),MONTH(INDEX(Tendina_Data,SERVIZIO!$A$2)),1),"Settore",INDEX(Tendina_Settori,SERVIZIO!$A$3)),"")),"")</f>
        <v>2</v>
      </c>
      <c r="P24" s="31">
        <f ca="1">IF(O24&lt;&gt;"",O24-(COUNTIF($O$3:O24,O24)/1000),"")</f>
        <v>1.9970000000000001</v>
      </c>
      <c r="Q24" s="31">
        <f t="shared" ca="1" si="2"/>
        <v>236</v>
      </c>
      <c r="R24" s="31"/>
      <c r="S24" s="31">
        <v>22</v>
      </c>
      <c r="T24" s="31" t="str">
        <f t="shared" ca="1" si="0"/>
        <v>Brand_241</v>
      </c>
      <c r="U24" s="31">
        <f t="shared" ca="1" si="1"/>
        <v>449</v>
      </c>
      <c r="V24" s="31" t="str">
        <f ca="1">IF(INDEX(Tendina_Brand_per_Settore,SERVIZIO!$A$4)='Pivot Punti Vendita'!$T24,'Pivot Punti Vendita'!$U24,"")</f>
        <v/>
      </c>
    </row>
    <row r="25" spans="1:22" x14ac:dyDescent="0.25">
      <c r="A25" t="s">
        <v>593</v>
      </c>
      <c r="B25" t="s">
        <v>564</v>
      </c>
      <c r="C25" s="31"/>
      <c r="D25" s="31"/>
      <c r="E25" s="31">
        <v>9</v>
      </c>
      <c r="F25" s="31"/>
      <c r="G25" s="31"/>
      <c r="H25" s="31"/>
      <c r="I25" s="31"/>
      <c r="J25" s="31"/>
      <c r="K25" s="31"/>
      <c r="L25" s="31"/>
      <c r="M25" s="31"/>
      <c r="N25" s="31"/>
      <c r="O25" s="31">
        <f ca="1">IFERROR(IF(SERVIZIO!$A$3=1,IF(GETPIVOTDATA("N. Punti Vendita",$A$1,"Brand",$A25,"Data",DATE(YEAR(INDEX(Tendina_Data,SERVIZIO!$A$2)),MONTH(INDEX(Tendina_Data,SERVIZIO!$A$2)),1),"Settore",$B25)&lt;&gt;"",GETPIVOTDATA("N. Punti Vendita",$A$1,"Brand",$A25,"Data",DATE(YEAR(INDEX(Tendina_Data,SERVIZIO!$A$2)),MONTH(INDEX(Tendina_Data,SERVIZIO!$A$2)),1),"Settore",$B25),""),IF(AND(GETPIVOTDATA("N. Punti Vendita",$A$1,"Brand",$A25,"Data",DATE(YEAR(INDEX(Tendina_Data,SERVIZIO!$A$2)),MONTH(INDEX(Tendina_Data,SERVIZIO!$A$2)),1),"Settore",INDEX(Tendina_Settori,SERVIZIO!$A$3))&lt;&gt;"",INDEX(Tendina_Settori,SERVIZIO!$A$3)=$B25)=TRUE,GETPIVOTDATA("N. Punti Vendita",$A$1,"Brand",$A25,"Data",DATE(YEAR(INDEX(Tendina_Data,SERVIZIO!$A$2)),MONTH(INDEX(Tendina_Data,SERVIZIO!$A$2)),1),"Settore",INDEX(Tendina_Settori,SERVIZIO!$A$3)),"")),"")</f>
        <v>9</v>
      </c>
      <c r="P25" s="31">
        <f ca="1">IF(O25&lt;&gt;"",O25-(COUNTIF($O$3:O25,O25)/1000),"")</f>
        <v>8.9990000000000006</v>
      </c>
      <c r="Q25" s="31">
        <f t="shared" ca="1" si="2"/>
        <v>198</v>
      </c>
      <c r="R25" s="31"/>
      <c r="S25" s="31">
        <v>23</v>
      </c>
      <c r="T25" s="31" t="str">
        <f t="shared" ca="1" si="0"/>
        <v>Brand_90</v>
      </c>
      <c r="U25" s="31">
        <f t="shared" ca="1" si="1"/>
        <v>438</v>
      </c>
      <c r="V25" s="31" t="str">
        <f ca="1">IF(INDEX(Tendina_Brand_per_Settore,SERVIZIO!$A$4)='Pivot Punti Vendita'!$T25,'Pivot Punti Vendita'!$U25,"")</f>
        <v/>
      </c>
    </row>
    <row r="26" spans="1:22" x14ac:dyDescent="0.25">
      <c r="A26" t="s">
        <v>594</v>
      </c>
      <c r="B26" t="s">
        <v>206</v>
      </c>
      <c r="C26" s="31">
        <v>7</v>
      </c>
      <c r="D26" s="31">
        <v>7</v>
      </c>
      <c r="E26" s="31">
        <v>7</v>
      </c>
      <c r="F26" s="31"/>
      <c r="G26" s="31"/>
      <c r="H26" s="31"/>
      <c r="I26" s="31"/>
      <c r="J26" s="31"/>
      <c r="K26" s="31"/>
      <c r="L26" s="31"/>
      <c r="M26" s="31"/>
      <c r="N26" s="31"/>
      <c r="O26" s="31">
        <f ca="1">IFERROR(IF(SERVIZIO!$A$3=1,IF(GETPIVOTDATA("N. Punti Vendita",$A$1,"Brand",$A26,"Data",DATE(YEAR(INDEX(Tendina_Data,SERVIZIO!$A$2)),MONTH(INDEX(Tendina_Data,SERVIZIO!$A$2)),1),"Settore",$B26)&lt;&gt;"",GETPIVOTDATA("N. Punti Vendita",$A$1,"Brand",$A26,"Data",DATE(YEAR(INDEX(Tendina_Data,SERVIZIO!$A$2)),MONTH(INDEX(Tendina_Data,SERVIZIO!$A$2)),1),"Settore",$B26),""),IF(AND(GETPIVOTDATA("N. Punti Vendita",$A$1,"Brand",$A26,"Data",DATE(YEAR(INDEX(Tendina_Data,SERVIZIO!$A$2)),MONTH(INDEX(Tendina_Data,SERVIZIO!$A$2)),1),"Settore",INDEX(Tendina_Settori,SERVIZIO!$A$3))&lt;&gt;"",INDEX(Tendina_Settori,SERVIZIO!$A$3)=$B26)=TRUE,GETPIVOTDATA("N. Punti Vendita",$A$1,"Brand",$A26,"Data",DATE(YEAR(INDEX(Tendina_Data,SERVIZIO!$A$2)),MONTH(INDEX(Tendina_Data,SERVIZIO!$A$2)),1),"Settore",INDEX(Tendina_Settori,SERVIZIO!$A$3)),"")),"")</f>
        <v>7</v>
      </c>
      <c r="P26" s="31">
        <f ca="1">IF(O26&lt;&gt;"",O26-(COUNTIF($O$3:O26,O26)/1000),"")</f>
        <v>6.9989999999999997</v>
      </c>
      <c r="Q26" s="31">
        <f t="shared" ca="1" si="2"/>
        <v>211</v>
      </c>
      <c r="R26" s="31"/>
      <c r="S26" s="31">
        <v>24</v>
      </c>
      <c r="T26" s="31" t="str">
        <f t="shared" ca="1" si="0"/>
        <v>Brand_97</v>
      </c>
      <c r="U26" s="31">
        <f t="shared" ca="1" si="1"/>
        <v>420</v>
      </c>
      <c r="V26" s="31" t="str">
        <f ca="1">IF(INDEX(Tendina_Brand_per_Settore,SERVIZIO!$A$4)='Pivot Punti Vendita'!$T26,'Pivot Punti Vendita'!$U26,"")</f>
        <v/>
      </c>
    </row>
    <row r="27" spans="1:22" x14ac:dyDescent="0.25">
      <c r="A27" t="s">
        <v>596</v>
      </c>
      <c r="B27" t="s">
        <v>206</v>
      </c>
      <c r="C27" s="31">
        <v>3</v>
      </c>
      <c r="D27" s="31">
        <v>3</v>
      </c>
      <c r="E27" s="31">
        <v>3</v>
      </c>
      <c r="F27" s="31"/>
      <c r="G27" s="31"/>
      <c r="H27" s="31"/>
      <c r="I27" s="31"/>
      <c r="J27" s="31"/>
      <c r="K27" s="31"/>
      <c r="L27" s="31"/>
      <c r="M27" s="31"/>
      <c r="N27" s="31"/>
      <c r="O27" s="31">
        <f ca="1">IFERROR(IF(SERVIZIO!$A$3=1,IF(GETPIVOTDATA("N. Punti Vendita",$A$1,"Brand",$A27,"Data",DATE(YEAR(INDEX(Tendina_Data,SERVIZIO!$A$2)),MONTH(INDEX(Tendina_Data,SERVIZIO!$A$2)),1),"Settore",$B27)&lt;&gt;"",GETPIVOTDATA("N. Punti Vendita",$A$1,"Brand",$A27,"Data",DATE(YEAR(INDEX(Tendina_Data,SERVIZIO!$A$2)),MONTH(INDEX(Tendina_Data,SERVIZIO!$A$2)),1),"Settore",$B27),""),IF(AND(GETPIVOTDATA("N. Punti Vendita",$A$1,"Brand",$A27,"Data",DATE(YEAR(INDEX(Tendina_Data,SERVIZIO!$A$2)),MONTH(INDEX(Tendina_Data,SERVIZIO!$A$2)),1),"Settore",INDEX(Tendina_Settori,SERVIZIO!$A$3))&lt;&gt;"",INDEX(Tendina_Settori,SERVIZIO!$A$3)=$B27)=TRUE,GETPIVOTDATA("N. Punti Vendita",$A$1,"Brand",$A27,"Data",DATE(YEAR(INDEX(Tendina_Data,SERVIZIO!$A$2)),MONTH(INDEX(Tendina_Data,SERVIZIO!$A$2)),1),"Settore",INDEX(Tendina_Settori,SERVIZIO!$A$3)),"")),"")</f>
        <v>3</v>
      </c>
      <c r="P27" s="31">
        <f ca="1">IF(O27&lt;&gt;"",O27-(COUNTIF($O$3:O27,O27)/1000),"")</f>
        <v>2.9990000000000001</v>
      </c>
      <c r="Q27" s="31">
        <f t="shared" ca="1" si="2"/>
        <v>228</v>
      </c>
      <c r="R27" s="31"/>
      <c r="S27" s="31">
        <v>25</v>
      </c>
      <c r="T27" s="31" t="str">
        <f t="shared" ca="1" si="0"/>
        <v>Brand_35</v>
      </c>
      <c r="U27" s="31">
        <f t="shared" ca="1" si="1"/>
        <v>417</v>
      </c>
      <c r="V27" s="31" t="str">
        <f ca="1">IF(INDEX(Tendina_Brand_per_Settore,SERVIZIO!$A$4)='Pivot Punti Vendita'!$T27,'Pivot Punti Vendita'!$U27,"")</f>
        <v/>
      </c>
    </row>
    <row r="28" spans="1:22" x14ac:dyDescent="0.25">
      <c r="A28" t="s">
        <v>598</v>
      </c>
      <c r="B28" t="s">
        <v>206</v>
      </c>
      <c r="C28" s="31">
        <v>0</v>
      </c>
      <c r="D28" s="31">
        <v>0</v>
      </c>
      <c r="E28" s="31">
        <v>0</v>
      </c>
      <c r="F28" s="31"/>
      <c r="G28" s="31"/>
      <c r="H28" s="31"/>
      <c r="I28" s="31"/>
      <c r="J28" s="31"/>
      <c r="K28" s="31"/>
      <c r="L28" s="31"/>
      <c r="M28" s="31"/>
      <c r="N28" s="31"/>
      <c r="O28" s="31">
        <f ca="1">IFERROR(IF(SERVIZIO!$A$3=1,IF(GETPIVOTDATA("N. Punti Vendita",$A$1,"Brand",$A28,"Data",DATE(YEAR(INDEX(Tendina_Data,SERVIZIO!$A$2)),MONTH(INDEX(Tendina_Data,SERVIZIO!$A$2)),1),"Settore",$B28)&lt;&gt;"",GETPIVOTDATA("N. Punti Vendita",$A$1,"Brand",$A28,"Data",DATE(YEAR(INDEX(Tendina_Data,SERVIZIO!$A$2)),MONTH(INDEX(Tendina_Data,SERVIZIO!$A$2)),1),"Settore",$B28),""),IF(AND(GETPIVOTDATA("N. Punti Vendita",$A$1,"Brand",$A28,"Data",DATE(YEAR(INDEX(Tendina_Data,SERVIZIO!$A$2)),MONTH(INDEX(Tendina_Data,SERVIZIO!$A$2)),1),"Settore",INDEX(Tendina_Settori,SERVIZIO!$A$3))&lt;&gt;"",INDEX(Tendina_Settori,SERVIZIO!$A$3)=$B28)=TRUE,GETPIVOTDATA("N. Punti Vendita",$A$1,"Brand",$A28,"Data",DATE(YEAR(INDEX(Tendina_Data,SERVIZIO!$A$2)),MONTH(INDEX(Tendina_Data,SERVIZIO!$A$2)),1),"Settore",INDEX(Tendina_Settori,SERVIZIO!$A$3)),"")),"")</f>
        <v>0</v>
      </c>
      <c r="P28" s="31">
        <f ca="1">IF(O28&lt;&gt;"",O28-(COUNTIF($O$3:O28,O28)/1000),"")</f>
        <v>-2E-3</v>
      </c>
      <c r="Q28" s="31">
        <f t="shared" ca="1" si="2"/>
        <v>245</v>
      </c>
      <c r="R28" s="31"/>
      <c r="S28" s="31">
        <v>26</v>
      </c>
      <c r="T28" s="31" t="str">
        <f t="shared" ca="1" si="0"/>
        <v>Brand_103</v>
      </c>
      <c r="U28" s="31">
        <f t="shared" ca="1" si="1"/>
        <v>400</v>
      </c>
      <c r="V28" s="31" t="str">
        <f ca="1">IF(INDEX(Tendina_Brand_per_Settore,SERVIZIO!$A$4)='Pivot Punti Vendita'!$T28,'Pivot Punti Vendita'!$U28,"")</f>
        <v/>
      </c>
    </row>
    <row r="29" spans="1:22" x14ac:dyDescent="0.25">
      <c r="A29" t="s">
        <v>600</v>
      </c>
      <c r="B29" t="s">
        <v>200</v>
      </c>
      <c r="C29" s="31"/>
      <c r="D29" s="31"/>
      <c r="E29" s="31">
        <v>239</v>
      </c>
      <c r="F29" s="31"/>
      <c r="G29" s="31"/>
      <c r="H29" s="31"/>
      <c r="I29" s="31"/>
      <c r="J29" s="31"/>
      <c r="K29" s="31"/>
      <c r="L29" s="31"/>
      <c r="M29" s="31"/>
      <c r="N29" s="31"/>
      <c r="O29" s="31">
        <f ca="1">IFERROR(IF(SERVIZIO!$A$3=1,IF(GETPIVOTDATA("N. Punti Vendita",$A$1,"Brand",$A29,"Data",DATE(YEAR(INDEX(Tendina_Data,SERVIZIO!$A$2)),MONTH(INDEX(Tendina_Data,SERVIZIO!$A$2)),1),"Settore",$B29)&lt;&gt;"",GETPIVOTDATA("N. Punti Vendita",$A$1,"Brand",$A29,"Data",DATE(YEAR(INDEX(Tendina_Data,SERVIZIO!$A$2)),MONTH(INDEX(Tendina_Data,SERVIZIO!$A$2)),1),"Settore",$B29),""),IF(AND(GETPIVOTDATA("N. Punti Vendita",$A$1,"Brand",$A29,"Data",DATE(YEAR(INDEX(Tendina_Data,SERVIZIO!$A$2)),MONTH(INDEX(Tendina_Data,SERVIZIO!$A$2)),1),"Settore",INDEX(Tendina_Settori,SERVIZIO!$A$3))&lt;&gt;"",INDEX(Tendina_Settori,SERVIZIO!$A$3)=$B29)=TRUE,GETPIVOTDATA("N. Punti Vendita",$A$1,"Brand",$A29,"Data",DATE(YEAR(INDEX(Tendina_Data,SERVIZIO!$A$2)),MONTH(INDEX(Tendina_Data,SERVIZIO!$A$2)),1),"Settore",INDEX(Tendina_Settori,SERVIZIO!$A$3)),"")),"")</f>
        <v>239</v>
      </c>
      <c r="P29" s="31">
        <f ca="1">IF(O29&lt;&gt;"",O29-(COUNTIF($O$3:O29,O29)/1000),"")</f>
        <v>238.999</v>
      </c>
      <c r="Q29" s="31">
        <f t="shared" ca="1" si="2"/>
        <v>47</v>
      </c>
      <c r="R29" s="31"/>
      <c r="S29" s="31">
        <v>27</v>
      </c>
      <c r="T29" s="31" t="str">
        <f t="shared" ca="1" si="0"/>
        <v>Brand_232</v>
      </c>
      <c r="U29" s="31">
        <f t="shared" ca="1" si="1"/>
        <v>400</v>
      </c>
      <c r="V29" s="31" t="str">
        <f ca="1">IF(INDEX(Tendina_Brand_per_Settore,SERVIZIO!$A$4)='Pivot Punti Vendita'!$T29,'Pivot Punti Vendita'!$U29,"")</f>
        <v/>
      </c>
    </row>
    <row r="30" spans="1:22" x14ac:dyDescent="0.25">
      <c r="A30" t="s">
        <v>602</v>
      </c>
      <c r="B30" t="s">
        <v>222</v>
      </c>
      <c r="C30" s="31">
        <v>64</v>
      </c>
      <c r="D30" s="31">
        <v>64</v>
      </c>
      <c r="E30" s="31">
        <v>64</v>
      </c>
      <c r="F30" s="31"/>
      <c r="G30" s="31"/>
      <c r="H30" s="31"/>
      <c r="I30" s="31"/>
      <c r="J30" s="31"/>
      <c r="K30" s="31"/>
      <c r="L30" s="31"/>
      <c r="M30" s="31"/>
      <c r="N30" s="31"/>
      <c r="O30" s="31">
        <f ca="1">IFERROR(IF(SERVIZIO!$A$3=1,IF(GETPIVOTDATA("N. Punti Vendita",$A$1,"Brand",$A30,"Data",DATE(YEAR(INDEX(Tendina_Data,SERVIZIO!$A$2)),MONTH(INDEX(Tendina_Data,SERVIZIO!$A$2)),1),"Settore",$B30)&lt;&gt;"",GETPIVOTDATA("N. Punti Vendita",$A$1,"Brand",$A30,"Data",DATE(YEAR(INDEX(Tendina_Data,SERVIZIO!$A$2)),MONTH(INDEX(Tendina_Data,SERVIZIO!$A$2)),1),"Settore",$B30),""),IF(AND(GETPIVOTDATA("N. Punti Vendita",$A$1,"Brand",$A30,"Data",DATE(YEAR(INDEX(Tendina_Data,SERVIZIO!$A$2)),MONTH(INDEX(Tendina_Data,SERVIZIO!$A$2)),1),"Settore",INDEX(Tendina_Settori,SERVIZIO!$A$3))&lt;&gt;"",INDEX(Tendina_Settori,SERVIZIO!$A$3)=$B30)=TRUE,GETPIVOTDATA("N. Punti Vendita",$A$1,"Brand",$A30,"Data",DATE(YEAR(INDEX(Tendina_Data,SERVIZIO!$A$2)),MONTH(INDEX(Tendina_Data,SERVIZIO!$A$2)),1),"Settore",INDEX(Tendina_Settori,SERVIZIO!$A$3)),"")),"")</f>
        <v>64</v>
      </c>
      <c r="P30" s="31">
        <f ca="1">IF(O30&lt;&gt;"",O30-(COUNTIF($O$3:O30,O30)/1000),"")</f>
        <v>63.999000000000002</v>
      </c>
      <c r="Q30" s="31">
        <f t="shared" ca="1" si="2"/>
        <v>114</v>
      </c>
      <c r="R30" s="31"/>
      <c r="S30" s="31">
        <v>28</v>
      </c>
      <c r="T30" s="31" t="str">
        <f t="shared" ca="1" si="0"/>
        <v>Brand_116</v>
      </c>
      <c r="U30" s="31">
        <f t="shared" ca="1" si="1"/>
        <v>395</v>
      </c>
      <c r="V30" s="31" t="str">
        <f ca="1">IF(INDEX(Tendina_Brand_per_Settore,SERVIZIO!$A$4)='Pivot Punti Vendita'!$T30,'Pivot Punti Vendita'!$U30,"")</f>
        <v/>
      </c>
    </row>
    <row r="31" spans="1:22" x14ac:dyDescent="0.25">
      <c r="A31" t="s">
        <v>603</v>
      </c>
      <c r="B31" t="s">
        <v>200</v>
      </c>
      <c r="C31" s="31">
        <v>45</v>
      </c>
      <c r="D31" s="31">
        <v>45</v>
      </c>
      <c r="E31" s="31">
        <v>45</v>
      </c>
      <c r="F31" s="31"/>
      <c r="G31" s="31"/>
      <c r="H31" s="31"/>
      <c r="I31" s="31"/>
      <c r="J31" s="31"/>
      <c r="K31" s="31"/>
      <c r="L31" s="31"/>
      <c r="M31" s="31"/>
      <c r="N31" s="31"/>
      <c r="O31" s="31">
        <f ca="1">IFERROR(IF(SERVIZIO!$A$3=1,IF(GETPIVOTDATA("N. Punti Vendita",$A$1,"Brand",$A31,"Data",DATE(YEAR(INDEX(Tendina_Data,SERVIZIO!$A$2)),MONTH(INDEX(Tendina_Data,SERVIZIO!$A$2)),1),"Settore",$B31)&lt;&gt;"",GETPIVOTDATA("N. Punti Vendita",$A$1,"Brand",$A31,"Data",DATE(YEAR(INDEX(Tendina_Data,SERVIZIO!$A$2)),MONTH(INDEX(Tendina_Data,SERVIZIO!$A$2)),1),"Settore",$B31),""),IF(AND(GETPIVOTDATA("N. Punti Vendita",$A$1,"Brand",$A31,"Data",DATE(YEAR(INDEX(Tendina_Data,SERVIZIO!$A$2)),MONTH(INDEX(Tendina_Data,SERVIZIO!$A$2)),1),"Settore",INDEX(Tendina_Settori,SERVIZIO!$A$3))&lt;&gt;"",INDEX(Tendina_Settori,SERVIZIO!$A$3)=$B31)=TRUE,GETPIVOTDATA("N. Punti Vendita",$A$1,"Brand",$A31,"Data",DATE(YEAR(INDEX(Tendina_Data,SERVIZIO!$A$2)),MONTH(INDEX(Tendina_Data,SERVIZIO!$A$2)),1),"Settore",INDEX(Tendina_Settori,SERVIZIO!$A$3)),"")),"")</f>
        <v>45</v>
      </c>
      <c r="P31" s="31">
        <f ca="1">IF(O31&lt;&gt;"",O31-(COUNTIF($O$3:O31,O31)/1000),"")</f>
        <v>44.999000000000002</v>
      </c>
      <c r="Q31" s="31">
        <f t="shared" ca="1" si="2"/>
        <v>141</v>
      </c>
      <c r="R31" s="31"/>
      <c r="S31" s="31">
        <v>29</v>
      </c>
      <c r="T31" s="31" t="str">
        <f t="shared" ca="1" si="0"/>
        <v>Brand_134</v>
      </c>
      <c r="U31" s="31">
        <f t="shared" ca="1" si="1"/>
        <v>380</v>
      </c>
      <c r="V31" s="31" t="str">
        <f ca="1">IF(INDEX(Tendina_Brand_per_Settore,SERVIZIO!$A$4)='Pivot Punti Vendita'!$T31,'Pivot Punti Vendita'!$U31,"")</f>
        <v/>
      </c>
    </row>
    <row r="32" spans="1:22" x14ac:dyDescent="0.25">
      <c r="A32" t="s">
        <v>605</v>
      </c>
      <c r="B32" t="s">
        <v>108</v>
      </c>
      <c r="C32" s="31"/>
      <c r="D32" s="31">
        <v>8</v>
      </c>
      <c r="E32" s="31">
        <v>8</v>
      </c>
      <c r="F32" s="31"/>
      <c r="G32" s="31"/>
      <c r="H32" s="31"/>
      <c r="I32" s="31"/>
      <c r="J32" s="31"/>
      <c r="K32" s="31"/>
      <c r="L32" s="31"/>
      <c r="M32" s="31"/>
      <c r="N32" s="31"/>
      <c r="O32" s="31">
        <f ca="1">IFERROR(IF(SERVIZIO!$A$3=1,IF(GETPIVOTDATA("N. Punti Vendita",$A$1,"Brand",$A32,"Data",DATE(YEAR(INDEX(Tendina_Data,SERVIZIO!$A$2)),MONTH(INDEX(Tendina_Data,SERVIZIO!$A$2)),1),"Settore",$B32)&lt;&gt;"",GETPIVOTDATA("N. Punti Vendita",$A$1,"Brand",$A32,"Data",DATE(YEAR(INDEX(Tendina_Data,SERVIZIO!$A$2)),MONTH(INDEX(Tendina_Data,SERVIZIO!$A$2)),1),"Settore",$B32),""),IF(AND(GETPIVOTDATA("N. Punti Vendita",$A$1,"Brand",$A32,"Data",DATE(YEAR(INDEX(Tendina_Data,SERVIZIO!$A$2)),MONTH(INDEX(Tendina_Data,SERVIZIO!$A$2)),1),"Settore",INDEX(Tendina_Settori,SERVIZIO!$A$3))&lt;&gt;"",INDEX(Tendina_Settori,SERVIZIO!$A$3)=$B32)=TRUE,GETPIVOTDATA("N. Punti Vendita",$A$1,"Brand",$A32,"Data",DATE(YEAR(INDEX(Tendina_Data,SERVIZIO!$A$2)),MONTH(INDEX(Tendina_Data,SERVIZIO!$A$2)),1),"Settore",INDEX(Tendina_Settori,SERVIZIO!$A$3)),"")),"")</f>
        <v>8</v>
      </c>
      <c r="P32" s="31">
        <f ca="1">IF(O32&lt;&gt;"",O32-(COUNTIF($O$3:O32,O32)/1000),"")</f>
        <v>7.9989999999999997</v>
      </c>
      <c r="Q32" s="31">
        <f t="shared" ca="1" si="2"/>
        <v>205</v>
      </c>
      <c r="R32" s="31"/>
      <c r="S32" s="31">
        <v>30</v>
      </c>
      <c r="T32" s="31" t="str">
        <f t="shared" ca="1" si="0"/>
        <v>Brand_100</v>
      </c>
      <c r="U32" s="31">
        <f t="shared" ca="1" si="1"/>
        <v>357</v>
      </c>
      <c r="V32" s="31" t="str">
        <f ca="1">IF(INDEX(Tendina_Brand_per_Settore,SERVIZIO!$A$4)='Pivot Punti Vendita'!$T32,'Pivot Punti Vendita'!$U32,"")</f>
        <v/>
      </c>
    </row>
    <row r="33" spans="1:22" x14ac:dyDescent="0.25">
      <c r="A33" t="s">
        <v>607</v>
      </c>
      <c r="B33" t="s">
        <v>223</v>
      </c>
      <c r="C33" s="31"/>
      <c r="D33" s="31">
        <v>75</v>
      </c>
      <c r="E33" s="31">
        <v>75</v>
      </c>
      <c r="F33" s="31"/>
      <c r="G33" s="31"/>
      <c r="H33" s="31"/>
      <c r="I33" s="31"/>
      <c r="J33" s="31"/>
      <c r="K33" s="31"/>
      <c r="L33" s="31"/>
      <c r="M33" s="31"/>
      <c r="N33" s="31"/>
      <c r="O33" s="31">
        <f ca="1">IFERROR(IF(SERVIZIO!$A$3=1,IF(GETPIVOTDATA("N. Punti Vendita",$A$1,"Brand",$A33,"Data",DATE(YEAR(INDEX(Tendina_Data,SERVIZIO!$A$2)),MONTH(INDEX(Tendina_Data,SERVIZIO!$A$2)),1),"Settore",$B33)&lt;&gt;"",GETPIVOTDATA("N. Punti Vendita",$A$1,"Brand",$A33,"Data",DATE(YEAR(INDEX(Tendina_Data,SERVIZIO!$A$2)),MONTH(INDEX(Tendina_Data,SERVIZIO!$A$2)),1),"Settore",$B33),""),IF(AND(GETPIVOTDATA("N. Punti Vendita",$A$1,"Brand",$A33,"Data",DATE(YEAR(INDEX(Tendina_Data,SERVIZIO!$A$2)),MONTH(INDEX(Tendina_Data,SERVIZIO!$A$2)),1),"Settore",INDEX(Tendina_Settori,SERVIZIO!$A$3))&lt;&gt;"",INDEX(Tendina_Settori,SERVIZIO!$A$3)=$B33)=TRUE,GETPIVOTDATA("N. Punti Vendita",$A$1,"Brand",$A33,"Data",DATE(YEAR(INDEX(Tendina_Data,SERVIZIO!$A$2)),MONTH(INDEX(Tendina_Data,SERVIZIO!$A$2)),1),"Settore",INDEX(Tendina_Settori,SERVIZIO!$A$3)),"")),"")</f>
        <v>75</v>
      </c>
      <c r="P33" s="31">
        <f ca="1">IF(O33&lt;&gt;"",O33-(COUNTIF($O$3:O33,O33)/1000),"")</f>
        <v>74.998999999999995</v>
      </c>
      <c r="Q33" s="31">
        <f t="shared" ca="1" si="2"/>
        <v>107</v>
      </c>
      <c r="R33" s="31"/>
      <c r="S33" s="31">
        <v>31</v>
      </c>
      <c r="T33" s="31" t="str">
        <f t="shared" ca="1" si="0"/>
        <v>Brand_191</v>
      </c>
      <c r="U33" s="31">
        <f t="shared" ca="1" si="1"/>
        <v>356</v>
      </c>
      <c r="V33" s="31" t="str">
        <f ca="1">IF(INDEX(Tendina_Brand_per_Settore,SERVIZIO!$A$4)='Pivot Punti Vendita'!$T33,'Pivot Punti Vendita'!$U33,"")</f>
        <v/>
      </c>
    </row>
    <row r="34" spans="1:22" x14ac:dyDescent="0.25">
      <c r="A34" t="s">
        <v>608</v>
      </c>
      <c r="B34" t="s">
        <v>222</v>
      </c>
      <c r="C34" s="31">
        <v>8</v>
      </c>
      <c r="D34" s="31">
        <v>8</v>
      </c>
      <c r="E34" s="31">
        <v>8</v>
      </c>
      <c r="F34" s="31"/>
      <c r="G34" s="31"/>
      <c r="H34" s="31"/>
      <c r="I34" s="31"/>
      <c r="J34" s="31"/>
      <c r="K34" s="31"/>
      <c r="L34" s="31"/>
      <c r="M34" s="31"/>
      <c r="N34" s="31"/>
      <c r="O34" s="31">
        <f ca="1">IFERROR(IF(SERVIZIO!$A$3=1,IF(GETPIVOTDATA("N. Punti Vendita",$A$1,"Brand",$A34,"Data",DATE(YEAR(INDEX(Tendina_Data,SERVIZIO!$A$2)),MONTH(INDEX(Tendina_Data,SERVIZIO!$A$2)),1),"Settore",$B34)&lt;&gt;"",GETPIVOTDATA("N. Punti Vendita",$A$1,"Brand",$A34,"Data",DATE(YEAR(INDEX(Tendina_Data,SERVIZIO!$A$2)),MONTH(INDEX(Tendina_Data,SERVIZIO!$A$2)),1),"Settore",$B34),""),IF(AND(GETPIVOTDATA("N. Punti Vendita",$A$1,"Brand",$A34,"Data",DATE(YEAR(INDEX(Tendina_Data,SERVIZIO!$A$2)),MONTH(INDEX(Tendina_Data,SERVIZIO!$A$2)),1),"Settore",INDEX(Tendina_Settori,SERVIZIO!$A$3))&lt;&gt;"",INDEX(Tendina_Settori,SERVIZIO!$A$3)=$B34)=TRUE,GETPIVOTDATA("N. Punti Vendita",$A$1,"Brand",$A34,"Data",DATE(YEAR(INDEX(Tendina_Data,SERVIZIO!$A$2)),MONTH(INDEX(Tendina_Data,SERVIZIO!$A$2)),1),"Settore",INDEX(Tendina_Settori,SERVIZIO!$A$3)),"")),"")</f>
        <v>8</v>
      </c>
      <c r="P34" s="31">
        <f ca="1">IF(O34&lt;&gt;"",O34-(COUNTIF($O$3:O34,O34)/1000),"")</f>
        <v>7.9980000000000002</v>
      </c>
      <c r="Q34" s="31">
        <f t="shared" ca="1" si="2"/>
        <v>206</v>
      </c>
      <c r="R34" s="31"/>
      <c r="S34" s="31">
        <v>32</v>
      </c>
      <c r="T34" s="31" t="str">
        <f t="shared" ca="1" si="0"/>
        <v>Brand_220</v>
      </c>
      <c r="U34" s="31">
        <f t="shared" ca="1" si="1"/>
        <v>350</v>
      </c>
      <c r="V34" s="31" t="str">
        <f ca="1">IF(INDEX(Tendina_Brand_per_Settore,SERVIZIO!$A$4)='Pivot Punti Vendita'!$T34,'Pivot Punti Vendita'!$U34,"")</f>
        <v/>
      </c>
    </row>
    <row r="35" spans="1:22" x14ac:dyDescent="0.25">
      <c r="A35" t="s">
        <v>609</v>
      </c>
      <c r="B35" t="s">
        <v>224</v>
      </c>
      <c r="C35" s="31">
        <v>0</v>
      </c>
      <c r="D35" s="31">
        <v>0</v>
      </c>
      <c r="E35" s="31">
        <v>0</v>
      </c>
      <c r="F35" s="31"/>
      <c r="G35" s="31"/>
      <c r="H35" s="31"/>
      <c r="I35" s="31"/>
      <c r="J35" s="31"/>
      <c r="K35" s="31"/>
      <c r="L35" s="31"/>
      <c r="M35" s="31"/>
      <c r="N35" s="31"/>
      <c r="O35" s="31">
        <f ca="1">IFERROR(IF(SERVIZIO!$A$3=1,IF(GETPIVOTDATA("N. Punti Vendita",$A$1,"Brand",$A35,"Data",DATE(YEAR(INDEX(Tendina_Data,SERVIZIO!$A$2)),MONTH(INDEX(Tendina_Data,SERVIZIO!$A$2)),1),"Settore",$B35)&lt;&gt;"",GETPIVOTDATA("N. Punti Vendita",$A$1,"Brand",$A35,"Data",DATE(YEAR(INDEX(Tendina_Data,SERVIZIO!$A$2)),MONTH(INDEX(Tendina_Data,SERVIZIO!$A$2)),1),"Settore",$B35),""),IF(AND(GETPIVOTDATA("N. Punti Vendita",$A$1,"Brand",$A35,"Data",DATE(YEAR(INDEX(Tendina_Data,SERVIZIO!$A$2)),MONTH(INDEX(Tendina_Data,SERVIZIO!$A$2)),1),"Settore",INDEX(Tendina_Settori,SERVIZIO!$A$3))&lt;&gt;"",INDEX(Tendina_Settori,SERVIZIO!$A$3)=$B35)=TRUE,GETPIVOTDATA("N. Punti Vendita",$A$1,"Brand",$A35,"Data",DATE(YEAR(INDEX(Tendina_Data,SERVIZIO!$A$2)),MONTH(INDEX(Tendina_Data,SERVIZIO!$A$2)),1),"Settore",INDEX(Tendina_Settori,SERVIZIO!$A$3)),"")),"")</f>
        <v>0</v>
      </c>
      <c r="P35" s="31">
        <f ca="1">IF(O35&lt;&gt;"",O35-(COUNTIF($O$3:O35,O35)/1000),"")</f>
        <v>-3.0000000000000001E-3</v>
      </c>
      <c r="Q35" s="31">
        <f t="shared" ca="1" si="2"/>
        <v>246</v>
      </c>
      <c r="R35" s="31"/>
      <c r="S35" s="31">
        <v>33</v>
      </c>
      <c r="T35" s="31" t="str">
        <f t="shared" ca="1" si="0"/>
        <v>Brand_227</v>
      </c>
      <c r="U35" s="31">
        <f t="shared" ca="1" si="1"/>
        <v>309</v>
      </c>
      <c r="V35" s="31" t="str">
        <f ca="1">IF(INDEX(Tendina_Brand_per_Settore,SERVIZIO!$A$4)='Pivot Punti Vendita'!$T35,'Pivot Punti Vendita'!$U35,"")</f>
        <v/>
      </c>
    </row>
    <row r="36" spans="1:22" x14ac:dyDescent="0.25">
      <c r="A36" t="s">
        <v>610</v>
      </c>
      <c r="B36" t="s">
        <v>206</v>
      </c>
      <c r="C36" s="31">
        <v>9</v>
      </c>
      <c r="D36" s="31">
        <v>9</v>
      </c>
      <c r="E36" s="31">
        <v>9</v>
      </c>
      <c r="F36" s="31"/>
      <c r="G36" s="31"/>
      <c r="H36" s="31"/>
      <c r="I36" s="31"/>
      <c r="J36" s="31"/>
      <c r="K36" s="31"/>
      <c r="L36" s="31"/>
      <c r="M36" s="31"/>
      <c r="N36" s="31"/>
      <c r="O36" s="31">
        <f ca="1">IFERROR(IF(SERVIZIO!$A$3=1,IF(GETPIVOTDATA("N. Punti Vendita",$A$1,"Brand",$A36,"Data",DATE(YEAR(INDEX(Tendina_Data,SERVIZIO!$A$2)),MONTH(INDEX(Tendina_Data,SERVIZIO!$A$2)),1),"Settore",$B36)&lt;&gt;"",GETPIVOTDATA("N. Punti Vendita",$A$1,"Brand",$A36,"Data",DATE(YEAR(INDEX(Tendina_Data,SERVIZIO!$A$2)),MONTH(INDEX(Tendina_Data,SERVIZIO!$A$2)),1),"Settore",$B36),""),IF(AND(GETPIVOTDATA("N. Punti Vendita",$A$1,"Brand",$A36,"Data",DATE(YEAR(INDEX(Tendina_Data,SERVIZIO!$A$2)),MONTH(INDEX(Tendina_Data,SERVIZIO!$A$2)),1),"Settore",INDEX(Tendina_Settori,SERVIZIO!$A$3))&lt;&gt;"",INDEX(Tendina_Settori,SERVIZIO!$A$3)=$B36)=TRUE,GETPIVOTDATA("N. Punti Vendita",$A$1,"Brand",$A36,"Data",DATE(YEAR(INDEX(Tendina_Data,SERVIZIO!$A$2)),MONTH(INDEX(Tendina_Data,SERVIZIO!$A$2)),1),"Settore",INDEX(Tendina_Settori,SERVIZIO!$A$3)),"")),"")</f>
        <v>9</v>
      </c>
      <c r="P36" s="31">
        <f ca="1">IF(O36&lt;&gt;"",O36-(COUNTIF($O$3:O36,O36)/1000),"")</f>
        <v>8.9979999999999993</v>
      </c>
      <c r="Q36" s="31">
        <f t="shared" ca="1" si="2"/>
        <v>199</v>
      </c>
      <c r="R36" s="31"/>
      <c r="S36" s="31">
        <v>34</v>
      </c>
      <c r="T36" s="31" t="str">
        <f t="shared" ca="1" si="0"/>
        <v>Brand_203</v>
      </c>
      <c r="U36" s="31">
        <f t="shared" ca="1" si="1"/>
        <v>306</v>
      </c>
      <c r="V36" s="31" t="str">
        <f ca="1">IF(INDEX(Tendina_Brand_per_Settore,SERVIZIO!$A$4)='Pivot Punti Vendita'!$T36,'Pivot Punti Vendita'!$U36,"")</f>
        <v/>
      </c>
    </row>
    <row r="37" spans="1:22" x14ac:dyDescent="0.25">
      <c r="A37" t="s">
        <v>611</v>
      </c>
      <c r="B37" t="s">
        <v>130</v>
      </c>
      <c r="C37" s="31">
        <v>417</v>
      </c>
      <c r="D37" s="31">
        <v>417</v>
      </c>
      <c r="E37" s="31">
        <v>417</v>
      </c>
      <c r="F37" s="31"/>
      <c r="G37" s="31"/>
      <c r="H37" s="31"/>
      <c r="I37" s="31"/>
      <c r="J37" s="31"/>
      <c r="K37" s="31"/>
      <c r="L37" s="31"/>
      <c r="M37" s="31"/>
      <c r="N37" s="31"/>
      <c r="O37" s="31">
        <f ca="1">IFERROR(IF(SERVIZIO!$A$3=1,IF(GETPIVOTDATA("N. Punti Vendita",$A$1,"Brand",$A37,"Data",DATE(YEAR(INDEX(Tendina_Data,SERVIZIO!$A$2)),MONTH(INDEX(Tendina_Data,SERVIZIO!$A$2)),1),"Settore",$B37)&lt;&gt;"",GETPIVOTDATA("N. Punti Vendita",$A$1,"Brand",$A37,"Data",DATE(YEAR(INDEX(Tendina_Data,SERVIZIO!$A$2)),MONTH(INDEX(Tendina_Data,SERVIZIO!$A$2)),1),"Settore",$B37),""),IF(AND(GETPIVOTDATA("N. Punti Vendita",$A$1,"Brand",$A37,"Data",DATE(YEAR(INDEX(Tendina_Data,SERVIZIO!$A$2)),MONTH(INDEX(Tendina_Data,SERVIZIO!$A$2)),1),"Settore",INDEX(Tendina_Settori,SERVIZIO!$A$3))&lt;&gt;"",INDEX(Tendina_Settori,SERVIZIO!$A$3)=$B37)=TRUE,GETPIVOTDATA("N. Punti Vendita",$A$1,"Brand",$A37,"Data",DATE(YEAR(INDEX(Tendina_Data,SERVIZIO!$A$2)),MONTH(INDEX(Tendina_Data,SERVIZIO!$A$2)),1),"Settore",INDEX(Tendina_Settori,SERVIZIO!$A$3)),"")),"")</f>
        <v>417</v>
      </c>
      <c r="P37" s="31">
        <f ca="1">IF(O37&lt;&gt;"",O37-(COUNTIF($O$3:O37,O37)/1000),"")</f>
        <v>416.99900000000002</v>
      </c>
      <c r="Q37" s="31">
        <f t="shared" ca="1" si="2"/>
        <v>25</v>
      </c>
      <c r="R37" s="31"/>
      <c r="S37" s="31">
        <v>35</v>
      </c>
      <c r="T37" s="31" t="str">
        <f t="shared" ca="1" si="0"/>
        <v>Brand_91</v>
      </c>
      <c r="U37" s="31">
        <f t="shared" ca="1" si="1"/>
        <v>300</v>
      </c>
      <c r="V37" s="31" t="str">
        <f ca="1">IF(INDEX(Tendina_Brand_per_Settore,SERVIZIO!$A$4)='Pivot Punti Vendita'!$T37,'Pivot Punti Vendita'!$U37,"")</f>
        <v/>
      </c>
    </row>
    <row r="38" spans="1:22" x14ac:dyDescent="0.25">
      <c r="A38" t="s">
        <v>612</v>
      </c>
      <c r="B38" t="s">
        <v>223</v>
      </c>
      <c r="C38" s="31">
        <v>69</v>
      </c>
      <c r="D38" s="31">
        <v>69</v>
      </c>
      <c r="E38" s="31">
        <v>69</v>
      </c>
      <c r="F38" s="31"/>
      <c r="G38" s="31"/>
      <c r="H38" s="31"/>
      <c r="I38" s="31"/>
      <c r="J38" s="31"/>
      <c r="K38" s="31"/>
      <c r="L38" s="31"/>
      <c r="M38" s="31"/>
      <c r="N38" s="31"/>
      <c r="O38" s="31">
        <f ca="1">IFERROR(IF(SERVIZIO!$A$3=1,IF(GETPIVOTDATA("N. Punti Vendita",$A$1,"Brand",$A38,"Data",DATE(YEAR(INDEX(Tendina_Data,SERVIZIO!$A$2)),MONTH(INDEX(Tendina_Data,SERVIZIO!$A$2)),1),"Settore",$B38)&lt;&gt;"",GETPIVOTDATA("N. Punti Vendita",$A$1,"Brand",$A38,"Data",DATE(YEAR(INDEX(Tendina_Data,SERVIZIO!$A$2)),MONTH(INDEX(Tendina_Data,SERVIZIO!$A$2)),1),"Settore",$B38),""),IF(AND(GETPIVOTDATA("N. Punti Vendita",$A$1,"Brand",$A38,"Data",DATE(YEAR(INDEX(Tendina_Data,SERVIZIO!$A$2)),MONTH(INDEX(Tendina_Data,SERVIZIO!$A$2)),1),"Settore",INDEX(Tendina_Settori,SERVIZIO!$A$3))&lt;&gt;"",INDEX(Tendina_Settori,SERVIZIO!$A$3)=$B38)=TRUE,GETPIVOTDATA("N. Punti Vendita",$A$1,"Brand",$A38,"Data",DATE(YEAR(INDEX(Tendina_Data,SERVIZIO!$A$2)),MONTH(INDEX(Tendina_Data,SERVIZIO!$A$2)),1),"Settore",INDEX(Tendina_Settori,SERVIZIO!$A$3)),"")),"")</f>
        <v>69</v>
      </c>
      <c r="P38" s="31">
        <f ca="1">IF(O38&lt;&gt;"",O38-(COUNTIF($O$3:O38,O38)/1000),"")</f>
        <v>68.998999999999995</v>
      </c>
      <c r="Q38" s="31">
        <f t="shared" ca="1" si="2"/>
        <v>108</v>
      </c>
      <c r="R38" s="31"/>
      <c r="S38" s="31">
        <v>36</v>
      </c>
      <c r="T38" s="31" t="str">
        <f t="shared" ca="1" si="0"/>
        <v>Brand_182</v>
      </c>
      <c r="U38" s="31">
        <f t="shared" ca="1" si="1"/>
        <v>300</v>
      </c>
      <c r="V38" s="31" t="str">
        <f ca="1">IF(INDEX(Tendina_Brand_per_Settore,SERVIZIO!$A$4)='Pivot Punti Vendita'!$T38,'Pivot Punti Vendita'!$U38,"")</f>
        <v/>
      </c>
    </row>
    <row r="39" spans="1:22" x14ac:dyDescent="0.25">
      <c r="A39" t="s">
        <v>613</v>
      </c>
      <c r="B39" t="s">
        <v>223</v>
      </c>
      <c r="C39" s="31">
        <v>90</v>
      </c>
      <c r="D39" s="31">
        <v>90</v>
      </c>
      <c r="E39" s="31">
        <v>90</v>
      </c>
      <c r="F39" s="31"/>
      <c r="G39" s="31"/>
      <c r="H39" s="31"/>
      <c r="I39" s="31"/>
      <c r="J39" s="31"/>
      <c r="K39" s="31"/>
      <c r="L39" s="31"/>
      <c r="M39" s="31"/>
      <c r="N39" s="31"/>
      <c r="O39" s="31">
        <f ca="1">IFERROR(IF(SERVIZIO!$A$3=1,IF(GETPIVOTDATA("N. Punti Vendita",$A$1,"Brand",$A39,"Data",DATE(YEAR(INDEX(Tendina_Data,SERVIZIO!$A$2)),MONTH(INDEX(Tendina_Data,SERVIZIO!$A$2)),1),"Settore",$B39)&lt;&gt;"",GETPIVOTDATA("N. Punti Vendita",$A$1,"Brand",$A39,"Data",DATE(YEAR(INDEX(Tendina_Data,SERVIZIO!$A$2)),MONTH(INDEX(Tendina_Data,SERVIZIO!$A$2)),1),"Settore",$B39),""),IF(AND(GETPIVOTDATA("N. Punti Vendita",$A$1,"Brand",$A39,"Data",DATE(YEAR(INDEX(Tendina_Data,SERVIZIO!$A$2)),MONTH(INDEX(Tendina_Data,SERVIZIO!$A$2)),1),"Settore",INDEX(Tendina_Settori,SERVIZIO!$A$3))&lt;&gt;"",INDEX(Tendina_Settori,SERVIZIO!$A$3)=$B39)=TRUE,GETPIVOTDATA("N. Punti Vendita",$A$1,"Brand",$A39,"Data",DATE(YEAR(INDEX(Tendina_Data,SERVIZIO!$A$2)),MONTH(INDEX(Tendina_Data,SERVIZIO!$A$2)),1),"Settore",INDEX(Tendina_Settori,SERVIZIO!$A$3)),"")),"")</f>
        <v>90</v>
      </c>
      <c r="P39" s="31">
        <f ca="1">IF(O39&lt;&gt;"",O39-(COUNTIF($O$3:O39,O39)/1000),"")</f>
        <v>89.998000000000005</v>
      </c>
      <c r="Q39" s="31">
        <f t="shared" ca="1" si="2"/>
        <v>99</v>
      </c>
      <c r="R39" s="31"/>
      <c r="S39" s="31">
        <v>37</v>
      </c>
      <c r="T39" s="31" t="str">
        <f t="shared" ca="1" si="0"/>
        <v>Brand_161</v>
      </c>
      <c r="U39" s="31">
        <f t="shared" ca="1" si="1"/>
        <v>284</v>
      </c>
      <c r="V39" s="31" t="str">
        <f ca="1">IF(INDEX(Tendina_Brand_per_Settore,SERVIZIO!$A$4)='Pivot Punti Vendita'!$T39,'Pivot Punti Vendita'!$U39,"")</f>
        <v/>
      </c>
    </row>
    <row r="40" spans="1:22" x14ac:dyDescent="0.25">
      <c r="A40" t="s">
        <v>614</v>
      </c>
      <c r="B40" t="s">
        <v>223</v>
      </c>
      <c r="C40" s="31"/>
      <c r="D40" s="31"/>
      <c r="E40" s="31">
        <v>1</v>
      </c>
      <c r="F40" s="31"/>
      <c r="G40" s="31"/>
      <c r="H40" s="31"/>
      <c r="I40" s="31"/>
      <c r="J40" s="31"/>
      <c r="K40" s="31"/>
      <c r="L40" s="31"/>
      <c r="M40" s="31"/>
      <c r="N40" s="31"/>
      <c r="O40" s="31">
        <f ca="1">IFERROR(IF(SERVIZIO!$A$3=1,IF(GETPIVOTDATA("N. Punti Vendita",$A$1,"Brand",$A40,"Data",DATE(YEAR(INDEX(Tendina_Data,SERVIZIO!$A$2)),MONTH(INDEX(Tendina_Data,SERVIZIO!$A$2)),1),"Settore",$B40)&lt;&gt;"",GETPIVOTDATA("N. Punti Vendita",$A$1,"Brand",$A40,"Data",DATE(YEAR(INDEX(Tendina_Data,SERVIZIO!$A$2)),MONTH(INDEX(Tendina_Data,SERVIZIO!$A$2)),1),"Settore",$B40),""),IF(AND(GETPIVOTDATA("N. Punti Vendita",$A$1,"Brand",$A40,"Data",DATE(YEAR(INDEX(Tendina_Data,SERVIZIO!$A$2)),MONTH(INDEX(Tendina_Data,SERVIZIO!$A$2)),1),"Settore",INDEX(Tendina_Settori,SERVIZIO!$A$3))&lt;&gt;"",INDEX(Tendina_Settori,SERVIZIO!$A$3)=$B40)=TRUE,GETPIVOTDATA("N. Punti Vendita",$A$1,"Brand",$A40,"Data",DATE(YEAR(INDEX(Tendina_Data,SERVIZIO!$A$2)),MONTH(INDEX(Tendina_Data,SERVIZIO!$A$2)),1),"Settore",INDEX(Tendina_Settori,SERVIZIO!$A$3)),"")),"")</f>
        <v>1</v>
      </c>
      <c r="P40" s="31">
        <f ca="1">IF(O40&lt;&gt;"",O40-(COUNTIF($O$3:O40,O40)/1000),"")</f>
        <v>0.998</v>
      </c>
      <c r="Q40" s="31">
        <f t="shared" ca="1" si="2"/>
        <v>242</v>
      </c>
      <c r="R40" s="31"/>
      <c r="S40" s="31">
        <v>38</v>
      </c>
      <c r="T40" s="31" t="str">
        <f t="shared" ca="1" si="0"/>
        <v>Brand_67</v>
      </c>
      <c r="U40" s="31">
        <f t="shared" ca="1" si="1"/>
        <v>280</v>
      </c>
      <c r="V40" s="31" t="str">
        <f ca="1">IF(INDEX(Tendina_Brand_per_Settore,SERVIZIO!$A$4)='Pivot Punti Vendita'!$T40,'Pivot Punti Vendita'!$U40,"")</f>
        <v/>
      </c>
    </row>
    <row r="41" spans="1:22" x14ac:dyDescent="0.25">
      <c r="A41" t="s">
        <v>616</v>
      </c>
      <c r="B41" t="s">
        <v>223</v>
      </c>
      <c r="C41" s="31"/>
      <c r="D41" s="31">
        <v>117</v>
      </c>
      <c r="E41" s="31">
        <v>117</v>
      </c>
      <c r="F41" s="31"/>
      <c r="G41" s="31"/>
      <c r="H41" s="31"/>
      <c r="I41" s="31"/>
      <c r="J41" s="31"/>
      <c r="K41" s="31"/>
      <c r="L41" s="31"/>
      <c r="M41" s="31"/>
      <c r="N41" s="31"/>
      <c r="O41" s="31">
        <f ca="1">IFERROR(IF(SERVIZIO!$A$3=1,IF(GETPIVOTDATA("N. Punti Vendita",$A$1,"Brand",$A41,"Data",DATE(YEAR(INDEX(Tendina_Data,SERVIZIO!$A$2)),MONTH(INDEX(Tendina_Data,SERVIZIO!$A$2)),1),"Settore",$B41)&lt;&gt;"",GETPIVOTDATA("N. Punti Vendita",$A$1,"Brand",$A41,"Data",DATE(YEAR(INDEX(Tendina_Data,SERVIZIO!$A$2)),MONTH(INDEX(Tendina_Data,SERVIZIO!$A$2)),1),"Settore",$B41),""),IF(AND(GETPIVOTDATA("N. Punti Vendita",$A$1,"Brand",$A41,"Data",DATE(YEAR(INDEX(Tendina_Data,SERVIZIO!$A$2)),MONTH(INDEX(Tendina_Data,SERVIZIO!$A$2)),1),"Settore",INDEX(Tendina_Settori,SERVIZIO!$A$3))&lt;&gt;"",INDEX(Tendina_Settori,SERVIZIO!$A$3)=$B41)=TRUE,GETPIVOTDATA("N. Punti Vendita",$A$1,"Brand",$A41,"Data",DATE(YEAR(INDEX(Tendina_Data,SERVIZIO!$A$2)),MONTH(INDEX(Tendina_Data,SERVIZIO!$A$2)),1),"Settore",INDEX(Tendina_Settori,SERVIZIO!$A$3)),"")),"")</f>
        <v>117</v>
      </c>
      <c r="P41" s="31">
        <f ca="1">IF(O41&lt;&gt;"",O41-(COUNTIF($O$3:O41,O41)/1000),"")</f>
        <v>116.999</v>
      </c>
      <c r="Q41" s="31">
        <f t="shared" ca="1" si="2"/>
        <v>82</v>
      </c>
      <c r="R41" s="31"/>
      <c r="S41" s="31">
        <v>39</v>
      </c>
      <c r="T41" s="31" t="str">
        <f t="shared" ca="1" si="0"/>
        <v>Brand_17</v>
      </c>
      <c r="U41" s="31">
        <f t="shared" ca="1" si="1"/>
        <v>261</v>
      </c>
      <c r="V41" s="31" t="str">
        <f ca="1">IF(INDEX(Tendina_Brand_per_Settore,SERVIZIO!$A$4)='Pivot Punti Vendita'!$T41,'Pivot Punti Vendita'!$U41,"")</f>
        <v/>
      </c>
    </row>
    <row r="42" spans="1:22" x14ac:dyDescent="0.25">
      <c r="A42" t="s">
        <v>618</v>
      </c>
      <c r="B42" t="s">
        <v>223</v>
      </c>
      <c r="C42" s="31"/>
      <c r="D42" s="31">
        <v>16</v>
      </c>
      <c r="E42" s="31">
        <v>16</v>
      </c>
      <c r="F42" s="31"/>
      <c r="G42" s="31"/>
      <c r="H42" s="31"/>
      <c r="I42" s="31"/>
      <c r="J42" s="31"/>
      <c r="K42" s="31"/>
      <c r="L42" s="31"/>
      <c r="M42" s="31"/>
      <c r="N42" s="31"/>
      <c r="O42" s="31">
        <f ca="1">IFERROR(IF(SERVIZIO!$A$3=1,IF(GETPIVOTDATA("N. Punti Vendita",$A$1,"Brand",$A42,"Data",DATE(YEAR(INDEX(Tendina_Data,SERVIZIO!$A$2)),MONTH(INDEX(Tendina_Data,SERVIZIO!$A$2)),1),"Settore",$B42)&lt;&gt;"",GETPIVOTDATA("N. Punti Vendita",$A$1,"Brand",$A42,"Data",DATE(YEAR(INDEX(Tendina_Data,SERVIZIO!$A$2)),MONTH(INDEX(Tendina_Data,SERVIZIO!$A$2)),1),"Settore",$B42),""),IF(AND(GETPIVOTDATA("N. Punti Vendita",$A$1,"Brand",$A42,"Data",DATE(YEAR(INDEX(Tendina_Data,SERVIZIO!$A$2)),MONTH(INDEX(Tendina_Data,SERVIZIO!$A$2)),1),"Settore",INDEX(Tendina_Settori,SERVIZIO!$A$3))&lt;&gt;"",INDEX(Tendina_Settori,SERVIZIO!$A$3)=$B42)=TRUE,GETPIVOTDATA("N. Punti Vendita",$A$1,"Brand",$A42,"Data",DATE(YEAR(INDEX(Tendina_Data,SERVIZIO!$A$2)),MONTH(INDEX(Tendina_Data,SERVIZIO!$A$2)),1),"Settore",INDEX(Tendina_Settori,SERVIZIO!$A$3)),"")),"")</f>
        <v>16</v>
      </c>
      <c r="P42" s="31">
        <f ca="1">IF(O42&lt;&gt;"",O42-(COUNTIF($O$3:O42,O42)/1000),"")</f>
        <v>15.997999999999999</v>
      </c>
      <c r="Q42" s="31">
        <f t="shared" ca="1" si="2"/>
        <v>181</v>
      </c>
      <c r="R42" s="31"/>
      <c r="S42" s="31">
        <v>40</v>
      </c>
      <c r="T42" s="31" t="str">
        <f t="shared" ca="1" si="0"/>
        <v>Brand_223</v>
      </c>
      <c r="U42" s="31">
        <f t="shared" ca="1" si="1"/>
        <v>260</v>
      </c>
      <c r="V42" s="31" t="str">
        <f ca="1">IF(INDEX(Tendina_Brand_per_Settore,SERVIZIO!$A$4)='Pivot Punti Vendita'!$T42,'Pivot Punti Vendita'!$U42,"")</f>
        <v/>
      </c>
    </row>
    <row r="43" spans="1:22" x14ac:dyDescent="0.25">
      <c r="A43" t="s">
        <v>620</v>
      </c>
      <c r="B43" t="s">
        <v>206</v>
      </c>
      <c r="C43" s="31">
        <v>3</v>
      </c>
      <c r="D43" s="31">
        <v>3</v>
      </c>
      <c r="E43" s="31">
        <v>3</v>
      </c>
      <c r="F43" s="31"/>
      <c r="G43" s="31"/>
      <c r="H43" s="31"/>
      <c r="I43" s="31"/>
      <c r="J43" s="31"/>
      <c r="K43" s="31"/>
      <c r="L43" s="31"/>
      <c r="M43" s="31"/>
      <c r="N43" s="31"/>
      <c r="O43" s="31">
        <f ca="1">IFERROR(IF(SERVIZIO!$A$3=1,IF(GETPIVOTDATA("N. Punti Vendita",$A$1,"Brand",$A43,"Data",DATE(YEAR(INDEX(Tendina_Data,SERVIZIO!$A$2)),MONTH(INDEX(Tendina_Data,SERVIZIO!$A$2)),1),"Settore",$B43)&lt;&gt;"",GETPIVOTDATA("N. Punti Vendita",$A$1,"Brand",$A43,"Data",DATE(YEAR(INDEX(Tendina_Data,SERVIZIO!$A$2)),MONTH(INDEX(Tendina_Data,SERVIZIO!$A$2)),1),"Settore",$B43),""),IF(AND(GETPIVOTDATA("N. Punti Vendita",$A$1,"Brand",$A43,"Data",DATE(YEAR(INDEX(Tendina_Data,SERVIZIO!$A$2)),MONTH(INDEX(Tendina_Data,SERVIZIO!$A$2)),1),"Settore",INDEX(Tendina_Settori,SERVIZIO!$A$3))&lt;&gt;"",INDEX(Tendina_Settori,SERVIZIO!$A$3)=$B43)=TRUE,GETPIVOTDATA("N. Punti Vendita",$A$1,"Brand",$A43,"Data",DATE(YEAR(INDEX(Tendina_Data,SERVIZIO!$A$2)),MONTH(INDEX(Tendina_Data,SERVIZIO!$A$2)),1),"Settore",INDEX(Tendina_Settori,SERVIZIO!$A$3)),"")),"")</f>
        <v>3</v>
      </c>
      <c r="P43" s="31">
        <f ca="1">IF(O43&lt;&gt;"",O43-(COUNTIF($O$3:O43,O43)/1000),"")</f>
        <v>2.9980000000000002</v>
      </c>
      <c r="Q43" s="31">
        <f t="shared" ca="1" si="2"/>
        <v>229</v>
      </c>
      <c r="R43" s="31"/>
      <c r="S43" s="31">
        <v>41</v>
      </c>
      <c r="T43" s="31" t="str">
        <f t="shared" ca="1" si="0"/>
        <v>Brand_248</v>
      </c>
      <c r="U43" s="31">
        <f t="shared" ca="1" si="1"/>
        <v>260</v>
      </c>
      <c r="V43" s="31" t="str">
        <f ca="1">IF(INDEX(Tendina_Brand_per_Settore,SERVIZIO!$A$4)='Pivot Punti Vendita'!$T43,'Pivot Punti Vendita'!$U43,"")</f>
        <v/>
      </c>
    </row>
    <row r="44" spans="1:22" x14ac:dyDescent="0.25">
      <c r="A44" t="s">
        <v>622</v>
      </c>
      <c r="B44" t="s">
        <v>206</v>
      </c>
      <c r="C44" s="31">
        <v>8</v>
      </c>
      <c r="D44" s="31">
        <v>8</v>
      </c>
      <c r="E44" s="31">
        <v>8</v>
      </c>
      <c r="F44" s="31"/>
      <c r="G44" s="31"/>
      <c r="H44" s="31"/>
      <c r="I44" s="31"/>
      <c r="J44" s="31"/>
      <c r="K44" s="31"/>
      <c r="L44" s="31"/>
      <c r="M44" s="31"/>
      <c r="N44" s="31"/>
      <c r="O44" s="31">
        <f ca="1">IFERROR(IF(SERVIZIO!$A$3=1,IF(GETPIVOTDATA("N. Punti Vendita",$A$1,"Brand",$A44,"Data",DATE(YEAR(INDEX(Tendina_Data,SERVIZIO!$A$2)),MONTH(INDEX(Tendina_Data,SERVIZIO!$A$2)),1),"Settore",$B44)&lt;&gt;"",GETPIVOTDATA("N. Punti Vendita",$A$1,"Brand",$A44,"Data",DATE(YEAR(INDEX(Tendina_Data,SERVIZIO!$A$2)),MONTH(INDEX(Tendina_Data,SERVIZIO!$A$2)),1),"Settore",$B44),""),IF(AND(GETPIVOTDATA("N. Punti Vendita",$A$1,"Brand",$A44,"Data",DATE(YEAR(INDEX(Tendina_Data,SERVIZIO!$A$2)),MONTH(INDEX(Tendina_Data,SERVIZIO!$A$2)),1),"Settore",INDEX(Tendina_Settori,SERVIZIO!$A$3))&lt;&gt;"",INDEX(Tendina_Settori,SERVIZIO!$A$3)=$B44)=TRUE,GETPIVOTDATA("N. Punti Vendita",$A$1,"Brand",$A44,"Data",DATE(YEAR(INDEX(Tendina_Data,SERVIZIO!$A$2)),MONTH(INDEX(Tendina_Data,SERVIZIO!$A$2)),1),"Settore",INDEX(Tendina_Settori,SERVIZIO!$A$3)),"")),"")</f>
        <v>8</v>
      </c>
      <c r="P44" s="31">
        <f ca="1">IF(O44&lt;&gt;"",O44-(COUNTIF($O$3:O44,O44)/1000),"")</f>
        <v>7.9969999999999999</v>
      </c>
      <c r="Q44" s="31">
        <f t="shared" ca="1" si="2"/>
        <v>207</v>
      </c>
      <c r="R44" s="31"/>
      <c r="S44" s="31">
        <v>42</v>
      </c>
      <c r="T44" s="31" t="str">
        <f t="shared" ca="1" si="0"/>
        <v>Brand_87</v>
      </c>
      <c r="U44" s="31">
        <f t="shared" ca="1" si="1"/>
        <v>252</v>
      </c>
      <c r="V44" s="31" t="str">
        <f ca="1">IF(INDEX(Tendina_Brand_per_Settore,SERVIZIO!$A$4)='Pivot Punti Vendita'!$T44,'Pivot Punti Vendita'!$U44,"")</f>
        <v/>
      </c>
    </row>
    <row r="45" spans="1:22" x14ac:dyDescent="0.25">
      <c r="A45" t="s">
        <v>624</v>
      </c>
      <c r="B45" t="s">
        <v>133</v>
      </c>
      <c r="C45" s="31"/>
      <c r="D45" s="31"/>
      <c r="E45" s="31">
        <v>149</v>
      </c>
      <c r="F45" s="31"/>
      <c r="G45" s="31"/>
      <c r="H45" s="31"/>
      <c r="I45" s="31"/>
      <c r="J45" s="31"/>
      <c r="K45" s="31"/>
      <c r="L45" s="31"/>
      <c r="M45" s="31"/>
      <c r="N45" s="31"/>
      <c r="O45" s="31">
        <f ca="1">IFERROR(IF(SERVIZIO!$A$3=1,IF(GETPIVOTDATA("N. Punti Vendita",$A$1,"Brand",$A45,"Data",DATE(YEAR(INDEX(Tendina_Data,SERVIZIO!$A$2)),MONTH(INDEX(Tendina_Data,SERVIZIO!$A$2)),1),"Settore",$B45)&lt;&gt;"",GETPIVOTDATA("N. Punti Vendita",$A$1,"Brand",$A45,"Data",DATE(YEAR(INDEX(Tendina_Data,SERVIZIO!$A$2)),MONTH(INDEX(Tendina_Data,SERVIZIO!$A$2)),1),"Settore",$B45),""),IF(AND(GETPIVOTDATA("N. Punti Vendita",$A$1,"Brand",$A45,"Data",DATE(YEAR(INDEX(Tendina_Data,SERVIZIO!$A$2)),MONTH(INDEX(Tendina_Data,SERVIZIO!$A$2)),1),"Settore",INDEX(Tendina_Settori,SERVIZIO!$A$3))&lt;&gt;"",INDEX(Tendina_Settori,SERVIZIO!$A$3)=$B45)=TRUE,GETPIVOTDATA("N. Punti Vendita",$A$1,"Brand",$A45,"Data",DATE(YEAR(INDEX(Tendina_Data,SERVIZIO!$A$2)),MONTH(INDEX(Tendina_Data,SERVIZIO!$A$2)),1),"Settore",INDEX(Tendina_Settori,SERVIZIO!$A$3)),"")),"")</f>
        <v>149</v>
      </c>
      <c r="P45" s="31">
        <f ca="1">IF(O45&lt;&gt;"",O45-(COUNTIF($O$3:O45,O45)/1000),"")</f>
        <v>148.999</v>
      </c>
      <c r="Q45" s="31">
        <f t="shared" ca="1" si="2"/>
        <v>67</v>
      </c>
      <c r="R45" s="31"/>
      <c r="S45" s="31">
        <v>43</v>
      </c>
      <c r="T45" s="31" t="str">
        <f t="shared" ca="1" si="0"/>
        <v>Brand_243</v>
      </c>
      <c r="U45" s="31">
        <f t="shared" ca="1" si="1"/>
        <v>250</v>
      </c>
      <c r="V45" s="31" t="str">
        <f ca="1">IF(INDEX(Tendina_Brand_per_Settore,SERVIZIO!$A$4)='Pivot Punti Vendita'!$T45,'Pivot Punti Vendita'!$U45,"")</f>
        <v/>
      </c>
    </row>
    <row r="46" spans="1:22" x14ac:dyDescent="0.25">
      <c r="A46" t="s">
        <v>625</v>
      </c>
      <c r="B46" t="s">
        <v>133</v>
      </c>
      <c r="C46" s="31"/>
      <c r="D46" s="31"/>
      <c r="E46" s="31">
        <v>6</v>
      </c>
      <c r="F46" s="31"/>
      <c r="G46" s="31"/>
      <c r="H46" s="31"/>
      <c r="I46" s="31"/>
      <c r="J46" s="31"/>
      <c r="K46" s="31"/>
      <c r="L46" s="31"/>
      <c r="M46" s="31"/>
      <c r="N46" s="31"/>
      <c r="O46" s="31">
        <f ca="1">IFERROR(IF(SERVIZIO!$A$3=1,IF(GETPIVOTDATA("N. Punti Vendita",$A$1,"Brand",$A46,"Data",DATE(YEAR(INDEX(Tendina_Data,SERVIZIO!$A$2)),MONTH(INDEX(Tendina_Data,SERVIZIO!$A$2)),1),"Settore",$B46)&lt;&gt;"",GETPIVOTDATA("N. Punti Vendita",$A$1,"Brand",$A46,"Data",DATE(YEAR(INDEX(Tendina_Data,SERVIZIO!$A$2)),MONTH(INDEX(Tendina_Data,SERVIZIO!$A$2)),1),"Settore",$B46),""),IF(AND(GETPIVOTDATA("N. Punti Vendita",$A$1,"Brand",$A46,"Data",DATE(YEAR(INDEX(Tendina_Data,SERVIZIO!$A$2)),MONTH(INDEX(Tendina_Data,SERVIZIO!$A$2)),1),"Settore",INDEX(Tendina_Settori,SERVIZIO!$A$3))&lt;&gt;"",INDEX(Tendina_Settori,SERVIZIO!$A$3)=$B46)=TRUE,GETPIVOTDATA("N. Punti Vendita",$A$1,"Brand",$A46,"Data",DATE(YEAR(INDEX(Tendina_Data,SERVIZIO!$A$2)),MONTH(INDEX(Tendina_Data,SERVIZIO!$A$2)),1),"Settore",INDEX(Tendina_Settori,SERVIZIO!$A$3)),"")),"")</f>
        <v>6</v>
      </c>
      <c r="P46" s="31">
        <f ca="1">IF(O46&lt;&gt;"",O46-(COUNTIF($O$3:O46,O46)/1000),"")</f>
        <v>5.9989999999999997</v>
      </c>
      <c r="Q46" s="31">
        <f t="shared" ca="1" si="2"/>
        <v>214</v>
      </c>
      <c r="R46" s="31"/>
      <c r="S46" s="31">
        <v>44</v>
      </c>
      <c r="T46" s="31" t="str">
        <f t="shared" ca="1" si="0"/>
        <v>Brand_121</v>
      </c>
      <c r="U46" s="31">
        <f t="shared" ca="1" si="1"/>
        <v>246</v>
      </c>
      <c r="V46" s="31" t="str">
        <f ca="1">IF(INDEX(Tendina_Brand_per_Settore,SERVIZIO!$A$4)='Pivot Punti Vendita'!$T46,'Pivot Punti Vendita'!$U46,"")</f>
        <v/>
      </c>
    </row>
    <row r="47" spans="1:22" x14ac:dyDescent="0.25">
      <c r="A47" t="s">
        <v>626</v>
      </c>
      <c r="B47" t="s">
        <v>107</v>
      </c>
      <c r="C47" s="31">
        <v>12</v>
      </c>
      <c r="D47" s="31">
        <v>12</v>
      </c>
      <c r="E47" s="31">
        <v>5</v>
      </c>
      <c r="F47" s="31"/>
      <c r="G47" s="31"/>
      <c r="H47" s="31"/>
      <c r="I47" s="31"/>
      <c r="J47" s="31"/>
      <c r="K47" s="31"/>
      <c r="L47" s="31"/>
      <c r="M47" s="31"/>
      <c r="N47" s="31"/>
      <c r="O47" s="31">
        <f ca="1">IFERROR(IF(SERVIZIO!$A$3=1,IF(GETPIVOTDATA("N. Punti Vendita",$A$1,"Brand",$A47,"Data",DATE(YEAR(INDEX(Tendina_Data,SERVIZIO!$A$2)),MONTH(INDEX(Tendina_Data,SERVIZIO!$A$2)),1),"Settore",$B47)&lt;&gt;"",GETPIVOTDATA("N. Punti Vendita",$A$1,"Brand",$A47,"Data",DATE(YEAR(INDEX(Tendina_Data,SERVIZIO!$A$2)),MONTH(INDEX(Tendina_Data,SERVIZIO!$A$2)),1),"Settore",$B47),""),IF(AND(GETPIVOTDATA("N. Punti Vendita",$A$1,"Brand",$A47,"Data",DATE(YEAR(INDEX(Tendina_Data,SERVIZIO!$A$2)),MONTH(INDEX(Tendina_Data,SERVIZIO!$A$2)),1),"Settore",INDEX(Tendina_Settori,SERVIZIO!$A$3))&lt;&gt;"",INDEX(Tendina_Settori,SERVIZIO!$A$3)=$B47)=TRUE,GETPIVOTDATA("N. Punti Vendita",$A$1,"Brand",$A47,"Data",DATE(YEAR(INDEX(Tendina_Data,SERVIZIO!$A$2)),MONTH(INDEX(Tendina_Data,SERVIZIO!$A$2)),1),"Settore",INDEX(Tendina_Settori,SERVIZIO!$A$3)),"")),"")</f>
        <v>5</v>
      </c>
      <c r="P47" s="31">
        <f ca="1">IF(O47&lt;&gt;"",O47-(COUNTIF($O$3:O47,O47)/1000),"")</f>
        <v>4.9989999999999997</v>
      </c>
      <c r="Q47" s="31">
        <f t="shared" ca="1" si="2"/>
        <v>217</v>
      </c>
      <c r="R47" s="31"/>
      <c r="S47" s="31">
        <v>45</v>
      </c>
      <c r="T47" s="31" t="str">
        <f t="shared" ca="1" si="0"/>
        <v>Brand_148</v>
      </c>
      <c r="U47" s="31">
        <f t="shared" ca="1" si="1"/>
        <v>245</v>
      </c>
      <c r="V47" s="31" t="str">
        <f ca="1">IF(INDEX(Tendina_Brand_per_Settore,SERVIZIO!$A$4)='Pivot Punti Vendita'!$T47,'Pivot Punti Vendita'!$U47,"")</f>
        <v/>
      </c>
    </row>
    <row r="48" spans="1:22" x14ac:dyDescent="0.25">
      <c r="A48" t="s">
        <v>629</v>
      </c>
      <c r="B48" t="s">
        <v>200</v>
      </c>
      <c r="C48" s="31">
        <v>39</v>
      </c>
      <c r="D48" s="31">
        <v>39</v>
      </c>
      <c r="E48" s="31">
        <v>39</v>
      </c>
      <c r="F48" s="31"/>
      <c r="G48" s="31"/>
      <c r="H48" s="31"/>
      <c r="I48" s="31"/>
      <c r="J48" s="31"/>
      <c r="K48" s="31"/>
      <c r="L48" s="31"/>
      <c r="M48" s="31"/>
      <c r="N48" s="31"/>
      <c r="O48" s="31">
        <f ca="1">IFERROR(IF(SERVIZIO!$A$3=1,IF(GETPIVOTDATA("N. Punti Vendita",$A$1,"Brand",$A48,"Data",DATE(YEAR(INDEX(Tendina_Data,SERVIZIO!$A$2)),MONTH(INDEX(Tendina_Data,SERVIZIO!$A$2)),1),"Settore",$B48)&lt;&gt;"",GETPIVOTDATA("N. Punti Vendita",$A$1,"Brand",$A48,"Data",DATE(YEAR(INDEX(Tendina_Data,SERVIZIO!$A$2)),MONTH(INDEX(Tendina_Data,SERVIZIO!$A$2)),1),"Settore",$B48),""),IF(AND(GETPIVOTDATA("N. Punti Vendita",$A$1,"Brand",$A48,"Data",DATE(YEAR(INDEX(Tendina_Data,SERVIZIO!$A$2)),MONTH(INDEX(Tendina_Data,SERVIZIO!$A$2)),1),"Settore",INDEX(Tendina_Settori,SERVIZIO!$A$3))&lt;&gt;"",INDEX(Tendina_Settori,SERVIZIO!$A$3)=$B48)=TRUE,GETPIVOTDATA("N. Punti Vendita",$A$1,"Brand",$A48,"Data",DATE(YEAR(INDEX(Tendina_Data,SERVIZIO!$A$2)),MONTH(INDEX(Tendina_Data,SERVIZIO!$A$2)),1),"Settore",INDEX(Tendina_Settori,SERVIZIO!$A$3)),"")),"")</f>
        <v>39</v>
      </c>
      <c r="P48" s="31">
        <f ca="1">IF(O48&lt;&gt;"",O48-(COUNTIF($O$3:O48,O48)/1000),"")</f>
        <v>38.999000000000002</v>
      </c>
      <c r="Q48" s="31">
        <f t="shared" ca="1" si="2"/>
        <v>151</v>
      </c>
      <c r="R48" s="31"/>
      <c r="S48" s="31">
        <v>46</v>
      </c>
      <c r="T48" s="31" t="str">
        <f t="shared" ca="1" si="0"/>
        <v>Brand_237</v>
      </c>
      <c r="U48" s="31">
        <f t="shared" ca="1" si="1"/>
        <v>245</v>
      </c>
      <c r="V48" s="31" t="str">
        <f ca="1">IF(INDEX(Tendina_Brand_per_Settore,SERVIZIO!$A$4)='Pivot Punti Vendita'!$T48,'Pivot Punti Vendita'!$U48,"")</f>
        <v/>
      </c>
    </row>
    <row r="49" spans="1:22" x14ac:dyDescent="0.25">
      <c r="A49" t="s">
        <v>630</v>
      </c>
      <c r="B49" t="s">
        <v>200</v>
      </c>
      <c r="C49" s="31"/>
      <c r="D49" s="31">
        <v>630</v>
      </c>
      <c r="E49" s="31">
        <v>630</v>
      </c>
      <c r="F49" s="31"/>
      <c r="G49" s="31"/>
      <c r="H49" s="31"/>
      <c r="I49" s="31"/>
      <c r="J49" s="31"/>
      <c r="K49" s="31"/>
      <c r="L49" s="31"/>
      <c r="M49" s="31"/>
      <c r="N49" s="31"/>
      <c r="O49" s="31">
        <f ca="1">IFERROR(IF(SERVIZIO!$A$3=1,IF(GETPIVOTDATA("N. Punti Vendita",$A$1,"Brand",$A49,"Data",DATE(YEAR(INDEX(Tendina_Data,SERVIZIO!$A$2)),MONTH(INDEX(Tendina_Data,SERVIZIO!$A$2)),1),"Settore",$B49)&lt;&gt;"",GETPIVOTDATA("N. Punti Vendita",$A$1,"Brand",$A49,"Data",DATE(YEAR(INDEX(Tendina_Data,SERVIZIO!$A$2)),MONTH(INDEX(Tendina_Data,SERVIZIO!$A$2)),1),"Settore",$B49),""),IF(AND(GETPIVOTDATA("N. Punti Vendita",$A$1,"Brand",$A49,"Data",DATE(YEAR(INDEX(Tendina_Data,SERVIZIO!$A$2)),MONTH(INDEX(Tendina_Data,SERVIZIO!$A$2)),1),"Settore",INDEX(Tendina_Settori,SERVIZIO!$A$3))&lt;&gt;"",INDEX(Tendina_Settori,SERVIZIO!$A$3)=$B49)=TRUE,GETPIVOTDATA("N. Punti Vendita",$A$1,"Brand",$A49,"Data",DATE(YEAR(INDEX(Tendina_Data,SERVIZIO!$A$2)),MONTH(INDEX(Tendina_Data,SERVIZIO!$A$2)),1),"Settore",INDEX(Tendina_Settori,SERVIZIO!$A$3)),"")),"")</f>
        <v>630</v>
      </c>
      <c r="P49" s="31">
        <f ca="1">IF(O49&lt;&gt;"",O49-(COUNTIF($O$3:O49,O49)/1000),"")</f>
        <v>629.99900000000002</v>
      </c>
      <c r="Q49" s="31">
        <f t="shared" ca="1" si="2"/>
        <v>13</v>
      </c>
      <c r="R49" s="31"/>
      <c r="S49" s="31">
        <v>47</v>
      </c>
      <c r="T49" s="31" t="str">
        <f t="shared" ca="1" si="0"/>
        <v>Brand_27</v>
      </c>
      <c r="U49" s="31">
        <f t="shared" ca="1" si="1"/>
        <v>239</v>
      </c>
      <c r="V49" s="31" t="str">
        <f ca="1">IF(INDEX(Tendina_Brand_per_Settore,SERVIZIO!$A$4)='Pivot Punti Vendita'!$T49,'Pivot Punti Vendita'!$U49,"")</f>
        <v/>
      </c>
    </row>
    <row r="50" spans="1:22" x14ac:dyDescent="0.25">
      <c r="A50" t="s">
        <v>632</v>
      </c>
      <c r="B50" t="s">
        <v>200</v>
      </c>
      <c r="C50" s="31"/>
      <c r="D50" s="31">
        <v>69</v>
      </c>
      <c r="E50" s="31">
        <v>69</v>
      </c>
      <c r="F50" s="31"/>
      <c r="G50" s="31"/>
      <c r="H50" s="31"/>
      <c r="I50" s="31"/>
      <c r="J50" s="31"/>
      <c r="K50" s="31"/>
      <c r="L50" s="31"/>
      <c r="M50" s="31"/>
      <c r="N50" s="31"/>
      <c r="O50" s="31">
        <f ca="1">IFERROR(IF(SERVIZIO!$A$3=1,IF(GETPIVOTDATA("N. Punti Vendita",$A$1,"Brand",$A50,"Data",DATE(YEAR(INDEX(Tendina_Data,SERVIZIO!$A$2)),MONTH(INDEX(Tendina_Data,SERVIZIO!$A$2)),1),"Settore",$B50)&lt;&gt;"",GETPIVOTDATA("N. Punti Vendita",$A$1,"Brand",$A50,"Data",DATE(YEAR(INDEX(Tendina_Data,SERVIZIO!$A$2)),MONTH(INDEX(Tendina_Data,SERVIZIO!$A$2)),1),"Settore",$B50),""),IF(AND(GETPIVOTDATA("N. Punti Vendita",$A$1,"Brand",$A50,"Data",DATE(YEAR(INDEX(Tendina_Data,SERVIZIO!$A$2)),MONTH(INDEX(Tendina_Data,SERVIZIO!$A$2)),1),"Settore",INDEX(Tendina_Settori,SERVIZIO!$A$3))&lt;&gt;"",INDEX(Tendina_Settori,SERVIZIO!$A$3)=$B50)=TRUE,GETPIVOTDATA("N. Punti Vendita",$A$1,"Brand",$A50,"Data",DATE(YEAR(INDEX(Tendina_Data,SERVIZIO!$A$2)),MONTH(INDEX(Tendina_Data,SERVIZIO!$A$2)),1),"Settore",INDEX(Tendina_Settori,SERVIZIO!$A$3)),"")),"")</f>
        <v>69</v>
      </c>
      <c r="P50" s="31">
        <f ca="1">IF(O50&lt;&gt;"",O50-(COUNTIF($O$3:O50,O50)/1000),"")</f>
        <v>68.998000000000005</v>
      </c>
      <c r="Q50" s="31">
        <f t="shared" ca="1" si="2"/>
        <v>109</v>
      </c>
      <c r="R50" s="31"/>
      <c r="S50" s="31">
        <v>48</v>
      </c>
      <c r="T50" s="31" t="str">
        <f t="shared" ca="1" si="0"/>
        <v>Brand_147</v>
      </c>
      <c r="U50" s="31">
        <f t="shared" ca="1" si="1"/>
        <v>234</v>
      </c>
      <c r="V50" s="31" t="str">
        <f ca="1">IF(INDEX(Tendina_Brand_per_Settore,SERVIZIO!$A$4)='Pivot Punti Vendita'!$T50,'Pivot Punti Vendita'!$U50,"")</f>
        <v/>
      </c>
    </row>
    <row r="51" spans="1:22" x14ac:dyDescent="0.25">
      <c r="A51" t="s">
        <v>633</v>
      </c>
      <c r="B51" t="s">
        <v>564</v>
      </c>
      <c r="C51" s="31"/>
      <c r="D51" s="31"/>
      <c r="E51" s="31">
        <v>38</v>
      </c>
      <c r="F51" s="31"/>
      <c r="G51" s="31"/>
      <c r="H51" s="31"/>
      <c r="I51" s="31"/>
      <c r="J51" s="31"/>
      <c r="K51" s="31"/>
      <c r="L51" s="31"/>
      <c r="M51" s="31"/>
      <c r="N51" s="31"/>
      <c r="O51" s="31">
        <f ca="1">IFERROR(IF(SERVIZIO!$A$3=1,IF(GETPIVOTDATA("N. Punti Vendita",$A$1,"Brand",$A51,"Data",DATE(YEAR(INDEX(Tendina_Data,SERVIZIO!$A$2)),MONTH(INDEX(Tendina_Data,SERVIZIO!$A$2)),1),"Settore",$B51)&lt;&gt;"",GETPIVOTDATA("N. Punti Vendita",$A$1,"Brand",$A51,"Data",DATE(YEAR(INDEX(Tendina_Data,SERVIZIO!$A$2)),MONTH(INDEX(Tendina_Data,SERVIZIO!$A$2)),1),"Settore",$B51),""),IF(AND(GETPIVOTDATA("N. Punti Vendita",$A$1,"Brand",$A51,"Data",DATE(YEAR(INDEX(Tendina_Data,SERVIZIO!$A$2)),MONTH(INDEX(Tendina_Data,SERVIZIO!$A$2)),1),"Settore",INDEX(Tendina_Settori,SERVIZIO!$A$3))&lt;&gt;"",INDEX(Tendina_Settori,SERVIZIO!$A$3)=$B51)=TRUE,GETPIVOTDATA("N. Punti Vendita",$A$1,"Brand",$A51,"Data",DATE(YEAR(INDEX(Tendina_Data,SERVIZIO!$A$2)),MONTH(INDEX(Tendina_Data,SERVIZIO!$A$2)),1),"Settore",INDEX(Tendina_Settori,SERVIZIO!$A$3)),"")),"")</f>
        <v>38</v>
      </c>
      <c r="P51" s="31">
        <f ca="1">IF(O51&lt;&gt;"",O51-(COUNTIF($O$3:O51,O51)/1000),"")</f>
        <v>37.999000000000002</v>
      </c>
      <c r="Q51" s="31">
        <f t="shared" ca="1" si="2"/>
        <v>153</v>
      </c>
      <c r="R51" s="31"/>
      <c r="S51" s="31">
        <v>49</v>
      </c>
      <c r="T51" s="31" t="str">
        <f t="shared" ca="1" si="0"/>
        <v>Brand_92</v>
      </c>
      <c r="U51" s="31">
        <f t="shared" ca="1" si="1"/>
        <v>226</v>
      </c>
      <c r="V51" s="31" t="str">
        <f ca="1">IF(INDEX(Tendina_Brand_per_Settore,SERVIZIO!$A$4)='Pivot Punti Vendita'!$T51,'Pivot Punti Vendita'!$U51,"")</f>
        <v/>
      </c>
    </row>
    <row r="52" spans="1:22" x14ac:dyDescent="0.25">
      <c r="A52" t="s">
        <v>634</v>
      </c>
      <c r="B52" t="s">
        <v>222</v>
      </c>
      <c r="C52" s="31">
        <v>190</v>
      </c>
      <c r="D52" s="31">
        <v>190</v>
      </c>
      <c r="E52" s="31">
        <v>709</v>
      </c>
      <c r="F52" s="31"/>
      <c r="G52" s="31"/>
      <c r="H52" s="31"/>
      <c r="I52" s="31"/>
      <c r="J52" s="31"/>
      <c r="K52" s="31"/>
      <c r="L52" s="31"/>
      <c r="M52" s="31"/>
      <c r="N52" s="31"/>
      <c r="O52" s="31">
        <f ca="1">IFERROR(IF(SERVIZIO!$A$3=1,IF(GETPIVOTDATA("N. Punti Vendita",$A$1,"Brand",$A52,"Data",DATE(YEAR(INDEX(Tendina_Data,SERVIZIO!$A$2)),MONTH(INDEX(Tendina_Data,SERVIZIO!$A$2)),1),"Settore",$B52)&lt;&gt;"",GETPIVOTDATA("N. Punti Vendita",$A$1,"Brand",$A52,"Data",DATE(YEAR(INDEX(Tendina_Data,SERVIZIO!$A$2)),MONTH(INDEX(Tendina_Data,SERVIZIO!$A$2)),1),"Settore",$B52),""),IF(AND(GETPIVOTDATA("N. Punti Vendita",$A$1,"Brand",$A52,"Data",DATE(YEAR(INDEX(Tendina_Data,SERVIZIO!$A$2)),MONTH(INDEX(Tendina_Data,SERVIZIO!$A$2)),1),"Settore",INDEX(Tendina_Settori,SERVIZIO!$A$3))&lt;&gt;"",INDEX(Tendina_Settori,SERVIZIO!$A$3)=$B52)=TRUE,GETPIVOTDATA("N. Punti Vendita",$A$1,"Brand",$A52,"Data",DATE(YEAR(INDEX(Tendina_Data,SERVIZIO!$A$2)),MONTH(INDEX(Tendina_Data,SERVIZIO!$A$2)),1),"Settore",INDEX(Tendina_Settori,SERVIZIO!$A$3)),"")),"")</f>
        <v>709</v>
      </c>
      <c r="P52" s="31">
        <f ca="1">IF(O52&lt;&gt;"",O52-(COUNTIF($O$3:O52,O52)/1000),"")</f>
        <v>708.99900000000002</v>
      </c>
      <c r="Q52" s="31">
        <f t="shared" ca="1" si="2"/>
        <v>10</v>
      </c>
      <c r="R52" s="31"/>
      <c r="S52" s="31">
        <v>50</v>
      </c>
      <c r="T52" s="31" t="str">
        <f t="shared" ca="1" si="0"/>
        <v>Brand_236</v>
      </c>
      <c r="U52" s="31">
        <f t="shared" ca="1" si="1"/>
        <v>200</v>
      </c>
      <c r="V52" s="31" t="str">
        <f ca="1">IF(INDEX(Tendina_Brand_per_Settore,SERVIZIO!$A$4)='Pivot Punti Vendita'!$T52,'Pivot Punti Vendita'!$U52,"")</f>
        <v/>
      </c>
    </row>
    <row r="53" spans="1:22" x14ac:dyDescent="0.25">
      <c r="A53" t="s">
        <v>637</v>
      </c>
      <c r="B53" t="s">
        <v>200</v>
      </c>
      <c r="C53" s="31">
        <v>60</v>
      </c>
      <c r="D53" s="31">
        <v>60</v>
      </c>
      <c r="E53" s="31">
        <v>60</v>
      </c>
      <c r="F53" s="31"/>
      <c r="G53" s="31"/>
      <c r="H53" s="31"/>
      <c r="I53" s="31"/>
      <c r="J53" s="31"/>
      <c r="K53" s="31"/>
      <c r="L53" s="31"/>
      <c r="M53" s="31"/>
      <c r="N53" s="31"/>
      <c r="O53" s="31">
        <f ca="1">IFERROR(IF(SERVIZIO!$A$3=1,IF(GETPIVOTDATA("N. Punti Vendita",$A$1,"Brand",$A53,"Data",DATE(YEAR(INDEX(Tendina_Data,SERVIZIO!$A$2)),MONTH(INDEX(Tendina_Data,SERVIZIO!$A$2)),1),"Settore",$B53)&lt;&gt;"",GETPIVOTDATA("N. Punti Vendita",$A$1,"Brand",$A53,"Data",DATE(YEAR(INDEX(Tendina_Data,SERVIZIO!$A$2)),MONTH(INDEX(Tendina_Data,SERVIZIO!$A$2)),1),"Settore",$B53),""),IF(AND(GETPIVOTDATA("N. Punti Vendita",$A$1,"Brand",$A53,"Data",DATE(YEAR(INDEX(Tendina_Data,SERVIZIO!$A$2)),MONTH(INDEX(Tendina_Data,SERVIZIO!$A$2)),1),"Settore",INDEX(Tendina_Settori,SERVIZIO!$A$3))&lt;&gt;"",INDEX(Tendina_Settori,SERVIZIO!$A$3)=$B53)=TRUE,GETPIVOTDATA("N. Punti Vendita",$A$1,"Brand",$A53,"Data",DATE(YEAR(INDEX(Tendina_Data,SERVIZIO!$A$2)),MONTH(INDEX(Tendina_Data,SERVIZIO!$A$2)),1),"Settore",INDEX(Tendina_Settori,SERVIZIO!$A$3)),"")),"")</f>
        <v>60</v>
      </c>
      <c r="P53" s="31">
        <f ca="1">IF(O53&lt;&gt;"",O53-(COUNTIF($O$3:O53,O53)/1000),"")</f>
        <v>59.997999999999998</v>
      </c>
      <c r="Q53" s="31">
        <f t="shared" ca="1" si="2"/>
        <v>119</v>
      </c>
      <c r="R53" s="31"/>
      <c r="S53" s="31">
        <v>51</v>
      </c>
      <c r="T53" s="31" t="str">
        <f t="shared" ca="1" si="0"/>
        <v>Brand_162</v>
      </c>
      <c r="U53" s="31">
        <f t="shared" ca="1" si="1"/>
        <v>191</v>
      </c>
      <c r="V53" s="31" t="str">
        <f ca="1">IF(INDEX(Tendina_Brand_per_Settore,SERVIZIO!$A$4)='Pivot Punti Vendita'!$T53,'Pivot Punti Vendita'!$U53,"")</f>
        <v/>
      </c>
    </row>
    <row r="54" spans="1:22" x14ac:dyDescent="0.25">
      <c r="A54" t="s">
        <v>639</v>
      </c>
      <c r="B54" t="s">
        <v>214</v>
      </c>
      <c r="C54" s="31"/>
      <c r="D54" s="31"/>
      <c r="E54" s="31">
        <v>55</v>
      </c>
      <c r="F54" s="31"/>
      <c r="G54" s="31"/>
      <c r="H54" s="31"/>
      <c r="I54" s="31"/>
      <c r="J54" s="31"/>
      <c r="K54" s="31"/>
      <c r="L54" s="31"/>
      <c r="M54" s="31"/>
      <c r="N54" s="31"/>
      <c r="O54" s="31">
        <f ca="1">IFERROR(IF(SERVIZIO!$A$3=1,IF(GETPIVOTDATA("N. Punti Vendita",$A$1,"Brand",$A54,"Data",DATE(YEAR(INDEX(Tendina_Data,SERVIZIO!$A$2)),MONTH(INDEX(Tendina_Data,SERVIZIO!$A$2)),1),"Settore",$B54)&lt;&gt;"",GETPIVOTDATA("N. Punti Vendita",$A$1,"Brand",$A54,"Data",DATE(YEAR(INDEX(Tendina_Data,SERVIZIO!$A$2)),MONTH(INDEX(Tendina_Data,SERVIZIO!$A$2)),1),"Settore",$B54),""),IF(AND(GETPIVOTDATA("N. Punti Vendita",$A$1,"Brand",$A54,"Data",DATE(YEAR(INDEX(Tendina_Data,SERVIZIO!$A$2)),MONTH(INDEX(Tendina_Data,SERVIZIO!$A$2)),1),"Settore",INDEX(Tendina_Settori,SERVIZIO!$A$3))&lt;&gt;"",INDEX(Tendina_Settori,SERVIZIO!$A$3)=$B54)=TRUE,GETPIVOTDATA("N. Punti Vendita",$A$1,"Brand",$A54,"Data",DATE(YEAR(INDEX(Tendina_Data,SERVIZIO!$A$2)),MONTH(INDEX(Tendina_Data,SERVIZIO!$A$2)),1),"Settore",INDEX(Tendina_Settori,SERVIZIO!$A$3)),"")),"")</f>
        <v>55</v>
      </c>
      <c r="P54" s="31">
        <f ca="1">IF(O54&lt;&gt;"",O54-(COUNTIF($O$3:O54,O54)/1000),"")</f>
        <v>54.999000000000002</v>
      </c>
      <c r="Q54" s="31">
        <f t="shared" ca="1" si="2"/>
        <v>126</v>
      </c>
      <c r="R54" s="31"/>
      <c r="S54" s="31">
        <v>52</v>
      </c>
      <c r="T54" s="31" t="str">
        <f t="shared" ca="1" si="0"/>
        <v>Brand_214</v>
      </c>
      <c r="U54" s="31">
        <f t="shared" ca="1" si="1"/>
        <v>190</v>
      </c>
      <c r="V54" s="31" t="str">
        <f ca="1">IF(INDEX(Tendina_Brand_per_Settore,SERVIZIO!$A$4)='Pivot Punti Vendita'!$T54,'Pivot Punti Vendita'!$U54,"")</f>
        <v/>
      </c>
    </row>
    <row r="55" spans="1:22" x14ac:dyDescent="0.25">
      <c r="A55" t="s">
        <v>640</v>
      </c>
      <c r="B55" t="s">
        <v>206</v>
      </c>
      <c r="C55" s="31">
        <v>6</v>
      </c>
      <c r="D55" s="31">
        <v>6</v>
      </c>
      <c r="E55" s="31">
        <v>6</v>
      </c>
      <c r="F55" s="31"/>
      <c r="G55" s="31"/>
      <c r="H55" s="31"/>
      <c r="I55" s="31"/>
      <c r="J55" s="31"/>
      <c r="K55" s="31"/>
      <c r="L55" s="31"/>
      <c r="M55" s="31"/>
      <c r="N55" s="31"/>
      <c r="O55" s="31">
        <f ca="1">IFERROR(IF(SERVIZIO!$A$3=1,IF(GETPIVOTDATA("N. Punti Vendita",$A$1,"Brand",$A55,"Data",DATE(YEAR(INDEX(Tendina_Data,SERVIZIO!$A$2)),MONTH(INDEX(Tendina_Data,SERVIZIO!$A$2)),1),"Settore",$B55)&lt;&gt;"",GETPIVOTDATA("N. Punti Vendita",$A$1,"Brand",$A55,"Data",DATE(YEAR(INDEX(Tendina_Data,SERVIZIO!$A$2)),MONTH(INDEX(Tendina_Data,SERVIZIO!$A$2)),1),"Settore",$B55),""),IF(AND(GETPIVOTDATA("N. Punti Vendita",$A$1,"Brand",$A55,"Data",DATE(YEAR(INDEX(Tendina_Data,SERVIZIO!$A$2)),MONTH(INDEX(Tendina_Data,SERVIZIO!$A$2)),1),"Settore",INDEX(Tendina_Settori,SERVIZIO!$A$3))&lt;&gt;"",INDEX(Tendina_Settori,SERVIZIO!$A$3)=$B55)=TRUE,GETPIVOTDATA("N. Punti Vendita",$A$1,"Brand",$A55,"Data",DATE(YEAR(INDEX(Tendina_Data,SERVIZIO!$A$2)),MONTH(INDEX(Tendina_Data,SERVIZIO!$A$2)),1),"Settore",INDEX(Tendina_Settori,SERVIZIO!$A$3)),"")),"")</f>
        <v>6</v>
      </c>
      <c r="P55" s="31">
        <f ca="1">IF(O55&lt;&gt;"",O55-(COUNTIF($O$3:O55,O55)/1000),"")</f>
        <v>5.9980000000000002</v>
      </c>
      <c r="Q55" s="31">
        <f t="shared" ca="1" si="2"/>
        <v>215</v>
      </c>
      <c r="R55" s="31"/>
      <c r="S55" s="31">
        <v>53</v>
      </c>
      <c r="T55" s="31" t="str">
        <f t="shared" ca="1" si="0"/>
        <v>Brand_101</v>
      </c>
      <c r="U55" s="31">
        <f t="shared" ca="1" si="1"/>
        <v>185</v>
      </c>
      <c r="V55" s="31" t="str">
        <f ca="1">IF(INDEX(Tendina_Brand_per_Settore,SERVIZIO!$A$4)='Pivot Punti Vendita'!$T55,'Pivot Punti Vendita'!$U55,"")</f>
        <v/>
      </c>
    </row>
    <row r="56" spans="1:22" x14ac:dyDescent="0.25">
      <c r="A56" t="s">
        <v>641</v>
      </c>
      <c r="B56" t="s">
        <v>107</v>
      </c>
      <c r="C56" s="31">
        <v>120</v>
      </c>
      <c r="D56" s="31">
        <v>120</v>
      </c>
      <c r="E56" s="31">
        <v>120</v>
      </c>
      <c r="F56" s="31"/>
      <c r="G56" s="31"/>
      <c r="H56" s="31"/>
      <c r="I56" s="31"/>
      <c r="J56" s="31"/>
      <c r="K56" s="31"/>
      <c r="L56" s="31"/>
      <c r="M56" s="31"/>
      <c r="N56" s="31"/>
      <c r="O56" s="31">
        <f ca="1">IFERROR(IF(SERVIZIO!$A$3=1,IF(GETPIVOTDATA("N. Punti Vendita",$A$1,"Brand",$A56,"Data",DATE(YEAR(INDEX(Tendina_Data,SERVIZIO!$A$2)),MONTH(INDEX(Tendina_Data,SERVIZIO!$A$2)),1),"Settore",$B56)&lt;&gt;"",GETPIVOTDATA("N. Punti Vendita",$A$1,"Brand",$A56,"Data",DATE(YEAR(INDEX(Tendina_Data,SERVIZIO!$A$2)),MONTH(INDEX(Tendina_Data,SERVIZIO!$A$2)),1),"Settore",$B56),""),IF(AND(GETPIVOTDATA("N. Punti Vendita",$A$1,"Brand",$A56,"Data",DATE(YEAR(INDEX(Tendina_Data,SERVIZIO!$A$2)),MONTH(INDEX(Tendina_Data,SERVIZIO!$A$2)),1),"Settore",INDEX(Tendina_Settori,SERVIZIO!$A$3))&lt;&gt;"",INDEX(Tendina_Settori,SERVIZIO!$A$3)=$B56)=TRUE,GETPIVOTDATA("N. Punti Vendita",$A$1,"Brand",$A56,"Data",DATE(YEAR(INDEX(Tendina_Data,SERVIZIO!$A$2)),MONTH(INDEX(Tendina_Data,SERVIZIO!$A$2)),1),"Settore",INDEX(Tendina_Settori,SERVIZIO!$A$3)),"")),"")</f>
        <v>120</v>
      </c>
      <c r="P56" s="31">
        <f ca="1">IF(O56&lt;&gt;"",O56-(COUNTIF($O$3:O56,O56)/1000),"")</f>
        <v>119.999</v>
      </c>
      <c r="Q56" s="31">
        <f t="shared" ca="1" si="2"/>
        <v>79</v>
      </c>
      <c r="R56" s="31"/>
      <c r="S56" s="31">
        <v>54</v>
      </c>
      <c r="T56" s="31" t="str">
        <f t="shared" ca="1" si="0"/>
        <v>Brand_173</v>
      </c>
      <c r="U56" s="31">
        <f t="shared" ca="1" si="1"/>
        <v>185</v>
      </c>
      <c r="V56" s="31" t="str">
        <f ca="1">IF(INDEX(Tendina_Brand_per_Settore,SERVIZIO!$A$4)='Pivot Punti Vendita'!$T56,'Pivot Punti Vendita'!$U56,"")</f>
        <v/>
      </c>
    </row>
    <row r="57" spans="1:22" x14ac:dyDescent="0.25">
      <c r="A57" t="s">
        <v>642</v>
      </c>
      <c r="B57" t="s">
        <v>206</v>
      </c>
      <c r="C57" s="31">
        <v>8</v>
      </c>
      <c r="D57" s="31">
        <v>8</v>
      </c>
      <c r="E57" s="31">
        <v>8</v>
      </c>
      <c r="F57" s="31"/>
      <c r="G57" s="31"/>
      <c r="H57" s="31"/>
      <c r="I57" s="31"/>
      <c r="J57" s="31"/>
      <c r="K57" s="31"/>
      <c r="L57" s="31"/>
      <c r="M57" s="31"/>
      <c r="N57" s="31"/>
      <c r="O57" s="31">
        <f ca="1">IFERROR(IF(SERVIZIO!$A$3=1,IF(GETPIVOTDATA("N. Punti Vendita",$A$1,"Brand",$A57,"Data",DATE(YEAR(INDEX(Tendina_Data,SERVIZIO!$A$2)),MONTH(INDEX(Tendina_Data,SERVIZIO!$A$2)),1),"Settore",$B57)&lt;&gt;"",GETPIVOTDATA("N. Punti Vendita",$A$1,"Brand",$A57,"Data",DATE(YEAR(INDEX(Tendina_Data,SERVIZIO!$A$2)),MONTH(INDEX(Tendina_Data,SERVIZIO!$A$2)),1),"Settore",$B57),""),IF(AND(GETPIVOTDATA("N. Punti Vendita",$A$1,"Brand",$A57,"Data",DATE(YEAR(INDEX(Tendina_Data,SERVIZIO!$A$2)),MONTH(INDEX(Tendina_Data,SERVIZIO!$A$2)),1),"Settore",INDEX(Tendina_Settori,SERVIZIO!$A$3))&lt;&gt;"",INDEX(Tendina_Settori,SERVIZIO!$A$3)=$B57)=TRUE,GETPIVOTDATA("N. Punti Vendita",$A$1,"Brand",$A57,"Data",DATE(YEAR(INDEX(Tendina_Data,SERVIZIO!$A$2)),MONTH(INDEX(Tendina_Data,SERVIZIO!$A$2)),1),"Settore",INDEX(Tendina_Settori,SERVIZIO!$A$3)),"")),"")</f>
        <v>8</v>
      </c>
      <c r="P57" s="31">
        <f ca="1">IF(O57&lt;&gt;"",O57-(COUNTIF($O$3:O57,O57)/1000),"")</f>
        <v>7.9960000000000004</v>
      </c>
      <c r="Q57" s="31">
        <f t="shared" ca="1" si="2"/>
        <v>208</v>
      </c>
      <c r="R57" s="31"/>
      <c r="S57" s="31">
        <v>55</v>
      </c>
      <c r="T57" s="31" t="str">
        <f t="shared" ca="1" si="0"/>
        <v>Brand_188</v>
      </c>
      <c r="U57" s="31">
        <f t="shared" ca="1" si="1"/>
        <v>182</v>
      </c>
      <c r="V57" s="31" t="str">
        <f ca="1">IF(INDEX(Tendina_Brand_per_Settore,SERVIZIO!$A$4)='Pivot Punti Vendita'!$T57,'Pivot Punti Vendita'!$U57,"")</f>
        <v/>
      </c>
    </row>
    <row r="58" spans="1:22" x14ac:dyDescent="0.25">
      <c r="A58" t="s">
        <v>643</v>
      </c>
      <c r="B58" t="s">
        <v>223</v>
      </c>
      <c r="C58" s="31">
        <v>60</v>
      </c>
      <c r="D58" s="31">
        <v>60</v>
      </c>
      <c r="E58" s="31">
        <v>60</v>
      </c>
      <c r="F58" s="31"/>
      <c r="G58" s="31"/>
      <c r="H58" s="31"/>
      <c r="I58" s="31"/>
      <c r="J58" s="31"/>
      <c r="K58" s="31"/>
      <c r="L58" s="31"/>
      <c r="M58" s="31"/>
      <c r="N58" s="31"/>
      <c r="O58" s="31">
        <f ca="1">IFERROR(IF(SERVIZIO!$A$3=1,IF(GETPIVOTDATA("N. Punti Vendita",$A$1,"Brand",$A58,"Data",DATE(YEAR(INDEX(Tendina_Data,SERVIZIO!$A$2)),MONTH(INDEX(Tendina_Data,SERVIZIO!$A$2)),1),"Settore",$B58)&lt;&gt;"",GETPIVOTDATA("N. Punti Vendita",$A$1,"Brand",$A58,"Data",DATE(YEAR(INDEX(Tendina_Data,SERVIZIO!$A$2)),MONTH(INDEX(Tendina_Data,SERVIZIO!$A$2)),1),"Settore",$B58),""),IF(AND(GETPIVOTDATA("N. Punti Vendita",$A$1,"Brand",$A58,"Data",DATE(YEAR(INDEX(Tendina_Data,SERVIZIO!$A$2)),MONTH(INDEX(Tendina_Data,SERVIZIO!$A$2)),1),"Settore",INDEX(Tendina_Settori,SERVIZIO!$A$3))&lt;&gt;"",INDEX(Tendina_Settori,SERVIZIO!$A$3)=$B58)=TRUE,GETPIVOTDATA("N. Punti Vendita",$A$1,"Brand",$A58,"Data",DATE(YEAR(INDEX(Tendina_Data,SERVIZIO!$A$2)),MONTH(INDEX(Tendina_Data,SERVIZIO!$A$2)),1),"Settore",INDEX(Tendina_Settori,SERVIZIO!$A$3)),"")),"")</f>
        <v>60</v>
      </c>
      <c r="P58" s="31">
        <f ca="1">IF(O58&lt;&gt;"",O58-(COUNTIF($O$3:O58,O58)/1000),"")</f>
        <v>59.997</v>
      </c>
      <c r="Q58" s="31">
        <f t="shared" ca="1" si="2"/>
        <v>120</v>
      </c>
      <c r="R58" s="31"/>
      <c r="S58" s="31">
        <v>56</v>
      </c>
      <c r="T58" s="31" t="str">
        <f t="shared" ca="1" si="0"/>
        <v>Brand_60</v>
      </c>
      <c r="U58" s="31">
        <f t="shared" ca="1" si="1"/>
        <v>171</v>
      </c>
      <c r="V58" s="31" t="str">
        <f ca="1">IF(INDEX(Tendina_Brand_per_Settore,SERVIZIO!$A$4)='Pivot Punti Vendita'!$T58,'Pivot Punti Vendita'!$U58,"")</f>
        <v/>
      </c>
    </row>
    <row r="59" spans="1:22" x14ac:dyDescent="0.25">
      <c r="A59" t="s">
        <v>534</v>
      </c>
      <c r="B59" t="s">
        <v>200</v>
      </c>
      <c r="C59" s="31"/>
      <c r="D59" s="31"/>
      <c r="E59" s="31">
        <v>50</v>
      </c>
      <c r="F59" s="31"/>
      <c r="G59" s="31"/>
      <c r="H59" s="31"/>
      <c r="I59" s="31"/>
      <c r="J59" s="31"/>
      <c r="K59" s="31"/>
      <c r="L59" s="31"/>
      <c r="M59" s="31"/>
      <c r="N59" s="31"/>
      <c r="O59" s="31">
        <f ca="1">IFERROR(IF(SERVIZIO!$A$3=1,IF(GETPIVOTDATA("N. Punti Vendita",$A$1,"Brand",$A59,"Data",DATE(YEAR(INDEX(Tendina_Data,SERVIZIO!$A$2)),MONTH(INDEX(Tendina_Data,SERVIZIO!$A$2)),1),"Settore",$B59)&lt;&gt;"",GETPIVOTDATA("N. Punti Vendita",$A$1,"Brand",$A59,"Data",DATE(YEAR(INDEX(Tendina_Data,SERVIZIO!$A$2)),MONTH(INDEX(Tendina_Data,SERVIZIO!$A$2)),1),"Settore",$B59),""),IF(AND(GETPIVOTDATA("N. Punti Vendita",$A$1,"Brand",$A59,"Data",DATE(YEAR(INDEX(Tendina_Data,SERVIZIO!$A$2)),MONTH(INDEX(Tendina_Data,SERVIZIO!$A$2)),1),"Settore",INDEX(Tendina_Settori,SERVIZIO!$A$3))&lt;&gt;"",INDEX(Tendina_Settori,SERVIZIO!$A$3)=$B59)=TRUE,GETPIVOTDATA("N. Punti Vendita",$A$1,"Brand",$A59,"Data",DATE(YEAR(INDEX(Tendina_Data,SERVIZIO!$A$2)),MONTH(INDEX(Tendina_Data,SERVIZIO!$A$2)),1),"Settore",INDEX(Tendina_Settori,SERVIZIO!$A$3)),"")),"")</f>
        <v>50</v>
      </c>
      <c r="P59" s="31">
        <f ca="1">IF(O59&lt;&gt;"",O59-(COUNTIF($O$3:O59,O59)/1000),"")</f>
        <v>49.999000000000002</v>
      </c>
      <c r="Q59" s="31">
        <f t="shared" ca="1" si="2"/>
        <v>132</v>
      </c>
      <c r="R59" s="31"/>
      <c r="S59" s="31">
        <v>57</v>
      </c>
      <c r="T59" s="31" t="str">
        <f t="shared" ca="1" si="0"/>
        <v>Brand_140</v>
      </c>
      <c r="U59" s="31">
        <f t="shared" ca="1" si="1"/>
        <v>170</v>
      </c>
      <c r="V59" s="31" t="str">
        <f ca="1">IF(INDEX(Tendina_Brand_per_Settore,SERVIZIO!$A$4)='Pivot Punti Vendita'!$T59,'Pivot Punti Vendita'!$U59,"")</f>
        <v/>
      </c>
    </row>
    <row r="60" spans="1:22" x14ac:dyDescent="0.25">
      <c r="A60" t="s">
        <v>114</v>
      </c>
      <c r="B60" t="s">
        <v>200</v>
      </c>
      <c r="C60" s="31"/>
      <c r="D60" s="31">
        <v>80</v>
      </c>
      <c r="E60" s="31">
        <v>80</v>
      </c>
      <c r="F60" s="31"/>
      <c r="G60" s="31"/>
      <c r="H60" s="31"/>
      <c r="I60" s="31"/>
      <c r="J60" s="31"/>
      <c r="K60" s="31"/>
      <c r="L60" s="31"/>
      <c r="M60" s="31"/>
      <c r="N60" s="31"/>
      <c r="O60" s="31">
        <f ca="1">IFERROR(IF(SERVIZIO!$A$3=1,IF(GETPIVOTDATA("N. Punti Vendita",$A$1,"Brand",$A60,"Data",DATE(YEAR(INDEX(Tendina_Data,SERVIZIO!$A$2)),MONTH(INDEX(Tendina_Data,SERVIZIO!$A$2)),1),"Settore",$B60)&lt;&gt;"",GETPIVOTDATA("N. Punti Vendita",$A$1,"Brand",$A60,"Data",DATE(YEAR(INDEX(Tendina_Data,SERVIZIO!$A$2)),MONTH(INDEX(Tendina_Data,SERVIZIO!$A$2)),1),"Settore",$B60),""),IF(AND(GETPIVOTDATA("N. Punti Vendita",$A$1,"Brand",$A60,"Data",DATE(YEAR(INDEX(Tendina_Data,SERVIZIO!$A$2)),MONTH(INDEX(Tendina_Data,SERVIZIO!$A$2)),1),"Settore",INDEX(Tendina_Settori,SERVIZIO!$A$3))&lt;&gt;"",INDEX(Tendina_Settori,SERVIZIO!$A$3)=$B60)=TRUE,GETPIVOTDATA("N. Punti Vendita",$A$1,"Brand",$A60,"Data",DATE(YEAR(INDEX(Tendina_Data,SERVIZIO!$A$2)),MONTH(INDEX(Tendina_Data,SERVIZIO!$A$2)),1),"Settore",INDEX(Tendina_Settori,SERVIZIO!$A$3)),"")),"")</f>
        <v>80</v>
      </c>
      <c r="P60" s="31">
        <f ca="1">IF(O60&lt;&gt;"",O60-(COUNTIF($O$3:O60,O60)/1000),"")</f>
        <v>79.998999999999995</v>
      </c>
      <c r="Q60" s="31">
        <f t="shared" ca="1" si="2"/>
        <v>105</v>
      </c>
      <c r="R60" s="31"/>
      <c r="S60" s="31">
        <v>58</v>
      </c>
      <c r="T60" s="31" t="str">
        <f t="shared" ca="1" si="0"/>
        <v>Brand_226</v>
      </c>
      <c r="U60" s="31">
        <f t="shared" ca="1" si="1"/>
        <v>170</v>
      </c>
      <c r="V60" s="31" t="str">
        <f ca="1">IF(INDEX(Tendina_Brand_per_Settore,SERVIZIO!$A$4)='Pivot Punti Vendita'!$T60,'Pivot Punti Vendita'!$U60,"")</f>
        <v/>
      </c>
    </row>
    <row r="61" spans="1:22" x14ac:dyDescent="0.25">
      <c r="A61" t="s">
        <v>644</v>
      </c>
      <c r="B61" t="s">
        <v>222</v>
      </c>
      <c r="C61" s="31">
        <v>3015</v>
      </c>
      <c r="D61" s="31">
        <v>3015</v>
      </c>
      <c r="E61" s="31">
        <v>3015</v>
      </c>
      <c r="F61" s="31"/>
      <c r="G61" s="31"/>
      <c r="H61" s="31"/>
      <c r="I61" s="31"/>
      <c r="J61" s="31"/>
      <c r="K61" s="31"/>
      <c r="L61" s="31"/>
      <c r="M61" s="31"/>
      <c r="N61" s="31"/>
      <c r="O61" s="31">
        <f ca="1">IFERROR(IF(SERVIZIO!$A$3=1,IF(GETPIVOTDATA("N. Punti Vendita",$A$1,"Brand",$A61,"Data",DATE(YEAR(INDEX(Tendina_Data,SERVIZIO!$A$2)),MONTH(INDEX(Tendina_Data,SERVIZIO!$A$2)),1),"Settore",$B61)&lt;&gt;"",GETPIVOTDATA("N. Punti Vendita",$A$1,"Brand",$A61,"Data",DATE(YEAR(INDEX(Tendina_Data,SERVIZIO!$A$2)),MONTH(INDEX(Tendina_Data,SERVIZIO!$A$2)),1),"Settore",$B61),""),IF(AND(GETPIVOTDATA("N. Punti Vendita",$A$1,"Brand",$A61,"Data",DATE(YEAR(INDEX(Tendina_Data,SERVIZIO!$A$2)),MONTH(INDEX(Tendina_Data,SERVIZIO!$A$2)),1),"Settore",INDEX(Tendina_Settori,SERVIZIO!$A$3))&lt;&gt;"",INDEX(Tendina_Settori,SERVIZIO!$A$3)=$B61)=TRUE,GETPIVOTDATA("N. Punti Vendita",$A$1,"Brand",$A61,"Data",DATE(YEAR(INDEX(Tendina_Data,SERVIZIO!$A$2)),MONTH(INDEX(Tendina_Data,SERVIZIO!$A$2)),1),"Settore",INDEX(Tendina_Settori,SERVIZIO!$A$3)),"")),"")</f>
        <v>3015</v>
      </c>
      <c r="P61" s="31">
        <f ca="1">IF(O61&lt;&gt;"",O61-(COUNTIF($O$3:O61,O61)/1000),"")</f>
        <v>3014.9989999999998</v>
      </c>
      <c r="Q61" s="31">
        <f t="shared" ca="1" si="2"/>
        <v>2</v>
      </c>
      <c r="R61" s="31"/>
      <c r="S61" s="31">
        <v>59</v>
      </c>
      <c r="T61" s="31" t="str">
        <f t="shared" ca="1" si="0"/>
        <v>Brand_240</v>
      </c>
      <c r="U61" s="31">
        <f t="shared" ca="1" si="1"/>
        <v>170</v>
      </c>
      <c r="V61" s="31" t="str">
        <f ca="1">IF(INDEX(Tendina_Brand_per_Settore,SERVIZIO!$A$4)='Pivot Punti Vendita'!$T61,'Pivot Punti Vendita'!$U61,"")</f>
        <v/>
      </c>
    </row>
    <row r="62" spans="1:22" x14ac:dyDescent="0.25">
      <c r="A62" t="s">
        <v>645</v>
      </c>
      <c r="B62" t="s">
        <v>200</v>
      </c>
      <c r="C62" s="31"/>
      <c r="D62" s="31">
        <v>171</v>
      </c>
      <c r="E62" s="31">
        <v>171</v>
      </c>
      <c r="F62" s="31"/>
      <c r="G62" s="31"/>
      <c r="H62" s="31"/>
      <c r="I62" s="31"/>
      <c r="J62" s="31"/>
      <c r="K62" s="31"/>
      <c r="L62" s="31"/>
      <c r="M62" s="31"/>
      <c r="N62" s="31"/>
      <c r="O62" s="31">
        <f ca="1">IFERROR(IF(SERVIZIO!$A$3=1,IF(GETPIVOTDATA("N. Punti Vendita",$A$1,"Brand",$A62,"Data",DATE(YEAR(INDEX(Tendina_Data,SERVIZIO!$A$2)),MONTH(INDEX(Tendina_Data,SERVIZIO!$A$2)),1),"Settore",$B62)&lt;&gt;"",GETPIVOTDATA("N. Punti Vendita",$A$1,"Brand",$A62,"Data",DATE(YEAR(INDEX(Tendina_Data,SERVIZIO!$A$2)),MONTH(INDEX(Tendina_Data,SERVIZIO!$A$2)),1),"Settore",$B62),""),IF(AND(GETPIVOTDATA("N. Punti Vendita",$A$1,"Brand",$A62,"Data",DATE(YEAR(INDEX(Tendina_Data,SERVIZIO!$A$2)),MONTH(INDEX(Tendina_Data,SERVIZIO!$A$2)),1),"Settore",INDEX(Tendina_Settori,SERVIZIO!$A$3))&lt;&gt;"",INDEX(Tendina_Settori,SERVIZIO!$A$3)=$B62)=TRUE,GETPIVOTDATA("N. Punti Vendita",$A$1,"Brand",$A62,"Data",DATE(YEAR(INDEX(Tendina_Data,SERVIZIO!$A$2)),MONTH(INDEX(Tendina_Data,SERVIZIO!$A$2)),1),"Settore",INDEX(Tendina_Settori,SERVIZIO!$A$3)),"")),"")</f>
        <v>171</v>
      </c>
      <c r="P62" s="31">
        <f ca="1">IF(O62&lt;&gt;"",O62-(COUNTIF($O$3:O62,O62)/1000),"")</f>
        <v>170.999</v>
      </c>
      <c r="Q62" s="31">
        <f t="shared" ca="1" si="2"/>
        <v>56</v>
      </c>
      <c r="R62" s="31"/>
      <c r="S62" s="31">
        <v>60</v>
      </c>
      <c r="T62" s="31" t="str">
        <f t="shared" ca="1" si="0"/>
        <v>Brand_127</v>
      </c>
      <c r="U62" s="31">
        <f t="shared" ca="1" si="1"/>
        <v>169</v>
      </c>
      <c r="V62" s="31" t="str">
        <f ca="1">IF(INDEX(Tendina_Brand_per_Settore,SERVIZIO!$A$4)='Pivot Punti Vendita'!$T62,'Pivot Punti Vendita'!$U62,"")</f>
        <v/>
      </c>
    </row>
    <row r="63" spans="1:22" x14ac:dyDescent="0.25">
      <c r="A63" t="s">
        <v>647</v>
      </c>
      <c r="B63" t="s">
        <v>214</v>
      </c>
      <c r="C63" s="31">
        <v>0</v>
      </c>
      <c r="D63" s="31">
        <v>0</v>
      </c>
      <c r="E63" s="31">
        <v>0</v>
      </c>
      <c r="F63" s="31"/>
      <c r="G63" s="31"/>
      <c r="H63" s="31"/>
      <c r="I63" s="31"/>
      <c r="J63" s="31"/>
      <c r="K63" s="31"/>
      <c r="L63" s="31"/>
      <c r="M63" s="31"/>
      <c r="N63" s="31"/>
      <c r="O63" s="31">
        <f ca="1">IFERROR(IF(SERVIZIO!$A$3=1,IF(GETPIVOTDATA("N. Punti Vendita",$A$1,"Brand",$A63,"Data",DATE(YEAR(INDEX(Tendina_Data,SERVIZIO!$A$2)),MONTH(INDEX(Tendina_Data,SERVIZIO!$A$2)),1),"Settore",$B63)&lt;&gt;"",GETPIVOTDATA("N. Punti Vendita",$A$1,"Brand",$A63,"Data",DATE(YEAR(INDEX(Tendina_Data,SERVIZIO!$A$2)),MONTH(INDEX(Tendina_Data,SERVIZIO!$A$2)),1),"Settore",$B63),""),IF(AND(GETPIVOTDATA("N. Punti Vendita",$A$1,"Brand",$A63,"Data",DATE(YEAR(INDEX(Tendina_Data,SERVIZIO!$A$2)),MONTH(INDEX(Tendina_Data,SERVIZIO!$A$2)),1),"Settore",INDEX(Tendina_Settori,SERVIZIO!$A$3))&lt;&gt;"",INDEX(Tendina_Settori,SERVIZIO!$A$3)=$B63)=TRUE,GETPIVOTDATA("N. Punti Vendita",$A$1,"Brand",$A63,"Data",DATE(YEAR(INDEX(Tendina_Data,SERVIZIO!$A$2)),MONTH(INDEX(Tendina_Data,SERVIZIO!$A$2)),1),"Settore",INDEX(Tendina_Settori,SERVIZIO!$A$3)),"")),"")</f>
        <v>0</v>
      </c>
      <c r="P63" s="31">
        <f ca="1">IF(O63&lt;&gt;"",O63-(COUNTIF($O$3:O63,O63)/1000),"")</f>
        <v>-4.0000000000000001E-3</v>
      </c>
      <c r="Q63" s="31">
        <f t="shared" ca="1" si="2"/>
        <v>247</v>
      </c>
      <c r="R63" s="31"/>
      <c r="S63" s="31">
        <v>61</v>
      </c>
      <c r="T63" s="31" t="str">
        <f t="shared" ca="1" si="0"/>
        <v>Brand_178</v>
      </c>
      <c r="U63" s="31">
        <f t="shared" ca="1" si="1"/>
        <v>164</v>
      </c>
      <c r="V63" s="31" t="str">
        <f ca="1">IF(INDEX(Tendina_Brand_per_Settore,SERVIZIO!$A$4)='Pivot Punti Vendita'!$T63,'Pivot Punti Vendita'!$U63,"")</f>
        <v/>
      </c>
    </row>
    <row r="64" spans="1:22" x14ac:dyDescent="0.25">
      <c r="A64" t="s">
        <v>649</v>
      </c>
      <c r="B64" t="s">
        <v>222</v>
      </c>
      <c r="C64" s="31">
        <v>333</v>
      </c>
      <c r="D64" s="31">
        <v>333</v>
      </c>
      <c r="E64" s="31">
        <v>700</v>
      </c>
      <c r="F64" s="31"/>
      <c r="G64" s="31"/>
      <c r="H64" s="31"/>
      <c r="I64" s="31"/>
      <c r="J64" s="31"/>
      <c r="K64" s="31"/>
      <c r="L64" s="31"/>
      <c r="M64" s="31"/>
      <c r="N64" s="31"/>
      <c r="O64" s="31">
        <f ca="1">IFERROR(IF(SERVIZIO!$A$3=1,IF(GETPIVOTDATA("N. Punti Vendita",$A$1,"Brand",$A64,"Data",DATE(YEAR(INDEX(Tendina_Data,SERVIZIO!$A$2)),MONTH(INDEX(Tendina_Data,SERVIZIO!$A$2)),1),"Settore",$B64)&lt;&gt;"",GETPIVOTDATA("N. Punti Vendita",$A$1,"Brand",$A64,"Data",DATE(YEAR(INDEX(Tendina_Data,SERVIZIO!$A$2)),MONTH(INDEX(Tendina_Data,SERVIZIO!$A$2)),1),"Settore",$B64),""),IF(AND(GETPIVOTDATA("N. Punti Vendita",$A$1,"Brand",$A64,"Data",DATE(YEAR(INDEX(Tendina_Data,SERVIZIO!$A$2)),MONTH(INDEX(Tendina_Data,SERVIZIO!$A$2)),1),"Settore",INDEX(Tendina_Settori,SERVIZIO!$A$3))&lt;&gt;"",INDEX(Tendina_Settori,SERVIZIO!$A$3)=$B64)=TRUE,GETPIVOTDATA("N. Punti Vendita",$A$1,"Brand",$A64,"Data",DATE(YEAR(INDEX(Tendina_Data,SERVIZIO!$A$2)),MONTH(INDEX(Tendina_Data,SERVIZIO!$A$2)),1),"Settore",INDEX(Tendina_Settori,SERVIZIO!$A$3)),"")),"")</f>
        <v>700</v>
      </c>
      <c r="P64" s="31">
        <f ca="1">IF(O64&lt;&gt;"",O64-(COUNTIF($O$3:O64,O64)/1000),"")</f>
        <v>699.99800000000005</v>
      </c>
      <c r="Q64" s="31">
        <f t="shared" ca="1" si="2"/>
        <v>12</v>
      </c>
      <c r="R64" s="31"/>
      <c r="S64" s="31">
        <v>62</v>
      </c>
      <c r="T64" s="31" t="str">
        <f t="shared" ca="1" si="0"/>
        <v>Brand_115</v>
      </c>
      <c r="U64" s="31">
        <f t="shared" ca="1" si="1"/>
        <v>160</v>
      </c>
      <c r="V64" s="31" t="str">
        <f ca="1">IF(INDEX(Tendina_Brand_per_Settore,SERVIZIO!$A$4)='Pivot Punti Vendita'!$T64,'Pivot Punti Vendita'!$U64,"")</f>
        <v/>
      </c>
    </row>
    <row r="65" spans="1:22" x14ac:dyDescent="0.25">
      <c r="A65" t="s">
        <v>6</v>
      </c>
      <c r="B65" t="s">
        <v>200</v>
      </c>
      <c r="C65" s="31">
        <v>7</v>
      </c>
      <c r="D65" s="31">
        <v>7</v>
      </c>
      <c r="E65" s="31">
        <v>7</v>
      </c>
      <c r="F65" s="31"/>
      <c r="G65" s="31"/>
      <c r="H65" s="31"/>
      <c r="I65" s="31"/>
      <c r="J65" s="31"/>
      <c r="K65" s="31"/>
      <c r="L65" s="31"/>
      <c r="M65" s="31"/>
      <c r="N65" s="31"/>
      <c r="O65" s="31">
        <f ca="1">IFERROR(IF(SERVIZIO!$A$3=1,IF(GETPIVOTDATA("N. Punti Vendita",$A$1,"Brand",$A65,"Data",DATE(YEAR(INDEX(Tendina_Data,SERVIZIO!$A$2)),MONTH(INDEX(Tendina_Data,SERVIZIO!$A$2)),1),"Settore",$B65)&lt;&gt;"",GETPIVOTDATA("N. Punti Vendita",$A$1,"Brand",$A65,"Data",DATE(YEAR(INDEX(Tendina_Data,SERVIZIO!$A$2)),MONTH(INDEX(Tendina_Data,SERVIZIO!$A$2)),1),"Settore",$B65),""),IF(AND(GETPIVOTDATA("N. Punti Vendita",$A$1,"Brand",$A65,"Data",DATE(YEAR(INDEX(Tendina_Data,SERVIZIO!$A$2)),MONTH(INDEX(Tendina_Data,SERVIZIO!$A$2)),1),"Settore",INDEX(Tendina_Settori,SERVIZIO!$A$3))&lt;&gt;"",INDEX(Tendina_Settori,SERVIZIO!$A$3)=$B65)=TRUE,GETPIVOTDATA("N. Punti Vendita",$A$1,"Brand",$A65,"Data",DATE(YEAR(INDEX(Tendina_Data,SERVIZIO!$A$2)),MONTH(INDEX(Tendina_Data,SERVIZIO!$A$2)),1),"Settore",INDEX(Tendina_Settori,SERVIZIO!$A$3)),"")),"")</f>
        <v>7</v>
      </c>
      <c r="P65" s="31">
        <f ca="1">IF(O65&lt;&gt;"",O65-(COUNTIF($O$3:O65,O65)/1000),"")</f>
        <v>6.9980000000000002</v>
      </c>
      <c r="Q65" s="31">
        <f t="shared" ca="1" si="2"/>
        <v>212</v>
      </c>
      <c r="R65" s="31"/>
      <c r="S65" s="31">
        <v>63</v>
      </c>
      <c r="T65" s="31" t="str">
        <f t="shared" ca="1" si="0"/>
        <v>Brand_172</v>
      </c>
      <c r="U65" s="31">
        <f t="shared" ca="1" si="1"/>
        <v>160</v>
      </c>
      <c r="V65" s="31" t="str">
        <f ca="1">IF(INDEX(Tendina_Brand_per_Settore,SERVIZIO!$A$4)='Pivot Punti Vendita'!$T65,'Pivot Punti Vendita'!$U65,"")</f>
        <v/>
      </c>
    </row>
    <row r="66" spans="1:22" x14ac:dyDescent="0.25">
      <c r="A66" t="s">
        <v>651</v>
      </c>
      <c r="B66" t="s">
        <v>206</v>
      </c>
      <c r="C66" s="31">
        <v>2</v>
      </c>
      <c r="D66" s="31">
        <v>2</v>
      </c>
      <c r="E66" s="31">
        <v>2</v>
      </c>
      <c r="F66" s="31"/>
      <c r="G66" s="31"/>
      <c r="H66" s="31"/>
      <c r="I66" s="31"/>
      <c r="J66" s="31"/>
      <c r="K66" s="31"/>
      <c r="L66" s="31"/>
      <c r="M66" s="31"/>
      <c r="N66" s="31"/>
      <c r="O66" s="31">
        <f ca="1">IFERROR(IF(SERVIZIO!$A$3=1,IF(GETPIVOTDATA("N. Punti Vendita",$A$1,"Brand",$A66,"Data",DATE(YEAR(INDEX(Tendina_Data,SERVIZIO!$A$2)),MONTH(INDEX(Tendina_Data,SERVIZIO!$A$2)),1),"Settore",$B66)&lt;&gt;"",GETPIVOTDATA("N. Punti Vendita",$A$1,"Brand",$A66,"Data",DATE(YEAR(INDEX(Tendina_Data,SERVIZIO!$A$2)),MONTH(INDEX(Tendina_Data,SERVIZIO!$A$2)),1),"Settore",$B66),""),IF(AND(GETPIVOTDATA("N. Punti Vendita",$A$1,"Brand",$A66,"Data",DATE(YEAR(INDEX(Tendina_Data,SERVIZIO!$A$2)),MONTH(INDEX(Tendina_Data,SERVIZIO!$A$2)),1),"Settore",INDEX(Tendina_Settori,SERVIZIO!$A$3))&lt;&gt;"",INDEX(Tendina_Settori,SERVIZIO!$A$3)=$B66)=TRUE,GETPIVOTDATA("N. Punti Vendita",$A$1,"Brand",$A66,"Data",DATE(YEAR(INDEX(Tendina_Data,SERVIZIO!$A$2)),MONTH(INDEX(Tendina_Data,SERVIZIO!$A$2)),1),"Settore",INDEX(Tendina_Settori,SERVIZIO!$A$3)),"")),"")</f>
        <v>2</v>
      </c>
      <c r="P66" s="31">
        <f ca="1">IF(O66&lt;&gt;"",O66-(COUNTIF($O$3:O66,O66)/1000),"")</f>
        <v>1.996</v>
      </c>
      <c r="Q66" s="31">
        <f t="shared" ca="1" si="2"/>
        <v>237</v>
      </c>
      <c r="R66" s="31"/>
      <c r="S66" s="31">
        <v>64</v>
      </c>
      <c r="T66" s="31" t="str">
        <f t="shared" ca="1" si="0"/>
        <v>Brand_189</v>
      </c>
      <c r="U66" s="31">
        <f t="shared" ca="1" si="1"/>
        <v>157</v>
      </c>
      <c r="V66" s="31" t="str">
        <f ca="1">IF(INDEX(Tendina_Brand_per_Settore,SERVIZIO!$A$4)='Pivot Punti Vendita'!$T66,'Pivot Punti Vendita'!$U66,"")</f>
        <v/>
      </c>
    </row>
    <row r="67" spans="1:22" x14ac:dyDescent="0.25">
      <c r="A67" t="s">
        <v>652</v>
      </c>
      <c r="B67" t="s">
        <v>200</v>
      </c>
      <c r="C67" s="31"/>
      <c r="D67" s="31">
        <v>60</v>
      </c>
      <c r="E67" s="31">
        <v>100</v>
      </c>
      <c r="F67" s="31"/>
      <c r="G67" s="31"/>
      <c r="H67" s="31"/>
      <c r="I67" s="31"/>
      <c r="J67" s="31"/>
      <c r="K67" s="31"/>
      <c r="L67" s="31"/>
      <c r="M67" s="31"/>
      <c r="N67" s="31"/>
      <c r="O67" s="31">
        <f ca="1">IFERROR(IF(SERVIZIO!$A$3=1,IF(GETPIVOTDATA("N. Punti Vendita",$A$1,"Brand",$A67,"Data",DATE(YEAR(INDEX(Tendina_Data,SERVIZIO!$A$2)),MONTH(INDEX(Tendina_Data,SERVIZIO!$A$2)),1),"Settore",$B67)&lt;&gt;"",GETPIVOTDATA("N. Punti Vendita",$A$1,"Brand",$A67,"Data",DATE(YEAR(INDEX(Tendina_Data,SERVIZIO!$A$2)),MONTH(INDEX(Tendina_Data,SERVIZIO!$A$2)),1),"Settore",$B67),""),IF(AND(GETPIVOTDATA("N. Punti Vendita",$A$1,"Brand",$A67,"Data",DATE(YEAR(INDEX(Tendina_Data,SERVIZIO!$A$2)),MONTH(INDEX(Tendina_Data,SERVIZIO!$A$2)),1),"Settore",INDEX(Tendina_Settori,SERVIZIO!$A$3))&lt;&gt;"",INDEX(Tendina_Settori,SERVIZIO!$A$3)=$B67)=TRUE,GETPIVOTDATA("N. Punti Vendita",$A$1,"Brand",$A67,"Data",DATE(YEAR(INDEX(Tendina_Data,SERVIZIO!$A$2)),MONTH(INDEX(Tendina_Data,SERVIZIO!$A$2)),1),"Settore",INDEX(Tendina_Settori,SERVIZIO!$A$3)),"")),"")</f>
        <v>100</v>
      </c>
      <c r="P67" s="31">
        <f ca="1">IF(O67&lt;&gt;"",O67-(COUNTIF($O$3:O67,O67)/1000),"")</f>
        <v>99.998999999999995</v>
      </c>
      <c r="Q67" s="31">
        <f t="shared" ca="1" si="2"/>
        <v>91</v>
      </c>
      <c r="R67" s="31"/>
      <c r="S67" s="31">
        <v>65</v>
      </c>
      <c r="T67" s="31" t="str">
        <f t="shared" ref="T67:T130" ca="1" si="3">IFERROR(INDEX($A$3:$A$1002,MATCH($S67,$Q$3:$Q$1002,0)),"")</f>
        <v>Brand_14</v>
      </c>
      <c r="U67" s="31">
        <f t="shared" ref="U67:U130" ca="1" si="4">IFERROR(INDEX($O$3:$O$1002,MATCH($S67,$Q$3:$Q$1002,0)),"")</f>
        <v>155</v>
      </c>
      <c r="V67" s="31" t="str">
        <f ca="1">IF(INDEX(Tendina_Brand_per_Settore,SERVIZIO!$A$4)='Pivot Punti Vendita'!$T67,'Pivot Punti Vendita'!$U67,"")</f>
        <v/>
      </c>
    </row>
    <row r="68" spans="1:22" x14ac:dyDescent="0.25">
      <c r="A68" t="s">
        <v>653</v>
      </c>
      <c r="B68" t="s">
        <v>222</v>
      </c>
      <c r="C68" s="31">
        <v>6480</v>
      </c>
      <c r="D68" s="31">
        <v>6480</v>
      </c>
      <c r="E68" s="31">
        <v>6480</v>
      </c>
      <c r="F68" s="31"/>
      <c r="G68" s="31"/>
      <c r="H68" s="31"/>
      <c r="I68" s="31"/>
      <c r="J68" s="31"/>
      <c r="K68" s="31"/>
      <c r="L68" s="31"/>
      <c r="M68" s="31"/>
      <c r="N68" s="31"/>
      <c r="O68" s="31">
        <f ca="1">IFERROR(IF(SERVIZIO!$A$3=1,IF(GETPIVOTDATA("N. Punti Vendita",$A$1,"Brand",$A68,"Data",DATE(YEAR(INDEX(Tendina_Data,SERVIZIO!$A$2)),MONTH(INDEX(Tendina_Data,SERVIZIO!$A$2)),1),"Settore",$B68)&lt;&gt;"",GETPIVOTDATA("N. Punti Vendita",$A$1,"Brand",$A68,"Data",DATE(YEAR(INDEX(Tendina_Data,SERVIZIO!$A$2)),MONTH(INDEX(Tendina_Data,SERVIZIO!$A$2)),1),"Settore",$B68),""),IF(AND(GETPIVOTDATA("N. Punti Vendita",$A$1,"Brand",$A68,"Data",DATE(YEAR(INDEX(Tendina_Data,SERVIZIO!$A$2)),MONTH(INDEX(Tendina_Data,SERVIZIO!$A$2)),1),"Settore",INDEX(Tendina_Settori,SERVIZIO!$A$3))&lt;&gt;"",INDEX(Tendina_Settori,SERVIZIO!$A$3)=$B68)=TRUE,GETPIVOTDATA("N. Punti Vendita",$A$1,"Brand",$A68,"Data",DATE(YEAR(INDEX(Tendina_Data,SERVIZIO!$A$2)),MONTH(INDEX(Tendina_Data,SERVIZIO!$A$2)),1),"Settore",INDEX(Tendina_Settori,SERVIZIO!$A$3)),"")),"")</f>
        <v>6480</v>
      </c>
      <c r="P68" s="31">
        <f ca="1">IF(O68&lt;&gt;"",O68-(COUNTIF($O$3:O68,O68)/1000),"")</f>
        <v>6479.9989999999998</v>
      </c>
      <c r="Q68" s="31">
        <f t="shared" ref="Q68:Q131" ca="1" si="5">IFERROR(RANK($P68,$P$3:$P$1002),"")</f>
        <v>1</v>
      </c>
      <c r="R68" s="31"/>
      <c r="S68" s="31">
        <v>66</v>
      </c>
      <c r="T68" s="31" t="str">
        <f t="shared" ca="1" si="3"/>
        <v>Brand_85</v>
      </c>
      <c r="U68" s="31">
        <f t="shared" ca="1" si="4"/>
        <v>151</v>
      </c>
      <c r="V68" s="31" t="str">
        <f ca="1">IF(INDEX(Tendina_Brand_per_Settore,SERVIZIO!$A$4)='Pivot Punti Vendita'!$T68,'Pivot Punti Vendita'!$U68,"")</f>
        <v/>
      </c>
    </row>
    <row r="69" spans="1:22" x14ac:dyDescent="0.25">
      <c r="A69" t="s">
        <v>654</v>
      </c>
      <c r="B69" t="s">
        <v>222</v>
      </c>
      <c r="C69" s="31">
        <v>280</v>
      </c>
      <c r="D69" s="31">
        <v>280</v>
      </c>
      <c r="E69" s="31">
        <v>280</v>
      </c>
      <c r="F69" s="31"/>
      <c r="G69" s="31"/>
      <c r="H69" s="31"/>
      <c r="I69" s="31"/>
      <c r="J69" s="31"/>
      <c r="K69" s="31"/>
      <c r="L69" s="31"/>
      <c r="M69" s="31"/>
      <c r="N69" s="31"/>
      <c r="O69" s="31">
        <f ca="1">IFERROR(IF(SERVIZIO!$A$3=1,IF(GETPIVOTDATA("N. Punti Vendita",$A$1,"Brand",$A69,"Data",DATE(YEAR(INDEX(Tendina_Data,SERVIZIO!$A$2)),MONTH(INDEX(Tendina_Data,SERVIZIO!$A$2)),1),"Settore",$B69)&lt;&gt;"",GETPIVOTDATA("N. Punti Vendita",$A$1,"Brand",$A69,"Data",DATE(YEAR(INDEX(Tendina_Data,SERVIZIO!$A$2)),MONTH(INDEX(Tendina_Data,SERVIZIO!$A$2)),1),"Settore",$B69),""),IF(AND(GETPIVOTDATA("N. Punti Vendita",$A$1,"Brand",$A69,"Data",DATE(YEAR(INDEX(Tendina_Data,SERVIZIO!$A$2)),MONTH(INDEX(Tendina_Data,SERVIZIO!$A$2)),1),"Settore",INDEX(Tendina_Settori,SERVIZIO!$A$3))&lt;&gt;"",INDEX(Tendina_Settori,SERVIZIO!$A$3)=$B69)=TRUE,GETPIVOTDATA("N. Punti Vendita",$A$1,"Brand",$A69,"Data",DATE(YEAR(INDEX(Tendina_Data,SERVIZIO!$A$2)),MONTH(INDEX(Tendina_Data,SERVIZIO!$A$2)),1),"Settore",INDEX(Tendina_Settori,SERVIZIO!$A$3)),"")),"")</f>
        <v>280</v>
      </c>
      <c r="P69" s="31">
        <f ca="1">IF(O69&lt;&gt;"",O69-(COUNTIF($O$3:O69,O69)/1000),"")</f>
        <v>279.99900000000002</v>
      </c>
      <c r="Q69" s="31">
        <f t="shared" ca="1" si="5"/>
        <v>38</v>
      </c>
      <c r="R69" s="31"/>
      <c r="S69" s="31">
        <v>67</v>
      </c>
      <c r="T69" s="31" t="str">
        <f t="shared" ca="1" si="3"/>
        <v>Brand_43</v>
      </c>
      <c r="U69" s="31">
        <f t="shared" ca="1" si="4"/>
        <v>149</v>
      </c>
      <c r="V69" s="31" t="str">
        <f ca="1">IF(INDEX(Tendina_Brand_per_Settore,SERVIZIO!$A$4)='Pivot Punti Vendita'!$T69,'Pivot Punti Vendita'!$U69,"")</f>
        <v/>
      </c>
    </row>
    <row r="70" spans="1:22" x14ac:dyDescent="0.25">
      <c r="A70" t="s">
        <v>655</v>
      </c>
      <c r="B70" t="s">
        <v>214</v>
      </c>
      <c r="C70" s="31">
        <v>104</v>
      </c>
      <c r="D70" s="31">
        <v>104</v>
      </c>
      <c r="E70" s="31">
        <v>104</v>
      </c>
      <c r="F70" s="31"/>
      <c r="G70" s="31"/>
      <c r="H70" s="31"/>
      <c r="I70" s="31"/>
      <c r="J70" s="31"/>
      <c r="K70" s="31"/>
      <c r="L70" s="31"/>
      <c r="M70" s="31"/>
      <c r="N70" s="31"/>
      <c r="O70" s="31">
        <f ca="1">IFERROR(IF(SERVIZIO!$A$3=1,IF(GETPIVOTDATA("N. Punti Vendita",$A$1,"Brand",$A70,"Data",DATE(YEAR(INDEX(Tendina_Data,SERVIZIO!$A$2)),MONTH(INDEX(Tendina_Data,SERVIZIO!$A$2)),1),"Settore",$B70)&lt;&gt;"",GETPIVOTDATA("N. Punti Vendita",$A$1,"Brand",$A70,"Data",DATE(YEAR(INDEX(Tendina_Data,SERVIZIO!$A$2)),MONTH(INDEX(Tendina_Data,SERVIZIO!$A$2)),1),"Settore",$B70),""),IF(AND(GETPIVOTDATA("N. Punti Vendita",$A$1,"Brand",$A70,"Data",DATE(YEAR(INDEX(Tendina_Data,SERVIZIO!$A$2)),MONTH(INDEX(Tendina_Data,SERVIZIO!$A$2)),1),"Settore",INDEX(Tendina_Settori,SERVIZIO!$A$3))&lt;&gt;"",INDEX(Tendina_Settori,SERVIZIO!$A$3)=$B70)=TRUE,GETPIVOTDATA("N. Punti Vendita",$A$1,"Brand",$A70,"Data",DATE(YEAR(INDEX(Tendina_Data,SERVIZIO!$A$2)),MONTH(INDEX(Tendina_Data,SERVIZIO!$A$2)),1),"Settore",INDEX(Tendina_Settori,SERVIZIO!$A$3)),"")),"")</f>
        <v>104</v>
      </c>
      <c r="P70" s="31">
        <f ca="1">IF(O70&lt;&gt;"",O70-(COUNTIF($O$3:O70,O70)/1000),"")</f>
        <v>103.999</v>
      </c>
      <c r="Q70" s="31">
        <f t="shared" ca="1" si="5"/>
        <v>89</v>
      </c>
      <c r="R70" s="31"/>
      <c r="S70" s="31">
        <v>68</v>
      </c>
      <c r="T70" s="31" t="str">
        <f t="shared" ca="1" si="3"/>
        <v>Brand_217</v>
      </c>
      <c r="U70" s="31">
        <f t="shared" ca="1" si="4"/>
        <v>143</v>
      </c>
      <c r="V70" s="31" t="str">
        <f ca="1">IF(INDEX(Tendina_Brand_per_Settore,SERVIZIO!$A$4)='Pivot Punti Vendita'!$T70,'Pivot Punti Vendita'!$U70,"")</f>
        <v/>
      </c>
    </row>
    <row r="71" spans="1:22" x14ac:dyDescent="0.25">
      <c r="A71" t="s">
        <v>657</v>
      </c>
      <c r="B71" t="s">
        <v>200</v>
      </c>
      <c r="C71" s="31"/>
      <c r="D71" s="31">
        <v>70</v>
      </c>
      <c r="E71" s="31">
        <v>63</v>
      </c>
      <c r="F71" s="31"/>
      <c r="G71" s="31"/>
      <c r="H71" s="31"/>
      <c r="I71" s="31"/>
      <c r="J71" s="31"/>
      <c r="K71" s="31"/>
      <c r="L71" s="31"/>
      <c r="M71" s="31"/>
      <c r="N71" s="31"/>
      <c r="O71" s="31">
        <f ca="1">IFERROR(IF(SERVIZIO!$A$3=1,IF(GETPIVOTDATA("N. Punti Vendita",$A$1,"Brand",$A71,"Data",DATE(YEAR(INDEX(Tendina_Data,SERVIZIO!$A$2)),MONTH(INDEX(Tendina_Data,SERVIZIO!$A$2)),1),"Settore",$B71)&lt;&gt;"",GETPIVOTDATA("N. Punti Vendita",$A$1,"Brand",$A71,"Data",DATE(YEAR(INDEX(Tendina_Data,SERVIZIO!$A$2)),MONTH(INDEX(Tendina_Data,SERVIZIO!$A$2)),1),"Settore",$B71),""),IF(AND(GETPIVOTDATA("N. Punti Vendita",$A$1,"Brand",$A71,"Data",DATE(YEAR(INDEX(Tendina_Data,SERVIZIO!$A$2)),MONTH(INDEX(Tendina_Data,SERVIZIO!$A$2)),1),"Settore",INDEX(Tendina_Settori,SERVIZIO!$A$3))&lt;&gt;"",INDEX(Tendina_Settori,SERVIZIO!$A$3)=$B71)=TRUE,GETPIVOTDATA("N. Punti Vendita",$A$1,"Brand",$A71,"Data",DATE(YEAR(INDEX(Tendina_Data,SERVIZIO!$A$2)),MONTH(INDEX(Tendina_Data,SERVIZIO!$A$2)),1),"Settore",INDEX(Tendina_Settori,SERVIZIO!$A$3)),"")),"")</f>
        <v>63</v>
      </c>
      <c r="P71" s="31">
        <f ca="1">IF(O71&lt;&gt;"",O71-(COUNTIF($O$3:O71,O71)/1000),"")</f>
        <v>62.999000000000002</v>
      </c>
      <c r="Q71" s="31">
        <f t="shared" ca="1" si="5"/>
        <v>115</v>
      </c>
      <c r="R71" s="31"/>
      <c r="S71" s="31">
        <v>69</v>
      </c>
      <c r="T71" s="31" t="str">
        <f t="shared" ca="1" si="3"/>
        <v>Brand_95</v>
      </c>
      <c r="U71" s="31">
        <f t="shared" ca="1" si="4"/>
        <v>140</v>
      </c>
      <c r="V71" s="31" t="str">
        <f ca="1">IF(INDEX(Tendina_Brand_per_Settore,SERVIZIO!$A$4)='Pivot Punti Vendita'!$T71,'Pivot Punti Vendita'!$U71,"")</f>
        <v/>
      </c>
    </row>
    <row r="72" spans="1:22" x14ac:dyDescent="0.25">
      <c r="A72" t="s">
        <v>659</v>
      </c>
      <c r="B72" t="s">
        <v>564</v>
      </c>
      <c r="C72" s="31"/>
      <c r="D72" s="31"/>
      <c r="E72" s="31">
        <v>109</v>
      </c>
      <c r="F72" s="31"/>
      <c r="G72" s="31"/>
      <c r="H72" s="31"/>
      <c r="I72" s="31"/>
      <c r="J72" s="31"/>
      <c r="K72" s="31"/>
      <c r="L72" s="31"/>
      <c r="M72" s="31"/>
      <c r="N72" s="31"/>
      <c r="O72" s="31">
        <f ca="1">IFERROR(IF(SERVIZIO!$A$3=1,IF(GETPIVOTDATA("N. Punti Vendita",$A$1,"Brand",$A72,"Data",DATE(YEAR(INDEX(Tendina_Data,SERVIZIO!$A$2)),MONTH(INDEX(Tendina_Data,SERVIZIO!$A$2)),1),"Settore",$B72)&lt;&gt;"",GETPIVOTDATA("N. Punti Vendita",$A$1,"Brand",$A72,"Data",DATE(YEAR(INDEX(Tendina_Data,SERVIZIO!$A$2)),MONTH(INDEX(Tendina_Data,SERVIZIO!$A$2)),1),"Settore",$B72),""),IF(AND(GETPIVOTDATA("N. Punti Vendita",$A$1,"Brand",$A72,"Data",DATE(YEAR(INDEX(Tendina_Data,SERVIZIO!$A$2)),MONTH(INDEX(Tendina_Data,SERVIZIO!$A$2)),1),"Settore",INDEX(Tendina_Settori,SERVIZIO!$A$3))&lt;&gt;"",INDEX(Tendina_Settori,SERVIZIO!$A$3)=$B72)=TRUE,GETPIVOTDATA("N. Punti Vendita",$A$1,"Brand",$A72,"Data",DATE(YEAR(INDEX(Tendina_Data,SERVIZIO!$A$2)),MONTH(INDEX(Tendina_Data,SERVIZIO!$A$2)),1),"Settore",INDEX(Tendina_Settori,SERVIZIO!$A$3)),"")),"")</f>
        <v>109</v>
      </c>
      <c r="P72" s="31">
        <f ca="1">IF(O72&lt;&gt;"",O72-(COUNTIF($O$3:O72,O72)/1000),"")</f>
        <v>108.999</v>
      </c>
      <c r="Q72" s="31">
        <f t="shared" ca="1" si="5"/>
        <v>85</v>
      </c>
      <c r="R72" s="31"/>
      <c r="S72" s="31">
        <v>70</v>
      </c>
      <c r="T72" s="31" t="str">
        <f t="shared" ca="1" si="3"/>
        <v>Brand_131</v>
      </c>
      <c r="U72" s="31">
        <f t="shared" ca="1" si="4"/>
        <v>134</v>
      </c>
      <c r="V72" s="31" t="str">
        <f ca="1">IF(INDEX(Tendina_Brand_per_Settore,SERVIZIO!$A$4)='Pivot Punti Vendita'!$T72,'Pivot Punti Vendita'!$U72,"")</f>
        <v/>
      </c>
    </row>
    <row r="73" spans="1:22" x14ac:dyDescent="0.25">
      <c r="A73" t="s">
        <v>661</v>
      </c>
      <c r="B73" t="s">
        <v>222</v>
      </c>
      <c r="C73" s="31">
        <v>563</v>
      </c>
      <c r="D73" s="31">
        <v>563</v>
      </c>
      <c r="E73" s="31">
        <v>563</v>
      </c>
      <c r="F73" s="31"/>
      <c r="G73" s="31"/>
      <c r="H73" s="31"/>
      <c r="I73" s="31"/>
      <c r="J73" s="31"/>
      <c r="K73" s="31"/>
      <c r="L73" s="31"/>
      <c r="M73" s="31"/>
      <c r="N73" s="31"/>
      <c r="O73" s="31">
        <f ca="1">IFERROR(IF(SERVIZIO!$A$3=1,IF(GETPIVOTDATA("N. Punti Vendita",$A$1,"Brand",$A73,"Data",DATE(YEAR(INDEX(Tendina_Data,SERVIZIO!$A$2)),MONTH(INDEX(Tendina_Data,SERVIZIO!$A$2)),1),"Settore",$B73)&lt;&gt;"",GETPIVOTDATA("N. Punti Vendita",$A$1,"Brand",$A73,"Data",DATE(YEAR(INDEX(Tendina_Data,SERVIZIO!$A$2)),MONTH(INDEX(Tendina_Data,SERVIZIO!$A$2)),1),"Settore",$B73),""),IF(AND(GETPIVOTDATA("N. Punti Vendita",$A$1,"Brand",$A73,"Data",DATE(YEAR(INDEX(Tendina_Data,SERVIZIO!$A$2)),MONTH(INDEX(Tendina_Data,SERVIZIO!$A$2)),1),"Settore",INDEX(Tendina_Settori,SERVIZIO!$A$3))&lt;&gt;"",INDEX(Tendina_Settori,SERVIZIO!$A$3)=$B73)=TRUE,GETPIVOTDATA("N. Punti Vendita",$A$1,"Brand",$A73,"Data",DATE(YEAR(INDEX(Tendina_Data,SERVIZIO!$A$2)),MONTH(INDEX(Tendina_Data,SERVIZIO!$A$2)),1),"Settore",INDEX(Tendina_Settori,SERVIZIO!$A$3)),"")),"")</f>
        <v>563</v>
      </c>
      <c r="P73" s="31">
        <f ca="1">IF(O73&lt;&gt;"",O73-(COUNTIF($O$3:O73,O73)/1000),"")</f>
        <v>562.99900000000002</v>
      </c>
      <c r="Q73" s="31">
        <f t="shared" ca="1" si="5"/>
        <v>16</v>
      </c>
      <c r="R73" s="31"/>
      <c r="S73" s="31">
        <v>71</v>
      </c>
      <c r="T73" s="31" t="str">
        <f t="shared" ca="1" si="3"/>
        <v>Brand_18</v>
      </c>
      <c r="U73" s="31">
        <f t="shared" ca="1" si="4"/>
        <v>130</v>
      </c>
      <c r="V73" s="31" t="str">
        <f ca="1">IF(INDEX(Tendina_Brand_per_Settore,SERVIZIO!$A$4)='Pivot Punti Vendita'!$T73,'Pivot Punti Vendita'!$U73,"")</f>
        <v/>
      </c>
    </row>
    <row r="74" spans="1:22" x14ac:dyDescent="0.25">
      <c r="A74" t="s">
        <v>662</v>
      </c>
      <c r="B74" t="s">
        <v>214</v>
      </c>
      <c r="C74" s="31">
        <v>13</v>
      </c>
      <c r="D74" s="31">
        <v>13</v>
      </c>
      <c r="E74" s="31">
        <v>13</v>
      </c>
      <c r="F74" s="31"/>
      <c r="G74" s="31"/>
      <c r="H74" s="31"/>
      <c r="I74" s="31"/>
      <c r="J74" s="31"/>
      <c r="K74" s="31"/>
      <c r="L74" s="31"/>
      <c r="M74" s="31"/>
      <c r="N74" s="31"/>
      <c r="O74" s="31">
        <f ca="1">IFERROR(IF(SERVIZIO!$A$3=1,IF(GETPIVOTDATA("N. Punti Vendita",$A$1,"Brand",$A74,"Data",DATE(YEAR(INDEX(Tendina_Data,SERVIZIO!$A$2)),MONTH(INDEX(Tendina_Data,SERVIZIO!$A$2)),1),"Settore",$B74)&lt;&gt;"",GETPIVOTDATA("N. Punti Vendita",$A$1,"Brand",$A74,"Data",DATE(YEAR(INDEX(Tendina_Data,SERVIZIO!$A$2)),MONTH(INDEX(Tendina_Data,SERVIZIO!$A$2)),1),"Settore",$B74),""),IF(AND(GETPIVOTDATA("N. Punti Vendita",$A$1,"Brand",$A74,"Data",DATE(YEAR(INDEX(Tendina_Data,SERVIZIO!$A$2)),MONTH(INDEX(Tendina_Data,SERVIZIO!$A$2)),1),"Settore",INDEX(Tendina_Settori,SERVIZIO!$A$3))&lt;&gt;"",INDEX(Tendina_Settori,SERVIZIO!$A$3)=$B74)=TRUE,GETPIVOTDATA("N. Punti Vendita",$A$1,"Brand",$A74,"Data",DATE(YEAR(INDEX(Tendina_Data,SERVIZIO!$A$2)),MONTH(INDEX(Tendina_Data,SERVIZIO!$A$2)),1),"Settore",INDEX(Tendina_Settori,SERVIZIO!$A$3)),"")),"")</f>
        <v>13</v>
      </c>
      <c r="P74" s="31">
        <f ca="1">IF(O74&lt;&gt;"",O74-(COUNTIF($O$3:O74,O74)/1000),"")</f>
        <v>12.999000000000001</v>
      </c>
      <c r="Q74" s="31">
        <f t="shared" ca="1" si="5"/>
        <v>185</v>
      </c>
      <c r="R74" s="31"/>
      <c r="S74" s="31">
        <v>72</v>
      </c>
      <c r="T74" s="31" t="str">
        <f t="shared" ca="1" si="3"/>
        <v>Brand_81</v>
      </c>
      <c r="U74" s="31">
        <f t="shared" ca="1" si="4"/>
        <v>130</v>
      </c>
      <c r="V74" s="31" t="str">
        <f ca="1">IF(INDEX(Tendina_Brand_per_Settore,SERVIZIO!$A$4)='Pivot Punti Vendita'!$T74,'Pivot Punti Vendita'!$U74,"")</f>
        <v/>
      </c>
    </row>
    <row r="75" spans="1:22" x14ac:dyDescent="0.25">
      <c r="A75" t="s">
        <v>663</v>
      </c>
      <c r="B75" t="s">
        <v>214</v>
      </c>
      <c r="C75" s="31">
        <v>0</v>
      </c>
      <c r="D75" s="31">
        <v>0</v>
      </c>
      <c r="E75" s="31">
        <v>0</v>
      </c>
      <c r="F75" s="31"/>
      <c r="G75" s="31"/>
      <c r="H75" s="31"/>
      <c r="I75" s="31"/>
      <c r="J75" s="31"/>
      <c r="K75" s="31"/>
      <c r="L75" s="31"/>
      <c r="M75" s="31"/>
      <c r="N75" s="31"/>
      <c r="O75" s="31">
        <f ca="1">IFERROR(IF(SERVIZIO!$A$3=1,IF(GETPIVOTDATA("N. Punti Vendita",$A$1,"Brand",$A75,"Data",DATE(YEAR(INDEX(Tendina_Data,SERVIZIO!$A$2)),MONTH(INDEX(Tendina_Data,SERVIZIO!$A$2)),1),"Settore",$B75)&lt;&gt;"",GETPIVOTDATA("N. Punti Vendita",$A$1,"Brand",$A75,"Data",DATE(YEAR(INDEX(Tendina_Data,SERVIZIO!$A$2)),MONTH(INDEX(Tendina_Data,SERVIZIO!$A$2)),1),"Settore",$B75),""),IF(AND(GETPIVOTDATA("N. Punti Vendita",$A$1,"Brand",$A75,"Data",DATE(YEAR(INDEX(Tendina_Data,SERVIZIO!$A$2)),MONTH(INDEX(Tendina_Data,SERVIZIO!$A$2)),1),"Settore",INDEX(Tendina_Settori,SERVIZIO!$A$3))&lt;&gt;"",INDEX(Tendina_Settori,SERVIZIO!$A$3)=$B75)=TRUE,GETPIVOTDATA("N. Punti Vendita",$A$1,"Brand",$A75,"Data",DATE(YEAR(INDEX(Tendina_Data,SERVIZIO!$A$2)),MONTH(INDEX(Tendina_Data,SERVIZIO!$A$2)),1),"Settore",INDEX(Tendina_Settori,SERVIZIO!$A$3)),"")),"")</f>
        <v>0</v>
      </c>
      <c r="P75" s="31">
        <f ca="1">IF(O75&lt;&gt;"",O75-(COUNTIF($O$3:O75,O75)/1000),"")</f>
        <v>-5.0000000000000001E-3</v>
      </c>
      <c r="Q75" s="31">
        <f t="shared" ca="1" si="5"/>
        <v>248</v>
      </c>
      <c r="R75" s="31"/>
      <c r="S75" s="31">
        <v>73</v>
      </c>
      <c r="T75" s="31" t="str">
        <f t="shared" ca="1" si="3"/>
        <v>Brand_106</v>
      </c>
      <c r="U75" s="31">
        <f t="shared" ca="1" si="4"/>
        <v>130</v>
      </c>
      <c r="V75" s="31" t="str">
        <f ca="1">IF(INDEX(Tendina_Brand_per_Settore,SERVIZIO!$A$4)='Pivot Punti Vendita'!$T75,'Pivot Punti Vendita'!$U75,"")</f>
        <v/>
      </c>
    </row>
    <row r="76" spans="1:22" x14ac:dyDescent="0.25">
      <c r="A76" t="s">
        <v>665</v>
      </c>
      <c r="B76" t="s">
        <v>200</v>
      </c>
      <c r="C76" s="31"/>
      <c r="D76" s="31"/>
      <c r="E76" s="31">
        <v>21</v>
      </c>
      <c r="F76" s="31"/>
      <c r="G76" s="31"/>
      <c r="H76" s="31"/>
      <c r="I76" s="31"/>
      <c r="J76" s="31"/>
      <c r="K76" s="31"/>
      <c r="L76" s="31"/>
      <c r="M76" s="31"/>
      <c r="N76" s="31"/>
      <c r="O76" s="31">
        <f ca="1">IFERROR(IF(SERVIZIO!$A$3=1,IF(GETPIVOTDATA("N. Punti Vendita",$A$1,"Brand",$A76,"Data",DATE(YEAR(INDEX(Tendina_Data,SERVIZIO!$A$2)),MONTH(INDEX(Tendina_Data,SERVIZIO!$A$2)),1),"Settore",$B76)&lt;&gt;"",GETPIVOTDATA("N. Punti Vendita",$A$1,"Brand",$A76,"Data",DATE(YEAR(INDEX(Tendina_Data,SERVIZIO!$A$2)),MONTH(INDEX(Tendina_Data,SERVIZIO!$A$2)),1),"Settore",$B76),""),IF(AND(GETPIVOTDATA("N. Punti Vendita",$A$1,"Brand",$A76,"Data",DATE(YEAR(INDEX(Tendina_Data,SERVIZIO!$A$2)),MONTH(INDEX(Tendina_Data,SERVIZIO!$A$2)),1),"Settore",INDEX(Tendina_Settori,SERVIZIO!$A$3))&lt;&gt;"",INDEX(Tendina_Settori,SERVIZIO!$A$3)=$B76)=TRUE,GETPIVOTDATA("N. Punti Vendita",$A$1,"Brand",$A76,"Data",DATE(YEAR(INDEX(Tendina_Data,SERVIZIO!$A$2)),MONTH(INDEX(Tendina_Data,SERVIZIO!$A$2)),1),"Settore",INDEX(Tendina_Settori,SERVIZIO!$A$3)),"")),"")</f>
        <v>21</v>
      </c>
      <c r="P76" s="31">
        <f ca="1">IF(O76&lt;&gt;"",O76-(COUNTIF($O$3:O76,O76)/1000),"")</f>
        <v>20.998999999999999</v>
      </c>
      <c r="Q76" s="31">
        <f t="shared" ca="1" si="5"/>
        <v>172</v>
      </c>
      <c r="R76" s="31"/>
      <c r="S76" s="31">
        <v>74</v>
      </c>
      <c r="T76" s="31" t="str">
        <f t="shared" ca="1" si="3"/>
        <v>Brand_209</v>
      </c>
      <c r="U76" s="31">
        <f t="shared" ca="1" si="4"/>
        <v>130</v>
      </c>
      <c r="V76" s="31" t="str">
        <f ca="1">IF(INDEX(Tendina_Brand_per_Settore,SERVIZIO!$A$4)='Pivot Punti Vendita'!$T76,'Pivot Punti Vendita'!$U76,"")</f>
        <v/>
      </c>
    </row>
    <row r="77" spans="1:22" x14ac:dyDescent="0.25">
      <c r="A77" t="s">
        <v>666</v>
      </c>
      <c r="B77" t="s">
        <v>222</v>
      </c>
      <c r="C77" s="31">
        <v>560</v>
      </c>
      <c r="D77" s="31">
        <v>560</v>
      </c>
      <c r="E77" s="31">
        <v>560</v>
      </c>
      <c r="F77" s="31"/>
      <c r="G77" s="31"/>
      <c r="H77" s="31"/>
      <c r="I77" s="31"/>
      <c r="J77" s="31"/>
      <c r="K77" s="31"/>
      <c r="L77" s="31"/>
      <c r="M77" s="31"/>
      <c r="N77" s="31"/>
      <c r="O77" s="31">
        <f ca="1">IFERROR(IF(SERVIZIO!$A$3=1,IF(GETPIVOTDATA("N. Punti Vendita",$A$1,"Brand",$A77,"Data",DATE(YEAR(INDEX(Tendina_Data,SERVIZIO!$A$2)),MONTH(INDEX(Tendina_Data,SERVIZIO!$A$2)),1),"Settore",$B77)&lt;&gt;"",GETPIVOTDATA("N. Punti Vendita",$A$1,"Brand",$A77,"Data",DATE(YEAR(INDEX(Tendina_Data,SERVIZIO!$A$2)),MONTH(INDEX(Tendina_Data,SERVIZIO!$A$2)),1),"Settore",$B77),""),IF(AND(GETPIVOTDATA("N. Punti Vendita",$A$1,"Brand",$A77,"Data",DATE(YEAR(INDEX(Tendina_Data,SERVIZIO!$A$2)),MONTH(INDEX(Tendina_Data,SERVIZIO!$A$2)),1),"Settore",INDEX(Tendina_Settori,SERVIZIO!$A$3))&lt;&gt;"",INDEX(Tendina_Settori,SERVIZIO!$A$3)=$B77)=TRUE,GETPIVOTDATA("N. Punti Vendita",$A$1,"Brand",$A77,"Data",DATE(YEAR(INDEX(Tendina_Data,SERVIZIO!$A$2)),MONTH(INDEX(Tendina_Data,SERVIZIO!$A$2)),1),"Settore",INDEX(Tendina_Settori,SERVIZIO!$A$3)),"")),"")</f>
        <v>560</v>
      </c>
      <c r="P77" s="31">
        <f ca="1">IF(O77&lt;&gt;"",O77-(COUNTIF($O$3:O77,O77)/1000),"")</f>
        <v>559.99900000000002</v>
      </c>
      <c r="Q77" s="31">
        <f t="shared" ca="1" si="5"/>
        <v>17</v>
      </c>
      <c r="R77" s="31"/>
      <c r="S77" s="31">
        <v>75</v>
      </c>
      <c r="T77" s="31" t="str">
        <f t="shared" ca="1" si="3"/>
        <v>Brand_235</v>
      </c>
      <c r="U77" s="31">
        <f t="shared" ca="1" si="4"/>
        <v>130</v>
      </c>
      <c r="V77" s="31" t="str">
        <f ca="1">IF(INDEX(Tendina_Brand_per_Settore,SERVIZIO!$A$4)='Pivot Punti Vendita'!$T77,'Pivot Punti Vendita'!$U77,"")</f>
        <v/>
      </c>
    </row>
    <row r="78" spans="1:22" x14ac:dyDescent="0.25">
      <c r="A78" t="s">
        <v>667</v>
      </c>
      <c r="B78" t="s">
        <v>223</v>
      </c>
      <c r="C78" s="31">
        <v>10</v>
      </c>
      <c r="D78" s="31">
        <v>10</v>
      </c>
      <c r="E78" s="31">
        <v>10</v>
      </c>
      <c r="F78" s="31"/>
      <c r="G78" s="31"/>
      <c r="H78" s="31"/>
      <c r="I78" s="31"/>
      <c r="J78" s="31"/>
      <c r="K78" s="31"/>
      <c r="L78" s="31"/>
      <c r="M78" s="31"/>
      <c r="N78" s="31"/>
      <c r="O78" s="31">
        <f ca="1">IFERROR(IF(SERVIZIO!$A$3=1,IF(GETPIVOTDATA("N. Punti Vendita",$A$1,"Brand",$A78,"Data",DATE(YEAR(INDEX(Tendina_Data,SERVIZIO!$A$2)),MONTH(INDEX(Tendina_Data,SERVIZIO!$A$2)),1),"Settore",$B78)&lt;&gt;"",GETPIVOTDATA("N. Punti Vendita",$A$1,"Brand",$A78,"Data",DATE(YEAR(INDEX(Tendina_Data,SERVIZIO!$A$2)),MONTH(INDEX(Tendina_Data,SERVIZIO!$A$2)),1),"Settore",$B78),""),IF(AND(GETPIVOTDATA("N. Punti Vendita",$A$1,"Brand",$A78,"Data",DATE(YEAR(INDEX(Tendina_Data,SERVIZIO!$A$2)),MONTH(INDEX(Tendina_Data,SERVIZIO!$A$2)),1),"Settore",INDEX(Tendina_Settori,SERVIZIO!$A$3))&lt;&gt;"",INDEX(Tendina_Settori,SERVIZIO!$A$3)=$B78)=TRUE,GETPIVOTDATA("N. Punti Vendita",$A$1,"Brand",$A78,"Data",DATE(YEAR(INDEX(Tendina_Data,SERVIZIO!$A$2)),MONTH(INDEX(Tendina_Data,SERVIZIO!$A$2)),1),"Settore",INDEX(Tendina_Settori,SERVIZIO!$A$3)),"")),"")</f>
        <v>10</v>
      </c>
      <c r="P78" s="31">
        <f ca="1">IF(O78&lt;&gt;"",O78-(COUNTIF($O$3:O78,O78)/1000),"")</f>
        <v>9.9990000000000006</v>
      </c>
      <c r="Q78" s="31">
        <f t="shared" ca="1" si="5"/>
        <v>191</v>
      </c>
      <c r="R78" s="31"/>
      <c r="S78" s="31">
        <v>76</v>
      </c>
      <c r="T78" s="31" t="str">
        <f t="shared" ca="1" si="3"/>
        <v>Brand_145</v>
      </c>
      <c r="U78" s="31">
        <f t="shared" ca="1" si="4"/>
        <v>123</v>
      </c>
      <c r="V78" s="31" t="str">
        <f ca="1">IF(INDEX(Tendina_Brand_per_Settore,SERVIZIO!$A$4)='Pivot Punti Vendita'!$T78,'Pivot Punti Vendita'!$U78,"")</f>
        <v/>
      </c>
    </row>
    <row r="79" spans="1:22" x14ac:dyDescent="0.25">
      <c r="A79" t="s">
        <v>668</v>
      </c>
      <c r="B79" t="s">
        <v>107</v>
      </c>
      <c r="C79" s="31">
        <v>100</v>
      </c>
      <c r="D79" s="31">
        <v>100</v>
      </c>
      <c r="E79" s="31">
        <v>100</v>
      </c>
      <c r="F79" s="31"/>
      <c r="G79" s="31"/>
      <c r="H79" s="31"/>
      <c r="I79" s="31"/>
      <c r="J79" s="31"/>
      <c r="K79" s="31"/>
      <c r="L79" s="31"/>
      <c r="M79" s="31"/>
      <c r="N79" s="31"/>
      <c r="O79" s="31">
        <f ca="1">IFERROR(IF(SERVIZIO!$A$3=1,IF(GETPIVOTDATA("N. Punti Vendita",$A$1,"Brand",$A79,"Data",DATE(YEAR(INDEX(Tendina_Data,SERVIZIO!$A$2)),MONTH(INDEX(Tendina_Data,SERVIZIO!$A$2)),1),"Settore",$B79)&lt;&gt;"",GETPIVOTDATA("N. Punti Vendita",$A$1,"Brand",$A79,"Data",DATE(YEAR(INDEX(Tendina_Data,SERVIZIO!$A$2)),MONTH(INDEX(Tendina_Data,SERVIZIO!$A$2)),1),"Settore",$B79),""),IF(AND(GETPIVOTDATA("N. Punti Vendita",$A$1,"Brand",$A79,"Data",DATE(YEAR(INDEX(Tendina_Data,SERVIZIO!$A$2)),MONTH(INDEX(Tendina_Data,SERVIZIO!$A$2)),1),"Settore",INDEX(Tendina_Settori,SERVIZIO!$A$3))&lt;&gt;"",INDEX(Tendina_Settori,SERVIZIO!$A$3)=$B79)=TRUE,GETPIVOTDATA("N. Punti Vendita",$A$1,"Brand",$A79,"Data",DATE(YEAR(INDEX(Tendina_Data,SERVIZIO!$A$2)),MONTH(INDEX(Tendina_Data,SERVIZIO!$A$2)),1),"Settore",INDEX(Tendina_Settori,SERVIZIO!$A$3)),"")),"")</f>
        <v>100</v>
      </c>
      <c r="P79" s="31">
        <f ca="1">IF(O79&lt;&gt;"",O79-(COUNTIF($O$3:O79,O79)/1000),"")</f>
        <v>99.998000000000005</v>
      </c>
      <c r="Q79" s="31">
        <f t="shared" ca="1" si="5"/>
        <v>92</v>
      </c>
      <c r="R79" s="31"/>
      <c r="S79" s="31">
        <v>77</v>
      </c>
      <c r="T79" s="31" t="str">
        <f t="shared" ca="1" si="3"/>
        <v>Brand_163</v>
      </c>
      <c r="U79" s="31">
        <f t="shared" ca="1" si="4"/>
        <v>122</v>
      </c>
      <c r="V79" s="31" t="str">
        <f ca="1">IF(INDEX(Tendina_Brand_per_Settore,SERVIZIO!$A$4)='Pivot Punti Vendita'!$T79,'Pivot Punti Vendita'!$U79,"")</f>
        <v/>
      </c>
    </row>
    <row r="80" spans="1:22" x14ac:dyDescent="0.25">
      <c r="A80" t="s">
        <v>669</v>
      </c>
      <c r="B80" t="s">
        <v>222</v>
      </c>
      <c r="C80" s="31"/>
      <c r="D80" s="31"/>
      <c r="E80" s="31">
        <v>12</v>
      </c>
      <c r="F80" s="31"/>
      <c r="G80" s="31"/>
      <c r="H80" s="31"/>
      <c r="I80" s="31"/>
      <c r="J80" s="31"/>
      <c r="K80" s="31"/>
      <c r="L80" s="31"/>
      <c r="M80" s="31"/>
      <c r="N80" s="31"/>
      <c r="O80" s="31">
        <f ca="1">IFERROR(IF(SERVIZIO!$A$3=1,IF(GETPIVOTDATA("N. Punti Vendita",$A$1,"Brand",$A80,"Data",DATE(YEAR(INDEX(Tendina_Data,SERVIZIO!$A$2)),MONTH(INDEX(Tendina_Data,SERVIZIO!$A$2)),1),"Settore",$B80)&lt;&gt;"",GETPIVOTDATA("N. Punti Vendita",$A$1,"Brand",$A80,"Data",DATE(YEAR(INDEX(Tendina_Data,SERVIZIO!$A$2)),MONTH(INDEX(Tendina_Data,SERVIZIO!$A$2)),1),"Settore",$B80),""),IF(AND(GETPIVOTDATA("N. Punti Vendita",$A$1,"Brand",$A80,"Data",DATE(YEAR(INDEX(Tendina_Data,SERVIZIO!$A$2)),MONTH(INDEX(Tendina_Data,SERVIZIO!$A$2)),1),"Settore",INDEX(Tendina_Settori,SERVIZIO!$A$3))&lt;&gt;"",INDEX(Tendina_Settori,SERVIZIO!$A$3)=$B80)=TRUE,GETPIVOTDATA("N. Punti Vendita",$A$1,"Brand",$A80,"Data",DATE(YEAR(INDEX(Tendina_Data,SERVIZIO!$A$2)),MONTH(INDEX(Tendina_Data,SERVIZIO!$A$2)),1),"Settore",INDEX(Tendina_Settori,SERVIZIO!$A$3)),"")),"")</f>
        <v>12</v>
      </c>
      <c r="P80" s="31">
        <f ca="1">IF(O80&lt;&gt;"",O80-(COUNTIF($O$3:O80,O80)/1000),"")</f>
        <v>11.997999999999999</v>
      </c>
      <c r="Q80" s="31">
        <f t="shared" ca="1" si="5"/>
        <v>187</v>
      </c>
      <c r="R80" s="31"/>
      <c r="S80" s="31">
        <v>78</v>
      </c>
      <c r="T80" s="31" t="str">
        <f t="shared" ca="1" si="3"/>
        <v>Brand_83</v>
      </c>
      <c r="U80" s="31">
        <f t="shared" ca="1" si="4"/>
        <v>121</v>
      </c>
      <c r="V80" s="31" t="str">
        <f ca="1">IF(INDEX(Tendina_Brand_per_Settore,SERVIZIO!$A$4)='Pivot Punti Vendita'!$T80,'Pivot Punti Vendita'!$U80,"")</f>
        <v/>
      </c>
    </row>
    <row r="81" spans="1:22" x14ac:dyDescent="0.25">
      <c r="A81" t="s">
        <v>670</v>
      </c>
      <c r="B81" t="s">
        <v>564</v>
      </c>
      <c r="C81" s="31"/>
      <c r="D81" s="31"/>
      <c r="E81" s="31">
        <v>11</v>
      </c>
      <c r="F81" s="31"/>
      <c r="G81" s="31"/>
      <c r="H81" s="31"/>
      <c r="I81" s="31"/>
      <c r="J81" s="31"/>
      <c r="K81" s="31"/>
      <c r="L81" s="31"/>
      <c r="M81" s="31"/>
      <c r="N81" s="31"/>
      <c r="O81" s="31">
        <f ca="1">IFERROR(IF(SERVIZIO!$A$3=1,IF(GETPIVOTDATA("N. Punti Vendita",$A$1,"Brand",$A81,"Data",DATE(YEAR(INDEX(Tendina_Data,SERVIZIO!$A$2)),MONTH(INDEX(Tendina_Data,SERVIZIO!$A$2)),1),"Settore",$B81)&lt;&gt;"",GETPIVOTDATA("N. Punti Vendita",$A$1,"Brand",$A81,"Data",DATE(YEAR(INDEX(Tendina_Data,SERVIZIO!$A$2)),MONTH(INDEX(Tendina_Data,SERVIZIO!$A$2)),1),"Settore",$B81),""),IF(AND(GETPIVOTDATA("N. Punti Vendita",$A$1,"Brand",$A81,"Data",DATE(YEAR(INDEX(Tendina_Data,SERVIZIO!$A$2)),MONTH(INDEX(Tendina_Data,SERVIZIO!$A$2)),1),"Settore",INDEX(Tendina_Settori,SERVIZIO!$A$3))&lt;&gt;"",INDEX(Tendina_Settori,SERVIZIO!$A$3)=$B81)=TRUE,GETPIVOTDATA("N. Punti Vendita",$A$1,"Brand",$A81,"Data",DATE(YEAR(INDEX(Tendina_Data,SERVIZIO!$A$2)),MONTH(INDEX(Tendina_Data,SERVIZIO!$A$2)),1),"Settore",INDEX(Tendina_Settori,SERVIZIO!$A$3)),"")),"")</f>
        <v>11</v>
      </c>
      <c r="P81" s="31">
        <f ca="1">IF(O81&lt;&gt;"",O81-(COUNTIF($O$3:O81,O81)/1000),"")</f>
        <v>10.999000000000001</v>
      </c>
      <c r="Q81" s="31">
        <f t="shared" ca="1" si="5"/>
        <v>190</v>
      </c>
      <c r="R81" s="31"/>
      <c r="S81" s="31">
        <v>79</v>
      </c>
      <c r="T81" s="31" t="str">
        <f t="shared" ca="1" si="3"/>
        <v>Brand_54</v>
      </c>
      <c r="U81" s="31">
        <f t="shared" ca="1" si="4"/>
        <v>120</v>
      </c>
      <c r="V81" s="31" t="str">
        <f ca="1">IF(INDEX(Tendina_Brand_per_Settore,SERVIZIO!$A$4)='Pivot Punti Vendita'!$T81,'Pivot Punti Vendita'!$U81,"")</f>
        <v/>
      </c>
    </row>
    <row r="82" spans="1:22" x14ac:dyDescent="0.25">
      <c r="A82" t="s">
        <v>671</v>
      </c>
      <c r="B82" t="s">
        <v>206</v>
      </c>
      <c r="C82" s="31">
        <v>24</v>
      </c>
      <c r="D82" s="31">
        <v>24</v>
      </c>
      <c r="E82" s="31">
        <v>24</v>
      </c>
      <c r="F82" s="31"/>
      <c r="G82" s="31"/>
      <c r="H82" s="31"/>
      <c r="I82" s="31"/>
      <c r="J82" s="31"/>
      <c r="K82" s="31"/>
      <c r="L82" s="31"/>
      <c r="M82" s="31"/>
      <c r="N82" s="31"/>
      <c r="O82" s="31">
        <f ca="1">IFERROR(IF(SERVIZIO!$A$3=1,IF(GETPIVOTDATA("N. Punti Vendita",$A$1,"Brand",$A82,"Data",DATE(YEAR(INDEX(Tendina_Data,SERVIZIO!$A$2)),MONTH(INDEX(Tendina_Data,SERVIZIO!$A$2)),1),"Settore",$B82)&lt;&gt;"",GETPIVOTDATA("N. Punti Vendita",$A$1,"Brand",$A82,"Data",DATE(YEAR(INDEX(Tendina_Data,SERVIZIO!$A$2)),MONTH(INDEX(Tendina_Data,SERVIZIO!$A$2)),1),"Settore",$B82),""),IF(AND(GETPIVOTDATA("N. Punti Vendita",$A$1,"Brand",$A82,"Data",DATE(YEAR(INDEX(Tendina_Data,SERVIZIO!$A$2)),MONTH(INDEX(Tendina_Data,SERVIZIO!$A$2)),1),"Settore",INDEX(Tendina_Settori,SERVIZIO!$A$3))&lt;&gt;"",INDEX(Tendina_Settori,SERVIZIO!$A$3)=$B82)=TRUE,GETPIVOTDATA("N. Punti Vendita",$A$1,"Brand",$A82,"Data",DATE(YEAR(INDEX(Tendina_Data,SERVIZIO!$A$2)),MONTH(INDEX(Tendina_Data,SERVIZIO!$A$2)),1),"Settore",INDEX(Tendina_Settori,SERVIZIO!$A$3)),"")),"")</f>
        <v>24</v>
      </c>
      <c r="P82" s="31">
        <f ca="1">IF(O82&lt;&gt;"",O82-(COUNTIF($O$3:O82,O82)/1000),"")</f>
        <v>23.998999999999999</v>
      </c>
      <c r="Q82" s="31">
        <f t="shared" ca="1" si="5"/>
        <v>168</v>
      </c>
      <c r="R82" s="31"/>
      <c r="S82" s="31">
        <v>80</v>
      </c>
      <c r="T82" s="31" t="str">
        <f t="shared" ca="1" si="3"/>
        <v>Brand_184</v>
      </c>
      <c r="U82" s="31">
        <f t="shared" ca="1" si="4"/>
        <v>120</v>
      </c>
      <c r="V82" s="31" t="str">
        <f ca="1">IF(INDEX(Tendina_Brand_per_Settore,SERVIZIO!$A$4)='Pivot Punti Vendita'!$T82,'Pivot Punti Vendita'!$U82,"")</f>
        <v/>
      </c>
    </row>
    <row r="83" spans="1:22" x14ac:dyDescent="0.25">
      <c r="A83" t="s">
        <v>672</v>
      </c>
      <c r="B83" t="s">
        <v>130</v>
      </c>
      <c r="C83" s="31">
        <v>130</v>
      </c>
      <c r="D83" s="31">
        <v>130</v>
      </c>
      <c r="E83" s="31">
        <v>130</v>
      </c>
      <c r="F83" s="31"/>
      <c r="G83" s="31"/>
      <c r="H83" s="31"/>
      <c r="I83" s="31"/>
      <c r="J83" s="31"/>
      <c r="K83" s="31"/>
      <c r="L83" s="31"/>
      <c r="M83" s="31"/>
      <c r="N83" s="31"/>
      <c r="O83" s="31">
        <f ca="1">IFERROR(IF(SERVIZIO!$A$3=1,IF(GETPIVOTDATA("N. Punti Vendita",$A$1,"Brand",$A83,"Data",DATE(YEAR(INDEX(Tendina_Data,SERVIZIO!$A$2)),MONTH(INDEX(Tendina_Data,SERVIZIO!$A$2)),1),"Settore",$B83)&lt;&gt;"",GETPIVOTDATA("N. Punti Vendita",$A$1,"Brand",$A83,"Data",DATE(YEAR(INDEX(Tendina_Data,SERVIZIO!$A$2)),MONTH(INDEX(Tendina_Data,SERVIZIO!$A$2)),1),"Settore",$B83),""),IF(AND(GETPIVOTDATA("N. Punti Vendita",$A$1,"Brand",$A83,"Data",DATE(YEAR(INDEX(Tendina_Data,SERVIZIO!$A$2)),MONTH(INDEX(Tendina_Data,SERVIZIO!$A$2)),1),"Settore",INDEX(Tendina_Settori,SERVIZIO!$A$3))&lt;&gt;"",INDEX(Tendina_Settori,SERVIZIO!$A$3)=$B83)=TRUE,GETPIVOTDATA("N. Punti Vendita",$A$1,"Brand",$A83,"Data",DATE(YEAR(INDEX(Tendina_Data,SERVIZIO!$A$2)),MONTH(INDEX(Tendina_Data,SERVIZIO!$A$2)),1),"Settore",INDEX(Tendina_Settori,SERVIZIO!$A$3)),"")),"")</f>
        <v>130</v>
      </c>
      <c r="P83" s="31">
        <f ca="1">IF(O83&lt;&gt;"",O83-(COUNTIF($O$3:O83,O83)/1000),"")</f>
        <v>129.99799999999999</v>
      </c>
      <c r="Q83" s="31">
        <f t="shared" ca="1" si="5"/>
        <v>72</v>
      </c>
      <c r="R83" s="31"/>
      <c r="S83" s="31">
        <v>81</v>
      </c>
      <c r="T83" s="31" t="str">
        <f t="shared" ca="1" si="3"/>
        <v>Brand_250</v>
      </c>
      <c r="U83" s="31">
        <f t="shared" ca="1" si="4"/>
        <v>120</v>
      </c>
      <c r="V83" s="31" t="str">
        <f ca="1">IF(INDEX(Tendina_Brand_per_Settore,SERVIZIO!$A$4)='Pivot Punti Vendita'!$T83,'Pivot Punti Vendita'!$U83,"")</f>
        <v/>
      </c>
    </row>
    <row r="84" spans="1:22" x14ac:dyDescent="0.25">
      <c r="A84" t="s">
        <v>674</v>
      </c>
      <c r="B84" t="s">
        <v>133</v>
      </c>
      <c r="C84" s="31">
        <v>12</v>
      </c>
      <c r="D84" s="31">
        <v>12</v>
      </c>
      <c r="E84" s="31">
        <v>12</v>
      </c>
      <c r="F84" s="31"/>
      <c r="G84" s="31"/>
      <c r="H84" s="31"/>
      <c r="I84" s="31"/>
      <c r="J84" s="31"/>
      <c r="K84" s="31"/>
      <c r="L84" s="31"/>
      <c r="M84" s="31"/>
      <c r="N84" s="31"/>
      <c r="O84" s="31">
        <f ca="1">IFERROR(IF(SERVIZIO!$A$3=1,IF(GETPIVOTDATA("N. Punti Vendita",$A$1,"Brand",$A84,"Data",DATE(YEAR(INDEX(Tendina_Data,SERVIZIO!$A$2)),MONTH(INDEX(Tendina_Data,SERVIZIO!$A$2)),1),"Settore",$B84)&lt;&gt;"",GETPIVOTDATA("N. Punti Vendita",$A$1,"Brand",$A84,"Data",DATE(YEAR(INDEX(Tendina_Data,SERVIZIO!$A$2)),MONTH(INDEX(Tendina_Data,SERVIZIO!$A$2)),1),"Settore",$B84),""),IF(AND(GETPIVOTDATA("N. Punti Vendita",$A$1,"Brand",$A84,"Data",DATE(YEAR(INDEX(Tendina_Data,SERVIZIO!$A$2)),MONTH(INDEX(Tendina_Data,SERVIZIO!$A$2)),1),"Settore",INDEX(Tendina_Settori,SERVIZIO!$A$3))&lt;&gt;"",INDEX(Tendina_Settori,SERVIZIO!$A$3)=$B84)=TRUE,GETPIVOTDATA("N. Punti Vendita",$A$1,"Brand",$A84,"Data",DATE(YEAR(INDEX(Tendina_Data,SERVIZIO!$A$2)),MONTH(INDEX(Tendina_Data,SERVIZIO!$A$2)),1),"Settore",INDEX(Tendina_Settori,SERVIZIO!$A$3)),"")),"")</f>
        <v>12</v>
      </c>
      <c r="P84" s="31">
        <f ca="1">IF(O84&lt;&gt;"",O84-(COUNTIF($O$3:O84,O84)/1000),"")</f>
        <v>11.997</v>
      </c>
      <c r="Q84" s="31">
        <f t="shared" ca="1" si="5"/>
        <v>188</v>
      </c>
      <c r="R84" s="31"/>
      <c r="S84" s="31">
        <v>82</v>
      </c>
      <c r="T84" s="31" t="str">
        <f t="shared" ca="1" si="3"/>
        <v>Brand_39</v>
      </c>
      <c r="U84" s="31">
        <f t="shared" ca="1" si="4"/>
        <v>117</v>
      </c>
      <c r="V84" s="31" t="str">
        <f ca="1">IF(INDEX(Tendina_Brand_per_Settore,SERVIZIO!$A$4)='Pivot Punti Vendita'!$T84,'Pivot Punti Vendita'!$U84,"")</f>
        <v/>
      </c>
    </row>
    <row r="85" spans="1:22" x14ac:dyDescent="0.25">
      <c r="A85" t="s">
        <v>676</v>
      </c>
      <c r="B85" t="s">
        <v>224</v>
      </c>
      <c r="C85" s="31">
        <v>121</v>
      </c>
      <c r="D85" s="31">
        <v>121</v>
      </c>
      <c r="E85" s="31">
        <v>121</v>
      </c>
      <c r="F85" s="31"/>
      <c r="G85" s="31"/>
      <c r="H85" s="31"/>
      <c r="I85" s="31"/>
      <c r="J85" s="31"/>
      <c r="K85" s="31"/>
      <c r="L85" s="31"/>
      <c r="M85" s="31"/>
      <c r="N85" s="31"/>
      <c r="O85" s="31">
        <f ca="1">IFERROR(IF(SERVIZIO!$A$3=1,IF(GETPIVOTDATA("N. Punti Vendita",$A$1,"Brand",$A85,"Data",DATE(YEAR(INDEX(Tendina_Data,SERVIZIO!$A$2)),MONTH(INDEX(Tendina_Data,SERVIZIO!$A$2)),1),"Settore",$B85)&lt;&gt;"",GETPIVOTDATA("N. Punti Vendita",$A$1,"Brand",$A85,"Data",DATE(YEAR(INDEX(Tendina_Data,SERVIZIO!$A$2)),MONTH(INDEX(Tendina_Data,SERVIZIO!$A$2)),1),"Settore",$B85),""),IF(AND(GETPIVOTDATA("N. Punti Vendita",$A$1,"Brand",$A85,"Data",DATE(YEAR(INDEX(Tendina_Data,SERVIZIO!$A$2)),MONTH(INDEX(Tendina_Data,SERVIZIO!$A$2)),1),"Settore",INDEX(Tendina_Settori,SERVIZIO!$A$3))&lt;&gt;"",INDEX(Tendina_Settori,SERVIZIO!$A$3)=$B85)=TRUE,GETPIVOTDATA("N. Punti Vendita",$A$1,"Brand",$A85,"Data",DATE(YEAR(INDEX(Tendina_Data,SERVIZIO!$A$2)),MONTH(INDEX(Tendina_Data,SERVIZIO!$A$2)),1),"Settore",INDEX(Tendina_Settori,SERVIZIO!$A$3)),"")),"")</f>
        <v>121</v>
      </c>
      <c r="P85" s="31">
        <f ca="1">IF(O85&lt;&gt;"",O85-(COUNTIF($O$3:O85,O85)/1000),"")</f>
        <v>120.999</v>
      </c>
      <c r="Q85" s="31">
        <f t="shared" ca="1" si="5"/>
        <v>78</v>
      </c>
      <c r="R85" s="31"/>
      <c r="S85" s="31">
        <v>83</v>
      </c>
      <c r="T85" s="31" t="str">
        <f t="shared" ca="1" si="3"/>
        <v>Brand_152</v>
      </c>
      <c r="U85" s="31">
        <f t="shared" ca="1" si="4"/>
        <v>110</v>
      </c>
      <c r="V85" s="31" t="str">
        <f ca="1">IF(INDEX(Tendina_Brand_per_Settore,SERVIZIO!$A$4)='Pivot Punti Vendita'!$T85,'Pivot Punti Vendita'!$U85,"")</f>
        <v/>
      </c>
    </row>
    <row r="86" spans="1:22" x14ac:dyDescent="0.25">
      <c r="A86" t="s">
        <v>677</v>
      </c>
      <c r="B86" t="s">
        <v>206</v>
      </c>
      <c r="C86" s="31">
        <v>15</v>
      </c>
      <c r="D86" s="31">
        <v>15</v>
      </c>
      <c r="E86" s="31">
        <v>15</v>
      </c>
      <c r="F86" s="31"/>
      <c r="G86" s="31"/>
      <c r="H86" s="31"/>
      <c r="I86" s="31"/>
      <c r="J86" s="31"/>
      <c r="K86" s="31"/>
      <c r="L86" s="31"/>
      <c r="M86" s="31"/>
      <c r="N86" s="31"/>
      <c r="O86" s="31">
        <f ca="1">IFERROR(IF(SERVIZIO!$A$3=1,IF(GETPIVOTDATA("N. Punti Vendita",$A$1,"Brand",$A86,"Data",DATE(YEAR(INDEX(Tendina_Data,SERVIZIO!$A$2)),MONTH(INDEX(Tendina_Data,SERVIZIO!$A$2)),1),"Settore",$B86)&lt;&gt;"",GETPIVOTDATA("N. Punti Vendita",$A$1,"Brand",$A86,"Data",DATE(YEAR(INDEX(Tendina_Data,SERVIZIO!$A$2)),MONTH(INDEX(Tendina_Data,SERVIZIO!$A$2)),1),"Settore",$B86),""),IF(AND(GETPIVOTDATA("N. Punti Vendita",$A$1,"Brand",$A86,"Data",DATE(YEAR(INDEX(Tendina_Data,SERVIZIO!$A$2)),MONTH(INDEX(Tendina_Data,SERVIZIO!$A$2)),1),"Settore",INDEX(Tendina_Settori,SERVIZIO!$A$3))&lt;&gt;"",INDEX(Tendina_Settori,SERVIZIO!$A$3)=$B86)=TRUE,GETPIVOTDATA("N. Punti Vendita",$A$1,"Brand",$A86,"Data",DATE(YEAR(INDEX(Tendina_Data,SERVIZIO!$A$2)),MONTH(INDEX(Tendina_Data,SERVIZIO!$A$2)),1),"Settore",INDEX(Tendina_Settori,SERVIZIO!$A$3)),"")),"")</f>
        <v>15</v>
      </c>
      <c r="P86" s="31">
        <f ca="1">IF(O86&lt;&gt;"",O86-(COUNTIF($O$3:O86,O86)/1000),"")</f>
        <v>14.999000000000001</v>
      </c>
      <c r="Q86" s="31">
        <f t="shared" ca="1" si="5"/>
        <v>183</v>
      </c>
      <c r="R86" s="31"/>
      <c r="S86" s="31">
        <v>84</v>
      </c>
      <c r="T86" s="31" t="str">
        <f t="shared" ca="1" si="3"/>
        <v>Brand_249</v>
      </c>
      <c r="U86" s="31">
        <f t="shared" ca="1" si="4"/>
        <v>110</v>
      </c>
      <c r="V86" s="31" t="str">
        <f ca="1">IF(INDEX(Tendina_Brand_per_Settore,SERVIZIO!$A$4)='Pivot Punti Vendita'!$T86,'Pivot Punti Vendita'!$U86,"")</f>
        <v/>
      </c>
    </row>
    <row r="87" spans="1:22" x14ac:dyDescent="0.25">
      <c r="A87" t="s">
        <v>678</v>
      </c>
      <c r="B87" t="s">
        <v>222</v>
      </c>
      <c r="C87" s="31">
        <v>76</v>
      </c>
      <c r="D87" s="31">
        <v>76</v>
      </c>
      <c r="E87" s="31">
        <v>151</v>
      </c>
      <c r="F87" s="31"/>
      <c r="G87" s="31"/>
      <c r="H87" s="31"/>
      <c r="I87" s="31"/>
      <c r="J87" s="31"/>
      <c r="K87" s="31"/>
      <c r="L87" s="31"/>
      <c r="M87" s="31"/>
      <c r="N87" s="31"/>
      <c r="O87" s="31">
        <f ca="1">IFERROR(IF(SERVIZIO!$A$3=1,IF(GETPIVOTDATA("N. Punti Vendita",$A$1,"Brand",$A87,"Data",DATE(YEAR(INDEX(Tendina_Data,SERVIZIO!$A$2)),MONTH(INDEX(Tendina_Data,SERVIZIO!$A$2)),1),"Settore",$B87)&lt;&gt;"",GETPIVOTDATA("N. Punti Vendita",$A$1,"Brand",$A87,"Data",DATE(YEAR(INDEX(Tendina_Data,SERVIZIO!$A$2)),MONTH(INDEX(Tendina_Data,SERVIZIO!$A$2)),1),"Settore",$B87),""),IF(AND(GETPIVOTDATA("N. Punti Vendita",$A$1,"Brand",$A87,"Data",DATE(YEAR(INDEX(Tendina_Data,SERVIZIO!$A$2)),MONTH(INDEX(Tendina_Data,SERVIZIO!$A$2)),1),"Settore",INDEX(Tendina_Settori,SERVIZIO!$A$3))&lt;&gt;"",INDEX(Tendina_Settori,SERVIZIO!$A$3)=$B87)=TRUE,GETPIVOTDATA("N. Punti Vendita",$A$1,"Brand",$A87,"Data",DATE(YEAR(INDEX(Tendina_Data,SERVIZIO!$A$2)),MONTH(INDEX(Tendina_Data,SERVIZIO!$A$2)),1),"Settore",INDEX(Tendina_Settori,SERVIZIO!$A$3)),"")),"")</f>
        <v>151</v>
      </c>
      <c r="P87" s="31">
        <f ca="1">IF(O87&lt;&gt;"",O87-(COUNTIF($O$3:O87,O87)/1000),"")</f>
        <v>150.999</v>
      </c>
      <c r="Q87" s="31">
        <f t="shared" ca="1" si="5"/>
        <v>66</v>
      </c>
      <c r="R87" s="31"/>
      <c r="S87" s="31">
        <v>85</v>
      </c>
      <c r="T87" s="31" t="str">
        <f t="shared" ca="1" si="3"/>
        <v>Brand_70</v>
      </c>
      <c r="U87" s="31">
        <f t="shared" ca="1" si="4"/>
        <v>109</v>
      </c>
      <c r="V87" s="31" t="str">
        <f ca="1">IF(INDEX(Tendina_Brand_per_Settore,SERVIZIO!$A$4)='Pivot Punti Vendita'!$T87,'Pivot Punti Vendita'!$U87,"")</f>
        <v/>
      </c>
    </row>
    <row r="88" spans="1:22" x14ac:dyDescent="0.25">
      <c r="A88" t="s">
        <v>680</v>
      </c>
      <c r="B88" t="s">
        <v>130</v>
      </c>
      <c r="C88" s="31">
        <v>37</v>
      </c>
      <c r="D88" s="31">
        <v>37</v>
      </c>
      <c r="E88" s="31">
        <v>37</v>
      </c>
      <c r="F88" s="31"/>
      <c r="G88" s="31"/>
      <c r="H88" s="31"/>
      <c r="I88" s="31"/>
      <c r="J88" s="31"/>
      <c r="K88" s="31"/>
      <c r="L88" s="31"/>
      <c r="M88" s="31"/>
      <c r="N88" s="31"/>
      <c r="O88" s="31">
        <f ca="1">IFERROR(IF(SERVIZIO!$A$3=1,IF(GETPIVOTDATA("N. Punti Vendita",$A$1,"Brand",$A88,"Data",DATE(YEAR(INDEX(Tendina_Data,SERVIZIO!$A$2)),MONTH(INDEX(Tendina_Data,SERVIZIO!$A$2)),1),"Settore",$B88)&lt;&gt;"",GETPIVOTDATA("N. Punti Vendita",$A$1,"Brand",$A88,"Data",DATE(YEAR(INDEX(Tendina_Data,SERVIZIO!$A$2)),MONTH(INDEX(Tendina_Data,SERVIZIO!$A$2)),1),"Settore",$B88),""),IF(AND(GETPIVOTDATA("N. Punti Vendita",$A$1,"Brand",$A88,"Data",DATE(YEAR(INDEX(Tendina_Data,SERVIZIO!$A$2)),MONTH(INDEX(Tendina_Data,SERVIZIO!$A$2)),1),"Settore",INDEX(Tendina_Settori,SERVIZIO!$A$3))&lt;&gt;"",INDEX(Tendina_Settori,SERVIZIO!$A$3)=$B88)=TRUE,GETPIVOTDATA("N. Punti Vendita",$A$1,"Brand",$A88,"Data",DATE(YEAR(INDEX(Tendina_Data,SERVIZIO!$A$2)),MONTH(INDEX(Tendina_Data,SERVIZIO!$A$2)),1),"Settore",INDEX(Tendina_Settori,SERVIZIO!$A$3)),"")),"")</f>
        <v>37</v>
      </c>
      <c r="P88" s="31">
        <f ca="1">IF(O88&lt;&gt;"",O88-(COUNTIF($O$3:O88,O88)/1000),"")</f>
        <v>36.999000000000002</v>
      </c>
      <c r="Q88" s="31">
        <f t="shared" ca="1" si="5"/>
        <v>155</v>
      </c>
      <c r="R88" s="31"/>
      <c r="S88" s="31">
        <v>86</v>
      </c>
      <c r="T88" s="31" t="str">
        <f t="shared" ca="1" si="3"/>
        <v>Brand_129</v>
      </c>
      <c r="U88" s="31">
        <f t="shared" ca="1" si="4"/>
        <v>109</v>
      </c>
      <c r="V88" s="31" t="str">
        <f ca="1">IF(INDEX(Tendina_Brand_per_Settore,SERVIZIO!$A$4)='Pivot Punti Vendita'!$T88,'Pivot Punti Vendita'!$U88,"")</f>
        <v/>
      </c>
    </row>
    <row r="89" spans="1:22" x14ac:dyDescent="0.25">
      <c r="A89" t="s">
        <v>681</v>
      </c>
      <c r="B89" t="s">
        <v>130</v>
      </c>
      <c r="C89" s="31">
        <v>110</v>
      </c>
      <c r="D89" s="31">
        <v>110</v>
      </c>
      <c r="E89" s="31">
        <v>252</v>
      </c>
      <c r="F89" s="31"/>
      <c r="G89" s="31"/>
      <c r="H89" s="31"/>
      <c r="I89" s="31"/>
      <c r="J89" s="31"/>
      <c r="K89" s="31"/>
      <c r="L89" s="31"/>
      <c r="M89" s="31"/>
      <c r="N89" s="31"/>
      <c r="O89" s="31">
        <f ca="1">IFERROR(IF(SERVIZIO!$A$3=1,IF(GETPIVOTDATA("N. Punti Vendita",$A$1,"Brand",$A89,"Data",DATE(YEAR(INDEX(Tendina_Data,SERVIZIO!$A$2)),MONTH(INDEX(Tendina_Data,SERVIZIO!$A$2)),1),"Settore",$B89)&lt;&gt;"",GETPIVOTDATA("N. Punti Vendita",$A$1,"Brand",$A89,"Data",DATE(YEAR(INDEX(Tendina_Data,SERVIZIO!$A$2)),MONTH(INDEX(Tendina_Data,SERVIZIO!$A$2)),1),"Settore",$B89),""),IF(AND(GETPIVOTDATA("N. Punti Vendita",$A$1,"Brand",$A89,"Data",DATE(YEAR(INDEX(Tendina_Data,SERVIZIO!$A$2)),MONTH(INDEX(Tendina_Data,SERVIZIO!$A$2)),1),"Settore",INDEX(Tendina_Settori,SERVIZIO!$A$3))&lt;&gt;"",INDEX(Tendina_Settori,SERVIZIO!$A$3)=$B89)=TRUE,GETPIVOTDATA("N. Punti Vendita",$A$1,"Brand",$A89,"Data",DATE(YEAR(INDEX(Tendina_Data,SERVIZIO!$A$2)),MONTH(INDEX(Tendina_Data,SERVIZIO!$A$2)),1),"Settore",INDEX(Tendina_Settori,SERVIZIO!$A$3)),"")),"")</f>
        <v>252</v>
      </c>
      <c r="P89" s="31">
        <f ca="1">IF(O89&lt;&gt;"",O89-(COUNTIF($O$3:O89,O89)/1000),"")</f>
        <v>251.999</v>
      </c>
      <c r="Q89" s="31">
        <f t="shared" ca="1" si="5"/>
        <v>42</v>
      </c>
      <c r="R89" s="31"/>
      <c r="S89" s="31">
        <v>87</v>
      </c>
      <c r="T89" s="31" t="str">
        <f t="shared" ca="1" si="3"/>
        <v>Brand_135</v>
      </c>
      <c r="U89" s="31">
        <f t="shared" ca="1" si="4"/>
        <v>109</v>
      </c>
      <c r="V89" s="31" t="str">
        <f ca="1">IF(INDEX(Tendina_Brand_per_Settore,SERVIZIO!$A$4)='Pivot Punti Vendita'!$T89,'Pivot Punti Vendita'!$U89,"")</f>
        <v/>
      </c>
    </row>
    <row r="90" spans="1:22" x14ac:dyDescent="0.25">
      <c r="A90" t="s">
        <v>682</v>
      </c>
      <c r="B90" t="s">
        <v>206</v>
      </c>
      <c r="C90" s="31">
        <v>12</v>
      </c>
      <c r="D90" s="31">
        <v>12</v>
      </c>
      <c r="E90" s="31">
        <v>12</v>
      </c>
      <c r="F90" s="31"/>
      <c r="G90" s="31"/>
      <c r="H90" s="31"/>
      <c r="I90" s="31"/>
      <c r="J90" s="31"/>
      <c r="K90" s="31"/>
      <c r="L90" s="31"/>
      <c r="M90" s="31"/>
      <c r="N90" s="31"/>
      <c r="O90" s="31">
        <f ca="1">IFERROR(IF(SERVIZIO!$A$3=1,IF(GETPIVOTDATA("N. Punti Vendita",$A$1,"Brand",$A90,"Data",DATE(YEAR(INDEX(Tendina_Data,SERVIZIO!$A$2)),MONTH(INDEX(Tendina_Data,SERVIZIO!$A$2)),1),"Settore",$B90)&lt;&gt;"",GETPIVOTDATA("N. Punti Vendita",$A$1,"Brand",$A90,"Data",DATE(YEAR(INDEX(Tendina_Data,SERVIZIO!$A$2)),MONTH(INDEX(Tendina_Data,SERVIZIO!$A$2)),1),"Settore",$B90),""),IF(AND(GETPIVOTDATA("N. Punti Vendita",$A$1,"Brand",$A90,"Data",DATE(YEAR(INDEX(Tendina_Data,SERVIZIO!$A$2)),MONTH(INDEX(Tendina_Data,SERVIZIO!$A$2)),1),"Settore",INDEX(Tendina_Settori,SERVIZIO!$A$3))&lt;&gt;"",INDEX(Tendina_Settori,SERVIZIO!$A$3)=$B90)=TRUE,GETPIVOTDATA("N. Punti Vendita",$A$1,"Brand",$A90,"Data",DATE(YEAR(INDEX(Tendina_Data,SERVIZIO!$A$2)),MONTH(INDEX(Tendina_Data,SERVIZIO!$A$2)),1),"Settore",INDEX(Tendina_Settori,SERVIZIO!$A$3)),"")),"")</f>
        <v>12</v>
      </c>
      <c r="P90" s="31">
        <f ca="1">IF(O90&lt;&gt;"",O90-(COUNTIF($O$3:O90,O90)/1000),"")</f>
        <v>11.996</v>
      </c>
      <c r="Q90" s="31">
        <f t="shared" ca="1" si="5"/>
        <v>189</v>
      </c>
      <c r="R90" s="31"/>
      <c r="S90" s="31">
        <v>88</v>
      </c>
      <c r="T90" s="31" t="str">
        <f t="shared" ca="1" si="3"/>
        <v>Brand_164</v>
      </c>
      <c r="U90" s="31">
        <f t="shared" ca="1" si="4"/>
        <v>106</v>
      </c>
      <c r="V90" s="31" t="str">
        <f ca="1">IF(INDEX(Tendina_Brand_per_Settore,SERVIZIO!$A$4)='Pivot Punti Vendita'!$T90,'Pivot Punti Vendita'!$U90,"")</f>
        <v/>
      </c>
    </row>
    <row r="91" spans="1:22" x14ac:dyDescent="0.25">
      <c r="A91" t="s">
        <v>686</v>
      </c>
      <c r="B91" t="s">
        <v>222</v>
      </c>
      <c r="C91" s="31">
        <v>1000</v>
      </c>
      <c r="D91" s="31">
        <v>1000</v>
      </c>
      <c r="E91" s="31">
        <v>1000</v>
      </c>
      <c r="F91" s="31"/>
      <c r="G91" s="31"/>
      <c r="H91" s="31"/>
      <c r="I91" s="31"/>
      <c r="J91" s="31"/>
      <c r="K91" s="31"/>
      <c r="L91" s="31"/>
      <c r="M91" s="31"/>
      <c r="N91" s="31"/>
      <c r="O91" s="31">
        <f ca="1">IFERROR(IF(SERVIZIO!$A$3=1,IF(GETPIVOTDATA("N. Punti Vendita",$A$1,"Brand",$A91,"Data",DATE(YEAR(INDEX(Tendina_Data,SERVIZIO!$A$2)),MONTH(INDEX(Tendina_Data,SERVIZIO!$A$2)),1),"Settore",$B91)&lt;&gt;"",GETPIVOTDATA("N. Punti Vendita",$A$1,"Brand",$A91,"Data",DATE(YEAR(INDEX(Tendina_Data,SERVIZIO!$A$2)),MONTH(INDEX(Tendina_Data,SERVIZIO!$A$2)),1),"Settore",$B91),""),IF(AND(GETPIVOTDATA("N. Punti Vendita",$A$1,"Brand",$A91,"Data",DATE(YEAR(INDEX(Tendina_Data,SERVIZIO!$A$2)),MONTH(INDEX(Tendina_Data,SERVIZIO!$A$2)),1),"Settore",INDEX(Tendina_Settori,SERVIZIO!$A$3))&lt;&gt;"",INDEX(Tendina_Settori,SERVIZIO!$A$3)=$B91)=TRUE,GETPIVOTDATA("N. Punti Vendita",$A$1,"Brand",$A91,"Data",DATE(YEAR(INDEX(Tendina_Data,SERVIZIO!$A$2)),MONTH(INDEX(Tendina_Data,SERVIZIO!$A$2)),1),"Settore",INDEX(Tendina_Settori,SERVIZIO!$A$3)),"")),"")</f>
        <v>1000</v>
      </c>
      <c r="P91" s="31">
        <f ca="1">IF(O91&lt;&gt;"",O91-(COUNTIF($O$3:O91,O91)/1000),"")</f>
        <v>999.99900000000002</v>
      </c>
      <c r="Q91" s="31">
        <f t="shared" ca="1" si="5"/>
        <v>7</v>
      </c>
      <c r="R91" s="31"/>
      <c r="S91" s="31">
        <v>89</v>
      </c>
      <c r="T91" s="31" t="str">
        <f t="shared" ca="1" si="3"/>
        <v>Brand_68</v>
      </c>
      <c r="U91" s="31">
        <f t="shared" ca="1" si="4"/>
        <v>104</v>
      </c>
      <c r="V91" s="31" t="str">
        <f ca="1">IF(INDEX(Tendina_Brand_per_Settore,SERVIZIO!$A$4)='Pivot Punti Vendita'!$T91,'Pivot Punti Vendita'!$U91,"")</f>
        <v/>
      </c>
    </row>
    <row r="92" spans="1:22" x14ac:dyDescent="0.25">
      <c r="A92" t="s">
        <v>687</v>
      </c>
      <c r="B92" t="s">
        <v>108</v>
      </c>
      <c r="C92" s="31">
        <v>438</v>
      </c>
      <c r="D92" s="31">
        <v>438</v>
      </c>
      <c r="E92" s="31">
        <v>438</v>
      </c>
      <c r="F92" s="31"/>
      <c r="G92" s="31"/>
      <c r="H92" s="31"/>
      <c r="I92" s="31"/>
      <c r="J92" s="31"/>
      <c r="K92" s="31"/>
      <c r="L92" s="31"/>
      <c r="M92" s="31"/>
      <c r="N92" s="31"/>
      <c r="O92" s="31">
        <f ca="1">IFERROR(IF(SERVIZIO!$A$3=1,IF(GETPIVOTDATA("N. Punti Vendita",$A$1,"Brand",$A92,"Data",DATE(YEAR(INDEX(Tendina_Data,SERVIZIO!$A$2)),MONTH(INDEX(Tendina_Data,SERVIZIO!$A$2)),1),"Settore",$B92)&lt;&gt;"",GETPIVOTDATA("N. Punti Vendita",$A$1,"Brand",$A92,"Data",DATE(YEAR(INDEX(Tendina_Data,SERVIZIO!$A$2)),MONTH(INDEX(Tendina_Data,SERVIZIO!$A$2)),1),"Settore",$B92),""),IF(AND(GETPIVOTDATA("N. Punti Vendita",$A$1,"Brand",$A92,"Data",DATE(YEAR(INDEX(Tendina_Data,SERVIZIO!$A$2)),MONTH(INDEX(Tendina_Data,SERVIZIO!$A$2)),1),"Settore",INDEX(Tendina_Settori,SERVIZIO!$A$3))&lt;&gt;"",INDEX(Tendina_Settori,SERVIZIO!$A$3)=$B92)=TRUE,GETPIVOTDATA("N. Punti Vendita",$A$1,"Brand",$A92,"Data",DATE(YEAR(INDEX(Tendina_Data,SERVIZIO!$A$2)),MONTH(INDEX(Tendina_Data,SERVIZIO!$A$2)),1),"Settore",INDEX(Tendina_Settori,SERVIZIO!$A$3)),"")),"")</f>
        <v>438</v>
      </c>
      <c r="P92" s="31">
        <f ca="1">IF(O92&lt;&gt;"",O92-(COUNTIF($O$3:O92,O92)/1000),"")</f>
        <v>437.99900000000002</v>
      </c>
      <c r="Q92" s="31">
        <f t="shared" ca="1" si="5"/>
        <v>23</v>
      </c>
      <c r="R92" s="31"/>
      <c r="S92" s="31">
        <v>90</v>
      </c>
      <c r="T92" s="31" t="str">
        <f t="shared" ca="1" si="3"/>
        <v>Brand_120</v>
      </c>
      <c r="U92" s="31">
        <f t="shared" ca="1" si="4"/>
        <v>102</v>
      </c>
      <c r="V92" s="31" t="str">
        <f ca="1">IF(INDEX(Tendina_Brand_per_Settore,SERVIZIO!$A$4)='Pivot Punti Vendita'!$T92,'Pivot Punti Vendita'!$U92,"")</f>
        <v/>
      </c>
    </row>
    <row r="93" spans="1:22" x14ac:dyDescent="0.25">
      <c r="A93" t="s">
        <v>689</v>
      </c>
      <c r="B93" t="s">
        <v>108</v>
      </c>
      <c r="C93" s="31">
        <v>300</v>
      </c>
      <c r="D93" s="31">
        <v>300</v>
      </c>
      <c r="E93" s="31">
        <v>300</v>
      </c>
      <c r="F93" s="31"/>
      <c r="G93" s="31"/>
      <c r="H93" s="31"/>
      <c r="I93" s="31"/>
      <c r="J93" s="31"/>
      <c r="K93" s="31"/>
      <c r="L93" s="31"/>
      <c r="M93" s="31"/>
      <c r="N93" s="31"/>
      <c r="O93" s="31">
        <f ca="1">IFERROR(IF(SERVIZIO!$A$3=1,IF(GETPIVOTDATA("N. Punti Vendita",$A$1,"Brand",$A93,"Data",DATE(YEAR(INDEX(Tendina_Data,SERVIZIO!$A$2)),MONTH(INDEX(Tendina_Data,SERVIZIO!$A$2)),1),"Settore",$B93)&lt;&gt;"",GETPIVOTDATA("N. Punti Vendita",$A$1,"Brand",$A93,"Data",DATE(YEAR(INDEX(Tendina_Data,SERVIZIO!$A$2)),MONTH(INDEX(Tendina_Data,SERVIZIO!$A$2)),1),"Settore",$B93),""),IF(AND(GETPIVOTDATA("N. Punti Vendita",$A$1,"Brand",$A93,"Data",DATE(YEAR(INDEX(Tendina_Data,SERVIZIO!$A$2)),MONTH(INDEX(Tendina_Data,SERVIZIO!$A$2)),1),"Settore",INDEX(Tendina_Settori,SERVIZIO!$A$3))&lt;&gt;"",INDEX(Tendina_Settori,SERVIZIO!$A$3)=$B93)=TRUE,GETPIVOTDATA("N. Punti Vendita",$A$1,"Brand",$A93,"Data",DATE(YEAR(INDEX(Tendina_Data,SERVIZIO!$A$2)),MONTH(INDEX(Tendina_Data,SERVIZIO!$A$2)),1),"Settore",INDEX(Tendina_Settori,SERVIZIO!$A$3)),"")),"")</f>
        <v>300</v>
      </c>
      <c r="P93" s="31">
        <f ca="1">IF(O93&lt;&gt;"",O93-(COUNTIF($O$3:O93,O93)/1000),"")</f>
        <v>299.99900000000002</v>
      </c>
      <c r="Q93" s="31">
        <f t="shared" ca="1" si="5"/>
        <v>35</v>
      </c>
      <c r="R93" s="31"/>
      <c r="S93" s="31">
        <v>91</v>
      </c>
      <c r="T93" s="31" t="str">
        <f t="shared" ca="1" si="3"/>
        <v>Brand_65</v>
      </c>
      <c r="U93" s="31">
        <f t="shared" ca="1" si="4"/>
        <v>100</v>
      </c>
      <c r="V93" s="31" t="str">
        <f ca="1">IF(INDEX(Tendina_Brand_per_Settore,SERVIZIO!$A$4)='Pivot Punti Vendita'!$T93,'Pivot Punti Vendita'!$U93,"")</f>
        <v/>
      </c>
    </row>
    <row r="94" spans="1:22" x14ac:dyDescent="0.25">
      <c r="A94" t="s">
        <v>690</v>
      </c>
      <c r="B94" t="s">
        <v>222</v>
      </c>
      <c r="C94" s="31">
        <v>226</v>
      </c>
      <c r="D94" s="31">
        <v>226</v>
      </c>
      <c r="E94" s="31">
        <v>226</v>
      </c>
      <c r="F94" s="31"/>
      <c r="G94" s="31"/>
      <c r="H94" s="31"/>
      <c r="I94" s="31"/>
      <c r="J94" s="31"/>
      <c r="K94" s="31"/>
      <c r="L94" s="31"/>
      <c r="M94" s="31"/>
      <c r="N94" s="31"/>
      <c r="O94" s="31">
        <f ca="1">IFERROR(IF(SERVIZIO!$A$3=1,IF(GETPIVOTDATA("N. Punti Vendita",$A$1,"Brand",$A94,"Data",DATE(YEAR(INDEX(Tendina_Data,SERVIZIO!$A$2)),MONTH(INDEX(Tendina_Data,SERVIZIO!$A$2)),1),"Settore",$B94)&lt;&gt;"",GETPIVOTDATA("N. Punti Vendita",$A$1,"Brand",$A94,"Data",DATE(YEAR(INDEX(Tendina_Data,SERVIZIO!$A$2)),MONTH(INDEX(Tendina_Data,SERVIZIO!$A$2)),1),"Settore",$B94),""),IF(AND(GETPIVOTDATA("N. Punti Vendita",$A$1,"Brand",$A94,"Data",DATE(YEAR(INDEX(Tendina_Data,SERVIZIO!$A$2)),MONTH(INDEX(Tendina_Data,SERVIZIO!$A$2)),1),"Settore",INDEX(Tendina_Settori,SERVIZIO!$A$3))&lt;&gt;"",INDEX(Tendina_Settori,SERVIZIO!$A$3)=$B94)=TRUE,GETPIVOTDATA("N. Punti Vendita",$A$1,"Brand",$A94,"Data",DATE(YEAR(INDEX(Tendina_Data,SERVIZIO!$A$2)),MONTH(INDEX(Tendina_Data,SERVIZIO!$A$2)),1),"Settore",INDEX(Tendina_Settori,SERVIZIO!$A$3)),"")),"")</f>
        <v>226</v>
      </c>
      <c r="P94" s="31">
        <f ca="1">IF(O94&lt;&gt;"",O94-(COUNTIF($O$3:O94,O94)/1000),"")</f>
        <v>225.999</v>
      </c>
      <c r="Q94" s="31">
        <f t="shared" ca="1" si="5"/>
        <v>49</v>
      </c>
      <c r="R94" s="31"/>
      <c r="S94" s="31">
        <v>92</v>
      </c>
      <c r="T94" s="31" t="str">
        <f t="shared" ca="1" si="3"/>
        <v>Brand_77</v>
      </c>
      <c r="U94" s="31">
        <f t="shared" ca="1" si="4"/>
        <v>100</v>
      </c>
      <c r="V94" s="31" t="str">
        <f ca="1">IF(INDEX(Tendina_Brand_per_Settore,SERVIZIO!$A$4)='Pivot Punti Vendita'!$T94,'Pivot Punti Vendita'!$U94,"")</f>
        <v/>
      </c>
    </row>
    <row r="95" spans="1:22" x14ac:dyDescent="0.25">
      <c r="A95" t="s">
        <v>691</v>
      </c>
      <c r="B95" t="s">
        <v>107</v>
      </c>
      <c r="C95" s="31">
        <v>54</v>
      </c>
      <c r="D95" s="31">
        <v>54</v>
      </c>
      <c r="E95" s="31">
        <v>22</v>
      </c>
      <c r="F95" s="31"/>
      <c r="G95" s="31"/>
      <c r="H95" s="31"/>
      <c r="I95" s="31"/>
      <c r="J95" s="31"/>
      <c r="K95" s="31"/>
      <c r="L95" s="31"/>
      <c r="M95" s="31"/>
      <c r="N95" s="31"/>
      <c r="O95" s="31">
        <f ca="1">IFERROR(IF(SERVIZIO!$A$3=1,IF(GETPIVOTDATA("N. Punti Vendita",$A$1,"Brand",$A95,"Data",DATE(YEAR(INDEX(Tendina_Data,SERVIZIO!$A$2)),MONTH(INDEX(Tendina_Data,SERVIZIO!$A$2)),1),"Settore",$B95)&lt;&gt;"",GETPIVOTDATA("N. Punti Vendita",$A$1,"Brand",$A95,"Data",DATE(YEAR(INDEX(Tendina_Data,SERVIZIO!$A$2)),MONTH(INDEX(Tendina_Data,SERVIZIO!$A$2)),1),"Settore",$B95),""),IF(AND(GETPIVOTDATA("N. Punti Vendita",$A$1,"Brand",$A95,"Data",DATE(YEAR(INDEX(Tendina_Data,SERVIZIO!$A$2)),MONTH(INDEX(Tendina_Data,SERVIZIO!$A$2)),1),"Settore",INDEX(Tendina_Settori,SERVIZIO!$A$3))&lt;&gt;"",INDEX(Tendina_Settori,SERVIZIO!$A$3)=$B95)=TRUE,GETPIVOTDATA("N. Punti Vendita",$A$1,"Brand",$A95,"Data",DATE(YEAR(INDEX(Tendina_Data,SERVIZIO!$A$2)),MONTH(INDEX(Tendina_Data,SERVIZIO!$A$2)),1),"Settore",INDEX(Tendina_Settori,SERVIZIO!$A$3)),"")),"")</f>
        <v>22</v>
      </c>
      <c r="P95" s="31">
        <f ca="1">IF(O95&lt;&gt;"",O95-(COUNTIF($O$3:O95,O95)/1000),"")</f>
        <v>21.998999999999999</v>
      </c>
      <c r="Q95" s="31">
        <f t="shared" ca="1" si="5"/>
        <v>171</v>
      </c>
      <c r="R95" s="31"/>
      <c r="S95" s="31">
        <v>93</v>
      </c>
      <c r="T95" s="31" t="str">
        <f t="shared" ca="1" si="3"/>
        <v>Brand_180</v>
      </c>
      <c r="U95" s="31">
        <f t="shared" ca="1" si="4"/>
        <v>100</v>
      </c>
      <c r="V95" s="31" t="str">
        <f ca="1">IF(INDEX(Tendina_Brand_per_Settore,SERVIZIO!$A$4)='Pivot Punti Vendita'!$T95,'Pivot Punti Vendita'!$U95,"")</f>
        <v/>
      </c>
    </row>
    <row r="96" spans="1:22" x14ac:dyDescent="0.25">
      <c r="A96" t="s">
        <v>692</v>
      </c>
      <c r="B96" t="s">
        <v>206</v>
      </c>
      <c r="C96" s="31">
        <v>10</v>
      </c>
      <c r="D96" s="31">
        <v>10</v>
      </c>
      <c r="E96" s="31">
        <v>10</v>
      </c>
      <c r="F96" s="31"/>
      <c r="G96" s="31"/>
      <c r="H96" s="31"/>
      <c r="I96" s="31"/>
      <c r="J96" s="31"/>
      <c r="K96" s="31"/>
      <c r="L96" s="31"/>
      <c r="M96" s="31"/>
      <c r="N96" s="31"/>
      <c r="O96" s="31">
        <f ca="1">IFERROR(IF(SERVIZIO!$A$3=1,IF(GETPIVOTDATA("N. Punti Vendita",$A$1,"Brand",$A96,"Data",DATE(YEAR(INDEX(Tendina_Data,SERVIZIO!$A$2)),MONTH(INDEX(Tendina_Data,SERVIZIO!$A$2)),1),"Settore",$B96)&lt;&gt;"",GETPIVOTDATA("N. Punti Vendita",$A$1,"Brand",$A96,"Data",DATE(YEAR(INDEX(Tendina_Data,SERVIZIO!$A$2)),MONTH(INDEX(Tendina_Data,SERVIZIO!$A$2)),1),"Settore",$B96),""),IF(AND(GETPIVOTDATA("N. Punti Vendita",$A$1,"Brand",$A96,"Data",DATE(YEAR(INDEX(Tendina_Data,SERVIZIO!$A$2)),MONTH(INDEX(Tendina_Data,SERVIZIO!$A$2)),1),"Settore",INDEX(Tendina_Settori,SERVIZIO!$A$3))&lt;&gt;"",INDEX(Tendina_Settori,SERVIZIO!$A$3)=$B96)=TRUE,GETPIVOTDATA("N. Punti Vendita",$A$1,"Brand",$A96,"Data",DATE(YEAR(INDEX(Tendina_Data,SERVIZIO!$A$2)),MONTH(INDEX(Tendina_Data,SERVIZIO!$A$2)),1),"Settore",INDEX(Tendina_Settori,SERVIZIO!$A$3)),"")),"")</f>
        <v>10</v>
      </c>
      <c r="P96" s="31">
        <f ca="1">IF(O96&lt;&gt;"",O96-(COUNTIF($O$3:O96,O96)/1000),"")</f>
        <v>9.9979999999999993</v>
      </c>
      <c r="Q96" s="31">
        <f t="shared" ca="1" si="5"/>
        <v>192</v>
      </c>
      <c r="R96" s="31"/>
      <c r="S96" s="31">
        <v>94</v>
      </c>
      <c r="T96" s="31" t="str">
        <f t="shared" ca="1" si="3"/>
        <v>Brand_201</v>
      </c>
      <c r="U96" s="31">
        <f t="shared" ca="1" si="4"/>
        <v>100</v>
      </c>
      <c r="V96" s="31" t="str">
        <f ca="1">IF(INDEX(Tendina_Brand_per_Settore,SERVIZIO!$A$4)='Pivot Punti Vendita'!$T96,'Pivot Punti Vendita'!$U96,"")</f>
        <v/>
      </c>
    </row>
    <row r="97" spans="1:22" x14ac:dyDescent="0.25">
      <c r="A97" t="s">
        <v>694</v>
      </c>
      <c r="B97" t="s">
        <v>200</v>
      </c>
      <c r="C97" s="31">
        <v>195</v>
      </c>
      <c r="D97" s="31">
        <v>195</v>
      </c>
      <c r="E97" s="31">
        <v>140</v>
      </c>
      <c r="F97" s="31"/>
      <c r="G97" s="31"/>
      <c r="H97" s="31"/>
      <c r="I97" s="31"/>
      <c r="J97" s="31"/>
      <c r="K97" s="31"/>
      <c r="L97" s="31"/>
      <c r="M97" s="31"/>
      <c r="N97" s="31"/>
      <c r="O97" s="31">
        <f ca="1">IFERROR(IF(SERVIZIO!$A$3=1,IF(GETPIVOTDATA("N. Punti Vendita",$A$1,"Brand",$A97,"Data",DATE(YEAR(INDEX(Tendina_Data,SERVIZIO!$A$2)),MONTH(INDEX(Tendina_Data,SERVIZIO!$A$2)),1),"Settore",$B97)&lt;&gt;"",GETPIVOTDATA("N. Punti Vendita",$A$1,"Brand",$A97,"Data",DATE(YEAR(INDEX(Tendina_Data,SERVIZIO!$A$2)),MONTH(INDEX(Tendina_Data,SERVIZIO!$A$2)),1),"Settore",$B97),""),IF(AND(GETPIVOTDATA("N. Punti Vendita",$A$1,"Brand",$A97,"Data",DATE(YEAR(INDEX(Tendina_Data,SERVIZIO!$A$2)),MONTH(INDEX(Tendina_Data,SERVIZIO!$A$2)),1),"Settore",INDEX(Tendina_Settori,SERVIZIO!$A$3))&lt;&gt;"",INDEX(Tendina_Settori,SERVIZIO!$A$3)=$B97)=TRUE,GETPIVOTDATA("N. Punti Vendita",$A$1,"Brand",$A97,"Data",DATE(YEAR(INDEX(Tendina_Data,SERVIZIO!$A$2)),MONTH(INDEX(Tendina_Data,SERVIZIO!$A$2)),1),"Settore",INDEX(Tendina_Settori,SERVIZIO!$A$3)),"")),"")</f>
        <v>140</v>
      </c>
      <c r="P97" s="31">
        <f ca="1">IF(O97&lt;&gt;"",O97-(COUNTIF($O$3:O97,O97)/1000),"")</f>
        <v>139.999</v>
      </c>
      <c r="Q97" s="31">
        <f t="shared" ca="1" si="5"/>
        <v>69</v>
      </c>
      <c r="R97" s="31"/>
      <c r="S97" s="31">
        <v>95</v>
      </c>
      <c r="T97" s="31" t="str">
        <f t="shared" ca="1" si="3"/>
        <v>Brand_144</v>
      </c>
      <c r="U97" s="31">
        <f t="shared" ca="1" si="4"/>
        <v>94</v>
      </c>
      <c r="V97" s="31" t="str">
        <f ca="1">IF(INDEX(Tendina_Brand_per_Settore,SERVIZIO!$A$4)='Pivot Punti Vendita'!$T97,'Pivot Punti Vendita'!$U97,"")</f>
        <v/>
      </c>
    </row>
    <row r="98" spans="1:22" x14ac:dyDescent="0.25">
      <c r="A98" t="s">
        <v>696</v>
      </c>
      <c r="B98" t="s">
        <v>133</v>
      </c>
      <c r="C98" s="31"/>
      <c r="D98" s="31"/>
      <c r="E98" s="31">
        <v>80</v>
      </c>
      <c r="F98" s="31"/>
      <c r="G98" s="31"/>
      <c r="H98" s="31"/>
      <c r="I98" s="31"/>
      <c r="J98" s="31"/>
      <c r="K98" s="31"/>
      <c r="L98" s="31"/>
      <c r="M98" s="31"/>
      <c r="N98" s="31"/>
      <c r="O98" s="31">
        <f ca="1">IFERROR(IF(SERVIZIO!$A$3=1,IF(GETPIVOTDATA("N. Punti Vendita",$A$1,"Brand",$A98,"Data",DATE(YEAR(INDEX(Tendina_Data,SERVIZIO!$A$2)),MONTH(INDEX(Tendina_Data,SERVIZIO!$A$2)),1),"Settore",$B98)&lt;&gt;"",GETPIVOTDATA("N. Punti Vendita",$A$1,"Brand",$A98,"Data",DATE(YEAR(INDEX(Tendina_Data,SERVIZIO!$A$2)),MONTH(INDEX(Tendina_Data,SERVIZIO!$A$2)),1),"Settore",$B98),""),IF(AND(GETPIVOTDATA("N. Punti Vendita",$A$1,"Brand",$A98,"Data",DATE(YEAR(INDEX(Tendina_Data,SERVIZIO!$A$2)),MONTH(INDEX(Tendina_Data,SERVIZIO!$A$2)),1),"Settore",INDEX(Tendina_Settori,SERVIZIO!$A$3))&lt;&gt;"",INDEX(Tendina_Settori,SERVIZIO!$A$3)=$B98)=TRUE,GETPIVOTDATA("N. Punti Vendita",$A$1,"Brand",$A98,"Data",DATE(YEAR(INDEX(Tendina_Data,SERVIZIO!$A$2)),MONTH(INDEX(Tendina_Data,SERVIZIO!$A$2)),1),"Settore",INDEX(Tendina_Settori,SERVIZIO!$A$3)),"")),"")</f>
        <v>80</v>
      </c>
      <c r="P98" s="31">
        <f ca="1">IF(O98&lt;&gt;"",O98-(COUNTIF($O$3:O98,O98)/1000),"")</f>
        <v>79.998000000000005</v>
      </c>
      <c r="Q98" s="31">
        <f t="shared" ca="1" si="5"/>
        <v>106</v>
      </c>
      <c r="R98" s="31"/>
      <c r="S98" s="31">
        <v>96</v>
      </c>
      <c r="T98" s="31" t="str">
        <f t="shared" ca="1" si="3"/>
        <v>Brand_207</v>
      </c>
      <c r="U98" s="31">
        <f t="shared" ca="1" si="4"/>
        <v>94</v>
      </c>
      <c r="V98" s="31" t="str">
        <f ca="1">IF(INDEX(Tendina_Brand_per_Settore,SERVIZIO!$A$4)='Pivot Punti Vendita'!$T98,'Pivot Punti Vendita'!$U98,"")</f>
        <v/>
      </c>
    </row>
    <row r="99" spans="1:22" x14ac:dyDescent="0.25">
      <c r="A99" t="s">
        <v>697</v>
      </c>
      <c r="B99" t="s">
        <v>108</v>
      </c>
      <c r="C99" s="31">
        <v>220</v>
      </c>
      <c r="D99" s="31">
        <v>420</v>
      </c>
      <c r="E99" s="31">
        <v>420</v>
      </c>
      <c r="F99" s="31"/>
      <c r="G99" s="31"/>
      <c r="H99" s="31"/>
      <c r="I99" s="31"/>
      <c r="J99" s="31"/>
      <c r="K99" s="31"/>
      <c r="L99" s="31"/>
      <c r="M99" s="31"/>
      <c r="N99" s="31"/>
      <c r="O99" s="31">
        <f ca="1">IFERROR(IF(SERVIZIO!$A$3=1,IF(GETPIVOTDATA("N. Punti Vendita",$A$1,"Brand",$A99,"Data",DATE(YEAR(INDEX(Tendina_Data,SERVIZIO!$A$2)),MONTH(INDEX(Tendina_Data,SERVIZIO!$A$2)),1),"Settore",$B99)&lt;&gt;"",GETPIVOTDATA("N. Punti Vendita",$A$1,"Brand",$A99,"Data",DATE(YEAR(INDEX(Tendina_Data,SERVIZIO!$A$2)),MONTH(INDEX(Tendina_Data,SERVIZIO!$A$2)),1),"Settore",$B99),""),IF(AND(GETPIVOTDATA("N. Punti Vendita",$A$1,"Brand",$A99,"Data",DATE(YEAR(INDEX(Tendina_Data,SERVIZIO!$A$2)),MONTH(INDEX(Tendina_Data,SERVIZIO!$A$2)),1),"Settore",INDEX(Tendina_Settori,SERVIZIO!$A$3))&lt;&gt;"",INDEX(Tendina_Settori,SERVIZIO!$A$3)=$B99)=TRUE,GETPIVOTDATA("N. Punti Vendita",$A$1,"Brand",$A99,"Data",DATE(YEAR(INDEX(Tendina_Data,SERVIZIO!$A$2)),MONTH(INDEX(Tendina_Data,SERVIZIO!$A$2)),1),"Settore",INDEX(Tendina_Settori,SERVIZIO!$A$3)),"")),"")</f>
        <v>420</v>
      </c>
      <c r="P99" s="31">
        <f ca="1">IF(O99&lt;&gt;"",O99-(COUNTIF($O$3:O99,O99)/1000),"")</f>
        <v>419.99900000000002</v>
      </c>
      <c r="Q99" s="31">
        <f t="shared" ca="1" si="5"/>
        <v>24</v>
      </c>
      <c r="R99" s="31"/>
      <c r="S99" s="31">
        <v>97</v>
      </c>
      <c r="T99" s="31" t="str">
        <f t="shared" ca="1" si="3"/>
        <v>Brand_15</v>
      </c>
      <c r="U99" s="31">
        <f t="shared" ca="1" si="4"/>
        <v>92</v>
      </c>
      <c r="V99" s="31" t="str">
        <f ca="1">IF(INDEX(Tendina_Brand_per_Settore,SERVIZIO!$A$4)='Pivot Punti Vendita'!$T99,'Pivot Punti Vendita'!$U99,"")</f>
        <v/>
      </c>
    </row>
    <row r="100" spans="1:22" x14ac:dyDescent="0.25">
      <c r="A100" t="s">
        <v>698</v>
      </c>
      <c r="B100" t="s">
        <v>200</v>
      </c>
      <c r="C100" s="31">
        <v>10</v>
      </c>
      <c r="D100" s="31">
        <v>10</v>
      </c>
      <c r="E100" s="31">
        <v>10</v>
      </c>
      <c r="F100" s="31"/>
      <c r="G100" s="31"/>
      <c r="H100" s="31"/>
      <c r="I100" s="31"/>
      <c r="J100" s="31"/>
      <c r="K100" s="31"/>
      <c r="L100" s="31"/>
      <c r="M100" s="31"/>
      <c r="N100" s="31"/>
      <c r="O100" s="31">
        <f ca="1">IFERROR(IF(SERVIZIO!$A$3=1,IF(GETPIVOTDATA("N. Punti Vendita",$A$1,"Brand",$A100,"Data",DATE(YEAR(INDEX(Tendina_Data,SERVIZIO!$A$2)),MONTH(INDEX(Tendina_Data,SERVIZIO!$A$2)),1),"Settore",$B100)&lt;&gt;"",GETPIVOTDATA("N. Punti Vendita",$A$1,"Brand",$A100,"Data",DATE(YEAR(INDEX(Tendina_Data,SERVIZIO!$A$2)),MONTH(INDEX(Tendina_Data,SERVIZIO!$A$2)),1),"Settore",$B100),""),IF(AND(GETPIVOTDATA("N. Punti Vendita",$A$1,"Brand",$A100,"Data",DATE(YEAR(INDEX(Tendina_Data,SERVIZIO!$A$2)),MONTH(INDEX(Tendina_Data,SERVIZIO!$A$2)),1),"Settore",INDEX(Tendina_Settori,SERVIZIO!$A$3))&lt;&gt;"",INDEX(Tendina_Settori,SERVIZIO!$A$3)=$B100)=TRUE,GETPIVOTDATA("N. Punti Vendita",$A$1,"Brand",$A100,"Data",DATE(YEAR(INDEX(Tendina_Data,SERVIZIO!$A$2)),MONTH(INDEX(Tendina_Data,SERVIZIO!$A$2)),1),"Settore",INDEX(Tendina_Settori,SERVIZIO!$A$3)),"")),"")</f>
        <v>10</v>
      </c>
      <c r="P100" s="31">
        <f ca="1">IF(O100&lt;&gt;"",O100-(COUNTIF($O$3:O100,O100)/1000),"")</f>
        <v>9.9969999999999999</v>
      </c>
      <c r="Q100" s="31">
        <f t="shared" ca="1" si="5"/>
        <v>193</v>
      </c>
      <c r="R100" s="31"/>
      <c r="S100" s="31">
        <v>98</v>
      </c>
      <c r="T100" s="31" t="str">
        <f t="shared" ca="1" si="3"/>
        <v>Brand_21</v>
      </c>
      <c r="U100" s="31">
        <f t="shared" ca="1" si="4"/>
        <v>90</v>
      </c>
      <c r="V100" s="31" t="str">
        <f ca="1">IF(INDEX(Tendina_Brand_per_Settore,SERVIZIO!$A$4)='Pivot Punti Vendita'!$T100,'Pivot Punti Vendita'!$U100,"")</f>
        <v/>
      </c>
    </row>
    <row r="101" spans="1:22" x14ac:dyDescent="0.25">
      <c r="A101" t="s">
        <v>700</v>
      </c>
      <c r="B101" t="s">
        <v>224</v>
      </c>
      <c r="C101" s="31">
        <v>0</v>
      </c>
      <c r="D101" s="31">
        <v>0</v>
      </c>
      <c r="E101" s="31">
        <v>0</v>
      </c>
      <c r="F101" s="31"/>
      <c r="G101" s="31"/>
      <c r="H101" s="31"/>
      <c r="I101" s="31"/>
      <c r="J101" s="31"/>
      <c r="K101" s="31"/>
      <c r="L101" s="31"/>
      <c r="M101" s="31"/>
      <c r="N101" s="31"/>
      <c r="O101" s="31">
        <f ca="1">IFERROR(IF(SERVIZIO!$A$3=1,IF(GETPIVOTDATA("N. Punti Vendita",$A$1,"Brand",$A101,"Data",DATE(YEAR(INDEX(Tendina_Data,SERVIZIO!$A$2)),MONTH(INDEX(Tendina_Data,SERVIZIO!$A$2)),1),"Settore",$B101)&lt;&gt;"",GETPIVOTDATA("N. Punti Vendita",$A$1,"Brand",$A101,"Data",DATE(YEAR(INDEX(Tendina_Data,SERVIZIO!$A$2)),MONTH(INDEX(Tendina_Data,SERVIZIO!$A$2)),1),"Settore",$B101),""),IF(AND(GETPIVOTDATA("N. Punti Vendita",$A$1,"Brand",$A101,"Data",DATE(YEAR(INDEX(Tendina_Data,SERVIZIO!$A$2)),MONTH(INDEX(Tendina_Data,SERVIZIO!$A$2)),1),"Settore",INDEX(Tendina_Settori,SERVIZIO!$A$3))&lt;&gt;"",INDEX(Tendina_Settori,SERVIZIO!$A$3)=$B101)=TRUE,GETPIVOTDATA("N. Punti Vendita",$A$1,"Brand",$A101,"Data",DATE(YEAR(INDEX(Tendina_Data,SERVIZIO!$A$2)),MONTH(INDEX(Tendina_Data,SERVIZIO!$A$2)),1),"Settore",INDEX(Tendina_Settori,SERVIZIO!$A$3)),"")),"")</f>
        <v>0</v>
      </c>
      <c r="P101" s="31">
        <f ca="1">IF(O101&lt;&gt;"",O101-(COUNTIF($O$3:O101,O101)/1000),"")</f>
        <v>-6.0000000000000001E-3</v>
      </c>
      <c r="Q101" s="31">
        <f t="shared" ca="1" si="5"/>
        <v>249</v>
      </c>
      <c r="R101" s="31"/>
      <c r="S101" s="31">
        <v>99</v>
      </c>
      <c r="T101" s="31" t="str">
        <f t="shared" ca="1" si="3"/>
        <v>Brand_37</v>
      </c>
      <c r="U101" s="31">
        <f t="shared" ca="1" si="4"/>
        <v>90</v>
      </c>
      <c r="V101" s="31" t="str">
        <f ca="1">IF(INDEX(Tendina_Brand_per_Settore,SERVIZIO!$A$4)='Pivot Punti Vendita'!$T101,'Pivot Punti Vendita'!$U101,"")</f>
        <v/>
      </c>
    </row>
    <row r="102" spans="1:22" x14ac:dyDescent="0.25">
      <c r="A102" t="s">
        <v>701</v>
      </c>
      <c r="B102" t="s">
        <v>200</v>
      </c>
      <c r="C102" s="31"/>
      <c r="D102" s="31">
        <v>357</v>
      </c>
      <c r="E102" s="31">
        <v>357</v>
      </c>
      <c r="F102" s="31"/>
      <c r="G102" s="31"/>
      <c r="H102" s="31"/>
      <c r="I102" s="31"/>
      <c r="J102" s="31"/>
      <c r="K102" s="31"/>
      <c r="L102" s="31"/>
      <c r="M102" s="31"/>
      <c r="N102" s="31"/>
      <c r="O102" s="31">
        <f ca="1">IFERROR(IF(SERVIZIO!$A$3=1,IF(GETPIVOTDATA("N. Punti Vendita",$A$1,"Brand",$A102,"Data",DATE(YEAR(INDEX(Tendina_Data,SERVIZIO!$A$2)),MONTH(INDEX(Tendina_Data,SERVIZIO!$A$2)),1),"Settore",$B102)&lt;&gt;"",GETPIVOTDATA("N. Punti Vendita",$A$1,"Brand",$A102,"Data",DATE(YEAR(INDEX(Tendina_Data,SERVIZIO!$A$2)),MONTH(INDEX(Tendina_Data,SERVIZIO!$A$2)),1),"Settore",$B102),""),IF(AND(GETPIVOTDATA("N. Punti Vendita",$A$1,"Brand",$A102,"Data",DATE(YEAR(INDEX(Tendina_Data,SERVIZIO!$A$2)),MONTH(INDEX(Tendina_Data,SERVIZIO!$A$2)),1),"Settore",INDEX(Tendina_Settori,SERVIZIO!$A$3))&lt;&gt;"",INDEX(Tendina_Settori,SERVIZIO!$A$3)=$B102)=TRUE,GETPIVOTDATA("N. Punti Vendita",$A$1,"Brand",$A102,"Data",DATE(YEAR(INDEX(Tendina_Data,SERVIZIO!$A$2)),MONTH(INDEX(Tendina_Data,SERVIZIO!$A$2)),1),"Settore",INDEX(Tendina_Settori,SERVIZIO!$A$3)),"")),"")</f>
        <v>357</v>
      </c>
      <c r="P102" s="31">
        <f ca="1">IF(O102&lt;&gt;"",O102-(COUNTIF($O$3:O102,O102)/1000),"")</f>
        <v>356.99900000000002</v>
      </c>
      <c r="Q102" s="31">
        <f t="shared" ca="1" si="5"/>
        <v>30</v>
      </c>
      <c r="R102" s="31"/>
      <c r="S102" s="31">
        <v>100</v>
      </c>
      <c r="T102" s="31" t="str">
        <f t="shared" ca="1" si="3"/>
        <v>Brand_199</v>
      </c>
      <c r="U102" s="31">
        <f t="shared" ca="1" si="4"/>
        <v>90</v>
      </c>
      <c r="V102" s="31" t="str">
        <f ca="1">IF(INDEX(Tendina_Brand_per_Settore,SERVIZIO!$A$4)='Pivot Punti Vendita'!$T102,'Pivot Punti Vendita'!$U102,"")</f>
        <v/>
      </c>
    </row>
    <row r="103" spans="1:22" x14ac:dyDescent="0.25">
      <c r="A103" t="s">
        <v>703</v>
      </c>
      <c r="B103" t="s">
        <v>224</v>
      </c>
      <c r="C103" s="31">
        <v>185</v>
      </c>
      <c r="D103" s="31">
        <v>185</v>
      </c>
      <c r="E103" s="31">
        <v>185</v>
      </c>
      <c r="F103" s="31"/>
      <c r="G103" s="31"/>
      <c r="H103" s="31"/>
      <c r="I103" s="31"/>
      <c r="J103" s="31"/>
      <c r="K103" s="31"/>
      <c r="L103" s="31"/>
      <c r="M103" s="31"/>
      <c r="N103" s="31"/>
      <c r="O103" s="31">
        <f ca="1">IFERROR(IF(SERVIZIO!$A$3=1,IF(GETPIVOTDATA("N. Punti Vendita",$A$1,"Brand",$A103,"Data",DATE(YEAR(INDEX(Tendina_Data,SERVIZIO!$A$2)),MONTH(INDEX(Tendina_Data,SERVIZIO!$A$2)),1),"Settore",$B103)&lt;&gt;"",GETPIVOTDATA("N. Punti Vendita",$A$1,"Brand",$A103,"Data",DATE(YEAR(INDEX(Tendina_Data,SERVIZIO!$A$2)),MONTH(INDEX(Tendina_Data,SERVIZIO!$A$2)),1),"Settore",$B103),""),IF(AND(GETPIVOTDATA("N. Punti Vendita",$A$1,"Brand",$A103,"Data",DATE(YEAR(INDEX(Tendina_Data,SERVIZIO!$A$2)),MONTH(INDEX(Tendina_Data,SERVIZIO!$A$2)),1),"Settore",INDEX(Tendina_Settori,SERVIZIO!$A$3))&lt;&gt;"",INDEX(Tendina_Settori,SERVIZIO!$A$3)=$B103)=TRUE,GETPIVOTDATA("N. Punti Vendita",$A$1,"Brand",$A103,"Data",DATE(YEAR(INDEX(Tendina_Data,SERVIZIO!$A$2)),MONTH(INDEX(Tendina_Data,SERVIZIO!$A$2)),1),"Settore",INDEX(Tendina_Settori,SERVIZIO!$A$3)),"")),"")</f>
        <v>185</v>
      </c>
      <c r="P103" s="31">
        <f ca="1">IF(O103&lt;&gt;"",O103-(COUNTIF($O$3:O103,O103)/1000),"")</f>
        <v>184.999</v>
      </c>
      <c r="Q103" s="31">
        <f t="shared" ca="1" si="5"/>
        <v>53</v>
      </c>
      <c r="R103" s="31"/>
      <c r="S103" s="31">
        <v>101</v>
      </c>
      <c r="T103" s="31" t="str">
        <f t="shared" ca="1" si="3"/>
        <v>Brand_252</v>
      </c>
      <c r="U103" s="31">
        <f t="shared" ca="1" si="4"/>
        <v>90</v>
      </c>
      <c r="V103" s="31" t="str">
        <f ca="1">IF(INDEX(Tendina_Brand_per_Settore,SERVIZIO!$A$4)='Pivot Punti Vendita'!$T103,'Pivot Punti Vendita'!$U103,"")</f>
        <v/>
      </c>
    </row>
    <row r="104" spans="1:22" x14ac:dyDescent="0.25">
      <c r="A104" t="s">
        <v>705</v>
      </c>
      <c r="B104" t="s">
        <v>107</v>
      </c>
      <c r="C104" s="31">
        <v>21</v>
      </c>
      <c r="D104" s="31">
        <v>21</v>
      </c>
      <c r="E104" s="31">
        <v>21</v>
      </c>
      <c r="F104" s="31"/>
      <c r="G104" s="31"/>
      <c r="H104" s="31"/>
      <c r="I104" s="31"/>
      <c r="J104" s="31"/>
      <c r="K104" s="31"/>
      <c r="L104" s="31"/>
      <c r="M104" s="31"/>
      <c r="N104" s="31"/>
      <c r="O104" s="31">
        <f ca="1">IFERROR(IF(SERVIZIO!$A$3=1,IF(GETPIVOTDATA("N. Punti Vendita",$A$1,"Brand",$A104,"Data",DATE(YEAR(INDEX(Tendina_Data,SERVIZIO!$A$2)),MONTH(INDEX(Tendina_Data,SERVIZIO!$A$2)),1),"Settore",$B104)&lt;&gt;"",GETPIVOTDATA("N. Punti Vendita",$A$1,"Brand",$A104,"Data",DATE(YEAR(INDEX(Tendina_Data,SERVIZIO!$A$2)),MONTH(INDEX(Tendina_Data,SERVIZIO!$A$2)),1),"Settore",$B104),""),IF(AND(GETPIVOTDATA("N. Punti Vendita",$A$1,"Brand",$A104,"Data",DATE(YEAR(INDEX(Tendina_Data,SERVIZIO!$A$2)),MONTH(INDEX(Tendina_Data,SERVIZIO!$A$2)),1),"Settore",INDEX(Tendina_Settori,SERVIZIO!$A$3))&lt;&gt;"",INDEX(Tendina_Settori,SERVIZIO!$A$3)=$B104)=TRUE,GETPIVOTDATA("N. Punti Vendita",$A$1,"Brand",$A104,"Data",DATE(YEAR(INDEX(Tendina_Data,SERVIZIO!$A$2)),MONTH(INDEX(Tendina_Data,SERVIZIO!$A$2)),1),"Settore",INDEX(Tendina_Settori,SERVIZIO!$A$3)),"")),"")</f>
        <v>21</v>
      </c>
      <c r="P104" s="31">
        <f ca="1">IF(O104&lt;&gt;"",O104-(COUNTIF($O$3:O104,O104)/1000),"")</f>
        <v>20.998000000000001</v>
      </c>
      <c r="Q104" s="31">
        <f t="shared" ca="1" si="5"/>
        <v>173</v>
      </c>
      <c r="R104" s="31"/>
      <c r="S104" s="31">
        <v>102</v>
      </c>
      <c r="T104" s="31" t="str">
        <f t="shared" ca="1" si="3"/>
        <v>Brand_153</v>
      </c>
      <c r="U104" s="31">
        <f t="shared" ca="1" si="4"/>
        <v>86</v>
      </c>
      <c r="V104" s="31" t="str">
        <f ca="1">IF(INDEX(Tendina_Brand_per_Settore,SERVIZIO!$A$4)='Pivot Punti Vendita'!$T104,'Pivot Punti Vendita'!$U104,"")</f>
        <v/>
      </c>
    </row>
    <row r="105" spans="1:22" x14ac:dyDescent="0.25">
      <c r="A105" t="s">
        <v>707</v>
      </c>
      <c r="B105" t="s">
        <v>564</v>
      </c>
      <c r="C105" s="31"/>
      <c r="D105" s="31"/>
      <c r="E105" s="31">
        <v>400</v>
      </c>
      <c r="F105" s="31"/>
      <c r="G105" s="31"/>
      <c r="H105" s="31"/>
      <c r="I105" s="31"/>
      <c r="J105" s="31"/>
      <c r="K105" s="31"/>
      <c r="L105" s="31"/>
      <c r="M105" s="31"/>
      <c r="N105" s="31"/>
      <c r="O105" s="31">
        <f ca="1">IFERROR(IF(SERVIZIO!$A$3=1,IF(GETPIVOTDATA("N. Punti Vendita",$A$1,"Brand",$A105,"Data",DATE(YEAR(INDEX(Tendina_Data,SERVIZIO!$A$2)),MONTH(INDEX(Tendina_Data,SERVIZIO!$A$2)),1),"Settore",$B105)&lt;&gt;"",GETPIVOTDATA("N. Punti Vendita",$A$1,"Brand",$A105,"Data",DATE(YEAR(INDEX(Tendina_Data,SERVIZIO!$A$2)),MONTH(INDEX(Tendina_Data,SERVIZIO!$A$2)),1),"Settore",$B105),""),IF(AND(GETPIVOTDATA("N. Punti Vendita",$A$1,"Brand",$A105,"Data",DATE(YEAR(INDEX(Tendina_Data,SERVIZIO!$A$2)),MONTH(INDEX(Tendina_Data,SERVIZIO!$A$2)),1),"Settore",INDEX(Tendina_Settori,SERVIZIO!$A$3))&lt;&gt;"",INDEX(Tendina_Settori,SERVIZIO!$A$3)=$B105)=TRUE,GETPIVOTDATA("N. Punti Vendita",$A$1,"Brand",$A105,"Data",DATE(YEAR(INDEX(Tendina_Data,SERVIZIO!$A$2)),MONTH(INDEX(Tendina_Data,SERVIZIO!$A$2)),1),"Settore",INDEX(Tendina_Settori,SERVIZIO!$A$3)),"")),"")</f>
        <v>400</v>
      </c>
      <c r="P105" s="31">
        <f ca="1">IF(O105&lt;&gt;"",O105-(COUNTIF($O$3:O105,O105)/1000),"")</f>
        <v>399.99900000000002</v>
      </c>
      <c r="Q105" s="31">
        <f t="shared" ca="1" si="5"/>
        <v>26</v>
      </c>
      <c r="R105" s="31"/>
      <c r="S105" s="31">
        <v>103</v>
      </c>
      <c r="T105" s="31" t="str">
        <f t="shared" ca="1" si="3"/>
        <v>Brand_6</v>
      </c>
      <c r="U105" s="31">
        <f t="shared" ca="1" si="4"/>
        <v>85</v>
      </c>
      <c r="V105" s="31" t="str">
        <f ca="1">IF(INDEX(Tendina_Brand_per_Settore,SERVIZIO!$A$4)='Pivot Punti Vendita'!$T105,'Pivot Punti Vendita'!$U105,"")</f>
        <v/>
      </c>
    </row>
    <row r="106" spans="1:22" x14ac:dyDescent="0.25">
      <c r="A106" t="s">
        <v>709</v>
      </c>
      <c r="B106" t="s">
        <v>133</v>
      </c>
      <c r="C106" s="31"/>
      <c r="D106" s="31">
        <v>67</v>
      </c>
      <c r="E106" s="31">
        <v>67</v>
      </c>
      <c r="F106" s="31"/>
      <c r="G106" s="31"/>
      <c r="H106" s="31"/>
      <c r="I106" s="31"/>
      <c r="J106" s="31"/>
      <c r="K106" s="31"/>
      <c r="L106" s="31"/>
      <c r="M106" s="31"/>
      <c r="N106" s="31"/>
      <c r="O106" s="31">
        <f ca="1">IFERROR(IF(SERVIZIO!$A$3=1,IF(GETPIVOTDATA("N. Punti Vendita",$A$1,"Brand",$A106,"Data",DATE(YEAR(INDEX(Tendina_Data,SERVIZIO!$A$2)),MONTH(INDEX(Tendina_Data,SERVIZIO!$A$2)),1),"Settore",$B106)&lt;&gt;"",GETPIVOTDATA("N. Punti Vendita",$A$1,"Brand",$A106,"Data",DATE(YEAR(INDEX(Tendina_Data,SERVIZIO!$A$2)),MONTH(INDEX(Tendina_Data,SERVIZIO!$A$2)),1),"Settore",$B106),""),IF(AND(GETPIVOTDATA("N. Punti Vendita",$A$1,"Brand",$A106,"Data",DATE(YEAR(INDEX(Tendina_Data,SERVIZIO!$A$2)),MONTH(INDEX(Tendina_Data,SERVIZIO!$A$2)),1),"Settore",INDEX(Tendina_Settori,SERVIZIO!$A$3))&lt;&gt;"",INDEX(Tendina_Settori,SERVIZIO!$A$3)=$B106)=TRUE,GETPIVOTDATA("N. Punti Vendita",$A$1,"Brand",$A106,"Data",DATE(YEAR(INDEX(Tendina_Data,SERVIZIO!$A$2)),MONTH(INDEX(Tendina_Data,SERVIZIO!$A$2)),1),"Settore",INDEX(Tendina_Settori,SERVIZIO!$A$3)),"")),"")</f>
        <v>67</v>
      </c>
      <c r="P106" s="31">
        <f ca="1">IF(O106&lt;&gt;"",O106-(COUNTIF($O$3:O106,O106)/1000),"")</f>
        <v>66.998999999999995</v>
      </c>
      <c r="Q106" s="31">
        <f t="shared" ca="1" si="5"/>
        <v>110</v>
      </c>
      <c r="R106" s="31"/>
      <c r="S106" s="31">
        <v>104</v>
      </c>
      <c r="T106" s="31" t="str">
        <f t="shared" ca="1" si="3"/>
        <v>Brand_194</v>
      </c>
      <c r="U106" s="31">
        <f t="shared" ca="1" si="4"/>
        <v>84</v>
      </c>
      <c r="V106" s="31" t="str">
        <f ca="1">IF(INDEX(Tendina_Brand_per_Settore,SERVIZIO!$A$4)='Pivot Punti Vendita'!$T106,'Pivot Punti Vendita'!$U106,"")</f>
        <v/>
      </c>
    </row>
    <row r="107" spans="1:22" x14ac:dyDescent="0.25">
      <c r="A107" t="s">
        <v>710</v>
      </c>
      <c r="B107" t="s">
        <v>206</v>
      </c>
      <c r="C107" s="31">
        <v>23</v>
      </c>
      <c r="D107" s="31">
        <v>23</v>
      </c>
      <c r="E107" s="31">
        <v>23</v>
      </c>
      <c r="F107" s="31"/>
      <c r="G107" s="31"/>
      <c r="H107" s="31"/>
      <c r="I107" s="31"/>
      <c r="J107" s="31"/>
      <c r="K107" s="31"/>
      <c r="L107" s="31"/>
      <c r="M107" s="31"/>
      <c r="N107" s="31"/>
      <c r="O107" s="31">
        <f ca="1">IFERROR(IF(SERVIZIO!$A$3=1,IF(GETPIVOTDATA("N. Punti Vendita",$A$1,"Brand",$A107,"Data",DATE(YEAR(INDEX(Tendina_Data,SERVIZIO!$A$2)),MONTH(INDEX(Tendina_Data,SERVIZIO!$A$2)),1),"Settore",$B107)&lt;&gt;"",GETPIVOTDATA("N. Punti Vendita",$A$1,"Brand",$A107,"Data",DATE(YEAR(INDEX(Tendina_Data,SERVIZIO!$A$2)),MONTH(INDEX(Tendina_Data,SERVIZIO!$A$2)),1),"Settore",$B107),""),IF(AND(GETPIVOTDATA("N. Punti Vendita",$A$1,"Brand",$A107,"Data",DATE(YEAR(INDEX(Tendina_Data,SERVIZIO!$A$2)),MONTH(INDEX(Tendina_Data,SERVIZIO!$A$2)),1),"Settore",INDEX(Tendina_Settori,SERVIZIO!$A$3))&lt;&gt;"",INDEX(Tendina_Settori,SERVIZIO!$A$3)=$B107)=TRUE,GETPIVOTDATA("N. Punti Vendita",$A$1,"Brand",$A107,"Data",DATE(YEAR(INDEX(Tendina_Data,SERVIZIO!$A$2)),MONTH(INDEX(Tendina_Data,SERVIZIO!$A$2)),1),"Settore",INDEX(Tendina_Settori,SERVIZIO!$A$3)),"")),"")</f>
        <v>23</v>
      </c>
      <c r="P107" s="31">
        <f ca="1">IF(O107&lt;&gt;"",O107-(COUNTIF($O$3:O107,O107)/1000),"")</f>
        <v>22.998999999999999</v>
      </c>
      <c r="Q107" s="31">
        <f t="shared" ca="1" si="5"/>
        <v>169</v>
      </c>
      <c r="R107" s="31"/>
      <c r="S107" s="31">
        <v>105</v>
      </c>
      <c r="T107" s="31" t="str">
        <f t="shared" ca="1" si="3"/>
        <v>Coin</v>
      </c>
      <c r="U107" s="31">
        <f t="shared" ca="1" si="4"/>
        <v>80</v>
      </c>
      <c r="V107" s="31" t="str">
        <f ca="1">IF(INDEX(Tendina_Brand_per_Settore,SERVIZIO!$A$4)='Pivot Punti Vendita'!$T107,'Pivot Punti Vendita'!$U107,"")</f>
        <v/>
      </c>
    </row>
    <row r="108" spans="1:22" x14ac:dyDescent="0.25">
      <c r="A108" t="s">
        <v>711</v>
      </c>
      <c r="B108" t="s">
        <v>200</v>
      </c>
      <c r="C108" s="31">
        <v>130</v>
      </c>
      <c r="D108" s="31">
        <v>130</v>
      </c>
      <c r="E108" s="31">
        <v>130</v>
      </c>
      <c r="F108" s="31"/>
      <c r="G108" s="31"/>
      <c r="H108" s="31"/>
      <c r="I108" s="31"/>
      <c r="J108" s="31"/>
      <c r="K108" s="31"/>
      <c r="L108" s="31"/>
      <c r="M108" s="31"/>
      <c r="N108" s="31"/>
      <c r="O108" s="31">
        <f ca="1">IFERROR(IF(SERVIZIO!$A$3=1,IF(GETPIVOTDATA("N. Punti Vendita",$A$1,"Brand",$A108,"Data",DATE(YEAR(INDEX(Tendina_Data,SERVIZIO!$A$2)),MONTH(INDEX(Tendina_Data,SERVIZIO!$A$2)),1),"Settore",$B108)&lt;&gt;"",GETPIVOTDATA("N. Punti Vendita",$A$1,"Brand",$A108,"Data",DATE(YEAR(INDEX(Tendina_Data,SERVIZIO!$A$2)),MONTH(INDEX(Tendina_Data,SERVIZIO!$A$2)),1),"Settore",$B108),""),IF(AND(GETPIVOTDATA("N. Punti Vendita",$A$1,"Brand",$A108,"Data",DATE(YEAR(INDEX(Tendina_Data,SERVIZIO!$A$2)),MONTH(INDEX(Tendina_Data,SERVIZIO!$A$2)),1),"Settore",INDEX(Tendina_Settori,SERVIZIO!$A$3))&lt;&gt;"",INDEX(Tendina_Settori,SERVIZIO!$A$3)=$B108)=TRUE,GETPIVOTDATA("N. Punti Vendita",$A$1,"Brand",$A108,"Data",DATE(YEAR(INDEX(Tendina_Data,SERVIZIO!$A$2)),MONTH(INDEX(Tendina_Data,SERVIZIO!$A$2)),1),"Settore",INDEX(Tendina_Settori,SERVIZIO!$A$3)),"")),"")</f>
        <v>130</v>
      </c>
      <c r="P108" s="31">
        <f ca="1">IF(O108&lt;&gt;"",O108-(COUNTIF($O$3:O108,O108)/1000),"")</f>
        <v>129.99700000000001</v>
      </c>
      <c r="Q108" s="31">
        <f t="shared" ca="1" si="5"/>
        <v>73</v>
      </c>
      <c r="R108" s="31"/>
      <c r="S108" s="31">
        <v>106</v>
      </c>
      <c r="T108" s="31" t="str">
        <f t="shared" ca="1" si="3"/>
        <v>Brand_96</v>
      </c>
      <c r="U108" s="31">
        <f t="shared" ca="1" si="4"/>
        <v>80</v>
      </c>
      <c r="V108" s="31" t="str">
        <f ca="1">IF(INDEX(Tendina_Brand_per_Settore,SERVIZIO!$A$4)='Pivot Punti Vendita'!$T108,'Pivot Punti Vendita'!$U108,"")</f>
        <v/>
      </c>
    </row>
    <row r="109" spans="1:22" x14ac:dyDescent="0.25">
      <c r="A109" t="s">
        <v>713</v>
      </c>
      <c r="B109" t="s">
        <v>200</v>
      </c>
      <c r="C109" s="31"/>
      <c r="D109" s="31"/>
      <c r="E109" s="31">
        <v>30</v>
      </c>
      <c r="F109" s="31"/>
      <c r="G109" s="31"/>
      <c r="H109" s="31"/>
      <c r="I109" s="31"/>
      <c r="J109" s="31"/>
      <c r="K109" s="31"/>
      <c r="L109" s="31"/>
      <c r="M109" s="31"/>
      <c r="N109" s="31"/>
      <c r="O109" s="31">
        <f ca="1">IFERROR(IF(SERVIZIO!$A$3=1,IF(GETPIVOTDATA("N. Punti Vendita",$A$1,"Brand",$A109,"Data",DATE(YEAR(INDEX(Tendina_Data,SERVIZIO!$A$2)),MONTH(INDEX(Tendina_Data,SERVIZIO!$A$2)),1),"Settore",$B109)&lt;&gt;"",GETPIVOTDATA("N. Punti Vendita",$A$1,"Brand",$A109,"Data",DATE(YEAR(INDEX(Tendina_Data,SERVIZIO!$A$2)),MONTH(INDEX(Tendina_Data,SERVIZIO!$A$2)),1),"Settore",$B109),""),IF(AND(GETPIVOTDATA("N. Punti Vendita",$A$1,"Brand",$A109,"Data",DATE(YEAR(INDEX(Tendina_Data,SERVIZIO!$A$2)),MONTH(INDEX(Tendina_Data,SERVIZIO!$A$2)),1),"Settore",INDEX(Tendina_Settori,SERVIZIO!$A$3))&lt;&gt;"",INDEX(Tendina_Settori,SERVIZIO!$A$3)=$B109)=TRUE,GETPIVOTDATA("N. Punti Vendita",$A$1,"Brand",$A109,"Data",DATE(YEAR(INDEX(Tendina_Data,SERVIZIO!$A$2)),MONTH(INDEX(Tendina_Data,SERVIZIO!$A$2)),1),"Settore",INDEX(Tendina_Settori,SERVIZIO!$A$3)),"")),"")</f>
        <v>30</v>
      </c>
      <c r="P109" s="31">
        <f ca="1">IF(O109&lt;&gt;"",O109-(COUNTIF($O$3:O109,O109)/1000),"")</f>
        <v>29.998999999999999</v>
      </c>
      <c r="Q109" s="31">
        <f t="shared" ca="1" si="5"/>
        <v>164</v>
      </c>
      <c r="R109" s="31"/>
      <c r="S109" s="31">
        <v>107</v>
      </c>
      <c r="T109" s="31" t="str">
        <f t="shared" ca="1" si="3"/>
        <v>Brand_31</v>
      </c>
      <c r="U109" s="31">
        <f t="shared" ca="1" si="4"/>
        <v>75</v>
      </c>
      <c r="V109" s="31" t="str">
        <f ca="1">IF(INDEX(Tendina_Brand_per_Settore,SERVIZIO!$A$4)='Pivot Punti Vendita'!$T109,'Pivot Punti Vendita'!$U109,"")</f>
        <v/>
      </c>
    </row>
    <row r="110" spans="1:22" x14ac:dyDescent="0.25">
      <c r="A110" t="s">
        <v>714</v>
      </c>
      <c r="B110" t="s">
        <v>206</v>
      </c>
      <c r="C110" s="31">
        <v>17</v>
      </c>
      <c r="D110" s="31">
        <v>17</v>
      </c>
      <c r="E110" s="31">
        <v>17</v>
      </c>
      <c r="F110" s="31"/>
      <c r="G110" s="31"/>
      <c r="H110" s="31"/>
      <c r="I110" s="31"/>
      <c r="J110" s="31"/>
      <c r="K110" s="31"/>
      <c r="L110" s="31"/>
      <c r="M110" s="31"/>
      <c r="N110" s="31"/>
      <c r="O110" s="31">
        <f ca="1">IFERROR(IF(SERVIZIO!$A$3=1,IF(GETPIVOTDATA("N. Punti Vendita",$A$1,"Brand",$A110,"Data",DATE(YEAR(INDEX(Tendina_Data,SERVIZIO!$A$2)),MONTH(INDEX(Tendina_Data,SERVIZIO!$A$2)),1),"Settore",$B110)&lt;&gt;"",GETPIVOTDATA("N. Punti Vendita",$A$1,"Brand",$A110,"Data",DATE(YEAR(INDEX(Tendina_Data,SERVIZIO!$A$2)),MONTH(INDEX(Tendina_Data,SERVIZIO!$A$2)),1),"Settore",$B110),""),IF(AND(GETPIVOTDATA("N. Punti Vendita",$A$1,"Brand",$A110,"Data",DATE(YEAR(INDEX(Tendina_Data,SERVIZIO!$A$2)),MONTH(INDEX(Tendina_Data,SERVIZIO!$A$2)),1),"Settore",INDEX(Tendina_Settori,SERVIZIO!$A$3))&lt;&gt;"",INDEX(Tendina_Settori,SERVIZIO!$A$3)=$B110)=TRUE,GETPIVOTDATA("N. Punti Vendita",$A$1,"Brand",$A110,"Data",DATE(YEAR(INDEX(Tendina_Data,SERVIZIO!$A$2)),MONTH(INDEX(Tendina_Data,SERVIZIO!$A$2)),1),"Settore",INDEX(Tendina_Settori,SERVIZIO!$A$3)),"")),"")</f>
        <v>17</v>
      </c>
      <c r="P110" s="31">
        <f ca="1">IF(O110&lt;&gt;"",O110-(COUNTIF($O$3:O110,O110)/1000),"")</f>
        <v>16.998999999999999</v>
      </c>
      <c r="Q110" s="31">
        <f t="shared" ca="1" si="5"/>
        <v>178</v>
      </c>
      <c r="R110" s="31"/>
      <c r="S110" s="31">
        <v>108</v>
      </c>
      <c r="T110" s="31" t="str">
        <f t="shared" ca="1" si="3"/>
        <v>Brand_36</v>
      </c>
      <c r="U110" s="31">
        <f t="shared" ca="1" si="4"/>
        <v>69</v>
      </c>
      <c r="V110" s="31" t="str">
        <f ca="1">IF(INDEX(Tendina_Brand_per_Settore,SERVIZIO!$A$4)='Pivot Punti Vendita'!$T110,'Pivot Punti Vendita'!$U110,"")</f>
        <v/>
      </c>
    </row>
    <row r="111" spans="1:22" x14ac:dyDescent="0.25">
      <c r="A111" t="s">
        <v>715</v>
      </c>
      <c r="B111" t="s">
        <v>206</v>
      </c>
      <c r="C111" s="31">
        <v>58</v>
      </c>
      <c r="D111" s="31">
        <v>58</v>
      </c>
      <c r="E111" s="31">
        <v>58</v>
      </c>
      <c r="F111" s="31"/>
      <c r="G111" s="31"/>
      <c r="H111" s="31"/>
      <c r="I111" s="31"/>
      <c r="J111" s="31"/>
      <c r="K111" s="31"/>
      <c r="L111" s="31"/>
      <c r="M111" s="31"/>
      <c r="N111" s="31"/>
      <c r="O111" s="31">
        <f ca="1">IFERROR(IF(SERVIZIO!$A$3=1,IF(GETPIVOTDATA("N. Punti Vendita",$A$1,"Brand",$A111,"Data",DATE(YEAR(INDEX(Tendina_Data,SERVIZIO!$A$2)),MONTH(INDEX(Tendina_Data,SERVIZIO!$A$2)),1),"Settore",$B111)&lt;&gt;"",GETPIVOTDATA("N. Punti Vendita",$A$1,"Brand",$A111,"Data",DATE(YEAR(INDEX(Tendina_Data,SERVIZIO!$A$2)),MONTH(INDEX(Tendina_Data,SERVIZIO!$A$2)),1),"Settore",$B111),""),IF(AND(GETPIVOTDATA("N. Punti Vendita",$A$1,"Brand",$A111,"Data",DATE(YEAR(INDEX(Tendina_Data,SERVIZIO!$A$2)),MONTH(INDEX(Tendina_Data,SERVIZIO!$A$2)),1),"Settore",INDEX(Tendina_Settori,SERVIZIO!$A$3))&lt;&gt;"",INDEX(Tendina_Settori,SERVIZIO!$A$3)=$B111)=TRUE,GETPIVOTDATA("N. Punti Vendita",$A$1,"Brand",$A111,"Data",DATE(YEAR(INDEX(Tendina_Data,SERVIZIO!$A$2)),MONTH(INDEX(Tendina_Data,SERVIZIO!$A$2)),1),"Settore",INDEX(Tendina_Settori,SERVIZIO!$A$3)),"")),"")</f>
        <v>58</v>
      </c>
      <c r="P111" s="31">
        <f ca="1">IF(O111&lt;&gt;"",O111-(COUNTIF($O$3:O111,O111)/1000),"")</f>
        <v>57.999000000000002</v>
      </c>
      <c r="Q111" s="31">
        <f t="shared" ca="1" si="5"/>
        <v>123</v>
      </c>
      <c r="R111" s="31"/>
      <c r="S111" s="31">
        <v>109</v>
      </c>
      <c r="T111" s="31" t="str">
        <f t="shared" ca="1" si="3"/>
        <v>Brand_48</v>
      </c>
      <c r="U111" s="31">
        <f t="shared" ca="1" si="4"/>
        <v>69</v>
      </c>
      <c r="V111" s="31" t="str">
        <f ca="1">IF(INDEX(Tendina_Brand_per_Settore,SERVIZIO!$A$4)='Pivot Punti Vendita'!$T111,'Pivot Punti Vendita'!$U111,"")</f>
        <v/>
      </c>
    </row>
    <row r="112" spans="1:22" x14ac:dyDescent="0.25">
      <c r="A112" t="s">
        <v>717</v>
      </c>
      <c r="B112" t="s">
        <v>224</v>
      </c>
      <c r="C112" s="31">
        <v>10</v>
      </c>
      <c r="D112" s="31">
        <v>10</v>
      </c>
      <c r="E112" s="31">
        <v>10</v>
      </c>
      <c r="F112" s="31"/>
      <c r="G112" s="31"/>
      <c r="H112" s="31"/>
      <c r="I112" s="31"/>
      <c r="J112" s="31"/>
      <c r="K112" s="31"/>
      <c r="L112" s="31"/>
      <c r="M112" s="31"/>
      <c r="N112" s="31"/>
      <c r="O112" s="31">
        <f ca="1">IFERROR(IF(SERVIZIO!$A$3=1,IF(GETPIVOTDATA("N. Punti Vendita",$A$1,"Brand",$A112,"Data",DATE(YEAR(INDEX(Tendina_Data,SERVIZIO!$A$2)),MONTH(INDEX(Tendina_Data,SERVIZIO!$A$2)),1),"Settore",$B112)&lt;&gt;"",GETPIVOTDATA("N. Punti Vendita",$A$1,"Brand",$A112,"Data",DATE(YEAR(INDEX(Tendina_Data,SERVIZIO!$A$2)),MONTH(INDEX(Tendina_Data,SERVIZIO!$A$2)),1),"Settore",$B112),""),IF(AND(GETPIVOTDATA("N. Punti Vendita",$A$1,"Brand",$A112,"Data",DATE(YEAR(INDEX(Tendina_Data,SERVIZIO!$A$2)),MONTH(INDEX(Tendina_Data,SERVIZIO!$A$2)),1),"Settore",INDEX(Tendina_Settori,SERVIZIO!$A$3))&lt;&gt;"",INDEX(Tendina_Settori,SERVIZIO!$A$3)=$B112)=TRUE,GETPIVOTDATA("N. Punti Vendita",$A$1,"Brand",$A112,"Data",DATE(YEAR(INDEX(Tendina_Data,SERVIZIO!$A$2)),MONTH(INDEX(Tendina_Data,SERVIZIO!$A$2)),1),"Settore",INDEX(Tendina_Settori,SERVIZIO!$A$3)),"")),"")</f>
        <v>10</v>
      </c>
      <c r="P112" s="31">
        <f ca="1">IF(O112&lt;&gt;"",O112-(COUNTIF($O$3:O112,O112)/1000),"")</f>
        <v>9.9960000000000004</v>
      </c>
      <c r="Q112" s="31">
        <f t="shared" ca="1" si="5"/>
        <v>194</v>
      </c>
      <c r="R112" s="31"/>
      <c r="S112" s="31">
        <v>110</v>
      </c>
      <c r="T112" s="31" t="str">
        <f t="shared" ca="1" si="3"/>
        <v>Brand_104</v>
      </c>
      <c r="U112" s="31">
        <f t="shared" ca="1" si="4"/>
        <v>67</v>
      </c>
      <c r="V112" s="31" t="str">
        <f ca="1">IF(INDEX(Tendina_Brand_per_Settore,SERVIZIO!$A$4)='Pivot Punti Vendita'!$T112,'Pivot Punti Vendita'!$U112,"")</f>
        <v/>
      </c>
    </row>
    <row r="113" spans="1:22" x14ac:dyDescent="0.25">
      <c r="A113" t="s">
        <v>719</v>
      </c>
      <c r="B113" t="s">
        <v>206</v>
      </c>
      <c r="C113" s="31">
        <v>4</v>
      </c>
      <c r="D113" s="31">
        <v>4</v>
      </c>
      <c r="E113" s="31">
        <v>4</v>
      </c>
      <c r="F113" s="31"/>
      <c r="G113" s="31"/>
      <c r="H113" s="31"/>
      <c r="I113" s="31"/>
      <c r="J113" s="31"/>
      <c r="K113" s="31"/>
      <c r="L113" s="31"/>
      <c r="M113" s="31"/>
      <c r="N113" s="31"/>
      <c r="O113" s="31">
        <f ca="1">IFERROR(IF(SERVIZIO!$A$3=1,IF(GETPIVOTDATA("N. Punti Vendita",$A$1,"Brand",$A113,"Data",DATE(YEAR(INDEX(Tendina_Data,SERVIZIO!$A$2)),MONTH(INDEX(Tendina_Data,SERVIZIO!$A$2)),1),"Settore",$B113)&lt;&gt;"",GETPIVOTDATA("N. Punti Vendita",$A$1,"Brand",$A113,"Data",DATE(YEAR(INDEX(Tendina_Data,SERVIZIO!$A$2)),MONTH(INDEX(Tendina_Data,SERVIZIO!$A$2)),1),"Settore",$B113),""),IF(AND(GETPIVOTDATA("N. Punti Vendita",$A$1,"Brand",$A113,"Data",DATE(YEAR(INDEX(Tendina_Data,SERVIZIO!$A$2)),MONTH(INDEX(Tendina_Data,SERVIZIO!$A$2)),1),"Settore",INDEX(Tendina_Settori,SERVIZIO!$A$3))&lt;&gt;"",INDEX(Tendina_Settori,SERVIZIO!$A$3)=$B113)=TRUE,GETPIVOTDATA("N. Punti Vendita",$A$1,"Brand",$A113,"Data",DATE(YEAR(INDEX(Tendina_Data,SERVIZIO!$A$2)),MONTH(INDEX(Tendina_Data,SERVIZIO!$A$2)),1),"Settore",INDEX(Tendina_Settori,SERVIZIO!$A$3)),"")),"")</f>
        <v>4</v>
      </c>
      <c r="P113" s="31">
        <f ca="1">IF(O113&lt;&gt;"",O113-(COUNTIF($O$3:O113,O113)/1000),"")</f>
        <v>3.9969999999999999</v>
      </c>
      <c r="Q113" s="31">
        <f t="shared" ca="1" si="5"/>
        <v>221</v>
      </c>
      <c r="R113" s="31"/>
      <c r="S113" s="31">
        <v>111</v>
      </c>
      <c r="T113" s="31" t="str">
        <f t="shared" ca="1" si="3"/>
        <v>Brand_187</v>
      </c>
      <c r="U113" s="31">
        <f t="shared" ca="1" si="4"/>
        <v>65</v>
      </c>
      <c r="V113" s="31" t="str">
        <f ca="1">IF(INDEX(Tendina_Brand_per_Settore,SERVIZIO!$A$4)='Pivot Punti Vendita'!$T113,'Pivot Punti Vendita'!$U113,"")</f>
        <v/>
      </c>
    </row>
    <row r="114" spans="1:22" x14ac:dyDescent="0.25">
      <c r="A114" t="s">
        <v>720</v>
      </c>
      <c r="B114" t="s">
        <v>107</v>
      </c>
      <c r="C114" s="31">
        <v>21</v>
      </c>
      <c r="D114" s="31">
        <v>21</v>
      </c>
      <c r="E114" s="31">
        <v>21</v>
      </c>
      <c r="F114" s="31"/>
      <c r="G114" s="31"/>
      <c r="H114" s="31"/>
      <c r="I114" s="31"/>
      <c r="J114" s="31"/>
      <c r="K114" s="31"/>
      <c r="L114" s="31"/>
      <c r="M114" s="31"/>
      <c r="N114" s="31"/>
      <c r="O114" s="31">
        <f ca="1">IFERROR(IF(SERVIZIO!$A$3=1,IF(GETPIVOTDATA("N. Punti Vendita",$A$1,"Brand",$A114,"Data",DATE(YEAR(INDEX(Tendina_Data,SERVIZIO!$A$2)),MONTH(INDEX(Tendina_Data,SERVIZIO!$A$2)),1),"Settore",$B114)&lt;&gt;"",GETPIVOTDATA("N. Punti Vendita",$A$1,"Brand",$A114,"Data",DATE(YEAR(INDEX(Tendina_Data,SERVIZIO!$A$2)),MONTH(INDEX(Tendina_Data,SERVIZIO!$A$2)),1),"Settore",$B114),""),IF(AND(GETPIVOTDATA("N. Punti Vendita",$A$1,"Brand",$A114,"Data",DATE(YEAR(INDEX(Tendina_Data,SERVIZIO!$A$2)),MONTH(INDEX(Tendina_Data,SERVIZIO!$A$2)),1),"Settore",INDEX(Tendina_Settori,SERVIZIO!$A$3))&lt;&gt;"",INDEX(Tendina_Settori,SERVIZIO!$A$3)=$B114)=TRUE,GETPIVOTDATA("N. Punti Vendita",$A$1,"Brand",$A114,"Data",DATE(YEAR(INDEX(Tendina_Data,SERVIZIO!$A$2)),MONTH(INDEX(Tendina_Data,SERVIZIO!$A$2)),1),"Settore",INDEX(Tendina_Settori,SERVIZIO!$A$3)),"")),"")</f>
        <v>21</v>
      </c>
      <c r="P114" s="31">
        <f ca="1">IF(O114&lt;&gt;"",O114-(COUNTIF($O$3:O114,O114)/1000),"")</f>
        <v>20.997</v>
      </c>
      <c r="Q114" s="31">
        <f t="shared" ca="1" si="5"/>
        <v>174</v>
      </c>
      <c r="R114" s="31"/>
      <c r="S114" s="31">
        <v>112</v>
      </c>
      <c r="T114" s="31" t="str">
        <f t="shared" ca="1" si="3"/>
        <v>Brand_215</v>
      </c>
      <c r="U114" s="31">
        <f t="shared" ca="1" si="4"/>
        <v>65</v>
      </c>
      <c r="V114" s="31" t="str">
        <f ca="1">IF(INDEX(Tendina_Brand_per_Settore,SERVIZIO!$A$4)='Pivot Punti Vendita'!$T114,'Pivot Punti Vendita'!$U114,"")</f>
        <v/>
      </c>
    </row>
    <row r="115" spans="1:22" x14ac:dyDescent="0.25">
      <c r="A115" t="s">
        <v>721</v>
      </c>
      <c r="B115" t="s">
        <v>222</v>
      </c>
      <c r="C115" s="31">
        <v>54</v>
      </c>
      <c r="D115" s="31">
        <v>54</v>
      </c>
      <c r="E115" s="31">
        <v>54</v>
      </c>
      <c r="F115" s="31"/>
      <c r="G115" s="31"/>
      <c r="H115" s="31"/>
      <c r="I115" s="31"/>
      <c r="J115" s="31"/>
      <c r="K115" s="31"/>
      <c r="L115" s="31"/>
      <c r="M115" s="31"/>
      <c r="N115" s="31"/>
      <c r="O115" s="31">
        <f ca="1">IFERROR(IF(SERVIZIO!$A$3=1,IF(GETPIVOTDATA("N. Punti Vendita",$A$1,"Brand",$A115,"Data",DATE(YEAR(INDEX(Tendina_Data,SERVIZIO!$A$2)),MONTH(INDEX(Tendina_Data,SERVIZIO!$A$2)),1),"Settore",$B115)&lt;&gt;"",GETPIVOTDATA("N. Punti Vendita",$A$1,"Brand",$A115,"Data",DATE(YEAR(INDEX(Tendina_Data,SERVIZIO!$A$2)),MONTH(INDEX(Tendina_Data,SERVIZIO!$A$2)),1),"Settore",$B115),""),IF(AND(GETPIVOTDATA("N. Punti Vendita",$A$1,"Brand",$A115,"Data",DATE(YEAR(INDEX(Tendina_Data,SERVIZIO!$A$2)),MONTH(INDEX(Tendina_Data,SERVIZIO!$A$2)),1),"Settore",INDEX(Tendina_Settori,SERVIZIO!$A$3))&lt;&gt;"",INDEX(Tendina_Settori,SERVIZIO!$A$3)=$B115)=TRUE,GETPIVOTDATA("N. Punti Vendita",$A$1,"Brand",$A115,"Data",DATE(YEAR(INDEX(Tendina_Data,SERVIZIO!$A$2)),MONTH(INDEX(Tendina_Data,SERVIZIO!$A$2)),1),"Settore",INDEX(Tendina_Settori,SERVIZIO!$A$3)),"")),"")</f>
        <v>54</v>
      </c>
      <c r="P115" s="31">
        <f ca="1">IF(O115&lt;&gt;"",O115-(COUNTIF($O$3:O115,O115)/1000),"")</f>
        <v>53.999000000000002</v>
      </c>
      <c r="Q115" s="31">
        <f t="shared" ca="1" si="5"/>
        <v>128</v>
      </c>
      <c r="R115" s="31"/>
      <c r="S115" s="31">
        <v>113</v>
      </c>
      <c r="T115" s="31" t="str">
        <f t="shared" ca="1" si="3"/>
        <v>Brand_224</v>
      </c>
      <c r="U115" s="31">
        <f t="shared" ca="1" si="4"/>
        <v>65</v>
      </c>
      <c r="V115" s="31" t="str">
        <f ca="1">IF(INDEX(Tendina_Brand_per_Settore,SERVIZIO!$A$4)='Pivot Punti Vendita'!$T115,'Pivot Punti Vendita'!$U115,"")</f>
        <v/>
      </c>
    </row>
    <row r="116" spans="1:22" x14ac:dyDescent="0.25">
      <c r="A116" t="s">
        <v>722</v>
      </c>
      <c r="B116" t="s">
        <v>223</v>
      </c>
      <c r="C116" s="31">
        <v>33</v>
      </c>
      <c r="D116" s="31">
        <v>33</v>
      </c>
      <c r="E116" s="31">
        <v>33</v>
      </c>
      <c r="F116" s="31"/>
      <c r="G116" s="31"/>
      <c r="H116" s="31"/>
      <c r="I116" s="31"/>
      <c r="J116" s="31"/>
      <c r="K116" s="31"/>
      <c r="L116" s="31"/>
      <c r="M116" s="31"/>
      <c r="N116" s="31"/>
      <c r="O116" s="31">
        <f ca="1">IFERROR(IF(SERVIZIO!$A$3=1,IF(GETPIVOTDATA("N. Punti Vendita",$A$1,"Brand",$A116,"Data",DATE(YEAR(INDEX(Tendina_Data,SERVIZIO!$A$2)),MONTH(INDEX(Tendina_Data,SERVIZIO!$A$2)),1),"Settore",$B116)&lt;&gt;"",GETPIVOTDATA("N. Punti Vendita",$A$1,"Brand",$A116,"Data",DATE(YEAR(INDEX(Tendina_Data,SERVIZIO!$A$2)),MONTH(INDEX(Tendina_Data,SERVIZIO!$A$2)),1),"Settore",$B116),""),IF(AND(GETPIVOTDATA("N. Punti Vendita",$A$1,"Brand",$A116,"Data",DATE(YEAR(INDEX(Tendina_Data,SERVIZIO!$A$2)),MONTH(INDEX(Tendina_Data,SERVIZIO!$A$2)),1),"Settore",INDEX(Tendina_Settori,SERVIZIO!$A$3))&lt;&gt;"",INDEX(Tendina_Settori,SERVIZIO!$A$3)=$B116)=TRUE,GETPIVOTDATA("N. Punti Vendita",$A$1,"Brand",$A116,"Data",DATE(YEAR(INDEX(Tendina_Data,SERVIZIO!$A$2)),MONTH(INDEX(Tendina_Data,SERVIZIO!$A$2)),1),"Settore",INDEX(Tendina_Settori,SERVIZIO!$A$3)),"")),"")</f>
        <v>33</v>
      </c>
      <c r="P116" s="31">
        <f ca="1">IF(O116&lt;&gt;"",O116-(COUNTIF($O$3:O116,O116)/1000),"")</f>
        <v>32.999000000000002</v>
      </c>
      <c r="Q116" s="31">
        <f t="shared" ca="1" si="5"/>
        <v>163</v>
      </c>
      <c r="R116" s="31"/>
      <c r="S116" s="31">
        <v>114</v>
      </c>
      <c r="T116" s="31" t="str">
        <f t="shared" ca="1" si="3"/>
        <v>Brand_28</v>
      </c>
      <c r="U116" s="31">
        <f t="shared" ca="1" si="4"/>
        <v>64</v>
      </c>
      <c r="V116" s="31" t="str">
        <f ca="1">IF(INDEX(Tendina_Brand_per_Settore,SERVIZIO!$A$4)='Pivot Punti Vendita'!$T116,'Pivot Punti Vendita'!$U116,"")</f>
        <v/>
      </c>
    </row>
    <row r="117" spans="1:22" x14ac:dyDescent="0.25">
      <c r="A117" t="s">
        <v>724</v>
      </c>
      <c r="B117" t="s">
        <v>214</v>
      </c>
      <c r="C117" s="31">
        <v>160</v>
      </c>
      <c r="D117" s="31">
        <v>160</v>
      </c>
      <c r="E117" s="31">
        <v>160</v>
      </c>
      <c r="F117" s="31"/>
      <c r="G117" s="31"/>
      <c r="H117" s="31"/>
      <c r="I117" s="31"/>
      <c r="J117" s="31"/>
      <c r="K117" s="31"/>
      <c r="L117" s="31"/>
      <c r="M117" s="31"/>
      <c r="N117" s="31"/>
      <c r="O117" s="31">
        <f ca="1">IFERROR(IF(SERVIZIO!$A$3=1,IF(GETPIVOTDATA("N. Punti Vendita",$A$1,"Brand",$A117,"Data",DATE(YEAR(INDEX(Tendina_Data,SERVIZIO!$A$2)),MONTH(INDEX(Tendina_Data,SERVIZIO!$A$2)),1),"Settore",$B117)&lt;&gt;"",GETPIVOTDATA("N. Punti Vendita",$A$1,"Brand",$A117,"Data",DATE(YEAR(INDEX(Tendina_Data,SERVIZIO!$A$2)),MONTH(INDEX(Tendina_Data,SERVIZIO!$A$2)),1),"Settore",$B117),""),IF(AND(GETPIVOTDATA("N. Punti Vendita",$A$1,"Brand",$A117,"Data",DATE(YEAR(INDEX(Tendina_Data,SERVIZIO!$A$2)),MONTH(INDEX(Tendina_Data,SERVIZIO!$A$2)),1),"Settore",INDEX(Tendina_Settori,SERVIZIO!$A$3))&lt;&gt;"",INDEX(Tendina_Settori,SERVIZIO!$A$3)=$B117)=TRUE,GETPIVOTDATA("N. Punti Vendita",$A$1,"Brand",$A117,"Data",DATE(YEAR(INDEX(Tendina_Data,SERVIZIO!$A$2)),MONTH(INDEX(Tendina_Data,SERVIZIO!$A$2)),1),"Settore",INDEX(Tendina_Settori,SERVIZIO!$A$3)),"")),"")</f>
        <v>160</v>
      </c>
      <c r="P117" s="31">
        <f ca="1">IF(O117&lt;&gt;"",O117-(COUNTIF($O$3:O117,O117)/1000),"")</f>
        <v>159.999</v>
      </c>
      <c r="Q117" s="31">
        <f t="shared" ca="1" si="5"/>
        <v>62</v>
      </c>
      <c r="R117" s="31"/>
      <c r="S117" s="31">
        <v>115</v>
      </c>
      <c r="T117" s="31" t="str">
        <f t="shared" ca="1" si="3"/>
        <v>Brand_69</v>
      </c>
      <c r="U117" s="31">
        <f t="shared" ca="1" si="4"/>
        <v>63</v>
      </c>
      <c r="V117" s="31" t="str">
        <f ca="1">IF(INDEX(Tendina_Brand_per_Settore,SERVIZIO!$A$4)='Pivot Punti Vendita'!$T117,'Pivot Punti Vendita'!$U117,"")</f>
        <v/>
      </c>
    </row>
    <row r="118" spans="1:22" x14ac:dyDescent="0.25">
      <c r="A118" t="s">
        <v>725</v>
      </c>
      <c r="B118" t="s">
        <v>200</v>
      </c>
      <c r="C118" s="31">
        <v>395</v>
      </c>
      <c r="D118" s="31">
        <v>395</v>
      </c>
      <c r="E118" s="31">
        <v>395</v>
      </c>
      <c r="F118" s="31"/>
      <c r="G118" s="31"/>
      <c r="H118" s="31"/>
      <c r="I118" s="31"/>
      <c r="J118" s="31"/>
      <c r="K118" s="31"/>
      <c r="L118" s="31"/>
      <c r="M118" s="31"/>
      <c r="N118" s="31"/>
      <c r="O118" s="31">
        <f ca="1">IFERROR(IF(SERVIZIO!$A$3=1,IF(GETPIVOTDATA("N. Punti Vendita",$A$1,"Brand",$A118,"Data",DATE(YEAR(INDEX(Tendina_Data,SERVIZIO!$A$2)),MONTH(INDEX(Tendina_Data,SERVIZIO!$A$2)),1),"Settore",$B118)&lt;&gt;"",GETPIVOTDATA("N. Punti Vendita",$A$1,"Brand",$A118,"Data",DATE(YEAR(INDEX(Tendina_Data,SERVIZIO!$A$2)),MONTH(INDEX(Tendina_Data,SERVIZIO!$A$2)),1),"Settore",$B118),""),IF(AND(GETPIVOTDATA("N. Punti Vendita",$A$1,"Brand",$A118,"Data",DATE(YEAR(INDEX(Tendina_Data,SERVIZIO!$A$2)),MONTH(INDEX(Tendina_Data,SERVIZIO!$A$2)),1),"Settore",INDEX(Tendina_Settori,SERVIZIO!$A$3))&lt;&gt;"",INDEX(Tendina_Settori,SERVIZIO!$A$3)=$B118)=TRUE,GETPIVOTDATA("N. Punti Vendita",$A$1,"Brand",$A118,"Data",DATE(YEAR(INDEX(Tendina_Data,SERVIZIO!$A$2)),MONTH(INDEX(Tendina_Data,SERVIZIO!$A$2)),1),"Settore",INDEX(Tendina_Settori,SERVIZIO!$A$3)),"")),"")</f>
        <v>395</v>
      </c>
      <c r="P118" s="31">
        <f ca="1">IF(O118&lt;&gt;"",O118-(COUNTIF($O$3:O118,O118)/1000),"")</f>
        <v>394.99900000000002</v>
      </c>
      <c r="Q118" s="31">
        <f t="shared" ca="1" si="5"/>
        <v>28</v>
      </c>
      <c r="R118" s="31"/>
      <c r="S118" s="31">
        <v>116</v>
      </c>
      <c r="T118" s="31" t="str">
        <f t="shared" ca="1" si="3"/>
        <v>Brand_202</v>
      </c>
      <c r="U118" s="31">
        <f t="shared" ca="1" si="4"/>
        <v>63</v>
      </c>
      <c r="V118" s="31" t="str">
        <f ca="1">IF(INDEX(Tendina_Brand_per_Settore,SERVIZIO!$A$4)='Pivot Punti Vendita'!$T118,'Pivot Punti Vendita'!$U118,"")</f>
        <v/>
      </c>
    </row>
    <row r="119" spans="1:22" x14ac:dyDescent="0.25">
      <c r="A119" t="s">
        <v>3</v>
      </c>
      <c r="B119" t="s">
        <v>222</v>
      </c>
      <c r="C119" s="31">
        <v>4</v>
      </c>
      <c r="D119" s="31">
        <v>4</v>
      </c>
      <c r="E119" s="31">
        <v>26</v>
      </c>
      <c r="F119" s="31"/>
      <c r="G119" s="31"/>
      <c r="H119" s="31"/>
      <c r="I119" s="31"/>
      <c r="J119" s="31"/>
      <c r="K119" s="31"/>
      <c r="L119" s="31"/>
      <c r="M119" s="31"/>
      <c r="N119" s="31"/>
      <c r="O119" s="31">
        <f ca="1">IFERROR(IF(SERVIZIO!$A$3=1,IF(GETPIVOTDATA("N. Punti Vendita",$A$1,"Brand",$A119,"Data",DATE(YEAR(INDEX(Tendina_Data,SERVIZIO!$A$2)),MONTH(INDEX(Tendina_Data,SERVIZIO!$A$2)),1),"Settore",$B119)&lt;&gt;"",GETPIVOTDATA("N. Punti Vendita",$A$1,"Brand",$A119,"Data",DATE(YEAR(INDEX(Tendina_Data,SERVIZIO!$A$2)),MONTH(INDEX(Tendina_Data,SERVIZIO!$A$2)),1),"Settore",$B119),""),IF(AND(GETPIVOTDATA("N. Punti Vendita",$A$1,"Brand",$A119,"Data",DATE(YEAR(INDEX(Tendina_Data,SERVIZIO!$A$2)),MONTH(INDEX(Tendina_Data,SERVIZIO!$A$2)),1),"Settore",INDEX(Tendina_Settori,SERVIZIO!$A$3))&lt;&gt;"",INDEX(Tendina_Settori,SERVIZIO!$A$3)=$B119)=TRUE,GETPIVOTDATA("N. Punti Vendita",$A$1,"Brand",$A119,"Data",DATE(YEAR(INDEX(Tendina_Data,SERVIZIO!$A$2)),MONTH(INDEX(Tendina_Data,SERVIZIO!$A$2)),1),"Settore",INDEX(Tendina_Settori,SERVIZIO!$A$3)),"")),"")</f>
        <v>26</v>
      </c>
      <c r="P119" s="31">
        <f ca="1">IF(O119&lt;&gt;"",O119-(COUNTIF($O$3:O119,O119)/1000),"")</f>
        <v>25.998999999999999</v>
      </c>
      <c r="Q119" s="31">
        <f t="shared" ca="1" si="5"/>
        <v>166</v>
      </c>
      <c r="R119" s="31"/>
      <c r="S119" s="31">
        <v>117</v>
      </c>
      <c r="T119" s="31" t="str">
        <f t="shared" ca="1" si="3"/>
        <v>Brand_118</v>
      </c>
      <c r="U119" s="31">
        <f t="shared" ca="1" si="4"/>
        <v>61</v>
      </c>
      <c r="V119" s="31" t="str">
        <f ca="1">IF(INDEX(Tendina_Brand_per_Settore,SERVIZIO!$A$4)='Pivot Punti Vendita'!$T119,'Pivot Punti Vendita'!$U119,"")</f>
        <v/>
      </c>
    </row>
    <row r="120" spans="1:22" x14ac:dyDescent="0.25">
      <c r="A120" t="s">
        <v>727</v>
      </c>
      <c r="B120" t="s">
        <v>223</v>
      </c>
      <c r="C120" s="31"/>
      <c r="D120" s="31"/>
      <c r="E120" s="31">
        <v>61</v>
      </c>
      <c r="F120" s="31"/>
      <c r="G120" s="31"/>
      <c r="H120" s="31"/>
      <c r="I120" s="31"/>
      <c r="J120" s="31"/>
      <c r="K120" s="31"/>
      <c r="L120" s="31"/>
      <c r="M120" s="31"/>
      <c r="N120" s="31"/>
      <c r="O120" s="31">
        <f ca="1">IFERROR(IF(SERVIZIO!$A$3=1,IF(GETPIVOTDATA("N. Punti Vendita",$A$1,"Brand",$A120,"Data",DATE(YEAR(INDEX(Tendina_Data,SERVIZIO!$A$2)),MONTH(INDEX(Tendina_Data,SERVIZIO!$A$2)),1),"Settore",$B120)&lt;&gt;"",GETPIVOTDATA("N. Punti Vendita",$A$1,"Brand",$A120,"Data",DATE(YEAR(INDEX(Tendina_Data,SERVIZIO!$A$2)),MONTH(INDEX(Tendina_Data,SERVIZIO!$A$2)),1),"Settore",$B120),""),IF(AND(GETPIVOTDATA("N. Punti Vendita",$A$1,"Brand",$A120,"Data",DATE(YEAR(INDEX(Tendina_Data,SERVIZIO!$A$2)),MONTH(INDEX(Tendina_Data,SERVIZIO!$A$2)),1),"Settore",INDEX(Tendina_Settori,SERVIZIO!$A$3))&lt;&gt;"",INDEX(Tendina_Settori,SERVIZIO!$A$3)=$B120)=TRUE,GETPIVOTDATA("N. Punti Vendita",$A$1,"Brand",$A120,"Data",DATE(YEAR(INDEX(Tendina_Data,SERVIZIO!$A$2)),MONTH(INDEX(Tendina_Data,SERVIZIO!$A$2)),1),"Settore",INDEX(Tendina_Settori,SERVIZIO!$A$3)),"")),"")</f>
        <v>61</v>
      </c>
      <c r="P120" s="31">
        <f ca="1">IF(O120&lt;&gt;"",O120-(COUNTIF($O$3:O120,O120)/1000),"")</f>
        <v>60.999000000000002</v>
      </c>
      <c r="Q120" s="31">
        <f t="shared" ca="1" si="5"/>
        <v>117</v>
      </c>
      <c r="R120" s="31"/>
      <c r="S120" s="31">
        <v>118</v>
      </c>
      <c r="T120" s="31" t="str">
        <f t="shared" ca="1" si="3"/>
        <v>Brand_9</v>
      </c>
      <c r="U120" s="31">
        <f t="shared" ca="1" si="4"/>
        <v>60</v>
      </c>
      <c r="V120" s="31" t="str">
        <f ca="1">IF(INDEX(Tendina_Brand_per_Settore,SERVIZIO!$A$4)='Pivot Punti Vendita'!$T120,'Pivot Punti Vendita'!$U120,"")</f>
        <v/>
      </c>
    </row>
    <row r="121" spans="1:22" x14ac:dyDescent="0.25">
      <c r="A121" t="s">
        <v>729</v>
      </c>
      <c r="B121" t="s">
        <v>206</v>
      </c>
      <c r="C121" s="31">
        <v>1</v>
      </c>
      <c r="D121" s="31">
        <v>1</v>
      </c>
      <c r="E121" s="31">
        <v>1</v>
      </c>
      <c r="F121" s="31"/>
      <c r="G121" s="31"/>
      <c r="H121" s="31"/>
      <c r="I121" s="31"/>
      <c r="J121" s="31"/>
      <c r="K121" s="31"/>
      <c r="L121" s="31"/>
      <c r="M121" s="31"/>
      <c r="N121" s="31"/>
      <c r="O121" s="31">
        <f ca="1">IFERROR(IF(SERVIZIO!$A$3=1,IF(GETPIVOTDATA("N. Punti Vendita",$A$1,"Brand",$A121,"Data",DATE(YEAR(INDEX(Tendina_Data,SERVIZIO!$A$2)),MONTH(INDEX(Tendina_Data,SERVIZIO!$A$2)),1),"Settore",$B121)&lt;&gt;"",GETPIVOTDATA("N. Punti Vendita",$A$1,"Brand",$A121,"Data",DATE(YEAR(INDEX(Tendina_Data,SERVIZIO!$A$2)),MONTH(INDEX(Tendina_Data,SERVIZIO!$A$2)),1),"Settore",$B121),""),IF(AND(GETPIVOTDATA("N. Punti Vendita",$A$1,"Brand",$A121,"Data",DATE(YEAR(INDEX(Tendina_Data,SERVIZIO!$A$2)),MONTH(INDEX(Tendina_Data,SERVIZIO!$A$2)),1),"Settore",INDEX(Tendina_Settori,SERVIZIO!$A$3))&lt;&gt;"",INDEX(Tendina_Settori,SERVIZIO!$A$3)=$B121)=TRUE,GETPIVOTDATA("N. Punti Vendita",$A$1,"Brand",$A121,"Data",DATE(YEAR(INDEX(Tendina_Data,SERVIZIO!$A$2)),MONTH(INDEX(Tendina_Data,SERVIZIO!$A$2)),1),"Settore",INDEX(Tendina_Settori,SERVIZIO!$A$3)),"")),"")</f>
        <v>1</v>
      </c>
      <c r="P121" s="31">
        <f ca="1">IF(O121&lt;&gt;"",O121-(COUNTIF($O$3:O121,O121)/1000),"")</f>
        <v>0.997</v>
      </c>
      <c r="Q121" s="31">
        <f t="shared" ca="1" si="5"/>
        <v>243</v>
      </c>
      <c r="R121" s="31"/>
      <c r="S121" s="31">
        <v>119</v>
      </c>
      <c r="T121" s="31" t="str">
        <f t="shared" ca="1" si="3"/>
        <v>Brand_51</v>
      </c>
      <c r="U121" s="31">
        <f t="shared" ca="1" si="4"/>
        <v>60</v>
      </c>
      <c r="V121" s="31" t="str">
        <f ca="1">IF(INDEX(Tendina_Brand_per_Settore,SERVIZIO!$A$4)='Pivot Punti Vendita'!$T121,'Pivot Punti Vendita'!$U121,"")</f>
        <v/>
      </c>
    </row>
    <row r="122" spans="1:22" x14ac:dyDescent="0.25">
      <c r="A122" t="s">
        <v>731</v>
      </c>
      <c r="B122" t="s">
        <v>214</v>
      </c>
      <c r="C122" s="31">
        <v>192</v>
      </c>
      <c r="D122" s="31">
        <v>192</v>
      </c>
      <c r="E122" s="31">
        <v>102</v>
      </c>
      <c r="F122" s="31"/>
      <c r="G122" s="31"/>
      <c r="H122" s="31"/>
      <c r="I122" s="31"/>
      <c r="J122" s="31"/>
      <c r="K122" s="31"/>
      <c r="L122" s="31"/>
      <c r="M122" s="31"/>
      <c r="N122" s="31"/>
      <c r="O122" s="31">
        <f ca="1">IFERROR(IF(SERVIZIO!$A$3=1,IF(GETPIVOTDATA("N. Punti Vendita",$A$1,"Brand",$A122,"Data",DATE(YEAR(INDEX(Tendina_Data,SERVIZIO!$A$2)),MONTH(INDEX(Tendina_Data,SERVIZIO!$A$2)),1),"Settore",$B122)&lt;&gt;"",GETPIVOTDATA("N. Punti Vendita",$A$1,"Brand",$A122,"Data",DATE(YEAR(INDEX(Tendina_Data,SERVIZIO!$A$2)),MONTH(INDEX(Tendina_Data,SERVIZIO!$A$2)),1),"Settore",$B122),""),IF(AND(GETPIVOTDATA("N. Punti Vendita",$A$1,"Brand",$A122,"Data",DATE(YEAR(INDEX(Tendina_Data,SERVIZIO!$A$2)),MONTH(INDEX(Tendina_Data,SERVIZIO!$A$2)),1),"Settore",INDEX(Tendina_Settori,SERVIZIO!$A$3))&lt;&gt;"",INDEX(Tendina_Settori,SERVIZIO!$A$3)=$B122)=TRUE,GETPIVOTDATA("N. Punti Vendita",$A$1,"Brand",$A122,"Data",DATE(YEAR(INDEX(Tendina_Data,SERVIZIO!$A$2)),MONTH(INDEX(Tendina_Data,SERVIZIO!$A$2)),1),"Settore",INDEX(Tendina_Settori,SERVIZIO!$A$3)),"")),"")</f>
        <v>102</v>
      </c>
      <c r="P122" s="31">
        <f ca="1">IF(O122&lt;&gt;"",O122-(COUNTIF($O$3:O122,O122)/1000),"")</f>
        <v>101.999</v>
      </c>
      <c r="Q122" s="31">
        <f t="shared" ca="1" si="5"/>
        <v>90</v>
      </c>
      <c r="R122" s="31"/>
      <c r="S122" s="31">
        <v>120</v>
      </c>
      <c r="T122" s="31" t="str">
        <f t="shared" ca="1" si="3"/>
        <v>Brand_56</v>
      </c>
      <c r="U122" s="31">
        <f t="shared" ca="1" si="4"/>
        <v>60</v>
      </c>
      <c r="V122" s="31" t="str">
        <f ca="1">IF(INDEX(Tendina_Brand_per_Settore,SERVIZIO!$A$4)='Pivot Punti Vendita'!$T122,'Pivot Punti Vendita'!$U122,"")</f>
        <v/>
      </c>
    </row>
    <row r="123" spans="1:22" x14ac:dyDescent="0.25">
      <c r="A123" t="s">
        <v>733</v>
      </c>
      <c r="B123" t="s">
        <v>107</v>
      </c>
      <c r="C123" s="31"/>
      <c r="D123" s="31"/>
      <c r="E123" s="31">
        <v>246</v>
      </c>
      <c r="F123" s="31"/>
      <c r="G123" s="31"/>
      <c r="H123" s="31"/>
      <c r="I123" s="31"/>
      <c r="J123" s="31"/>
      <c r="K123" s="31"/>
      <c r="L123" s="31"/>
      <c r="M123" s="31"/>
      <c r="N123" s="31"/>
      <c r="O123" s="31">
        <f ca="1">IFERROR(IF(SERVIZIO!$A$3=1,IF(GETPIVOTDATA("N. Punti Vendita",$A$1,"Brand",$A123,"Data",DATE(YEAR(INDEX(Tendina_Data,SERVIZIO!$A$2)),MONTH(INDEX(Tendina_Data,SERVIZIO!$A$2)),1),"Settore",$B123)&lt;&gt;"",GETPIVOTDATA("N. Punti Vendita",$A$1,"Brand",$A123,"Data",DATE(YEAR(INDEX(Tendina_Data,SERVIZIO!$A$2)),MONTH(INDEX(Tendina_Data,SERVIZIO!$A$2)),1),"Settore",$B123),""),IF(AND(GETPIVOTDATA("N. Punti Vendita",$A$1,"Brand",$A123,"Data",DATE(YEAR(INDEX(Tendina_Data,SERVIZIO!$A$2)),MONTH(INDEX(Tendina_Data,SERVIZIO!$A$2)),1),"Settore",INDEX(Tendina_Settori,SERVIZIO!$A$3))&lt;&gt;"",INDEX(Tendina_Settori,SERVIZIO!$A$3)=$B123)=TRUE,GETPIVOTDATA("N. Punti Vendita",$A$1,"Brand",$A123,"Data",DATE(YEAR(INDEX(Tendina_Data,SERVIZIO!$A$2)),MONTH(INDEX(Tendina_Data,SERVIZIO!$A$2)),1),"Settore",INDEX(Tendina_Settori,SERVIZIO!$A$3)),"")),"")</f>
        <v>246</v>
      </c>
      <c r="P123" s="31">
        <f ca="1">IF(O123&lt;&gt;"",O123-(COUNTIF($O$3:O123,O123)/1000),"")</f>
        <v>245.999</v>
      </c>
      <c r="Q123" s="31">
        <f t="shared" ca="1" si="5"/>
        <v>44</v>
      </c>
      <c r="R123" s="31"/>
      <c r="S123" s="31">
        <v>121</v>
      </c>
      <c r="T123" s="31" t="str">
        <f t="shared" ca="1" si="3"/>
        <v>Brand_143</v>
      </c>
      <c r="U123" s="31">
        <f t="shared" ca="1" si="4"/>
        <v>60</v>
      </c>
      <c r="V123" s="31" t="str">
        <f ca="1">IF(INDEX(Tendina_Brand_per_Settore,SERVIZIO!$A$4)='Pivot Punti Vendita'!$T123,'Pivot Punti Vendita'!$U123,"")</f>
        <v/>
      </c>
    </row>
    <row r="124" spans="1:22" x14ac:dyDescent="0.25">
      <c r="A124" t="s">
        <v>735</v>
      </c>
      <c r="B124" t="s">
        <v>206</v>
      </c>
      <c r="C124" s="31">
        <v>4</v>
      </c>
      <c r="D124" s="31">
        <v>4</v>
      </c>
      <c r="E124" s="31">
        <v>4</v>
      </c>
      <c r="F124" s="31"/>
      <c r="G124" s="31"/>
      <c r="H124" s="31"/>
      <c r="I124" s="31"/>
      <c r="J124" s="31"/>
      <c r="K124" s="31"/>
      <c r="L124" s="31"/>
      <c r="M124" s="31"/>
      <c r="N124" s="31"/>
      <c r="O124" s="31">
        <f ca="1">IFERROR(IF(SERVIZIO!$A$3=1,IF(GETPIVOTDATA("N. Punti Vendita",$A$1,"Brand",$A124,"Data",DATE(YEAR(INDEX(Tendina_Data,SERVIZIO!$A$2)),MONTH(INDEX(Tendina_Data,SERVIZIO!$A$2)),1),"Settore",$B124)&lt;&gt;"",GETPIVOTDATA("N. Punti Vendita",$A$1,"Brand",$A124,"Data",DATE(YEAR(INDEX(Tendina_Data,SERVIZIO!$A$2)),MONTH(INDEX(Tendina_Data,SERVIZIO!$A$2)),1),"Settore",$B124),""),IF(AND(GETPIVOTDATA("N. Punti Vendita",$A$1,"Brand",$A124,"Data",DATE(YEAR(INDEX(Tendina_Data,SERVIZIO!$A$2)),MONTH(INDEX(Tendina_Data,SERVIZIO!$A$2)),1),"Settore",INDEX(Tendina_Settori,SERVIZIO!$A$3))&lt;&gt;"",INDEX(Tendina_Settori,SERVIZIO!$A$3)=$B124)=TRUE,GETPIVOTDATA("N. Punti Vendita",$A$1,"Brand",$A124,"Data",DATE(YEAR(INDEX(Tendina_Data,SERVIZIO!$A$2)),MONTH(INDEX(Tendina_Data,SERVIZIO!$A$2)),1),"Settore",INDEX(Tendina_Settori,SERVIZIO!$A$3)),"")),"")</f>
        <v>4</v>
      </c>
      <c r="P124" s="31">
        <f ca="1">IF(O124&lt;&gt;"",O124-(COUNTIF($O$3:O124,O124)/1000),"")</f>
        <v>3.996</v>
      </c>
      <c r="Q124" s="31">
        <f t="shared" ca="1" si="5"/>
        <v>222</v>
      </c>
      <c r="R124" s="31"/>
      <c r="S124" s="31">
        <v>122</v>
      </c>
      <c r="T124" s="31" t="str">
        <f t="shared" ca="1" si="3"/>
        <v>Brand_231</v>
      </c>
      <c r="U124" s="31">
        <f t="shared" ca="1" si="4"/>
        <v>60</v>
      </c>
      <c r="V124" s="31" t="str">
        <f ca="1">IF(INDEX(Tendina_Brand_per_Settore,SERVIZIO!$A$4)='Pivot Punti Vendita'!$T124,'Pivot Punti Vendita'!$U124,"")</f>
        <v/>
      </c>
    </row>
    <row r="125" spans="1:22" x14ac:dyDescent="0.25">
      <c r="A125" t="s">
        <v>737</v>
      </c>
      <c r="B125" t="s">
        <v>200</v>
      </c>
      <c r="C125" s="31">
        <v>26</v>
      </c>
      <c r="D125" s="31">
        <v>26</v>
      </c>
      <c r="E125" s="31">
        <v>26</v>
      </c>
      <c r="F125" s="31"/>
      <c r="G125" s="31"/>
      <c r="H125" s="31"/>
      <c r="I125" s="31"/>
      <c r="J125" s="31"/>
      <c r="K125" s="31"/>
      <c r="L125" s="31"/>
      <c r="M125" s="31"/>
      <c r="N125" s="31"/>
      <c r="O125" s="31">
        <f ca="1">IFERROR(IF(SERVIZIO!$A$3=1,IF(GETPIVOTDATA("N. Punti Vendita",$A$1,"Brand",$A125,"Data",DATE(YEAR(INDEX(Tendina_Data,SERVIZIO!$A$2)),MONTH(INDEX(Tendina_Data,SERVIZIO!$A$2)),1),"Settore",$B125)&lt;&gt;"",GETPIVOTDATA("N. Punti Vendita",$A$1,"Brand",$A125,"Data",DATE(YEAR(INDEX(Tendina_Data,SERVIZIO!$A$2)),MONTH(INDEX(Tendina_Data,SERVIZIO!$A$2)),1),"Settore",$B125),""),IF(AND(GETPIVOTDATA("N. Punti Vendita",$A$1,"Brand",$A125,"Data",DATE(YEAR(INDEX(Tendina_Data,SERVIZIO!$A$2)),MONTH(INDEX(Tendina_Data,SERVIZIO!$A$2)),1),"Settore",INDEX(Tendina_Settori,SERVIZIO!$A$3))&lt;&gt;"",INDEX(Tendina_Settori,SERVIZIO!$A$3)=$B125)=TRUE,GETPIVOTDATA("N. Punti Vendita",$A$1,"Brand",$A125,"Data",DATE(YEAR(INDEX(Tendina_Data,SERVIZIO!$A$2)),MONTH(INDEX(Tendina_Data,SERVIZIO!$A$2)),1),"Settore",INDEX(Tendina_Settori,SERVIZIO!$A$3)),"")),"")</f>
        <v>26</v>
      </c>
      <c r="P125" s="31">
        <f ca="1">IF(O125&lt;&gt;"",O125-(COUNTIF($O$3:O125,O125)/1000),"")</f>
        <v>25.998000000000001</v>
      </c>
      <c r="Q125" s="31">
        <f t="shared" ca="1" si="5"/>
        <v>167</v>
      </c>
      <c r="R125" s="31"/>
      <c r="S125" s="31">
        <v>123</v>
      </c>
      <c r="T125" s="31" t="str">
        <f t="shared" ca="1" si="3"/>
        <v>Brand_109</v>
      </c>
      <c r="U125" s="31">
        <f t="shared" ca="1" si="4"/>
        <v>58</v>
      </c>
      <c r="V125" s="31" t="str">
        <f ca="1">IF(INDEX(Tendina_Brand_per_Settore,SERVIZIO!$A$4)='Pivot Punti Vendita'!$T125,'Pivot Punti Vendita'!$U125,"")</f>
        <v/>
      </c>
    </row>
    <row r="126" spans="1:22" x14ac:dyDescent="0.25">
      <c r="A126" t="s">
        <v>739</v>
      </c>
      <c r="B126" t="s">
        <v>130</v>
      </c>
      <c r="C126" s="31">
        <v>46</v>
      </c>
      <c r="D126" s="31">
        <v>46</v>
      </c>
      <c r="E126" s="31">
        <v>46</v>
      </c>
      <c r="F126" s="31"/>
      <c r="G126" s="31"/>
      <c r="H126" s="31"/>
      <c r="I126" s="31"/>
      <c r="J126" s="31"/>
      <c r="K126" s="31"/>
      <c r="L126" s="31"/>
      <c r="M126" s="31"/>
      <c r="N126" s="31"/>
      <c r="O126" s="31">
        <f ca="1">IFERROR(IF(SERVIZIO!$A$3=1,IF(GETPIVOTDATA("N. Punti Vendita",$A$1,"Brand",$A126,"Data",DATE(YEAR(INDEX(Tendina_Data,SERVIZIO!$A$2)),MONTH(INDEX(Tendina_Data,SERVIZIO!$A$2)),1),"Settore",$B126)&lt;&gt;"",GETPIVOTDATA("N. Punti Vendita",$A$1,"Brand",$A126,"Data",DATE(YEAR(INDEX(Tendina_Data,SERVIZIO!$A$2)),MONTH(INDEX(Tendina_Data,SERVIZIO!$A$2)),1),"Settore",$B126),""),IF(AND(GETPIVOTDATA("N. Punti Vendita",$A$1,"Brand",$A126,"Data",DATE(YEAR(INDEX(Tendina_Data,SERVIZIO!$A$2)),MONTH(INDEX(Tendina_Data,SERVIZIO!$A$2)),1),"Settore",INDEX(Tendina_Settori,SERVIZIO!$A$3))&lt;&gt;"",INDEX(Tendina_Settori,SERVIZIO!$A$3)=$B126)=TRUE,GETPIVOTDATA("N. Punti Vendita",$A$1,"Brand",$A126,"Data",DATE(YEAR(INDEX(Tendina_Data,SERVIZIO!$A$2)),MONTH(INDEX(Tendina_Data,SERVIZIO!$A$2)),1),"Settore",INDEX(Tendina_Settori,SERVIZIO!$A$3)),"")),"")</f>
        <v>46</v>
      </c>
      <c r="P126" s="31">
        <f ca="1">IF(O126&lt;&gt;"",O126-(COUNTIF($O$3:O126,O126)/1000),"")</f>
        <v>45.997999999999998</v>
      </c>
      <c r="Q126" s="31">
        <f t="shared" ca="1" si="5"/>
        <v>139</v>
      </c>
      <c r="R126" s="31"/>
      <c r="S126" s="31">
        <v>124</v>
      </c>
      <c r="T126" s="31" t="str">
        <f t="shared" ca="1" si="3"/>
        <v>Brand_233</v>
      </c>
      <c r="U126" s="31">
        <f t="shared" ca="1" si="4"/>
        <v>58</v>
      </c>
      <c r="V126" s="31" t="str">
        <f ca="1">IF(INDEX(Tendina_Brand_per_Settore,SERVIZIO!$A$4)='Pivot Punti Vendita'!$T126,'Pivot Punti Vendita'!$U126,"")</f>
        <v/>
      </c>
    </row>
    <row r="127" spans="1:22" x14ac:dyDescent="0.25">
      <c r="A127" t="s">
        <v>740</v>
      </c>
      <c r="B127" t="s">
        <v>130</v>
      </c>
      <c r="C127" s="31">
        <v>165</v>
      </c>
      <c r="D127" s="31">
        <v>165</v>
      </c>
      <c r="E127" s="31">
        <v>541</v>
      </c>
      <c r="F127" s="31"/>
      <c r="G127" s="31"/>
      <c r="H127" s="31"/>
      <c r="I127" s="31"/>
      <c r="J127" s="31"/>
      <c r="K127" s="31"/>
      <c r="L127" s="31"/>
      <c r="M127" s="31"/>
      <c r="N127" s="31"/>
      <c r="O127" s="31">
        <f ca="1">IFERROR(IF(SERVIZIO!$A$3=1,IF(GETPIVOTDATA("N. Punti Vendita",$A$1,"Brand",$A127,"Data",DATE(YEAR(INDEX(Tendina_Data,SERVIZIO!$A$2)),MONTH(INDEX(Tendina_Data,SERVIZIO!$A$2)),1),"Settore",$B127)&lt;&gt;"",GETPIVOTDATA("N. Punti Vendita",$A$1,"Brand",$A127,"Data",DATE(YEAR(INDEX(Tendina_Data,SERVIZIO!$A$2)),MONTH(INDEX(Tendina_Data,SERVIZIO!$A$2)),1),"Settore",$B127),""),IF(AND(GETPIVOTDATA("N. Punti Vendita",$A$1,"Brand",$A127,"Data",DATE(YEAR(INDEX(Tendina_Data,SERVIZIO!$A$2)),MONTH(INDEX(Tendina_Data,SERVIZIO!$A$2)),1),"Settore",INDEX(Tendina_Settori,SERVIZIO!$A$3))&lt;&gt;"",INDEX(Tendina_Settori,SERVIZIO!$A$3)=$B127)=TRUE,GETPIVOTDATA("N. Punti Vendita",$A$1,"Brand",$A127,"Data",DATE(YEAR(INDEX(Tendina_Data,SERVIZIO!$A$2)),MONTH(INDEX(Tendina_Data,SERVIZIO!$A$2)),1),"Settore",INDEX(Tendina_Settori,SERVIZIO!$A$3)),"")),"")</f>
        <v>541</v>
      </c>
      <c r="P127" s="31">
        <f ca="1">IF(O127&lt;&gt;"",O127-(COUNTIF($O$3:O127,O127)/1000),"")</f>
        <v>540.99900000000002</v>
      </c>
      <c r="Q127" s="31">
        <f t="shared" ca="1" si="5"/>
        <v>20</v>
      </c>
      <c r="R127" s="31"/>
      <c r="S127" s="31">
        <v>125</v>
      </c>
      <c r="T127" s="31" t="str">
        <f t="shared" ca="1" si="3"/>
        <v>Brand_16</v>
      </c>
      <c r="U127" s="31">
        <f t="shared" ca="1" si="4"/>
        <v>57</v>
      </c>
      <c r="V127" s="31" t="str">
        <f ca="1">IF(INDEX(Tendina_Brand_per_Settore,SERVIZIO!$A$4)='Pivot Punti Vendita'!$T127,'Pivot Punti Vendita'!$U127,"")</f>
        <v/>
      </c>
    </row>
    <row r="128" spans="1:22" x14ac:dyDescent="0.25">
      <c r="A128" t="s">
        <v>742</v>
      </c>
      <c r="B128" t="s">
        <v>224</v>
      </c>
      <c r="C128" s="31">
        <v>156</v>
      </c>
      <c r="D128" s="31">
        <v>109</v>
      </c>
      <c r="E128" s="31">
        <v>41</v>
      </c>
      <c r="F128" s="31"/>
      <c r="G128" s="31"/>
      <c r="H128" s="31"/>
      <c r="I128" s="31"/>
      <c r="J128" s="31"/>
      <c r="K128" s="31"/>
      <c r="L128" s="31"/>
      <c r="M128" s="31"/>
      <c r="N128" s="31"/>
      <c r="O128" s="31">
        <f ca="1">IFERROR(IF(SERVIZIO!$A$3=1,IF(GETPIVOTDATA("N. Punti Vendita",$A$1,"Brand",$A128,"Data",DATE(YEAR(INDEX(Tendina_Data,SERVIZIO!$A$2)),MONTH(INDEX(Tendina_Data,SERVIZIO!$A$2)),1),"Settore",$B128)&lt;&gt;"",GETPIVOTDATA("N. Punti Vendita",$A$1,"Brand",$A128,"Data",DATE(YEAR(INDEX(Tendina_Data,SERVIZIO!$A$2)),MONTH(INDEX(Tendina_Data,SERVIZIO!$A$2)),1),"Settore",$B128),""),IF(AND(GETPIVOTDATA("N. Punti Vendita",$A$1,"Brand",$A128,"Data",DATE(YEAR(INDEX(Tendina_Data,SERVIZIO!$A$2)),MONTH(INDEX(Tendina_Data,SERVIZIO!$A$2)),1),"Settore",INDEX(Tendina_Settori,SERVIZIO!$A$3))&lt;&gt;"",INDEX(Tendina_Settori,SERVIZIO!$A$3)=$B128)=TRUE,GETPIVOTDATA("N. Punti Vendita",$A$1,"Brand",$A128,"Data",DATE(YEAR(INDEX(Tendina_Data,SERVIZIO!$A$2)),MONTH(INDEX(Tendina_Data,SERVIZIO!$A$2)),1),"Settore",INDEX(Tendina_Settori,SERVIZIO!$A$3)),"")),"")</f>
        <v>41</v>
      </c>
      <c r="P128" s="31">
        <f ca="1">IF(O128&lt;&gt;"",O128-(COUNTIF($O$3:O128,O128)/1000),"")</f>
        <v>40.999000000000002</v>
      </c>
      <c r="Q128" s="31">
        <f t="shared" ca="1" si="5"/>
        <v>146</v>
      </c>
      <c r="R128" s="31"/>
      <c r="S128" s="31">
        <v>126</v>
      </c>
      <c r="T128" s="31" t="str">
        <f t="shared" ca="1" si="3"/>
        <v>Brand_52</v>
      </c>
      <c r="U128" s="31">
        <f t="shared" ca="1" si="4"/>
        <v>55</v>
      </c>
      <c r="V128" s="31" t="str">
        <f ca="1">IF(INDEX(Tendina_Brand_per_Settore,SERVIZIO!$A$4)='Pivot Punti Vendita'!$T128,'Pivot Punti Vendita'!$U128,"")</f>
        <v/>
      </c>
    </row>
    <row r="129" spans="1:22" x14ac:dyDescent="0.25">
      <c r="A129" t="s">
        <v>743</v>
      </c>
      <c r="B129" t="s">
        <v>130</v>
      </c>
      <c r="C129" s="31">
        <v>169</v>
      </c>
      <c r="D129" s="31">
        <v>156</v>
      </c>
      <c r="E129" s="31">
        <v>169</v>
      </c>
      <c r="F129" s="31"/>
      <c r="G129" s="31"/>
      <c r="H129" s="31"/>
      <c r="I129" s="31"/>
      <c r="J129" s="31"/>
      <c r="K129" s="31"/>
      <c r="L129" s="31"/>
      <c r="M129" s="31"/>
      <c r="N129" s="31"/>
      <c r="O129" s="31">
        <f ca="1">IFERROR(IF(SERVIZIO!$A$3=1,IF(GETPIVOTDATA("N. Punti Vendita",$A$1,"Brand",$A129,"Data",DATE(YEAR(INDEX(Tendina_Data,SERVIZIO!$A$2)),MONTH(INDEX(Tendina_Data,SERVIZIO!$A$2)),1),"Settore",$B129)&lt;&gt;"",GETPIVOTDATA("N. Punti Vendita",$A$1,"Brand",$A129,"Data",DATE(YEAR(INDEX(Tendina_Data,SERVIZIO!$A$2)),MONTH(INDEX(Tendina_Data,SERVIZIO!$A$2)),1),"Settore",$B129),""),IF(AND(GETPIVOTDATA("N. Punti Vendita",$A$1,"Brand",$A129,"Data",DATE(YEAR(INDEX(Tendina_Data,SERVIZIO!$A$2)),MONTH(INDEX(Tendina_Data,SERVIZIO!$A$2)),1),"Settore",INDEX(Tendina_Settori,SERVIZIO!$A$3))&lt;&gt;"",INDEX(Tendina_Settori,SERVIZIO!$A$3)=$B129)=TRUE,GETPIVOTDATA("N. Punti Vendita",$A$1,"Brand",$A129,"Data",DATE(YEAR(INDEX(Tendina_Data,SERVIZIO!$A$2)),MONTH(INDEX(Tendina_Data,SERVIZIO!$A$2)),1),"Settore",INDEX(Tendina_Settori,SERVIZIO!$A$3)),"")),"")</f>
        <v>169</v>
      </c>
      <c r="P129" s="31">
        <f ca="1">IF(O129&lt;&gt;"",O129-(COUNTIF($O$3:O129,O129)/1000),"")</f>
        <v>168.999</v>
      </c>
      <c r="Q129" s="31">
        <f t="shared" ca="1" si="5"/>
        <v>60</v>
      </c>
      <c r="R129" s="31"/>
      <c r="S129" s="31">
        <v>127</v>
      </c>
      <c r="T129" s="31" t="str">
        <f t="shared" ca="1" si="3"/>
        <v>Brand_234</v>
      </c>
      <c r="U129" s="31">
        <f t="shared" ca="1" si="4"/>
        <v>55</v>
      </c>
      <c r="V129" s="31" t="str">
        <f ca="1">IF(INDEX(Tendina_Brand_per_Settore,SERVIZIO!$A$4)='Pivot Punti Vendita'!$T129,'Pivot Punti Vendita'!$U129,"")</f>
        <v/>
      </c>
    </row>
    <row r="130" spans="1:22" x14ac:dyDescent="0.25">
      <c r="A130" t="s">
        <v>744</v>
      </c>
      <c r="B130" t="s">
        <v>206</v>
      </c>
      <c r="C130" s="31">
        <v>3</v>
      </c>
      <c r="D130" s="31">
        <v>169</v>
      </c>
      <c r="E130" s="31">
        <v>3</v>
      </c>
      <c r="F130" s="31"/>
      <c r="G130" s="31"/>
      <c r="H130" s="31"/>
      <c r="I130" s="31"/>
      <c r="J130" s="31"/>
      <c r="K130" s="31"/>
      <c r="L130" s="31"/>
      <c r="M130" s="31"/>
      <c r="N130" s="31"/>
      <c r="O130" s="31">
        <f ca="1">IFERROR(IF(SERVIZIO!$A$3=1,IF(GETPIVOTDATA("N. Punti Vendita",$A$1,"Brand",$A130,"Data",DATE(YEAR(INDEX(Tendina_Data,SERVIZIO!$A$2)),MONTH(INDEX(Tendina_Data,SERVIZIO!$A$2)),1),"Settore",$B130)&lt;&gt;"",GETPIVOTDATA("N. Punti Vendita",$A$1,"Brand",$A130,"Data",DATE(YEAR(INDEX(Tendina_Data,SERVIZIO!$A$2)),MONTH(INDEX(Tendina_Data,SERVIZIO!$A$2)),1),"Settore",$B130),""),IF(AND(GETPIVOTDATA("N. Punti Vendita",$A$1,"Brand",$A130,"Data",DATE(YEAR(INDEX(Tendina_Data,SERVIZIO!$A$2)),MONTH(INDEX(Tendina_Data,SERVIZIO!$A$2)),1),"Settore",INDEX(Tendina_Settori,SERVIZIO!$A$3))&lt;&gt;"",INDEX(Tendina_Settori,SERVIZIO!$A$3)=$B130)=TRUE,GETPIVOTDATA("N. Punti Vendita",$A$1,"Brand",$A130,"Data",DATE(YEAR(INDEX(Tendina_Data,SERVIZIO!$A$2)),MONTH(INDEX(Tendina_Data,SERVIZIO!$A$2)),1),"Settore",INDEX(Tendina_Settori,SERVIZIO!$A$3)),"")),"")</f>
        <v>3</v>
      </c>
      <c r="P130" s="31">
        <f ca="1">IF(O130&lt;&gt;"",O130-(COUNTIF($O$3:O130,O130)/1000),"")</f>
        <v>2.9969999999999999</v>
      </c>
      <c r="Q130" s="31">
        <f t="shared" ca="1" si="5"/>
        <v>230</v>
      </c>
      <c r="R130" s="31"/>
      <c r="S130" s="31">
        <v>128</v>
      </c>
      <c r="T130" s="31" t="str">
        <f t="shared" ca="1" si="3"/>
        <v>Brand_113</v>
      </c>
      <c r="U130" s="31">
        <f t="shared" ca="1" si="4"/>
        <v>54</v>
      </c>
      <c r="V130" s="31" t="str">
        <f ca="1">IF(INDEX(Tendina_Brand_per_Settore,SERVIZIO!$A$4)='Pivot Punti Vendita'!$T130,'Pivot Punti Vendita'!$U130,"")</f>
        <v/>
      </c>
    </row>
    <row r="131" spans="1:22" x14ac:dyDescent="0.25">
      <c r="A131" t="s">
        <v>746</v>
      </c>
      <c r="B131" t="s">
        <v>130</v>
      </c>
      <c r="C131" s="31"/>
      <c r="D131" s="31">
        <v>3</v>
      </c>
      <c r="E131" s="31">
        <v>109</v>
      </c>
      <c r="F131" s="31"/>
      <c r="G131" s="31"/>
      <c r="H131" s="31"/>
      <c r="I131" s="31"/>
      <c r="J131" s="31"/>
      <c r="K131" s="31"/>
      <c r="L131" s="31"/>
      <c r="M131" s="31"/>
      <c r="N131" s="31"/>
      <c r="O131" s="31">
        <f ca="1">IFERROR(IF(SERVIZIO!$A$3=1,IF(GETPIVOTDATA("N. Punti Vendita",$A$1,"Brand",$A131,"Data",DATE(YEAR(INDEX(Tendina_Data,SERVIZIO!$A$2)),MONTH(INDEX(Tendina_Data,SERVIZIO!$A$2)),1),"Settore",$B131)&lt;&gt;"",GETPIVOTDATA("N. Punti Vendita",$A$1,"Brand",$A131,"Data",DATE(YEAR(INDEX(Tendina_Data,SERVIZIO!$A$2)),MONTH(INDEX(Tendina_Data,SERVIZIO!$A$2)),1),"Settore",$B131),""),IF(AND(GETPIVOTDATA("N. Punti Vendita",$A$1,"Brand",$A131,"Data",DATE(YEAR(INDEX(Tendina_Data,SERVIZIO!$A$2)),MONTH(INDEX(Tendina_Data,SERVIZIO!$A$2)),1),"Settore",INDEX(Tendina_Settori,SERVIZIO!$A$3))&lt;&gt;"",INDEX(Tendina_Settori,SERVIZIO!$A$3)=$B131)=TRUE,GETPIVOTDATA("N. Punti Vendita",$A$1,"Brand",$A131,"Data",DATE(YEAR(INDEX(Tendina_Data,SERVIZIO!$A$2)),MONTH(INDEX(Tendina_Data,SERVIZIO!$A$2)),1),"Settore",INDEX(Tendina_Settori,SERVIZIO!$A$3)),"")),"")</f>
        <v>109</v>
      </c>
      <c r="P131" s="31">
        <f ca="1">IF(O131&lt;&gt;"",O131-(COUNTIF($O$3:O131,O131)/1000),"")</f>
        <v>108.998</v>
      </c>
      <c r="Q131" s="31">
        <f t="shared" ca="1" si="5"/>
        <v>86</v>
      </c>
      <c r="R131" s="31"/>
      <c r="S131" s="31">
        <v>129</v>
      </c>
      <c r="T131" s="31" t="str">
        <f t="shared" ref="T131:T194" ca="1" si="6">IFERROR(INDEX($A$3:$A$1002,MATCH($S131,$Q$3:$Q$1002,0)),"")</f>
        <v>Brand_193</v>
      </c>
      <c r="U131" s="31">
        <f t="shared" ref="U131:U194" ca="1" si="7">IFERROR(INDEX($O$3:$O$1002,MATCH($S131,$Q$3:$Q$1002,0)),"")</f>
        <v>53</v>
      </c>
      <c r="V131" s="31" t="str">
        <f ca="1">IF(INDEX(Tendina_Brand_per_Settore,SERVIZIO!$A$4)='Pivot Punti Vendita'!$T131,'Pivot Punti Vendita'!$U131,"")</f>
        <v/>
      </c>
    </row>
    <row r="132" spans="1:22" x14ac:dyDescent="0.25">
      <c r="A132" t="s">
        <v>747</v>
      </c>
      <c r="B132" t="s">
        <v>223</v>
      </c>
      <c r="C132" s="31">
        <v>47</v>
      </c>
      <c r="D132" s="31">
        <v>47</v>
      </c>
      <c r="E132" s="31">
        <v>47</v>
      </c>
      <c r="F132" s="31"/>
      <c r="G132" s="31"/>
      <c r="H132" s="31"/>
      <c r="I132" s="31"/>
      <c r="J132" s="31"/>
      <c r="K132" s="31"/>
      <c r="L132" s="31"/>
      <c r="M132" s="31"/>
      <c r="N132" s="31"/>
      <c r="O132" s="31">
        <f ca="1">IFERROR(IF(SERVIZIO!$A$3=1,IF(GETPIVOTDATA("N. Punti Vendita",$A$1,"Brand",$A132,"Data",DATE(YEAR(INDEX(Tendina_Data,SERVIZIO!$A$2)),MONTH(INDEX(Tendina_Data,SERVIZIO!$A$2)),1),"Settore",$B132)&lt;&gt;"",GETPIVOTDATA("N. Punti Vendita",$A$1,"Brand",$A132,"Data",DATE(YEAR(INDEX(Tendina_Data,SERVIZIO!$A$2)),MONTH(INDEX(Tendina_Data,SERVIZIO!$A$2)),1),"Settore",$B132),""),IF(AND(GETPIVOTDATA("N. Punti Vendita",$A$1,"Brand",$A132,"Data",DATE(YEAR(INDEX(Tendina_Data,SERVIZIO!$A$2)),MONTH(INDEX(Tendina_Data,SERVIZIO!$A$2)),1),"Settore",INDEX(Tendina_Settori,SERVIZIO!$A$3))&lt;&gt;"",INDEX(Tendina_Settori,SERVIZIO!$A$3)=$B132)=TRUE,GETPIVOTDATA("N. Punti Vendita",$A$1,"Brand",$A132,"Data",DATE(YEAR(INDEX(Tendina_Data,SERVIZIO!$A$2)),MONTH(INDEX(Tendina_Data,SERVIZIO!$A$2)),1),"Settore",INDEX(Tendina_Settori,SERVIZIO!$A$3)),"")),"")</f>
        <v>47</v>
      </c>
      <c r="P132" s="31">
        <f ca="1">IF(O132&lt;&gt;"",O132-(COUNTIF($O$3:O132,O132)/1000),"")</f>
        <v>46.999000000000002</v>
      </c>
      <c r="Q132" s="31">
        <f t="shared" ref="Q132:Q195" ca="1" si="8">IFERROR(RANK($P132,$P$3:$P$1002),"")</f>
        <v>137</v>
      </c>
      <c r="R132" s="31"/>
      <c r="S132" s="31">
        <v>130</v>
      </c>
      <c r="T132" s="31" t="str">
        <f t="shared" ca="1" si="6"/>
        <v>Brand_170</v>
      </c>
      <c r="U132" s="31">
        <f t="shared" ca="1" si="7"/>
        <v>52</v>
      </c>
      <c r="V132" s="31" t="str">
        <f ca="1">IF(INDEX(Tendina_Brand_per_Settore,SERVIZIO!$A$4)='Pivot Punti Vendita'!$T132,'Pivot Punti Vendita'!$U132,"")</f>
        <v/>
      </c>
    </row>
    <row r="133" spans="1:22" x14ac:dyDescent="0.25">
      <c r="A133" t="s">
        <v>748</v>
      </c>
      <c r="B133" t="s">
        <v>200</v>
      </c>
      <c r="C133" s="31"/>
      <c r="D133" s="31">
        <v>144</v>
      </c>
      <c r="E133" s="31">
        <v>134</v>
      </c>
      <c r="F133" s="31"/>
      <c r="G133" s="31"/>
      <c r="H133" s="31"/>
      <c r="I133" s="31"/>
      <c r="J133" s="31"/>
      <c r="K133" s="31"/>
      <c r="L133" s="31"/>
      <c r="M133" s="31"/>
      <c r="N133" s="31"/>
      <c r="O133" s="31">
        <f ca="1">IFERROR(IF(SERVIZIO!$A$3=1,IF(GETPIVOTDATA("N. Punti Vendita",$A$1,"Brand",$A133,"Data",DATE(YEAR(INDEX(Tendina_Data,SERVIZIO!$A$2)),MONTH(INDEX(Tendina_Data,SERVIZIO!$A$2)),1),"Settore",$B133)&lt;&gt;"",GETPIVOTDATA("N. Punti Vendita",$A$1,"Brand",$A133,"Data",DATE(YEAR(INDEX(Tendina_Data,SERVIZIO!$A$2)),MONTH(INDEX(Tendina_Data,SERVIZIO!$A$2)),1),"Settore",$B133),""),IF(AND(GETPIVOTDATA("N. Punti Vendita",$A$1,"Brand",$A133,"Data",DATE(YEAR(INDEX(Tendina_Data,SERVIZIO!$A$2)),MONTH(INDEX(Tendina_Data,SERVIZIO!$A$2)),1),"Settore",INDEX(Tendina_Settori,SERVIZIO!$A$3))&lt;&gt;"",INDEX(Tendina_Settori,SERVIZIO!$A$3)=$B133)=TRUE,GETPIVOTDATA("N. Punti Vendita",$A$1,"Brand",$A133,"Data",DATE(YEAR(INDEX(Tendina_Data,SERVIZIO!$A$2)),MONTH(INDEX(Tendina_Data,SERVIZIO!$A$2)),1),"Settore",INDEX(Tendina_Settori,SERVIZIO!$A$3)),"")),"")</f>
        <v>134</v>
      </c>
      <c r="P133" s="31">
        <f ca="1">IF(O133&lt;&gt;"",O133-(COUNTIF($O$3:O133,O133)/1000),"")</f>
        <v>133.999</v>
      </c>
      <c r="Q133" s="31">
        <f t="shared" ca="1" si="8"/>
        <v>70</v>
      </c>
      <c r="R133" s="31"/>
      <c r="S133" s="31">
        <v>131</v>
      </c>
      <c r="T133" s="31" t="str">
        <f t="shared" ca="1" si="6"/>
        <v>Brand_219</v>
      </c>
      <c r="U133" s="31">
        <f t="shared" ca="1" si="7"/>
        <v>52</v>
      </c>
      <c r="V133" s="31" t="str">
        <f ca="1">IF(INDEX(Tendina_Brand_per_Settore,SERVIZIO!$A$4)='Pivot Punti Vendita'!$T133,'Pivot Punti Vendita'!$U133,"")</f>
        <v/>
      </c>
    </row>
    <row r="134" spans="1:22" x14ac:dyDescent="0.25">
      <c r="A134" t="s">
        <v>749</v>
      </c>
      <c r="B134" t="s">
        <v>222</v>
      </c>
      <c r="C134" s="31">
        <v>600</v>
      </c>
      <c r="D134" s="31">
        <v>600</v>
      </c>
      <c r="E134" s="31">
        <v>600</v>
      </c>
      <c r="F134" s="31"/>
      <c r="G134" s="31"/>
      <c r="H134" s="31"/>
      <c r="I134" s="31"/>
      <c r="J134" s="31"/>
      <c r="K134" s="31"/>
      <c r="L134" s="31"/>
      <c r="M134" s="31"/>
      <c r="N134" s="31"/>
      <c r="O134" s="31">
        <f ca="1">IFERROR(IF(SERVIZIO!$A$3=1,IF(GETPIVOTDATA("N. Punti Vendita",$A$1,"Brand",$A134,"Data",DATE(YEAR(INDEX(Tendina_Data,SERVIZIO!$A$2)),MONTH(INDEX(Tendina_Data,SERVIZIO!$A$2)),1),"Settore",$B134)&lt;&gt;"",GETPIVOTDATA("N. Punti Vendita",$A$1,"Brand",$A134,"Data",DATE(YEAR(INDEX(Tendina_Data,SERVIZIO!$A$2)),MONTH(INDEX(Tendina_Data,SERVIZIO!$A$2)),1),"Settore",$B134),""),IF(AND(GETPIVOTDATA("N. Punti Vendita",$A$1,"Brand",$A134,"Data",DATE(YEAR(INDEX(Tendina_Data,SERVIZIO!$A$2)),MONTH(INDEX(Tendina_Data,SERVIZIO!$A$2)),1),"Settore",INDEX(Tendina_Settori,SERVIZIO!$A$3))&lt;&gt;"",INDEX(Tendina_Settori,SERVIZIO!$A$3)=$B134)=TRUE,GETPIVOTDATA("N. Punti Vendita",$A$1,"Brand",$A134,"Data",DATE(YEAR(INDEX(Tendina_Data,SERVIZIO!$A$2)),MONTH(INDEX(Tendina_Data,SERVIZIO!$A$2)),1),"Settore",INDEX(Tendina_Settori,SERVIZIO!$A$3)),"")),"")</f>
        <v>600</v>
      </c>
      <c r="P134" s="31">
        <f ca="1">IF(O134&lt;&gt;"",O134-(COUNTIF($O$3:O134,O134)/1000),"")</f>
        <v>599.99900000000002</v>
      </c>
      <c r="Q134" s="31">
        <f t="shared" ca="1" si="8"/>
        <v>14</v>
      </c>
      <c r="R134" s="31"/>
      <c r="S134" s="31">
        <v>132</v>
      </c>
      <c r="T134" s="31" t="str">
        <f t="shared" ca="1" si="6"/>
        <v>Clayton</v>
      </c>
      <c r="U134" s="31">
        <f t="shared" ca="1" si="7"/>
        <v>50</v>
      </c>
      <c r="V134" s="31" t="str">
        <f ca="1">IF(INDEX(Tendina_Brand_per_Settore,SERVIZIO!$A$4)='Pivot Punti Vendita'!$T134,'Pivot Punti Vendita'!$U134,"")</f>
        <v/>
      </c>
    </row>
    <row r="135" spans="1:22" x14ac:dyDescent="0.25">
      <c r="A135" t="s">
        <v>750</v>
      </c>
      <c r="B135" t="s">
        <v>130</v>
      </c>
      <c r="C135" s="31"/>
      <c r="D135" s="31">
        <v>40</v>
      </c>
      <c r="E135" s="31">
        <v>40</v>
      </c>
      <c r="F135" s="31"/>
      <c r="G135" s="31"/>
      <c r="H135" s="31"/>
      <c r="I135" s="31"/>
      <c r="J135" s="31"/>
      <c r="K135" s="31"/>
      <c r="L135" s="31"/>
      <c r="M135" s="31"/>
      <c r="N135" s="31"/>
      <c r="O135" s="31">
        <f ca="1">IFERROR(IF(SERVIZIO!$A$3=1,IF(GETPIVOTDATA("N. Punti Vendita",$A$1,"Brand",$A135,"Data",DATE(YEAR(INDEX(Tendina_Data,SERVIZIO!$A$2)),MONTH(INDEX(Tendina_Data,SERVIZIO!$A$2)),1),"Settore",$B135)&lt;&gt;"",GETPIVOTDATA("N. Punti Vendita",$A$1,"Brand",$A135,"Data",DATE(YEAR(INDEX(Tendina_Data,SERVIZIO!$A$2)),MONTH(INDEX(Tendina_Data,SERVIZIO!$A$2)),1),"Settore",$B135),""),IF(AND(GETPIVOTDATA("N. Punti Vendita",$A$1,"Brand",$A135,"Data",DATE(YEAR(INDEX(Tendina_Data,SERVIZIO!$A$2)),MONTH(INDEX(Tendina_Data,SERVIZIO!$A$2)),1),"Settore",INDEX(Tendina_Settori,SERVIZIO!$A$3))&lt;&gt;"",INDEX(Tendina_Settori,SERVIZIO!$A$3)=$B135)=TRUE,GETPIVOTDATA("N. Punti Vendita",$A$1,"Brand",$A135,"Data",DATE(YEAR(INDEX(Tendina_Data,SERVIZIO!$A$2)),MONTH(INDEX(Tendina_Data,SERVIZIO!$A$2)),1),"Settore",INDEX(Tendina_Settori,SERVIZIO!$A$3)),"")),"")</f>
        <v>40</v>
      </c>
      <c r="P135" s="31">
        <f ca="1">IF(O135&lt;&gt;"",O135-(COUNTIF($O$3:O135,O135)/1000),"")</f>
        <v>39.999000000000002</v>
      </c>
      <c r="Q135" s="31">
        <f t="shared" ca="1" si="8"/>
        <v>148</v>
      </c>
      <c r="R135" s="31"/>
      <c r="S135" s="31">
        <v>133</v>
      </c>
      <c r="T135" s="31" t="str">
        <f t="shared" ca="1" si="6"/>
        <v>Brand_174</v>
      </c>
      <c r="U135" s="31">
        <f t="shared" ca="1" si="7"/>
        <v>50</v>
      </c>
      <c r="V135" s="31" t="str">
        <f ca="1">IF(INDEX(Tendina_Brand_per_Settore,SERVIZIO!$A$4)='Pivot Punti Vendita'!$T135,'Pivot Punti Vendita'!$U135,"")</f>
        <v/>
      </c>
    </row>
    <row r="136" spans="1:22" x14ac:dyDescent="0.25">
      <c r="A136" t="s">
        <v>753</v>
      </c>
      <c r="B136" t="s">
        <v>130</v>
      </c>
      <c r="C136" s="31">
        <v>326</v>
      </c>
      <c r="D136" s="31">
        <v>326</v>
      </c>
      <c r="E136" s="31">
        <v>380</v>
      </c>
      <c r="F136" s="31"/>
      <c r="G136" s="31"/>
      <c r="H136" s="31"/>
      <c r="I136" s="31"/>
      <c r="J136" s="31"/>
      <c r="K136" s="31"/>
      <c r="L136" s="31"/>
      <c r="M136" s="31"/>
      <c r="N136" s="31"/>
      <c r="O136" s="31">
        <f ca="1">IFERROR(IF(SERVIZIO!$A$3=1,IF(GETPIVOTDATA("N. Punti Vendita",$A$1,"Brand",$A136,"Data",DATE(YEAR(INDEX(Tendina_Data,SERVIZIO!$A$2)),MONTH(INDEX(Tendina_Data,SERVIZIO!$A$2)),1),"Settore",$B136)&lt;&gt;"",GETPIVOTDATA("N. Punti Vendita",$A$1,"Brand",$A136,"Data",DATE(YEAR(INDEX(Tendina_Data,SERVIZIO!$A$2)),MONTH(INDEX(Tendina_Data,SERVIZIO!$A$2)),1),"Settore",$B136),""),IF(AND(GETPIVOTDATA("N. Punti Vendita",$A$1,"Brand",$A136,"Data",DATE(YEAR(INDEX(Tendina_Data,SERVIZIO!$A$2)),MONTH(INDEX(Tendina_Data,SERVIZIO!$A$2)),1),"Settore",INDEX(Tendina_Settori,SERVIZIO!$A$3))&lt;&gt;"",INDEX(Tendina_Settori,SERVIZIO!$A$3)=$B136)=TRUE,GETPIVOTDATA("N. Punti Vendita",$A$1,"Brand",$A136,"Data",DATE(YEAR(INDEX(Tendina_Data,SERVIZIO!$A$2)),MONTH(INDEX(Tendina_Data,SERVIZIO!$A$2)),1),"Settore",INDEX(Tendina_Settori,SERVIZIO!$A$3)),"")),"")</f>
        <v>380</v>
      </c>
      <c r="P136" s="31">
        <f ca="1">IF(O136&lt;&gt;"",O136-(COUNTIF($O$3:O136,O136)/1000),"")</f>
        <v>379.99900000000002</v>
      </c>
      <c r="Q136" s="31">
        <f t="shared" ca="1" si="8"/>
        <v>29</v>
      </c>
      <c r="R136" s="31"/>
      <c r="S136" s="31">
        <v>134</v>
      </c>
      <c r="T136" s="31" t="str">
        <f t="shared" ca="1" si="6"/>
        <v>Brand_186</v>
      </c>
      <c r="U136" s="31">
        <f t="shared" ca="1" si="7"/>
        <v>50</v>
      </c>
      <c r="V136" s="31" t="str">
        <f ca="1">IF(INDEX(Tendina_Brand_per_Settore,SERVIZIO!$A$4)='Pivot Punti Vendita'!$T136,'Pivot Punti Vendita'!$U136,"")</f>
        <v/>
      </c>
    </row>
    <row r="137" spans="1:22" x14ac:dyDescent="0.25">
      <c r="A137" t="s">
        <v>754</v>
      </c>
      <c r="B137" t="s">
        <v>206</v>
      </c>
      <c r="C137" s="31">
        <v>109</v>
      </c>
      <c r="D137" s="31">
        <v>109</v>
      </c>
      <c r="E137" s="31">
        <v>109</v>
      </c>
      <c r="F137" s="31"/>
      <c r="G137" s="31"/>
      <c r="H137" s="31"/>
      <c r="I137" s="31"/>
      <c r="J137" s="31"/>
      <c r="K137" s="31"/>
      <c r="L137" s="31"/>
      <c r="M137" s="31"/>
      <c r="N137" s="31"/>
      <c r="O137" s="31">
        <f ca="1">IFERROR(IF(SERVIZIO!$A$3=1,IF(GETPIVOTDATA("N. Punti Vendita",$A$1,"Brand",$A137,"Data",DATE(YEAR(INDEX(Tendina_Data,SERVIZIO!$A$2)),MONTH(INDEX(Tendina_Data,SERVIZIO!$A$2)),1),"Settore",$B137)&lt;&gt;"",GETPIVOTDATA("N. Punti Vendita",$A$1,"Brand",$A137,"Data",DATE(YEAR(INDEX(Tendina_Data,SERVIZIO!$A$2)),MONTH(INDEX(Tendina_Data,SERVIZIO!$A$2)),1),"Settore",$B137),""),IF(AND(GETPIVOTDATA("N. Punti Vendita",$A$1,"Brand",$A137,"Data",DATE(YEAR(INDEX(Tendina_Data,SERVIZIO!$A$2)),MONTH(INDEX(Tendina_Data,SERVIZIO!$A$2)),1),"Settore",INDEX(Tendina_Settori,SERVIZIO!$A$3))&lt;&gt;"",INDEX(Tendina_Settori,SERVIZIO!$A$3)=$B137)=TRUE,GETPIVOTDATA("N. Punti Vendita",$A$1,"Brand",$A137,"Data",DATE(YEAR(INDEX(Tendina_Data,SERVIZIO!$A$2)),MONTH(INDEX(Tendina_Data,SERVIZIO!$A$2)),1),"Settore",INDEX(Tendina_Settori,SERVIZIO!$A$3)),"")),"")</f>
        <v>109</v>
      </c>
      <c r="P137" s="31">
        <f ca="1">IF(O137&lt;&gt;"",O137-(COUNTIF($O$3:O137,O137)/1000),"")</f>
        <v>108.997</v>
      </c>
      <c r="Q137" s="31">
        <f t="shared" ca="1" si="8"/>
        <v>87</v>
      </c>
      <c r="R137" s="31"/>
      <c r="S137" s="31">
        <v>135</v>
      </c>
      <c r="T137" s="31" t="str">
        <f t="shared" ca="1" si="6"/>
        <v>Brand_239</v>
      </c>
      <c r="U137" s="31">
        <f t="shared" ca="1" si="7"/>
        <v>50</v>
      </c>
      <c r="V137" s="31" t="str">
        <f ca="1">IF(INDEX(Tendina_Brand_per_Settore,SERVIZIO!$A$4)='Pivot Punti Vendita'!$T137,'Pivot Punti Vendita'!$U137,"")</f>
        <v/>
      </c>
    </row>
    <row r="138" spans="1:22" x14ac:dyDescent="0.25">
      <c r="A138" t="s">
        <v>755</v>
      </c>
      <c r="B138" t="s">
        <v>214</v>
      </c>
      <c r="C138" s="31">
        <v>150</v>
      </c>
      <c r="D138" s="31">
        <v>150</v>
      </c>
      <c r="E138" s="31">
        <v>8</v>
      </c>
      <c r="F138" s="31"/>
      <c r="G138" s="31"/>
      <c r="H138" s="31"/>
      <c r="I138" s="31"/>
      <c r="J138" s="31"/>
      <c r="K138" s="31"/>
      <c r="L138" s="31"/>
      <c r="M138" s="31"/>
      <c r="N138" s="31"/>
      <c r="O138" s="31">
        <f ca="1">IFERROR(IF(SERVIZIO!$A$3=1,IF(GETPIVOTDATA("N. Punti Vendita",$A$1,"Brand",$A138,"Data",DATE(YEAR(INDEX(Tendina_Data,SERVIZIO!$A$2)),MONTH(INDEX(Tendina_Data,SERVIZIO!$A$2)),1),"Settore",$B138)&lt;&gt;"",GETPIVOTDATA("N. Punti Vendita",$A$1,"Brand",$A138,"Data",DATE(YEAR(INDEX(Tendina_Data,SERVIZIO!$A$2)),MONTH(INDEX(Tendina_Data,SERVIZIO!$A$2)),1),"Settore",$B138),""),IF(AND(GETPIVOTDATA("N. Punti Vendita",$A$1,"Brand",$A138,"Data",DATE(YEAR(INDEX(Tendina_Data,SERVIZIO!$A$2)),MONTH(INDEX(Tendina_Data,SERVIZIO!$A$2)),1),"Settore",INDEX(Tendina_Settori,SERVIZIO!$A$3))&lt;&gt;"",INDEX(Tendina_Settori,SERVIZIO!$A$3)=$B138)=TRUE,GETPIVOTDATA("N. Punti Vendita",$A$1,"Brand",$A138,"Data",DATE(YEAR(INDEX(Tendina_Data,SERVIZIO!$A$2)),MONTH(INDEX(Tendina_Data,SERVIZIO!$A$2)),1),"Settore",INDEX(Tendina_Settori,SERVIZIO!$A$3)),"")),"")</f>
        <v>8</v>
      </c>
      <c r="P138" s="31">
        <f ca="1">IF(O138&lt;&gt;"",O138-(COUNTIF($O$3:O138,O138)/1000),"")</f>
        <v>7.9950000000000001</v>
      </c>
      <c r="Q138" s="31">
        <f t="shared" ca="1" si="8"/>
        <v>209</v>
      </c>
      <c r="R138" s="31"/>
      <c r="S138" s="31">
        <v>136</v>
      </c>
      <c r="T138" s="31" t="str">
        <f t="shared" ca="1" si="6"/>
        <v>MBrand_88</v>
      </c>
      <c r="U138" s="31">
        <f t="shared" ca="1" si="7"/>
        <v>48</v>
      </c>
      <c r="V138" s="31" t="str">
        <f ca="1">IF(INDEX(Tendina_Brand_per_Settore,SERVIZIO!$A$4)='Pivot Punti Vendita'!$T138,'Pivot Punti Vendita'!$U138,"")</f>
        <v/>
      </c>
    </row>
    <row r="139" spans="1:22" x14ac:dyDescent="0.25">
      <c r="A139" t="s">
        <v>758</v>
      </c>
      <c r="B139" t="s">
        <v>206</v>
      </c>
      <c r="C139" s="31">
        <v>19</v>
      </c>
      <c r="D139" s="31">
        <v>19</v>
      </c>
      <c r="E139" s="31">
        <v>19</v>
      </c>
      <c r="F139" s="31"/>
      <c r="G139" s="31"/>
      <c r="H139" s="31"/>
      <c r="I139" s="31"/>
      <c r="J139" s="31"/>
      <c r="K139" s="31"/>
      <c r="L139" s="31"/>
      <c r="M139" s="31"/>
      <c r="N139" s="31"/>
      <c r="O139" s="31">
        <f ca="1">IFERROR(IF(SERVIZIO!$A$3=1,IF(GETPIVOTDATA("N. Punti Vendita",$A$1,"Brand",$A139,"Data",DATE(YEAR(INDEX(Tendina_Data,SERVIZIO!$A$2)),MONTH(INDEX(Tendina_Data,SERVIZIO!$A$2)),1),"Settore",$B139)&lt;&gt;"",GETPIVOTDATA("N. Punti Vendita",$A$1,"Brand",$A139,"Data",DATE(YEAR(INDEX(Tendina_Data,SERVIZIO!$A$2)),MONTH(INDEX(Tendina_Data,SERVIZIO!$A$2)),1),"Settore",$B139),""),IF(AND(GETPIVOTDATA("N. Punti Vendita",$A$1,"Brand",$A139,"Data",DATE(YEAR(INDEX(Tendina_Data,SERVIZIO!$A$2)),MONTH(INDEX(Tendina_Data,SERVIZIO!$A$2)),1),"Settore",INDEX(Tendina_Settori,SERVIZIO!$A$3))&lt;&gt;"",INDEX(Tendina_Settori,SERVIZIO!$A$3)=$B139)=TRUE,GETPIVOTDATA("N. Punti Vendita",$A$1,"Brand",$A139,"Data",DATE(YEAR(INDEX(Tendina_Data,SERVIZIO!$A$2)),MONTH(INDEX(Tendina_Data,SERVIZIO!$A$2)),1),"Settore",INDEX(Tendina_Settori,SERVIZIO!$A$3)),"")),"")</f>
        <v>19</v>
      </c>
      <c r="P139" s="31">
        <f ca="1">IF(O139&lt;&gt;"",O139-(COUNTIF($O$3:O139,O139)/1000),"")</f>
        <v>18.998999999999999</v>
      </c>
      <c r="Q139" s="31">
        <f t="shared" ca="1" si="8"/>
        <v>176</v>
      </c>
      <c r="R139" s="31"/>
      <c r="S139" s="31">
        <v>137</v>
      </c>
      <c r="T139" s="31" t="str">
        <f t="shared" ca="1" si="6"/>
        <v>Brand_130</v>
      </c>
      <c r="U139" s="31">
        <f t="shared" ca="1" si="7"/>
        <v>47</v>
      </c>
      <c r="V139" s="31" t="str">
        <f ca="1">IF(INDEX(Tendina_Brand_per_Settore,SERVIZIO!$A$4)='Pivot Punti Vendita'!$T139,'Pivot Punti Vendita'!$U139,"")</f>
        <v/>
      </c>
    </row>
    <row r="140" spans="1:22" x14ac:dyDescent="0.25">
      <c r="A140" t="s">
        <v>759</v>
      </c>
      <c r="B140" t="s">
        <v>130</v>
      </c>
      <c r="C140" s="31">
        <v>34</v>
      </c>
      <c r="D140" s="31">
        <v>34</v>
      </c>
      <c r="E140" s="31">
        <v>34</v>
      </c>
      <c r="F140" s="31"/>
      <c r="G140" s="31"/>
      <c r="H140" s="31"/>
      <c r="I140" s="31"/>
      <c r="J140" s="31"/>
      <c r="K140" s="31"/>
      <c r="L140" s="31"/>
      <c r="M140" s="31"/>
      <c r="N140" s="31"/>
      <c r="O140" s="31">
        <f ca="1">IFERROR(IF(SERVIZIO!$A$3=1,IF(GETPIVOTDATA("N. Punti Vendita",$A$1,"Brand",$A140,"Data",DATE(YEAR(INDEX(Tendina_Data,SERVIZIO!$A$2)),MONTH(INDEX(Tendina_Data,SERVIZIO!$A$2)),1),"Settore",$B140)&lt;&gt;"",GETPIVOTDATA("N. Punti Vendita",$A$1,"Brand",$A140,"Data",DATE(YEAR(INDEX(Tendina_Data,SERVIZIO!$A$2)),MONTH(INDEX(Tendina_Data,SERVIZIO!$A$2)),1),"Settore",$B140),""),IF(AND(GETPIVOTDATA("N. Punti Vendita",$A$1,"Brand",$A140,"Data",DATE(YEAR(INDEX(Tendina_Data,SERVIZIO!$A$2)),MONTH(INDEX(Tendina_Data,SERVIZIO!$A$2)),1),"Settore",INDEX(Tendina_Settori,SERVIZIO!$A$3))&lt;&gt;"",INDEX(Tendina_Settori,SERVIZIO!$A$3)=$B140)=TRUE,GETPIVOTDATA("N. Punti Vendita",$A$1,"Brand",$A140,"Data",DATE(YEAR(INDEX(Tendina_Data,SERVIZIO!$A$2)),MONTH(INDEX(Tendina_Data,SERVIZIO!$A$2)),1),"Settore",INDEX(Tendina_Settori,SERVIZIO!$A$3)),"")),"")</f>
        <v>34</v>
      </c>
      <c r="P140" s="31">
        <f ca="1">IF(O140&lt;&gt;"",O140-(COUNTIF($O$3:O140,O140)/1000),"")</f>
        <v>33.999000000000002</v>
      </c>
      <c r="Q140" s="31">
        <f t="shared" ca="1" si="8"/>
        <v>159</v>
      </c>
      <c r="R140" s="31"/>
      <c r="S140" s="31">
        <v>138</v>
      </c>
      <c r="T140" s="31" t="str">
        <f t="shared" ca="1" si="6"/>
        <v>Brand_5</v>
      </c>
      <c r="U140" s="31">
        <f t="shared" ca="1" si="7"/>
        <v>46</v>
      </c>
      <c r="V140" s="31" t="str">
        <f ca="1">IF(INDEX(Tendina_Brand_per_Settore,SERVIZIO!$A$4)='Pivot Punti Vendita'!$T140,'Pivot Punti Vendita'!$U140,"")</f>
        <v/>
      </c>
    </row>
    <row r="141" spans="1:22" x14ac:dyDescent="0.25">
      <c r="A141" t="s">
        <v>760</v>
      </c>
      <c r="B141" t="s">
        <v>130</v>
      </c>
      <c r="C141" s="31">
        <v>34</v>
      </c>
      <c r="D141" s="31">
        <v>34</v>
      </c>
      <c r="E141" s="31">
        <v>34</v>
      </c>
      <c r="F141" s="31"/>
      <c r="G141" s="31"/>
      <c r="H141" s="31"/>
      <c r="I141" s="31"/>
      <c r="J141" s="31"/>
      <c r="K141" s="31"/>
      <c r="L141" s="31"/>
      <c r="M141" s="31"/>
      <c r="N141" s="31"/>
      <c r="O141" s="31">
        <f ca="1">IFERROR(IF(SERVIZIO!$A$3=1,IF(GETPIVOTDATA("N. Punti Vendita",$A$1,"Brand",$A141,"Data",DATE(YEAR(INDEX(Tendina_Data,SERVIZIO!$A$2)),MONTH(INDEX(Tendina_Data,SERVIZIO!$A$2)),1),"Settore",$B141)&lt;&gt;"",GETPIVOTDATA("N. Punti Vendita",$A$1,"Brand",$A141,"Data",DATE(YEAR(INDEX(Tendina_Data,SERVIZIO!$A$2)),MONTH(INDEX(Tendina_Data,SERVIZIO!$A$2)),1),"Settore",$B141),""),IF(AND(GETPIVOTDATA("N. Punti Vendita",$A$1,"Brand",$A141,"Data",DATE(YEAR(INDEX(Tendina_Data,SERVIZIO!$A$2)),MONTH(INDEX(Tendina_Data,SERVIZIO!$A$2)),1),"Settore",INDEX(Tendina_Settori,SERVIZIO!$A$3))&lt;&gt;"",INDEX(Tendina_Settori,SERVIZIO!$A$3)=$B141)=TRUE,GETPIVOTDATA("N. Punti Vendita",$A$1,"Brand",$A141,"Data",DATE(YEAR(INDEX(Tendina_Data,SERVIZIO!$A$2)),MONTH(INDEX(Tendina_Data,SERVIZIO!$A$2)),1),"Settore",INDEX(Tendina_Settori,SERVIZIO!$A$3)),"")),"")</f>
        <v>34</v>
      </c>
      <c r="P141" s="31">
        <f ca="1">IF(O141&lt;&gt;"",O141-(COUNTIF($O$3:O141,O141)/1000),"")</f>
        <v>33.997999999999998</v>
      </c>
      <c r="Q141" s="31">
        <f t="shared" ca="1" si="8"/>
        <v>160</v>
      </c>
      <c r="R141" s="31"/>
      <c r="S141" s="31">
        <v>139</v>
      </c>
      <c r="T141" s="31" t="str">
        <f t="shared" ca="1" si="6"/>
        <v>Brand_124</v>
      </c>
      <c r="U141" s="31">
        <f t="shared" ca="1" si="7"/>
        <v>46</v>
      </c>
      <c r="V141" s="31" t="str">
        <f ca="1">IF(INDEX(Tendina_Brand_per_Settore,SERVIZIO!$A$4)='Pivot Punti Vendita'!$T141,'Pivot Punti Vendita'!$U141,"")</f>
        <v/>
      </c>
    </row>
    <row r="142" spans="1:22" x14ac:dyDescent="0.25">
      <c r="A142" t="s">
        <v>761</v>
      </c>
      <c r="B142" t="s">
        <v>564</v>
      </c>
      <c r="C142" s="31"/>
      <c r="D142" s="31"/>
      <c r="E142" s="31">
        <v>170</v>
      </c>
      <c r="F142" s="31"/>
      <c r="G142" s="31"/>
      <c r="H142" s="31"/>
      <c r="I142" s="31"/>
      <c r="J142" s="31"/>
      <c r="K142" s="31"/>
      <c r="L142" s="31"/>
      <c r="M142" s="31"/>
      <c r="N142" s="31"/>
      <c r="O142" s="31">
        <f ca="1">IFERROR(IF(SERVIZIO!$A$3=1,IF(GETPIVOTDATA("N. Punti Vendita",$A$1,"Brand",$A142,"Data",DATE(YEAR(INDEX(Tendina_Data,SERVIZIO!$A$2)),MONTH(INDEX(Tendina_Data,SERVIZIO!$A$2)),1),"Settore",$B142)&lt;&gt;"",GETPIVOTDATA("N. Punti Vendita",$A$1,"Brand",$A142,"Data",DATE(YEAR(INDEX(Tendina_Data,SERVIZIO!$A$2)),MONTH(INDEX(Tendina_Data,SERVIZIO!$A$2)),1),"Settore",$B142),""),IF(AND(GETPIVOTDATA("N. Punti Vendita",$A$1,"Brand",$A142,"Data",DATE(YEAR(INDEX(Tendina_Data,SERVIZIO!$A$2)),MONTH(INDEX(Tendina_Data,SERVIZIO!$A$2)),1),"Settore",INDEX(Tendina_Settori,SERVIZIO!$A$3))&lt;&gt;"",INDEX(Tendina_Settori,SERVIZIO!$A$3)=$B142)=TRUE,GETPIVOTDATA("N. Punti Vendita",$A$1,"Brand",$A142,"Data",DATE(YEAR(INDEX(Tendina_Data,SERVIZIO!$A$2)),MONTH(INDEX(Tendina_Data,SERVIZIO!$A$2)),1),"Settore",INDEX(Tendina_Settori,SERVIZIO!$A$3)),"")),"")</f>
        <v>170</v>
      </c>
      <c r="P142" s="31">
        <f ca="1">IF(O142&lt;&gt;"",O142-(COUNTIF($O$3:O142,O142)/1000),"")</f>
        <v>169.999</v>
      </c>
      <c r="Q142" s="31">
        <f t="shared" ca="1" si="8"/>
        <v>57</v>
      </c>
      <c r="R142" s="31"/>
      <c r="S142" s="31">
        <v>140</v>
      </c>
      <c r="T142" s="31" t="str">
        <f t="shared" ca="1" si="6"/>
        <v>Brand_167</v>
      </c>
      <c r="U142" s="31">
        <f t="shared" ca="1" si="7"/>
        <v>46</v>
      </c>
      <c r="V142" s="31" t="str">
        <f ca="1">IF(INDEX(Tendina_Brand_per_Settore,SERVIZIO!$A$4)='Pivot Punti Vendita'!$T142,'Pivot Punti Vendita'!$U142,"")</f>
        <v/>
      </c>
    </row>
    <row r="143" spans="1:22" x14ac:dyDescent="0.25">
      <c r="A143" t="s">
        <v>762</v>
      </c>
      <c r="B143" t="s">
        <v>107</v>
      </c>
      <c r="C143" s="31">
        <v>34</v>
      </c>
      <c r="D143" s="31">
        <v>34</v>
      </c>
      <c r="E143" s="31">
        <v>34</v>
      </c>
      <c r="F143" s="31"/>
      <c r="G143" s="31"/>
      <c r="H143" s="31"/>
      <c r="I143" s="31"/>
      <c r="J143" s="31"/>
      <c r="K143" s="31"/>
      <c r="L143" s="31"/>
      <c r="M143" s="31"/>
      <c r="N143" s="31"/>
      <c r="O143" s="31">
        <f ca="1">IFERROR(IF(SERVIZIO!$A$3=1,IF(GETPIVOTDATA("N. Punti Vendita",$A$1,"Brand",$A143,"Data",DATE(YEAR(INDEX(Tendina_Data,SERVIZIO!$A$2)),MONTH(INDEX(Tendina_Data,SERVIZIO!$A$2)),1),"Settore",$B143)&lt;&gt;"",GETPIVOTDATA("N. Punti Vendita",$A$1,"Brand",$A143,"Data",DATE(YEAR(INDEX(Tendina_Data,SERVIZIO!$A$2)),MONTH(INDEX(Tendina_Data,SERVIZIO!$A$2)),1),"Settore",$B143),""),IF(AND(GETPIVOTDATA("N. Punti Vendita",$A$1,"Brand",$A143,"Data",DATE(YEAR(INDEX(Tendina_Data,SERVIZIO!$A$2)),MONTH(INDEX(Tendina_Data,SERVIZIO!$A$2)),1),"Settore",INDEX(Tendina_Settori,SERVIZIO!$A$3))&lt;&gt;"",INDEX(Tendina_Settori,SERVIZIO!$A$3)=$B143)=TRUE,GETPIVOTDATA("N. Punti Vendita",$A$1,"Brand",$A143,"Data",DATE(YEAR(INDEX(Tendina_Data,SERVIZIO!$A$2)),MONTH(INDEX(Tendina_Data,SERVIZIO!$A$2)),1),"Settore",INDEX(Tendina_Settori,SERVIZIO!$A$3)),"")),"")</f>
        <v>34</v>
      </c>
      <c r="P143" s="31">
        <f ca="1">IF(O143&lt;&gt;"",O143-(COUNTIF($O$3:O143,O143)/1000),"")</f>
        <v>33.997</v>
      </c>
      <c r="Q143" s="31">
        <f t="shared" ca="1" si="8"/>
        <v>161</v>
      </c>
      <c r="R143" s="31"/>
      <c r="S143" s="31">
        <v>141</v>
      </c>
      <c r="T143" s="31" t="str">
        <f t="shared" ca="1" si="6"/>
        <v>Brand_29</v>
      </c>
      <c r="U143" s="31">
        <f t="shared" ca="1" si="7"/>
        <v>45</v>
      </c>
      <c r="V143" s="31" t="str">
        <f ca="1">IF(INDEX(Tendina_Brand_per_Settore,SERVIZIO!$A$4)='Pivot Punti Vendita'!$T143,'Pivot Punti Vendita'!$U143,"")</f>
        <v/>
      </c>
    </row>
    <row r="144" spans="1:22" x14ac:dyDescent="0.25">
      <c r="A144" t="s">
        <v>763</v>
      </c>
      <c r="B144" t="s">
        <v>206</v>
      </c>
      <c r="C144" s="31">
        <v>4</v>
      </c>
      <c r="D144" s="31">
        <v>4</v>
      </c>
      <c r="E144" s="31">
        <v>4</v>
      </c>
      <c r="F144" s="31"/>
      <c r="G144" s="31"/>
      <c r="H144" s="31"/>
      <c r="I144" s="31"/>
      <c r="J144" s="31"/>
      <c r="K144" s="31"/>
      <c r="L144" s="31"/>
      <c r="M144" s="31"/>
      <c r="N144" s="31"/>
      <c r="O144" s="31">
        <f ca="1">IFERROR(IF(SERVIZIO!$A$3=1,IF(GETPIVOTDATA("N. Punti Vendita",$A$1,"Brand",$A144,"Data",DATE(YEAR(INDEX(Tendina_Data,SERVIZIO!$A$2)),MONTH(INDEX(Tendina_Data,SERVIZIO!$A$2)),1),"Settore",$B144)&lt;&gt;"",GETPIVOTDATA("N. Punti Vendita",$A$1,"Brand",$A144,"Data",DATE(YEAR(INDEX(Tendina_Data,SERVIZIO!$A$2)),MONTH(INDEX(Tendina_Data,SERVIZIO!$A$2)),1),"Settore",$B144),""),IF(AND(GETPIVOTDATA("N. Punti Vendita",$A$1,"Brand",$A144,"Data",DATE(YEAR(INDEX(Tendina_Data,SERVIZIO!$A$2)),MONTH(INDEX(Tendina_Data,SERVIZIO!$A$2)),1),"Settore",INDEX(Tendina_Settori,SERVIZIO!$A$3))&lt;&gt;"",INDEX(Tendina_Settori,SERVIZIO!$A$3)=$B144)=TRUE,GETPIVOTDATA("N. Punti Vendita",$A$1,"Brand",$A144,"Data",DATE(YEAR(INDEX(Tendina_Data,SERVIZIO!$A$2)),MONTH(INDEX(Tendina_Data,SERVIZIO!$A$2)),1),"Settore",INDEX(Tendina_Settori,SERVIZIO!$A$3)),"")),"")</f>
        <v>4</v>
      </c>
      <c r="P144" s="31">
        <f ca="1">IF(O144&lt;&gt;"",O144-(COUNTIF($O$3:O144,O144)/1000),"")</f>
        <v>3.9950000000000001</v>
      </c>
      <c r="Q144" s="31">
        <f t="shared" ca="1" si="8"/>
        <v>223</v>
      </c>
      <c r="R144" s="31"/>
      <c r="S144" s="31">
        <v>142</v>
      </c>
      <c r="T144" s="31" t="str">
        <f t="shared" ca="1" si="6"/>
        <v>Brand_165</v>
      </c>
      <c r="U144" s="31">
        <f t="shared" ca="1" si="7"/>
        <v>45</v>
      </c>
      <c r="V144" s="31" t="str">
        <f ca="1">IF(INDEX(Tendina_Brand_per_Settore,SERVIZIO!$A$4)='Pivot Punti Vendita'!$T144,'Pivot Punti Vendita'!$U144,"")</f>
        <v/>
      </c>
    </row>
    <row r="145" spans="1:22" x14ac:dyDescent="0.25">
      <c r="A145" t="s">
        <v>764</v>
      </c>
      <c r="B145" t="s">
        <v>200</v>
      </c>
      <c r="C145" s="31">
        <v>60</v>
      </c>
      <c r="D145" s="31">
        <v>60</v>
      </c>
      <c r="E145" s="31">
        <v>60</v>
      </c>
      <c r="F145" s="31"/>
      <c r="G145" s="31"/>
      <c r="H145" s="31"/>
      <c r="I145" s="31"/>
      <c r="J145" s="31"/>
      <c r="K145" s="31"/>
      <c r="L145" s="31"/>
      <c r="M145" s="31"/>
      <c r="N145" s="31"/>
      <c r="O145" s="31">
        <f ca="1">IFERROR(IF(SERVIZIO!$A$3=1,IF(GETPIVOTDATA("N. Punti Vendita",$A$1,"Brand",$A145,"Data",DATE(YEAR(INDEX(Tendina_Data,SERVIZIO!$A$2)),MONTH(INDEX(Tendina_Data,SERVIZIO!$A$2)),1),"Settore",$B145)&lt;&gt;"",GETPIVOTDATA("N. Punti Vendita",$A$1,"Brand",$A145,"Data",DATE(YEAR(INDEX(Tendina_Data,SERVIZIO!$A$2)),MONTH(INDEX(Tendina_Data,SERVIZIO!$A$2)),1),"Settore",$B145),""),IF(AND(GETPIVOTDATA("N. Punti Vendita",$A$1,"Brand",$A145,"Data",DATE(YEAR(INDEX(Tendina_Data,SERVIZIO!$A$2)),MONTH(INDEX(Tendina_Data,SERVIZIO!$A$2)),1),"Settore",INDEX(Tendina_Settori,SERVIZIO!$A$3))&lt;&gt;"",INDEX(Tendina_Settori,SERVIZIO!$A$3)=$B145)=TRUE,GETPIVOTDATA("N. Punti Vendita",$A$1,"Brand",$A145,"Data",DATE(YEAR(INDEX(Tendina_Data,SERVIZIO!$A$2)),MONTH(INDEX(Tendina_Data,SERVIZIO!$A$2)),1),"Settore",INDEX(Tendina_Settori,SERVIZIO!$A$3)),"")),"")</f>
        <v>60</v>
      </c>
      <c r="P145" s="31">
        <f ca="1">IF(O145&lt;&gt;"",O145-(COUNTIF($O$3:O145,O145)/1000),"")</f>
        <v>59.996000000000002</v>
      </c>
      <c r="Q145" s="31">
        <f t="shared" ca="1" si="8"/>
        <v>121</v>
      </c>
      <c r="R145" s="31"/>
      <c r="S145" s="31">
        <v>143</v>
      </c>
      <c r="T145" s="31" t="str">
        <f t="shared" ca="1" si="6"/>
        <v>Brand_179</v>
      </c>
      <c r="U145" s="31">
        <f t="shared" ca="1" si="7"/>
        <v>45</v>
      </c>
      <c r="V145" s="31" t="str">
        <f ca="1">IF(INDEX(Tendina_Brand_per_Settore,SERVIZIO!$A$4)='Pivot Punti Vendita'!$T145,'Pivot Punti Vendita'!$U145,"")</f>
        <v/>
      </c>
    </row>
    <row r="146" spans="1:22" x14ac:dyDescent="0.25">
      <c r="A146" t="s">
        <v>765</v>
      </c>
      <c r="B146" t="s">
        <v>206</v>
      </c>
      <c r="C146" s="31"/>
      <c r="D146" s="31"/>
      <c r="E146" s="31">
        <v>94</v>
      </c>
      <c r="F146" s="31"/>
      <c r="G146" s="31"/>
      <c r="H146" s="31"/>
      <c r="I146" s="31"/>
      <c r="J146" s="31"/>
      <c r="K146" s="31"/>
      <c r="L146" s="31"/>
      <c r="M146" s="31"/>
      <c r="N146" s="31"/>
      <c r="O146" s="31">
        <f ca="1">IFERROR(IF(SERVIZIO!$A$3=1,IF(GETPIVOTDATA("N. Punti Vendita",$A$1,"Brand",$A146,"Data",DATE(YEAR(INDEX(Tendina_Data,SERVIZIO!$A$2)),MONTH(INDEX(Tendina_Data,SERVIZIO!$A$2)),1),"Settore",$B146)&lt;&gt;"",GETPIVOTDATA("N. Punti Vendita",$A$1,"Brand",$A146,"Data",DATE(YEAR(INDEX(Tendina_Data,SERVIZIO!$A$2)),MONTH(INDEX(Tendina_Data,SERVIZIO!$A$2)),1),"Settore",$B146),""),IF(AND(GETPIVOTDATA("N. Punti Vendita",$A$1,"Brand",$A146,"Data",DATE(YEAR(INDEX(Tendina_Data,SERVIZIO!$A$2)),MONTH(INDEX(Tendina_Data,SERVIZIO!$A$2)),1),"Settore",INDEX(Tendina_Settori,SERVIZIO!$A$3))&lt;&gt;"",INDEX(Tendina_Settori,SERVIZIO!$A$3)=$B146)=TRUE,GETPIVOTDATA("N. Punti Vendita",$A$1,"Brand",$A146,"Data",DATE(YEAR(INDEX(Tendina_Data,SERVIZIO!$A$2)),MONTH(INDEX(Tendina_Data,SERVIZIO!$A$2)),1),"Settore",INDEX(Tendina_Settori,SERVIZIO!$A$3)),"")),"")</f>
        <v>94</v>
      </c>
      <c r="P146" s="31">
        <f ca="1">IF(O146&lt;&gt;"",O146-(COUNTIF($O$3:O146,O146)/1000),"")</f>
        <v>93.998999999999995</v>
      </c>
      <c r="Q146" s="31">
        <f t="shared" ca="1" si="8"/>
        <v>95</v>
      </c>
      <c r="R146" s="31"/>
      <c r="S146" s="31">
        <v>144</v>
      </c>
      <c r="T146" s="31" t="str">
        <f t="shared" ca="1" si="6"/>
        <v>Brand_2</v>
      </c>
      <c r="U146" s="31">
        <f t="shared" ca="1" si="7"/>
        <v>42</v>
      </c>
      <c r="V146" s="31" t="str">
        <f ca="1">IF(INDEX(Tendina_Brand_per_Settore,SERVIZIO!$A$4)='Pivot Punti Vendita'!$T146,'Pivot Punti Vendita'!$U146,"")</f>
        <v/>
      </c>
    </row>
    <row r="147" spans="1:22" x14ac:dyDescent="0.25">
      <c r="A147" t="s">
        <v>766</v>
      </c>
      <c r="B147" t="s">
        <v>130</v>
      </c>
      <c r="C147" s="31">
        <v>123</v>
      </c>
      <c r="D147" s="31">
        <v>123</v>
      </c>
      <c r="E147" s="31">
        <v>123</v>
      </c>
      <c r="F147" s="31"/>
      <c r="G147" s="31"/>
      <c r="H147" s="31"/>
      <c r="I147" s="31"/>
      <c r="J147" s="31"/>
      <c r="K147" s="31"/>
      <c r="L147" s="31"/>
      <c r="M147" s="31"/>
      <c r="N147" s="31"/>
      <c r="O147" s="31">
        <f ca="1">IFERROR(IF(SERVIZIO!$A$3=1,IF(GETPIVOTDATA("N. Punti Vendita",$A$1,"Brand",$A147,"Data",DATE(YEAR(INDEX(Tendina_Data,SERVIZIO!$A$2)),MONTH(INDEX(Tendina_Data,SERVIZIO!$A$2)),1),"Settore",$B147)&lt;&gt;"",GETPIVOTDATA("N. Punti Vendita",$A$1,"Brand",$A147,"Data",DATE(YEAR(INDEX(Tendina_Data,SERVIZIO!$A$2)),MONTH(INDEX(Tendina_Data,SERVIZIO!$A$2)),1),"Settore",$B147),""),IF(AND(GETPIVOTDATA("N. Punti Vendita",$A$1,"Brand",$A147,"Data",DATE(YEAR(INDEX(Tendina_Data,SERVIZIO!$A$2)),MONTH(INDEX(Tendina_Data,SERVIZIO!$A$2)),1),"Settore",INDEX(Tendina_Settori,SERVIZIO!$A$3))&lt;&gt;"",INDEX(Tendina_Settori,SERVIZIO!$A$3)=$B147)=TRUE,GETPIVOTDATA("N. Punti Vendita",$A$1,"Brand",$A147,"Data",DATE(YEAR(INDEX(Tendina_Data,SERVIZIO!$A$2)),MONTH(INDEX(Tendina_Data,SERVIZIO!$A$2)),1),"Settore",INDEX(Tendina_Settori,SERVIZIO!$A$3)),"")),"")</f>
        <v>123</v>
      </c>
      <c r="P147" s="31">
        <f ca="1">IF(O147&lt;&gt;"",O147-(COUNTIF($O$3:O147,O147)/1000),"")</f>
        <v>122.999</v>
      </c>
      <c r="Q147" s="31">
        <f t="shared" ca="1" si="8"/>
        <v>76</v>
      </c>
      <c r="R147" s="31"/>
      <c r="S147" s="31">
        <v>145</v>
      </c>
      <c r="T147" s="31" t="str">
        <f t="shared" ca="1" si="6"/>
        <v>Brand_158</v>
      </c>
      <c r="U147" s="31">
        <f t="shared" ca="1" si="7"/>
        <v>42</v>
      </c>
      <c r="V147" s="31" t="str">
        <f ca="1">IF(INDEX(Tendina_Brand_per_Settore,SERVIZIO!$A$4)='Pivot Punti Vendita'!$T147,'Pivot Punti Vendita'!$U147,"")</f>
        <v/>
      </c>
    </row>
    <row r="148" spans="1:22" x14ac:dyDescent="0.25">
      <c r="A148" t="s">
        <v>767</v>
      </c>
      <c r="B148" t="s">
        <v>206</v>
      </c>
      <c r="C148" s="31">
        <v>4</v>
      </c>
      <c r="D148" s="31">
        <v>4</v>
      </c>
      <c r="E148" s="31">
        <v>4</v>
      </c>
      <c r="F148" s="31"/>
      <c r="G148" s="31"/>
      <c r="H148" s="31"/>
      <c r="I148" s="31"/>
      <c r="J148" s="31"/>
      <c r="K148" s="31"/>
      <c r="L148" s="31"/>
      <c r="M148" s="31"/>
      <c r="N148" s="31"/>
      <c r="O148" s="31">
        <f ca="1">IFERROR(IF(SERVIZIO!$A$3=1,IF(GETPIVOTDATA("N. Punti Vendita",$A$1,"Brand",$A148,"Data",DATE(YEAR(INDEX(Tendina_Data,SERVIZIO!$A$2)),MONTH(INDEX(Tendina_Data,SERVIZIO!$A$2)),1),"Settore",$B148)&lt;&gt;"",GETPIVOTDATA("N. Punti Vendita",$A$1,"Brand",$A148,"Data",DATE(YEAR(INDEX(Tendina_Data,SERVIZIO!$A$2)),MONTH(INDEX(Tendina_Data,SERVIZIO!$A$2)),1),"Settore",$B148),""),IF(AND(GETPIVOTDATA("N. Punti Vendita",$A$1,"Brand",$A148,"Data",DATE(YEAR(INDEX(Tendina_Data,SERVIZIO!$A$2)),MONTH(INDEX(Tendina_Data,SERVIZIO!$A$2)),1),"Settore",INDEX(Tendina_Settori,SERVIZIO!$A$3))&lt;&gt;"",INDEX(Tendina_Settori,SERVIZIO!$A$3)=$B148)=TRUE,GETPIVOTDATA("N. Punti Vendita",$A$1,"Brand",$A148,"Data",DATE(YEAR(INDEX(Tendina_Data,SERVIZIO!$A$2)),MONTH(INDEX(Tendina_Data,SERVIZIO!$A$2)),1),"Settore",INDEX(Tendina_Settori,SERVIZIO!$A$3)),"")),"")</f>
        <v>4</v>
      </c>
      <c r="P148" s="31">
        <f ca="1">IF(O148&lt;&gt;"",O148-(COUNTIF($O$3:O148,O148)/1000),"")</f>
        <v>3.9940000000000002</v>
      </c>
      <c r="Q148" s="31">
        <f t="shared" ca="1" si="8"/>
        <v>224</v>
      </c>
      <c r="R148" s="31"/>
      <c r="S148" s="31">
        <v>146</v>
      </c>
      <c r="T148" s="31" t="str">
        <f t="shared" ca="1" si="6"/>
        <v>Brand_126</v>
      </c>
      <c r="U148" s="31">
        <f t="shared" ca="1" si="7"/>
        <v>41</v>
      </c>
      <c r="V148" s="31" t="str">
        <f ca="1">IF(INDEX(Tendina_Brand_per_Settore,SERVIZIO!$A$4)='Pivot Punti Vendita'!$T148,'Pivot Punti Vendita'!$U148,"")</f>
        <v/>
      </c>
    </row>
    <row r="149" spans="1:22" x14ac:dyDescent="0.25">
      <c r="A149" t="s">
        <v>768</v>
      </c>
      <c r="B149" t="s">
        <v>206</v>
      </c>
      <c r="C149" s="31">
        <v>72</v>
      </c>
      <c r="D149" s="31">
        <v>72</v>
      </c>
      <c r="E149" s="31">
        <v>234</v>
      </c>
      <c r="F149" s="31"/>
      <c r="G149" s="31"/>
      <c r="H149" s="31"/>
      <c r="I149" s="31"/>
      <c r="J149" s="31"/>
      <c r="K149" s="31"/>
      <c r="L149" s="31"/>
      <c r="M149" s="31"/>
      <c r="N149" s="31"/>
      <c r="O149" s="31">
        <f ca="1">IFERROR(IF(SERVIZIO!$A$3=1,IF(GETPIVOTDATA("N. Punti Vendita",$A$1,"Brand",$A149,"Data",DATE(YEAR(INDEX(Tendina_Data,SERVIZIO!$A$2)),MONTH(INDEX(Tendina_Data,SERVIZIO!$A$2)),1),"Settore",$B149)&lt;&gt;"",GETPIVOTDATA("N. Punti Vendita",$A$1,"Brand",$A149,"Data",DATE(YEAR(INDEX(Tendina_Data,SERVIZIO!$A$2)),MONTH(INDEX(Tendina_Data,SERVIZIO!$A$2)),1),"Settore",$B149),""),IF(AND(GETPIVOTDATA("N. Punti Vendita",$A$1,"Brand",$A149,"Data",DATE(YEAR(INDEX(Tendina_Data,SERVIZIO!$A$2)),MONTH(INDEX(Tendina_Data,SERVIZIO!$A$2)),1),"Settore",INDEX(Tendina_Settori,SERVIZIO!$A$3))&lt;&gt;"",INDEX(Tendina_Settori,SERVIZIO!$A$3)=$B149)=TRUE,GETPIVOTDATA("N. Punti Vendita",$A$1,"Brand",$A149,"Data",DATE(YEAR(INDEX(Tendina_Data,SERVIZIO!$A$2)),MONTH(INDEX(Tendina_Data,SERVIZIO!$A$2)),1),"Settore",INDEX(Tendina_Settori,SERVIZIO!$A$3)),"")),"")</f>
        <v>234</v>
      </c>
      <c r="P149" s="31">
        <f ca="1">IF(O149&lt;&gt;"",O149-(COUNTIF($O$3:O149,O149)/1000),"")</f>
        <v>233.999</v>
      </c>
      <c r="Q149" s="31">
        <f t="shared" ca="1" si="8"/>
        <v>48</v>
      </c>
      <c r="R149" s="31"/>
      <c r="S149" s="31">
        <v>147</v>
      </c>
      <c r="T149" s="31" t="str">
        <f t="shared" ca="1" si="6"/>
        <v>Brand_204</v>
      </c>
      <c r="U149" s="31">
        <f t="shared" ca="1" si="7"/>
        <v>41</v>
      </c>
      <c r="V149" s="31" t="str">
        <f ca="1">IF(INDEX(Tendina_Brand_per_Settore,SERVIZIO!$A$4)='Pivot Punti Vendita'!$T149,'Pivot Punti Vendita'!$U149,"")</f>
        <v/>
      </c>
    </row>
    <row r="150" spans="1:22" x14ac:dyDescent="0.25">
      <c r="A150" t="s">
        <v>769</v>
      </c>
      <c r="B150" t="s">
        <v>200</v>
      </c>
      <c r="C150" s="31"/>
      <c r="D150" s="31">
        <v>72</v>
      </c>
      <c r="E150" s="31">
        <v>245</v>
      </c>
      <c r="F150" s="31"/>
      <c r="G150" s="31"/>
      <c r="H150" s="31"/>
      <c r="I150" s="31"/>
      <c r="J150" s="31"/>
      <c r="K150" s="31"/>
      <c r="L150" s="31"/>
      <c r="M150" s="31"/>
      <c r="N150" s="31"/>
      <c r="O150" s="31">
        <f ca="1">IFERROR(IF(SERVIZIO!$A$3=1,IF(GETPIVOTDATA("N. Punti Vendita",$A$1,"Brand",$A150,"Data",DATE(YEAR(INDEX(Tendina_Data,SERVIZIO!$A$2)),MONTH(INDEX(Tendina_Data,SERVIZIO!$A$2)),1),"Settore",$B150)&lt;&gt;"",GETPIVOTDATA("N. Punti Vendita",$A$1,"Brand",$A150,"Data",DATE(YEAR(INDEX(Tendina_Data,SERVIZIO!$A$2)),MONTH(INDEX(Tendina_Data,SERVIZIO!$A$2)),1),"Settore",$B150),""),IF(AND(GETPIVOTDATA("N. Punti Vendita",$A$1,"Brand",$A150,"Data",DATE(YEAR(INDEX(Tendina_Data,SERVIZIO!$A$2)),MONTH(INDEX(Tendina_Data,SERVIZIO!$A$2)),1),"Settore",INDEX(Tendina_Settori,SERVIZIO!$A$3))&lt;&gt;"",INDEX(Tendina_Settori,SERVIZIO!$A$3)=$B150)=TRUE,GETPIVOTDATA("N. Punti Vendita",$A$1,"Brand",$A150,"Data",DATE(YEAR(INDEX(Tendina_Data,SERVIZIO!$A$2)),MONTH(INDEX(Tendina_Data,SERVIZIO!$A$2)),1),"Settore",INDEX(Tendina_Settori,SERVIZIO!$A$3)),"")),"")</f>
        <v>245</v>
      </c>
      <c r="P150" s="31">
        <f ca="1">IF(O150&lt;&gt;"",O150-(COUNTIF($O$3:O150,O150)/1000),"")</f>
        <v>244.999</v>
      </c>
      <c r="Q150" s="31">
        <f t="shared" ca="1" si="8"/>
        <v>45</v>
      </c>
      <c r="R150" s="31"/>
      <c r="S150" s="31">
        <v>148</v>
      </c>
      <c r="T150" s="31" t="str">
        <f t="shared" ca="1" si="6"/>
        <v>Brand_133</v>
      </c>
      <c r="U150" s="31">
        <f t="shared" ca="1" si="7"/>
        <v>40</v>
      </c>
      <c r="V150" s="31" t="str">
        <f ca="1">IF(INDEX(Tendina_Brand_per_Settore,SERVIZIO!$A$4)='Pivot Punti Vendita'!$T150,'Pivot Punti Vendita'!$U150,"")</f>
        <v/>
      </c>
    </row>
    <row r="151" spans="1:22" x14ac:dyDescent="0.25">
      <c r="A151" t="s">
        <v>770</v>
      </c>
      <c r="B151" t="s">
        <v>214</v>
      </c>
      <c r="C151" s="31">
        <v>4</v>
      </c>
      <c r="D151" s="31">
        <v>4</v>
      </c>
      <c r="E151" s="31">
        <v>4</v>
      </c>
      <c r="F151" s="31"/>
      <c r="G151" s="31"/>
      <c r="H151" s="31"/>
      <c r="I151" s="31"/>
      <c r="J151" s="31"/>
      <c r="K151" s="31"/>
      <c r="L151" s="31"/>
      <c r="M151" s="31"/>
      <c r="N151" s="31"/>
      <c r="O151" s="31">
        <f ca="1">IFERROR(IF(SERVIZIO!$A$3=1,IF(GETPIVOTDATA("N. Punti Vendita",$A$1,"Brand",$A151,"Data",DATE(YEAR(INDEX(Tendina_Data,SERVIZIO!$A$2)),MONTH(INDEX(Tendina_Data,SERVIZIO!$A$2)),1),"Settore",$B151)&lt;&gt;"",GETPIVOTDATA("N. Punti Vendita",$A$1,"Brand",$A151,"Data",DATE(YEAR(INDEX(Tendina_Data,SERVIZIO!$A$2)),MONTH(INDEX(Tendina_Data,SERVIZIO!$A$2)),1),"Settore",$B151),""),IF(AND(GETPIVOTDATA("N. Punti Vendita",$A$1,"Brand",$A151,"Data",DATE(YEAR(INDEX(Tendina_Data,SERVIZIO!$A$2)),MONTH(INDEX(Tendina_Data,SERVIZIO!$A$2)),1),"Settore",INDEX(Tendina_Settori,SERVIZIO!$A$3))&lt;&gt;"",INDEX(Tendina_Settori,SERVIZIO!$A$3)=$B151)=TRUE,GETPIVOTDATA("N. Punti Vendita",$A$1,"Brand",$A151,"Data",DATE(YEAR(INDEX(Tendina_Data,SERVIZIO!$A$2)),MONTH(INDEX(Tendina_Data,SERVIZIO!$A$2)),1),"Settore",INDEX(Tendina_Settori,SERVIZIO!$A$3)),"")),"")</f>
        <v>4</v>
      </c>
      <c r="P151" s="31">
        <f ca="1">IF(O151&lt;&gt;"",O151-(COUNTIF($O$3:O151,O151)/1000),"")</f>
        <v>3.9929999999999999</v>
      </c>
      <c r="Q151" s="31">
        <f t="shared" ca="1" si="8"/>
        <v>225</v>
      </c>
      <c r="R151" s="31"/>
      <c r="S151" s="31">
        <v>149</v>
      </c>
      <c r="T151" s="31" t="str">
        <f t="shared" ca="1" si="6"/>
        <v>Brand_206</v>
      </c>
      <c r="U151" s="31">
        <f t="shared" ca="1" si="7"/>
        <v>40</v>
      </c>
      <c r="V151" s="31" t="str">
        <f ca="1">IF(INDEX(Tendina_Brand_per_Settore,SERVIZIO!$A$4)='Pivot Punti Vendita'!$T151,'Pivot Punti Vendita'!$U151,"")</f>
        <v/>
      </c>
    </row>
    <row r="152" spans="1:22" x14ac:dyDescent="0.25">
      <c r="A152" t="s">
        <v>771</v>
      </c>
      <c r="B152" t="s">
        <v>133</v>
      </c>
      <c r="C152" s="31"/>
      <c r="D152" s="31">
        <v>555</v>
      </c>
      <c r="E152" s="31">
        <v>555</v>
      </c>
      <c r="F152" s="31"/>
      <c r="G152" s="31"/>
      <c r="H152" s="31"/>
      <c r="I152" s="31"/>
      <c r="J152" s="31"/>
      <c r="K152" s="31"/>
      <c r="L152" s="31"/>
      <c r="M152" s="31"/>
      <c r="N152" s="31"/>
      <c r="O152" s="31">
        <f ca="1">IFERROR(IF(SERVIZIO!$A$3=1,IF(GETPIVOTDATA("N. Punti Vendita",$A$1,"Brand",$A152,"Data",DATE(YEAR(INDEX(Tendina_Data,SERVIZIO!$A$2)),MONTH(INDEX(Tendina_Data,SERVIZIO!$A$2)),1),"Settore",$B152)&lt;&gt;"",GETPIVOTDATA("N. Punti Vendita",$A$1,"Brand",$A152,"Data",DATE(YEAR(INDEX(Tendina_Data,SERVIZIO!$A$2)),MONTH(INDEX(Tendina_Data,SERVIZIO!$A$2)),1),"Settore",$B152),""),IF(AND(GETPIVOTDATA("N. Punti Vendita",$A$1,"Brand",$A152,"Data",DATE(YEAR(INDEX(Tendina_Data,SERVIZIO!$A$2)),MONTH(INDEX(Tendina_Data,SERVIZIO!$A$2)),1),"Settore",INDEX(Tendina_Settori,SERVIZIO!$A$3))&lt;&gt;"",INDEX(Tendina_Settori,SERVIZIO!$A$3)=$B152)=TRUE,GETPIVOTDATA("N. Punti Vendita",$A$1,"Brand",$A152,"Data",DATE(YEAR(INDEX(Tendina_Data,SERVIZIO!$A$2)),MONTH(INDEX(Tendina_Data,SERVIZIO!$A$2)),1),"Settore",INDEX(Tendina_Settori,SERVIZIO!$A$3)),"")),"")</f>
        <v>555</v>
      </c>
      <c r="P152" s="31">
        <f ca="1">IF(O152&lt;&gt;"",O152-(COUNTIF($O$3:O152,O152)/1000),"")</f>
        <v>554.99900000000002</v>
      </c>
      <c r="Q152" s="31">
        <f t="shared" ca="1" si="8"/>
        <v>18</v>
      </c>
      <c r="R152" s="31"/>
      <c r="S152" s="31">
        <v>150</v>
      </c>
      <c r="T152" s="31" t="str">
        <f t="shared" ca="1" si="6"/>
        <v>Brand_221</v>
      </c>
      <c r="U152" s="31">
        <f t="shared" ca="1" si="7"/>
        <v>40</v>
      </c>
      <c r="V152" s="31" t="str">
        <f ca="1">IF(INDEX(Tendina_Brand_per_Settore,SERVIZIO!$A$4)='Pivot Punti Vendita'!$T152,'Pivot Punti Vendita'!$U152,"")</f>
        <v/>
      </c>
    </row>
    <row r="153" spans="1:22" x14ac:dyDescent="0.25">
      <c r="A153" t="s">
        <v>772</v>
      </c>
      <c r="B153" t="s">
        <v>222</v>
      </c>
      <c r="C153" s="31">
        <v>180</v>
      </c>
      <c r="D153" s="31">
        <v>180</v>
      </c>
      <c r="E153" s="31">
        <v>725</v>
      </c>
      <c r="F153" s="31"/>
      <c r="G153" s="31"/>
      <c r="H153" s="31"/>
      <c r="I153" s="31"/>
      <c r="J153" s="31"/>
      <c r="K153" s="31"/>
      <c r="L153" s="31"/>
      <c r="M153" s="31"/>
      <c r="N153" s="31"/>
      <c r="O153" s="31">
        <f ca="1">IFERROR(IF(SERVIZIO!$A$3=1,IF(GETPIVOTDATA("N. Punti Vendita",$A$1,"Brand",$A153,"Data",DATE(YEAR(INDEX(Tendina_Data,SERVIZIO!$A$2)),MONTH(INDEX(Tendina_Data,SERVIZIO!$A$2)),1),"Settore",$B153)&lt;&gt;"",GETPIVOTDATA("N. Punti Vendita",$A$1,"Brand",$A153,"Data",DATE(YEAR(INDEX(Tendina_Data,SERVIZIO!$A$2)),MONTH(INDEX(Tendina_Data,SERVIZIO!$A$2)),1),"Settore",$B153),""),IF(AND(GETPIVOTDATA("N. Punti Vendita",$A$1,"Brand",$A153,"Data",DATE(YEAR(INDEX(Tendina_Data,SERVIZIO!$A$2)),MONTH(INDEX(Tendina_Data,SERVIZIO!$A$2)),1),"Settore",INDEX(Tendina_Settori,SERVIZIO!$A$3))&lt;&gt;"",INDEX(Tendina_Settori,SERVIZIO!$A$3)=$B153)=TRUE,GETPIVOTDATA("N. Punti Vendita",$A$1,"Brand",$A153,"Data",DATE(YEAR(INDEX(Tendina_Data,SERVIZIO!$A$2)),MONTH(INDEX(Tendina_Data,SERVIZIO!$A$2)),1),"Settore",INDEX(Tendina_Settori,SERVIZIO!$A$3)),"")),"")</f>
        <v>725</v>
      </c>
      <c r="P153" s="31">
        <f ca="1">IF(O153&lt;&gt;"",O153-(COUNTIF($O$3:O153,O153)/1000),"")</f>
        <v>724.99900000000002</v>
      </c>
      <c r="Q153" s="31">
        <f t="shared" ca="1" si="8"/>
        <v>9</v>
      </c>
      <c r="R153" s="31"/>
      <c r="S153" s="31">
        <v>151</v>
      </c>
      <c r="T153" s="31" t="str">
        <f t="shared" ca="1" si="6"/>
        <v>Brand_46</v>
      </c>
      <c r="U153" s="31">
        <f t="shared" ca="1" si="7"/>
        <v>39</v>
      </c>
      <c r="V153" s="31" t="str">
        <f ca="1">IF(INDEX(Tendina_Brand_per_Settore,SERVIZIO!$A$4)='Pivot Punti Vendita'!$T153,'Pivot Punti Vendita'!$U153,"")</f>
        <v/>
      </c>
    </row>
    <row r="154" spans="1:22" x14ac:dyDescent="0.25">
      <c r="A154" t="s">
        <v>773</v>
      </c>
      <c r="B154" t="s">
        <v>108</v>
      </c>
      <c r="C154" s="31">
        <v>110</v>
      </c>
      <c r="D154" s="31">
        <v>110</v>
      </c>
      <c r="E154" s="31">
        <v>110</v>
      </c>
      <c r="F154" s="31"/>
      <c r="G154" s="31"/>
      <c r="H154" s="31"/>
      <c r="I154" s="31"/>
      <c r="J154" s="31"/>
      <c r="K154" s="31"/>
      <c r="L154" s="31"/>
      <c r="M154" s="31"/>
      <c r="N154" s="31"/>
      <c r="O154" s="31">
        <f ca="1">IFERROR(IF(SERVIZIO!$A$3=1,IF(GETPIVOTDATA("N. Punti Vendita",$A$1,"Brand",$A154,"Data",DATE(YEAR(INDEX(Tendina_Data,SERVIZIO!$A$2)),MONTH(INDEX(Tendina_Data,SERVIZIO!$A$2)),1),"Settore",$B154)&lt;&gt;"",GETPIVOTDATA("N. Punti Vendita",$A$1,"Brand",$A154,"Data",DATE(YEAR(INDEX(Tendina_Data,SERVIZIO!$A$2)),MONTH(INDEX(Tendina_Data,SERVIZIO!$A$2)),1),"Settore",$B154),""),IF(AND(GETPIVOTDATA("N. Punti Vendita",$A$1,"Brand",$A154,"Data",DATE(YEAR(INDEX(Tendina_Data,SERVIZIO!$A$2)),MONTH(INDEX(Tendina_Data,SERVIZIO!$A$2)),1),"Settore",INDEX(Tendina_Settori,SERVIZIO!$A$3))&lt;&gt;"",INDEX(Tendina_Settori,SERVIZIO!$A$3)=$B154)=TRUE,GETPIVOTDATA("N. Punti Vendita",$A$1,"Brand",$A154,"Data",DATE(YEAR(INDEX(Tendina_Data,SERVIZIO!$A$2)),MONTH(INDEX(Tendina_Data,SERVIZIO!$A$2)),1),"Settore",INDEX(Tendina_Settori,SERVIZIO!$A$3)),"")),"")</f>
        <v>110</v>
      </c>
      <c r="P154" s="31">
        <f ca="1">IF(O154&lt;&gt;"",O154-(COUNTIF($O$3:O154,O154)/1000),"")</f>
        <v>109.999</v>
      </c>
      <c r="Q154" s="31">
        <f t="shared" ca="1" si="8"/>
        <v>83</v>
      </c>
      <c r="R154" s="31"/>
      <c r="S154" s="31">
        <v>152</v>
      </c>
      <c r="T154" s="31" t="str">
        <f t="shared" ca="1" si="6"/>
        <v>Brand_185</v>
      </c>
      <c r="U154" s="31">
        <f t="shared" ca="1" si="7"/>
        <v>39</v>
      </c>
      <c r="V154" s="31" t="str">
        <f ca="1">IF(INDEX(Tendina_Brand_per_Settore,SERVIZIO!$A$4)='Pivot Punti Vendita'!$T154,'Pivot Punti Vendita'!$U154,"")</f>
        <v/>
      </c>
    </row>
    <row r="155" spans="1:22" x14ac:dyDescent="0.25">
      <c r="A155" t="s">
        <v>774</v>
      </c>
      <c r="B155" t="s">
        <v>107</v>
      </c>
      <c r="C155" s="31">
        <v>86</v>
      </c>
      <c r="D155" s="31">
        <v>86</v>
      </c>
      <c r="E155" s="31">
        <v>86</v>
      </c>
      <c r="F155" s="31"/>
      <c r="G155" s="31"/>
      <c r="H155" s="31"/>
      <c r="I155" s="31"/>
      <c r="J155" s="31"/>
      <c r="K155" s="31"/>
      <c r="L155" s="31"/>
      <c r="M155" s="31"/>
      <c r="N155" s="31"/>
      <c r="O155" s="31">
        <f ca="1">IFERROR(IF(SERVIZIO!$A$3=1,IF(GETPIVOTDATA("N. Punti Vendita",$A$1,"Brand",$A155,"Data",DATE(YEAR(INDEX(Tendina_Data,SERVIZIO!$A$2)),MONTH(INDEX(Tendina_Data,SERVIZIO!$A$2)),1),"Settore",$B155)&lt;&gt;"",GETPIVOTDATA("N. Punti Vendita",$A$1,"Brand",$A155,"Data",DATE(YEAR(INDEX(Tendina_Data,SERVIZIO!$A$2)),MONTH(INDEX(Tendina_Data,SERVIZIO!$A$2)),1),"Settore",$B155),""),IF(AND(GETPIVOTDATA("N. Punti Vendita",$A$1,"Brand",$A155,"Data",DATE(YEAR(INDEX(Tendina_Data,SERVIZIO!$A$2)),MONTH(INDEX(Tendina_Data,SERVIZIO!$A$2)),1),"Settore",INDEX(Tendina_Settori,SERVIZIO!$A$3))&lt;&gt;"",INDEX(Tendina_Settori,SERVIZIO!$A$3)=$B155)=TRUE,GETPIVOTDATA("N. Punti Vendita",$A$1,"Brand",$A155,"Data",DATE(YEAR(INDEX(Tendina_Data,SERVIZIO!$A$2)),MONTH(INDEX(Tendina_Data,SERVIZIO!$A$2)),1),"Settore",INDEX(Tendina_Settori,SERVIZIO!$A$3)),"")),"")</f>
        <v>86</v>
      </c>
      <c r="P155" s="31">
        <f ca="1">IF(O155&lt;&gt;"",O155-(COUNTIF($O$3:O155,O155)/1000),"")</f>
        <v>85.998999999999995</v>
      </c>
      <c r="Q155" s="31">
        <f t="shared" ca="1" si="8"/>
        <v>102</v>
      </c>
      <c r="R155" s="31"/>
      <c r="S155" s="31">
        <v>153</v>
      </c>
      <c r="T155" s="31" t="str">
        <f t="shared" ca="1" si="6"/>
        <v>Brand_49</v>
      </c>
      <c r="U155" s="31">
        <f t="shared" ca="1" si="7"/>
        <v>38</v>
      </c>
      <c r="V155" s="31" t="str">
        <f ca="1">IF(INDEX(Tendina_Brand_per_Settore,SERVIZIO!$A$4)='Pivot Punti Vendita'!$T155,'Pivot Punti Vendita'!$U155,"")</f>
        <v/>
      </c>
    </row>
    <row r="156" spans="1:22" x14ac:dyDescent="0.25">
      <c r="A156" t="s">
        <v>684</v>
      </c>
      <c r="B156" t="s">
        <v>222</v>
      </c>
      <c r="C156" s="31">
        <v>48</v>
      </c>
      <c r="D156" s="31">
        <v>48</v>
      </c>
      <c r="E156" s="31">
        <v>48</v>
      </c>
      <c r="F156" s="31"/>
      <c r="G156" s="31"/>
      <c r="H156" s="31"/>
      <c r="I156" s="31"/>
      <c r="J156" s="31"/>
      <c r="K156" s="31"/>
      <c r="L156" s="31"/>
      <c r="M156" s="31"/>
      <c r="N156" s="31"/>
      <c r="O156" s="31">
        <f ca="1">IFERROR(IF(SERVIZIO!$A$3=1,IF(GETPIVOTDATA("N. Punti Vendita",$A$1,"Brand",$A156,"Data",DATE(YEAR(INDEX(Tendina_Data,SERVIZIO!$A$2)),MONTH(INDEX(Tendina_Data,SERVIZIO!$A$2)),1),"Settore",$B156)&lt;&gt;"",GETPIVOTDATA("N. Punti Vendita",$A$1,"Brand",$A156,"Data",DATE(YEAR(INDEX(Tendina_Data,SERVIZIO!$A$2)),MONTH(INDEX(Tendina_Data,SERVIZIO!$A$2)),1),"Settore",$B156),""),IF(AND(GETPIVOTDATA("N. Punti Vendita",$A$1,"Brand",$A156,"Data",DATE(YEAR(INDEX(Tendina_Data,SERVIZIO!$A$2)),MONTH(INDEX(Tendina_Data,SERVIZIO!$A$2)),1),"Settore",INDEX(Tendina_Settori,SERVIZIO!$A$3))&lt;&gt;"",INDEX(Tendina_Settori,SERVIZIO!$A$3)=$B156)=TRUE,GETPIVOTDATA("N. Punti Vendita",$A$1,"Brand",$A156,"Data",DATE(YEAR(INDEX(Tendina_Data,SERVIZIO!$A$2)),MONTH(INDEX(Tendina_Data,SERVIZIO!$A$2)),1),"Settore",INDEX(Tendina_Settori,SERVIZIO!$A$3)),"")),"")</f>
        <v>48</v>
      </c>
      <c r="P156" s="31">
        <f ca="1">IF(O156&lt;&gt;"",O156-(COUNTIF($O$3:O156,O156)/1000),"")</f>
        <v>47.999000000000002</v>
      </c>
      <c r="Q156" s="31">
        <f t="shared" ca="1" si="8"/>
        <v>136</v>
      </c>
      <c r="R156" s="31"/>
      <c r="S156" s="31">
        <v>154</v>
      </c>
      <c r="T156" s="31" t="str">
        <f t="shared" ca="1" si="6"/>
        <v>Brand_196</v>
      </c>
      <c r="U156" s="31">
        <f t="shared" ca="1" si="7"/>
        <v>38</v>
      </c>
      <c r="V156" s="31" t="str">
        <f ca="1">IF(INDEX(Tendina_Brand_per_Settore,SERVIZIO!$A$4)='Pivot Punti Vendita'!$T156,'Pivot Punti Vendita'!$U156,"")</f>
        <v/>
      </c>
    </row>
    <row r="157" spans="1:22" x14ac:dyDescent="0.25">
      <c r="A157" t="s">
        <v>775</v>
      </c>
      <c r="B157" t="s">
        <v>206</v>
      </c>
      <c r="C157" s="31">
        <v>18</v>
      </c>
      <c r="D157" s="31">
        <v>18</v>
      </c>
      <c r="E157" s="31">
        <v>18</v>
      </c>
      <c r="F157" s="31"/>
      <c r="G157" s="31"/>
      <c r="H157" s="31"/>
      <c r="I157" s="31"/>
      <c r="J157" s="31"/>
      <c r="K157" s="31"/>
      <c r="L157" s="31"/>
      <c r="M157" s="31"/>
      <c r="N157" s="31"/>
      <c r="O157" s="31">
        <f ca="1">IFERROR(IF(SERVIZIO!$A$3=1,IF(GETPIVOTDATA("N. Punti Vendita",$A$1,"Brand",$A157,"Data",DATE(YEAR(INDEX(Tendina_Data,SERVIZIO!$A$2)),MONTH(INDEX(Tendina_Data,SERVIZIO!$A$2)),1),"Settore",$B157)&lt;&gt;"",GETPIVOTDATA("N. Punti Vendita",$A$1,"Brand",$A157,"Data",DATE(YEAR(INDEX(Tendina_Data,SERVIZIO!$A$2)),MONTH(INDEX(Tendina_Data,SERVIZIO!$A$2)),1),"Settore",$B157),""),IF(AND(GETPIVOTDATA("N. Punti Vendita",$A$1,"Brand",$A157,"Data",DATE(YEAR(INDEX(Tendina_Data,SERVIZIO!$A$2)),MONTH(INDEX(Tendina_Data,SERVIZIO!$A$2)),1),"Settore",INDEX(Tendina_Settori,SERVIZIO!$A$3))&lt;&gt;"",INDEX(Tendina_Settori,SERVIZIO!$A$3)=$B157)=TRUE,GETPIVOTDATA("N. Punti Vendita",$A$1,"Brand",$A157,"Data",DATE(YEAR(INDEX(Tendina_Data,SERVIZIO!$A$2)),MONTH(INDEX(Tendina_Data,SERVIZIO!$A$2)),1),"Settore",INDEX(Tendina_Settori,SERVIZIO!$A$3)),"")),"")</f>
        <v>18</v>
      </c>
      <c r="P157" s="31">
        <f ca="1">IF(O157&lt;&gt;"",O157-(COUNTIF($O$3:O157,O157)/1000),"")</f>
        <v>17.998999999999999</v>
      </c>
      <c r="Q157" s="31">
        <f t="shared" ca="1" si="8"/>
        <v>177</v>
      </c>
      <c r="R157" s="31"/>
      <c r="S157" s="31">
        <v>155</v>
      </c>
      <c r="T157" s="31" t="str">
        <f t="shared" ca="1" si="6"/>
        <v>EsserBella (Brand_85)</v>
      </c>
      <c r="U157" s="31">
        <f t="shared" ca="1" si="7"/>
        <v>37</v>
      </c>
      <c r="V157" s="31" t="str">
        <f ca="1">IF(INDEX(Tendina_Brand_per_Settore,SERVIZIO!$A$4)='Pivot Punti Vendita'!$T157,'Pivot Punti Vendita'!$U157,"")</f>
        <v/>
      </c>
    </row>
    <row r="158" spans="1:22" x14ac:dyDescent="0.25">
      <c r="A158" t="s">
        <v>776</v>
      </c>
      <c r="B158" t="s">
        <v>206</v>
      </c>
      <c r="C158" s="31">
        <v>9</v>
      </c>
      <c r="D158" s="31">
        <v>9</v>
      </c>
      <c r="E158" s="31">
        <v>9</v>
      </c>
      <c r="F158" s="31"/>
      <c r="G158" s="31"/>
      <c r="H158" s="31"/>
      <c r="I158" s="31"/>
      <c r="J158" s="31"/>
      <c r="K158" s="31"/>
      <c r="L158" s="31"/>
      <c r="M158" s="31"/>
      <c r="N158" s="31"/>
      <c r="O158" s="31">
        <f ca="1">IFERROR(IF(SERVIZIO!$A$3=1,IF(GETPIVOTDATA("N. Punti Vendita",$A$1,"Brand",$A158,"Data",DATE(YEAR(INDEX(Tendina_Data,SERVIZIO!$A$2)),MONTH(INDEX(Tendina_Data,SERVIZIO!$A$2)),1),"Settore",$B158)&lt;&gt;"",GETPIVOTDATA("N. Punti Vendita",$A$1,"Brand",$A158,"Data",DATE(YEAR(INDEX(Tendina_Data,SERVIZIO!$A$2)),MONTH(INDEX(Tendina_Data,SERVIZIO!$A$2)),1),"Settore",$B158),""),IF(AND(GETPIVOTDATA("N. Punti Vendita",$A$1,"Brand",$A158,"Data",DATE(YEAR(INDEX(Tendina_Data,SERVIZIO!$A$2)),MONTH(INDEX(Tendina_Data,SERVIZIO!$A$2)),1),"Settore",INDEX(Tendina_Settori,SERVIZIO!$A$3))&lt;&gt;"",INDEX(Tendina_Settori,SERVIZIO!$A$3)=$B158)=TRUE,GETPIVOTDATA("N. Punti Vendita",$A$1,"Brand",$A158,"Data",DATE(YEAR(INDEX(Tendina_Data,SERVIZIO!$A$2)),MONTH(INDEX(Tendina_Data,SERVIZIO!$A$2)),1),"Settore",INDEX(Tendina_Settori,SERVIZIO!$A$3)),"")),"")</f>
        <v>9</v>
      </c>
      <c r="P158" s="31">
        <f ca="1">IF(O158&lt;&gt;"",O158-(COUNTIF($O$3:O158,O158)/1000),"")</f>
        <v>8.9969999999999999</v>
      </c>
      <c r="Q158" s="31">
        <f t="shared" ca="1" si="8"/>
        <v>200</v>
      </c>
      <c r="R158" s="31"/>
      <c r="S158" s="31">
        <v>156</v>
      </c>
      <c r="T158" s="31" t="str">
        <f t="shared" ca="1" si="6"/>
        <v>Brand_171</v>
      </c>
      <c r="U158" s="31">
        <f t="shared" ca="1" si="7"/>
        <v>37</v>
      </c>
      <c r="V158" s="31" t="str">
        <f ca="1">IF(INDEX(Tendina_Brand_per_Settore,SERVIZIO!$A$4)='Pivot Punti Vendita'!$T158,'Pivot Punti Vendita'!$U158,"")</f>
        <v/>
      </c>
    </row>
    <row r="159" spans="1:22" x14ac:dyDescent="0.25">
      <c r="A159" t="s">
        <v>777</v>
      </c>
      <c r="B159" t="s">
        <v>206</v>
      </c>
      <c r="C159" s="31">
        <v>10</v>
      </c>
      <c r="D159" s="31">
        <v>10</v>
      </c>
      <c r="E159" s="31">
        <v>10</v>
      </c>
      <c r="F159" s="31"/>
      <c r="G159" s="31"/>
      <c r="H159" s="31"/>
      <c r="I159" s="31"/>
      <c r="J159" s="31"/>
      <c r="K159" s="31"/>
      <c r="L159" s="31"/>
      <c r="M159" s="31"/>
      <c r="N159" s="31"/>
      <c r="O159" s="31">
        <f ca="1">IFERROR(IF(SERVIZIO!$A$3=1,IF(GETPIVOTDATA("N. Punti Vendita",$A$1,"Brand",$A159,"Data",DATE(YEAR(INDEX(Tendina_Data,SERVIZIO!$A$2)),MONTH(INDEX(Tendina_Data,SERVIZIO!$A$2)),1),"Settore",$B159)&lt;&gt;"",GETPIVOTDATA("N. Punti Vendita",$A$1,"Brand",$A159,"Data",DATE(YEAR(INDEX(Tendina_Data,SERVIZIO!$A$2)),MONTH(INDEX(Tendina_Data,SERVIZIO!$A$2)),1),"Settore",$B159),""),IF(AND(GETPIVOTDATA("N. Punti Vendita",$A$1,"Brand",$A159,"Data",DATE(YEAR(INDEX(Tendina_Data,SERVIZIO!$A$2)),MONTH(INDEX(Tendina_Data,SERVIZIO!$A$2)),1),"Settore",INDEX(Tendina_Settori,SERVIZIO!$A$3))&lt;&gt;"",INDEX(Tendina_Settori,SERVIZIO!$A$3)=$B159)=TRUE,GETPIVOTDATA("N. Punti Vendita",$A$1,"Brand",$A159,"Data",DATE(YEAR(INDEX(Tendina_Data,SERVIZIO!$A$2)),MONTH(INDEX(Tendina_Data,SERVIZIO!$A$2)),1),"Settore",INDEX(Tendina_Settori,SERVIZIO!$A$3)),"")),"")</f>
        <v>10</v>
      </c>
      <c r="P159" s="31">
        <f ca="1">IF(O159&lt;&gt;"",O159-(COUNTIF($O$3:O159,O159)/1000),"")</f>
        <v>9.9949999999999992</v>
      </c>
      <c r="Q159" s="31">
        <f t="shared" ca="1" si="8"/>
        <v>195</v>
      </c>
      <c r="R159" s="31"/>
      <c r="S159" s="31">
        <v>157</v>
      </c>
      <c r="T159" s="31" t="str">
        <f t="shared" ca="1" si="6"/>
        <v>Brand_230</v>
      </c>
      <c r="U159" s="31">
        <f t="shared" ca="1" si="7"/>
        <v>36</v>
      </c>
      <c r="V159" s="31" t="str">
        <f ca="1">IF(INDEX(Tendina_Brand_per_Settore,SERVIZIO!$A$4)='Pivot Punti Vendita'!$T159,'Pivot Punti Vendita'!$U159,"")</f>
        <v/>
      </c>
    </row>
    <row r="160" spans="1:22" x14ac:dyDescent="0.25">
      <c r="A160" t="s">
        <v>778</v>
      </c>
      <c r="B160" t="s">
        <v>224</v>
      </c>
      <c r="C160" s="31">
        <v>252</v>
      </c>
      <c r="D160" s="31">
        <v>252</v>
      </c>
      <c r="E160" s="31">
        <v>42</v>
      </c>
      <c r="F160" s="31"/>
      <c r="G160" s="31"/>
      <c r="H160" s="31"/>
      <c r="I160" s="31"/>
      <c r="J160" s="31"/>
      <c r="K160" s="31"/>
      <c r="L160" s="31"/>
      <c r="M160" s="31"/>
      <c r="N160" s="31"/>
      <c r="O160" s="31">
        <f ca="1">IFERROR(IF(SERVIZIO!$A$3=1,IF(GETPIVOTDATA("N. Punti Vendita",$A$1,"Brand",$A160,"Data",DATE(YEAR(INDEX(Tendina_Data,SERVIZIO!$A$2)),MONTH(INDEX(Tendina_Data,SERVIZIO!$A$2)),1),"Settore",$B160)&lt;&gt;"",GETPIVOTDATA("N. Punti Vendita",$A$1,"Brand",$A160,"Data",DATE(YEAR(INDEX(Tendina_Data,SERVIZIO!$A$2)),MONTH(INDEX(Tendina_Data,SERVIZIO!$A$2)),1),"Settore",$B160),""),IF(AND(GETPIVOTDATA("N. Punti Vendita",$A$1,"Brand",$A160,"Data",DATE(YEAR(INDEX(Tendina_Data,SERVIZIO!$A$2)),MONTH(INDEX(Tendina_Data,SERVIZIO!$A$2)),1),"Settore",INDEX(Tendina_Settori,SERVIZIO!$A$3))&lt;&gt;"",INDEX(Tendina_Settori,SERVIZIO!$A$3)=$B160)=TRUE,GETPIVOTDATA("N. Punti Vendita",$A$1,"Brand",$A160,"Data",DATE(YEAR(INDEX(Tendina_Data,SERVIZIO!$A$2)),MONTH(INDEX(Tendina_Data,SERVIZIO!$A$2)),1),"Settore",INDEX(Tendina_Settori,SERVIZIO!$A$3)),"")),"")</f>
        <v>42</v>
      </c>
      <c r="P160" s="31">
        <f ca="1">IF(O160&lt;&gt;"",O160-(COUNTIF($O$3:O160,O160)/1000),"")</f>
        <v>41.997999999999998</v>
      </c>
      <c r="Q160" s="31">
        <f t="shared" ca="1" si="8"/>
        <v>145</v>
      </c>
      <c r="R160" s="31"/>
      <c r="S160" s="31">
        <v>158</v>
      </c>
      <c r="T160" s="31" t="str">
        <f t="shared" ca="1" si="6"/>
        <v>Brand_159</v>
      </c>
      <c r="U160" s="31">
        <f t="shared" ca="1" si="7"/>
        <v>35</v>
      </c>
      <c r="V160" s="31" t="str">
        <f ca="1">IF(INDEX(Tendina_Brand_per_Settore,SERVIZIO!$A$4)='Pivot Punti Vendita'!$T160,'Pivot Punti Vendita'!$U160,"")</f>
        <v/>
      </c>
    </row>
    <row r="161" spans="1:22" x14ac:dyDescent="0.25">
      <c r="A161" t="s">
        <v>781</v>
      </c>
      <c r="B161" t="s">
        <v>107</v>
      </c>
      <c r="C161" s="31">
        <v>31</v>
      </c>
      <c r="D161" s="31">
        <v>31</v>
      </c>
      <c r="E161" s="31">
        <v>35</v>
      </c>
      <c r="F161" s="31"/>
      <c r="G161" s="31"/>
      <c r="H161" s="31"/>
      <c r="I161" s="31"/>
      <c r="J161" s="31"/>
      <c r="K161" s="31"/>
      <c r="L161" s="31"/>
      <c r="M161" s="31"/>
      <c r="N161" s="31"/>
      <c r="O161" s="31">
        <f ca="1">IFERROR(IF(SERVIZIO!$A$3=1,IF(GETPIVOTDATA("N. Punti Vendita",$A$1,"Brand",$A161,"Data",DATE(YEAR(INDEX(Tendina_Data,SERVIZIO!$A$2)),MONTH(INDEX(Tendina_Data,SERVIZIO!$A$2)),1),"Settore",$B161)&lt;&gt;"",GETPIVOTDATA("N. Punti Vendita",$A$1,"Brand",$A161,"Data",DATE(YEAR(INDEX(Tendina_Data,SERVIZIO!$A$2)),MONTH(INDEX(Tendina_Data,SERVIZIO!$A$2)),1),"Settore",$B161),""),IF(AND(GETPIVOTDATA("N. Punti Vendita",$A$1,"Brand",$A161,"Data",DATE(YEAR(INDEX(Tendina_Data,SERVIZIO!$A$2)),MONTH(INDEX(Tendina_Data,SERVIZIO!$A$2)),1),"Settore",INDEX(Tendina_Settori,SERVIZIO!$A$3))&lt;&gt;"",INDEX(Tendina_Settori,SERVIZIO!$A$3)=$B161)=TRUE,GETPIVOTDATA("N. Punti Vendita",$A$1,"Brand",$A161,"Data",DATE(YEAR(INDEX(Tendina_Data,SERVIZIO!$A$2)),MONTH(INDEX(Tendina_Data,SERVIZIO!$A$2)),1),"Settore",INDEX(Tendina_Settori,SERVIZIO!$A$3)),"")),"")</f>
        <v>35</v>
      </c>
      <c r="P161" s="31">
        <f ca="1">IF(O161&lt;&gt;"",O161-(COUNTIF($O$3:O161,O161)/1000),"")</f>
        <v>34.999000000000002</v>
      </c>
      <c r="Q161" s="31">
        <f t="shared" ca="1" si="8"/>
        <v>158</v>
      </c>
      <c r="R161" s="31"/>
      <c r="S161" s="31">
        <v>159</v>
      </c>
      <c r="T161" s="31" t="str">
        <f t="shared" ca="1" si="6"/>
        <v>Brand_138</v>
      </c>
      <c r="U161" s="31">
        <f t="shared" ca="1" si="7"/>
        <v>34</v>
      </c>
      <c r="V161" s="31" t="str">
        <f ca="1">IF(INDEX(Tendina_Brand_per_Settore,SERVIZIO!$A$4)='Pivot Punti Vendita'!$T161,'Pivot Punti Vendita'!$U161,"")</f>
        <v/>
      </c>
    </row>
    <row r="162" spans="1:22" x14ac:dyDescent="0.25">
      <c r="A162" t="s">
        <v>782</v>
      </c>
      <c r="B162" t="s">
        <v>206</v>
      </c>
      <c r="C162" s="31">
        <v>8</v>
      </c>
      <c r="D162" s="31">
        <v>8</v>
      </c>
      <c r="E162" s="31">
        <v>8</v>
      </c>
      <c r="F162" s="31"/>
      <c r="G162" s="31"/>
      <c r="H162" s="31"/>
      <c r="I162" s="31"/>
      <c r="J162" s="31"/>
      <c r="K162" s="31"/>
      <c r="L162" s="31"/>
      <c r="M162" s="31"/>
      <c r="N162" s="31"/>
      <c r="O162" s="31">
        <f ca="1">IFERROR(IF(SERVIZIO!$A$3=1,IF(GETPIVOTDATA("N. Punti Vendita",$A$1,"Brand",$A162,"Data",DATE(YEAR(INDEX(Tendina_Data,SERVIZIO!$A$2)),MONTH(INDEX(Tendina_Data,SERVIZIO!$A$2)),1),"Settore",$B162)&lt;&gt;"",GETPIVOTDATA("N. Punti Vendita",$A$1,"Brand",$A162,"Data",DATE(YEAR(INDEX(Tendina_Data,SERVIZIO!$A$2)),MONTH(INDEX(Tendina_Data,SERVIZIO!$A$2)),1),"Settore",$B162),""),IF(AND(GETPIVOTDATA("N. Punti Vendita",$A$1,"Brand",$A162,"Data",DATE(YEAR(INDEX(Tendina_Data,SERVIZIO!$A$2)),MONTH(INDEX(Tendina_Data,SERVIZIO!$A$2)),1),"Settore",INDEX(Tendina_Settori,SERVIZIO!$A$3))&lt;&gt;"",INDEX(Tendina_Settori,SERVIZIO!$A$3)=$B162)=TRUE,GETPIVOTDATA("N. Punti Vendita",$A$1,"Brand",$A162,"Data",DATE(YEAR(INDEX(Tendina_Data,SERVIZIO!$A$2)),MONTH(INDEX(Tendina_Data,SERVIZIO!$A$2)),1),"Settore",INDEX(Tendina_Settori,SERVIZIO!$A$3)),"")),"")</f>
        <v>8</v>
      </c>
      <c r="P162" s="31">
        <f ca="1">IF(O162&lt;&gt;"",O162-(COUNTIF($O$3:O162,O162)/1000),"")</f>
        <v>7.9939999999999998</v>
      </c>
      <c r="Q162" s="31">
        <f t="shared" ca="1" si="8"/>
        <v>210</v>
      </c>
      <c r="R162" s="31"/>
      <c r="S162" s="31">
        <v>160</v>
      </c>
      <c r="T162" s="31" t="str">
        <f t="shared" ca="1" si="6"/>
        <v>Brand_139</v>
      </c>
      <c r="U162" s="31">
        <f t="shared" ca="1" si="7"/>
        <v>34</v>
      </c>
      <c r="V162" s="31" t="str">
        <f ca="1">IF(INDEX(Tendina_Brand_per_Settore,SERVIZIO!$A$4)='Pivot Punti Vendita'!$T162,'Pivot Punti Vendita'!$U162,"")</f>
        <v/>
      </c>
    </row>
    <row r="163" spans="1:22" x14ac:dyDescent="0.25">
      <c r="A163" t="s">
        <v>783</v>
      </c>
      <c r="B163" t="s">
        <v>200</v>
      </c>
      <c r="C163" s="31"/>
      <c r="D163" s="31">
        <v>30</v>
      </c>
      <c r="E163" s="31">
        <v>284</v>
      </c>
      <c r="F163" s="31"/>
      <c r="G163" s="31"/>
      <c r="H163" s="31"/>
      <c r="I163" s="31"/>
      <c r="J163" s="31"/>
      <c r="K163" s="31"/>
      <c r="L163" s="31"/>
      <c r="M163" s="31"/>
      <c r="N163" s="31"/>
      <c r="O163" s="31">
        <f ca="1">IFERROR(IF(SERVIZIO!$A$3=1,IF(GETPIVOTDATA("N. Punti Vendita",$A$1,"Brand",$A163,"Data",DATE(YEAR(INDEX(Tendina_Data,SERVIZIO!$A$2)),MONTH(INDEX(Tendina_Data,SERVIZIO!$A$2)),1),"Settore",$B163)&lt;&gt;"",GETPIVOTDATA("N. Punti Vendita",$A$1,"Brand",$A163,"Data",DATE(YEAR(INDEX(Tendina_Data,SERVIZIO!$A$2)),MONTH(INDEX(Tendina_Data,SERVIZIO!$A$2)),1),"Settore",$B163),""),IF(AND(GETPIVOTDATA("N. Punti Vendita",$A$1,"Brand",$A163,"Data",DATE(YEAR(INDEX(Tendina_Data,SERVIZIO!$A$2)),MONTH(INDEX(Tendina_Data,SERVIZIO!$A$2)),1),"Settore",INDEX(Tendina_Settori,SERVIZIO!$A$3))&lt;&gt;"",INDEX(Tendina_Settori,SERVIZIO!$A$3)=$B163)=TRUE,GETPIVOTDATA("N. Punti Vendita",$A$1,"Brand",$A163,"Data",DATE(YEAR(INDEX(Tendina_Data,SERVIZIO!$A$2)),MONTH(INDEX(Tendina_Data,SERVIZIO!$A$2)),1),"Settore",INDEX(Tendina_Settori,SERVIZIO!$A$3)),"")),"")</f>
        <v>284</v>
      </c>
      <c r="P163" s="31">
        <f ca="1">IF(O163&lt;&gt;"",O163-(COUNTIF($O$3:O163,O163)/1000),"")</f>
        <v>283.99900000000002</v>
      </c>
      <c r="Q163" s="31">
        <f t="shared" ca="1" si="8"/>
        <v>37</v>
      </c>
      <c r="R163" s="31"/>
      <c r="S163" s="31">
        <v>161</v>
      </c>
      <c r="T163" s="31" t="str">
        <f t="shared" ca="1" si="6"/>
        <v>Brand_141</v>
      </c>
      <c r="U163" s="31">
        <f t="shared" ca="1" si="7"/>
        <v>34</v>
      </c>
      <c r="V163" s="31" t="str">
        <f ca="1">IF(INDEX(Tendina_Brand_per_Settore,SERVIZIO!$A$4)='Pivot Punti Vendita'!$T163,'Pivot Punti Vendita'!$U163,"")</f>
        <v/>
      </c>
    </row>
    <row r="164" spans="1:22" x14ac:dyDescent="0.25">
      <c r="A164" t="s">
        <v>784</v>
      </c>
      <c r="B164" t="s">
        <v>200</v>
      </c>
      <c r="C164" s="31"/>
      <c r="D164" s="31">
        <v>191</v>
      </c>
      <c r="E164" s="31">
        <v>191</v>
      </c>
      <c r="F164" s="31"/>
      <c r="G164" s="31"/>
      <c r="H164" s="31"/>
      <c r="I164" s="31"/>
      <c r="J164" s="31"/>
      <c r="K164" s="31"/>
      <c r="L164" s="31"/>
      <c r="M164" s="31"/>
      <c r="N164" s="31"/>
      <c r="O164" s="31">
        <f ca="1">IFERROR(IF(SERVIZIO!$A$3=1,IF(GETPIVOTDATA("N. Punti Vendita",$A$1,"Brand",$A164,"Data",DATE(YEAR(INDEX(Tendina_Data,SERVIZIO!$A$2)),MONTH(INDEX(Tendina_Data,SERVIZIO!$A$2)),1),"Settore",$B164)&lt;&gt;"",GETPIVOTDATA("N. Punti Vendita",$A$1,"Brand",$A164,"Data",DATE(YEAR(INDEX(Tendina_Data,SERVIZIO!$A$2)),MONTH(INDEX(Tendina_Data,SERVIZIO!$A$2)),1),"Settore",$B164),""),IF(AND(GETPIVOTDATA("N. Punti Vendita",$A$1,"Brand",$A164,"Data",DATE(YEAR(INDEX(Tendina_Data,SERVIZIO!$A$2)),MONTH(INDEX(Tendina_Data,SERVIZIO!$A$2)),1),"Settore",INDEX(Tendina_Settori,SERVIZIO!$A$3))&lt;&gt;"",INDEX(Tendina_Settori,SERVIZIO!$A$3)=$B164)=TRUE,GETPIVOTDATA("N. Punti Vendita",$A$1,"Brand",$A164,"Data",DATE(YEAR(INDEX(Tendina_Data,SERVIZIO!$A$2)),MONTH(INDEX(Tendina_Data,SERVIZIO!$A$2)),1),"Settore",INDEX(Tendina_Settori,SERVIZIO!$A$3)),"")),"")</f>
        <v>191</v>
      </c>
      <c r="P164" s="31">
        <f ca="1">IF(O164&lt;&gt;"",O164-(COUNTIF($O$3:O164,O164)/1000),"")</f>
        <v>190.999</v>
      </c>
      <c r="Q164" s="31">
        <f t="shared" ca="1" si="8"/>
        <v>51</v>
      </c>
      <c r="R164" s="31"/>
      <c r="S164" s="31">
        <v>162</v>
      </c>
      <c r="T164" s="31" t="str">
        <f t="shared" ca="1" si="6"/>
        <v>Brand_168</v>
      </c>
      <c r="U164" s="31">
        <f t="shared" ca="1" si="7"/>
        <v>34</v>
      </c>
      <c r="V164" s="31" t="str">
        <f ca="1">IF(INDEX(Tendina_Brand_per_Settore,SERVIZIO!$A$4)='Pivot Punti Vendita'!$T164,'Pivot Punti Vendita'!$U164,"")</f>
        <v/>
      </c>
    </row>
    <row r="165" spans="1:22" x14ac:dyDescent="0.25">
      <c r="A165" t="s">
        <v>785</v>
      </c>
      <c r="B165" t="s">
        <v>222</v>
      </c>
      <c r="C165" s="31">
        <v>122</v>
      </c>
      <c r="D165" s="31">
        <v>122</v>
      </c>
      <c r="E165" s="31">
        <v>122</v>
      </c>
      <c r="F165" s="31"/>
      <c r="G165" s="31"/>
      <c r="H165" s="31"/>
      <c r="I165" s="31"/>
      <c r="J165" s="31"/>
      <c r="K165" s="31"/>
      <c r="L165" s="31"/>
      <c r="M165" s="31"/>
      <c r="N165" s="31"/>
      <c r="O165" s="31">
        <f ca="1">IFERROR(IF(SERVIZIO!$A$3=1,IF(GETPIVOTDATA("N. Punti Vendita",$A$1,"Brand",$A165,"Data",DATE(YEAR(INDEX(Tendina_Data,SERVIZIO!$A$2)),MONTH(INDEX(Tendina_Data,SERVIZIO!$A$2)),1),"Settore",$B165)&lt;&gt;"",GETPIVOTDATA("N. Punti Vendita",$A$1,"Brand",$A165,"Data",DATE(YEAR(INDEX(Tendina_Data,SERVIZIO!$A$2)),MONTH(INDEX(Tendina_Data,SERVIZIO!$A$2)),1),"Settore",$B165),""),IF(AND(GETPIVOTDATA("N. Punti Vendita",$A$1,"Brand",$A165,"Data",DATE(YEAR(INDEX(Tendina_Data,SERVIZIO!$A$2)),MONTH(INDEX(Tendina_Data,SERVIZIO!$A$2)),1),"Settore",INDEX(Tendina_Settori,SERVIZIO!$A$3))&lt;&gt;"",INDEX(Tendina_Settori,SERVIZIO!$A$3)=$B165)=TRUE,GETPIVOTDATA("N. Punti Vendita",$A$1,"Brand",$A165,"Data",DATE(YEAR(INDEX(Tendina_Data,SERVIZIO!$A$2)),MONTH(INDEX(Tendina_Data,SERVIZIO!$A$2)),1),"Settore",INDEX(Tendina_Settori,SERVIZIO!$A$3)),"")),"")</f>
        <v>122</v>
      </c>
      <c r="P165" s="31">
        <f ca="1">IF(O165&lt;&gt;"",O165-(COUNTIF($O$3:O165,O165)/1000),"")</f>
        <v>121.999</v>
      </c>
      <c r="Q165" s="31">
        <f t="shared" ca="1" si="8"/>
        <v>77</v>
      </c>
      <c r="R165" s="31"/>
      <c r="S165" s="31">
        <v>163</v>
      </c>
      <c r="T165" s="31" t="str">
        <f t="shared" ca="1" si="6"/>
        <v>Brand_114</v>
      </c>
      <c r="U165" s="31">
        <f t="shared" ca="1" si="7"/>
        <v>33</v>
      </c>
      <c r="V165" s="31" t="str">
        <f ca="1">IF(INDEX(Tendina_Brand_per_Settore,SERVIZIO!$A$4)='Pivot Punti Vendita'!$T165,'Pivot Punti Vendita'!$U165,"")</f>
        <v/>
      </c>
    </row>
    <row r="166" spans="1:22" x14ac:dyDescent="0.25">
      <c r="A166" t="s">
        <v>786</v>
      </c>
      <c r="B166" t="s">
        <v>564</v>
      </c>
      <c r="C166" s="31"/>
      <c r="D166" s="31"/>
      <c r="E166" s="31">
        <v>106</v>
      </c>
      <c r="F166" s="31"/>
      <c r="G166" s="31"/>
      <c r="H166" s="31"/>
      <c r="I166" s="31"/>
      <c r="J166" s="31"/>
      <c r="K166" s="31"/>
      <c r="L166" s="31"/>
      <c r="M166" s="31"/>
      <c r="N166" s="31"/>
      <c r="O166" s="31">
        <f ca="1">IFERROR(IF(SERVIZIO!$A$3=1,IF(GETPIVOTDATA("N. Punti Vendita",$A$1,"Brand",$A166,"Data",DATE(YEAR(INDEX(Tendina_Data,SERVIZIO!$A$2)),MONTH(INDEX(Tendina_Data,SERVIZIO!$A$2)),1),"Settore",$B166)&lt;&gt;"",GETPIVOTDATA("N. Punti Vendita",$A$1,"Brand",$A166,"Data",DATE(YEAR(INDEX(Tendina_Data,SERVIZIO!$A$2)),MONTH(INDEX(Tendina_Data,SERVIZIO!$A$2)),1),"Settore",$B166),""),IF(AND(GETPIVOTDATA("N. Punti Vendita",$A$1,"Brand",$A166,"Data",DATE(YEAR(INDEX(Tendina_Data,SERVIZIO!$A$2)),MONTH(INDEX(Tendina_Data,SERVIZIO!$A$2)),1),"Settore",INDEX(Tendina_Settori,SERVIZIO!$A$3))&lt;&gt;"",INDEX(Tendina_Settori,SERVIZIO!$A$3)=$B166)=TRUE,GETPIVOTDATA("N. Punti Vendita",$A$1,"Brand",$A166,"Data",DATE(YEAR(INDEX(Tendina_Data,SERVIZIO!$A$2)),MONTH(INDEX(Tendina_Data,SERVIZIO!$A$2)),1),"Settore",INDEX(Tendina_Settori,SERVIZIO!$A$3)),"")),"")</f>
        <v>106</v>
      </c>
      <c r="P166" s="31">
        <f ca="1">IF(O166&lt;&gt;"",O166-(COUNTIF($O$3:O166,O166)/1000),"")</f>
        <v>105.999</v>
      </c>
      <c r="Q166" s="31">
        <f t="shared" ca="1" si="8"/>
        <v>88</v>
      </c>
      <c r="R166" s="31"/>
      <c r="S166" s="31">
        <v>164</v>
      </c>
      <c r="T166" s="31" t="str">
        <f t="shared" ca="1" si="6"/>
        <v>Brand_107</v>
      </c>
      <c r="U166" s="31">
        <f t="shared" ca="1" si="7"/>
        <v>30</v>
      </c>
      <c r="V166" s="31" t="str">
        <f ca="1">IF(INDEX(Tendina_Brand_per_Settore,SERVIZIO!$A$4)='Pivot Punti Vendita'!$T166,'Pivot Punti Vendita'!$U166,"")</f>
        <v/>
      </c>
    </row>
    <row r="167" spans="1:22" x14ac:dyDescent="0.25">
      <c r="A167" t="s">
        <v>787</v>
      </c>
      <c r="B167" t="s">
        <v>133</v>
      </c>
      <c r="C167" s="31"/>
      <c r="D167" s="31">
        <v>45</v>
      </c>
      <c r="E167" s="31">
        <v>45</v>
      </c>
      <c r="F167" s="31"/>
      <c r="G167" s="31"/>
      <c r="H167" s="31"/>
      <c r="I167" s="31"/>
      <c r="J167" s="31"/>
      <c r="K167" s="31"/>
      <c r="L167" s="31"/>
      <c r="M167" s="31"/>
      <c r="N167" s="31"/>
      <c r="O167" s="31">
        <f ca="1">IFERROR(IF(SERVIZIO!$A$3=1,IF(GETPIVOTDATA("N. Punti Vendita",$A$1,"Brand",$A167,"Data",DATE(YEAR(INDEX(Tendina_Data,SERVIZIO!$A$2)),MONTH(INDEX(Tendina_Data,SERVIZIO!$A$2)),1),"Settore",$B167)&lt;&gt;"",GETPIVOTDATA("N. Punti Vendita",$A$1,"Brand",$A167,"Data",DATE(YEAR(INDEX(Tendina_Data,SERVIZIO!$A$2)),MONTH(INDEX(Tendina_Data,SERVIZIO!$A$2)),1),"Settore",$B167),""),IF(AND(GETPIVOTDATA("N. Punti Vendita",$A$1,"Brand",$A167,"Data",DATE(YEAR(INDEX(Tendina_Data,SERVIZIO!$A$2)),MONTH(INDEX(Tendina_Data,SERVIZIO!$A$2)),1),"Settore",INDEX(Tendina_Settori,SERVIZIO!$A$3))&lt;&gt;"",INDEX(Tendina_Settori,SERVIZIO!$A$3)=$B167)=TRUE,GETPIVOTDATA("N. Punti Vendita",$A$1,"Brand",$A167,"Data",DATE(YEAR(INDEX(Tendina_Data,SERVIZIO!$A$2)),MONTH(INDEX(Tendina_Data,SERVIZIO!$A$2)),1),"Settore",INDEX(Tendina_Settori,SERVIZIO!$A$3)),"")),"")</f>
        <v>45</v>
      </c>
      <c r="P167" s="31">
        <f ca="1">IF(O167&lt;&gt;"",O167-(COUNTIF($O$3:O167,O167)/1000),"")</f>
        <v>44.997999999999998</v>
      </c>
      <c r="Q167" s="31">
        <f t="shared" ca="1" si="8"/>
        <v>142</v>
      </c>
      <c r="R167" s="31"/>
      <c r="S167" s="31">
        <v>165</v>
      </c>
      <c r="T167" s="31" t="str">
        <f t="shared" ca="1" si="6"/>
        <v>Self</v>
      </c>
      <c r="U167" s="31">
        <f t="shared" ca="1" si="7"/>
        <v>30</v>
      </c>
      <c r="V167" s="31" t="str">
        <f ca="1">IF(INDEX(Tendina_Brand_per_Settore,SERVIZIO!$A$4)='Pivot Punti Vendita'!$T167,'Pivot Punti Vendita'!$U167,"")</f>
        <v/>
      </c>
    </row>
    <row r="168" spans="1:22" x14ac:dyDescent="0.25">
      <c r="A168" t="s">
        <v>788</v>
      </c>
      <c r="B168" t="s">
        <v>214</v>
      </c>
      <c r="C168" s="31">
        <v>160</v>
      </c>
      <c r="D168" s="31">
        <v>160</v>
      </c>
      <c r="E168" s="31">
        <v>3</v>
      </c>
      <c r="F168" s="31"/>
      <c r="G168" s="31"/>
      <c r="H168" s="31"/>
      <c r="I168" s="31"/>
      <c r="J168" s="31"/>
      <c r="K168" s="31"/>
      <c r="L168" s="31"/>
      <c r="M168" s="31"/>
      <c r="N168" s="31"/>
      <c r="O168" s="31">
        <f ca="1">IFERROR(IF(SERVIZIO!$A$3=1,IF(GETPIVOTDATA("N. Punti Vendita",$A$1,"Brand",$A168,"Data",DATE(YEAR(INDEX(Tendina_Data,SERVIZIO!$A$2)),MONTH(INDEX(Tendina_Data,SERVIZIO!$A$2)),1),"Settore",$B168)&lt;&gt;"",GETPIVOTDATA("N. Punti Vendita",$A$1,"Brand",$A168,"Data",DATE(YEAR(INDEX(Tendina_Data,SERVIZIO!$A$2)),MONTH(INDEX(Tendina_Data,SERVIZIO!$A$2)),1),"Settore",$B168),""),IF(AND(GETPIVOTDATA("N. Punti Vendita",$A$1,"Brand",$A168,"Data",DATE(YEAR(INDEX(Tendina_Data,SERVIZIO!$A$2)),MONTH(INDEX(Tendina_Data,SERVIZIO!$A$2)),1),"Settore",INDEX(Tendina_Settori,SERVIZIO!$A$3))&lt;&gt;"",INDEX(Tendina_Settori,SERVIZIO!$A$3)=$B168)=TRUE,GETPIVOTDATA("N. Punti Vendita",$A$1,"Brand",$A168,"Data",DATE(YEAR(INDEX(Tendina_Data,SERVIZIO!$A$2)),MONTH(INDEX(Tendina_Data,SERVIZIO!$A$2)),1),"Settore",INDEX(Tendina_Settori,SERVIZIO!$A$3)),"")),"")</f>
        <v>3</v>
      </c>
      <c r="P168" s="31">
        <f ca="1">IF(O168&lt;&gt;"",O168-(COUNTIF($O$3:O168,O168)/1000),"")</f>
        <v>2.996</v>
      </c>
      <c r="Q168" s="31">
        <f t="shared" ca="1" si="8"/>
        <v>231</v>
      </c>
      <c r="R168" s="31"/>
      <c r="S168" s="31">
        <v>166</v>
      </c>
      <c r="T168" s="31" t="str">
        <f t="shared" ca="1" si="6"/>
        <v>Iper</v>
      </c>
      <c r="U168" s="31">
        <f t="shared" ca="1" si="7"/>
        <v>26</v>
      </c>
      <c r="V168" s="31" t="str">
        <f ca="1">IF(INDEX(Tendina_Brand_per_Settore,SERVIZIO!$A$4)='Pivot Punti Vendita'!$T168,'Pivot Punti Vendita'!$U168,"")</f>
        <v/>
      </c>
    </row>
    <row r="169" spans="1:22" x14ac:dyDescent="0.25">
      <c r="A169" t="s">
        <v>789</v>
      </c>
      <c r="B169" t="s">
        <v>214</v>
      </c>
      <c r="C169" s="31">
        <v>80</v>
      </c>
      <c r="D169" s="31">
        <v>80</v>
      </c>
      <c r="E169" s="31">
        <v>46</v>
      </c>
      <c r="F169" s="31"/>
      <c r="G169" s="31"/>
      <c r="H169" s="31"/>
      <c r="I169" s="31"/>
      <c r="J169" s="31"/>
      <c r="K169" s="31"/>
      <c r="L169" s="31"/>
      <c r="M169" s="31"/>
      <c r="N169" s="31"/>
      <c r="O169" s="31">
        <f ca="1">IFERROR(IF(SERVIZIO!$A$3=1,IF(GETPIVOTDATA("N. Punti Vendita",$A$1,"Brand",$A169,"Data",DATE(YEAR(INDEX(Tendina_Data,SERVIZIO!$A$2)),MONTH(INDEX(Tendina_Data,SERVIZIO!$A$2)),1),"Settore",$B169)&lt;&gt;"",GETPIVOTDATA("N. Punti Vendita",$A$1,"Brand",$A169,"Data",DATE(YEAR(INDEX(Tendina_Data,SERVIZIO!$A$2)),MONTH(INDEX(Tendina_Data,SERVIZIO!$A$2)),1),"Settore",$B169),""),IF(AND(GETPIVOTDATA("N. Punti Vendita",$A$1,"Brand",$A169,"Data",DATE(YEAR(INDEX(Tendina_Data,SERVIZIO!$A$2)),MONTH(INDEX(Tendina_Data,SERVIZIO!$A$2)),1),"Settore",INDEX(Tendina_Settori,SERVIZIO!$A$3))&lt;&gt;"",INDEX(Tendina_Settori,SERVIZIO!$A$3)=$B169)=TRUE,GETPIVOTDATA("N. Punti Vendita",$A$1,"Brand",$A169,"Data",DATE(YEAR(INDEX(Tendina_Data,SERVIZIO!$A$2)),MONTH(INDEX(Tendina_Data,SERVIZIO!$A$2)),1),"Settore",INDEX(Tendina_Settori,SERVIZIO!$A$3)),"")),"")</f>
        <v>46</v>
      </c>
      <c r="P169" s="31">
        <f ca="1">IF(O169&lt;&gt;"",O169-(COUNTIF($O$3:O169,O169)/1000),"")</f>
        <v>45.997</v>
      </c>
      <c r="Q169" s="31">
        <f t="shared" ca="1" si="8"/>
        <v>140</v>
      </c>
      <c r="R169" s="31"/>
      <c r="S169" s="31">
        <v>167</v>
      </c>
      <c r="T169" s="31" t="str">
        <f t="shared" ca="1" si="6"/>
        <v>Brand_123</v>
      </c>
      <c r="U169" s="31">
        <f t="shared" ca="1" si="7"/>
        <v>26</v>
      </c>
      <c r="V169" s="31" t="str">
        <f ca="1">IF(INDEX(Tendina_Brand_per_Settore,SERVIZIO!$A$4)='Pivot Punti Vendita'!$T169,'Pivot Punti Vendita'!$U169,"")</f>
        <v/>
      </c>
    </row>
    <row r="170" spans="1:22" x14ac:dyDescent="0.25">
      <c r="A170" t="s">
        <v>791</v>
      </c>
      <c r="B170" t="s">
        <v>200</v>
      </c>
      <c r="C170" s="31"/>
      <c r="D170" s="31"/>
      <c r="E170" s="31">
        <v>34</v>
      </c>
      <c r="F170" s="31"/>
      <c r="G170" s="31"/>
      <c r="H170" s="31"/>
      <c r="I170" s="31"/>
      <c r="J170" s="31"/>
      <c r="K170" s="31"/>
      <c r="L170" s="31"/>
      <c r="M170" s="31"/>
      <c r="N170" s="31"/>
      <c r="O170" s="31">
        <f ca="1">IFERROR(IF(SERVIZIO!$A$3=1,IF(GETPIVOTDATA("N. Punti Vendita",$A$1,"Brand",$A170,"Data",DATE(YEAR(INDEX(Tendina_Data,SERVIZIO!$A$2)),MONTH(INDEX(Tendina_Data,SERVIZIO!$A$2)),1),"Settore",$B170)&lt;&gt;"",GETPIVOTDATA("N. Punti Vendita",$A$1,"Brand",$A170,"Data",DATE(YEAR(INDEX(Tendina_Data,SERVIZIO!$A$2)),MONTH(INDEX(Tendina_Data,SERVIZIO!$A$2)),1),"Settore",$B170),""),IF(AND(GETPIVOTDATA("N. Punti Vendita",$A$1,"Brand",$A170,"Data",DATE(YEAR(INDEX(Tendina_Data,SERVIZIO!$A$2)),MONTH(INDEX(Tendina_Data,SERVIZIO!$A$2)),1),"Settore",INDEX(Tendina_Settori,SERVIZIO!$A$3))&lt;&gt;"",INDEX(Tendina_Settori,SERVIZIO!$A$3)=$B170)=TRUE,GETPIVOTDATA("N. Punti Vendita",$A$1,"Brand",$A170,"Data",DATE(YEAR(INDEX(Tendina_Data,SERVIZIO!$A$2)),MONTH(INDEX(Tendina_Data,SERVIZIO!$A$2)),1),"Settore",INDEX(Tendina_Settori,SERVIZIO!$A$3)),"")),"")</f>
        <v>34</v>
      </c>
      <c r="P170" s="31">
        <f ca="1">IF(O170&lt;&gt;"",O170-(COUNTIF($O$3:O170,O170)/1000),"")</f>
        <v>33.996000000000002</v>
      </c>
      <c r="Q170" s="31">
        <f t="shared" ca="1" si="8"/>
        <v>162</v>
      </c>
      <c r="R170" s="31"/>
      <c r="S170" s="31">
        <v>168</v>
      </c>
      <c r="T170" s="31" t="str">
        <f t="shared" ca="1" si="6"/>
        <v>Brand_80</v>
      </c>
      <c r="U170" s="31">
        <f t="shared" ca="1" si="7"/>
        <v>24</v>
      </c>
      <c r="V170" s="31" t="str">
        <f ca="1">IF(INDEX(Tendina_Brand_per_Settore,SERVIZIO!$A$4)='Pivot Punti Vendita'!$T170,'Pivot Punti Vendita'!$U170,"")</f>
        <v/>
      </c>
    </row>
    <row r="171" spans="1:22" x14ac:dyDescent="0.25">
      <c r="A171" t="s">
        <v>792</v>
      </c>
      <c r="B171" t="s">
        <v>130</v>
      </c>
      <c r="C171" s="31">
        <v>3</v>
      </c>
      <c r="D171" s="31">
        <v>3</v>
      </c>
      <c r="E171" s="31">
        <v>3</v>
      </c>
      <c r="F171" s="31"/>
      <c r="G171" s="31"/>
      <c r="H171" s="31"/>
      <c r="I171" s="31"/>
      <c r="J171" s="31"/>
      <c r="K171" s="31"/>
      <c r="L171" s="31"/>
      <c r="M171" s="31"/>
      <c r="N171" s="31"/>
      <c r="O171" s="31">
        <f ca="1">IFERROR(IF(SERVIZIO!$A$3=1,IF(GETPIVOTDATA("N. Punti Vendita",$A$1,"Brand",$A171,"Data",DATE(YEAR(INDEX(Tendina_Data,SERVIZIO!$A$2)),MONTH(INDEX(Tendina_Data,SERVIZIO!$A$2)),1),"Settore",$B171)&lt;&gt;"",GETPIVOTDATA("N. Punti Vendita",$A$1,"Brand",$A171,"Data",DATE(YEAR(INDEX(Tendina_Data,SERVIZIO!$A$2)),MONTH(INDEX(Tendina_Data,SERVIZIO!$A$2)),1),"Settore",$B171),""),IF(AND(GETPIVOTDATA("N. Punti Vendita",$A$1,"Brand",$A171,"Data",DATE(YEAR(INDEX(Tendina_Data,SERVIZIO!$A$2)),MONTH(INDEX(Tendina_Data,SERVIZIO!$A$2)),1),"Settore",INDEX(Tendina_Settori,SERVIZIO!$A$3))&lt;&gt;"",INDEX(Tendina_Settori,SERVIZIO!$A$3)=$B171)=TRUE,GETPIVOTDATA("N. Punti Vendita",$A$1,"Brand",$A171,"Data",DATE(YEAR(INDEX(Tendina_Data,SERVIZIO!$A$2)),MONTH(INDEX(Tendina_Data,SERVIZIO!$A$2)),1),"Settore",INDEX(Tendina_Settori,SERVIZIO!$A$3)),"")),"")</f>
        <v>3</v>
      </c>
      <c r="P171" s="31">
        <f ca="1">IF(O171&lt;&gt;"",O171-(COUNTIF($O$3:O171,O171)/1000),"")</f>
        <v>2.9950000000000001</v>
      </c>
      <c r="Q171" s="31">
        <f t="shared" ca="1" si="8"/>
        <v>232</v>
      </c>
      <c r="R171" s="31"/>
      <c r="S171" s="31">
        <v>169</v>
      </c>
      <c r="T171" s="31" t="str">
        <f t="shared" ca="1" si="6"/>
        <v>Brand_105</v>
      </c>
      <c r="U171" s="31">
        <f t="shared" ca="1" si="7"/>
        <v>23</v>
      </c>
      <c r="V171" s="31" t="str">
        <f ca="1">IF(INDEX(Tendina_Brand_per_Settore,SERVIZIO!$A$4)='Pivot Punti Vendita'!$T171,'Pivot Punti Vendita'!$U171,"")</f>
        <v/>
      </c>
    </row>
    <row r="172" spans="1:22" x14ac:dyDescent="0.25">
      <c r="A172" t="s">
        <v>793</v>
      </c>
      <c r="B172" t="s">
        <v>223</v>
      </c>
      <c r="C172" s="31">
        <v>52</v>
      </c>
      <c r="D172" s="31">
        <v>52</v>
      </c>
      <c r="E172" s="31">
        <v>52</v>
      </c>
      <c r="F172" s="31"/>
      <c r="G172" s="31"/>
      <c r="H172" s="31"/>
      <c r="I172" s="31"/>
      <c r="J172" s="31"/>
      <c r="K172" s="31"/>
      <c r="L172" s="31"/>
      <c r="M172" s="31"/>
      <c r="N172" s="31"/>
      <c r="O172" s="31">
        <f ca="1">IFERROR(IF(SERVIZIO!$A$3=1,IF(GETPIVOTDATA("N. Punti Vendita",$A$1,"Brand",$A172,"Data",DATE(YEAR(INDEX(Tendina_Data,SERVIZIO!$A$2)),MONTH(INDEX(Tendina_Data,SERVIZIO!$A$2)),1),"Settore",$B172)&lt;&gt;"",GETPIVOTDATA("N. Punti Vendita",$A$1,"Brand",$A172,"Data",DATE(YEAR(INDEX(Tendina_Data,SERVIZIO!$A$2)),MONTH(INDEX(Tendina_Data,SERVIZIO!$A$2)),1),"Settore",$B172),""),IF(AND(GETPIVOTDATA("N. Punti Vendita",$A$1,"Brand",$A172,"Data",DATE(YEAR(INDEX(Tendina_Data,SERVIZIO!$A$2)),MONTH(INDEX(Tendina_Data,SERVIZIO!$A$2)),1),"Settore",INDEX(Tendina_Settori,SERVIZIO!$A$3))&lt;&gt;"",INDEX(Tendina_Settori,SERVIZIO!$A$3)=$B172)=TRUE,GETPIVOTDATA("N. Punti Vendita",$A$1,"Brand",$A172,"Data",DATE(YEAR(INDEX(Tendina_Data,SERVIZIO!$A$2)),MONTH(INDEX(Tendina_Data,SERVIZIO!$A$2)),1),"Settore",INDEX(Tendina_Settori,SERVIZIO!$A$3)),"")),"")</f>
        <v>52</v>
      </c>
      <c r="P172" s="31">
        <f ca="1">IF(O172&lt;&gt;"",O172-(COUNTIF($O$3:O172,O172)/1000),"")</f>
        <v>51.999000000000002</v>
      </c>
      <c r="Q172" s="31">
        <f t="shared" ca="1" si="8"/>
        <v>130</v>
      </c>
      <c r="R172" s="31"/>
      <c r="S172" s="31">
        <v>170</v>
      </c>
      <c r="T172" s="31" t="str">
        <f t="shared" ca="1" si="6"/>
        <v>Brand_190</v>
      </c>
      <c r="U172" s="31">
        <f t="shared" ca="1" si="7"/>
        <v>23</v>
      </c>
      <c r="V172" s="31" t="str">
        <f ca="1">IF(INDEX(Tendina_Brand_per_Settore,SERVIZIO!$A$4)='Pivot Punti Vendita'!$T172,'Pivot Punti Vendita'!$U172,"")</f>
        <v/>
      </c>
    </row>
    <row r="173" spans="1:22" x14ac:dyDescent="0.25">
      <c r="A173" t="s">
        <v>794</v>
      </c>
      <c r="B173" t="s">
        <v>564</v>
      </c>
      <c r="C173" s="31"/>
      <c r="D173" s="31"/>
      <c r="E173" s="31">
        <v>37</v>
      </c>
      <c r="F173" s="31"/>
      <c r="G173" s="31"/>
      <c r="H173" s="31"/>
      <c r="I173" s="31"/>
      <c r="J173" s="31"/>
      <c r="K173" s="31"/>
      <c r="L173" s="31"/>
      <c r="M173" s="31"/>
      <c r="N173" s="31"/>
      <c r="O173" s="31">
        <f ca="1">IFERROR(IF(SERVIZIO!$A$3=1,IF(GETPIVOTDATA("N. Punti Vendita",$A$1,"Brand",$A173,"Data",DATE(YEAR(INDEX(Tendina_Data,SERVIZIO!$A$2)),MONTH(INDEX(Tendina_Data,SERVIZIO!$A$2)),1),"Settore",$B173)&lt;&gt;"",GETPIVOTDATA("N. Punti Vendita",$A$1,"Brand",$A173,"Data",DATE(YEAR(INDEX(Tendina_Data,SERVIZIO!$A$2)),MONTH(INDEX(Tendina_Data,SERVIZIO!$A$2)),1),"Settore",$B173),""),IF(AND(GETPIVOTDATA("N. Punti Vendita",$A$1,"Brand",$A173,"Data",DATE(YEAR(INDEX(Tendina_Data,SERVIZIO!$A$2)),MONTH(INDEX(Tendina_Data,SERVIZIO!$A$2)),1),"Settore",INDEX(Tendina_Settori,SERVIZIO!$A$3))&lt;&gt;"",INDEX(Tendina_Settori,SERVIZIO!$A$3)=$B173)=TRUE,GETPIVOTDATA("N. Punti Vendita",$A$1,"Brand",$A173,"Data",DATE(YEAR(INDEX(Tendina_Data,SERVIZIO!$A$2)),MONTH(INDEX(Tendina_Data,SERVIZIO!$A$2)),1),"Settore",INDEX(Tendina_Settori,SERVIZIO!$A$3)),"")),"")</f>
        <v>37</v>
      </c>
      <c r="P173" s="31">
        <f ca="1">IF(O173&lt;&gt;"",O173-(COUNTIF($O$3:O173,O173)/1000),"")</f>
        <v>36.997999999999998</v>
      </c>
      <c r="Q173" s="31">
        <f t="shared" ca="1" si="8"/>
        <v>156</v>
      </c>
      <c r="R173" s="31"/>
      <c r="S173" s="31">
        <v>171</v>
      </c>
      <c r="T173" s="31" t="str">
        <f t="shared" ca="1" si="6"/>
        <v>Brand_93</v>
      </c>
      <c r="U173" s="31">
        <f t="shared" ca="1" si="7"/>
        <v>22</v>
      </c>
      <c r="V173" s="31" t="str">
        <f ca="1">IF(INDEX(Tendina_Brand_per_Settore,SERVIZIO!$A$4)='Pivot Punti Vendita'!$T173,'Pivot Punti Vendita'!$U173,"")</f>
        <v/>
      </c>
    </row>
    <row r="174" spans="1:22" x14ac:dyDescent="0.25">
      <c r="A174" t="s">
        <v>795</v>
      </c>
      <c r="B174" t="s">
        <v>133</v>
      </c>
      <c r="C174" s="31"/>
      <c r="D174" s="31"/>
      <c r="E174" s="31">
        <v>160</v>
      </c>
      <c r="F174" s="31"/>
      <c r="G174" s="31"/>
      <c r="H174" s="31"/>
      <c r="I174" s="31"/>
      <c r="J174" s="31"/>
      <c r="K174" s="31"/>
      <c r="L174" s="31"/>
      <c r="M174" s="31"/>
      <c r="N174" s="31"/>
      <c r="O174" s="31">
        <f ca="1">IFERROR(IF(SERVIZIO!$A$3=1,IF(GETPIVOTDATA("N. Punti Vendita",$A$1,"Brand",$A174,"Data",DATE(YEAR(INDEX(Tendina_Data,SERVIZIO!$A$2)),MONTH(INDEX(Tendina_Data,SERVIZIO!$A$2)),1),"Settore",$B174)&lt;&gt;"",GETPIVOTDATA("N. Punti Vendita",$A$1,"Brand",$A174,"Data",DATE(YEAR(INDEX(Tendina_Data,SERVIZIO!$A$2)),MONTH(INDEX(Tendina_Data,SERVIZIO!$A$2)),1),"Settore",$B174),""),IF(AND(GETPIVOTDATA("N. Punti Vendita",$A$1,"Brand",$A174,"Data",DATE(YEAR(INDEX(Tendina_Data,SERVIZIO!$A$2)),MONTH(INDEX(Tendina_Data,SERVIZIO!$A$2)),1),"Settore",INDEX(Tendina_Settori,SERVIZIO!$A$3))&lt;&gt;"",INDEX(Tendina_Settori,SERVIZIO!$A$3)=$B174)=TRUE,GETPIVOTDATA("N. Punti Vendita",$A$1,"Brand",$A174,"Data",DATE(YEAR(INDEX(Tendina_Data,SERVIZIO!$A$2)),MONTH(INDEX(Tendina_Data,SERVIZIO!$A$2)),1),"Settore",INDEX(Tendina_Settori,SERVIZIO!$A$3)),"")),"")</f>
        <v>160</v>
      </c>
      <c r="P174" s="31">
        <f ca="1">IF(O174&lt;&gt;"",O174-(COUNTIF($O$3:O174,O174)/1000),"")</f>
        <v>159.99799999999999</v>
      </c>
      <c r="Q174" s="31">
        <f t="shared" ca="1" si="8"/>
        <v>63</v>
      </c>
      <c r="R174" s="31"/>
      <c r="S174" s="31">
        <v>172</v>
      </c>
      <c r="T174" s="31" t="str">
        <f t="shared" ca="1" si="6"/>
        <v>Brand_74</v>
      </c>
      <c r="U174" s="31">
        <f t="shared" ca="1" si="7"/>
        <v>21</v>
      </c>
      <c r="V174" s="31" t="str">
        <f ca="1">IF(INDEX(Tendina_Brand_per_Settore,SERVIZIO!$A$4)='Pivot Punti Vendita'!$T174,'Pivot Punti Vendita'!$U174,"")</f>
        <v/>
      </c>
    </row>
    <row r="175" spans="1:22" x14ac:dyDescent="0.25">
      <c r="A175" t="s">
        <v>796</v>
      </c>
      <c r="B175" t="s">
        <v>200</v>
      </c>
      <c r="C175" s="31"/>
      <c r="D175" s="31">
        <v>187</v>
      </c>
      <c r="E175" s="31">
        <v>185</v>
      </c>
      <c r="F175" s="31"/>
      <c r="G175" s="31"/>
      <c r="H175" s="31"/>
      <c r="I175" s="31"/>
      <c r="J175" s="31"/>
      <c r="K175" s="31"/>
      <c r="L175" s="31"/>
      <c r="M175" s="31"/>
      <c r="N175" s="31"/>
      <c r="O175" s="31">
        <f ca="1">IFERROR(IF(SERVIZIO!$A$3=1,IF(GETPIVOTDATA("N. Punti Vendita",$A$1,"Brand",$A175,"Data",DATE(YEAR(INDEX(Tendina_Data,SERVIZIO!$A$2)),MONTH(INDEX(Tendina_Data,SERVIZIO!$A$2)),1),"Settore",$B175)&lt;&gt;"",GETPIVOTDATA("N. Punti Vendita",$A$1,"Brand",$A175,"Data",DATE(YEAR(INDEX(Tendina_Data,SERVIZIO!$A$2)),MONTH(INDEX(Tendina_Data,SERVIZIO!$A$2)),1),"Settore",$B175),""),IF(AND(GETPIVOTDATA("N. Punti Vendita",$A$1,"Brand",$A175,"Data",DATE(YEAR(INDEX(Tendina_Data,SERVIZIO!$A$2)),MONTH(INDEX(Tendina_Data,SERVIZIO!$A$2)),1),"Settore",INDEX(Tendina_Settori,SERVIZIO!$A$3))&lt;&gt;"",INDEX(Tendina_Settori,SERVIZIO!$A$3)=$B175)=TRUE,GETPIVOTDATA("N. Punti Vendita",$A$1,"Brand",$A175,"Data",DATE(YEAR(INDEX(Tendina_Data,SERVIZIO!$A$2)),MONTH(INDEX(Tendina_Data,SERVIZIO!$A$2)),1),"Settore",INDEX(Tendina_Settori,SERVIZIO!$A$3)),"")),"")</f>
        <v>185</v>
      </c>
      <c r="P175" s="31">
        <f ca="1">IF(O175&lt;&gt;"",O175-(COUNTIF($O$3:O175,O175)/1000),"")</f>
        <v>184.99799999999999</v>
      </c>
      <c r="Q175" s="31">
        <f t="shared" ca="1" si="8"/>
        <v>54</v>
      </c>
      <c r="R175" s="31"/>
      <c r="S175" s="31">
        <v>173</v>
      </c>
      <c r="T175" s="31" t="str">
        <f t="shared" ca="1" si="6"/>
        <v>Brand_102</v>
      </c>
      <c r="U175" s="31">
        <f t="shared" ca="1" si="7"/>
        <v>21</v>
      </c>
      <c r="V175" s="31" t="str">
        <f ca="1">IF(INDEX(Tendina_Brand_per_Settore,SERVIZIO!$A$4)='Pivot Punti Vendita'!$T175,'Pivot Punti Vendita'!$U175,"")</f>
        <v/>
      </c>
    </row>
    <row r="176" spans="1:22" x14ac:dyDescent="0.25">
      <c r="A176" t="s">
        <v>797</v>
      </c>
      <c r="B176" t="s">
        <v>108</v>
      </c>
      <c r="C176" s="31">
        <v>50</v>
      </c>
      <c r="D176" s="31">
        <v>50</v>
      </c>
      <c r="E176" s="31">
        <v>50</v>
      </c>
      <c r="F176" s="31"/>
      <c r="G176" s="31"/>
      <c r="H176" s="31"/>
      <c r="I176" s="31"/>
      <c r="J176" s="31"/>
      <c r="K176" s="31"/>
      <c r="L176" s="31"/>
      <c r="M176" s="31"/>
      <c r="N176" s="31"/>
      <c r="O176" s="31">
        <f ca="1">IFERROR(IF(SERVIZIO!$A$3=1,IF(GETPIVOTDATA("N. Punti Vendita",$A$1,"Brand",$A176,"Data",DATE(YEAR(INDEX(Tendina_Data,SERVIZIO!$A$2)),MONTH(INDEX(Tendina_Data,SERVIZIO!$A$2)),1),"Settore",$B176)&lt;&gt;"",GETPIVOTDATA("N. Punti Vendita",$A$1,"Brand",$A176,"Data",DATE(YEAR(INDEX(Tendina_Data,SERVIZIO!$A$2)),MONTH(INDEX(Tendina_Data,SERVIZIO!$A$2)),1),"Settore",$B176),""),IF(AND(GETPIVOTDATA("N. Punti Vendita",$A$1,"Brand",$A176,"Data",DATE(YEAR(INDEX(Tendina_Data,SERVIZIO!$A$2)),MONTH(INDEX(Tendina_Data,SERVIZIO!$A$2)),1),"Settore",INDEX(Tendina_Settori,SERVIZIO!$A$3))&lt;&gt;"",INDEX(Tendina_Settori,SERVIZIO!$A$3)=$B176)=TRUE,GETPIVOTDATA("N. Punti Vendita",$A$1,"Brand",$A176,"Data",DATE(YEAR(INDEX(Tendina_Data,SERVIZIO!$A$2)),MONTH(INDEX(Tendina_Data,SERVIZIO!$A$2)),1),"Settore",INDEX(Tendina_Settori,SERVIZIO!$A$3)),"")),"")</f>
        <v>50</v>
      </c>
      <c r="P176" s="31">
        <f ca="1">IF(O176&lt;&gt;"",O176-(COUNTIF($O$3:O176,O176)/1000),"")</f>
        <v>49.997999999999998</v>
      </c>
      <c r="Q176" s="31">
        <f t="shared" ca="1" si="8"/>
        <v>133</v>
      </c>
      <c r="R176" s="31"/>
      <c r="S176" s="31">
        <v>174</v>
      </c>
      <c r="T176" s="31" t="str">
        <f t="shared" ca="1" si="6"/>
        <v>Brand_112</v>
      </c>
      <c r="U176" s="31">
        <f t="shared" ca="1" si="7"/>
        <v>21</v>
      </c>
      <c r="V176" s="31" t="str">
        <f ca="1">IF(INDEX(Tendina_Brand_per_Settore,SERVIZIO!$A$4)='Pivot Punti Vendita'!$T176,'Pivot Punti Vendita'!$U176,"")</f>
        <v/>
      </c>
    </row>
    <row r="177" spans="1:22" x14ac:dyDescent="0.25">
      <c r="A177" t="s">
        <v>798</v>
      </c>
      <c r="B177" t="s">
        <v>200</v>
      </c>
      <c r="C177" s="31"/>
      <c r="D177" s="31"/>
      <c r="E177" s="31">
        <v>571</v>
      </c>
      <c r="F177" s="31"/>
      <c r="G177" s="31"/>
      <c r="H177" s="31"/>
      <c r="I177" s="31"/>
      <c r="J177" s="31"/>
      <c r="K177" s="31"/>
      <c r="L177" s="31"/>
      <c r="M177" s="31"/>
      <c r="N177" s="31"/>
      <c r="O177" s="31">
        <f ca="1">IFERROR(IF(SERVIZIO!$A$3=1,IF(GETPIVOTDATA("N. Punti Vendita",$A$1,"Brand",$A177,"Data",DATE(YEAR(INDEX(Tendina_Data,SERVIZIO!$A$2)),MONTH(INDEX(Tendina_Data,SERVIZIO!$A$2)),1),"Settore",$B177)&lt;&gt;"",GETPIVOTDATA("N. Punti Vendita",$A$1,"Brand",$A177,"Data",DATE(YEAR(INDEX(Tendina_Data,SERVIZIO!$A$2)),MONTH(INDEX(Tendina_Data,SERVIZIO!$A$2)),1),"Settore",$B177),""),IF(AND(GETPIVOTDATA("N. Punti Vendita",$A$1,"Brand",$A177,"Data",DATE(YEAR(INDEX(Tendina_Data,SERVIZIO!$A$2)),MONTH(INDEX(Tendina_Data,SERVIZIO!$A$2)),1),"Settore",INDEX(Tendina_Settori,SERVIZIO!$A$3))&lt;&gt;"",INDEX(Tendina_Settori,SERVIZIO!$A$3)=$B177)=TRUE,GETPIVOTDATA("N. Punti Vendita",$A$1,"Brand",$A177,"Data",DATE(YEAR(INDEX(Tendina_Data,SERVIZIO!$A$2)),MONTH(INDEX(Tendina_Data,SERVIZIO!$A$2)),1),"Settore",INDEX(Tendina_Settori,SERVIZIO!$A$3)),"")),"")</f>
        <v>571</v>
      </c>
      <c r="P177" s="31">
        <f ca="1">IF(O177&lt;&gt;"",O177-(COUNTIF($O$3:O177,O177)/1000),"")</f>
        <v>570.99900000000002</v>
      </c>
      <c r="Q177" s="31">
        <f t="shared" ca="1" si="8"/>
        <v>15</v>
      </c>
      <c r="R177" s="31"/>
      <c r="S177" s="31">
        <v>175</v>
      </c>
      <c r="T177" s="31" t="str">
        <f t="shared" ca="1" si="6"/>
        <v>Brand_222</v>
      </c>
      <c r="U177" s="31">
        <f t="shared" ca="1" si="7"/>
        <v>21</v>
      </c>
      <c r="V177" s="31" t="str">
        <f ca="1">IF(INDEX(Tendina_Brand_per_Settore,SERVIZIO!$A$4)='Pivot Punti Vendita'!$T177,'Pivot Punti Vendita'!$U177,"")</f>
        <v/>
      </c>
    </row>
    <row r="178" spans="1:22" x14ac:dyDescent="0.25">
      <c r="A178" t="s">
        <v>799</v>
      </c>
      <c r="B178" t="s">
        <v>200</v>
      </c>
      <c r="C178" s="31">
        <v>777</v>
      </c>
      <c r="D178" s="31">
        <v>777</v>
      </c>
      <c r="E178" s="31">
        <v>777</v>
      </c>
      <c r="F178" s="31"/>
      <c r="G178" s="31"/>
      <c r="H178" s="31"/>
      <c r="I178" s="31"/>
      <c r="J178" s="31"/>
      <c r="K178" s="31"/>
      <c r="L178" s="31"/>
      <c r="M178" s="31"/>
      <c r="N178" s="31"/>
      <c r="O178" s="31">
        <f ca="1">IFERROR(IF(SERVIZIO!$A$3=1,IF(GETPIVOTDATA("N. Punti Vendita",$A$1,"Brand",$A178,"Data",DATE(YEAR(INDEX(Tendina_Data,SERVIZIO!$A$2)),MONTH(INDEX(Tendina_Data,SERVIZIO!$A$2)),1),"Settore",$B178)&lt;&gt;"",GETPIVOTDATA("N. Punti Vendita",$A$1,"Brand",$A178,"Data",DATE(YEAR(INDEX(Tendina_Data,SERVIZIO!$A$2)),MONTH(INDEX(Tendina_Data,SERVIZIO!$A$2)),1),"Settore",$B178),""),IF(AND(GETPIVOTDATA("N. Punti Vendita",$A$1,"Brand",$A178,"Data",DATE(YEAR(INDEX(Tendina_Data,SERVIZIO!$A$2)),MONTH(INDEX(Tendina_Data,SERVIZIO!$A$2)),1),"Settore",INDEX(Tendina_Settori,SERVIZIO!$A$3))&lt;&gt;"",INDEX(Tendina_Settori,SERVIZIO!$A$3)=$B178)=TRUE,GETPIVOTDATA("N. Punti Vendita",$A$1,"Brand",$A178,"Data",DATE(YEAR(INDEX(Tendina_Data,SERVIZIO!$A$2)),MONTH(INDEX(Tendina_Data,SERVIZIO!$A$2)),1),"Settore",INDEX(Tendina_Settori,SERVIZIO!$A$3)),"")),"")</f>
        <v>777</v>
      </c>
      <c r="P178" s="31">
        <f ca="1">IF(O178&lt;&gt;"",O178-(COUNTIF($O$3:O178,O178)/1000),"")</f>
        <v>776.99900000000002</v>
      </c>
      <c r="Q178" s="31">
        <f t="shared" ca="1" si="8"/>
        <v>8</v>
      </c>
      <c r="R178" s="31"/>
      <c r="S178" s="31">
        <v>176</v>
      </c>
      <c r="T178" s="31" t="str">
        <f t="shared" ca="1" si="6"/>
        <v>Brand_137</v>
      </c>
      <c r="U178" s="31">
        <f t="shared" ca="1" si="7"/>
        <v>19</v>
      </c>
      <c r="V178" s="31" t="str">
        <f ca="1">IF(INDEX(Tendina_Brand_per_Settore,SERVIZIO!$A$4)='Pivot Punti Vendita'!$T178,'Pivot Punti Vendita'!$U178,"")</f>
        <v/>
      </c>
    </row>
    <row r="179" spans="1:22" x14ac:dyDescent="0.25">
      <c r="A179" t="s">
        <v>800</v>
      </c>
      <c r="B179" t="s">
        <v>200</v>
      </c>
      <c r="C179" s="31"/>
      <c r="D179" s="31">
        <v>30</v>
      </c>
      <c r="E179" s="31">
        <v>10</v>
      </c>
      <c r="F179" s="31"/>
      <c r="G179" s="31"/>
      <c r="H179" s="31"/>
      <c r="I179" s="31"/>
      <c r="J179" s="31"/>
      <c r="K179" s="31"/>
      <c r="L179" s="31"/>
      <c r="M179" s="31"/>
      <c r="N179" s="31"/>
      <c r="O179" s="31">
        <f ca="1">IFERROR(IF(SERVIZIO!$A$3=1,IF(GETPIVOTDATA("N. Punti Vendita",$A$1,"Brand",$A179,"Data",DATE(YEAR(INDEX(Tendina_Data,SERVIZIO!$A$2)),MONTH(INDEX(Tendina_Data,SERVIZIO!$A$2)),1),"Settore",$B179)&lt;&gt;"",GETPIVOTDATA("N. Punti Vendita",$A$1,"Brand",$A179,"Data",DATE(YEAR(INDEX(Tendina_Data,SERVIZIO!$A$2)),MONTH(INDEX(Tendina_Data,SERVIZIO!$A$2)),1),"Settore",$B179),""),IF(AND(GETPIVOTDATA("N. Punti Vendita",$A$1,"Brand",$A179,"Data",DATE(YEAR(INDEX(Tendina_Data,SERVIZIO!$A$2)),MONTH(INDEX(Tendina_Data,SERVIZIO!$A$2)),1),"Settore",INDEX(Tendina_Settori,SERVIZIO!$A$3))&lt;&gt;"",INDEX(Tendina_Settori,SERVIZIO!$A$3)=$B179)=TRUE,GETPIVOTDATA("N. Punti Vendita",$A$1,"Brand",$A179,"Data",DATE(YEAR(INDEX(Tendina_Data,SERVIZIO!$A$2)),MONTH(INDEX(Tendina_Data,SERVIZIO!$A$2)),1),"Settore",INDEX(Tendina_Settori,SERVIZIO!$A$3)),"")),"")</f>
        <v>10</v>
      </c>
      <c r="P179" s="31">
        <f ca="1">IF(O179&lt;&gt;"",O179-(COUNTIF($O$3:O179,O179)/1000),"")</f>
        <v>9.9939999999999998</v>
      </c>
      <c r="Q179" s="31">
        <f t="shared" ca="1" si="8"/>
        <v>196</v>
      </c>
      <c r="R179" s="31"/>
      <c r="S179" s="31">
        <v>177</v>
      </c>
      <c r="T179" s="31" t="str">
        <f t="shared" ca="1" si="6"/>
        <v>Brand_155</v>
      </c>
      <c r="U179" s="31">
        <f t="shared" ca="1" si="7"/>
        <v>18</v>
      </c>
      <c r="V179" s="31" t="str">
        <f ca="1">IF(INDEX(Tendina_Brand_per_Settore,SERVIZIO!$A$4)='Pivot Punti Vendita'!$T179,'Pivot Punti Vendita'!$U179,"")</f>
        <v/>
      </c>
    </row>
    <row r="180" spans="1:22" x14ac:dyDescent="0.25">
      <c r="A180" t="s">
        <v>801</v>
      </c>
      <c r="B180" t="s">
        <v>222</v>
      </c>
      <c r="C180" s="31">
        <v>164</v>
      </c>
      <c r="D180" s="31">
        <v>164</v>
      </c>
      <c r="E180" s="31">
        <v>164</v>
      </c>
      <c r="F180" s="31"/>
      <c r="G180" s="31"/>
      <c r="H180" s="31"/>
      <c r="I180" s="31"/>
      <c r="J180" s="31"/>
      <c r="K180" s="31"/>
      <c r="L180" s="31"/>
      <c r="M180" s="31"/>
      <c r="N180" s="31"/>
      <c r="O180" s="31">
        <f ca="1">IFERROR(IF(SERVIZIO!$A$3=1,IF(GETPIVOTDATA("N. Punti Vendita",$A$1,"Brand",$A180,"Data",DATE(YEAR(INDEX(Tendina_Data,SERVIZIO!$A$2)),MONTH(INDEX(Tendina_Data,SERVIZIO!$A$2)),1),"Settore",$B180)&lt;&gt;"",GETPIVOTDATA("N. Punti Vendita",$A$1,"Brand",$A180,"Data",DATE(YEAR(INDEX(Tendina_Data,SERVIZIO!$A$2)),MONTH(INDEX(Tendina_Data,SERVIZIO!$A$2)),1),"Settore",$B180),""),IF(AND(GETPIVOTDATA("N. Punti Vendita",$A$1,"Brand",$A180,"Data",DATE(YEAR(INDEX(Tendina_Data,SERVIZIO!$A$2)),MONTH(INDEX(Tendina_Data,SERVIZIO!$A$2)),1),"Settore",INDEX(Tendina_Settori,SERVIZIO!$A$3))&lt;&gt;"",INDEX(Tendina_Settori,SERVIZIO!$A$3)=$B180)=TRUE,GETPIVOTDATA("N. Punti Vendita",$A$1,"Brand",$A180,"Data",DATE(YEAR(INDEX(Tendina_Data,SERVIZIO!$A$2)),MONTH(INDEX(Tendina_Data,SERVIZIO!$A$2)),1),"Settore",INDEX(Tendina_Settori,SERVIZIO!$A$3)),"")),"")</f>
        <v>164</v>
      </c>
      <c r="P180" s="31">
        <f ca="1">IF(O180&lt;&gt;"",O180-(COUNTIF($O$3:O180,O180)/1000),"")</f>
        <v>163.999</v>
      </c>
      <c r="Q180" s="31">
        <f t="shared" ca="1" si="8"/>
        <v>61</v>
      </c>
      <c r="R180" s="31"/>
      <c r="S180" s="31">
        <v>178</v>
      </c>
      <c r="T180" s="31" t="str">
        <f t="shared" ca="1" si="6"/>
        <v>Brand_108</v>
      </c>
      <c r="U180" s="31">
        <f t="shared" ca="1" si="7"/>
        <v>17</v>
      </c>
      <c r="V180" s="31" t="str">
        <f ca="1">IF(INDEX(Tendina_Brand_per_Settore,SERVIZIO!$A$4)='Pivot Punti Vendita'!$T180,'Pivot Punti Vendita'!$U180,"")</f>
        <v/>
      </c>
    </row>
    <row r="181" spans="1:22" x14ac:dyDescent="0.25">
      <c r="A181" t="s">
        <v>802</v>
      </c>
      <c r="B181" t="s">
        <v>137</v>
      </c>
      <c r="C181" s="31"/>
      <c r="D181" s="31">
        <v>33</v>
      </c>
      <c r="E181" s="31">
        <v>45</v>
      </c>
      <c r="F181" s="31"/>
      <c r="G181" s="31"/>
      <c r="H181" s="31"/>
      <c r="I181" s="31"/>
      <c r="J181" s="31"/>
      <c r="K181" s="31"/>
      <c r="L181" s="31"/>
      <c r="M181" s="31"/>
      <c r="N181" s="31"/>
      <c r="O181" s="31">
        <f ca="1">IFERROR(IF(SERVIZIO!$A$3=1,IF(GETPIVOTDATA("N. Punti Vendita",$A$1,"Brand",$A181,"Data",DATE(YEAR(INDEX(Tendina_Data,SERVIZIO!$A$2)),MONTH(INDEX(Tendina_Data,SERVIZIO!$A$2)),1),"Settore",$B181)&lt;&gt;"",GETPIVOTDATA("N. Punti Vendita",$A$1,"Brand",$A181,"Data",DATE(YEAR(INDEX(Tendina_Data,SERVIZIO!$A$2)),MONTH(INDEX(Tendina_Data,SERVIZIO!$A$2)),1),"Settore",$B181),""),IF(AND(GETPIVOTDATA("N. Punti Vendita",$A$1,"Brand",$A181,"Data",DATE(YEAR(INDEX(Tendina_Data,SERVIZIO!$A$2)),MONTH(INDEX(Tendina_Data,SERVIZIO!$A$2)),1),"Settore",INDEX(Tendina_Settori,SERVIZIO!$A$3))&lt;&gt;"",INDEX(Tendina_Settori,SERVIZIO!$A$3)=$B181)=TRUE,GETPIVOTDATA("N. Punti Vendita",$A$1,"Brand",$A181,"Data",DATE(YEAR(INDEX(Tendina_Data,SERVIZIO!$A$2)),MONTH(INDEX(Tendina_Data,SERVIZIO!$A$2)),1),"Settore",INDEX(Tendina_Settori,SERVIZIO!$A$3)),"")),"")</f>
        <v>45</v>
      </c>
      <c r="P181" s="31">
        <f ca="1">IF(O181&lt;&gt;"",O181-(COUNTIF($O$3:O181,O181)/1000),"")</f>
        <v>44.997</v>
      </c>
      <c r="Q181" s="31">
        <f t="shared" ca="1" si="8"/>
        <v>143</v>
      </c>
      <c r="R181" s="31"/>
      <c r="S181" s="31">
        <v>179</v>
      </c>
      <c r="T181" s="31" t="str">
        <f t="shared" ca="1" si="6"/>
        <v>Brand_216</v>
      </c>
      <c r="U181" s="31">
        <f t="shared" ca="1" si="7"/>
        <v>17</v>
      </c>
      <c r="V181" s="31" t="str">
        <f ca="1">IF(INDEX(Tendina_Brand_per_Settore,SERVIZIO!$A$4)='Pivot Punti Vendita'!$T181,'Pivot Punti Vendita'!$U181,"")</f>
        <v/>
      </c>
    </row>
    <row r="182" spans="1:22" x14ac:dyDescent="0.25">
      <c r="A182" t="s">
        <v>803</v>
      </c>
      <c r="B182" t="s">
        <v>200</v>
      </c>
      <c r="C182" s="31"/>
      <c r="D182" s="31">
        <v>100</v>
      </c>
      <c r="E182" s="31">
        <v>100</v>
      </c>
      <c r="F182" s="31"/>
      <c r="G182" s="31"/>
      <c r="H182" s="31"/>
      <c r="I182" s="31"/>
      <c r="J182" s="31"/>
      <c r="K182" s="31"/>
      <c r="L182" s="31"/>
      <c r="M182" s="31"/>
      <c r="N182" s="31"/>
      <c r="O182" s="31">
        <f ca="1">IFERROR(IF(SERVIZIO!$A$3=1,IF(GETPIVOTDATA("N. Punti Vendita",$A$1,"Brand",$A182,"Data",DATE(YEAR(INDEX(Tendina_Data,SERVIZIO!$A$2)),MONTH(INDEX(Tendina_Data,SERVIZIO!$A$2)),1),"Settore",$B182)&lt;&gt;"",GETPIVOTDATA("N. Punti Vendita",$A$1,"Brand",$A182,"Data",DATE(YEAR(INDEX(Tendina_Data,SERVIZIO!$A$2)),MONTH(INDEX(Tendina_Data,SERVIZIO!$A$2)),1),"Settore",$B182),""),IF(AND(GETPIVOTDATA("N. Punti Vendita",$A$1,"Brand",$A182,"Data",DATE(YEAR(INDEX(Tendina_Data,SERVIZIO!$A$2)),MONTH(INDEX(Tendina_Data,SERVIZIO!$A$2)),1),"Settore",INDEX(Tendina_Settori,SERVIZIO!$A$3))&lt;&gt;"",INDEX(Tendina_Settori,SERVIZIO!$A$3)=$B182)=TRUE,GETPIVOTDATA("N. Punti Vendita",$A$1,"Brand",$A182,"Data",DATE(YEAR(INDEX(Tendina_Data,SERVIZIO!$A$2)),MONTH(INDEX(Tendina_Data,SERVIZIO!$A$2)),1),"Settore",INDEX(Tendina_Settori,SERVIZIO!$A$3)),"")),"")</f>
        <v>100</v>
      </c>
      <c r="P182" s="31">
        <f ca="1">IF(O182&lt;&gt;"",O182-(COUNTIF($O$3:O182,O182)/1000),"")</f>
        <v>99.997</v>
      </c>
      <c r="Q182" s="31">
        <f t="shared" ca="1" si="8"/>
        <v>93</v>
      </c>
      <c r="R182" s="31"/>
      <c r="S182" s="31">
        <v>180</v>
      </c>
      <c r="T182" s="31" t="str">
        <f t="shared" ca="1" si="6"/>
        <v>Apple</v>
      </c>
      <c r="U182" s="31">
        <f t="shared" ca="1" si="7"/>
        <v>16</v>
      </c>
      <c r="V182" s="31" t="str">
        <f ca="1">IF(INDEX(Tendina_Brand_per_Settore,SERVIZIO!$A$4)='Pivot Punti Vendita'!$T182,'Pivot Punti Vendita'!$U182,"")</f>
        <v/>
      </c>
    </row>
    <row r="183" spans="1:22" x14ac:dyDescent="0.25">
      <c r="A183" t="s">
        <v>804</v>
      </c>
      <c r="B183" t="s">
        <v>206</v>
      </c>
      <c r="C183" s="31">
        <v>2</v>
      </c>
      <c r="D183" s="31">
        <v>2</v>
      </c>
      <c r="E183" s="31">
        <v>2</v>
      </c>
      <c r="F183" s="31"/>
      <c r="G183" s="31"/>
      <c r="H183" s="31"/>
      <c r="I183" s="31"/>
      <c r="J183" s="31"/>
      <c r="K183" s="31"/>
      <c r="L183" s="31"/>
      <c r="M183" s="31"/>
      <c r="N183" s="31"/>
      <c r="O183" s="31">
        <f ca="1">IFERROR(IF(SERVIZIO!$A$3=1,IF(GETPIVOTDATA("N. Punti Vendita",$A$1,"Brand",$A183,"Data",DATE(YEAR(INDEX(Tendina_Data,SERVIZIO!$A$2)),MONTH(INDEX(Tendina_Data,SERVIZIO!$A$2)),1),"Settore",$B183)&lt;&gt;"",GETPIVOTDATA("N. Punti Vendita",$A$1,"Brand",$A183,"Data",DATE(YEAR(INDEX(Tendina_Data,SERVIZIO!$A$2)),MONTH(INDEX(Tendina_Data,SERVIZIO!$A$2)),1),"Settore",$B183),""),IF(AND(GETPIVOTDATA("N. Punti Vendita",$A$1,"Brand",$A183,"Data",DATE(YEAR(INDEX(Tendina_Data,SERVIZIO!$A$2)),MONTH(INDEX(Tendina_Data,SERVIZIO!$A$2)),1),"Settore",INDEX(Tendina_Settori,SERVIZIO!$A$3))&lt;&gt;"",INDEX(Tendina_Settori,SERVIZIO!$A$3)=$B183)=TRUE,GETPIVOTDATA("N. Punti Vendita",$A$1,"Brand",$A183,"Data",DATE(YEAR(INDEX(Tendina_Data,SERVIZIO!$A$2)),MONTH(INDEX(Tendina_Data,SERVIZIO!$A$2)),1),"Settore",INDEX(Tendina_Settori,SERVIZIO!$A$3)),"")),"")</f>
        <v>2</v>
      </c>
      <c r="P183" s="31">
        <f ca="1">IF(O183&lt;&gt;"",O183-(COUNTIF($O$3:O183,O183)/1000),"")</f>
        <v>1.9950000000000001</v>
      </c>
      <c r="Q183" s="31">
        <f t="shared" ca="1" si="8"/>
        <v>238</v>
      </c>
      <c r="R183" s="31"/>
      <c r="S183" s="31">
        <v>181</v>
      </c>
      <c r="T183" s="31" t="str">
        <f t="shared" ca="1" si="6"/>
        <v>Brand_40</v>
      </c>
      <c r="U183" s="31">
        <f t="shared" ca="1" si="7"/>
        <v>16</v>
      </c>
      <c r="V183" s="31" t="str">
        <f ca="1">IF(INDEX(Tendina_Brand_per_Settore,SERVIZIO!$A$4)='Pivot Punti Vendita'!$T183,'Pivot Punti Vendita'!$U183,"")</f>
        <v/>
      </c>
    </row>
    <row r="184" spans="1:22" x14ac:dyDescent="0.25">
      <c r="A184" t="s">
        <v>805</v>
      </c>
      <c r="B184" t="s">
        <v>222</v>
      </c>
      <c r="C184" s="31">
        <v>300</v>
      </c>
      <c r="D184" s="31">
        <v>300</v>
      </c>
      <c r="E184" s="31">
        <v>300</v>
      </c>
      <c r="F184" s="31"/>
      <c r="G184" s="31"/>
      <c r="H184" s="31"/>
      <c r="I184" s="31"/>
      <c r="J184" s="31"/>
      <c r="K184" s="31"/>
      <c r="L184" s="31"/>
      <c r="M184" s="31"/>
      <c r="N184" s="31"/>
      <c r="O184" s="31">
        <f ca="1">IFERROR(IF(SERVIZIO!$A$3=1,IF(GETPIVOTDATA("N. Punti Vendita",$A$1,"Brand",$A184,"Data",DATE(YEAR(INDEX(Tendina_Data,SERVIZIO!$A$2)),MONTH(INDEX(Tendina_Data,SERVIZIO!$A$2)),1),"Settore",$B184)&lt;&gt;"",GETPIVOTDATA("N. Punti Vendita",$A$1,"Brand",$A184,"Data",DATE(YEAR(INDEX(Tendina_Data,SERVIZIO!$A$2)),MONTH(INDEX(Tendina_Data,SERVIZIO!$A$2)),1),"Settore",$B184),""),IF(AND(GETPIVOTDATA("N. Punti Vendita",$A$1,"Brand",$A184,"Data",DATE(YEAR(INDEX(Tendina_Data,SERVIZIO!$A$2)),MONTH(INDEX(Tendina_Data,SERVIZIO!$A$2)),1),"Settore",INDEX(Tendina_Settori,SERVIZIO!$A$3))&lt;&gt;"",INDEX(Tendina_Settori,SERVIZIO!$A$3)=$B184)=TRUE,GETPIVOTDATA("N. Punti Vendita",$A$1,"Brand",$A184,"Data",DATE(YEAR(INDEX(Tendina_Data,SERVIZIO!$A$2)),MONTH(INDEX(Tendina_Data,SERVIZIO!$A$2)),1),"Settore",INDEX(Tendina_Settori,SERVIZIO!$A$3)),"")),"")</f>
        <v>300</v>
      </c>
      <c r="P184" s="31">
        <f ca="1">IF(O184&lt;&gt;"",O184-(COUNTIF($O$3:O184,O184)/1000),"")</f>
        <v>299.99799999999999</v>
      </c>
      <c r="Q184" s="31">
        <f t="shared" ca="1" si="8"/>
        <v>36</v>
      </c>
      <c r="R184" s="31"/>
      <c r="S184" s="31">
        <v>182</v>
      </c>
      <c r="T184" s="31" t="str">
        <f t="shared" ca="1" si="6"/>
        <v>Brand_229</v>
      </c>
      <c r="U184" s="31">
        <f t="shared" ca="1" si="7"/>
        <v>16</v>
      </c>
      <c r="V184" s="31" t="str">
        <f ca="1">IF(INDEX(Tendina_Brand_per_Settore,SERVIZIO!$A$4)='Pivot Punti Vendita'!$T184,'Pivot Punti Vendita'!$U184,"")</f>
        <v/>
      </c>
    </row>
    <row r="185" spans="1:22" x14ac:dyDescent="0.25">
      <c r="A185" t="s">
        <v>806</v>
      </c>
      <c r="B185" t="s">
        <v>206</v>
      </c>
      <c r="C185" s="31">
        <v>3</v>
      </c>
      <c r="D185" s="31">
        <v>3</v>
      </c>
      <c r="E185" s="31">
        <v>3</v>
      </c>
      <c r="F185" s="31"/>
      <c r="G185" s="31"/>
      <c r="H185" s="31"/>
      <c r="I185" s="31"/>
      <c r="J185" s="31"/>
      <c r="K185" s="31"/>
      <c r="L185" s="31"/>
      <c r="M185" s="31"/>
      <c r="N185" s="31"/>
      <c r="O185" s="31">
        <f ca="1">IFERROR(IF(SERVIZIO!$A$3=1,IF(GETPIVOTDATA("N. Punti Vendita",$A$1,"Brand",$A185,"Data",DATE(YEAR(INDEX(Tendina_Data,SERVIZIO!$A$2)),MONTH(INDEX(Tendina_Data,SERVIZIO!$A$2)),1),"Settore",$B185)&lt;&gt;"",GETPIVOTDATA("N. Punti Vendita",$A$1,"Brand",$A185,"Data",DATE(YEAR(INDEX(Tendina_Data,SERVIZIO!$A$2)),MONTH(INDEX(Tendina_Data,SERVIZIO!$A$2)),1),"Settore",$B185),""),IF(AND(GETPIVOTDATA("N. Punti Vendita",$A$1,"Brand",$A185,"Data",DATE(YEAR(INDEX(Tendina_Data,SERVIZIO!$A$2)),MONTH(INDEX(Tendina_Data,SERVIZIO!$A$2)),1),"Settore",INDEX(Tendina_Settori,SERVIZIO!$A$3))&lt;&gt;"",INDEX(Tendina_Settori,SERVIZIO!$A$3)=$B185)=TRUE,GETPIVOTDATA("N. Punti Vendita",$A$1,"Brand",$A185,"Data",DATE(YEAR(INDEX(Tendina_Data,SERVIZIO!$A$2)),MONTH(INDEX(Tendina_Data,SERVIZIO!$A$2)),1),"Settore",INDEX(Tendina_Settori,SERVIZIO!$A$3)),"")),"")</f>
        <v>3</v>
      </c>
      <c r="P185" s="31">
        <f ca="1">IF(O185&lt;&gt;"",O185-(COUNTIF($O$3:O185,O185)/1000),"")</f>
        <v>2.9940000000000002</v>
      </c>
      <c r="Q185" s="31">
        <f t="shared" ca="1" si="8"/>
        <v>233</v>
      </c>
      <c r="R185" s="31"/>
      <c r="S185" s="31">
        <v>183</v>
      </c>
      <c r="T185" s="31" t="str">
        <f t="shared" ca="1" si="6"/>
        <v>Brand_84</v>
      </c>
      <c r="U185" s="31">
        <f t="shared" ca="1" si="7"/>
        <v>15</v>
      </c>
      <c r="V185" s="31" t="str">
        <f ca="1">IF(INDEX(Tendina_Brand_per_Settore,SERVIZIO!$A$4)='Pivot Punti Vendita'!$T185,'Pivot Punti Vendita'!$U185,"")</f>
        <v/>
      </c>
    </row>
    <row r="186" spans="1:22" x14ac:dyDescent="0.25">
      <c r="A186" t="s">
        <v>807</v>
      </c>
      <c r="B186" t="s">
        <v>200</v>
      </c>
      <c r="C186" s="31"/>
      <c r="D186" s="31">
        <v>120</v>
      </c>
      <c r="E186" s="31">
        <v>120</v>
      </c>
      <c r="F186" s="31"/>
      <c r="G186" s="31"/>
      <c r="H186" s="31"/>
      <c r="I186" s="31"/>
      <c r="J186" s="31"/>
      <c r="K186" s="31"/>
      <c r="L186" s="31"/>
      <c r="M186" s="31"/>
      <c r="N186" s="31"/>
      <c r="O186" s="31">
        <f ca="1">IFERROR(IF(SERVIZIO!$A$3=1,IF(GETPIVOTDATA("N. Punti Vendita",$A$1,"Brand",$A186,"Data",DATE(YEAR(INDEX(Tendina_Data,SERVIZIO!$A$2)),MONTH(INDEX(Tendina_Data,SERVIZIO!$A$2)),1),"Settore",$B186)&lt;&gt;"",GETPIVOTDATA("N. Punti Vendita",$A$1,"Brand",$A186,"Data",DATE(YEAR(INDEX(Tendina_Data,SERVIZIO!$A$2)),MONTH(INDEX(Tendina_Data,SERVIZIO!$A$2)),1),"Settore",$B186),""),IF(AND(GETPIVOTDATA("N. Punti Vendita",$A$1,"Brand",$A186,"Data",DATE(YEAR(INDEX(Tendina_Data,SERVIZIO!$A$2)),MONTH(INDEX(Tendina_Data,SERVIZIO!$A$2)),1),"Settore",INDEX(Tendina_Settori,SERVIZIO!$A$3))&lt;&gt;"",INDEX(Tendina_Settori,SERVIZIO!$A$3)=$B186)=TRUE,GETPIVOTDATA("N. Punti Vendita",$A$1,"Brand",$A186,"Data",DATE(YEAR(INDEX(Tendina_Data,SERVIZIO!$A$2)),MONTH(INDEX(Tendina_Data,SERVIZIO!$A$2)),1),"Settore",INDEX(Tendina_Settori,SERVIZIO!$A$3)),"")),"")</f>
        <v>120</v>
      </c>
      <c r="P186" s="31">
        <f ca="1">IF(O186&lt;&gt;"",O186-(COUNTIF($O$3:O186,O186)/1000),"")</f>
        <v>119.998</v>
      </c>
      <c r="Q186" s="31">
        <f t="shared" ca="1" si="8"/>
        <v>80</v>
      </c>
      <c r="R186" s="31"/>
      <c r="S186" s="31">
        <v>184</v>
      </c>
      <c r="T186" s="31" t="str">
        <f t="shared" ca="1" si="6"/>
        <v>Brand_195</v>
      </c>
      <c r="U186" s="31">
        <f t="shared" ca="1" si="7"/>
        <v>15</v>
      </c>
      <c r="V186" s="31" t="str">
        <f ca="1">IF(INDEX(Tendina_Brand_per_Settore,SERVIZIO!$A$4)='Pivot Punti Vendita'!$T186,'Pivot Punti Vendita'!$U186,"")</f>
        <v/>
      </c>
    </row>
    <row r="187" spans="1:22" x14ac:dyDescent="0.25">
      <c r="A187" t="s">
        <v>808</v>
      </c>
      <c r="B187" t="s">
        <v>222</v>
      </c>
      <c r="C187" s="31">
        <v>39</v>
      </c>
      <c r="D187" s="31">
        <v>39</v>
      </c>
      <c r="E187" s="31">
        <v>39</v>
      </c>
      <c r="F187" s="31"/>
      <c r="G187" s="31"/>
      <c r="H187" s="31"/>
      <c r="I187" s="31"/>
      <c r="J187" s="31"/>
      <c r="K187" s="31"/>
      <c r="L187" s="31"/>
      <c r="M187" s="31"/>
      <c r="N187" s="31"/>
      <c r="O187" s="31">
        <f ca="1">IFERROR(IF(SERVIZIO!$A$3=1,IF(GETPIVOTDATA("N. Punti Vendita",$A$1,"Brand",$A187,"Data",DATE(YEAR(INDEX(Tendina_Data,SERVIZIO!$A$2)),MONTH(INDEX(Tendina_Data,SERVIZIO!$A$2)),1),"Settore",$B187)&lt;&gt;"",GETPIVOTDATA("N. Punti Vendita",$A$1,"Brand",$A187,"Data",DATE(YEAR(INDEX(Tendina_Data,SERVIZIO!$A$2)),MONTH(INDEX(Tendina_Data,SERVIZIO!$A$2)),1),"Settore",$B187),""),IF(AND(GETPIVOTDATA("N. Punti Vendita",$A$1,"Brand",$A187,"Data",DATE(YEAR(INDEX(Tendina_Data,SERVIZIO!$A$2)),MONTH(INDEX(Tendina_Data,SERVIZIO!$A$2)),1),"Settore",INDEX(Tendina_Settori,SERVIZIO!$A$3))&lt;&gt;"",INDEX(Tendina_Settori,SERVIZIO!$A$3)=$B187)=TRUE,GETPIVOTDATA("N. Punti Vendita",$A$1,"Brand",$A187,"Data",DATE(YEAR(INDEX(Tendina_Data,SERVIZIO!$A$2)),MONTH(INDEX(Tendina_Data,SERVIZIO!$A$2)),1),"Settore",INDEX(Tendina_Settori,SERVIZIO!$A$3)),"")),"")</f>
        <v>39</v>
      </c>
      <c r="P187" s="31">
        <f ca="1">IF(O187&lt;&gt;"",O187-(COUNTIF($O$3:O187,O187)/1000),"")</f>
        <v>38.997999999999998</v>
      </c>
      <c r="Q187" s="31">
        <f t="shared" ca="1" si="8"/>
        <v>152</v>
      </c>
      <c r="R187" s="31"/>
      <c r="S187" s="31">
        <v>185</v>
      </c>
      <c r="T187" s="31" t="str">
        <f t="shared" ca="1" si="6"/>
        <v>Brand_72</v>
      </c>
      <c r="U187" s="31">
        <f t="shared" ca="1" si="7"/>
        <v>13</v>
      </c>
      <c r="V187" s="31" t="str">
        <f ca="1">IF(INDEX(Tendina_Brand_per_Settore,SERVIZIO!$A$4)='Pivot Punti Vendita'!$T187,'Pivot Punti Vendita'!$U187,"")</f>
        <v/>
      </c>
    </row>
    <row r="188" spans="1:22" x14ac:dyDescent="0.25">
      <c r="A188" t="s">
        <v>809</v>
      </c>
      <c r="B188" t="s">
        <v>206</v>
      </c>
      <c r="C188" s="31">
        <v>50</v>
      </c>
      <c r="D188" s="31">
        <v>50</v>
      </c>
      <c r="E188" s="31">
        <v>50</v>
      </c>
      <c r="F188" s="31"/>
      <c r="G188" s="31"/>
      <c r="H188" s="31"/>
      <c r="I188" s="31"/>
      <c r="J188" s="31"/>
      <c r="K188" s="31"/>
      <c r="L188" s="31"/>
      <c r="M188" s="31"/>
      <c r="N188" s="31"/>
      <c r="O188" s="31">
        <f ca="1">IFERROR(IF(SERVIZIO!$A$3=1,IF(GETPIVOTDATA("N. Punti Vendita",$A$1,"Brand",$A188,"Data",DATE(YEAR(INDEX(Tendina_Data,SERVIZIO!$A$2)),MONTH(INDEX(Tendina_Data,SERVIZIO!$A$2)),1),"Settore",$B188)&lt;&gt;"",GETPIVOTDATA("N. Punti Vendita",$A$1,"Brand",$A188,"Data",DATE(YEAR(INDEX(Tendina_Data,SERVIZIO!$A$2)),MONTH(INDEX(Tendina_Data,SERVIZIO!$A$2)),1),"Settore",$B188),""),IF(AND(GETPIVOTDATA("N. Punti Vendita",$A$1,"Brand",$A188,"Data",DATE(YEAR(INDEX(Tendina_Data,SERVIZIO!$A$2)),MONTH(INDEX(Tendina_Data,SERVIZIO!$A$2)),1),"Settore",INDEX(Tendina_Settori,SERVIZIO!$A$3))&lt;&gt;"",INDEX(Tendina_Settori,SERVIZIO!$A$3)=$B188)=TRUE,GETPIVOTDATA("N. Punti Vendita",$A$1,"Brand",$A188,"Data",DATE(YEAR(INDEX(Tendina_Data,SERVIZIO!$A$2)),MONTH(INDEX(Tendina_Data,SERVIZIO!$A$2)),1),"Settore",INDEX(Tendina_Settori,SERVIZIO!$A$3)),"")),"")</f>
        <v>50</v>
      </c>
      <c r="P188" s="31">
        <f ca="1">IF(O188&lt;&gt;"",O188-(COUNTIF($O$3:O188,O188)/1000),"")</f>
        <v>49.997</v>
      </c>
      <c r="Q188" s="31">
        <f t="shared" ca="1" si="8"/>
        <v>134</v>
      </c>
      <c r="R188" s="31"/>
      <c r="S188" s="31">
        <v>186</v>
      </c>
      <c r="T188" s="31" t="str">
        <f t="shared" ca="1" si="6"/>
        <v>Brand_12</v>
      </c>
      <c r="U188" s="31">
        <f t="shared" ca="1" si="7"/>
        <v>12</v>
      </c>
      <c r="V188" s="31" t="str">
        <f ca="1">IF(INDEX(Tendina_Brand_per_Settore,SERVIZIO!$A$4)='Pivot Punti Vendita'!$T188,'Pivot Punti Vendita'!$U188,"")</f>
        <v/>
      </c>
    </row>
    <row r="189" spans="1:22" x14ac:dyDescent="0.25">
      <c r="A189" t="s">
        <v>810</v>
      </c>
      <c r="B189" t="s">
        <v>200</v>
      </c>
      <c r="C189" s="31"/>
      <c r="D189" s="31">
        <v>65</v>
      </c>
      <c r="E189" s="31">
        <v>65</v>
      </c>
      <c r="F189" s="31"/>
      <c r="G189" s="31"/>
      <c r="H189" s="31"/>
      <c r="I189" s="31"/>
      <c r="J189" s="31"/>
      <c r="K189" s="31"/>
      <c r="L189" s="31"/>
      <c r="M189" s="31"/>
      <c r="N189" s="31"/>
      <c r="O189" s="31">
        <f ca="1">IFERROR(IF(SERVIZIO!$A$3=1,IF(GETPIVOTDATA("N. Punti Vendita",$A$1,"Brand",$A189,"Data",DATE(YEAR(INDEX(Tendina_Data,SERVIZIO!$A$2)),MONTH(INDEX(Tendina_Data,SERVIZIO!$A$2)),1),"Settore",$B189)&lt;&gt;"",GETPIVOTDATA("N. Punti Vendita",$A$1,"Brand",$A189,"Data",DATE(YEAR(INDEX(Tendina_Data,SERVIZIO!$A$2)),MONTH(INDEX(Tendina_Data,SERVIZIO!$A$2)),1),"Settore",$B189),""),IF(AND(GETPIVOTDATA("N. Punti Vendita",$A$1,"Brand",$A189,"Data",DATE(YEAR(INDEX(Tendina_Data,SERVIZIO!$A$2)),MONTH(INDEX(Tendina_Data,SERVIZIO!$A$2)),1),"Settore",INDEX(Tendina_Settori,SERVIZIO!$A$3))&lt;&gt;"",INDEX(Tendina_Settori,SERVIZIO!$A$3)=$B189)=TRUE,GETPIVOTDATA("N. Punti Vendita",$A$1,"Brand",$A189,"Data",DATE(YEAR(INDEX(Tendina_Data,SERVIZIO!$A$2)),MONTH(INDEX(Tendina_Data,SERVIZIO!$A$2)),1),"Settore",INDEX(Tendina_Settori,SERVIZIO!$A$3)),"")),"")</f>
        <v>65</v>
      </c>
      <c r="P189" s="31">
        <f ca="1">IF(O189&lt;&gt;"",O189-(COUNTIF($O$3:O189,O189)/1000),"")</f>
        <v>64.998999999999995</v>
      </c>
      <c r="Q189" s="31">
        <f t="shared" ca="1" si="8"/>
        <v>111</v>
      </c>
      <c r="R189" s="31"/>
      <c r="S189" s="31">
        <v>187</v>
      </c>
      <c r="T189" s="31" t="str">
        <f t="shared" ca="1" si="6"/>
        <v>Brand_78</v>
      </c>
      <c r="U189" s="31">
        <f t="shared" ca="1" si="7"/>
        <v>12</v>
      </c>
      <c r="V189" s="31" t="str">
        <f ca="1">IF(INDEX(Tendina_Brand_per_Settore,SERVIZIO!$A$4)='Pivot Punti Vendita'!$T189,'Pivot Punti Vendita'!$U189,"")</f>
        <v/>
      </c>
    </row>
    <row r="190" spans="1:22" x14ac:dyDescent="0.25">
      <c r="A190" t="s">
        <v>811</v>
      </c>
      <c r="B190" t="s">
        <v>200</v>
      </c>
      <c r="C190" s="31"/>
      <c r="D190" s="31">
        <v>174</v>
      </c>
      <c r="E190" s="31">
        <v>182</v>
      </c>
      <c r="F190" s="31"/>
      <c r="G190" s="31"/>
      <c r="H190" s="31"/>
      <c r="I190" s="31"/>
      <c r="J190" s="31"/>
      <c r="K190" s="31"/>
      <c r="L190" s="31"/>
      <c r="M190" s="31"/>
      <c r="N190" s="31"/>
      <c r="O190" s="31">
        <f ca="1">IFERROR(IF(SERVIZIO!$A$3=1,IF(GETPIVOTDATA("N. Punti Vendita",$A$1,"Brand",$A190,"Data",DATE(YEAR(INDEX(Tendina_Data,SERVIZIO!$A$2)),MONTH(INDEX(Tendina_Data,SERVIZIO!$A$2)),1),"Settore",$B190)&lt;&gt;"",GETPIVOTDATA("N. Punti Vendita",$A$1,"Brand",$A190,"Data",DATE(YEAR(INDEX(Tendina_Data,SERVIZIO!$A$2)),MONTH(INDEX(Tendina_Data,SERVIZIO!$A$2)),1),"Settore",$B190),""),IF(AND(GETPIVOTDATA("N. Punti Vendita",$A$1,"Brand",$A190,"Data",DATE(YEAR(INDEX(Tendina_Data,SERVIZIO!$A$2)),MONTH(INDEX(Tendina_Data,SERVIZIO!$A$2)),1),"Settore",INDEX(Tendina_Settori,SERVIZIO!$A$3))&lt;&gt;"",INDEX(Tendina_Settori,SERVIZIO!$A$3)=$B190)=TRUE,GETPIVOTDATA("N. Punti Vendita",$A$1,"Brand",$A190,"Data",DATE(YEAR(INDEX(Tendina_Data,SERVIZIO!$A$2)),MONTH(INDEX(Tendina_Data,SERVIZIO!$A$2)),1),"Settore",INDEX(Tendina_Settori,SERVIZIO!$A$3)),"")),"")</f>
        <v>182</v>
      </c>
      <c r="P190" s="31">
        <f ca="1">IF(O190&lt;&gt;"",O190-(COUNTIF($O$3:O190,O190)/1000),"")</f>
        <v>181.999</v>
      </c>
      <c r="Q190" s="31">
        <f t="shared" ca="1" si="8"/>
        <v>55</v>
      </c>
      <c r="R190" s="31"/>
      <c r="S190" s="31">
        <v>188</v>
      </c>
      <c r="T190" s="31" t="str">
        <f t="shared" ca="1" si="6"/>
        <v>Brand_82</v>
      </c>
      <c r="U190" s="31">
        <f t="shared" ca="1" si="7"/>
        <v>12</v>
      </c>
      <c r="V190" s="31" t="str">
        <f ca="1">IF(INDEX(Tendina_Brand_per_Settore,SERVIZIO!$A$4)='Pivot Punti Vendita'!$T190,'Pivot Punti Vendita'!$U190,"")</f>
        <v/>
      </c>
    </row>
    <row r="191" spans="1:22" x14ac:dyDescent="0.25">
      <c r="A191" t="s">
        <v>812</v>
      </c>
      <c r="B191" t="s">
        <v>107</v>
      </c>
      <c r="C191" s="31">
        <v>157</v>
      </c>
      <c r="D191" s="31">
        <v>157</v>
      </c>
      <c r="E191" s="31">
        <v>157</v>
      </c>
      <c r="F191" s="31"/>
      <c r="G191" s="31"/>
      <c r="H191" s="31"/>
      <c r="I191" s="31"/>
      <c r="J191" s="31"/>
      <c r="K191" s="31"/>
      <c r="L191" s="31"/>
      <c r="M191" s="31"/>
      <c r="N191" s="31"/>
      <c r="O191" s="31">
        <f ca="1">IFERROR(IF(SERVIZIO!$A$3=1,IF(GETPIVOTDATA("N. Punti Vendita",$A$1,"Brand",$A191,"Data",DATE(YEAR(INDEX(Tendina_Data,SERVIZIO!$A$2)),MONTH(INDEX(Tendina_Data,SERVIZIO!$A$2)),1),"Settore",$B191)&lt;&gt;"",GETPIVOTDATA("N. Punti Vendita",$A$1,"Brand",$A191,"Data",DATE(YEAR(INDEX(Tendina_Data,SERVIZIO!$A$2)),MONTH(INDEX(Tendina_Data,SERVIZIO!$A$2)),1),"Settore",$B191),""),IF(AND(GETPIVOTDATA("N. Punti Vendita",$A$1,"Brand",$A191,"Data",DATE(YEAR(INDEX(Tendina_Data,SERVIZIO!$A$2)),MONTH(INDEX(Tendina_Data,SERVIZIO!$A$2)),1),"Settore",INDEX(Tendina_Settori,SERVIZIO!$A$3))&lt;&gt;"",INDEX(Tendina_Settori,SERVIZIO!$A$3)=$B191)=TRUE,GETPIVOTDATA("N. Punti Vendita",$A$1,"Brand",$A191,"Data",DATE(YEAR(INDEX(Tendina_Data,SERVIZIO!$A$2)),MONTH(INDEX(Tendina_Data,SERVIZIO!$A$2)),1),"Settore",INDEX(Tendina_Settori,SERVIZIO!$A$3)),"")),"")</f>
        <v>157</v>
      </c>
      <c r="P191" s="31">
        <f ca="1">IF(O191&lt;&gt;"",O191-(COUNTIF($O$3:O191,O191)/1000),"")</f>
        <v>156.999</v>
      </c>
      <c r="Q191" s="31">
        <f t="shared" ca="1" si="8"/>
        <v>64</v>
      </c>
      <c r="R191" s="31"/>
      <c r="S191" s="31">
        <v>189</v>
      </c>
      <c r="T191" s="31" t="str">
        <f t="shared" ca="1" si="6"/>
        <v>Brand_88</v>
      </c>
      <c r="U191" s="31">
        <f t="shared" ca="1" si="7"/>
        <v>12</v>
      </c>
      <c r="V191" s="31" t="str">
        <f ca="1">IF(INDEX(Tendina_Brand_per_Settore,SERVIZIO!$A$4)='Pivot Punti Vendita'!$T191,'Pivot Punti Vendita'!$U191,"")</f>
        <v/>
      </c>
    </row>
    <row r="192" spans="1:22" x14ac:dyDescent="0.25">
      <c r="A192" t="s">
        <v>814</v>
      </c>
      <c r="B192" t="s">
        <v>206</v>
      </c>
      <c r="C192" s="31">
        <v>23</v>
      </c>
      <c r="D192" s="31">
        <v>23</v>
      </c>
      <c r="E192" s="31">
        <v>23</v>
      </c>
      <c r="F192" s="31"/>
      <c r="G192" s="31"/>
      <c r="H192" s="31"/>
      <c r="I192" s="31"/>
      <c r="J192" s="31"/>
      <c r="K192" s="31"/>
      <c r="L192" s="31"/>
      <c r="M192" s="31"/>
      <c r="N192" s="31"/>
      <c r="O192" s="31">
        <f ca="1">IFERROR(IF(SERVIZIO!$A$3=1,IF(GETPIVOTDATA("N. Punti Vendita",$A$1,"Brand",$A192,"Data",DATE(YEAR(INDEX(Tendina_Data,SERVIZIO!$A$2)),MONTH(INDEX(Tendina_Data,SERVIZIO!$A$2)),1),"Settore",$B192)&lt;&gt;"",GETPIVOTDATA("N. Punti Vendita",$A$1,"Brand",$A192,"Data",DATE(YEAR(INDEX(Tendina_Data,SERVIZIO!$A$2)),MONTH(INDEX(Tendina_Data,SERVIZIO!$A$2)),1),"Settore",$B192),""),IF(AND(GETPIVOTDATA("N. Punti Vendita",$A$1,"Brand",$A192,"Data",DATE(YEAR(INDEX(Tendina_Data,SERVIZIO!$A$2)),MONTH(INDEX(Tendina_Data,SERVIZIO!$A$2)),1),"Settore",INDEX(Tendina_Settori,SERVIZIO!$A$3))&lt;&gt;"",INDEX(Tendina_Settori,SERVIZIO!$A$3)=$B192)=TRUE,GETPIVOTDATA("N. Punti Vendita",$A$1,"Brand",$A192,"Data",DATE(YEAR(INDEX(Tendina_Data,SERVIZIO!$A$2)),MONTH(INDEX(Tendina_Data,SERVIZIO!$A$2)),1),"Settore",INDEX(Tendina_Settori,SERVIZIO!$A$3)),"")),"")</f>
        <v>23</v>
      </c>
      <c r="P192" s="31">
        <f ca="1">IF(O192&lt;&gt;"",O192-(COUNTIF($O$3:O192,O192)/1000),"")</f>
        <v>22.998000000000001</v>
      </c>
      <c r="Q192" s="31">
        <f t="shared" ca="1" si="8"/>
        <v>170</v>
      </c>
      <c r="R192" s="31"/>
      <c r="S192" s="31">
        <v>190</v>
      </c>
      <c r="T192" s="31" t="str">
        <f t="shared" ca="1" si="6"/>
        <v>Brand_79</v>
      </c>
      <c r="U192" s="31">
        <f t="shared" ca="1" si="7"/>
        <v>11</v>
      </c>
      <c r="V192" s="31" t="str">
        <f ca="1">IF(INDEX(Tendina_Brand_per_Settore,SERVIZIO!$A$4)='Pivot Punti Vendita'!$T192,'Pivot Punti Vendita'!$U192,"")</f>
        <v/>
      </c>
    </row>
    <row r="193" spans="1:22" x14ac:dyDescent="0.25">
      <c r="A193" t="s">
        <v>815</v>
      </c>
      <c r="B193" t="s">
        <v>200</v>
      </c>
      <c r="C193" s="31"/>
      <c r="D193" s="31">
        <v>356</v>
      </c>
      <c r="E193" s="31">
        <v>356</v>
      </c>
      <c r="F193" s="31"/>
      <c r="G193" s="31"/>
      <c r="H193" s="31"/>
      <c r="I193" s="31"/>
      <c r="J193" s="31"/>
      <c r="K193" s="31"/>
      <c r="L193" s="31"/>
      <c r="M193" s="31"/>
      <c r="N193" s="31"/>
      <c r="O193" s="31">
        <f ca="1">IFERROR(IF(SERVIZIO!$A$3=1,IF(GETPIVOTDATA("N. Punti Vendita",$A$1,"Brand",$A193,"Data",DATE(YEAR(INDEX(Tendina_Data,SERVIZIO!$A$2)),MONTH(INDEX(Tendina_Data,SERVIZIO!$A$2)),1),"Settore",$B193)&lt;&gt;"",GETPIVOTDATA("N. Punti Vendita",$A$1,"Brand",$A193,"Data",DATE(YEAR(INDEX(Tendina_Data,SERVIZIO!$A$2)),MONTH(INDEX(Tendina_Data,SERVIZIO!$A$2)),1),"Settore",$B193),""),IF(AND(GETPIVOTDATA("N. Punti Vendita",$A$1,"Brand",$A193,"Data",DATE(YEAR(INDEX(Tendina_Data,SERVIZIO!$A$2)),MONTH(INDEX(Tendina_Data,SERVIZIO!$A$2)),1),"Settore",INDEX(Tendina_Settori,SERVIZIO!$A$3))&lt;&gt;"",INDEX(Tendina_Settori,SERVIZIO!$A$3)=$B193)=TRUE,GETPIVOTDATA("N. Punti Vendita",$A$1,"Brand",$A193,"Data",DATE(YEAR(INDEX(Tendina_Data,SERVIZIO!$A$2)),MONTH(INDEX(Tendina_Data,SERVIZIO!$A$2)),1),"Settore",INDEX(Tendina_Settori,SERVIZIO!$A$3)),"")),"")</f>
        <v>356</v>
      </c>
      <c r="P193" s="31">
        <f ca="1">IF(O193&lt;&gt;"",O193-(COUNTIF($O$3:O193,O193)/1000),"")</f>
        <v>355.99900000000002</v>
      </c>
      <c r="Q193" s="31">
        <f t="shared" ca="1" si="8"/>
        <v>31</v>
      </c>
      <c r="R193" s="31"/>
      <c r="S193" s="31">
        <v>191</v>
      </c>
      <c r="T193" s="31" t="str">
        <f t="shared" ca="1" si="6"/>
        <v>Brand_76</v>
      </c>
      <c r="U193" s="31">
        <f t="shared" ca="1" si="7"/>
        <v>10</v>
      </c>
      <c r="V193" s="31" t="str">
        <f ca="1">IF(INDEX(Tendina_Brand_per_Settore,SERVIZIO!$A$4)='Pivot Punti Vendita'!$T193,'Pivot Punti Vendita'!$U193,"")</f>
        <v/>
      </c>
    </row>
    <row r="194" spans="1:22" x14ac:dyDescent="0.25">
      <c r="A194" t="s">
        <v>816</v>
      </c>
      <c r="B194" t="s">
        <v>200</v>
      </c>
      <c r="C194" s="31"/>
      <c r="D194" s="31">
        <v>2</v>
      </c>
      <c r="E194" s="31">
        <v>2</v>
      </c>
      <c r="F194" s="31"/>
      <c r="G194" s="31"/>
      <c r="H194" s="31"/>
      <c r="I194" s="31"/>
      <c r="J194" s="31"/>
      <c r="K194" s="31"/>
      <c r="L194" s="31"/>
      <c r="M194" s="31"/>
      <c r="N194" s="31"/>
      <c r="O194" s="31">
        <f ca="1">IFERROR(IF(SERVIZIO!$A$3=1,IF(GETPIVOTDATA("N. Punti Vendita",$A$1,"Brand",$A194,"Data",DATE(YEAR(INDEX(Tendina_Data,SERVIZIO!$A$2)),MONTH(INDEX(Tendina_Data,SERVIZIO!$A$2)),1),"Settore",$B194)&lt;&gt;"",GETPIVOTDATA("N. Punti Vendita",$A$1,"Brand",$A194,"Data",DATE(YEAR(INDEX(Tendina_Data,SERVIZIO!$A$2)),MONTH(INDEX(Tendina_Data,SERVIZIO!$A$2)),1),"Settore",$B194),""),IF(AND(GETPIVOTDATA("N. Punti Vendita",$A$1,"Brand",$A194,"Data",DATE(YEAR(INDEX(Tendina_Data,SERVIZIO!$A$2)),MONTH(INDEX(Tendina_Data,SERVIZIO!$A$2)),1),"Settore",INDEX(Tendina_Settori,SERVIZIO!$A$3))&lt;&gt;"",INDEX(Tendina_Settori,SERVIZIO!$A$3)=$B194)=TRUE,GETPIVOTDATA("N. Punti Vendita",$A$1,"Brand",$A194,"Data",DATE(YEAR(INDEX(Tendina_Data,SERVIZIO!$A$2)),MONTH(INDEX(Tendina_Data,SERVIZIO!$A$2)),1),"Settore",INDEX(Tendina_Settori,SERVIZIO!$A$3)),"")),"")</f>
        <v>2</v>
      </c>
      <c r="P194" s="31">
        <f ca="1">IF(O194&lt;&gt;"",O194-(COUNTIF($O$3:O194,O194)/1000),"")</f>
        <v>1.994</v>
      </c>
      <c r="Q194" s="31">
        <f t="shared" ca="1" si="8"/>
        <v>239</v>
      </c>
      <c r="R194" s="31"/>
      <c r="S194" s="31">
        <v>192</v>
      </c>
      <c r="T194" s="31" t="str">
        <f t="shared" ca="1" si="6"/>
        <v>Brand_94</v>
      </c>
      <c r="U194" s="31">
        <f t="shared" ca="1" si="7"/>
        <v>10</v>
      </c>
      <c r="V194" s="31" t="str">
        <f ca="1">IF(INDEX(Tendina_Brand_per_Settore,SERVIZIO!$A$4)='Pivot Punti Vendita'!$T194,'Pivot Punti Vendita'!$U194,"")</f>
        <v/>
      </c>
    </row>
    <row r="195" spans="1:22" x14ac:dyDescent="0.25">
      <c r="A195" t="s">
        <v>817</v>
      </c>
      <c r="B195" t="s">
        <v>200</v>
      </c>
      <c r="C195" s="31">
        <v>53</v>
      </c>
      <c r="D195" s="31">
        <v>53</v>
      </c>
      <c r="E195" s="31">
        <v>53</v>
      </c>
      <c r="F195" s="31"/>
      <c r="G195" s="31"/>
      <c r="H195" s="31"/>
      <c r="I195" s="31"/>
      <c r="J195" s="31"/>
      <c r="K195" s="31"/>
      <c r="L195" s="31"/>
      <c r="M195" s="31"/>
      <c r="N195" s="31"/>
      <c r="O195" s="31">
        <f ca="1">IFERROR(IF(SERVIZIO!$A$3=1,IF(GETPIVOTDATA("N. Punti Vendita",$A$1,"Brand",$A195,"Data",DATE(YEAR(INDEX(Tendina_Data,SERVIZIO!$A$2)),MONTH(INDEX(Tendina_Data,SERVIZIO!$A$2)),1),"Settore",$B195)&lt;&gt;"",GETPIVOTDATA("N. Punti Vendita",$A$1,"Brand",$A195,"Data",DATE(YEAR(INDEX(Tendina_Data,SERVIZIO!$A$2)),MONTH(INDEX(Tendina_Data,SERVIZIO!$A$2)),1),"Settore",$B195),""),IF(AND(GETPIVOTDATA("N. Punti Vendita",$A$1,"Brand",$A195,"Data",DATE(YEAR(INDEX(Tendina_Data,SERVIZIO!$A$2)),MONTH(INDEX(Tendina_Data,SERVIZIO!$A$2)),1),"Settore",INDEX(Tendina_Settori,SERVIZIO!$A$3))&lt;&gt;"",INDEX(Tendina_Settori,SERVIZIO!$A$3)=$B195)=TRUE,GETPIVOTDATA("N. Punti Vendita",$A$1,"Brand",$A195,"Data",DATE(YEAR(INDEX(Tendina_Data,SERVIZIO!$A$2)),MONTH(INDEX(Tendina_Data,SERVIZIO!$A$2)),1),"Settore",INDEX(Tendina_Settori,SERVIZIO!$A$3)),"")),"")</f>
        <v>53</v>
      </c>
      <c r="P195" s="31">
        <f ca="1">IF(O195&lt;&gt;"",O195-(COUNTIF($O$3:O195,O195)/1000),"")</f>
        <v>52.999000000000002</v>
      </c>
      <c r="Q195" s="31">
        <f t="shared" ca="1" si="8"/>
        <v>129</v>
      </c>
      <c r="R195" s="31"/>
      <c r="S195" s="31">
        <v>193</v>
      </c>
      <c r="T195" s="31" t="str">
        <f t="shared" ref="T195:T258" ca="1" si="9">IFERROR(INDEX($A$3:$A$1002,MATCH($S195,$Q$3:$Q$1002,0)),"")</f>
        <v>Brand_98</v>
      </c>
      <c r="U195" s="31">
        <f t="shared" ref="U195:U258" ca="1" si="10">IFERROR(INDEX($O$3:$O$1002,MATCH($S195,$Q$3:$Q$1002,0)),"")</f>
        <v>10</v>
      </c>
      <c r="V195" s="31" t="str">
        <f ca="1">IF(INDEX(Tendina_Brand_per_Settore,SERVIZIO!$A$4)='Pivot Punti Vendita'!$T195,'Pivot Punti Vendita'!$U195,"")</f>
        <v/>
      </c>
    </row>
    <row r="196" spans="1:22" x14ac:dyDescent="0.25">
      <c r="A196" t="s">
        <v>818</v>
      </c>
      <c r="B196" t="s">
        <v>200</v>
      </c>
      <c r="C196" s="31">
        <v>84</v>
      </c>
      <c r="D196" s="31">
        <v>84</v>
      </c>
      <c r="E196" s="31">
        <v>84</v>
      </c>
      <c r="F196" s="31"/>
      <c r="G196" s="31"/>
      <c r="H196" s="31"/>
      <c r="I196" s="31"/>
      <c r="J196" s="31"/>
      <c r="K196" s="31"/>
      <c r="L196" s="31"/>
      <c r="M196" s="31"/>
      <c r="N196" s="31"/>
      <c r="O196" s="31">
        <f ca="1">IFERROR(IF(SERVIZIO!$A$3=1,IF(GETPIVOTDATA("N. Punti Vendita",$A$1,"Brand",$A196,"Data",DATE(YEAR(INDEX(Tendina_Data,SERVIZIO!$A$2)),MONTH(INDEX(Tendina_Data,SERVIZIO!$A$2)),1),"Settore",$B196)&lt;&gt;"",GETPIVOTDATA("N. Punti Vendita",$A$1,"Brand",$A196,"Data",DATE(YEAR(INDEX(Tendina_Data,SERVIZIO!$A$2)),MONTH(INDEX(Tendina_Data,SERVIZIO!$A$2)),1),"Settore",$B196),""),IF(AND(GETPIVOTDATA("N. Punti Vendita",$A$1,"Brand",$A196,"Data",DATE(YEAR(INDEX(Tendina_Data,SERVIZIO!$A$2)),MONTH(INDEX(Tendina_Data,SERVIZIO!$A$2)),1),"Settore",INDEX(Tendina_Settori,SERVIZIO!$A$3))&lt;&gt;"",INDEX(Tendina_Settori,SERVIZIO!$A$3)=$B196)=TRUE,GETPIVOTDATA("N. Punti Vendita",$A$1,"Brand",$A196,"Data",DATE(YEAR(INDEX(Tendina_Data,SERVIZIO!$A$2)),MONTH(INDEX(Tendina_Data,SERVIZIO!$A$2)),1),"Settore",INDEX(Tendina_Settori,SERVIZIO!$A$3)),"")),"")</f>
        <v>84</v>
      </c>
      <c r="P196" s="31">
        <f ca="1">IF(O196&lt;&gt;"",O196-(COUNTIF($O$3:O196,O196)/1000),"")</f>
        <v>83.998999999999995</v>
      </c>
      <c r="Q196" s="31">
        <f t="shared" ref="Q196:Q259" ca="1" si="11">IFERROR(RANK($P196,$P$3:$P$1002),"")</f>
        <v>104</v>
      </c>
      <c r="R196" s="31"/>
      <c r="S196" s="31">
        <v>194</v>
      </c>
      <c r="T196" s="31" t="str">
        <f t="shared" ca="1" si="9"/>
        <v>Brand_110</v>
      </c>
      <c r="U196" s="31">
        <f t="shared" ca="1" si="10"/>
        <v>10</v>
      </c>
      <c r="V196" s="31" t="str">
        <f ca="1">IF(INDEX(Tendina_Brand_per_Settore,SERVIZIO!$A$4)='Pivot Punti Vendita'!$T196,'Pivot Punti Vendita'!$U196,"")</f>
        <v/>
      </c>
    </row>
    <row r="197" spans="1:22" x14ac:dyDescent="0.25">
      <c r="A197" t="s">
        <v>819</v>
      </c>
      <c r="B197" t="s">
        <v>214</v>
      </c>
      <c r="C197" s="31">
        <v>70</v>
      </c>
      <c r="D197" s="31">
        <v>70</v>
      </c>
      <c r="E197" s="31">
        <v>15</v>
      </c>
      <c r="F197" s="31"/>
      <c r="G197" s="31"/>
      <c r="H197" s="31"/>
      <c r="I197" s="31"/>
      <c r="J197" s="31"/>
      <c r="K197" s="31"/>
      <c r="L197" s="31"/>
      <c r="M197" s="31"/>
      <c r="N197" s="31"/>
      <c r="O197" s="31">
        <f ca="1">IFERROR(IF(SERVIZIO!$A$3=1,IF(GETPIVOTDATA("N. Punti Vendita",$A$1,"Brand",$A197,"Data",DATE(YEAR(INDEX(Tendina_Data,SERVIZIO!$A$2)),MONTH(INDEX(Tendina_Data,SERVIZIO!$A$2)),1),"Settore",$B197)&lt;&gt;"",GETPIVOTDATA("N. Punti Vendita",$A$1,"Brand",$A197,"Data",DATE(YEAR(INDEX(Tendina_Data,SERVIZIO!$A$2)),MONTH(INDEX(Tendina_Data,SERVIZIO!$A$2)),1),"Settore",$B197),""),IF(AND(GETPIVOTDATA("N. Punti Vendita",$A$1,"Brand",$A197,"Data",DATE(YEAR(INDEX(Tendina_Data,SERVIZIO!$A$2)),MONTH(INDEX(Tendina_Data,SERVIZIO!$A$2)),1),"Settore",INDEX(Tendina_Settori,SERVIZIO!$A$3))&lt;&gt;"",INDEX(Tendina_Settori,SERVIZIO!$A$3)=$B197)=TRUE,GETPIVOTDATA("N. Punti Vendita",$A$1,"Brand",$A197,"Data",DATE(YEAR(INDEX(Tendina_Data,SERVIZIO!$A$2)),MONTH(INDEX(Tendina_Data,SERVIZIO!$A$2)),1),"Settore",INDEX(Tendina_Settori,SERVIZIO!$A$3)),"")),"")</f>
        <v>15</v>
      </c>
      <c r="P197" s="31">
        <f ca="1">IF(O197&lt;&gt;"",O197-(COUNTIF($O$3:O197,O197)/1000),"")</f>
        <v>14.997999999999999</v>
      </c>
      <c r="Q197" s="31">
        <f t="shared" ca="1" si="11"/>
        <v>184</v>
      </c>
      <c r="R197" s="31"/>
      <c r="S197" s="31">
        <v>195</v>
      </c>
      <c r="T197" s="31" t="str">
        <f t="shared" ca="1" si="9"/>
        <v>Brand_157</v>
      </c>
      <c r="U197" s="31">
        <f t="shared" ca="1" si="10"/>
        <v>10</v>
      </c>
      <c r="V197" s="31" t="str">
        <f ca="1">IF(INDEX(Tendina_Brand_per_Settore,SERVIZIO!$A$4)='Pivot Punti Vendita'!$T197,'Pivot Punti Vendita'!$U197,"")</f>
        <v/>
      </c>
    </row>
    <row r="198" spans="1:22" x14ac:dyDescent="0.25">
      <c r="A198" t="s">
        <v>820</v>
      </c>
      <c r="B198" t="s">
        <v>206</v>
      </c>
      <c r="C198" s="31">
        <v>38</v>
      </c>
      <c r="D198" s="31">
        <v>38</v>
      </c>
      <c r="E198" s="31">
        <v>38</v>
      </c>
      <c r="F198" s="31"/>
      <c r="G198" s="31"/>
      <c r="H198" s="31"/>
      <c r="I198" s="31"/>
      <c r="J198" s="31"/>
      <c r="K198" s="31"/>
      <c r="L198" s="31"/>
      <c r="M198" s="31"/>
      <c r="N198" s="31"/>
      <c r="O198" s="31">
        <f ca="1">IFERROR(IF(SERVIZIO!$A$3=1,IF(GETPIVOTDATA("N. Punti Vendita",$A$1,"Brand",$A198,"Data",DATE(YEAR(INDEX(Tendina_Data,SERVIZIO!$A$2)),MONTH(INDEX(Tendina_Data,SERVIZIO!$A$2)),1),"Settore",$B198)&lt;&gt;"",GETPIVOTDATA("N. Punti Vendita",$A$1,"Brand",$A198,"Data",DATE(YEAR(INDEX(Tendina_Data,SERVIZIO!$A$2)),MONTH(INDEX(Tendina_Data,SERVIZIO!$A$2)),1),"Settore",$B198),""),IF(AND(GETPIVOTDATA("N. Punti Vendita",$A$1,"Brand",$A198,"Data",DATE(YEAR(INDEX(Tendina_Data,SERVIZIO!$A$2)),MONTH(INDEX(Tendina_Data,SERVIZIO!$A$2)),1),"Settore",INDEX(Tendina_Settori,SERVIZIO!$A$3))&lt;&gt;"",INDEX(Tendina_Settori,SERVIZIO!$A$3)=$B198)=TRUE,GETPIVOTDATA("N. Punti Vendita",$A$1,"Brand",$A198,"Data",DATE(YEAR(INDEX(Tendina_Data,SERVIZIO!$A$2)),MONTH(INDEX(Tendina_Data,SERVIZIO!$A$2)),1),"Settore",INDEX(Tendina_Settori,SERVIZIO!$A$3)),"")),"")</f>
        <v>38</v>
      </c>
      <c r="P198" s="31">
        <f ca="1">IF(O198&lt;&gt;"",O198-(COUNTIF($O$3:O198,O198)/1000),"")</f>
        <v>37.997999999999998</v>
      </c>
      <c r="Q198" s="31">
        <f t="shared" ca="1" si="11"/>
        <v>154</v>
      </c>
      <c r="R198" s="31"/>
      <c r="S198" s="31">
        <v>196</v>
      </c>
      <c r="T198" s="31" t="str">
        <f t="shared" ca="1" si="9"/>
        <v>Brand_177</v>
      </c>
      <c r="U198" s="31">
        <f t="shared" ca="1" si="10"/>
        <v>10</v>
      </c>
      <c r="V198" s="31" t="str">
        <f ca="1">IF(INDEX(Tendina_Brand_per_Settore,SERVIZIO!$A$4)='Pivot Punti Vendita'!$T198,'Pivot Punti Vendita'!$U198,"")</f>
        <v/>
      </c>
    </row>
    <row r="199" spans="1:22" x14ac:dyDescent="0.25">
      <c r="A199" t="s">
        <v>823</v>
      </c>
      <c r="B199" t="s">
        <v>214</v>
      </c>
      <c r="C199" s="31">
        <v>0</v>
      </c>
      <c r="D199" s="31">
        <v>0</v>
      </c>
      <c r="E199" s="31">
        <v>0</v>
      </c>
      <c r="F199" s="31"/>
      <c r="G199" s="31"/>
      <c r="H199" s="31"/>
      <c r="I199" s="31"/>
      <c r="J199" s="31"/>
      <c r="K199" s="31"/>
      <c r="L199" s="31"/>
      <c r="M199" s="31"/>
      <c r="N199" s="31"/>
      <c r="O199" s="31">
        <f ca="1">IFERROR(IF(SERVIZIO!$A$3=1,IF(GETPIVOTDATA("N. Punti Vendita",$A$1,"Brand",$A199,"Data",DATE(YEAR(INDEX(Tendina_Data,SERVIZIO!$A$2)),MONTH(INDEX(Tendina_Data,SERVIZIO!$A$2)),1),"Settore",$B199)&lt;&gt;"",GETPIVOTDATA("N. Punti Vendita",$A$1,"Brand",$A199,"Data",DATE(YEAR(INDEX(Tendina_Data,SERVIZIO!$A$2)),MONTH(INDEX(Tendina_Data,SERVIZIO!$A$2)),1),"Settore",$B199),""),IF(AND(GETPIVOTDATA("N. Punti Vendita",$A$1,"Brand",$A199,"Data",DATE(YEAR(INDEX(Tendina_Data,SERVIZIO!$A$2)),MONTH(INDEX(Tendina_Data,SERVIZIO!$A$2)),1),"Settore",INDEX(Tendina_Settori,SERVIZIO!$A$3))&lt;&gt;"",INDEX(Tendina_Settori,SERVIZIO!$A$3)=$B199)=TRUE,GETPIVOTDATA("N. Punti Vendita",$A$1,"Brand",$A199,"Data",DATE(YEAR(INDEX(Tendina_Data,SERVIZIO!$A$2)),MONTH(INDEX(Tendina_Data,SERVIZIO!$A$2)),1),"Settore",INDEX(Tendina_Settori,SERVIZIO!$A$3)),"")),"")</f>
        <v>0</v>
      </c>
      <c r="P199" s="31">
        <f ca="1">IF(O199&lt;&gt;"",O199-(COUNTIF($O$3:O199,O199)/1000),"")</f>
        <v>-7.0000000000000001E-3</v>
      </c>
      <c r="Q199" s="31">
        <f t="shared" ca="1" si="11"/>
        <v>250</v>
      </c>
      <c r="R199" s="31"/>
      <c r="S199" s="31">
        <v>197</v>
      </c>
      <c r="T199" s="31" t="str">
        <f t="shared" ca="1" si="9"/>
        <v>Brand_210</v>
      </c>
      <c r="U199" s="31">
        <f t="shared" ca="1" si="10"/>
        <v>10</v>
      </c>
      <c r="V199" s="31" t="str">
        <f ca="1">IF(INDEX(Tendina_Brand_per_Settore,SERVIZIO!$A$4)='Pivot Punti Vendita'!$T199,'Pivot Punti Vendita'!$U199,"")</f>
        <v/>
      </c>
    </row>
    <row r="200" spans="1:22" x14ac:dyDescent="0.25">
      <c r="A200" t="s">
        <v>824</v>
      </c>
      <c r="B200" t="s">
        <v>206</v>
      </c>
      <c r="C200" s="31">
        <v>9</v>
      </c>
      <c r="D200" s="31">
        <v>9</v>
      </c>
      <c r="E200" s="31">
        <v>9</v>
      </c>
      <c r="F200" s="31"/>
      <c r="G200" s="31"/>
      <c r="H200" s="31"/>
      <c r="I200" s="31"/>
      <c r="J200" s="31"/>
      <c r="K200" s="31"/>
      <c r="L200" s="31"/>
      <c r="M200" s="31"/>
      <c r="N200" s="31"/>
      <c r="O200" s="31">
        <f ca="1">IFERROR(IF(SERVIZIO!$A$3=1,IF(GETPIVOTDATA("N. Punti Vendita",$A$1,"Brand",$A200,"Data",DATE(YEAR(INDEX(Tendina_Data,SERVIZIO!$A$2)),MONTH(INDEX(Tendina_Data,SERVIZIO!$A$2)),1),"Settore",$B200)&lt;&gt;"",GETPIVOTDATA("N. Punti Vendita",$A$1,"Brand",$A200,"Data",DATE(YEAR(INDEX(Tendina_Data,SERVIZIO!$A$2)),MONTH(INDEX(Tendina_Data,SERVIZIO!$A$2)),1),"Settore",$B200),""),IF(AND(GETPIVOTDATA("N. Punti Vendita",$A$1,"Brand",$A200,"Data",DATE(YEAR(INDEX(Tendina_Data,SERVIZIO!$A$2)),MONTH(INDEX(Tendina_Data,SERVIZIO!$A$2)),1),"Settore",INDEX(Tendina_Settori,SERVIZIO!$A$3))&lt;&gt;"",INDEX(Tendina_Settori,SERVIZIO!$A$3)=$B200)=TRUE,GETPIVOTDATA("N. Punti Vendita",$A$1,"Brand",$A200,"Data",DATE(YEAR(INDEX(Tendina_Data,SERVIZIO!$A$2)),MONTH(INDEX(Tendina_Data,SERVIZIO!$A$2)),1),"Settore",INDEX(Tendina_Settori,SERVIZIO!$A$3)),"")),"")</f>
        <v>9</v>
      </c>
      <c r="P200" s="31">
        <f ca="1">IF(O200&lt;&gt;"",O200-(COUNTIF($O$3:O200,O200)/1000),"")</f>
        <v>8.9960000000000004</v>
      </c>
      <c r="Q200" s="31">
        <f t="shared" ca="1" si="11"/>
        <v>201</v>
      </c>
      <c r="R200" s="31"/>
      <c r="S200" s="31">
        <v>198</v>
      </c>
      <c r="T200" s="31" t="str">
        <f t="shared" ca="1" si="9"/>
        <v>Brand_23</v>
      </c>
      <c r="U200" s="31">
        <f t="shared" ca="1" si="10"/>
        <v>9</v>
      </c>
      <c r="V200" s="31" t="str">
        <f ca="1">IF(INDEX(Tendina_Brand_per_Settore,SERVIZIO!$A$4)='Pivot Punti Vendita'!$T200,'Pivot Punti Vendita'!$U200,"")</f>
        <v/>
      </c>
    </row>
    <row r="201" spans="1:22" x14ac:dyDescent="0.25">
      <c r="A201" t="s">
        <v>825</v>
      </c>
      <c r="B201" t="s">
        <v>222</v>
      </c>
      <c r="C201" s="31"/>
      <c r="D201" s="31">
        <v>90</v>
      </c>
      <c r="E201" s="31">
        <v>90</v>
      </c>
      <c r="F201" s="31"/>
      <c r="G201" s="31"/>
      <c r="H201" s="31"/>
      <c r="I201" s="31"/>
      <c r="J201" s="31"/>
      <c r="K201" s="31"/>
      <c r="L201" s="31"/>
      <c r="M201" s="31"/>
      <c r="N201" s="31"/>
      <c r="O201" s="31">
        <f ca="1">IFERROR(IF(SERVIZIO!$A$3=1,IF(GETPIVOTDATA("N. Punti Vendita",$A$1,"Brand",$A201,"Data",DATE(YEAR(INDEX(Tendina_Data,SERVIZIO!$A$2)),MONTH(INDEX(Tendina_Data,SERVIZIO!$A$2)),1),"Settore",$B201)&lt;&gt;"",GETPIVOTDATA("N. Punti Vendita",$A$1,"Brand",$A201,"Data",DATE(YEAR(INDEX(Tendina_Data,SERVIZIO!$A$2)),MONTH(INDEX(Tendina_Data,SERVIZIO!$A$2)),1),"Settore",$B201),""),IF(AND(GETPIVOTDATA("N. Punti Vendita",$A$1,"Brand",$A201,"Data",DATE(YEAR(INDEX(Tendina_Data,SERVIZIO!$A$2)),MONTH(INDEX(Tendina_Data,SERVIZIO!$A$2)),1),"Settore",INDEX(Tendina_Settori,SERVIZIO!$A$3))&lt;&gt;"",INDEX(Tendina_Settori,SERVIZIO!$A$3)=$B201)=TRUE,GETPIVOTDATA("N. Punti Vendita",$A$1,"Brand",$A201,"Data",DATE(YEAR(INDEX(Tendina_Data,SERVIZIO!$A$2)),MONTH(INDEX(Tendina_Data,SERVIZIO!$A$2)),1),"Settore",INDEX(Tendina_Settori,SERVIZIO!$A$3)),"")),"")</f>
        <v>90</v>
      </c>
      <c r="P201" s="31">
        <f ca="1">IF(O201&lt;&gt;"",O201-(COUNTIF($O$3:O201,O201)/1000),"")</f>
        <v>89.997</v>
      </c>
      <c r="Q201" s="31">
        <f t="shared" ca="1" si="11"/>
        <v>100</v>
      </c>
      <c r="R201" s="31"/>
      <c r="S201" s="31">
        <v>199</v>
      </c>
      <c r="T201" s="31" t="str">
        <f t="shared" ca="1" si="9"/>
        <v>Brand_34</v>
      </c>
      <c r="U201" s="31">
        <f t="shared" ca="1" si="10"/>
        <v>9</v>
      </c>
      <c r="V201" s="31" t="str">
        <f ca="1">IF(INDEX(Tendina_Brand_per_Settore,SERVIZIO!$A$4)='Pivot Punti Vendita'!$T201,'Pivot Punti Vendita'!$U201,"")</f>
        <v/>
      </c>
    </row>
    <row r="202" spans="1:22" x14ac:dyDescent="0.25">
      <c r="A202" t="s">
        <v>827</v>
      </c>
      <c r="B202" t="s">
        <v>224</v>
      </c>
      <c r="C202" s="31">
        <v>0</v>
      </c>
      <c r="D202" s="31">
        <v>0</v>
      </c>
      <c r="E202" s="31">
        <v>0</v>
      </c>
      <c r="F202" s="31"/>
      <c r="G202" s="31"/>
      <c r="H202" s="31"/>
      <c r="I202" s="31"/>
      <c r="J202" s="31"/>
      <c r="K202" s="31"/>
      <c r="L202" s="31"/>
      <c r="M202" s="31"/>
      <c r="N202" s="31"/>
      <c r="O202" s="31">
        <f ca="1">IFERROR(IF(SERVIZIO!$A$3=1,IF(GETPIVOTDATA("N. Punti Vendita",$A$1,"Brand",$A202,"Data",DATE(YEAR(INDEX(Tendina_Data,SERVIZIO!$A$2)),MONTH(INDEX(Tendina_Data,SERVIZIO!$A$2)),1),"Settore",$B202)&lt;&gt;"",GETPIVOTDATA("N. Punti Vendita",$A$1,"Brand",$A202,"Data",DATE(YEAR(INDEX(Tendina_Data,SERVIZIO!$A$2)),MONTH(INDEX(Tendina_Data,SERVIZIO!$A$2)),1),"Settore",$B202),""),IF(AND(GETPIVOTDATA("N. Punti Vendita",$A$1,"Brand",$A202,"Data",DATE(YEAR(INDEX(Tendina_Data,SERVIZIO!$A$2)),MONTH(INDEX(Tendina_Data,SERVIZIO!$A$2)),1),"Settore",INDEX(Tendina_Settori,SERVIZIO!$A$3))&lt;&gt;"",INDEX(Tendina_Settori,SERVIZIO!$A$3)=$B202)=TRUE,GETPIVOTDATA("N. Punti Vendita",$A$1,"Brand",$A202,"Data",DATE(YEAR(INDEX(Tendina_Data,SERVIZIO!$A$2)),MONTH(INDEX(Tendina_Data,SERVIZIO!$A$2)),1),"Settore",INDEX(Tendina_Settori,SERVIZIO!$A$3)),"")),"")</f>
        <v>0</v>
      </c>
      <c r="P202" s="31">
        <f ca="1">IF(O202&lt;&gt;"",O202-(COUNTIF($O$3:O202,O202)/1000),"")</f>
        <v>-8.0000000000000002E-3</v>
      </c>
      <c r="Q202" s="31">
        <f t="shared" ca="1" si="11"/>
        <v>251</v>
      </c>
      <c r="R202" s="31"/>
      <c r="S202" s="31">
        <v>200</v>
      </c>
      <c r="T202" s="31" t="str">
        <f t="shared" ca="1" si="9"/>
        <v>Brand_156</v>
      </c>
      <c r="U202" s="31">
        <f t="shared" ca="1" si="10"/>
        <v>9</v>
      </c>
      <c r="V202" s="31" t="str">
        <f ca="1">IF(INDEX(Tendina_Brand_per_Settore,SERVIZIO!$A$4)='Pivot Punti Vendita'!$T202,'Pivot Punti Vendita'!$U202,"")</f>
        <v/>
      </c>
    </row>
    <row r="203" spans="1:22" x14ac:dyDescent="0.25">
      <c r="A203" t="s">
        <v>828</v>
      </c>
      <c r="B203" t="s">
        <v>133</v>
      </c>
      <c r="C203" s="31"/>
      <c r="D203" s="31"/>
      <c r="E203" s="31">
        <v>100</v>
      </c>
      <c r="F203" s="31"/>
      <c r="G203" s="31"/>
      <c r="H203" s="31"/>
      <c r="I203" s="31"/>
      <c r="J203" s="31"/>
      <c r="K203" s="31"/>
      <c r="L203" s="31"/>
      <c r="M203" s="31"/>
      <c r="N203" s="31"/>
      <c r="O203" s="31">
        <f ca="1">IFERROR(IF(SERVIZIO!$A$3=1,IF(GETPIVOTDATA("N. Punti Vendita",$A$1,"Brand",$A203,"Data",DATE(YEAR(INDEX(Tendina_Data,SERVIZIO!$A$2)),MONTH(INDEX(Tendina_Data,SERVIZIO!$A$2)),1),"Settore",$B203)&lt;&gt;"",GETPIVOTDATA("N. Punti Vendita",$A$1,"Brand",$A203,"Data",DATE(YEAR(INDEX(Tendina_Data,SERVIZIO!$A$2)),MONTH(INDEX(Tendina_Data,SERVIZIO!$A$2)),1),"Settore",$B203),""),IF(AND(GETPIVOTDATA("N. Punti Vendita",$A$1,"Brand",$A203,"Data",DATE(YEAR(INDEX(Tendina_Data,SERVIZIO!$A$2)),MONTH(INDEX(Tendina_Data,SERVIZIO!$A$2)),1),"Settore",INDEX(Tendina_Settori,SERVIZIO!$A$3))&lt;&gt;"",INDEX(Tendina_Settori,SERVIZIO!$A$3)=$B203)=TRUE,GETPIVOTDATA("N. Punti Vendita",$A$1,"Brand",$A203,"Data",DATE(YEAR(INDEX(Tendina_Data,SERVIZIO!$A$2)),MONTH(INDEX(Tendina_Data,SERVIZIO!$A$2)),1),"Settore",INDEX(Tendina_Settori,SERVIZIO!$A$3)),"")),"")</f>
        <v>100</v>
      </c>
      <c r="P203" s="31">
        <f ca="1">IF(O203&lt;&gt;"",O203-(COUNTIF($O$3:O203,O203)/1000),"")</f>
        <v>99.995999999999995</v>
      </c>
      <c r="Q203" s="31">
        <f t="shared" ca="1" si="11"/>
        <v>94</v>
      </c>
      <c r="R203" s="31"/>
      <c r="S203" s="31">
        <v>201</v>
      </c>
      <c r="T203" s="31" t="str">
        <f t="shared" ca="1" si="9"/>
        <v>Brand_198</v>
      </c>
      <c r="U203" s="31">
        <f t="shared" ca="1" si="10"/>
        <v>9</v>
      </c>
      <c r="V203" s="31" t="str">
        <f ca="1">IF(INDEX(Tendina_Brand_per_Settore,SERVIZIO!$A$4)='Pivot Punti Vendita'!$T203,'Pivot Punti Vendita'!$U203,"")</f>
        <v/>
      </c>
    </row>
    <row r="204" spans="1:22" x14ac:dyDescent="0.25">
      <c r="A204" t="s">
        <v>829</v>
      </c>
      <c r="B204" t="s">
        <v>133</v>
      </c>
      <c r="C204" s="31"/>
      <c r="D204" s="31"/>
      <c r="E204" s="31">
        <v>63</v>
      </c>
      <c r="F204" s="31"/>
      <c r="G204" s="31"/>
      <c r="H204" s="31"/>
      <c r="I204" s="31"/>
      <c r="J204" s="31"/>
      <c r="K204" s="31"/>
      <c r="L204" s="31"/>
      <c r="M204" s="31"/>
      <c r="N204" s="31"/>
      <c r="O204" s="31">
        <f ca="1">IFERROR(IF(SERVIZIO!$A$3=1,IF(GETPIVOTDATA("N. Punti Vendita",$A$1,"Brand",$A204,"Data",DATE(YEAR(INDEX(Tendina_Data,SERVIZIO!$A$2)),MONTH(INDEX(Tendina_Data,SERVIZIO!$A$2)),1),"Settore",$B204)&lt;&gt;"",GETPIVOTDATA("N. Punti Vendita",$A$1,"Brand",$A204,"Data",DATE(YEAR(INDEX(Tendina_Data,SERVIZIO!$A$2)),MONTH(INDEX(Tendina_Data,SERVIZIO!$A$2)),1),"Settore",$B204),""),IF(AND(GETPIVOTDATA("N. Punti Vendita",$A$1,"Brand",$A204,"Data",DATE(YEAR(INDEX(Tendina_Data,SERVIZIO!$A$2)),MONTH(INDEX(Tendina_Data,SERVIZIO!$A$2)),1),"Settore",INDEX(Tendina_Settori,SERVIZIO!$A$3))&lt;&gt;"",INDEX(Tendina_Settori,SERVIZIO!$A$3)=$B204)=TRUE,GETPIVOTDATA("N. Punti Vendita",$A$1,"Brand",$A204,"Data",DATE(YEAR(INDEX(Tendina_Data,SERVIZIO!$A$2)),MONTH(INDEX(Tendina_Data,SERVIZIO!$A$2)),1),"Settore",INDEX(Tendina_Settori,SERVIZIO!$A$3)),"")),"")</f>
        <v>63</v>
      </c>
      <c r="P204" s="31">
        <f ca="1">IF(O204&lt;&gt;"",O204-(COUNTIF($O$3:O204,O204)/1000),"")</f>
        <v>62.997999999999998</v>
      </c>
      <c r="Q204" s="31">
        <f t="shared" ca="1" si="11"/>
        <v>116</v>
      </c>
      <c r="R204" s="31"/>
      <c r="S204" s="31">
        <v>202</v>
      </c>
      <c r="T204" s="31" t="str">
        <f t="shared" ca="1" si="9"/>
        <v>Brand_205</v>
      </c>
      <c r="U204" s="31">
        <f t="shared" ca="1" si="10"/>
        <v>9</v>
      </c>
      <c r="V204" s="31" t="str">
        <f ca="1">IF(INDEX(Tendina_Brand_per_Settore,SERVIZIO!$A$4)='Pivot Punti Vendita'!$T204,'Pivot Punti Vendita'!$U204,"")</f>
        <v/>
      </c>
    </row>
    <row r="205" spans="1:22" x14ac:dyDescent="0.25">
      <c r="A205" t="s">
        <v>830</v>
      </c>
      <c r="B205" t="s">
        <v>564</v>
      </c>
      <c r="C205" s="31"/>
      <c r="D205" s="31"/>
      <c r="E205" s="31">
        <v>306</v>
      </c>
      <c r="F205" s="31"/>
      <c r="G205" s="31"/>
      <c r="H205" s="31"/>
      <c r="I205" s="31"/>
      <c r="J205" s="31"/>
      <c r="K205" s="31"/>
      <c r="L205" s="31"/>
      <c r="M205" s="31"/>
      <c r="N205" s="31"/>
      <c r="O205" s="31">
        <f ca="1">IFERROR(IF(SERVIZIO!$A$3=1,IF(GETPIVOTDATA("N. Punti Vendita",$A$1,"Brand",$A205,"Data",DATE(YEAR(INDEX(Tendina_Data,SERVIZIO!$A$2)),MONTH(INDEX(Tendina_Data,SERVIZIO!$A$2)),1),"Settore",$B205)&lt;&gt;"",GETPIVOTDATA("N. Punti Vendita",$A$1,"Brand",$A205,"Data",DATE(YEAR(INDEX(Tendina_Data,SERVIZIO!$A$2)),MONTH(INDEX(Tendina_Data,SERVIZIO!$A$2)),1),"Settore",$B205),""),IF(AND(GETPIVOTDATA("N. Punti Vendita",$A$1,"Brand",$A205,"Data",DATE(YEAR(INDEX(Tendina_Data,SERVIZIO!$A$2)),MONTH(INDEX(Tendina_Data,SERVIZIO!$A$2)),1),"Settore",INDEX(Tendina_Settori,SERVIZIO!$A$3))&lt;&gt;"",INDEX(Tendina_Settori,SERVIZIO!$A$3)=$B205)=TRUE,GETPIVOTDATA("N. Punti Vendita",$A$1,"Brand",$A205,"Data",DATE(YEAR(INDEX(Tendina_Data,SERVIZIO!$A$2)),MONTH(INDEX(Tendina_Data,SERVIZIO!$A$2)),1),"Settore",INDEX(Tendina_Settori,SERVIZIO!$A$3)),"")),"")</f>
        <v>306</v>
      </c>
      <c r="P205" s="31">
        <f ca="1">IF(O205&lt;&gt;"",O205-(COUNTIF($O$3:O205,O205)/1000),"")</f>
        <v>305.99900000000002</v>
      </c>
      <c r="Q205" s="31">
        <f t="shared" ca="1" si="11"/>
        <v>34</v>
      </c>
      <c r="R205" s="31"/>
      <c r="S205" s="31">
        <v>203</v>
      </c>
      <c r="T205" s="31" t="str">
        <f t="shared" ca="1" si="9"/>
        <v>Brand_246</v>
      </c>
      <c r="U205" s="31">
        <f t="shared" ca="1" si="10"/>
        <v>9</v>
      </c>
      <c r="V205" s="31" t="str">
        <f ca="1">IF(INDEX(Tendina_Brand_per_Settore,SERVIZIO!$A$4)='Pivot Punti Vendita'!$T205,'Pivot Punti Vendita'!$U205,"")</f>
        <v/>
      </c>
    </row>
    <row r="206" spans="1:22" x14ac:dyDescent="0.25">
      <c r="A206" t="s">
        <v>831</v>
      </c>
      <c r="B206" t="s">
        <v>564</v>
      </c>
      <c r="C206" s="31"/>
      <c r="D206" s="31"/>
      <c r="E206" s="31">
        <v>41</v>
      </c>
      <c r="F206" s="31"/>
      <c r="G206" s="31"/>
      <c r="H206" s="31"/>
      <c r="I206" s="31"/>
      <c r="J206" s="31"/>
      <c r="K206" s="31"/>
      <c r="L206" s="31"/>
      <c r="M206" s="31"/>
      <c r="N206" s="31"/>
      <c r="O206" s="31">
        <f ca="1">IFERROR(IF(SERVIZIO!$A$3=1,IF(GETPIVOTDATA("N. Punti Vendita",$A$1,"Brand",$A206,"Data",DATE(YEAR(INDEX(Tendina_Data,SERVIZIO!$A$2)),MONTH(INDEX(Tendina_Data,SERVIZIO!$A$2)),1),"Settore",$B206)&lt;&gt;"",GETPIVOTDATA("N. Punti Vendita",$A$1,"Brand",$A206,"Data",DATE(YEAR(INDEX(Tendina_Data,SERVIZIO!$A$2)),MONTH(INDEX(Tendina_Data,SERVIZIO!$A$2)),1),"Settore",$B206),""),IF(AND(GETPIVOTDATA("N. Punti Vendita",$A$1,"Brand",$A206,"Data",DATE(YEAR(INDEX(Tendina_Data,SERVIZIO!$A$2)),MONTH(INDEX(Tendina_Data,SERVIZIO!$A$2)),1),"Settore",INDEX(Tendina_Settori,SERVIZIO!$A$3))&lt;&gt;"",INDEX(Tendina_Settori,SERVIZIO!$A$3)=$B206)=TRUE,GETPIVOTDATA("N. Punti Vendita",$A$1,"Brand",$A206,"Data",DATE(YEAR(INDEX(Tendina_Data,SERVIZIO!$A$2)),MONTH(INDEX(Tendina_Data,SERVIZIO!$A$2)),1),"Settore",INDEX(Tendina_Settori,SERVIZIO!$A$3)),"")),"")</f>
        <v>41</v>
      </c>
      <c r="P206" s="31">
        <f ca="1">IF(O206&lt;&gt;"",O206-(COUNTIF($O$3:O206,O206)/1000),"")</f>
        <v>40.997999999999998</v>
      </c>
      <c r="Q206" s="31">
        <f t="shared" ca="1" si="11"/>
        <v>147</v>
      </c>
      <c r="R206" s="31"/>
      <c r="S206" s="31">
        <v>204</v>
      </c>
      <c r="T206" s="31" t="str">
        <f t="shared" ca="1" si="9"/>
        <v>Brand_247</v>
      </c>
      <c r="U206" s="31">
        <f t="shared" ca="1" si="10"/>
        <v>9</v>
      </c>
      <c r="V206" s="31" t="str">
        <f ca="1">IF(INDEX(Tendina_Brand_per_Settore,SERVIZIO!$A$4)='Pivot Punti Vendita'!$T206,'Pivot Punti Vendita'!$U206,"")</f>
        <v/>
      </c>
    </row>
    <row r="207" spans="1:22" x14ac:dyDescent="0.25">
      <c r="A207" t="s">
        <v>832</v>
      </c>
      <c r="B207" t="s">
        <v>206</v>
      </c>
      <c r="C207" s="31">
        <v>9</v>
      </c>
      <c r="D207" s="31">
        <v>9</v>
      </c>
      <c r="E207" s="31">
        <v>9</v>
      </c>
      <c r="F207" s="31"/>
      <c r="G207" s="31"/>
      <c r="H207" s="31"/>
      <c r="I207" s="31"/>
      <c r="J207" s="31"/>
      <c r="K207" s="31"/>
      <c r="L207" s="31"/>
      <c r="M207" s="31"/>
      <c r="N207" s="31"/>
      <c r="O207" s="31">
        <f ca="1">IFERROR(IF(SERVIZIO!$A$3=1,IF(GETPIVOTDATA("N. Punti Vendita",$A$1,"Brand",$A207,"Data",DATE(YEAR(INDEX(Tendina_Data,SERVIZIO!$A$2)),MONTH(INDEX(Tendina_Data,SERVIZIO!$A$2)),1),"Settore",$B207)&lt;&gt;"",GETPIVOTDATA("N. Punti Vendita",$A$1,"Brand",$A207,"Data",DATE(YEAR(INDEX(Tendina_Data,SERVIZIO!$A$2)),MONTH(INDEX(Tendina_Data,SERVIZIO!$A$2)),1),"Settore",$B207),""),IF(AND(GETPIVOTDATA("N. Punti Vendita",$A$1,"Brand",$A207,"Data",DATE(YEAR(INDEX(Tendina_Data,SERVIZIO!$A$2)),MONTH(INDEX(Tendina_Data,SERVIZIO!$A$2)),1),"Settore",INDEX(Tendina_Settori,SERVIZIO!$A$3))&lt;&gt;"",INDEX(Tendina_Settori,SERVIZIO!$A$3)=$B207)=TRUE,GETPIVOTDATA("N. Punti Vendita",$A$1,"Brand",$A207,"Data",DATE(YEAR(INDEX(Tendina_Data,SERVIZIO!$A$2)),MONTH(INDEX(Tendina_Data,SERVIZIO!$A$2)),1),"Settore",INDEX(Tendina_Settori,SERVIZIO!$A$3)),"")),"")</f>
        <v>9</v>
      </c>
      <c r="P207" s="31">
        <f ca="1">IF(O207&lt;&gt;"",O207-(COUNTIF($O$3:O207,O207)/1000),"")</f>
        <v>8.9949999999999992</v>
      </c>
      <c r="Q207" s="31">
        <f t="shared" ca="1" si="11"/>
        <v>202</v>
      </c>
      <c r="R207" s="31"/>
      <c r="S207" s="31">
        <v>205</v>
      </c>
      <c r="T207" s="31" t="str">
        <f t="shared" ca="1" si="9"/>
        <v>Brand_30</v>
      </c>
      <c r="U207" s="31">
        <f t="shared" ca="1" si="10"/>
        <v>8</v>
      </c>
      <c r="V207" s="31" t="str">
        <f ca="1">IF(INDEX(Tendina_Brand_per_Settore,SERVIZIO!$A$4)='Pivot Punti Vendita'!$T207,'Pivot Punti Vendita'!$U207,"")</f>
        <v/>
      </c>
    </row>
    <row r="208" spans="1:22" x14ac:dyDescent="0.25">
      <c r="A208" t="s">
        <v>833</v>
      </c>
      <c r="B208" t="s">
        <v>200</v>
      </c>
      <c r="C208" s="31"/>
      <c r="D208" s="31">
        <v>40</v>
      </c>
      <c r="E208" s="31">
        <v>40</v>
      </c>
      <c r="F208" s="31"/>
      <c r="G208" s="31"/>
      <c r="H208" s="31"/>
      <c r="I208" s="31"/>
      <c r="J208" s="31"/>
      <c r="K208" s="31"/>
      <c r="L208" s="31"/>
      <c r="M208" s="31"/>
      <c r="N208" s="31"/>
      <c r="O208" s="31">
        <f ca="1">IFERROR(IF(SERVIZIO!$A$3=1,IF(GETPIVOTDATA("N. Punti Vendita",$A$1,"Brand",$A208,"Data",DATE(YEAR(INDEX(Tendina_Data,SERVIZIO!$A$2)),MONTH(INDEX(Tendina_Data,SERVIZIO!$A$2)),1),"Settore",$B208)&lt;&gt;"",GETPIVOTDATA("N. Punti Vendita",$A$1,"Brand",$A208,"Data",DATE(YEAR(INDEX(Tendina_Data,SERVIZIO!$A$2)),MONTH(INDEX(Tendina_Data,SERVIZIO!$A$2)),1),"Settore",$B208),""),IF(AND(GETPIVOTDATA("N. Punti Vendita",$A$1,"Brand",$A208,"Data",DATE(YEAR(INDEX(Tendina_Data,SERVIZIO!$A$2)),MONTH(INDEX(Tendina_Data,SERVIZIO!$A$2)),1),"Settore",INDEX(Tendina_Settori,SERVIZIO!$A$3))&lt;&gt;"",INDEX(Tendina_Settori,SERVIZIO!$A$3)=$B208)=TRUE,GETPIVOTDATA("N. Punti Vendita",$A$1,"Brand",$A208,"Data",DATE(YEAR(INDEX(Tendina_Data,SERVIZIO!$A$2)),MONTH(INDEX(Tendina_Data,SERVIZIO!$A$2)),1),"Settore",INDEX(Tendina_Settori,SERVIZIO!$A$3)),"")),"")</f>
        <v>40</v>
      </c>
      <c r="P208" s="31">
        <f ca="1">IF(O208&lt;&gt;"",O208-(COUNTIF($O$3:O208,O208)/1000),"")</f>
        <v>39.997999999999998</v>
      </c>
      <c r="Q208" s="31">
        <f t="shared" ca="1" si="11"/>
        <v>149</v>
      </c>
      <c r="R208" s="31"/>
      <c r="S208" s="31">
        <v>206</v>
      </c>
      <c r="T208" s="31" t="str">
        <f t="shared" ca="1" si="9"/>
        <v>Brand_32</v>
      </c>
      <c r="U208" s="31">
        <f t="shared" ca="1" si="10"/>
        <v>8</v>
      </c>
      <c r="V208" s="31" t="str">
        <f ca="1">IF(INDEX(Tendina_Brand_per_Settore,SERVIZIO!$A$4)='Pivot Punti Vendita'!$T208,'Pivot Punti Vendita'!$U208,"")</f>
        <v/>
      </c>
    </row>
    <row r="209" spans="1:22" x14ac:dyDescent="0.25">
      <c r="A209" t="s">
        <v>834</v>
      </c>
      <c r="B209" t="s">
        <v>107</v>
      </c>
      <c r="C209" s="31">
        <v>94</v>
      </c>
      <c r="D209" s="31">
        <v>94</v>
      </c>
      <c r="E209" s="31">
        <v>94</v>
      </c>
      <c r="F209" s="31"/>
      <c r="G209" s="31"/>
      <c r="H209" s="31"/>
      <c r="I209" s="31"/>
      <c r="J209" s="31"/>
      <c r="K209" s="31"/>
      <c r="L209" s="31"/>
      <c r="M209" s="31"/>
      <c r="N209" s="31"/>
      <c r="O209" s="31">
        <f ca="1">IFERROR(IF(SERVIZIO!$A$3=1,IF(GETPIVOTDATA("N. Punti Vendita",$A$1,"Brand",$A209,"Data",DATE(YEAR(INDEX(Tendina_Data,SERVIZIO!$A$2)),MONTH(INDEX(Tendina_Data,SERVIZIO!$A$2)),1),"Settore",$B209)&lt;&gt;"",GETPIVOTDATA("N. Punti Vendita",$A$1,"Brand",$A209,"Data",DATE(YEAR(INDEX(Tendina_Data,SERVIZIO!$A$2)),MONTH(INDEX(Tendina_Data,SERVIZIO!$A$2)),1),"Settore",$B209),""),IF(AND(GETPIVOTDATA("N. Punti Vendita",$A$1,"Brand",$A209,"Data",DATE(YEAR(INDEX(Tendina_Data,SERVIZIO!$A$2)),MONTH(INDEX(Tendina_Data,SERVIZIO!$A$2)),1),"Settore",INDEX(Tendina_Settori,SERVIZIO!$A$3))&lt;&gt;"",INDEX(Tendina_Settori,SERVIZIO!$A$3)=$B209)=TRUE,GETPIVOTDATA("N. Punti Vendita",$A$1,"Brand",$A209,"Data",DATE(YEAR(INDEX(Tendina_Data,SERVIZIO!$A$2)),MONTH(INDEX(Tendina_Data,SERVIZIO!$A$2)),1),"Settore",INDEX(Tendina_Settori,SERVIZIO!$A$3)),"")),"")</f>
        <v>94</v>
      </c>
      <c r="P209" s="31">
        <f ca="1">IF(O209&lt;&gt;"",O209-(COUNTIF($O$3:O209,O209)/1000),"")</f>
        <v>93.998000000000005</v>
      </c>
      <c r="Q209" s="31">
        <f t="shared" ca="1" si="11"/>
        <v>96</v>
      </c>
      <c r="R209" s="31"/>
      <c r="S209" s="31">
        <v>207</v>
      </c>
      <c r="T209" s="31" t="str">
        <f t="shared" ca="1" si="9"/>
        <v>Brand_42</v>
      </c>
      <c r="U209" s="31">
        <f t="shared" ca="1" si="10"/>
        <v>8</v>
      </c>
      <c r="V209" s="31" t="str">
        <f ca="1">IF(INDEX(Tendina_Brand_per_Settore,SERVIZIO!$A$4)='Pivot Punti Vendita'!$T209,'Pivot Punti Vendita'!$U209,"")</f>
        <v/>
      </c>
    </row>
    <row r="210" spans="1:22" x14ac:dyDescent="0.25">
      <c r="A210" t="s">
        <v>138</v>
      </c>
      <c r="B210" t="s">
        <v>223</v>
      </c>
      <c r="C210" s="31"/>
      <c r="D210" s="31">
        <v>30</v>
      </c>
      <c r="E210" s="31">
        <v>30</v>
      </c>
      <c r="F210" s="31"/>
      <c r="G210" s="31"/>
      <c r="H210" s="31"/>
      <c r="I210" s="31"/>
      <c r="J210" s="31"/>
      <c r="K210" s="31"/>
      <c r="L210" s="31"/>
      <c r="M210" s="31"/>
      <c r="N210" s="31"/>
      <c r="O210" s="31">
        <f ca="1">IFERROR(IF(SERVIZIO!$A$3=1,IF(GETPIVOTDATA("N. Punti Vendita",$A$1,"Brand",$A210,"Data",DATE(YEAR(INDEX(Tendina_Data,SERVIZIO!$A$2)),MONTH(INDEX(Tendina_Data,SERVIZIO!$A$2)),1),"Settore",$B210)&lt;&gt;"",GETPIVOTDATA("N. Punti Vendita",$A$1,"Brand",$A210,"Data",DATE(YEAR(INDEX(Tendina_Data,SERVIZIO!$A$2)),MONTH(INDEX(Tendina_Data,SERVIZIO!$A$2)),1),"Settore",$B210),""),IF(AND(GETPIVOTDATA("N. Punti Vendita",$A$1,"Brand",$A210,"Data",DATE(YEAR(INDEX(Tendina_Data,SERVIZIO!$A$2)),MONTH(INDEX(Tendina_Data,SERVIZIO!$A$2)),1),"Settore",INDEX(Tendina_Settori,SERVIZIO!$A$3))&lt;&gt;"",INDEX(Tendina_Settori,SERVIZIO!$A$3)=$B210)=TRUE,GETPIVOTDATA("N. Punti Vendita",$A$1,"Brand",$A210,"Data",DATE(YEAR(INDEX(Tendina_Data,SERVIZIO!$A$2)),MONTH(INDEX(Tendina_Data,SERVIZIO!$A$2)),1),"Settore",INDEX(Tendina_Settori,SERVIZIO!$A$3)),"")),"")</f>
        <v>30</v>
      </c>
      <c r="P210" s="31">
        <f ca="1">IF(O210&lt;&gt;"",O210-(COUNTIF($O$3:O210,O210)/1000),"")</f>
        <v>29.998000000000001</v>
      </c>
      <c r="Q210" s="31">
        <f t="shared" ca="1" si="11"/>
        <v>165</v>
      </c>
      <c r="R210" s="31"/>
      <c r="S210" s="31">
        <v>208</v>
      </c>
      <c r="T210" s="31" t="str">
        <f t="shared" ca="1" si="9"/>
        <v>Brand_55</v>
      </c>
      <c r="U210" s="31">
        <f t="shared" ca="1" si="10"/>
        <v>8</v>
      </c>
      <c r="V210" s="31" t="str">
        <f ca="1">IF(INDEX(Tendina_Brand_per_Settore,SERVIZIO!$A$4)='Pivot Punti Vendita'!$T210,'Pivot Punti Vendita'!$U210,"")</f>
        <v/>
      </c>
    </row>
    <row r="211" spans="1:22" x14ac:dyDescent="0.25">
      <c r="A211" t="s">
        <v>835</v>
      </c>
      <c r="B211" t="s">
        <v>130</v>
      </c>
      <c r="C211" s="31">
        <v>130</v>
      </c>
      <c r="D211" s="31">
        <v>130</v>
      </c>
      <c r="E211" s="31">
        <v>130</v>
      </c>
      <c r="F211" s="31"/>
      <c r="G211" s="31"/>
      <c r="H211" s="31"/>
      <c r="I211" s="31"/>
      <c r="J211" s="31"/>
      <c r="K211" s="31"/>
      <c r="L211" s="31"/>
      <c r="M211" s="31"/>
      <c r="N211" s="31"/>
      <c r="O211" s="31">
        <f ca="1">IFERROR(IF(SERVIZIO!$A$3=1,IF(GETPIVOTDATA("N. Punti Vendita",$A$1,"Brand",$A211,"Data",DATE(YEAR(INDEX(Tendina_Data,SERVIZIO!$A$2)),MONTH(INDEX(Tendina_Data,SERVIZIO!$A$2)),1),"Settore",$B211)&lt;&gt;"",GETPIVOTDATA("N. Punti Vendita",$A$1,"Brand",$A211,"Data",DATE(YEAR(INDEX(Tendina_Data,SERVIZIO!$A$2)),MONTH(INDEX(Tendina_Data,SERVIZIO!$A$2)),1),"Settore",$B211),""),IF(AND(GETPIVOTDATA("N. Punti Vendita",$A$1,"Brand",$A211,"Data",DATE(YEAR(INDEX(Tendina_Data,SERVIZIO!$A$2)),MONTH(INDEX(Tendina_Data,SERVIZIO!$A$2)),1),"Settore",INDEX(Tendina_Settori,SERVIZIO!$A$3))&lt;&gt;"",INDEX(Tendina_Settori,SERVIZIO!$A$3)=$B211)=TRUE,GETPIVOTDATA("N. Punti Vendita",$A$1,"Brand",$A211,"Data",DATE(YEAR(INDEX(Tendina_Data,SERVIZIO!$A$2)),MONTH(INDEX(Tendina_Data,SERVIZIO!$A$2)),1),"Settore",INDEX(Tendina_Settori,SERVIZIO!$A$3)),"")),"")</f>
        <v>130</v>
      </c>
      <c r="P211" s="31">
        <f ca="1">IF(O211&lt;&gt;"",O211-(COUNTIF($O$3:O211,O211)/1000),"")</f>
        <v>129.99600000000001</v>
      </c>
      <c r="Q211" s="31">
        <f t="shared" ca="1" si="11"/>
        <v>74</v>
      </c>
      <c r="R211" s="31"/>
      <c r="S211" s="31">
        <v>209</v>
      </c>
      <c r="T211" s="31" t="str">
        <f t="shared" ca="1" si="9"/>
        <v>Brand_136</v>
      </c>
      <c r="U211" s="31">
        <f t="shared" ca="1" si="10"/>
        <v>8</v>
      </c>
      <c r="V211" s="31" t="str">
        <f ca="1">IF(INDEX(Tendina_Brand_per_Settore,SERVIZIO!$A$4)='Pivot Punti Vendita'!$T211,'Pivot Punti Vendita'!$U211,"")</f>
        <v/>
      </c>
    </row>
    <row r="212" spans="1:22" x14ac:dyDescent="0.25">
      <c r="A212" t="s">
        <v>836</v>
      </c>
      <c r="B212" t="s">
        <v>222</v>
      </c>
      <c r="C212" s="31"/>
      <c r="D212" s="31">
        <v>10</v>
      </c>
      <c r="E212" s="31">
        <v>10</v>
      </c>
      <c r="F212" s="31"/>
      <c r="G212" s="31"/>
      <c r="H212" s="31"/>
      <c r="I212" s="31"/>
      <c r="J212" s="31"/>
      <c r="K212" s="31"/>
      <c r="L212" s="31"/>
      <c r="M212" s="31"/>
      <c r="N212" s="31"/>
      <c r="O212" s="31">
        <f ca="1">IFERROR(IF(SERVIZIO!$A$3=1,IF(GETPIVOTDATA("N. Punti Vendita",$A$1,"Brand",$A212,"Data",DATE(YEAR(INDEX(Tendina_Data,SERVIZIO!$A$2)),MONTH(INDEX(Tendina_Data,SERVIZIO!$A$2)),1),"Settore",$B212)&lt;&gt;"",GETPIVOTDATA("N. Punti Vendita",$A$1,"Brand",$A212,"Data",DATE(YEAR(INDEX(Tendina_Data,SERVIZIO!$A$2)),MONTH(INDEX(Tendina_Data,SERVIZIO!$A$2)),1),"Settore",$B212),""),IF(AND(GETPIVOTDATA("N. Punti Vendita",$A$1,"Brand",$A212,"Data",DATE(YEAR(INDEX(Tendina_Data,SERVIZIO!$A$2)),MONTH(INDEX(Tendina_Data,SERVIZIO!$A$2)),1),"Settore",INDEX(Tendina_Settori,SERVIZIO!$A$3))&lt;&gt;"",INDEX(Tendina_Settori,SERVIZIO!$A$3)=$B212)=TRUE,GETPIVOTDATA("N. Punti Vendita",$A$1,"Brand",$A212,"Data",DATE(YEAR(INDEX(Tendina_Data,SERVIZIO!$A$2)),MONTH(INDEX(Tendina_Data,SERVIZIO!$A$2)),1),"Settore",INDEX(Tendina_Settori,SERVIZIO!$A$3)),"")),"")</f>
        <v>10</v>
      </c>
      <c r="P212" s="31">
        <f ca="1">IF(O212&lt;&gt;"",O212-(COUNTIF($O$3:O212,O212)/1000),"")</f>
        <v>9.9930000000000003</v>
      </c>
      <c r="Q212" s="31">
        <f t="shared" ca="1" si="11"/>
        <v>197</v>
      </c>
      <c r="R212" s="31"/>
      <c r="S212" s="31">
        <v>210</v>
      </c>
      <c r="T212" s="31" t="str">
        <f t="shared" ca="1" si="9"/>
        <v>Brand_160</v>
      </c>
      <c r="U212" s="31">
        <f t="shared" ca="1" si="10"/>
        <v>8</v>
      </c>
      <c r="V212" s="31" t="str">
        <f ca="1">IF(INDEX(Tendina_Brand_per_Settore,SERVIZIO!$A$4)='Pivot Punti Vendita'!$T212,'Pivot Punti Vendita'!$U212,"")</f>
        <v/>
      </c>
    </row>
    <row r="213" spans="1:22" x14ac:dyDescent="0.25">
      <c r="A213" t="s">
        <v>4</v>
      </c>
      <c r="B213" t="s">
        <v>222</v>
      </c>
      <c r="C213" s="31">
        <v>1741</v>
      </c>
      <c r="D213" s="31">
        <v>1741</v>
      </c>
      <c r="E213" s="31">
        <v>1741</v>
      </c>
      <c r="F213" s="31"/>
      <c r="G213" s="31"/>
      <c r="H213" s="31"/>
      <c r="I213" s="31"/>
      <c r="J213" s="31"/>
      <c r="K213" s="31"/>
      <c r="L213" s="31"/>
      <c r="M213" s="31"/>
      <c r="N213" s="31"/>
      <c r="O213" s="31">
        <f ca="1">IFERROR(IF(SERVIZIO!$A$3=1,IF(GETPIVOTDATA("N. Punti Vendita",$A$1,"Brand",$A213,"Data",DATE(YEAR(INDEX(Tendina_Data,SERVIZIO!$A$2)),MONTH(INDEX(Tendina_Data,SERVIZIO!$A$2)),1),"Settore",$B213)&lt;&gt;"",GETPIVOTDATA("N. Punti Vendita",$A$1,"Brand",$A213,"Data",DATE(YEAR(INDEX(Tendina_Data,SERVIZIO!$A$2)),MONTH(INDEX(Tendina_Data,SERVIZIO!$A$2)),1),"Settore",$B213),""),IF(AND(GETPIVOTDATA("N. Punti Vendita",$A$1,"Brand",$A213,"Data",DATE(YEAR(INDEX(Tendina_Data,SERVIZIO!$A$2)),MONTH(INDEX(Tendina_Data,SERVIZIO!$A$2)),1),"Settore",INDEX(Tendina_Settori,SERVIZIO!$A$3))&lt;&gt;"",INDEX(Tendina_Settori,SERVIZIO!$A$3)=$B213)=TRUE,GETPIVOTDATA("N. Punti Vendita",$A$1,"Brand",$A213,"Data",DATE(YEAR(INDEX(Tendina_Data,SERVIZIO!$A$2)),MONTH(INDEX(Tendina_Data,SERVIZIO!$A$2)),1),"Settore",INDEX(Tendina_Settori,SERVIZIO!$A$3)),"")),"")</f>
        <v>1741</v>
      </c>
      <c r="P213" s="31">
        <f ca="1">IF(O213&lt;&gt;"",O213-(COUNTIF($O$3:O213,O213)/1000),"")</f>
        <v>1740.999</v>
      </c>
      <c r="Q213" s="31">
        <f t="shared" ca="1" si="11"/>
        <v>3</v>
      </c>
      <c r="R213" s="31"/>
      <c r="S213" s="31">
        <v>211</v>
      </c>
      <c r="T213" s="31" t="str">
        <f t="shared" ca="1" si="9"/>
        <v>Brand_24</v>
      </c>
      <c r="U213" s="31">
        <f t="shared" ca="1" si="10"/>
        <v>7</v>
      </c>
      <c r="V213" s="31" t="str">
        <f ca="1">IF(INDEX(Tendina_Brand_per_Settore,SERVIZIO!$A$4)='Pivot Punti Vendita'!$T213,'Pivot Punti Vendita'!$U213,"")</f>
        <v/>
      </c>
    </row>
    <row r="214" spans="1:22" x14ac:dyDescent="0.25">
      <c r="A214" t="s">
        <v>837</v>
      </c>
      <c r="B214" t="s">
        <v>222</v>
      </c>
      <c r="C214" s="31">
        <v>1500</v>
      </c>
      <c r="D214" s="31">
        <v>1500</v>
      </c>
      <c r="E214" s="31">
        <v>1500</v>
      </c>
      <c r="F214" s="31"/>
      <c r="G214" s="31"/>
      <c r="H214" s="31"/>
      <c r="I214" s="31"/>
      <c r="J214" s="31"/>
      <c r="K214" s="31"/>
      <c r="L214" s="31"/>
      <c r="M214" s="31"/>
      <c r="N214" s="31"/>
      <c r="O214" s="31">
        <f ca="1">IFERROR(IF(SERVIZIO!$A$3=1,IF(GETPIVOTDATA("N. Punti Vendita",$A$1,"Brand",$A214,"Data",DATE(YEAR(INDEX(Tendina_Data,SERVIZIO!$A$2)),MONTH(INDEX(Tendina_Data,SERVIZIO!$A$2)),1),"Settore",$B214)&lt;&gt;"",GETPIVOTDATA("N. Punti Vendita",$A$1,"Brand",$A214,"Data",DATE(YEAR(INDEX(Tendina_Data,SERVIZIO!$A$2)),MONTH(INDEX(Tendina_Data,SERVIZIO!$A$2)),1),"Settore",$B214),""),IF(AND(GETPIVOTDATA("N. Punti Vendita",$A$1,"Brand",$A214,"Data",DATE(YEAR(INDEX(Tendina_Data,SERVIZIO!$A$2)),MONTH(INDEX(Tendina_Data,SERVIZIO!$A$2)),1),"Settore",INDEX(Tendina_Settori,SERVIZIO!$A$3))&lt;&gt;"",INDEX(Tendina_Settori,SERVIZIO!$A$3)=$B214)=TRUE,GETPIVOTDATA("N. Punti Vendita",$A$1,"Brand",$A214,"Data",DATE(YEAR(INDEX(Tendina_Data,SERVIZIO!$A$2)),MONTH(INDEX(Tendina_Data,SERVIZIO!$A$2)),1),"Settore",INDEX(Tendina_Settori,SERVIZIO!$A$3)),"")),"")</f>
        <v>1500</v>
      </c>
      <c r="P214" s="31">
        <f ca="1">IF(O214&lt;&gt;"",O214-(COUNTIF($O$3:O214,O214)/1000),"")</f>
        <v>1499.999</v>
      </c>
      <c r="Q214" s="31">
        <f t="shared" ca="1" si="11"/>
        <v>5</v>
      </c>
      <c r="R214" s="31"/>
      <c r="S214" s="31">
        <v>212</v>
      </c>
      <c r="T214" s="31" t="str">
        <f t="shared" ca="1" si="9"/>
        <v>Cos</v>
      </c>
      <c r="U214" s="31">
        <f t="shared" ca="1" si="10"/>
        <v>7</v>
      </c>
      <c r="V214" s="31" t="str">
        <f ca="1">IF(INDEX(Tendina_Brand_per_Settore,SERVIZIO!$A$4)='Pivot Punti Vendita'!$T214,'Pivot Punti Vendita'!$U214,"")</f>
        <v/>
      </c>
    </row>
    <row r="215" spans="1:22" x14ac:dyDescent="0.25">
      <c r="A215" t="s">
        <v>839</v>
      </c>
      <c r="B215" t="s">
        <v>222</v>
      </c>
      <c r="C215" s="31">
        <v>1558</v>
      </c>
      <c r="D215" s="31">
        <v>1558</v>
      </c>
      <c r="E215" s="31">
        <v>1558</v>
      </c>
      <c r="F215" s="31"/>
      <c r="G215" s="31"/>
      <c r="H215" s="31"/>
      <c r="I215" s="31"/>
      <c r="J215" s="31"/>
      <c r="K215" s="31"/>
      <c r="L215" s="31"/>
      <c r="O215" s="31">
        <f ca="1">IFERROR(IF(SERVIZIO!$A$3=1,IF(GETPIVOTDATA("N. Punti Vendita",$A$1,"Brand",$A215,"Data",DATE(YEAR(INDEX(Tendina_Data,SERVIZIO!$A$2)),MONTH(INDEX(Tendina_Data,SERVIZIO!$A$2)),1),"Settore",$B215)&lt;&gt;"",GETPIVOTDATA("N. Punti Vendita",$A$1,"Brand",$A215,"Data",DATE(YEAR(INDEX(Tendina_Data,SERVIZIO!$A$2)),MONTH(INDEX(Tendina_Data,SERVIZIO!$A$2)),1),"Settore",$B215),""),IF(AND(GETPIVOTDATA("N. Punti Vendita",$A$1,"Brand",$A215,"Data",DATE(YEAR(INDEX(Tendina_Data,SERVIZIO!$A$2)),MONTH(INDEX(Tendina_Data,SERVIZIO!$A$2)),1),"Settore",INDEX(Tendina_Settori,SERVIZIO!$A$3))&lt;&gt;"",INDEX(Tendina_Settori,SERVIZIO!$A$3)=$B215)=TRUE,GETPIVOTDATA("N. Punti Vendita",$A$1,"Brand",$A215,"Data",DATE(YEAR(INDEX(Tendina_Data,SERVIZIO!$A$2)),MONTH(INDEX(Tendina_Data,SERVIZIO!$A$2)),1),"Settore",INDEX(Tendina_Settori,SERVIZIO!$A$3)),"")),"")</f>
        <v>1558</v>
      </c>
      <c r="P215" s="31">
        <f ca="1">IF(O215&lt;&gt;"",O215-(COUNTIF($O$3:O215,O215)/1000),"")</f>
        <v>1557.999</v>
      </c>
      <c r="Q215" s="31">
        <f t="shared" ca="1" si="11"/>
        <v>4</v>
      </c>
      <c r="R215" s="31"/>
      <c r="S215" s="31">
        <v>213</v>
      </c>
      <c r="T215" s="31" t="str">
        <f t="shared" ca="1" si="9"/>
        <v>Brand_244</v>
      </c>
      <c r="U215" s="31">
        <f t="shared" ca="1" si="10"/>
        <v>7</v>
      </c>
      <c r="V215" s="31" t="str">
        <f ca="1">IF(INDEX(Tendina_Brand_per_Settore,SERVIZIO!$A$4)='Pivot Punti Vendita'!$T215,'Pivot Punti Vendita'!$U215,"")</f>
        <v/>
      </c>
    </row>
    <row r="216" spans="1:22" x14ac:dyDescent="0.25">
      <c r="A216" t="s">
        <v>841</v>
      </c>
      <c r="B216" t="s">
        <v>200</v>
      </c>
      <c r="C216" s="31"/>
      <c r="D216" s="31">
        <v>85</v>
      </c>
      <c r="E216" s="31">
        <v>190</v>
      </c>
      <c r="O216" s="31">
        <f ca="1">IFERROR(IF(SERVIZIO!$A$3=1,IF(GETPIVOTDATA("N. Punti Vendita",$A$1,"Brand",$A216,"Data",DATE(YEAR(INDEX(Tendina_Data,SERVIZIO!$A$2)),MONTH(INDEX(Tendina_Data,SERVIZIO!$A$2)),1),"Settore",$B216)&lt;&gt;"",GETPIVOTDATA("N. Punti Vendita",$A$1,"Brand",$A216,"Data",DATE(YEAR(INDEX(Tendina_Data,SERVIZIO!$A$2)),MONTH(INDEX(Tendina_Data,SERVIZIO!$A$2)),1),"Settore",$B216),""),IF(AND(GETPIVOTDATA("N. Punti Vendita",$A$1,"Brand",$A216,"Data",DATE(YEAR(INDEX(Tendina_Data,SERVIZIO!$A$2)),MONTH(INDEX(Tendina_Data,SERVIZIO!$A$2)),1),"Settore",INDEX(Tendina_Settori,SERVIZIO!$A$3))&lt;&gt;"",INDEX(Tendina_Settori,SERVIZIO!$A$3)=$B216)=TRUE,GETPIVOTDATA("N. Punti Vendita",$A$1,"Brand",$A216,"Data",DATE(YEAR(INDEX(Tendina_Data,SERVIZIO!$A$2)),MONTH(INDEX(Tendina_Data,SERVIZIO!$A$2)),1),"Settore",INDEX(Tendina_Settori,SERVIZIO!$A$3)),"")),"")</f>
        <v>190</v>
      </c>
      <c r="P216" s="31">
        <f ca="1">IF(O216&lt;&gt;"",O216-(COUNTIF($O$3:O216,O216)/1000),"")</f>
        <v>189.999</v>
      </c>
      <c r="Q216" s="31">
        <f t="shared" ca="1" si="11"/>
        <v>52</v>
      </c>
      <c r="R216" s="31"/>
      <c r="S216" s="31">
        <v>214</v>
      </c>
      <c r="T216" s="31" t="str">
        <f t="shared" ca="1" si="9"/>
        <v>Brand_44</v>
      </c>
      <c r="U216" s="31">
        <f t="shared" ca="1" si="10"/>
        <v>6</v>
      </c>
      <c r="V216" s="31" t="str">
        <f ca="1">IF(INDEX(Tendina_Brand_per_Settore,SERVIZIO!$A$4)='Pivot Punti Vendita'!$T216,'Pivot Punti Vendita'!$U216,"")</f>
        <v/>
      </c>
    </row>
    <row r="217" spans="1:22" x14ac:dyDescent="0.25">
      <c r="A217" t="s">
        <v>844</v>
      </c>
      <c r="B217" t="s">
        <v>200</v>
      </c>
      <c r="C217" s="31"/>
      <c r="D217" s="31">
        <v>65</v>
      </c>
      <c r="E217" s="31">
        <v>65</v>
      </c>
      <c r="O217" s="31">
        <f ca="1">IFERROR(IF(SERVIZIO!$A$3=1,IF(GETPIVOTDATA("N. Punti Vendita",$A$1,"Brand",$A217,"Data",DATE(YEAR(INDEX(Tendina_Data,SERVIZIO!$A$2)),MONTH(INDEX(Tendina_Data,SERVIZIO!$A$2)),1),"Settore",$B217)&lt;&gt;"",GETPIVOTDATA("N. Punti Vendita",$A$1,"Brand",$A217,"Data",DATE(YEAR(INDEX(Tendina_Data,SERVIZIO!$A$2)),MONTH(INDEX(Tendina_Data,SERVIZIO!$A$2)),1),"Settore",$B217),""),IF(AND(GETPIVOTDATA("N. Punti Vendita",$A$1,"Brand",$A217,"Data",DATE(YEAR(INDEX(Tendina_Data,SERVIZIO!$A$2)),MONTH(INDEX(Tendina_Data,SERVIZIO!$A$2)),1),"Settore",INDEX(Tendina_Settori,SERVIZIO!$A$3))&lt;&gt;"",INDEX(Tendina_Settori,SERVIZIO!$A$3)=$B217)=TRUE,GETPIVOTDATA("N. Punti Vendita",$A$1,"Brand",$A217,"Data",DATE(YEAR(INDEX(Tendina_Data,SERVIZIO!$A$2)),MONTH(INDEX(Tendina_Data,SERVIZIO!$A$2)),1),"Settore",INDEX(Tendina_Settori,SERVIZIO!$A$3)),"")),"")</f>
        <v>65</v>
      </c>
      <c r="P217" s="31">
        <f ca="1">IF(O217&lt;&gt;"",O217-(COUNTIF($O$3:O217,O217)/1000),"")</f>
        <v>64.998000000000005</v>
      </c>
      <c r="Q217" s="31">
        <f t="shared" ca="1" si="11"/>
        <v>112</v>
      </c>
      <c r="R217" s="31"/>
      <c r="S217" s="31">
        <v>215</v>
      </c>
      <c r="T217" s="31" t="str">
        <f t="shared" ca="1" si="9"/>
        <v>Brand_53</v>
      </c>
      <c r="U217" s="31">
        <f t="shared" ca="1" si="10"/>
        <v>6</v>
      </c>
      <c r="V217" s="31" t="str">
        <f ca="1">IF(INDEX(Tendina_Brand_per_Settore,SERVIZIO!$A$4)='Pivot Punti Vendita'!$T217,'Pivot Punti Vendita'!$U217,"")</f>
        <v/>
      </c>
    </row>
    <row r="218" spans="1:22" x14ac:dyDescent="0.25">
      <c r="A218" t="s">
        <v>845</v>
      </c>
      <c r="B218" t="s">
        <v>214</v>
      </c>
      <c r="C218" s="31"/>
      <c r="D218" s="31">
        <v>17</v>
      </c>
      <c r="E218" s="31">
        <v>17</v>
      </c>
      <c r="O218" s="31">
        <f ca="1">IFERROR(IF(SERVIZIO!$A$3=1,IF(GETPIVOTDATA("N. Punti Vendita",$A$1,"Brand",$A218,"Data",DATE(YEAR(INDEX(Tendina_Data,SERVIZIO!$A$2)),MONTH(INDEX(Tendina_Data,SERVIZIO!$A$2)),1),"Settore",$B218)&lt;&gt;"",GETPIVOTDATA("N. Punti Vendita",$A$1,"Brand",$A218,"Data",DATE(YEAR(INDEX(Tendina_Data,SERVIZIO!$A$2)),MONTH(INDEX(Tendina_Data,SERVIZIO!$A$2)),1),"Settore",$B218),""),IF(AND(GETPIVOTDATA("N. Punti Vendita",$A$1,"Brand",$A218,"Data",DATE(YEAR(INDEX(Tendina_Data,SERVIZIO!$A$2)),MONTH(INDEX(Tendina_Data,SERVIZIO!$A$2)),1),"Settore",INDEX(Tendina_Settori,SERVIZIO!$A$3))&lt;&gt;"",INDEX(Tendina_Settori,SERVIZIO!$A$3)=$B218)=TRUE,GETPIVOTDATA("N. Punti Vendita",$A$1,"Brand",$A218,"Data",DATE(YEAR(INDEX(Tendina_Data,SERVIZIO!$A$2)),MONTH(INDEX(Tendina_Data,SERVIZIO!$A$2)),1),"Settore",INDEX(Tendina_Settori,SERVIZIO!$A$3)),"")),"")</f>
        <v>17</v>
      </c>
      <c r="P218" s="31">
        <f ca="1">IF(O218&lt;&gt;"",O218-(COUNTIF($O$3:O218,O218)/1000),"")</f>
        <v>16.998000000000001</v>
      </c>
      <c r="Q218" s="31">
        <f t="shared" ca="1" si="11"/>
        <v>179</v>
      </c>
      <c r="R218" s="31"/>
      <c r="S218" s="31">
        <v>216</v>
      </c>
      <c r="T218" s="31" t="str">
        <f t="shared" ca="1" si="9"/>
        <v>Brand_225</v>
      </c>
      <c r="U218" s="31">
        <f t="shared" ca="1" si="10"/>
        <v>6</v>
      </c>
      <c r="V218" s="31" t="str">
        <f ca="1">IF(INDEX(Tendina_Brand_per_Settore,SERVIZIO!$A$4)='Pivot Punti Vendita'!$T218,'Pivot Punti Vendita'!$U218,"")</f>
        <v/>
      </c>
    </row>
    <row r="219" spans="1:22" x14ac:dyDescent="0.25">
      <c r="A219" t="s">
        <v>846</v>
      </c>
      <c r="B219" t="s">
        <v>200</v>
      </c>
      <c r="C219" s="31"/>
      <c r="D219" s="31">
        <v>145</v>
      </c>
      <c r="E219" s="31">
        <v>143</v>
      </c>
      <c r="O219" s="31">
        <f ca="1">IFERROR(IF(SERVIZIO!$A$3=1,IF(GETPIVOTDATA("N. Punti Vendita",$A$1,"Brand",$A219,"Data",DATE(YEAR(INDEX(Tendina_Data,SERVIZIO!$A$2)),MONTH(INDEX(Tendina_Data,SERVIZIO!$A$2)),1),"Settore",$B219)&lt;&gt;"",GETPIVOTDATA("N. Punti Vendita",$A$1,"Brand",$A219,"Data",DATE(YEAR(INDEX(Tendina_Data,SERVIZIO!$A$2)),MONTH(INDEX(Tendina_Data,SERVIZIO!$A$2)),1),"Settore",$B219),""),IF(AND(GETPIVOTDATA("N. Punti Vendita",$A$1,"Brand",$A219,"Data",DATE(YEAR(INDEX(Tendina_Data,SERVIZIO!$A$2)),MONTH(INDEX(Tendina_Data,SERVIZIO!$A$2)),1),"Settore",INDEX(Tendina_Settori,SERVIZIO!$A$3))&lt;&gt;"",INDEX(Tendina_Settori,SERVIZIO!$A$3)=$B219)=TRUE,GETPIVOTDATA("N. Punti Vendita",$A$1,"Brand",$A219,"Data",DATE(YEAR(INDEX(Tendina_Data,SERVIZIO!$A$2)),MONTH(INDEX(Tendina_Data,SERVIZIO!$A$2)),1),"Settore",INDEX(Tendina_Settori,SERVIZIO!$A$3)),"")),"")</f>
        <v>143</v>
      </c>
      <c r="P219" s="31">
        <f ca="1">IF(O219&lt;&gt;"",O219-(COUNTIF($O$3:O219,O219)/1000),"")</f>
        <v>142.999</v>
      </c>
      <c r="Q219" s="31">
        <f t="shared" ca="1" si="11"/>
        <v>68</v>
      </c>
      <c r="R219" s="31"/>
      <c r="S219" s="31">
        <v>217</v>
      </c>
      <c r="T219" s="31" t="str">
        <f t="shared" ca="1" si="9"/>
        <v>Brand_45</v>
      </c>
      <c r="U219" s="31">
        <f t="shared" ca="1" si="10"/>
        <v>5</v>
      </c>
      <c r="V219" s="31" t="str">
        <f ca="1">IF(INDEX(Tendina_Brand_per_Settore,SERVIZIO!$A$4)='Pivot Punti Vendita'!$T219,'Pivot Punti Vendita'!$U219,"")</f>
        <v/>
      </c>
    </row>
    <row r="220" spans="1:22" x14ac:dyDescent="0.25">
      <c r="A220" t="s">
        <v>847</v>
      </c>
      <c r="B220" t="s">
        <v>206</v>
      </c>
      <c r="C220" s="31">
        <v>2</v>
      </c>
      <c r="D220" s="31">
        <v>2</v>
      </c>
      <c r="E220" s="31">
        <v>2</v>
      </c>
      <c r="O220" s="31">
        <f ca="1">IFERROR(IF(SERVIZIO!$A$3=1,IF(GETPIVOTDATA("N. Punti Vendita",$A$1,"Brand",$A220,"Data",DATE(YEAR(INDEX(Tendina_Data,SERVIZIO!$A$2)),MONTH(INDEX(Tendina_Data,SERVIZIO!$A$2)),1),"Settore",$B220)&lt;&gt;"",GETPIVOTDATA("N. Punti Vendita",$A$1,"Brand",$A220,"Data",DATE(YEAR(INDEX(Tendina_Data,SERVIZIO!$A$2)),MONTH(INDEX(Tendina_Data,SERVIZIO!$A$2)),1),"Settore",$B220),""),IF(AND(GETPIVOTDATA("N. Punti Vendita",$A$1,"Brand",$A220,"Data",DATE(YEAR(INDEX(Tendina_Data,SERVIZIO!$A$2)),MONTH(INDEX(Tendina_Data,SERVIZIO!$A$2)),1),"Settore",INDEX(Tendina_Settori,SERVIZIO!$A$3))&lt;&gt;"",INDEX(Tendina_Settori,SERVIZIO!$A$3)=$B220)=TRUE,GETPIVOTDATA("N. Punti Vendita",$A$1,"Brand",$A220,"Data",DATE(YEAR(INDEX(Tendina_Data,SERVIZIO!$A$2)),MONTH(INDEX(Tendina_Data,SERVIZIO!$A$2)),1),"Settore",INDEX(Tendina_Settori,SERVIZIO!$A$3)),"")),"")</f>
        <v>2</v>
      </c>
      <c r="P220" s="31">
        <f ca="1">IF(O220&lt;&gt;"",O220-(COUNTIF($O$3:O220,O220)/1000),"")</f>
        <v>1.9930000000000001</v>
      </c>
      <c r="Q220" s="31">
        <f t="shared" ca="1" si="11"/>
        <v>240</v>
      </c>
      <c r="R220" s="31"/>
      <c r="S220" s="31">
        <v>218</v>
      </c>
      <c r="T220" s="31" t="str">
        <f t="shared" ca="1" si="9"/>
        <v>Brand_228</v>
      </c>
      <c r="U220" s="31">
        <f t="shared" ca="1" si="10"/>
        <v>5</v>
      </c>
      <c r="V220" s="31" t="str">
        <f ca="1">IF(INDEX(Tendina_Brand_per_Settore,SERVIZIO!$A$4)='Pivot Punti Vendita'!$T220,'Pivot Punti Vendita'!$U220,"")</f>
        <v/>
      </c>
    </row>
    <row r="221" spans="1:22" x14ac:dyDescent="0.25">
      <c r="A221" t="s">
        <v>848</v>
      </c>
      <c r="B221" t="s">
        <v>200</v>
      </c>
      <c r="C221" s="31">
        <v>52</v>
      </c>
      <c r="D221" s="31">
        <v>52</v>
      </c>
      <c r="E221" s="31">
        <v>52</v>
      </c>
      <c r="O221" s="31">
        <f ca="1">IFERROR(IF(SERVIZIO!$A$3=1,IF(GETPIVOTDATA("N. Punti Vendita",$A$1,"Brand",$A221,"Data",DATE(YEAR(INDEX(Tendina_Data,SERVIZIO!$A$2)),MONTH(INDEX(Tendina_Data,SERVIZIO!$A$2)),1),"Settore",$B221)&lt;&gt;"",GETPIVOTDATA("N. Punti Vendita",$A$1,"Brand",$A221,"Data",DATE(YEAR(INDEX(Tendina_Data,SERVIZIO!$A$2)),MONTH(INDEX(Tendina_Data,SERVIZIO!$A$2)),1),"Settore",$B221),""),IF(AND(GETPIVOTDATA("N. Punti Vendita",$A$1,"Brand",$A221,"Data",DATE(YEAR(INDEX(Tendina_Data,SERVIZIO!$A$2)),MONTH(INDEX(Tendina_Data,SERVIZIO!$A$2)),1),"Settore",INDEX(Tendina_Settori,SERVIZIO!$A$3))&lt;&gt;"",INDEX(Tendina_Settori,SERVIZIO!$A$3)=$B221)=TRUE,GETPIVOTDATA("N. Punti Vendita",$A$1,"Brand",$A221,"Data",DATE(YEAR(INDEX(Tendina_Data,SERVIZIO!$A$2)),MONTH(INDEX(Tendina_Data,SERVIZIO!$A$2)),1),"Settore",INDEX(Tendina_Settori,SERVIZIO!$A$3)),"")),"")</f>
        <v>52</v>
      </c>
      <c r="P221" s="31">
        <f ca="1">IF(O221&lt;&gt;"",O221-(COUNTIF($O$3:O221,O221)/1000),"")</f>
        <v>51.997999999999998</v>
      </c>
      <c r="Q221" s="31">
        <f t="shared" ca="1" si="11"/>
        <v>131</v>
      </c>
      <c r="R221" s="31"/>
      <c r="S221" s="31">
        <v>219</v>
      </c>
      <c r="T221" s="31" t="str">
        <f t="shared" ca="1" si="9"/>
        <v>Brand_1</v>
      </c>
      <c r="U221" s="31">
        <f t="shared" ca="1" si="10"/>
        <v>4</v>
      </c>
      <c r="V221" s="31" t="str">
        <f ca="1">IF(INDEX(Tendina_Brand_per_Settore,SERVIZIO!$A$4)='Pivot Punti Vendita'!$T221,'Pivot Punti Vendita'!$U221,"")</f>
        <v/>
      </c>
    </row>
    <row r="222" spans="1:22" x14ac:dyDescent="0.25">
      <c r="A222" t="s">
        <v>849</v>
      </c>
      <c r="B222" t="s">
        <v>137</v>
      </c>
      <c r="C222" s="31"/>
      <c r="D222" s="31">
        <v>350</v>
      </c>
      <c r="E222" s="31">
        <v>350</v>
      </c>
      <c r="O222" s="31">
        <f ca="1">IFERROR(IF(SERVIZIO!$A$3=1,IF(GETPIVOTDATA("N. Punti Vendita",$A$1,"Brand",$A222,"Data",DATE(YEAR(INDEX(Tendina_Data,SERVIZIO!$A$2)),MONTH(INDEX(Tendina_Data,SERVIZIO!$A$2)),1),"Settore",$B222)&lt;&gt;"",GETPIVOTDATA("N. Punti Vendita",$A$1,"Brand",$A222,"Data",DATE(YEAR(INDEX(Tendina_Data,SERVIZIO!$A$2)),MONTH(INDEX(Tendina_Data,SERVIZIO!$A$2)),1),"Settore",$B222),""),IF(AND(GETPIVOTDATA("N. Punti Vendita",$A$1,"Brand",$A222,"Data",DATE(YEAR(INDEX(Tendina_Data,SERVIZIO!$A$2)),MONTH(INDEX(Tendina_Data,SERVIZIO!$A$2)),1),"Settore",INDEX(Tendina_Settori,SERVIZIO!$A$3))&lt;&gt;"",INDEX(Tendina_Settori,SERVIZIO!$A$3)=$B222)=TRUE,GETPIVOTDATA("N. Punti Vendita",$A$1,"Brand",$A222,"Data",DATE(YEAR(INDEX(Tendina_Data,SERVIZIO!$A$2)),MONTH(INDEX(Tendina_Data,SERVIZIO!$A$2)),1),"Settore",INDEX(Tendina_Settori,SERVIZIO!$A$3)),"")),"")</f>
        <v>350</v>
      </c>
      <c r="P222" s="31">
        <f ca="1">IF(O222&lt;&gt;"",O222-(COUNTIF($O$3:O222,O222)/1000),"")</f>
        <v>349.99900000000002</v>
      </c>
      <c r="Q222" s="31">
        <f t="shared" ca="1" si="11"/>
        <v>32</v>
      </c>
      <c r="R222" s="31"/>
      <c r="S222" s="31">
        <v>220</v>
      </c>
      <c r="T222" s="31" t="str">
        <f t="shared" ca="1" si="9"/>
        <v>Brand_8</v>
      </c>
      <c r="U222" s="31">
        <f t="shared" ca="1" si="10"/>
        <v>4</v>
      </c>
      <c r="V222" s="31" t="str">
        <f ca="1">IF(INDEX(Tendina_Brand_per_Settore,SERVIZIO!$A$4)='Pivot Punti Vendita'!$T222,'Pivot Punti Vendita'!$U222,"")</f>
        <v/>
      </c>
    </row>
    <row r="223" spans="1:22" x14ac:dyDescent="0.25">
      <c r="A223" t="s">
        <v>850</v>
      </c>
      <c r="B223" t="s">
        <v>222</v>
      </c>
      <c r="C223" s="31">
        <v>40</v>
      </c>
      <c r="D223" s="31">
        <v>40</v>
      </c>
      <c r="E223" s="31">
        <v>40</v>
      </c>
      <c r="O223" s="31">
        <f ca="1">IFERROR(IF(SERVIZIO!$A$3=1,IF(GETPIVOTDATA("N. Punti Vendita",$A$1,"Brand",$A223,"Data",DATE(YEAR(INDEX(Tendina_Data,SERVIZIO!$A$2)),MONTH(INDEX(Tendina_Data,SERVIZIO!$A$2)),1),"Settore",$B223)&lt;&gt;"",GETPIVOTDATA("N. Punti Vendita",$A$1,"Brand",$A223,"Data",DATE(YEAR(INDEX(Tendina_Data,SERVIZIO!$A$2)),MONTH(INDEX(Tendina_Data,SERVIZIO!$A$2)),1),"Settore",$B223),""),IF(AND(GETPIVOTDATA("N. Punti Vendita",$A$1,"Brand",$A223,"Data",DATE(YEAR(INDEX(Tendina_Data,SERVIZIO!$A$2)),MONTH(INDEX(Tendina_Data,SERVIZIO!$A$2)),1),"Settore",INDEX(Tendina_Settori,SERVIZIO!$A$3))&lt;&gt;"",INDEX(Tendina_Settori,SERVIZIO!$A$3)=$B223)=TRUE,GETPIVOTDATA("N. Punti Vendita",$A$1,"Brand",$A223,"Data",DATE(YEAR(INDEX(Tendina_Data,SERVIZIO!$A$2)),MONTH(INDEX(Tendina_Data,SERVIZIO!$A$2)),1),"Settore",INDEX(Tendina_Settori,SERVIZIO!$A$3)),"")),"")</f>
        <v>40</v>
      </c>
      <c r="P223" s="31">
        <f ca="1">IF(O223&lt;&gt;"",O223-(COUNTIF($O$3:O223,O223)/1000),"")</f>
        <v>39.997</v>
      </c>
      <c r="Q223" s="31">
        <f t="shared" ca="1" si="11"/>
        <v>150</v>
      </c>
      <c r="R223" s="31"/>
      <c r="S223" s="31">
        <v>221</v>
      </c>
      <c r="T223" s="31" t="str">
        <f t="shared" ca="1" si="9"/>
        <v>Brand_111</v>
      </c>
      <c r="U223" s="31">
        <f t="shared" ca="1" si="10"/>
        <v>4</v>
      </c>
      <c r="V223" s="31" t="str">
        <f ca="1">IF(INDEX(Tendina_Brand_per_Settore,SERVIZIO!$A$4)='Pivot Punti Vendita'!$T223,'Pivot Punti Vendita'!$U223,"")</f>
        <v/>
      </c>
    </row>
    <row r="224" spans="1:22" x14ac:dyDescent="0.25">
      <c r="A224" t="s">
        <v>851</v>
      </c>
      <c r="B224" t="s">
        <v>222</v>
      </c>
      <c r="C224" s="31"/>
      <c r="D224" s="31"/>
      <c r="E224" s="31">
        <v>21</v>
      </c>
      <c r="O224" s="31">
        <f ca="1">IFERROR(IF(SERVIZIO!$A$3=1,IF(GETPIVOTDATA("N. Punti Vendita",$A$1,"Brand",$A224,"Data",DATE(YEAR(INDEX(Tendina_Data,SERVIZIO!$A$2)),MONTH(INDEX(Tendina_Data,SERVIZIO!$A$2)),1),"Settore",$B224)&lt;&gt;"",GETPIVOTDATA("N. Punti Vendita",$A$1,"Brand",$A224,"Data",DATE(YEAR(INDEX(Tendina_Data,SERVIZIO!$A$2)),MONTH(INDEX(Tendina_Data,SERVIZIO!$A$2)),1),"Settore",$B224),""),IF(AND(GETPIVOTDATA("N. Punti Vendita",$A$1,"Brand",$A224,"Data",DATE(YEAR(INDEX(Tendina_Data,SERVIZIO!$A$2)),MONTH(INDEX(Tendina_Data,SERVIZIO!$A$2)),1),"Settore",INDEX(Tendina_Settori,SERVIZIO!$A$3))&lt;&gt;"",INDEX(Tendina_Settori,SERVIZIO!$A$3)=$B224)=TRUE,GETPIVOTDATA("N. Punti Vendita",$A$1,"Brand",$A224,"Data",DATE(YEAR(INDEX(Tendina_Data,SERVIZIO!$A$2)),MONTH(INDEX(Tendina_Data,SERVIZIO!$A$2)),1),"Settore",INDEX(Tendina_Settori,SERVIZIO!$A$3)),"")),"")</f>
        <v>21</v>
      </c>
      <c r="P224" s="31">
        <f ca="1">IF(O224&lt;&gt;"",O224-(COUNTIF($O$3:O224,O224)/1000),"")</f>
        <v>20.995999999999999</v>
      </c>
      <c r="Q224" s="31">
        <f t="shared" ca="1" si="11"/>
        <v>175</v>
      </c>
      <c r="R224" s="31"/>
      <c r="S224" s="31">
        <v>222</v>
      </c>
      <c r="T224" s="31" t="str">
        <f t="shared" ca="1" si="9"/>
        <v>Brand_122</v>
      </c>
      <c r="U224" s="31">
        <f t="shared" ca="1" si="10"/>
        <v>4</v>
      </c>
      <c r="V224" s="31" t="str">
        <f ca="1">IF(INDEX(Tendina_Brand_per_Settore,SERVIZIO!$A$4)='Pivot Punti Vendita'!$T224,'Pivot Punti Vendita'!$U224,"")</f>
        <v/>
      </c>
    </row>
    <row r="225" spans="1:22" x14ac:dyDescent="0.25">
      <c r="A225" t="s">
        <v>852</v>
      </c>
      <c r="B225" t="s">
        <v>137</v>
      </c>
      <c r="C225" s="31"/>
      <c r="D225" s="31">
        <v>126</v>
      </c>
      <c r="E225" s="31">
        <v>260</v>
      </c>
      <c r="O225" s="31">
        <f ca="1">IFERROR(IF(SERVIZIO!$A$3=1,IF(GETPIVOTDATA("N. Punti Vendita",$A$1,"Brand",$A225,"Data",DATE(YEAR(INDEX(Tendina_Data,SERVIZIO!$A$2)),MONTH(INDEX(Tendina_Data,SERVIZIO!$A$2)),1),"Settore",$B225)&lt;&gt;"",GETPIVOTDATA("N. Punti Vendita",$A$1,"Brand",$A225,"Data",DATE(YEAR(INDEX(Tendina_Data,SERVIZIO!$A$2)),MONTH(INDEX(Tendina_Data,SERVIZIO!$A$2)),1),"Settore",$B225),""),IF(AND(GETPIVOTDATA("N. Punti Vendita",$A$1,"Brand",$A225,"Data",DATE(YEAR(INDEX(Tendina_Data,SERVIZIO!$A$2)),MONTH(INDEX(Tendina_Data,SERVIZIO!$A$2)),1),"Settore",INDEX(Tendina_Settori,SERVIZIO!$A$3))&lt;&gt;"",INDEX(Tendina_Settori,SERVIZIO!$A$3)=$B225)=TRUE,GETPIVOTDATA("N. Punti Vendita",$A$1,"Brand",$A225,"Data",DATE(YEAR(INDEX(Tendina_Data,SERVIZIO!$A$2)),MONTH(INDEX(Tendina_Data,SERVIZIO!$A$2)),1),"Settore",INDEX(Tendina_Settori,SERVIZIO!$A$3)),"")),"")</f>
        <v>260</v>
      </c>
      <c r="P225" s="31">
        <f ca="1">IF(O225&lt;&gt;"",O225-(COUNTIF($O$3:O225,O225)/1000),"")</f>
        <v>259.99900000000002</v>
      </c>
      <c r="Q225" s="31">
        <f t="shared" ca="1" si="11"/>
        <v>40</v>
      </c>
      <c r="R225" s="31"/>
      <c r="S225" s="31">
        <v>223</v>
      </c>
      <c r="T225" s="31" t="str">
        <f t="shared" ca="1" si="9"/>
        <v>Brand_142</v>
      </c>
      <c r="U225" s="31">
        <f t="shared" ca="1" si="10"/>
        <v>4</v>
      </c>
      <c r="V225" s="31" t="str">
        <f ca="1">IF(INDEX(Tendina_Brand_per_Settore,SERVIZIO!$A$4)='Pivot Punti Vendita'!$T225,'Pivot Punti Vendita'!$U225,"")</f>
        <v/>
      </c>
    </row>
    <row r="226" spans="1:22" x14ac:dyDescent="0.25">
      <c r="A226" t="s">
        <v>853</v>
      </c>
      <c r="B226" t="s">
        <v>200</v>
      </c>
      <c r="C226" s="31"/>
      <c r="D226" s="31">
        <v>65</v>
      </c>
      <c r="E226" s="31">
        <v>65</v>
      </c>
      <c r="O226" s="31">
        <f ca="1">IFERROR(IF(SERVIZIO!$A$3=1,IF(GETPIVOTDATA("N. Punti Vendita",$A$1,"Brand",$A226,"Data",DATE(YEAR(INDEX(Tendina_Data,SERVIZIO!$A$2)),MONTH(INDEX(Tendina_Data,SERVIZIO!$A$2)),1),"Settore",$B226)&lt;&gt;"",GETPIVOTDATA("N. Punti Vendita",$A$1,"Brand",$A226,"Data",DATE(YEAR(INDEX(Tendina_Data,SERVIZIO!$A$2)),MONTH(INDEX(Tendina_Data,SERVIZIO!$A$2)),1),"Settore",$B226),""),IF(AND(GETPIVOTDATA("N. Punti Vendita",$A$1,"Brand",$A226,"Data",DATE(YEAR(INDEX(Tendina_Data,SERVIZIO!$A$2)),MONTH(INDEX(Tendina_Data,SERVIZIO!$A$2)),1),"Settore",INDEX(Tendina_Settori,SERVIZIO!$A$3))&lt;&gt;"",INDEX(Tendina_Settori,SERVIZIO!$A$3)=$B226)=TRUE,GETPIVOTDATA("N. Punti Vendita",$A$1,"Brand",$A226,"Data",DATE(YEAR(INDEX(Tendina_Data,SERVIZIO!$A$2)),MONTH(INDEX(Tendina_Data,SERVIZIO!$A$2)),1),"Settore",INDEX(Tendina_Settori,SERVIZIO!$A$3)),"")),"")</f>
        <v>65</v>
      </c>
      <c r="P226" s="31">
        <f ca="1">IF(O226&lt;&gt;"",O226-(COUNTIF($O$3:O226,O226)/1000),"")</f>
        <v>64.997</v>
      </c>
      <c r="Q226" s="31">
        <f t="shared" ca="1" si="11"/>
        <v>113</v>
      </c>
      <c r="R226" s="31"/>
      <c r="S226" s="31">
        <v>224</v>
      </c>
      <c r="T226" s="31" t="str">
        <f t="shared" ca="1" si="9"/>
        <v>Brand_146</v>
      </c>
      <c r="U226" s="31">
        <f t="shared" ca="1" si="10"/>
        <v>4</v>
      </c>
      <c r="V226" s="31" t="str">
        <f ca="1">IF(INDEX(Tendina_Brand_per_Settore,SERVIZIO!$A$4)='Pivot Punti Vendita'!$T226,'Pivot Punti Vendita'!$U226,"")</f>
        <v/>
      </c>
    </row>
    <row r="227" spans="1:22" x14ac:dyDescent="0.25">
      <c r="A227" t="s">
        <v>854</v>
      </c>
      <c r="B227" t="s">
        <v>200</v>
      </c>
      <c r="C227" s="31"/>
      <c r="D227" s="31">
        <v>6</v>
      </c>
      <c r="E227" s="31">
        <v>6</v>
      </c>
      <c r="O227" s="31">
        <f ca="1">IFERROR(IF(SERVIZIO!$A$3=1,IF(GETPIVOTDATA("N. Punti Vendita",$A$1,"Brand",$A227,"Data",DATE(YEAR(INDEX(Tendina_Data,SERVIZIO!$A$2)),MONTH(INDEX(Tendina_Data,SERVIZIO!$A$2)),1),"Settore",$B227)&lt;&gt;"",GETPIVOTDATA("N. Punti Vendita",$A$1,"Brand",$A227,"Data",DATE(YEAR(INDEX(Tendina_Data,SERVIZIO!$A$2)),MONTH(INDEX(Tendina_Data,SERVIZIO!$A$2)),1),"Settore",$B227),""),IF(AND(GETPIVOTDATA("N. Punti Vendita",$A$1,"Brand",$A227,"Data",DATE(YEAR(INDEX(Tendina_Data,SERVIZIO!$A$2)),MONTH(INDEX(Tendina_Data,SERVIZIO!$A$2)),1),"Settore",INDEX(Tendina_Settori,SERVIZIO!$A$3))&lt;&gt;"",INDEX(Tendina_Settori,SERVIZIO!$A$3)=$B227)=TRUE,GETPIVOTDATA("N. Punti Vendita",$A$1,"Brand",$A227,"Data",DATE(YEAR(INDEX(Tendina_Data,SERVIZIO!$A$2)),MONTH(INDEX(Tendina_Data,SERVIZIO!$A$2)),1),"Settore",INDEX(Tendina_Settori,SERVIZIO!$A$3)),"")),"")</f>
        <v>6</v>
      </c>
      <c r="P227" s="31">
        <f ca="1">IF(O227&lt;&gt;"",O227-(COUNTIF($O$3:O227,O227)/1000),"")</f>
        <v>5.9969999999999999</v>
      </c>
      <c r="Q227" s="31">
        <f t="shared" ca="1" si="11"/>
        <v>216</v>
      </c>
      <c r="R227" s="31"/>
      <c r="S227" s="31">
        <v>225</v>
      </c>
      <c r="T227" s="31" t="str">
        <f t="shared" ca="1" si="9"/>
        <v>Brand_149</v>
      </c>
      <c r="U227" s="31">
        <f t="shared" ca="1" si="10"/>
        <v>4</v>
      </c>
      <c r="V227" s="31" t="str">
        <f ca="1">IF(INDEX(Tendina_Brand_per_Settore,SERVIZIO!$A$4)='Pivot Punti Vendita'!$T227,'Pivot Punti Vendita'!$U227,"")</f>
        <v/>
      </c>
    </row>
    <row r="228" spans="1:22" x14ac:dyDescent="0.25">
      <c r="A228" t="s">
        <v>855</v>
      </c>
      <c r="B228" t="s">
        <v>200</v>
      </c>
      <c r="C228" s="31">
        <v>170</v>
      </c>
      <c r="D228" s="31">
        <v>170</v>
      </c>
      <c r="E228" s="31">
        <v>170</v>
      </c>
      <c r="O228" s="31">
        <f ca="1">IFERROR(IF(SERVIZIO!$A$3=1,IF(GETPIVOTDATA("N. Punti Vendita",$A$1,"Brand",$A228,"Data",DATE(YEAR(INDEX(Tendina_Data,SERVIZIO!$A$2)),MONTH(INDEX(Tendina_Data,SERVIZIO!$A$2)),1),"Settore",$B228)&lt;&gt;"",GETPIVOTDATA("N. Punti Vendita",$A$1,"Brand",$A228,"Data",DATE(YEAR(INDEX(Tendina_Data,SERVIZIO!$A$2)),MONTH(INDEX(Tendina_Data,SERVIZIO!$A$2)),1),"Settore",$B228),""),IF(AND(GETPIVOTDATA("N. Punti Vendita",$A$1,"Brand",$A228,"Data",DATE(YEAR(INDEX(Tendina_Data,SERVIZIO!$A$2)),MONTH(INDEX(Tendina_Data,SERVIZIO!$A$2)),1),"Settore",INDEX(Tendina_Settori,SERVIZIO!$A$3))&lt;&gt;"",INDEX(Tendina_Settori,SERVIZIO!$A$3)=$B228)=TRUE,GETPIVOTDATA("N. Punti Vendita",$A$1,"Brand",$A228,"Data",DATE(YEAR(INDEX(Tendina_Data,SERVIZIO!$A$2)),MONTH(INDEX(Tendina_Data,SERVIZIO!$A$2)),1),"Settore",INDEX(Tendina_Settori,SERVIZIO!$A$3)),"")),"")</f>
        <v>170</v>
      </c>
      <c r="P228" s="31">
        <f ca="1">IF(O228&lt;&gt;"",O228-(COUNTIF($O$3:O228,O228)/1000),"")</f>
        <v>169.99799999999999</v>
      </c>
      <c r="Q228" s="31">
        <f t="shared" ca="1" si="11"/>
        <v>58</v>
      </c>
      <c r="R228" s="31"/>
      <c r="S228" s="31">
        <v>226</v>
      </c>
      <c r="T228" s="31" t="str">
        <f t="shared" ca="1" si="9"/>
        <v>Brand_245</v>
      </c>
      <c r="U228" s="31">
        <f t="shared" ca="1" si="10"/>
        <v>4</v>
      </c>
      <c r="V228" s="31" t="str">
        <f ca="1">IF(INDEX(Tendina_Brand_per_Settore,SERVIZIO!$A$4)='Pivot Punti Vendita'!$T228,'Pivot Punti Vendita'!$U228,"")</f>
        <v/>
      </c>
    </row>
    <row r="229" spans="1:22" x14ac:dyDescent="0.25">
      <c r="A229" t="s">
        <v>857</v>
      </c>
      <c r="B229" t="s">
        <v>200</v>
      </c>
      <c r="C229" s="31"/>
      <c r="D229" s="31">
        <v>54</v>
      </c>
      <c r="E229" s="31">
        <v>309</v>
      </c>
      <c r="O229" s="31">
        <f ca="1">IFERROR(IF(SERVIZIO!$A$3=1,IF(GETPIVOTDATA("N. Punti Vendita",$A$1,"Brand",$A229,"Data",DATE(YEAR(INDEX(Tendina_Data,SERVIZIO!$A$2)),MONTH(INDEX(Tendina_Data,SERVIZIO!$A$2)),1),"Settore",$B229)&lt;&gt;"",GETPIVOTDATA("N. Punti Vendita",$A$1,"Brand",$A229,"Data",DATE(YEAR(INDEX(Tendina_Data,SERVIZIO!$A$2)),MONTH(INDEX(Tendina_Data,SERVIZIO!$A$2)),1),"Settore",$B229),""),IF(AND(GETPIVOTDATA("N. Punti Vendita",$A$1,"Brand",$A229,"Data",DATE(YEAR(INDEX(Tendina_Data,SERVIZIO!$A$2)),MONTH(INDEX(Tendina_Data,SERVIZIO!$A$2)),1),"Settore",INDEX(Tendina_Settori,SERVIZIO!$A$3))&lt;&gt;"",INDEX(Tendina_Settori,SERVIZIO!$A$3)=$B229)=TRUE,GETPIVOTDATA("N. Punti Vendita",$A$1,"Brand",$A229,"Data",DATE(YEAR(INDEX(Tendina_Data,SERVIZIO!$A$2)),MONTH(INDEX(Tendina_Data,SERVIZIO!$A$2)),1),"Settore",INDEX(Tendina_Settori,SERVIZIO!$A$3)),"")),"")</f>
        <v>309</v>
      </c>
      <c r="P229" s="31">
        <f ca="1">IF(O229&lt;&gt;"",O229-(COUNTIF($O$3:O229,O229)/1000),"")</f>
        <v>308.99900000000002</v>
      </c>
      <c r="Q229" s="31">
        <f t="shared" ca="1" si="11"/>
        <v>33</v>
      </c>
      <c r="R229" s="31"/>
      <c r="S229" s="31">
        <v>227</v>
      </c>
      <c r="T229" s="31" t="str">
        <f t="shared" ca="1" si="9"/>
        <v>Brand_251</v>
      </c>
      <c r="U229" s="31">
        <f t="shared" ca="1" si="10"/>
        <v>4</v>
      </c>
      <c r="V229" s="31" t="str">
        <f ca="1">IF(INDEX(Tendina_Brand_per_Settore,SERVIZIO!$A$4)='Pivot Punti Vendita'!$T229,'Pivot Punti Vendita'!$U229,"")</f>
        <v/>
      </c>
    </row>
    <row r="230" spans="1:22" x14ac:dyDescent="0.25">
      <c r="A230" t="s">
        <v>858</v>
      </c>
      <c r="B230" t="s">
        <v>130</v>
      </c>
      <c r="C230" s="31">
        <v>5</v>
      </c>
      <c r="D230" s="31">
        <v>5</v>
      </c>
      <c r="E230" s="31">
        <v>5</v>
      </c>
      <c r="O230" s="31">
        <f ca="1">IFERROR(IF(SERVIZIO!$A$3=1,IF(GETPIVOTDATA("N. Punti Vendita",$A$1,"Brand",$A230,"Data",DATE(YEAR(INDEX(Tendina_Data,SERVIZIO!$A$2)),MONTH(INDEX(Tendina_Data,SERVIZIO!$A$2)),1),"Settore",$B230)&lt;&gt;"",GETPIVOTDATA("N. Punti Vendita",$A$1,"Brand",$A230,"Data",DATE(YEAR(INDEX(Tendina_Data,SERVIZIO!$A$2)),MONTH(INDEX(Tendina_Data,SERVIZIO!$A$2)),1),"Settore",$B230),""),IF(AND(GETPIVOTDATA("N. Punti Vendita",$A$1,"Brand",$A230,"Data",DATE(YEAR(INDEX(Tendina_Data,SERVIZIO!$A$2)),MONTH(INDEX(Tendina_Data,SERVIZIO!$A$2)),1),"Settore",INDEX(Tendina_Settori,SERVIZIO!$A$3))&lt;&gt;"",INDEX(Tendina_Settori,SERVIZIO!$A$3)=$B230)=TRUE,GETPIVOTDATA("N. Punti Vendita",$A$1,"Brand",$A230,"Data",DATE(YEAR(INDEX(Tendina_Data,SERVIZIO!$A$2)),MONTH(INDEX(Tendina_Data,SERVIZIO!$A$2)),1),"Settore",INDEX(Tendina_Settori,SERVIZIO!$A$3)),"")),"")</f>
        <v>5</v>
      </c>
      <c r="P230" s="31">
        <f ca="1">IF(O230&lt;&gt;"",O230-(COUNTIF($O$3:O230,O230)/1000),"")</f>
        <v>4.9980000000000002</v>
      </c>
      <c r="Q230" s="31">
        <f t="shared" ca="1" si="11"/>
        <v>218</v>
      </c>
      <c r="R230" s="31"/>
      <c r="S230" s="31">
        <v>228</v>
      </c>
      <c r="T230" s="31" t="str">
        <f t="shared" ca="1" si="9"/>
        <v>Brand_25</v>
      </c>
      <c r="U230" s="31">
        <f t="shared" ca="1" si="10"/>
        <v>3</v>
      </c>
      <c r="V230" s="31" t="str">
        <f ca="1">IF(INDEX(Tendina_Brand_per_Settore,SERVIZIO!$A$4)='Pivot Punti Vendita'!$T230,'Pivot Punti Vendita'!$U230,"")</f>
        <v/>
      </c>
    </row>
    <row r="231" spans="1:22" x14ac:dyDescent="0.25">
      <c r="A231" t="s">
        <v>859</v>
      </c>
      <c r="B231" t="s">
        <v>214</v>
      </c>
      <c r="C231" s="31">
        <v>16</v>
      </c>
      <c r="D231" s="31">
        <v>16</v>
      </c>
      <c r="E231" s="31">
        <v>16</v>
      </c>
      <c r="O231" s="31">
        <f ca="1">IFERROR(IF(SERVIZIO!$A$3=1,IF(GETPIVOTDATA("N. Punti Vendita",$A$1,"Brand",$A231,"Data",DATE(YEAR(INDEX(Tendina_Data,SERVIZIO!$A$2)),MONTH(INDEX(Tendina_Data,SERVIZIO!$A$2)),1),"Settore",$B231)&lt;&gt;"",GETPIVOTDATA("N. Punti Vendita",$A$1,"Brand",$A231,"Data",DATE(YEAR(INDEX(Tendina_Data,SERVIZIO!$A$2)),MONTH(INDEX(Tendina_Data,SERVIZIO!$A$2)),1),"Settore",$B231),""),IF(AND(GETPIVOTDATA("N. Punti Vendita",$A$1,"Brand",$A231,"Data",DATE(YEAR(INDEX(Tendina_Data,SERVIZIO!$A$2)),MONTH(INDEX(Tendina_Data,SERVIZIO!$A$2)),1),"Settore",INDEX(Tendina_Settori,SERVIZIO!$A$3))&lt;&gt;"",INDEX(Tendina_Settori,SERVIZIO!$A$3)=$B231)=TRUE,GETPIVOTDATA("N. Punti Vendita",$A$1,"Brand",$A231,"Data",DATE(YEAR(INDEX(Tendina_Data,SERVIZIO!$A$2)),MONTH(INDEX(Tendina_Data,SERVIZIO!$A$2)),1),"Settore",INDEX(Tendina_Settori,SERVIZIO!$A$3)),"")),"")</f>
        <v>16</v>
      </c>
      <c r="P231" s="31">
        <f ca="1">IF(O231&lt;&gt;"",O231-(COUNTIF($O$3:O231,O231)/1000),"")</f>
        <v>15.997</v>
      </c>
      <c r="Q231" s="31">
        <f t="shared" ca="1" si="11"/>
        <v>182</v>
      </c>
      <c r="R231" s="31"/>
      <c r="S231" s="31">
        <v>229</v>
      </c>
      <c r="T231" s="31" t="str">
        <f t="shared" ca="1" si="9"/>
        <v>Brand_41</v>
      </c>
      <c r="U231" s="31">
        <f t="shared" ca="1" si="10"/>
        <v>3</v>
      </c>
      <c r="V231" s="31" t="str">
        <f ca="1">IF(INDEX(Tendina_Brand_per_Settore,SERVIZIO!$A$4)='Pivot Punti Vendita'!$T231,'Pivot Punti Vendita'!$U231,"")</f>
        <v/>
      </c>
    </row>
    <row r="232" spans="1:22" x14ac:dyDescent="0.25">
      <c r="A232" t="s">
        <v>860</v>
      </c>
      <c r="B232" t="s">
        <v>224</v>
      </c>
      <c r="C232" s="31"/>
      <c r="D232" s="31">
        <v>36</v>
      </c>
      <c r="E232" s="31">
        <v>36</v>
      </c>
      <c r="O232" s="31">
        <f ca="1">IFERROR(IF(SERVIZIO!$A$3=1,IF(GETPIVOTDATA("N. Punti Vendita",$A$1,"Brand",$A232,"Data",DATE(YEAR(INDEX(Tendina_Data,SERVIZIO!$A$2)),MONTH(INDEX(Tendina_Data,SERVIZIO!$A$2)),1),"Settore",$B232)&lt;&gt;"",GETPIVOTDATA("N. Punti Vendita",$A$1,"Brand",$A232,"Data",DATE(YEAR(INDEX(Tendina_Data,SERVIZIO!$A$2)),MONTH(INDEX(Tendina_Data,SERVIZIO!$A$2)),1),"Settore",$B232),""),IF(AND(GETPIVOTDATA("N. Punti Vendita",$A$1,"Brand",$A232,"Data",DATE(YEAR(INDEX(Tendina_Data,SERVIZIO!$A$2)),MONTH(INDEX(Tendina_Data,SERVIZIO!$A$2)),1),"Settore",INDEX(Tendina_Settori,SERVIZIO!$A$3))&lt;&gt;"",INDEX(Tendina_Settori,SERVIZIO!$A$3)=$B232)=TRUE,GETPIVOTDATA("N. Punti Vendita",$A$1,"Brand",$A232,"Data",DATE(YEAR(INDEX(Tendina_Data,SERVIZIO!$A$2)),MONTH(INDEX(Tendina_Data,SERVIZIO!$A$2)),1),"Settore",INDEX(Tendina_Settori,SERVIZIO!$A$3)),"")),"")</f>
        <v>36</v>
      </c>
      <c r="P232" s="31">
        <f ca="1">IF(O232&lt;&gt;"",O232-(COUNTIF($O$3:O232,O232)/1000),"")</f>
        <v>35.999000000000002</v>
      </c>
      <c r="Q232" s="31">
        <f t="shared" ca="1" si="11"/>
        <v>157</v>
      </c>
      <c r="R232" s="31"/>
      <c r="S232" s="31">
        <v>230</v>
      </c>
      <c r="T232" s="31" t="str">
        <f t="shared" ca="1" si="9"/>
        <v>Brand_128</v>
      </c>
      <c r="U232" s="31">
        <f t="shared" ca="1" si="10"/>
        <v>3</v>
      </c>
      <c r="V232" s="31" t="str">
        <f ca="1">IF(INDEX(Tendina_Brand_per_Settore,SERVIZIO!$A$4)='Pivot Punti Vendita'!$T232,'Pivot Punti Vendita'!$U232,"")</f>
        <v/>
      </c>
    </row>
    <row r="233" spans="1:22" x14ac:dyDescent="0.25">
      <c r="A233" t="s">
        <v>861</v>
      </c>
      <c r="B233" t="s">
        <v>223</v>
      </c>
      <c r="C233" s="31"/>
      <c r="D233" s="31">
        <v>60</v>
      </c>
      <c r="E233" s="31">
        <v>60</v>
      </c>
      <c r="O233" s="31">
        <f ca="1">IFERROR(IF(SERVIZIO!$A$3=1,IF(GETPIVOTDATA("N. Punti Vendita",$A$1,"Brand",$A233,"Data",DATE(YEAR(INDEX(Tendina_Data,SERVIZIO!$A$2)),MONTH(INDEX(Tendina_Data,SERVIZIO!$A$2)),1),"Settore",$B233)&lt;&gt;"",GETPIVOTDATA("N. Punti Vendita",$A$1,"Brand",$A233,"Data",DATE(YEAR(INDEX(Tendina_Data,SERVIZIO!$A$2)),MONTH(INDEX(Tendina_Data,SERVIZIO!$A$2)),1),"Settore",$B233),""),IF(AND(GETPIVOTDATA("N. Punti Vendita",$A$1,"Brand",$A233,"Data",DATE(YEAR(INDEX(Tendina_Data,SERVIZIO!$A$2)),MONTH(INDEX(Tendina_Data,SERVIZIO!$A$2)),1),"Settore",INDEX(Tendina_Settori,SERVIZIO!$A$3))&lt;&gt;"",INDEX(Tendina_Settori,SERVIZIO!$A$3)=$B233)=TRUE,GETPIVOTDATA("N. Punti Vendita",$A$1,"Brand",$A233,"Data",DATE(YEAR(INDEX(Tendina_Data,SERVIZIO!$A$2)),MONTH(INDEX(Tendina_Data,SERVIZIO!$A$2)),1),"Settore",INDEX(Tendina_Settori,SERVIZIO!$A$3)),"")),"")</f>
        <v>60</v>
      </c>
      <c r="P233" s="31">
        <f ca="1">IF(O233&lt;&gt;"",O233-(COUNTIF($O$3:O233,O233)/1000),"")</f>
        <v>59.994999999999997</v>
      </c>
      <c r="Q233" s="31">
        <f t="shared" ca="1" si="11"/>
        <v>122</v>
      </c>
      <c r="R233" s="31"/>
      <c r="S233" s="31">
        <v>231</v>
      </c>
      <c r="T233" s="31" t="str">
        <f t="shared" ca="1" si="9"/>
        <v>Brand_166</v>
      </c>
      <c r="U233" s="31">
        <f t="shared" ca="1" si="10"/>
        <v>3</v>
      </c>
      <c r="V233" s="31" t="str">
        <f ca="1">IF(INDEX(Tendina_Brand_per_Settore,SERVIZIO!$A$4)='Pivot Punti Vendita'!$T233,'Pivot Punti Vendita'!$U233,"")</f>
        <v/>
      </c>
    </row>
    <row r="234" spans="1:22" x14ac:dyDescent="0.25">
      <c r="A234" t="s">
        <v>862</v>
      </c>
      <c r="B234" t="s">
        <v>222</v>
      </c>
      <c r="C234" s="31"/>
      <c r="D234" s="31">
        <v>400</v>
      </c>
      <c r="E234" s="31">
        <v>400</v>
      </c>
      <c r="O234" s="31">
        <f ca="1">IFERROR(IF(SERVIZIO!$A$3=1,IF(GETPIVOTDATA("N. Punti Vendita",$A$1,"Brand",$A234,"Data",DATE(YEAR(INDEX(Tendina_Data,SERVIZIO!$A$2)),MONTH(INDEX(Tendina_Data,SERVIZIO!$A$2)),1),"Settore",$B234)&lt;&gt;"",GETPIVOTDATA("N. Punti Vendita",$A$1,"Brand",$A234,"Data",DATE(YEAR(INDEX(Tendina_Data,SERVIZIO!$A$2)),MONTH(INDEX(Tendina_Data,SERVIZIO!$A$2)),1),"Settore",$B234),""),IF(AND(GETPIVOTDATA("N. Punti Vendita",$A$1,"Brand",$A234,"Data",DATE(YEAR(INDEX(Tendina_Data,SERVIZIO!$A$2)),MONTH(INDEX(Tendina_Data,SERVIZIO!$A$2)),1),"Settore",INDEX(Tendina_Settori,SERVIZIO!$A$3))&lt;&gt;"",INDEX(Tendina_Settori,SERVIZIO!$A$3)=$B234)=TRUE,GETPIVOTDATA("N. Punti Vendita",$A$1,"Brand",$A234,"Data",DATE(YEAR(INDEX(Tendina_Data,SERVIZIO!$A$2)),MONTH(INDEX(Tendina_Data,SERVIZIO!$A$2)),1),"Settore",INDEX(Tendina_Settori,SERVIZIO!$A$3)),"")),"")</f>
        <v>400</v>
      </c>
      <c r="P234" s="31">
        <f ca="1">IF(O234&lt;&gt;"",O234-(COUNTIF($O$3:O234,O234)/1000),"")</f>
        <v>399.99799999999999</v>
      </c>
      <c r="Q234" s="31">
        <f t="shared" ca="1" si="11"/>
        <v>27</v>
      </c>
      <c r="R234" s="31"/>
      <c r="S234" s="31">
        <v>232</v>
      </c>
      <c r="T234" s="31" t="str">
        <f t="shared" ca="1" si="9"/>
        <v>Brand_169</v>
      </c>
      <c r="U234" s="31">
        <f t="shared" ca="1" si="10"/>
        <v>3</v>
      </c>
      <c r="V234" s="31" t="str">
        <f ca="1">IF(INDEX(Tendina_Brand_per_Settore,SERVIZIO!$A$4)='Pivot Punti Vendita'!$T234,'Pivot Punti Vendita'!$U234,"")</f>
        <v/>
      </c>
    </row>
    <row r="235" spans="1:22" x14ac:dyDescent="0.25">
      <c r="A235" t="s">
        <v>863</v>
      </c>
      <c r="B235" t="s">
        <v>222</v>
      </c>
      <c r="C235" s="31">
        <v>58</v>
      </c>
      <c r="D235" s="31">
        <v>58</v>
      </c>
      <c r="E235" s="31">
        <v>58</v>
      </c>
      <c r="O235" s="31">
        <f ca="1">IFERROR(IF(SERVIZIO!$A$3=1,IF(GETPIVOTDATA("N. Punti Vendita",$A$1,"Brand",$A235,"Data",DATE(YEAR(INDEX(Tendina_Data,SERVIZIO!$A$2)),MONTH(INDEX(Tendina_Data,SERVIZIO!$A$2)),1),"Settore",$B235)&lt;&gt;"",GETPIVOTDATA("N. Punti Vendita",$A$1,"Brand",$A235,"Data",DATE(YEAR(INDEX(Tendina_Data,SERVIZIO!$A$2)),MONTH(INDEX(Tendina_Data,SERVIZIO!$A$2)),1),"Settore",$B235),""),IF(AND(GETPIVOTDATA("N. Punti Vendita",$A$1,"Brand",$A235,"Data",DATE(YEAR(INDEX(Tendina_Data,SERVIZIO!$A$2)),MONTH(INDEX(Tendina_Data,SERVIZIO!$A$2)),1),"Settore",INDEX(Tendina_Settori,SERVIZIO!$A$3))&lt;&gt;"",INDEX(Tendina_Settori,SERVIZIO!$A$3)=$B235)=TRUE,GETPIVOTDATA("N. Punti Vendita",$A$1,"Brand",$A235,"Data",DATE(YEAR(INDEX(Tendina_Data,SERVIZIO!$A$2)),MONTH(INDEX(Tendina_Data,SERVIZIO!$A$2)),1),"Settore",INDEX(Tendina_Settori,SERVIZIO!$A$3)),"")),"")</f>
        <v>58</v>
      </c>
      <c r="P235" s="31">
        <f ca="1">IF(O235&lt;&gt;"",O235-(COUNTIF($O$3:O235,O235)/1000),"")</f>
        <v>57.997999999999998</v>
      </c>
      <c r="Q235" s="31">
        <f t="shared" ca="1" si="11"/>
        <v>124</v>
      </c>
      <c r="R235" s="31"/>
      <c r="S235" s="31">
        <v>233</v>
      </c>
      <c r="T235" s="31" t="str">
        <f t="shared" ca="1" si="9"/>
        <v>Brand_183</v>
      </c>
      <c r="U235" s="31">
        <f t="shared" ca="1" si="10"/>
        <v>3</v>
      </c>
      <c r="V235" s="31" t="str">
        <f ca="1">IF(INDEX(Tendina_Brand_per_Settore,SERVIZIO!$A$4)='Pivot Punti Vendita'!$T235,'Pivot Punti Vendita'!$U235,"")</f>
        <v/>
      </c>
    </row>
    <row r="236" spans="1:22" x14ac:dyDescent="0.25">
      <c r="A236" t="s">
        <v>864</v>
      </c>
      <c r="B236" t="s">
        <v>200</v>
      </c>
      <c r="C236" s="31"/>
      <c r="D236" s="31">
        <v>21</v>
      </c>
      <c r="E236" s="31">
        <v>55</v>
      </c>
      <c r="O236" s="31">
        <f ca="1">IFERROR(IF(SERVIZIO!$A$3=1,IF(GETPIVOTDATA("N. Punti Vendita",$A$1,"Brand",$A236,"Data",DATE(YEAR(INDEX(Tendina_Data,SERVIZIO!$A$2)),MONTH(INDEX(Tendina_Data,SERVIZIO!$A$2)),1),"Settore",$B236)&lt;&gt;"",GETPIVOTDATA("N. Punti Vendita",$A$1,"Brand",$A236,"Data",DATE(YEAR(INDEX(Tendina_Data,SERVIZIO!$A$2)),MONTH(INDEX(Tendina_Data,SERVIZIO!$A$2)),1),"Settore",$B236),""),IF(AND(GETPIVOTDATA("N. Punti Vendita",$A$1,"Brand",$A236,"Data",DATE(YEAR(INDEX(Tendina_Data,SERVIZIO!$A$2)),MONTH(INDEX(Tendina_Data,SERVIZIO!$A$2)),1),"Settore",INDEX(Tendina_Settori,SERVIZIO!$A$3))&lt;&gt;"",INDEX(Tendina_Settori,SERVIZIO!$A$3)=$B236)=TRUE,GETPIVOTDATA("N. Punti Vendita",$A$1,"Brand",$A236,"Data",DATE(YEAR(INDEX(Tendina_Data,SERVIZIO!$A$2)),MONTH(INDEX(Tendina_Data,SERVIZIO!$A$2)),1),"Settore",INDEX(Tendina_Settori,SERVIZIO!$A$3)),"")),"")</f>
        <v>55</v>
      </c>
      <c r="P236" s="31">
        <f ca="1">IF(O236&lt;&gt;"",O236-(COUNTIF($O$3:O236,O236)/1000),"")</f>
        <v>54.997999999999998</v>
      </c>
      <c r="Q236" s="31">
        <f t="shared" ca="1" si="11"/>
        <v>127</v>
      </c>
      <c r="R236" s="31"/>
      <c r="S236" s="31">
        <v>234</v>
      </c>
      <c r="T236" s="31" t="str">
        <f t="shared" ca="1" si="9"/>
        <v>Brand_3</v>
      </c>
      <c r="U236" s="31">
        <f t="shared" ca="1" si="10"/>
        <v>2</v>
      </c>
      <c r="V236" s="31" t="str">
        <f ca="1">IF(INDEX(Tendina_Brand_per_Settore,SERVIZIO!$A$4)='Pivot Punti Vendita'!$T236,'Pivot Punti Vendita'!$U236,"")</f>
        <v/>
      </c>
    </row>
    <row r="237" spans="1:22" x14ac:dyDescent="0.25">
      <c r="A237" t="s">
        <v>865</v>
      </c>
      <c r="B237" t="s">
        <v>223</v>
      </c>
      <c r="C237" s="31">
        <v>100</v>
      </c>
      <c r="D237" s="31">
        <v>100</v>
      </c>
      <c r="E237" s="31">
        <v>130</v>
      </c>
      <c r="O237" s="31">
        <f ca="1">IFERROR(IF(SERVIZIO!$A$3=1,IF(GETPIVOTDATA("N. Punti Vendita",$A$1,"Brand",$A237,"Data",DATE(YEAR(INDEX(Tendina_Data,SERVIZIO!$A$2)),MONTH(INDEX(Tendina_Data,SERVIZIO!$A$2)),1),"Settore",$B237)&lt;&gt;"",GETPIVOTDATA("N. Punti Vendita",$A$1,"Brand",$A237,"Data",DATE(YEAR(INDEX(Tendina_Data,SERVIZIO!$A$2)),MONTH(INDEX(Tendina_Data,SERVIZIO!$A$2)),1),"Settore",$B237),""),IF(AND(GETPIVOTDATA("N. Punti Vendita",$A$1,"Brand",$A237,"Data",DATE(YEAR(INDEX(Tendina_Data,SERVIZIO!$A$2)),MONTH(INDEX(Tendina_Data,SERVIZIO!$A$2)),1),"Settore",INDEX(Tendina_Settori,SERVIZIO!$A$3))&lt;&gt;"",INDEX(Tendina_Settori,SERVIZIO!$A$3)=$B237)=TRUE,GETPIVOTDATA("N. Punti Vendita",$A$1,"Brand",$A237,"Data",DATE(YEAR(INDEX(Tendina_Data,SERVIZIO!$A$2)),MONTH(INDEX(Tendina_Data,SERVIZIO!$A$2)),1),"Settore",INDEX(Tendina_Settori,SERVIZIO!$A$3)),"")),"")</f>
        <v>130</v>
      </c>
      <c r="P237" s="31">
        <f ca="1">IF(O237&lt;&gt;"",O237-(COUNTIF($O$3:O237,O237)/1000),"")</f>
        <v>129.995</v>
      </c>
      <c r="Q237" s="31">
        <f t="shared" ca="1" si="11"/>
        <v>75</v>
      </c>
      <c r="R237" s="31"/>
      <c r="S237" s="31">
        <v>235</v>
      </c>
      <c r="T237" s="31" t="str">
        <f t="shared" ca="1" si="9"/>
        <v>Brand_10</v>
      </c>
      <c r="U237" s="31">
        <f t="shared" ca="1" si="10"/>
        <v>2</v>
      </c>
      <c r="V237" s="31" t="str">
        <f ca="1">IF(INDEX(Tendina_Brand_per_Settore,SERVIZIO!$A$4)='Pivot Punti Vendita'!$T237,'Pivot Punti Vendita'!$U237,"")</f>
        <v/>
      </c>
    </row>
    <row r="238" spans="1:22" x14ac:dyDescent="0.25">
      <c r="A238" t="s">
        <v>866</v>
      </c>
      <c r="B238" t="s">
        <v>108</v>
      </c>
      <c r="C238" s="31">
        <v>200</v>
      </c>
      <c r="D238" s="31">
        <v>200</v>
      </c>
      <c r="E238" s="31">
        <v>200</v>
      </c>
      <c r="O238" s="31">
        <f ca="1">IFERROR(IF(SERVIZIO!$A$3=1,IF(GETPIVOTDATA("N. Punti Vendita",$A$1,"Brand",$A238,"Data",DATE(YEAR(INDEX(Tendina_Data,SERVIZIO!$A$2)),MONTH(INDEX(Tendina_Data,SERVIZIO!$A$2)),1),"Settore",$B238)&lt;&gt;"",GETPIVOTDATA("N. Punti Vendita",$A$1,"Brand",$A238,"Data",DATE(YEAR(INDEX(Tendina_Data,SERVIZIO!$A$2)),MONTH(INDEX(Tendina_Data,SERVIZIO!$A$2)),1),"Settore",$B238),""),IF(AND(GETPIVOTDATA("N. Punti Vendita",$A$1,"Brand",$A238,"Data",DATE(YEAR(INDEX(Tendina_Data,SERVIZIO!$A$2)),MONTH(INDEX(Tendina_Data,SERVIZIO!$A$2)),1),"Settore",INDEX(Tendina_Settori,SERVIZIO!$A$3))&lt;&gt;"",INDEX(Tendina_Settori,SERVIZIO!$A$3)=$B238)=TRUE,GETPIVOTDATA("N. Punti Vendita",$A$1,"Brand",$A238,"Data",DATE(YEAR(INDEX(Tendina_Data,SERVIZIO!$A$2)),MONTH(INDEX(Tendina_Data,SERVIZIO!$A$2)),1),"Settore",INDEX(Tendina_Settori,SERVIZIO!$A$3)),"")),"")</f>
        <v>200</v>
      </c>
      <c r="P238" s="31">
        <f ca="1">IF(O238&lt;&gt;"",O238-(COUNTIF($O$3:O238,O238)/1000),"")</f>
        <v>199.999</v>
      </c>
      <c r="Q238" s="31">
        <f t="shared" ca="1" si="11"/>
        <v>50</v>
      </c>
      <c r="R238" s="31"/>
      <c r="S238" s="31">
        <v>236</v>
      </c>
      <c r="T238" s="31" t="str">
        <f t="shared" ca="1" si="9"/>
        <v>Brand_22</v>
      </c>
      <c r="U238" s="31">
        <f t="shared" ca="1" si="10"/>
        <v>2</v>
      </c>
      <c r="V238" s="31" t="str">
        <f ca="1">IF(INDEX(Tendina_Brand_per_Settore,SERVIZIO!$A$4)='Pivot Punti Vendita'!$T238,'Pivot Punti Vendita'!$U238,"")</f>
        <v/>
      </c>
    </row>
    <row r="239" spans="1:22" x14ac:dyDescent="0.25">
      <c r="A239" t="s">
        <v>867</v>
      </c>
      <c r="B239" t="s">
        <v>222</v>
      </c>
      <c r="C239" s="31"/>
      <c r="D239" s="31"/>
      <c r="E239" s="31">
        <v>245</v>
      </c>
      <c r="O239" s="31">
        <f ca="1">IFERROR(IF(SERVIZIO!$A$3=1,IF(GETPIVOTDATA("N. Punti Vendita",$A$1,"Brand",$A239,"Data",DATE(YEAR(INDEX(Tendina_Data,SERVIZIO!$A$2)),MONTH(INDEX(Tendina_Data,SERVIZIO!$A$2)),1),"Settore",$B239)&lt;&gt;"",GETPIVOTDATA("N. Punti Vendita",$A$1,"Brand",$A239,"Data",DATE(YEAR(INDEX(Tendina_Data,SERVIZIO!$A$2)),MONTH(INDEX(Tendina_Data,SERVIZIO!$A$2)),1),"Settore",$B239),""),IF(AND(GETPIVOTDATA("N. Punti Vendita",$A$1,"Brand",$A239,"Data",DATE(YEAR(INDEX(Tendina_Data,SERVIZIO!$A$2)),MONTH(INDEX(Tendina_Data,SERVIZIO!$A$2)),1),"Settore",INDEX(Tendina_Settori,SERVIZIO!$A$3))&lt;&gt;"",INDEX(Tendina_Settori,SERVIZIO!$A$3)=$B239)=TRUE,GETPIVOTDATA("N. Punti Vendita",$A$1,"Brand",$A239,"Data",DATE(YEAR(INDEX(Tendina_Data,SERVIZIO!$A$2)),MONTH(INDEX(Tendina_Data,SERVIZIO!$A$2)),1),"Settore",INDEX(Tendina_Settori,SERVIZIO!$A$3)),"")),"")</f>
        <v>245</v>
      </c>
      <c r="P239" s="31">
        <f ca="1">IF(O239&lt;&gt;"",O239-(COUNTIF($O$3:O239,O239)/1000),"")</f>
        <v>244.99799999999999</v>
      </c>
      <c r="Q239" s="31">
        <f t="shared" ca="1" si="11"/>
        <v>46</v>
      </c>
      <c r="R239" s="31"/>
      <c r="S239" s="31">
        <v>237</v>
      </c>
      <c r="T239" s="31" t="str">
        <f t="shared" ca="1" si="9"/>
        <v>Brand_64</v>
      </c>
      <c r="U239" s="31">
        <f t="shared" ca="1" si="10"/>
        <v>2</v>
      </c>
      <c r="V239" s="31" t="str">
        <f ca="1">IF(INDEX(Tendina_Brand_per_Settore,SERVIZIO!$A$4)='Pivot Punti Vendita'!$T239,'Pivot Punti Vendita'!$U239,"")</f>
        <v/>
      </c>
    </row>
    <row r="240" spans="1:22" x14ac:dyDescent="0.25">
      <c r="A240" t="s">
        <v>868</v>
      </c>
      <c r="B240" t="s">
        <v>200</v>
      </c>
      <c r="C240" s="31">
        <v>395</v>
      </c>
      <c r="D240" s="31">
        <v>395</v>
      </c>
      <c r="E240" s="31">
        <v>1098</v>
      </c>
      <c r="O240" s="31">
        <f ca="1">IFERROR(IF(SERVIZIO!$A$3=1,IF(GETPIVOTDATA("N. Punti Vendita",$A$1,"Brand",$A240,"Data",DATE(YEAR(INDEX(Tendina_Data,SERVIZIO!$A$2)),MONTH(INDEX(Tendina_Data,SERVIZIO!$A$2)),1),"Settore",$B240)&lt;&gt;"",GETPIVOTDATA("N. Punti Vendita",$A$1,"Brand",$A240,"Data",DATE(YEAR(INDEX(Tendina_Data,SERVIZIO!$A$2)),MONTH(INDEX(Tendina_Data,SERVIZIO!$A$2)),1),"Settore",$B240),""),IF(AND(GETPIVOTDATA("N. Punti Vendita",$A$1,"Brand",$A240,"Data",DATE(YEAR(INDEX(Tendina_Data,SERVIZIO!$A$2)),MONTH(INDEX(Tendina_Data,SERVIZIO!$A$2)),1),"Settore",INDEX(Tendina_Settori,SERVIZIO!$A$3))&lt;&gt;"",INDEX(Tendina_Settori,SERVIZIO!$A$3)=$B240)=TRUE,GETPIVOTDATA("N. Punti Vendita",$A$1,"Brand",$A240,"Data",DATE(YEAR(INDEX(Tendina_Data,SERVIZIO!$A$2)),MONTH(INDEX(Tendina_Data,SERVIZIO!$A$2)),1),"Settore",INDEX(Tendina_Settori,SERVIZIO!$A$3)),"")),"")</f>
        <v>1098</v>
      </c>
      <c r="P240" s="31">
        <f ca="1">IF(O240&lt;&gt;"",O240-(COUNTIF($O$3:O240,O240)/1000),"")</f>
        <v>1097.999</v>
      </c>
      <c r="Q240" s="31">
        <f t="shared" ca="1" si="11"/>
        <v>6</v>
      </c>
      <c r="R240" s="31"/>
      <c r="S240" s="31">
        <v>238</v>
      </c>
      <c r="T240" s="31" t="str">
        <f t="shared" ca="1" si="9"/>
        <v>Brand_181</v>
      </c>
      <c r="U240" s="31">
        <f t="shared" ca="1" si="10"/>
        <v>2</v>
      </c>
      <c r="V240" s="31" t="str">
        <f ca="1">IF(INDEX(Tendina_Brand_per_Settore,SERVIZIO!$A$4)='Pivot Punti Vendita'!$T240,'Pivot Punti Vendita'!$U240,"")</f>
        <v/>
      </c>
    </row>
    <row r="241" spans="1:22" x14ac:dyDescent="0.25">
      <c r="A241" t="s">
        <v>870</v>
      </c>
      <c r="B241" t="s">
        <v>224</v>
      </c>
      <c r="C241" s="31"/>
      <c r="D241" s="31">
        <v>50</v>
      </c>
      <c r="E241" s="31">
        <v>50</v>
      </c>
      <c r="O241" s="31">
        <f ca="1">IFERROR(IF(SERVIZIO!$A$3=1,IF(GETPIVOTDATA("N. Punti Vendita",$A$1,"Brand",$A241,"Data",DATE(YEAR(INDEX(Tendina_Data,SERVIZIO!$A$2)),MONTH(INDEX(Tendina_Data,SERVIZIO!$A$2)),1),"Settore",$B241)&lt;&gt;"",GETPIVOTDATA("N. Punti Vendita",$A$1,"Brand",$A241,"Data",DATE(YEAR(INDEX(Tendina_Data,SERVIZIO!$A$2)),MONTH(INDEX(Tendina_Data,SERVIZIO!$A$2)),1),"Settore",$B241),""),IF(AND(GETPIVOTDATA("N. Punti Vendita",$A$1,"Brand",$A241,"Data",DATE(YEAR(INDEX(Tendina_Data,SERVIZIO!$A$2)),MONTH(INDEX(Tendina_Data,SERVIZIO!$A$2)),1),"Settore",INDEX(Tendina_Settori,SERVIZIO!$A$3))&lt;&gt;"",INDEX(Tendina_Settori,SERVIZIO!$A$3)=$B241)=TRUE,GETPIVOTDATA("N. Punti Vendita",$A$1,"Brand",$A241,"Data",DATE(YEAR(INDEX(Tendina_Data,SERVIZIO!$A$2)),MONTH(INDEX(Tendina_Data,SERVIZIO!$A$2)),1),"Settore",INDEX(Tendina_Settori,SERVIZIO!$A$3)),"")),"")</f>
        <v>50</v>
      </c>
      <c r="P241" s="31">
        <f ca="1">IF(O241&lt;&gt;"",O241-(COUNTIF($O$3:O241,O241)/1000),"")</f>
        <v>49.996000000000002</v>
      </c>
      <c r="Q241" s="31">
        <f t="shared" ca="1" si="11"/>
        <v>135</v>
      </c>
      <c r="R241" s="31"/>
      <c r="S241" s="31">
        <v>239</v>
      </c>
      <c r="T241" s="31" t="str">
        <f t="shared" ca="1" si="9"/>
        <v>Brand_192</v>
      </c>
      <c r="U241" s="31">
        <f t="shared" ca="1" si="10"/>
        <v>2</v>
      </c>
      <c r="V241" s="31" t="str">
        <f ca="1">IF(INDEX(Tendina_Brand_per_Settore,SERVIZIO!$A$4)='Pivot Punti Vendita'!$T241,'Pivot Punti Vendita'!$U241,"")</f>
        <v/>
      </c>
    </row>
    <row r="242" spans="1:22" x14ac:dyDescent="0.25">
      <c r="A242" t="s">
        <v>871</v>
      </c>
      <c r="B242" t="s">
        <v>222</v>
      </c>
      <c r="C242" s="31">
        <v>170</v>
      </c>
      <c r="D242" s="31">
        <v>170</v>
      </c>
      <c r="E242" s="31">
        <v>170</v>
      </c>
      <c r="O242" s="31">
        <f ca="1">IFERROR(IF(SERVIZIO!$A$3=1,IF(GETPIVOTDATA("N. Punti Vendita",$A$1,"Brand",$A242,"Data",DATE(YEAR(INDEX(Tendina_Data,SERVIZIO!$A$2)),MONTH(INDEX(Tendina_Data,SERVIZIO!$A$2)),1),"Settore",$B242)&lt;&gt;"",GETPIVOTDATA("N. Punti Vendita",$A$1,"Brand",$A242,"Data",DATE(YEAR(INDEX(Tendina_Data,SERVIZIO!$A$2)),MONTH(INDEX(Tendina_Data,SERVIZIO!$A$2)),1),"Settore",$B242),""),IF(AND(GETPIVOTDATA("N. Punti Vendita",$A$1,"Brand",$A242,"Data",DATE(YEAR(INDEX(Tendina_Data,SERVIZIO!$A$2)),MONTH(INDEX(Tendina_Data,SERVIZIO!$A$2)),1),"Settore",INDEX(Tendina_Settori,SERVIZIO!$A$3))&lt;&gt;"",INDEX(Tendina_Settori,SERVIZIO!$A$3)=$B242)=TRUE,GETPIVOTDATA("N. Punti Vendita",$A$1,"Brand",$A242,"Data",DATE(YEAR(INDEX(Tendina_Data,SERVIZIO!$A$2)),MONTH(INDEX(Tendina_Data,SERVIZIO!$A$2)),1),"Settore",INDEX(Tendina_Settori,SERVIZIO!$A$3)),"")),"")</f>
        <v>170</v>
      </c>
      <c r="P242" s="31">
        <f ca="1">IF(O242&lt;&gt;"",O242-(COUNTIF($O$3:O242,O242)/1000),"")</f>
        <v>169.99700000000001</v>
      </c>
      <c r="Q242" s="31">
        <f t="shared" ca="1" si="11"/>
        <v>59</v>
      </c>
      <c r="R242" s="31"/>
      <c r="S242" s="31">
        <v>240</v>
      </c>
      <c r="T242" s="31" t="str">
        <f t="shared" ca="1" si="9"/>
        <v>Brand_218</v>
      </c>
      <c r="U242" s="31">
        <f t="shared" ca="1" si="10"/>
        <v>2</v>
      </c>
      <c r="V242" s="31" t="str">
        <f ca="1">IF(INDEX(Tendina_Brand_per_Settore,SERVIZIO!$A$4)='Pivot Punti Vendita'!$T242,'Pivot Punti Vendita'!$U242,"")</f>
        <v/>
      </c>
    </row>
    <row r="243" spans="1:22" x14ac:dyDescent="0.25">
      <c r="A243" t="s">
        <v>872</v>
      </c>
      <c r="B243" t="s">
        <v>108</v>
      </c>
      <c r="C243" s="31">
        <v>449</v>
      </c>
      <c r="D243" s="31">
        <v>449</v>
      </c>
      <c r="E243" s="31">
        <v>449</v>
      </c>
      <c r="O243" s="31">
        <f ca="1">IFERROR(IF(SERVIZIO!$A$3=1,IF(GETPIVOTDATA("N. Punti Vendita",$A$1,"Brand",$A243,"Data",DATE(YEAR(INDEX(Tendina_Data,SERVIZIO!$A$2)),MONTH(INDEX(Tendina_Data,SERVIZIO!$A$2)),1),"Settore",$B243)&lt;&gt;"",GETPIVOTDATA("N. Punti Vendita",$A$1,"Brand",$A243,"Data",DATE(YEAR(INDEX(Tendina_Data,SERVIZIO!$A$2)),MONTH(INDEX(Tendina_Data,SERVIZIO!$A$2)),1),"Settore",$B243),""),IF(AND(GETPIVOTDATA("N. Punti Vendita",$A$1,"Brand",$A243,"Data",DATE(YEAR(INDEX(Tendina_Data,SERVIZIO!$A$2)),MONTH(INDEX(Tendina_Data,SERVIZIO!$A$2)),1),"Settore",INDEX(Tendina_Settori,SERVIZIO!$A$3))&lt;&gt;"",INDEX(Tendina_Settori,SERVIZIO!$A$3)=$B243)=TRUE,GETPIVOTDATA("N. Punti Vendita",$A$1,"Brand",$A243,"Data",DATE(YEAR(INDEX(Tendina_Data,SERVIZIO!$A$2)),MONTH(INDEX(Tendina_Data,SERVIZIO!$A$2)),1),"Settore",INDEX(Tendina_Settori,SERVIZIO!$A$3)),"")),"")</f>
        <v>449</v>
      </c>
      <c r="P243" s="31">
        <f ca="1">IF(O243&lt;&gt;"",O243-(COUNTIF($O$3:O243,O243)/1000),"")</f>
        <v>448.99900000000002</v>
      </c>
      <c r="Q243" s="31">
        <f t="shared" ca="1" si="11"/>
        <v>22</v>
      </c>
      <c r="R243" s="31"/>
      <c r="S243" s="31">
        <v>241</v>
      </c>
      <c r="T243" s="31" t="str">
        <f t="shared" ca="1" si="9"/>
        <v>Brand_7</v>
      </c>
      <c r="U243" s="31">
        <f t="shared" ca="1" si="10"/>
        <v>1</v>
      </c>
      <c r="V243" s="31" t="str">
        <f ca="1">IF(INDEX(Tendina_Brand_per_Settore,SERVIZIO!$A$4)='Pivot Punti Vendita'!$T243,'Pivot Punti Vendita'!$U243,"")</f>
        <v/>
      </c>
    </row>
    <row r="244" spans="1:22" x14ac:dyDescent="0.25">
      <c r="A244" t="s">
        <v>873</v>
      </c>
      <c r="B244" t="s">
        <v>200</v>
      </c>
      <c r="C244" s="31">
        <v>0</v>
      </c>
      <c r="D244" s="31">
        <v>0</v>
      </c>
      <c r="E244" s="31">
        <v>0</v>
      </c>
      <c r="O244" s="31">
        <f ca="1">IFERROR(IF(SERVIZIO!$A$3=1,IF(GETPIVOTDATA("N. Punti Vendita",$A$1,"Brand",$A244,"Data",DATE(YEAR(INDEX(Tendina_Data,SERVIZIO!$A$2)),MONTH(INDEX(Tendina_Data,SERVIZIO!$A$2)),1),"Settore",$B244)&lt;&gt;"",GETPIVOTDATA("N. Punti Vendita",$A$1,"Brand",$A244,"Data",DATE(YEAR(INDEX(Tendina_Data,SERVIZIO!$A$2)),MONTH(INDEX(Tendina_Data,SERVIZIO!$A$2)),1),"Settore",$B244),""),IF(AND(GETPIVOTDATA("N. Punti Vendita",$A$1,"Brand",$A244,"Data",DATE(YEAR(INDEX(Tendina_Data,SERVIZIO!$A$2)),MONTH(INDEX(Tendina_Data,SERVIZIO!$A$2)),1),"Settore",INDEX(Tendina_Settori,SERVIZIO!$A$3))&lt;&gt;"",INDEX(Tendina_Settori,SERVIZIO!$A$3)=$B244)=TRUE,GETPIVOTDATA("N. Punti Vendita",$A$1,"Brand",$A244,"Data",DATE(YEAR(INDEX(Tendina_Data,SERVIZIO!$A$2)),MONTH(INDEX(Tendina_Data,SERVIZIO!$A$2)),1),"Settore",INDEX(Tendina_Settori,SERVIZIO!$A$3)),"")),"")</f>
        <v>0</v>
      </c>
      <c r="P244" s="31">
        <f ca="1">IF(O244&lt;&gt;"",O244-(COUNTIF($O$3:O244,O244)/1000),"")</f>
        <v>-8.9999999999999993E-3</v>
      </c>
      <c r="Q244" s="31">
        <f t="shared" ca="1" si="11"/>
        <v>252</v>
      </c>
      <c r="R244" s="31"/>
      <c r="S244" s="31">
        <v>242</v>
      </c>
      <c r="T244" s="31" t="str">
        <f t="shared" ca="1" si="9"/>
        <v>Brand_38</v>
      </c>
      <c r="U244" s="31">
        <f t="shared" ca="1" si="10"/>
        <v>1</v>
      </c>
      <c r="V244" s="31" t="str">
        <f ca="1">IF(INDEX(Tendina_Brand_per_Settore,SERVIZIO!$A$4)='Pivot Punti Vendita'!$T244,'Pivot Punti Vendita'!$U244,"")</f>
        <v/>
      </c>
    </row>
    <row r="245" spans="1:22" x14ac:dyDescent="0.25">
      <c r="A245" t="s">
        <v>874</v>
      </c>
      <c r="B245" t="s">
        <v>223</v>
      </c>
      <c r="C245" s="31"/>
      <c r="D245" s="31">
        <v>250</v>
      </c>
      <c r="E245" s="31">
        <v>250</v>
      </c>
      <c r="O245" s="31">
        <f ca="1">IFERROR(IF(SERVIZIO!$A$3=1,IF(GETPIVOTDATA("N. Punti Vendita",$A$1,"Brand",$A245,"Data",DATE(YEAR(INDEX(Tendina_Data,SERVIZIO!$A$2)),MONTH(INDEX(Tendina_Data,SERVIZIO!$A$2)),1),"Settore",$B245)&lt;&gt;"",GETPIVOTDATA("N. Punti Vendita",$A$1,"Brand",$A245,"Data",DATE(YEAR(INDEX(Tendina_Data,SERVIZIO!$A$2)),MONTH(INDEX(Tendina_Data,SERVIZIO!$A$2)),1),"Settore",$B245),""),IF(AND(GETPIVOTDATA("N. Punti Vendita",$A$1,"Brand",$A245,"Data",DATE(YEAR(INDEX(Tendina_Data,SERVIZIO!$A$2)),MONTH(INDEX(Tendina_Data,SERVIZIO!$A$2)),1),"Settore",INDEX(Tendina_Settori,SERVIZIO!$A$3))&lt;&gt;"",INDEX(Tendina_Settori,SERVIZIO!$A$3)=$B245)=TRUE,GETPIVOTDATA("N. Punti Vendita",$A$1,"Brand",$A245,"Data",DATE(YEAR(INDEX(Tendina_Data,SERVIZIO!$A$2)),MONTH(INDEX(Tendina_Data,SERVIZIO!$A$2)),1),"Settore",INDEX(Tendina_Settori,SERVIZIO!$A$3)),"")),"")</f>
        <v>250</v>
      </c>
      <c r="P245" s="31">
        <f ca="1">IF(O245&lt;&gt;"",O245-(COUNTIF($O$3:O245,O245)/1000),"")</f>
        <v>249.999</v>
      </c>
      <c r="Q245" s="31">
        <f t="shared" ca="1" si="11"/>
        <v>43</v>
      </c>
      <c r="R245" s="31"/>
      <c r="S245" s="31">
        <v>243</v>
      </c>
      <c r="T245" s="31" t="str">
        <f t="shared" ca="1" si="9"/>
        <v>Brand_119</v>
      </c>
      <c r="U245" s="31">
        <f t="shared" ca="1" si="10"/>
        <v>1</v>
      </c>
      <c r="V245" s="31" t="str">
        <f ca="1">IF(INDEX(Tendina_Brand_per_Settore,SERVIZIO!$A$4)='Pivot Punti Vendita'!$T245,'Pivot Punti Vendita'!$U245,"")</f>
        <v/>
      </c>
    </row>
    <row r="246" spans="1:22" x14ac:dyDescent="0.25">
      <c r="A246" t="s">
        <v>876</v>
      </c>
      <c r="B246" t="s">
        <v>200</v>
      </c>
      <c r="C246" s="31"/>
      <c r="D246" s="31">
        <v>9</v>
      </c>
      <c r="E246" s="31">
        <v>7</v>
      </c>
      <c r="O246" s="31">
        <f ca="1">IFERROR(IF(SERVIZIO!$A$3=1,IF(GETPIVOTDATA("N. Punti Vendita",$A$1,"Brand",$A246,"Data",DATE(YEAR(INDEX(Tendina_Data,SERVIZIO!$A$2)),MONTH(INDEX(Tendina_Data,SERVIZIO!$A$2)),1),"Settore",$B246)&lt;&gt;"",GETPIVOTDATA("N. Punti Vendita",$A$1,"Brand",$A246,"Data",DATE(YEAR(INDEX(Tendina_Data,SERVIZIO!$A$2)),MONTH(INDEX(Tendina_Data,SERVIZIO!$A$2)),1),"Settore",$B246),""),IF(AND(GETPIVOTDATA("N. Punti Vendita",$A$1,"Brand",$A246,"Data",DATE(YEAR(INDEX(Tendina_Data,SERVIZIO!$A$2)),MONTH(INDEX(Tendina_Data,SERVIZIO!$A$2)),1),"Settore",INDEX(Tendina_Settori,SERVIZIO!$A$3))&lt;&gt;"",INDEX(Tendina_Settori,SERVIZIO!$A$3)=$B246)=TRUE,GETPIVOTDATA("N. Punti Vendita",$A$1,"Brand",$A246,"Data",DATE(YEAR(INDEX(Tendina_Data,SERVIZIO!$A$2)),MONTH(INDEX(Tendina_Data,SERVIZIO!$A$2)),1),"Settore",INDEX(Tendina_Settori,SERVIZIO!$A$3)),"")),"")</f>
        <v>7</v>
      </c>
      <c r="P246" s="31">
        <f ca="1">IF(O246&lt;&gt;"",O246-(COUNTIF($O$3:O246,O246)/1000),"")</f>
        <v>6.9969999999999999</v>
      </c>
      <c r="Q246" s="31">
        <f t="shared" ca="1" si="11"/>
        <v>213</v>
      </c>
      <c r="R246" s="31"/>
      <c r="S246" s="31">
        <v>244</v>
      </c>
      <c r="T246" s="31" t="str">
        <f t="shared" ca="1" si="9"/>
        <v>Brand_19</v>
      </c>
      <c r="U246" s="31">
        <f t="shared" ca="1" si="10"/>
        <v>0</v>
      </c>
      <c r="V246" s="31" t="str">
        <f ca="1">IF(INDEX(Tendina_Brand_per_Settore,SERVIZIO!$A$4)='Pivot Punti Vendita'!$T246,'Pivot Punti Vendita'!$U246,"")</f>
        <v/>
      </c>
    </row>
    <row r="247" spans="1:22" x14ac:dyDescent="0.25">
      <c r="A247" t="s">
        <v>877</v>
      </c>
      <c r="B247" t="s">
        <v>107</v>
      </c>
      <c r="C247" s="31">
        <v>12</v>
      </c>
      <c r="D247" s="31">
        <v>12</v>
      </c>
      <c r="E247" s="31">
        <v>4</v>
      </c>
      <c r="O247" s="31">
        <f ca="1">IFERROR(IF(SERVIZIO!$A$3=1,IF(GETPIVOTDATA("N. Punti Vendita",$A$1,"Brand",$A247,"Data",DATE(YEAR(INDEX(Tendina_Data,SERVIZIO!$A$2)),MONTH(INDEX(Tendina_Data,SERVIZIO!$A$2)),1),"Settore",$B247)&lt;&gt;"",GETPIVOTDATA("N. Punti Vendita",$A$1,"Brand",$A247,"Data",DATE(YEAR(INDEX(Tendina_Data,SERVIZIO!$A$2)),MONTH(INDEX(Tendina_Data,SERVIZIO!$A$2)),1),"Settore",$B247),""),IF(AND(GETPIVOTDATA("N. Punti Vendita",$A$1,"Brand",$A247,"Data",DATE(YEAR(INDEX(Tendina_Data,SERVIZIO!$A$2)),MONTH(INDEX(Tendina_Data,SERVIZIO!$A$2)),1),"Settore",INDEX(Tendina_Settori,SERVIZIO!$A$3))&lt;&gt;"",INDEX(Tendina_Settori,SERVIZIO!$A$3)=$B247)=TRUE,GETPIVOTDATA("N. Punti Vendita",$A$1,"Brand",$A247,"Data",DATE(YEAR(INDEX(Tendina_Data,SERVIZIO!$A$2)),MONTH(INDEX(Tendina_Data,SERVIZIO!$A$2)),1),"Settore",INDEX(Tendina_Settori,SERVIZIO!$A$3)),"")),"")</f>
        <v>4</v>
      </c>
      <c r="P247" s="31">
        <f ca="1">IF(O247&lt;&gt;"",O247-(COUNTIF($O$3:O247,O247)/1000),"")</f>
        <v>3.992</v>
      </c>
      <c r="Q247" s="31">
        <f t="shared" ca="1" si="11"/>
        <v>226</v>
      </c>
      <c r="R247" s="31"/>
      <c r="S247" s="31">
        <v>245</v>
      </c>
      <c r="T247" s="31" t="str">
        <f t="shared" ca="1" si="9"/>
        <v>Brand_26</v>
      </c>
      <c r="U247" s="31">
        <f t="shared" ca="1" si="10"/>
        <v>0</v>
      </c>
      <c r="V247" s="31" t="str">
        <f ca="1">IF(INDEX(Tendina_Brand_per_Settore,SERVIZIO!$A$4)='Pivot Punti Vendita'!$T247,'Pivot Punti Vendita'!$U247,"")</f>
        <v/>
      </c>
    </row>
    <row r="248" spans="1:22" x14ac:dyDescent="0.25">
      <c r="A248" t="s">
        <v>878</v>
      </c>
      <c r="B248" t="s">
        <v>200</v>
      </c>
      <c r="C248" s="31"/>
      <c r="D248" s="31">
        <v>4</v>
      </c>
      <c r="E248" s="31">
        <v>9</v>
      </c>
      <c r="O248" s="31">
        <f ca="1">IFERROR(IF(SERVIZIO!$A$3=1,IF(GETPIVOTDATA("N. Punti Vendita",$A$1,"Brand",$A248,"Data",DATE(YEAR(INDEX(Tendina_Data,SERVIZIO!$A$2)),MONTH(INDEX(Tendina_Data,SERVIZIO!$A$2)),1),"Settore",$B248)&lt;&gt;"",GETPIVOTDATA("N. Punti Vendita",$A$1,"Brand",$A248,"Data",DATE(YEAR(INDEX(Tendina_Data,SERVIZIO!$A$2)),MONTH(INDEX(Tendina_Data,SERVIZIO!$A$2)),1),"Settore",$B248),""),IF(AND(GETPIVOTDATA("N. Punti Vendita",$A$1,"Brand",$A248,"Data",DATE(YEAR(INDEX(Tendina_Data,SERVIZIO!$A$2)),MONTH(INDEX(Tendina_Data,SERVIZIO!$A$2)),1),"Settore",INDEX(Tendina_Settori,SERVIZIO!$A$3))&lt;&gt;"",INDEX(Tendina_Settori,SERVIZIO!$A$3)=$B248)=TRUE,GETPIVOTDATA("N. Punti Vendita",$A$1,"Brand",$A248,"Data",DATE(YEAR(INDEX(Tendina_Data,SERVIZIO!$A$2)),MONTH(INDEX(Tendina_Data,SERVIZIO!$A$2)),1),"Settore",INDEX(Tendina_Settori,SERVIZIO!$A$3)),"")),"")</f>
        <v>9</v>
      </c>
      <c r="P248" s="31">
        <f ca="1">IF(O248&lt;&gt;"",O248-(COUNTIF($O$3:O248,O248)/1000),"")</f>
        <v>8.9939999999999998</v>
      </c>
      <c r="Q248" s="31">
        <f t="shared" ca="1" si="11"/>
        <v>203</v>
      </c>
      <c r="R248" s="31"/>
      <c r="S248" s="31">
        <v>246</v>
      </c>
      <c r="T248" s="31" t="str">
        <f t="shared" ca="1" si="9"/>
        <v>Brand_33</v>
      </c>
      <c r="U248" s="31">
        <f t="shared" ca="1" si="10"/>
        <v>0</v>
      </c>
      <c r="V248" s="31" t="str">
        <f ca="1">IF(INDEX(Tendina_Brand_per_Settore,SERVIZIO!$A$4)='Pivot Punti Vendita'!$T248,'Pivot Punti Vendita'!$U248,"")</f>
        <v/>
      </c>
    </row>
    <row r="249" spans="1:22" x14ac:dyDescent="0.25">
      <c r="A249" t="s">
        <v>879</v>
      </c>
      <c r="B249" t="s">
        <v>223</v>
      </c>
      <c r="C249" s="31"/>
      <c r="D249" s="31">
        <v>9</v>
      </c>
      <c r="E249" s="31">
        <v>9</v>
      </c>
      <c r="O249" s="31">
        <f ca="1">IFERROR(IF(SERVIZIO!$A$3=1,IF(GETPIVOTDATA("N. Punti Vendita",$A$1,"Brand",$A249,"Data",DATE(YEAR(INDEX(Tendina_Data,SERVIZIO!$A$2)),MONTH(INDEX(Tendina_Data,SERVIZIO!$A$2)),1),"Settore",$B249)&lt;&gt;"",GETPIVOTDATA("N. Punti Vendita",$A$1,"Brand",$A249,"Data",DATE(YEAR(INDEX(Tendina_Data,SERVIZIO!$A$2)),MONTH(INDEX(Tendina_Data,SERVIZIO!$A$2)),1),"Settore",$B249),""),IF(AND(GETPIVOTDATA("N. Punti Vendita",$A$1,"Brand",$A249,"Data",DATE(YEAR(INDEX(Tendina_Data,SERVIZIO!$A$2)),MONTH(INDEX(Tendina_Data,SERVIZIO!$A$2)),1),"Settore",INDEX(Tendina_Settori,SERVIZIO!$A$3))&lt;&gt;"",INDEX(Tendina_Settori,SERVIZIO!$A$3)=$B249)=TRUE,GETPIVOTDATA("N. Punti Vendita",$A$1,"Brand",$A249,"Data",DATE(YEAR(INDEX(Tendina_Data,SERVIZIO!$A$2)),MONTH(INDEX(Tendina_Data,SERVIZIO!$A$2)),1),"Settore",INDEX(Tendina_Settori,SERVIZIO!$A$3)),"")),"")</f>
        <v>9</v>
      </c>
      <c r="P249" s="31">
        <f ca="1">IF(O249&lt;&gt;"",O249-(COUNTIF($O$3:O249,O249)/1000),"")</f>
        <v>8.9930000000000003</v>
      </c>
      <c r="Q249" s="31">
        <f t="shared" ca="1" si="11"/>
        <v>204</v>
      </c>
      <c r="R249" s="31"/>
      <c r="S249" s="31">
        <v>247</v>
      </c>
      <c r="T249" s="31" t="str">
        <f t="shared" ca="1" si="9"/>
        <v>Brand_61</v>
      </c>
      <c r="U249" s="31">
        <f t="shared" ca="1" si="10"/>
        <v>0</v>
      </c>
      <c r="V249" s="31" t="str">
        <f ca="1">IF(INDEX(Tendina_Brand_per_Settore,SERVIZIO!$A$4)='Pivot Punti Vendita'!$T249,'Pivot Punti Vendita'!$U249,"")</f>
        <v/>
      </c>
    </row>
    <row r="250" spans="1:22" x14ac:dyDescent="0.25">
      <c r="A250" t="s">
        <v>880</v>
      </c>
      <c r="B250" t="s">
        <v>564</v>
      </c>
      <c r="C250" s="31"/>
      <c r="D250" s="31"/>
      <c r="E250" s="31">
        <v>260</v>
      </c>
      <c r="O250" s="31">
        <f ca="1">IFERROR(IF(SERVIZIO!$A$3=1,IF(GETPIVOTDATA("N. Punti Vendita",$A$1,"Brand",$A250,"Data",DATE(YEAR(INDEX(Tendina_Data,SERVIZIO!$A$2)),MONTH(INDEX(Tendina_Data,SERVIZIO!$A$2)),1),"Settore",$B250)&lt;&gt;"",GETPIVOTDATA("N. Punti Vendita",$A$1,"Brand",$A250,"Data",DATE(YEAR(INDEX(Tendina_Data,SERVIZIO!$A$2)),MONTH(INDEX(Tendina_Data,SERVIZIO!$A$2)),1),"Settore",$B250),""),IF(AND(GETPIVOTDATA("N. Punti Vendita",$A$1,"Brand",$A250,"Data",DATE(YEAR(INDEX(Tendina_Data,SERVIZIO!$A$2)),MONTH(INDEX(Tendina_Data,SERVIZIO!$A$2)),1),"Settore",INDEX(Tendina_Settori,SERVIZIO!$A$3))&lt;&gt;"",INDEX(Tendina_Settori,SERVIZIO!$A$3)=$B250)=TRUE,GETPIVOTDATA("N. Punti Vendita",$A$1,"Brand",$A250,"Data",DATE(YEAR(INDEX(Tendina_Data,SERVIZIO!$A$2)),MONTH(INDEX(Tendina_Data,SERVIZIO!$A$2)),1),"Settore",INDEX(Tendina_Settori,SERVIZIO!$A$3)),"")),"")</f>
        <v>260</v>
      </c>
      <c r="P250" s="31">
        <f ca="1">IF(O250&lt;&gt;"",O250-(COUNTIF($O$3:O250,O250)/1000),"")</f>
        <v>259.99799999999999</v>
      </c>
      <c r="Q250" s="31">
        <f t="shared" ca="1" si="11"/>
        <v>41</v>
      </c>
      <c r="R250" s="31"/>
      <c r="S250" s="31">
        <v>248</v>
      </c>
      <c r="T250" s="31" t="str">
        <f t="shared" ca="1" si="9"/>
        <v>Brand_73</v>
      </c>
      <c r="U250" s="31">
        <f t="shared" ca="1" si="10"/>
        <v>0</v>
      </c>
      <c r="V250" s="31" t="str">
        <f ca="1">IF(INDEX(Tendina_Brand_per_Settore,SERVIZIO!$A$4)='Pivot Punti Vendita'!$T250,'Pivot Punti Vendita'!$U250,"")</f>
        <v/>
      </c>
    </row>
    <row r="251" spans="1:22" x14ac:dyDescent="0.25">
      <c r="A251" t="s">
        <v>881</v>
      </c>
      <c r="B251" t="s">
        <v>564</v>
      </c>
      <c r="C251" s="31"/>
      <c r="D251" s="31"/>
      <c r="E251" s="31">
        <v>110</v>
      </c>
      <c r="O251" s="31">
        <f ca="1">IFERROR(IF(SERVIZIO!$A$3=1,IF(GETPIVOTDATA("N. Punti Vendita",$A$1,"Brand",$A251,"Data",DATE(YEAR(INDEX(Tendina_Data,SERVIZIO!$A$2)),MONTH(INDEX(Tendina_Data,SERVIZIO!$A$2)),1),"Settore",$B251)&lt;&gt;"",GETPIVOTDATA("N. Punti Vendita",$A$1,"Brand",$A251,"Data",DATE(YEAR(INDEX(Tendina_Data,SERVIZIO!$A$2)),MONTH(INDEX(Tendina_Data,SERVIZIO!$A$2)),1),"Settore",$B251),""),IF(AND(GETPIVOTDATA("N. Punti Vendita",$A$1,"Brand",$A251,"Data",DATE(YEAR(INDEX(Tendina_Data,SERVIZIO!$A$2)),MONTH(INDEX(Tendina_Data,SERVIZIO!$A$2)),1),"Settore",INDEX(Tendina_Settori,SERVIZIO!$A$3))&lt;&gt;"",INDEX(Tendina_Settori,SERVIZIO!$A$3)=$B251)=TRUE,GETPIVOTDATA("N. Punti Vendita",$A$1,"Brand",$A251,"Data",DATE(YEAR(INDEX(Tendina_Data,SERVIZIO!$A$2)),MONTH(INDEX(Tendina_Data,SERVIZIO!$A$2)),1),"Settore",INDEX(Tendina_Settori,SERVIZIO!$A$3)),"")),"")</f>
        <v>110</v>
      </c>
      <c r="P251" s="31">
        <f ca="1">IF(O251&lt;&gt;"",O251-(COUNTIF($O$3:O251,O251)/1000),"")</f>
        <v>109.998</v>
      </c>
      <c r="Q251" s="31">
        <f t="shared" ca="1" si="11"/>
        <v>84</v>
      </c>
      <c r="R251" s="31"/>
      <c r="S251" s="31">
        <v>249</v>
      </c>
      <c r="T251" s="31" t="str">
        <f t="shared" ca="1" si="9"/>
        <v>Brand_99</v>
      </c>
      <c r="U251" s="31">
        <f t="shared" ca="1" si="10"/>
        <v>0</v>
      </c>
      <c r="V251" s="31" t="str">
        <f ca="1">IF(INDEX(Tendina_Brand_per_Settore,SERVIZIO!$A$4)='Pivot Punti Vendita'!$T251,'Pivot Punti Vendita'!$U251,"")</f>
        <v/>
      </c>
    </row>
    <row r="252" spans="1:22" x14ac:dyDescent="0.25">
      <c r="A252" t="s">
        <v>882</v>
      </c>
      <c r="B252" t="s">
        <v>130</v>
      </c>
      <c r="C252" s="31">
        <v>120</v>
      </c>
      <c r="D252" s="31">
        <v>120</v>
      </c>
      <c r="E252" s="31">
        <v>120</v>
      </c>
      <c r="O252" s="31">
        <f ca="1">IFERROR(IF(SERVIZIO!$A$3=1,IF(GETPIVOTDATA("N. Punti Vendita",$A$1,"Brand",$A252,"Data",DATE(YEAR(INDEX(Tendina_Data,SERVIZIO!$A$2)),MONTH(INDEX(Tendina_Data,SERVIZIO!$A$2)),1),"Settore",$B252)&lt;&gt;"",GETPIVOTDATA("N. Punti Vendita",$A$1,"Brand",$A252,"Data",DATE(YEAR(INDEX(Tendina_Data,SERVIZIO!$A$2)),MONTH(INDEX(Tendina_Data,SERVIZIO!$A$2)),1),"Settore",$B252),""),IF(AND(GETPIVOTDATA("N. Punti Vendita",$A$1,"Brand",$A252,"Data",DATE(YEAR(INDEX(Tendina_Data,SERVIZIO!$A$2)),MONTH(INDEX(Tendina_Data,SERVIZIO!$A$2)),1),"Settore",INDEX(Tendina_Settori,SERVIZIO!$A$3))&lt;&gt;"",INDEX(Tendina_Settori,SERVIZIO!$A$3)=$B252)=TRUE,GETPIVOTDATA("N. Punti Vendita",$A$1,"Brand",$A252,"Data",DATE(YEAR(INDEX(Tendina_Data,SERVIZIO!$A$2)),MONTH(INDEX(Tendina_Data,SERVIZIO!$A$2)),1),"Settore",INDEX(Tendina_Settori,SERVIZIO!$A$3)),"")),"")</f>
        <v>120</v>
      </c>
      <c r="P252" s="31">
        <f ca="1">IF(O252&lt;&gt;"",O252-(COUNTIF($O$3:O252,O252)/1000),"")</f>
        <v>119.997</v>
      </c>
      <c r="Q252" s="31">
        <f t="shared" ca="1" si="11"/>
        <v>81</v>
      </c>
      <c r="R252" s="31"/>
      <c r="S252" s="31">
        <v>250</v>
      </c>
      <c r="T252" s="31" t="str">
        <f t="shared" ca="1" si="9"/>
        <v>Brand_197</v>
      </c>
      <c r="U252" s="31">
        <f t="shared" ca="1" si="10"/>
        <v>0</v>
      </c>
      <c r="V252" s="31" t="str">
        <f ca="1">IF(INDEX(Tendina_Brand_per_Settore,SERVIZIO!$A$4)='Pivot Punti Vendita'!$T252,'Pivot Punti Vendita'!$U252,"")</f>
        <v/>
      </c>
    </row>
    <row r="253" spans="1:22" x14ac:dyDescent="0.25">
      <c r="A253" t="s">
        <v>883</v>
      </c>
      <c r="B253" t="s">
        <v>206</v>
      </c>
      <c r="C253" s="31">
        <v>4</v>
      </c>
      <c r="D253" s="31">
        <v>4</v>
      </c>
      <c r="E253" s="31">
        <v>4</v>
      </c>
      <c r="O253" s="31">
        <f ca="1">IFERROR(IF(SERVIZIO!$A$3=1,IF(GETPIVOTDATA("N. Punti Vendita",$A$1,"Brand",$A253,"Data",DATE(YEAR(INDEX(Tendina_Data,SERVIZIO!$A$2)),MONTH(INDEX(Tendina_Data,SERVIZIO!$A$2)),1),"Settore",$B253)&lt;&gt;"",GETPIVOTDATA("N. Punti Vendita",$A$1,"Brand",$A253,"Data",DATE(YEAR(INDEX(Tendina_Data,SERVIZIO!$A$2)),MONTH(INDEX(Tendina_Data,SERVIZIO!$A$2)),1),"Settore",$B253),""),IF(AND(GETPIVOTDATA("N. Punti Vendita",$A$1,"Brand",$A253,"Data",DATE(YEAR(INDEX(Tendina_Data,SERVIZIO!$A$2)),MONTH(INDEX(Tendina_Data,SERVIZIO!$A$2)),1),"Settore",INDEX(Tendina_Settori,SERVIZIO!$A$3))&lt;&gt;"",INDEX(Tendina_Settori,SERVIZIO!$A$3)=$B253)=TRUE,GETPIVOTDATA("N. Punti Vendita",$A$1,"Brand",$A253,"Data",DATE(YEAR(INDEX(Tendina_Data,SERVIZIO!$A$2)),MONTH(INDEX(Tendina_Data,SERVIZIO!$A$2)),1),"Settore",INDEX(Tendina_Settori,SERVIZIO!$A$3)),"")),"")</f>
        <v>4</v>
      </c>
      <c r="P253" s="31">
        <f ca="1">IF(O253&lt;&gt;"",O253-(COUNTIF($O$3:O253,O253)/1000),"")</f>
        <v>3.9910000000000001</v>
      </c>
      <c r="Q253" s="31">
        <f t="shared" ca="1" si="11"/>
        <v>227</v>
      </c>
      <c r="R253" s="31"/>
      <c r="S253" s="31">
        <v>251</v>
      </c>
      <c r="T253" s="31" t="str">
        <f t="shared" ca="1" si="9"/>
        <v>Brand_200</v>
      </c>
      <c r="U253" s="31">
        <f t="shared" ca="1" si="10"/>
        <v>0</v>
      </c>
      <c r="V253" s="31" t="str">
        <f ca="1">IF(INDEX(Tendina_Brand_per_Settore,SERVIZIO!$A$4)='Pivot Punti Vendita'!$T253,'Pivot Punti Vendita'!$U253,"")</f>
        <v/>
      </c>
    </row>
    <row r="254" spans="1:22" x14ac:dyDescent="0.25">
      <c r="A254" t="s">
        <v>884</v>
      </c>
      <c r="B254" t="s">
        <v>200</v>
      </c>
      <c r="C254" s="31">
        <v>90</v>
      </c>
      <c r="D254" s="31">
        <v>90</v>
      </c>
      <c r="E254" s="31">
        <v>90</v>
      </c>
      <c r="O254" s="31">
        <f ca="1">IFERROR(IF(SERVIZIO!$A$3=1,IF(GETPIVOTDATA("N. Punti Vendita",$A$1,"Brand",$A254,"Data",DATE(YEAR(INDEX(Tendina_Data,SERVIZIO!$A$2)),MONTH(INDEX(Tendina_Data,SERVIZIO!$A$2)),1),"Settore",$B254)&lt;&gt;"",GETPIVOTDATA("N. Punti Vendita",$A$1,"Brand",$A254,"Data",DATE(YEAR(INDEX(Tendina_Data,SERVIZIO!$A$2)),MONTH(INDEX(Tendina_Data,SERVIZIO!$A$2)),1),"Settore",$B254),""),IF(AND(GETPIVOTDATA("N. Punti Vendita",$A$1,"Brand",$A254,"Data",DATE(YEAR(INDEX(Tendina_Data,SERVIZIO!$A$2)),MONTH(INDEX(Tendina_Data,SERVIZIO!$A$2)),1),"Settore",INDEX(Tendina_Settori,SERVIZIO!$A$3))&lt;&gt;"",INDEX(Tendina_Settori,SERVIZIO!$A$3)=$B254)=TRUE,GETPIVOTDATA("N. Punti Vendita",$A$1,"Brand",$A254,"Data",DATE(YEAR(INDEX(Tendina_Data,SERVIZIO!$A$2)),MONTH(INDEX(Tendina_Data,SERVIZIO!$A$2)),1),"Settore",INDEX(Tendina_Settori,SERVIZIO!$A$3)),"")),"")</f>
        <v>90</v>
      </c>
      <c r="P254" s="31">
        <f ca="1">IF(O254&lt;&gt;"",O254-(COUNTIF($O$3:O254,O254)/1000),"")</f>
        <v>89.995999999999995</v>
      </c>
      <c r="Q254" s="31">
        <f t="shared" ca="1" si="11"/>
        <v>101</v>
      </c>
      <c r="R254" s="31"/>
      <c r="S254" s="31">
        <v>252</v>
      </c>
      <c r="T254" s="31" t="str">
        <f t="shared" ca="1" si="9"/>
        <v>Brand_242</v>
      </c>
      <c r="U254" s="31">
        <f t="shared" ca="1" si="10"/>
        <v>0</v>
      </c>
      <c r="V254" s="31" t="str">
        <f ca="1">IF(INDEX(Tendina_Brand_per_Settore,SERVIZIO!$A$4)='Pivot Punti Vendita'!$T254,'Pivot Punti Vendita'!$U254,"")</f>
        <v/>
      </c>
    </row>
    <row r="255" spans="1:22" x14ac:dyDescent="0.25">
      <c r="O255" s="31" t="str">
        <f ca="1">IFERROR(IF(SERVIZIO!$A$3=1,IF(GETPIVOTDATA("N. Punti Vendita",$A$1,"Brand",$A255,"Data",DATE(YEAR(INDEX(Tendina_Data,SERVIZIO!$A$2)),MONTH(INDEX(Tendina_Data,SERVIZIO!$A$2)),1),"Settore",$B255)&lt;&gt;"",GETPIVOTDATA("N. Punti Vendita",$A$1,"Brand",$A255,"Data",DATE(YEAR(INDEX(Tendina_Data,SERVIZIO!$A$2)),MONTH(INDEX(Tendina_Data,SERVIZIO!$A$2)),1),"Settore",$B255),""),IF(AND(GETPIVOTDATA("N. Punti Vendita",$A$1,"Brand",$A255,"Data",DATE(YEAR(INDEX(Tendina_Data,SERVIZIO!$A$2)),MONTH(INDEX(Tendina_Data,SERVIZIO!$A$2)),1),"Settore",INDEX(Tendina_Settori,SERVIZIO!$A$3))&lt;&gt;"",INDEX(Tendina_Settori,SERVIZIO!$A$3)=$B255)=TRUE,GETPIVOTDATA("N. Punti Vendita",$A$1,"Brand",$A255,"Data",DATE(YEAR(INDEX(Tendina_Data,SERVIZIO!$A$2)),MONTH(INDEX(Tendina_Data,SERVIZIO!$A$2)),1),"Settore",INDEX(Tendina_Settori,SERVIZIO!$A$3)),"")),"")</f>
        <v/>
      </c>
      <c r="P255" s="31" t="str">
        <f ca="1">IF(O255&lt;&gt;"",O255-(COUNTIF($O$3:O255,O255)/1000),"")</f>
        <v/>
      </c>
      <c r="Q255" s="31" t="str">
        <f t="shared" ca="1" si="11"/>
        <v/>
      </c>
      <c r="R255" s="31"/>
      <c r="S255" s="31">
        <v>253</v>
      </c>
      <c r="T255" s="31" t="str">
        <f t="shared" ca="1" si="9"/>
        <v/>
      </c>
      <c r="U255" s="31" t="str">
        <f t="shared" ca="1" si="10"/>
        <v/>
      </c>
      <c r="V255" s="31" t="str">
        <f ca="1">IF(INDEX(Tendina_Brand_per_Settore,SERVIZIO!$A$4)='Pivot Punti Vendita'!$T255,'Pivot Punti Vendita'!$U255,"")</f>
        <v/>
      </c>
    </row>
    <row r="256" spans="1:22" x14ac:dyDescent="0.25">
      <c r="O256" s="31" t="str">
        <f ca="1">IFERROR(IF(SERVIZIO!$A$3=1,IF(GETPIVOTDATA("N. Punti Vendita",$A$1,"Brand",$A256,"Data",DATE(YEAR(INDEX(Tendina_Data,SERVIZIO!$A$2)),MONTH(INDEX(Tendina_Data,SERVIZIO!$A$2)),1),"Settore",$B256)&lt;&gt;"",GETPIVOTDATA("N. Punti Vendita",$A$1,"Brand",$A256,"Data",DATE(YEAR(INDEX(Tendina_Data,SERVIZIO!$A$2)),MONTH(INDEX(Tendina_Data,SERVIZIO!$A$2)),1),"Settore",$B256),""),IF(AND(GETPIVOTDATA("N. Punti Vendita",$A$1,"Brand",$A256,"Data",DATE(YEAR(INDEX(Tendina_Data,SERVIZIO!$A$2)),MONTH(INDEX(Tendina_Data,SERVIZIO!$A$2)),1),"Settore",INDEX(Tendina_Settori,SERVIZIO!$A$3))&lt;&gt;"",INDEX(Tendina_Settori,SERVIZIO!$A$3)=$B256)=TRUE,GETPIVOTDATA("N. Punti Vendita",$A$1,"Brand",$A256,"Data",DATE(YEAR(INDEX(Tendina_Data,SERVIZIO!$A$2)),MONTH(INDEX(Tendina_Data,SERVIZIO!$A$2)),1),"Settore",INDEX(Tendina_Settori,SERVIZIO!$A$3)),"")),"")</f>
        <v/>
      </c>
      <c r="P256" s="31" t="str">
        <f ca="1">IF(O256&lt;&gt;"",O256-(COUNTIF($O$3:O256,O256)/1000),"")</f>
        <v/>
      </c>
      <c r="Q256" s="31" t="str">
        <f t="shared" ca="1" si="11"/>
        <v/>
      </c>
      <c r="R256" s="31"/>
      <c r="S256" s="31">
        <v>254</v>
      </c>
      <c r="T256" s="31" t="str">
        <f t="shared" ca="1" si="9"/>
        <v/>
      </c>
      <c r="U256" s="31" t="str">
        <f t="shared" ca="1" si="10"/>
        <v/>
      </c>
      <c r="V256" s="31" t="str">
        <f ca="1">IF(INDEX(Tendina_Brand_per_Settore,SERVIZIO!$A$4)='Pivot Punti Vendita'!$T256,'Pivot Punti Vendita'!$U256,"")</f>
        <v/>
      </c>
    </row>
    <row r="257" spans="15:22" x14ac:dyDescent="0.25">
      <c r="O257" s="31" t="str">
        <f ca="1">IFERROR(IF(SERVIZIO!$A$3=1,IF(GETPIVOTDATA("N. Punti Vendita",$A$1,"Brand",$A257,"Data",DATE(YEAR(INDEX(Tendina_Data,SERVIZIO!$A$2)),MONTH(INDEX(Tendina_Data,SERVIZIO!$A$2)),1),"Settore",$B257)&lt;&gt;"",GETPIVOTDATA("N. Punti Vendita",$A$1,"Brand",$A257,"Data",DATE(YEAR(INDEX(Tendina_Data,SERVIZIO!$A$2)),MONTH(INDEX(Tendina_Data,SERVIZIO!$A$2)),1),"Settore",$B257),""),IF(AND(GETPIVOTDATA("N. Punti Vendita",$A$1,"Brand",$A257,"Data",DATE(YEAR(INDEX(Tendina_Data,SERVIZIO!$A$2)),MONTH(INDEX(Tendina_Data,SERVIZIO!$A$2)),1),"Settore",INDEX(Tendina_Settori,SERVIZIO!$A$3))&lt;&gt;"",INDEX(Tendina_Settori,SERVIZIO!$A$3)=$B257)=TRUE,GETPIVOTDATA("N. Punti Vendita",$A$1,"Brand",$A257,"Data",DATE(YEAR(INDEX(Tendina_Data,SERVIZIO!$A$2)),MONTH(INDEX(Tendina_Data,SERVIZIO!$A$2)),1),"Settore",INDEX(Tendina_Settori,SERVIZIO!$A$3)),"")),"")</f>
        <v/>
      </c>
      <c r="P257" s="31" t="str">
        <f ca="1">IF(O257&lt;&gt;"",O257-(COUNTIF($O$3:O257,O257)/1000),"")</f>
        <v/>
      </c>
      <c r="Q257" s="31" t="str">
        <f t="shared" ca="1" si="11"/>
        <v/>
      </c>
      <c r="R257" s="31"/>
      <c r="S257" s="31">
        <v>255</v>
      </c>
      <c r="T257" s="31" t="str">
        <f t="shared" ca="1" si="9"/>
        <v/>
      </c>
      <c r="U257" s="31" t="str">
        <f t="shared" ca="1" si="10"/>
        <v/>
      </c>
      <c r="V257" s="31" t="str">
        <f ca="1">IF(INDEX(Tendina_Brand_per_Settore,SERVIZIO!$A$4)='Pivot Punti Vendita'!$T257,'Pivot Punti Vendita'!$U257,"")</f>
        <v/>
      </c>
    </row>
    <row r="258" spans="15:22" x14ac:dyDescent="0.25">
      <c r="O258" s="31" t="str">
        <f ca="1">IFERROR(IF(SERVIZIO!$A$3=1,IF(GETPIVOTDATA("N. Punti Vendita",$A$1,"Brand",$A258,"Data",DATE(YEAR(INDEX(Tendina_Data,SERVIZIO!$A$2)),MONTH(INDEX(Tendina_Data,SERVIZIO!$A$2)),1),"Settore",$B258)&lt;&gt;"",GETPIVOTDATA("N. Punti Vendita",$A$1,"Brand",$A258,"Data",DATE(YEAR(INDEX(Tendina_Data,SERVIZIO!$A$2)),MONTH(INDEX(Tendina_Data,SERVIZIO!$A$2)),1),"Settore",$B258),""),IF(AND(GETPIVOTDATA("N. Punti Vendita",$A$1,"Brand",$A258,"Data",DATE(YEAR(INDEX(Tendina_Data,SERVIZIO!$A$2)),MONTH(INDEX(Tendina_Data,SERVIZIO!$A$2)),1),"Settore",INDEX(Tendina_Settori,SERVIZIO!$A$3))&lt;&gt;"",INDEX(Tendina_Settori,SERVIZIO!$A$3)=$B258)=TRUE,GETPIVOTDATA("N. Punti Vendita",$A$1,"Brand",$A258,"Data",DATE(YEAR(INDEX(Tendina_Data,SERVIZIO!$A$2)),MONTH(INDEX(Tendina_Data,SERVIZIO!$A$2)),1),"Settore",INDEX(Tendina_Settori,SERVIZIO!$A$3)),"")),"")</f>
        <v/>
      </c>
      <c r="P258" s="31" t="str">
        <f ca="1">IF(O258&lt;&gt;"",O258-(COUNTIF($O$3:O258,O258)/1000),"")</f>
        <v/>
      </c>
      <c r="Q258" s="31" t="str">
        <f t="shared" ca="1" si="11"/>
        <v/>
      </c>
      <c r="R258" s="31"/>
      <c r="S258" s="31">
        <v>256</v>
      </c>
      <c r="T258" s="31" t="str">
        <f t="shared" ca="1" si="9"/>
        <v/>
      </c>
      <c r="U258" s="31" t="str">
        <f t="shared" ca="1" si="10"/>
        <v/>
      </c>
      <c r="V258" s="31" t="str">
        <f ca="1">IF(INDEX(Tendina_Brand_per_Settore,SERVIZIO!$A$4)='Pivot Punti Vendita'!$T258,'Pivot Punti Vendita'!$U258,"")</f>
        <v/>
      </c>
    </row>
    <row r="259" spans="15:22" x14ac:dyDescent="0.25">
      <c r="O259" s="31" t="str">
        <f ca="1">IFERROR(IF(SERVIZIO!$A$3=1,IF(GETPIVOTDATA("N. Punti Vendita",$A$1,"Brand",$A259,"Data",DATE(YEAR(INDEX(Tendina_Data,SERVIZIO!$A$2)),MONTH(INDEX(Tendina_Data,SERVIZIO!$A$2)),1),"Settore",$B259)&lt;&gt;"",GETPIVOTDATA("N. Punti Vendita",$A$1,"Brand",$A259,"Data",DATE(YEAR(INDEX(Tendina_Data,SERVIZIO!$A$2)),MONTH(INDEX(Tendina_Data,SERVIZIO!$A$2)),1),"Settore",$B259),""),IF(AND(GETPIVOTDATA("N. Punti Vendita",$A$1,"Brand",$A259,"Data",DATE(YEAR(INDEX(Tendina_Data,SERVIZIO!$A$2)),MONTH(INDEX(Tendina_Data,SERVIZIO!$A$2)),1),"Settore",INDEX(Tendina_Settori,SERVIZIO!$A$3))&lt;&gt;"",INDEX(Tendina_Settori,SERVIZIO!$A$3)=$B259)=TRUE,GETPIVOTDATA("N. Punti Vendita",$A$1,"Brand",$A259,"Data",DATE(YEAR(INDEX(Tendina_Data,SERVIZIO!$A$2)),MONTH(INDEX(Tendina_Data,SERVIZIO!$A$2)),1),"Settore",INDEX(Tendina_Settori,SERVIZIO!$A$3)),"")),"")</f>
        <v/>
      </c>
      <c r="P259" s="31" t="str">
        <f ca="1">IF(O259&lt;&gt;"",O259-(COUNTIF($O$3:O259,O259)/1000),"")</f>
        <v/>
      </c>
      <c r="Q259" s="31" t="str">
        <f t="shared" ca="1" si="11"/>
        <v/>
      </c>
      <c r="R259" s="31"/>
      <c r="S259" s="31">
        <v>257</v>
      </c>
      <c r="T259" s="31" t="str">
        <f t="shared" ref="T259:T322" ca="1" si="12">IFERROR(INDEX($A$3:$A$1002,MATCH($S259,$Q$3:$Q$1002,0)),"")</f>
        <v/>
      </c>
      <c r="U259" s="31" t="str">
        <f t="shared" ref="U259:U322" ca="1" si="13">IFERROR(INDEX($O$3:$O$1002,MATCH($S259,$Q$3:$Q$1002,0)),"")</f>
        <v/>
      </c>
      <c r="V259" s="31" t="str">
        <f ca="1">IF(INDEX(Tendina_Brand_per_Settore,SERVIZIO!$A$4)='Pivot Punti Vendita'!$T259,'Pivot Punti Vendita'!$U259,"")</f>
        <v/>
      </c>
    </row>
    <row r="260" spans="15:22" x14ac:dyDescent="0.25">
      <c r="O260" s="31" t="str">
        <f ca="1">IFERROR(IF(SERVIZIO!$A$3=1,IF(GETPIVOTDATA("N. Punti Vendita",$A$1,"Brand",$A260,"Data",DATE(YEAR(INDEX(Tendina_Data,SERVIZIO!$A$2)),MONTH(INDEX(Tendina_Data,SERVIZIO!$A$2)),1),"Settore",$B260)&lt;&gt;"",GETPIVOTDATA("N. Punti Vendita",$A$1,"Brand",$A260,"Data",DATE(YEAR(INDEX(Tendina_Data,SERVIZIO!$A$2)),MONTH(INDEX(Tendina_Data,SERVIZIO!$A$2)),1),"Settore",$B260),""),IF(AND(GETPIVOTDATA("N. Punti Vendita",$A$1,"Brand",$A260,"Data",DATE(YEAR(INDEX(Tendina_Data,SERVIZIO!$A$2)),MONTH(INDEX(Tendina_Data,SERVIZIO!$A$2)),1),"Settore",INDEX(Tendina_Settori,SERVIZIO!$A$3))&lt;&gt;"",INDEX(Tendina_Settori,SERVIZIO!$A$3)=$B260)=TRUE,GETPIVOTDATA("N. Punti Vendita",$A$1,"Brand",$A260,"Data",DATE(YEAR(INDEX(Tendina_Data,SERVIZIO!$A$2)),MONTH(INDEX(Tendina_Data,SERVIZIO!$A$2)),1),"Settore",INDEX(Tendina_Settori,SERVIZIO!$A$3)),"")),"")</f>
        <v/>
      </c>
      <c r="P260" s="31" t="str">
        <f ca="1">IF(O260&lt;&gt;"",O260-(COUNTIF($O$3:O260,O260)/1000),"")</f>
        <v/>
      </c>
      <c r="Q260" s="31" t="str">
        <f t="shared" ref="Q260:Q323" ca="1" si="14">IFERROR(RANK($P260,$P$3:$P$1002),"")</f>
        <v/>
      </c>
      <c r="R260" s="31"/>
      <c r="S260" s="31">
        <v>258</v>
      </c>
      <c r="T260" s="31" t="str">
        <f t="shared" ca="1" si="12"/>
        <v/>
      </c>
      <c r="U260" s="31" t="str">
        <f t="shared" ca="1" si="13"/>
        <v/>
      </c>
      <c r="V260" s="31" t="str">
        <f ca="1">IF(INDEX(Tendina_Brand_per_Settore,SERVIZIO!$A$4)='Pivot Punti Vendita'!$T260,'Pivot Punti Vendita'!$U260,"")</f>
        <v/>
      </c>
    </row>
    <row r="261" spans="15:22" x14ac:dyDescent="0.25">
      <c r="O261" s="31" t="str">
        <f ca="1">IFERROR(IF(SERVIZIO!$A$3=1,IF(GETPIVOTDATA("N. Punti Vendita",$A$1,"Brand",$A261,"Data",DATE(YEAR(INDEX(Tendina_Data,SERVIZIO!$A$2)),MONTH(INDEX(Tendina_Data,SERVIZIO!$A$2)),1),"Settore",$B261)&lt;&gt;"",GETPIVOTDATA("N. Punti Vendita",$A$1,"Brand",$A261,"Data",DATE(YEAR(INDEX(Tendina_Data,SERVIZIO!$A$2)),MONTH(INDEX(Tendina_Data,SERVIZIO!$A$2)),1),"Settore",$B261),""),IF(AND(GETPIVOTDATA("N. Punti Vendita",$A$1,"Brand",$A261,"Data",DATE(YEAR(INDEX(Tendina_Data,SERVIZIO!$A$2)),MONTH(INDEX(Tendina_Data,SERVIZIO!$A$2)),1),"Settore",INDEX(Tendina_Settori,SERVIZIO!$A$3))&lt;&gt;"",INDEX(Tendina_Settori,SERVIZIO!$A$3)=$B261)=TRUE,GETPIVOTDATA("N. Punti Vendita",$A$1,"Brand",$A261,"Data",DATE(YEAR(INDEX(Tendina_Data,SERVIZIO!$A$2)),MONTH(INDEX(Tendina_Data,SERVIZIO!$A$2)),1),"Settore",INDEX(Tendina_Settori,SERVIZIO!$A$3)),"")),"")</f>
        <v/>
      </c>
      <c r="P261" s="31" t="str">
        <f ca="1">IF(O261&lt;&gt;"",O261-(COUNTIF($O$3:O261,O261)/1000),"")</f>
        <v/>
      </c>
      <c r="Q261" s="31" t="str">
        <f t="shared" ca="1" si="14"/>
        <v/>
      </c>
      <c r="R261" s="31"/>
      <c r="S261" s="31">
        <v>259</v>
      </c>
      <c r="T261" s="31" t="str">
        <f t="shared" ca="1" si="12"/>
        <v/>
      </c>
      <c r="U261" s="31" t="str">
        <f t="shared" ca="1" si="13"/>
        <v/>
      </c>
      <c r="V261" s="31" t="str">
        <f ca="1">IF(INDEX(Tendina_Brand_per_Settore,SERVIZIO!$A$4)='Pivot Punti Vendita'!$T261,'Pivot Punti Vendita'!$U261,"")</f>
        <v/>
      </c>
    </row>
    <row r="262" spans="15:22" x14ac:dyDescent="0.25">
      <c r="O262" s="31" t="str">
        <f ca="1">IFERROR(IF(SERVIZIO!$A$3=1,IF(GETPIVOTDATA("N. Punti Vendita",$A$1,"Brand",$A262,"Data",DATE(YEAR(INDEX(Tendina_Data,SERVIZIO!$A$2)),MONTH(INDEX(Tendina_Data,SERVIZIO!$A$2)),1),"Settore",$B262)&lt;&gt;"",GETPIVOTDATA("N. Punti Vendita",$A$1,"Brand",$A262,"Data",DATE(YEAR(INDEX(Tendina_Data,SERVIZIO!$A$2)),MONTH(INDEX(Tendina_Data,SERVIZIO!$A$2)),1),"Settore",$B262),""),IF(AND(GETPIVOTDATA("N. Punti Vendita",$A$1,"Brand",$A262,"Data",DATE(YEAR(INDEX(Tendina_Data,SERVIZIO!$A$2)),MONTH(INDEX(Tendina_Data,SERVIZIO!$A$2)),1),"Settore",INDEX(Tendina_Settori,SERVIZIO!$A$3))&lt;&gt;"",INDEX(Tendina_Settori,SERVIZIO!$A$3)=$B262)=TRUE,GETPIVOTDATA("N. Punti Vendita",$A$1,"Brand",$A262,"Data",DATE(YEAR(INDEX(Tendina_Data,SERVIZIO!$A$2)),MONTH(INDEX(Tendina_Data,SERVIZIO!$A$2)),1),"Settore",INDEX(Tendina_Settori,SERVIZIO!$A$3)),"")),"")</f>
        <v/>
      </c>
      <c r="P262" s="31" t="str">
        <f ca="1">IF(O262&lt;&gt;"",O262-(COUNTIF($O$3:O262,O262)/1000),"")</f>
        <v/>
      </c>
      <c r="Q262" s="31" t="str">
        <f t="shared" ca="1" si="14"/>
        <v/>
      </c>
      <c r="R262" s="31"/>
      <c r="S262" s="31">
        <v>260</v>
      </c>
      <c r="T262" s="31" t="str">
        <f t="shared" ca="1" si="12"/>
        <v/>
      </c>
      <c r="U262" s="31" t="str">
        <f t="shared" ca="1" si="13"/>
        <v/>
      </c>
      <c r="V262" s="31" t="str">
        <f ca="1">IF(INDEX(Tendina_Brand_per_Settore,SERVIZIO!$A$4)='Pivot Punti Vendita'!$T262,'Pivot Punti Vendita'!$U262,"")</f>
        <v/>
      </c>
    </row>
    <row r="263" spans="15:22" x14ac:dyDescent="0.25">
      <c r="O263" s="31" t="str">
        <f ca="1">IFERROR(IF(SERVIZIO!$A$3=1,IF(GETPIVOTDATA("N. Punti Vendita",$A$1,"Brand",$A263,"Data",DATE(YEAR(INDEX(Tendina_Data,SERVIZIO!$A$2)),MONTH(INDEX(Tendina_Data,SERVIZIO!$A$2)),1),"Settore",$B263)&lt;&gt;"",GETPIVOTDATA("N. Punti Vendita",$A$1,"Brand",$A263,"Data",DATE(YEAR(INDEX(Tendina_Data,SERVIZIO!$A$2)),MONTH(INDEX(Tendina_Data,SERVIZIO!$A$2)),1),"Settore",$B263),""),IF(AND(GETPIVOTDATA("N. Punti Vendita",$A$1,"Brand",$A263,"Data",DATE(YEAR(INDEX(Tendina_Data,SERVIZIO!$A$2)),MONTH(INDEX(Tendina_Data,SERVIZIO!$A$2)),1),"Settore",INDEX(Tendina_Settori,SERVIZIO!$A$3))&lt;&gt;"",INDEX(Tendina_Settori,SERVIZIO!$A$3)=$B263)=TRUE,GETPIVOTDATA("N. Punti Vendita",$A$1,"Brand",$A263,"Data",DATE(YEAR(INDEX(Tendina_Data,SERVIZIO!$A$2)),MONTH(INDEX(Tendina_Data,SERVIZIO!$A$2)),1),"Settore",INDEX(Tendina_Settori,SERVIZIO!$A$3)),"")),"")</f>
        <v/>
      </c>
      <c r="P263" s="31" t="str">
        <f ca="1">IF(O263&lt;&gt;"",O263-(COUNTIF($O$3:O263,O263)/1000),"")</f>
        <v/>
      </c>
      <c r="Q263" s="31" t="str">
        <f t="shared" ca="1" si="14"/>
        <v/>
      </c>
      <c r="R263" s="31"/>
      <c r="S263" s="31">
        <v>261</v>
      </c>
      <c r="T263" s="31" t="str">
        <f t="shared" ca="1" si="12"/>
        <v/>
      </c>
      <c r="U263" s="31" t="str">
        <f t="shared" ca="1" si="13"/>
        <v/>
      </c>
      <c r="V263" s="31" t="str">
        <f ca="1">IF(INDEX(Tendina_Brand_per_Settore,SERVIZIO!$A$4)='Pivot Punti Vendita'!$T263,'Pivot Punti Vendita'!$U263,"")</f>
        <v/>
      </c>
    </row>
    <row r="264" spans="15:22" x14ac:dyDescent="0.25">
      <c r="O264" s="31" t="str">
        <f ca="1">IFERROR(IF(SERVIZIO!$A$3=1,IF(GETPIVOTDATA("N. Punti Vendita",$A$1,"Brand",$A264,"Data",DATE(YEAR(INDEX(Tendina_Data,SERVIZIO!$A$2)),MONTH(INDEX(Tendina_Data,SERVIZIO!$A$2)),1),"Settore",$B264)&lt;&gt;"",GETPIVOTDATA("N. Punti Vendita",$A$1,"Brand",$A264,"Data",DATE(YEAR(INDEX(Tendina_Data,SERVIZIO!$A$2)),MONTH(INDEX(Tendina_Data,SERVIZIO!$A$2)),1),"Settore",$B264),""),IF(AND(GETPIVOTDATA("N. Punti Vendita",$A$1,"Brand",$A264,"Data",DATE(YEAR(INDEX(Tendina_Data,SERVIZIO!$A$2)),MONTH(INDEX(Tendina_Data,SERVIZIO!$A$2)),1),"Settore",INDEX(Tendina_Settori,SERVIZIO!$A$3))&lt;&gt;"",INDEX(Tendina_Settori,SERVIZIO!$A$3)=$B264)=TRUE,GETPIVOTDATA("N. Punti Vendita",$A$1,"Brand",$A264,"Data",DATE(YEAR(INDEX(Tendina_Data,SERVIZIO!$A$2)),MONTH(INDEX(Tendina_Data,SERVIZIO!$A$2)),1),"Settore",INDEX(Tendina_Settori,SERVIZIO!$A$3)),"")),"")</f>
        <v/>
      </c>
      <c r="P264" s="31" t="str">
        <f ca="1">IF(O264&lt;&gt;"",O264-(COUNTIF($O$3:O264,O264)/1000),"")</f>
        <v/>
      </c>
      <c r="Q264" s="31" t="str">
        <f t="shared" ca="1" si="14"/>
        <v/>
      </c>
      <c r="R264" s="31"/>
      <c r="S264" s="31">
        <v>262</v>
      </c>
      <c r="T264" s="31" t="str">
        <f t="shared" ca="1" si="12"/>
        <v/>
      </c>
      <c r="U264" s="31" t="str">
        <f t="shared" ca="1" si="13"/>
        <v/>
      </c>
      <c r="V264" s="31" t="str">
        <f ca="1">IF(INDEX(Tendina_Brand_per_Settore,SERVIZIO!$A$4)='Pivot Punti Vendita'!$T264,'Pivot Punti Vendita'!$U264,"")</f>
        <v/>
      </c>
    </row>
    <row r="265" spans="15:22" x14ac:dyDescent="0.25">
      <c r="O265" s="31" t="str">
        <f ca="1">IFERROR(IF(SERVIZIO!$A$3=1,IF(GETPIVOTDATA("N. Punti Vendita",$A$1,"Brand",$A265,"Data",DATE(YEAR(INDEX(Tendina_Data,SERVIZIO!$A$2)),MONTH(INDEX(Tendina_Data,SERVIZIO!$A$2)),1),"Settore",$B265)&lt;&gt;"",GETPIVOTDATA("N. Punti Vendita",$A$1,"Brand",$A265,"Data",DATE(YEAR(INDEX(Tendina_Data,SERVIZIO!$A$2)),MONTH(INDEX(Tendina_Data,SERVIZIO!$A$2)),1),"Settore",$B265),""),IF(AND(GETPIVOTDATA("N. Punti Vendita",$A$1,"Brand",$A265,"Data",DATE(YEAR(INDEX(Tendina_Data,SERVIZIO!$A$2)),MONTH(INDEX(Tendina_Data,SERVIZIO!$A$2)),1),"Settore",INDEX(Tendina_Settori,SERVIZIO!$A$3))&lt;&gt;"",INDEX(Tendina_Settori,SERVIZIO!$A$3)=$B265)=TRUE,GETPIVOTDATA("N. Punti Vendita",$A$1,"Brand",$A265,"Data",DATE(YEAR(INDEX(Tendina_Data,SERVIZIO!$A$2)),MONTH(INDEX(Tendina_Data,SERVIZIO!$A$2)),1),"Settore",INDEX(Tendina_Settori,SERVIZIO!$A$3)),"")),"")</f>
        <v/>
      </c>
      <c r="P265" s="31" t="str">
        <f ca="1">IF(O265&lt;&gt;"",O265-(COUNTIF($O$3:O265,O265)/1000),"")</f>
        <v/>
      </c>
      <c r="Q265" s="31" t="str">
        <f t="shared" ca="1" si="14"/>
        <v/>
      </c>
      <c r="R265" s="31"/>
      <c r="S265" s="31">
        <v>263</v>
      </c>
      <c r="T265" s="31" t="str">
        <f t="shared" ca="1" si="12"/>
        <v/>
      </c>
      <c r="U265" s="31" t="str">
        <f t="shared" ca="1" si="13"/>
        <v/>
      </c>
      <c r="V265" s="31" t="str">
        <f ca="1">IF(INDEX(Tendina_Brand_per_Settore,SERVIZIO!$A$4)='Pivot Punti Vendita'!$T265,'Pivot Punti Vendita'!$U265,"")</f>
        <v/>
      </c>
    </row>
    <row r="266" spans="15:22" x14ac:dyDescent="0.25">
      <c r="O266" s="31" t="str">
        <f ca="1">IFERROR(IF(SERVIZIO!$A$3=1,IF(GETPIVOTDATA("N. Punti Vendita",$A$1,"Brand",$A266,"Data",DATE(YEAR(INDEX(Tendina_Data,SERVIZIO!$A$2)),MONTH(INDEX(Tendina_Data,SERVIZIO!$A$2)),1),"Settore",$B266)&lt;&gt;"",GETPIVOTDATA("N. Punti Vendita",$A$1,"Brand",$A266,"Data",DATE(YEAR(INDEX(Tendina_Data,SERVIZIO!$A$2)),MONTH(INDEX(Tendina_Data,SERVIZIO!$A$2)),1),"Settore",$B266),""),IF(AND(GETPIVOTDATA("N. Punti Vendita",$A$1,"Brand",$A266,"Data",DATE(YEAR(INDEX(Tendina_Data,SERVIZIO!$A$2)),MONTH(INDEX(Tendina_Data,SERVIZIO!$A$2)),1),"Settore",INDEX(Tendina_Settori,SERVIZIO!$A$3))&lt;&gt;"",INDEX(Tendina_Settori,SERVIZIO!$A$3)=$B266)=TRUE,GETPIVOTDATA("N. Punti Vendita",$A$1,"Brand",$A266,"Data",DATE(YEAR(INDEX(Tendina_Data,SERVIZIO!$A$2)),MONTH(INDEX(Tendina_Data,SERVIZIO!$A$2)),1),"Settore",INDEX(Tendina_Settori,SERVIZIO!$A$3)),"")),"")</f>
        <v/>
      </c>
      <c r="P266" s="31" t="str">
        <f ca="1">IF(O266&lt;&gt;"",O266-(COUNTIF($O$3:O266,O266)/1000),"")</f>
        <v/>
      </c>
      <c r="Q266" s="31" t="str">
        <f t="shared" ca="1" si="14"/>
        <v/>
      </c>
      <c r="R266" s="31"/>
      <c r="S266" s="31">
        <v>264</v>
      </c>
      <c r="T266" s="31" t="str">
        <f t="shared" ca="1" si="12"/>
        <v/>
      </c>
      <c r="U266" s="31" t="str">
        <f t="shared" ca="1" si="13"/>
        <v/>
      </c>
      <c r="V266" s="31" t="str">
        <f ca="1">IF(INDEX(Tendina_Brand_per_Settore,SERVIZIO!$A$4)='Pivot Punti Vendita'!$T266,'Pivot Punti Vendita'!$U266,"")</f>
        <v/>
      </c>
    </row>
    <row r="267" spans="15:22" x14ac:dyDescent="0.25">
      <c r="O267" s="31" t="str">
        <f ca="1">IFERROR(IF(SERVIZIO!$A$3=1,IF(GETPIVOTDATA("N. Punti Vendita",$A$1,"Brand",$A267,"Data",DATE(YEAR(INDEX(Tendina_Data,SERVIZIO!$A$2)),MONTH(INDEX(Tendina_Data,SERVIZIO!$A$2)),1),"Settore",$B267)&lt;&gt;"",GETPIVOTDATA("N. Punti Vendita",$A$1,"Brand",$A267,"Data",DATE(YEAR(INDEX(Tendina_Data,SERVIZIO!$A$2)),MONTH(INDEX(Tendina_Data,SERVIZIO!$A$2)),1),"Settore",$B267),""),IF(AND(GETPIVOTDATA("N. Punti Vendita",$A$1,"Brand",$A267,"Data",DATE(YEAR(INDEX(Tendina_Data,SERVIZIO!$A$2)),MONTH(INDEX(Tendina_Data,SERVIZIO!$A$2)),1),"Settore",INDEX(Tendina_Settori,SERVIZIO!$A$3))&lt;&gt;"",INDEX(Tendina_Settori,SERVIZIO!$A$3)=$B267)=TRUE,GETPIVOTDATA("N. Punti Vendita",$A$1,"Brand",$A267,"Data",DATE(YEAR(INDEX(Tendina_Data,SERVIZIO!$A$2)),MONTH(INDEX(Tendina_Data,SERVIZIO!$A$2)),1),"Settore",INDEX(Tendina_Settori,SERVIZIO!$A$3)),"")),"")</f>
        <v/>
      </c>
      <c r="P267" s="31" t="str">
        <f ca="1">IF(O267&lt;&gt;"",O267-(COUNTIF($O$3:O267,O267)/1000),"")</f>
        <v/>
      </c>
      <c r="Q267" s="31" t="str">
        <f t="shared" ca="1" si="14"/>
        <v/>
      </c>
      <c r="R267" s="31"/>
      <c r="S267" s="31">
        <v>265</v>
      </c>
      <c r="T267" s="31" t="str">
        <f t="shared" ca="1" si="12"/>
        <v/>
      </c>
      <c r="U267" s="31" t="str">
        <f t="shared" ca="1" si="13"/>
        <v/>
      </c>
      <c r="V267" s="31" t="str">
        <f ca="1">IF(INDEX(Tendina_Brand_per_Settore,SERVIZIO!$A$4)='Pivot Punti Vendita'!$T267,'Pivot Punti Vendita'!$U267,"")</f>
        <v/>
      </c>
    </row>
    <row r="268" spans="15:22" x14ac:dyDescent="0.25">
      <c r="O268" s="31" t="str">
        <f ca="1">IFERROR(IF(SERVIZIO!$A$3=1,IF(GETPIVOTDATA("N. Punti Vendita",$A$1,"Brand",$A268,"Data",DATE(YEAR(INDEX(Tendina_Data,SERVIZIO!$A$2)),MONTH(INDEX(Tendina_Data,SERVIZIO!$A$2)),1),"Settore",$B268)&lt;&gt;"",GETPIVOTDATA("N. Punti Vendita",$A$1,"Brand",$A268,"Data",DATE(YEAR(INDEX(Tendina_Data,SERVIZIO!$A$2)),MONTH(INDEX(Tendina_Data,SERVIZIO!$A$2)),1),"Settore",$B268),""),IF(AND(GETPIVOTDATA("N. Punti Vendita",$A$1,"Brand",$A268,"Data",DATE(YEAR(INDEX(Tendina_Data,SERVIZIO!$A$2)),MONTH(INDEX(Tendina_Data,SERVIZIO!$A$2)),1),"Settore",INDEX(Tendina_Settori,SERVIZIO!$A$3))&lt;&gt;"",INDEX(Tendina_Settori,SERVIZIO!$A$3)=$B268)=TRUE,GETPIVOTDATA("N. Punti Vendita",$A$1,"Brand",$A268,"Data",DATE(YEAR(INDEX(Tendina_Data,SERVIZIO!$A$2)),MONTH(INDEX(Tendina_Data,SERVIZIO!$A$2)),1),"Settore",INDEX(Tendina_Settori,SERVIZIO!$A$3)),"")),"")</f>
        <v/>
      </c>
      <c r="P268" s="31" t="str">
        <f ca="1">IF(O268&lt;&gt;"",O268-(COUNTIF($O$3:O268,O268)/1000),"")</f>
        <v/>
      </c>
      <c r="Q268" s="31" t="str">
        <f t="shared" ca="1" si="14"/>
        <v/>
      </c>
      <c r="R268" s="31"/>
      <c r="S268" s="31">
        <v>266</v>
      </c>
      <c r="T268" s="31" t="str">
        <f t="shared" ca="1" si="12"/>
        <v/>
      </c>
      <c r="U268" s="31" t="str">
        <f t="shared" ca="1" si="13"/>
        <v/>
      </c>
      <c r="V268" s="31" t="str">
        <f ca="1">IF(INDEX(Tendina_Brand_per_Settore,SERVIZIO!$A$4)='Pivot Punti Vendita'!$T268,'Pivot Punti Vendita'!$U268,"")</f>
        <v/>
      </c>
    </row>
    <row r="269" spans="15:22" x14ac:dyDescent="0.25">
      <c r="O269" s="31" t="str">
        <f ca="1">IFERROR(IF(SERVIZIO!$A$3=1,IF(GETPIVOTDATA("N. Punti Vendita",$A$1,"Brand",$A269,"Data",DATE(YEAR(INDEX(Tendina_Data,SERVIZIO!$A$2)),MONTH(INDEX(Tendina_Data,SERVIZIO!$A$2)),1),"Settore",$B269)&lt;&gt;"",GETPIVOTDATA("N. Punti Vendita",$A$1,"Brand",$A269,"Data",DATE(YEAR(INDEX(Tendina_Data,SERVIZIO!$A$2)),MONTH(INDEX(Tendina_Data,SERVIZIO!$A$2)),1),"Settore",$B269),""),IF(AND(GETPIVOTDATA("N. Punti Vendita",$A$1,"Brand",$A269,"Data",DATE(YEAR(INDEX(Tendina_Data,SERVIZIO!$A$2)),MONTH(INDEX(Tendina_Data,SERVIZIO!$A$2)),1),"Settore",INDEX(Tendina_Settori,SERVIZIO!$A$3))&lt;&gt;"",INDEX(Tendina_Settori,SERVIZIO!$A$3)=$B269)=TRUE,GETPIVOTDATA("N. Punti Vendita",$A$1,"Brand",$A269,"Data",DATE(YEAR(INDEX(Tendina_Data,SERVIZIO!$A$2)),MONTH(INDEX(Tendina_Data,SERVIZIO!$A$2)),1),"Settore",INDEX(Tendina_Settori,SERVIZIO!$A$3)),"")),"")</f>
        <v/>
      </c>
      <c r="P269" s="31" t="str">
        <f ca="1">IF(O269&lt;&gt;"",O269-(COUNTIF($O$3:O269,O269)/1000),"")</f>
        <v/>
      </c>
      <c r="Q269" s="31" t="str">
        <f t="shared" ca="1" si="14"/>
        <v/>
      </c>
      <c r="R269" s="31"/>
      <c r="S269" s="31">
        <v>267</v>
      </c>
      <c r="T269" s="31" t="str">
        <f t="shared" ca="1" si="12"/>
        <v/>
      </c>
      <c r="U269" s="31" t="str">
        <f t="shared" ca="1" si="13"/>
        <v/>
      </c>
      <c r="V269" s="31" t="str">
        <f ca="1">IF(INDEX(Tendina_Brand_per_Settore,SERVIZIO!$A$4)='Pivot Punti Vendita'!$T269,'Pivot Punti Vendita'!$U269,"")</f>
        <v/>
      </c>
    </row>
    <row r="270" spans="15:22" x14ac:dyDescent="0.25">
      <c r="O270" s="31" t="str">
        <f ca="1">IFERROR(IF(SERVIZIO!$A$3=1,IF(GETPIVOTDATA("N. Punti Vendita",$A$1,"Brand",$A270,"Data",DATE(YEAR(INDEX(Tendina_Data,SERVIZIO!$A$2)),MONTH(INDEX(Tendina_Data,SERVIZIO!$A$2)),1),"Settore",$B270)&lt;&gt;"",GETPIVOTDATA("N. Punti Vendita",$A$1,"Brand",$A270,"Data",DATE(YEAR(INDEX(Tendina_Data,SERVIZIO!$A$2)),MONTH(INDEX(Tendina_Data,SERVIZIO!$A$2)),1),"Settore",$B270),""),IF(AND(GETPIVOTDATA("N. Punti Vendita",$A$1,"Brand",$A270,"Data",DATE(YEAR(INDEX(Tendina_Data,SERVIZIO!$A$2)),MONTH(INDEX(Tendina_Data,SERVIZIO!$A$2)),1),"Settore",INDEX(Tendina_Settori,SERVIZIO!$A$3))&lt;&gt;"",INDEX(Tendina_Settori,SERVIZIO!$A$3)=$B270)=TRUE,GETPIVOTDATA("N. Punti Vendita",$A$1,"Brand",$A270,"Data",DATE(YEAR(INDEX(Tendina_Data,SERVIZIO!$A$2)),MONTH(INDEX(Tendina_Data,SERVIZIO!$A$2)),1),"Settore",INDEX(Tendina_Settori,SERVIZIO!$A$3)),"")),"")</f>
        <v/>
      </c>
      <c r="P270" s="31" t="str">
        <f ca="1">IF(O270&lt;&gt;"",O270-(COUNTIF($O$3:O270,O270)/1000),"")</f>
        <v/>
      </c>
      <c r="Q270" s="31" t="str">
        <f t="shared" ca="1" si="14"/>
        <v/>
      </c>
      <c r="R270" s="31"/>
      <c r="S270" s="31">
        <v>268</v>
      </c>
      <c r="T270" s="31" t="str">
        <f t="shared" ca="1" si="12"/>
        <v/>
      </c>
      <c r="U270" s="31" t="str">
        <f t="shared" ca="1" si="13"/>
        <v/>
      </c>
      <c r="V270" s="31" t="str">
        <f ca="1">IF(INDEX(Tendina_Brand_per_Settore,SERVIZIO!$A$4)='Pivot Punti Vendita'!$T270,'Pivot Punti Vendita'!$U270,"")</f>
        <v/>
      </c>
    </row>
    <row r="271" spans="15:22" x14ac:dyDescent="0.25">
      <c r="O271" s="31" t="str">
        <f ca="1">IFERROR(IF(SERVIZIO!$A$3=1,IF(GETPIVOTDATA("N. Punti Vendita",$A$1,"Brand",$A271,"Data",DATE(YEAR(INDEX(Tendina_Data,SERVIZIO!$A$2)),MONTH(INDEX(Tendina_Data,SERVIZIO!$A$2)),1),"Settore",$B271)&lt;&gt;"",GETPIVOTDATA("N. Punti Vendita",$A$1,"Brand",$A271,"Data",DATE(YEAR(INDEX(Tendina_Data,SERVIZIO!$A$2)),MONTH(INDEX(Tendina_Data,SERVIZIO!$A$2)),1),"Settore",$B271),""),IF(AND(GETPIVOTDATA("N. Punti Vendita",$A$1,"Brand",$A271,"Data",DATE(YEAR(INDEX(Tendina_Data,SERVIZIO!$A$2)),MONTH(INDEX(Tendina_Data,SERVIZIO!$A$2)),1),"Settore",INDEX(Tendina_Settori,SERVIZIO!$A$3))&lt;&gt;"",INDEX(Tendina_Settori,SERVIZIO!$A$3)=$B271)=TRUE,GETPIVOTDATA("N. Punti Vendita",$A$1,"Brand",$A271,"Data",DATE(YEAR(INDEX(Tendina_Data,SERVIZIO!$A$2)),MONTH(INDEX(Tendina_Data,SERVIZIO!$A$2)),1),"Settore",INDEX(Tendina_Settori,SERVIZIO!$A$3)),"")),"")</f>
        <v/>
      </c>
      <c r="P271" s="31" t="str">
        <f ca="1">IF(O271&lt;&gt;"",O271-(COUNTIF($O$3:O271,O271)/1000),"")</f>
        <v/>
      </c>
      <c r="Q271" s="31" t="str">
        <f t="shared" ca="1" si="14"/>
        <v/>
      </c>
      <c r="R271" s="31"/>
      <c r="S271" s="31">
        <v>269</v>
      </c>
      <c r="T271" s="31" t="str">
        <f t="shared" ca="1" si="12"/>
        <v/>
      </c>
      <c r="U271" s="31" t="str">
        <f t="shared" ca="1" si="13"/>
        <v/>
      </c>
      <c r="V271" s="31" t="str">
        <f ca="1">IF(INDEX(Tendina_Brand_per_Settore,SERVIZIO!$A$4)='Pivot Punti Vendita'!$T271,'Pivot Punti Vendita'!$U271,"")</f>
        <v/>
      </c>
    </row>
    <row r="272" spans="15:22" x14ac:dyDescent="0.25">
      <c r="O272" s="31" t="str">
        <f ca="1">IFERROR(IF(SERVIZIO!$A$3=1,IF(GETPIVOTDATA("N. Punti Vendita",$A$1,"Brand",$A272,"Data",DATE(YEAR(INDEX(Tendina_Data,SERVIZIO!$A$2)),MONTH(INDEX(Tendina_Data,SERVIZIO!$A$2)),1),"Settore",$B272)&lt;&gt;"",GETPIVOTDATA("N. Punti Vendita",$A$1,"Brand",$A272,"Data",DATE(YEAR(INDEX(Tendina_Data,SERVIZIO!$A$2)),MONTH(INDEX(Tendina_Data,SERVIZIO!$A$2)),1),"Settore",$B272),""),IF(AND(GETPIVOTDATA("N. Punti Vendita",$A$1,"Brand",$A272,"Data",DATE(YEAR(INDEX(Tendina_Data,SERVIZIO!$A$2)),MONTH(INDEX(Tendina_Data,SERVIZIO!$A$2)),1),"Settore",INDEX(Tendina_Settori,SERVIZIO!$A$3))&lt;&gt;"",INDEX(Tendina_Settori,SERVIZIO!$A$3)=$B272)=TRUE,GETPIVOTDATA("N. Punti Vendita",$A$1,"Brand",$A272,"Data",DATE(YEAR(INDEX(Tendina_Data,SERVIZIO!$A$2)),MONTH(INDEX(Tendina_Data,SERVIZIO!$A$2)),1),"Settore",INDEX(Tendina_Settori,SERVIZIO!$A$3)),"")),"")</f>
        <v/>
      </c>
      <c r="P272" s="31" t="str">
        <f ca="1">IF(O272&lt;&gt;"",O272-(COUNTIF($O$3:O272,O272)/1000),"")</f>
        <v/>
      </c>
      <c r="Q272" s="31" t="str">
        <f t="shared" ca="1" si="14"/>
        <v/>
      </c>
      <c r="R272" s="31"/>
      <c r="S272" s="31">
        <v>270</v>
      </c>
      <c r="T272" s="31" t="str">
        <f t="shared" ca="1" si="12"/>
        <v/>
      </c>
      <c r="U272" s="31" t="str">
        <f t="shared" ca="1" si="13"/>
        <v/>
      </c>
      <c r="V272" s="31" t="str">
        <f ca="1">IF(INDEX(Tendina_Brand_per_Settore,SERVIZIO!$A$4)='Pivot Punti Vendita'!$T272,'Pivot Punti Vendita'!$U272,"")</f>
        <v/>
      </c>
    </row>
    <row r="273" spans="15:22" x14ac:dyDescent="0.25">
      <c r="O273" s="31" t="str">
        <f ca="1">IFERROR(IF(SERVIZIO!$A$3=1,IF(GETPIVOTDATA("N. Punti Vendita",$A$1,"Brand",$A273,"Data",DATE(YEAR(INDEX(Tendina_Data,SERVIZIO!$A$2)),MONTH(INDEX(Tendina_Data,SERVIZIO!$A$2)),1),"Settore",$B273)&lt;&gt;"",GETPIVOTDATA("N. Punti Vendita",$A$1,"Brand",$A273,"Data",DATE(YEAR(INDEX(Tendina_Data,SERVIZIO!$A$2)),MONTH(INDEX(Tendina_Data,SERVIZIO!$A$2)),1),"Settore",$B273),""),IF(AND(GETPIVOTDATA("N. Punti Vendita",$A$1,"Brand",$A273,"Data",DATE(YEAR(INDEX(Tendina_Data,SERVIZIO!$A$2)),MONTH(INDEX(Tendina_Data,SERVIZIO!$A$2)),1),"Settore",INDEX(Tendina_Settori,SERVIZIO!$A$3))&lt;&gt;"",INDEX(Tendina_Settori,SERVIZIO!$A$3)=$B273)=TRUE,GETPIVOTDATA("N. Punti Vendita",$A$1,"Brand",$A273,"Data",DATE(YEAR(INDEX(Tendina_Data,SERVIZIO!$A$2)),MONTH(INDEX(Tendina_Data,SERVIZIO!$A$2)),1),"Settore",INDEX(Tendina_Settori,SERVIZIO!$A$3)),"")),"")</f>
        <v/>
      </c>
      <c r="P273" s="31" t="str">
        <f ca="1">IF(O273&lt;&gt;"",O273-(COUNTIF($O$3:O273,O273)/1000),"")</f>
        <v/>
      </c>
      <c r="Q273" s="31" t="str">
        <f t="shared" ca="1" si="14"/>
        <v/>
      </c>
      <c r="R273" s="31"/>
      <c r="S273" s="31">
        <v>271</v>
      </c>
      <c r="T273" s="31" t="str">
        <f t="shared" ca="1" si="12"/>
        <v/>
      </c>
      <c r="U273" s="31" t="str">
        <f t="shared" ca="1" si="13"/>
        <v/>
      </c>
      <c r="V273" s="31" t="str">
        <f ca="1">IF(INDEX(Tendina_Brand_per_Settore,SERVIZIO!$A$4)='Pivot Punti Vendita'!$T273,'Pivot Punti Vendita'!$U273,"")</f>
        <v/>
      </c>
    </row>
    <row r="274" spans="15:22" x14ac:dyDescent="0.25">
      <c r="O274" s="31" t="str">
        <f ca="1">IFERROR(IF(SERVIZIO!$A$3=1,IF(GETPIVOTDATA("N. Punti Vendita",$A$1,"Brand",$A274,"Data",DATE(YEAR(INDEX(Tendina_Data,SERVIZIO!$A$2)),MONTH(INDEX(Tendina_Data,SERVIZIO!$A$2)),1),"Settore",$B274)&lt;&gt;"",GETPIVOTDATA("N. Punti Vendita",$A$1,"Brand",$A274,"Data",DATE(YEAR(INDEX(Tendina_Data,SERVIZIO!$A$2)),MONTH(INDEX(Tendina_Data,SERVIZIO!$A$2)),1),"Settore",$B274),""),IF(AND(GETPIVOTDATA("N. Punti Vendita",$A$1,"Brand",$A274,"Data",DATE(YEAR(INDEX(Tendina_Data,SERVIZIO!$A$2)),MONTH(INDEX(Tendina_Data,SERVIZIO!$A$2)),1),"Settore",INDEX(Tendina_Settori,SERVIZIO!$A$3))&lt;&gt;"",INDEX(Tendina_Settori,SERVIZIO!$A$3)=$B274)=TRUE,GETPIVOTDATA("N. Punti Vendita",$A$1,"Brand",$A274,"Data",DATE(YEAR(INDEX(Tendina_Data,SERVIZIO!$A$2)),MONTH(INDEX(Tendina_Data,SERVIZIO!$A$2)),1),"Settore",INDEX(Tendina_Settori,SERVIZIO!$A$3)),"")),"")</f>
        <v/>
      </c>
      <c r="P274" s="31" t="str">
        <f ca="1">IF(O274&lt;&gt;"",O274-(COUNTIF($O$3:O274,O274)/1000),"")</f>
        <v/>
      </c>
      <c r="Q274" s="31" t="str">
        <f t="shared" ca="1" si="14"/>
        <v/>
      </c>
      <c r="R274" s="31"/>
      <c r="S274" s="31">
        <v>272</v>
      </c>
      <c r="T274" s="31" t="str">
        <f t="shared" ca="1" si="12"/>
        <v/>
      </c>
      <c r="U274" s="31" t="str">
        <f t="shared" ca="1" si="13"/>
        <v/>
      </c>
      <c r="V274" s="31" t="str">
        <f ca="1">IF(INDEX(Tendina_Brand_per_Settore,SERVIZIO!$A$4)='Pivot Punti Vendita'!$T274,'Pivot Punti Vendita'!$U274,"")</f>
        <v/>
      </c>
    </row>
    <row r="275" spans="15:22" x14ac:dyDescent="0.25">
      <c r="O275" s="31" t="str">
        <f ca="1">IFERROR(IF(SERVIZIO!$A$3=1,IF(GETPIVOTDATA("N. Punti Vendita",$A$1,"Brand",$A275,"Data",DATE(YEAR(INDEX(Tendina_Data,SERVIZIO!$A$2)),MONTH(INDEX(Tendina_Data,SERVIZIO!$A$2)),1),"Settore",$B275)&lt;&gt;"",GETPIVOTDATA("N. Punti Vendita",$A$1,"Brand",$A275,"Data",DATE(YEAR(INDEX(Tendina_Data,SERVIZIO!$A$2)),MONTH(INDEX(Tendina_Data,SERVIZIO!$A$2)),1),"Settore",$B275),""),IF(AND(GETPIVOTDATA("N. Punti Vendita",$A$1,"Brand",$A275,"Data",DATE(YEAR(INDEX(Tendina_Data,SERVIZIO!$A$2)),MONTH(INDEX(Tendina_Data,SERVIZIO!$A$2)),1),"Settore",INDEX(Tendina_Settori,SERVIZIO!$A$3))&lt;&gt;"",INDEX(Tendina_Settori,SERVIZIO!$A$3)=$B275)=TRUE,GETPIVOTDATA("N. Punti Vendita",$A$1,"Brand",$A275,"Data",DATE(YEAR(INDEX(Tendina_Data,SERVIZIO!$A$2)),MONTH(INDEX(Tendina_Data,SERVIZIO!$A$2)),1),"Settore",INDEX(Tendina_Settori,SERVIZIO!$A$3)),"")),"")</f>
        <v/>
      </c>
      <c r="P275" s="31" t="str">
        <f ca="1">IF(O275&lt;&gt;"",O275-(COUNTIF($O$3:O275,O275)/1000),"")</f>
        <v/>
      </c>
      <c r="Q275" s="31" t="str">
        <f t="shared" ca="1" si="14"/>
        <v/>
      </c>
      <c r="R275" s="31"/>
      <c r="S275" s="31">
        <v>273</v>
      </c>
      <c r="T275" s="31" t="str">
        <f t="shared" ca="1" si="12"/>
        <v/>
      </c>
      <c r="U275" s="31" t="str">
        <f t="shared" ca="1" si="13"/>
        <v/>
      </c>
      <c r="V275" s="31" t="str">
        <f ca="1">IF(INDEX(Tendina_Brand_per_Settore,SERVIZIO!$A$4)='Pivot Punti Vendita'!$T275,'Pivot Punti Vendita'!$U275,"")</f>
        <v/>
      </c>
    </row>
    <row r="276" spans="15:22" x14ac:dyDescent="0.25">
      <c r="O276" s="31" t="str">
        <f ca="1">IFERROR(IF(SERVIZIO!$A$3=1,IF(GETPIVOTDATA("N. Punti Vendita",$A$1,"Brand",$A276,"Data",DATE(YEAR(INDEX(Tendina_Data,SERVIZIO!$A$2)),MONTH(INDEX(Tendina_Data,SERVIZIO!$A$2)),1),"Settore",$B276)&lt;&gt;"",GETPIVOTDATA("N. Punti Vendita",$A$1,"Brand",$A276,"Data",DATE(YEAR(INDEX(Tendina_Data,SERVIZIO!$A$2)),MONTH(INDEX(Tendina_Data,SERVIZIO!$A$2)),1),"Settore",$B276),""),IF(AND(GETPIVOTDATA("N. Punti Vendita",$A$1,"Brand",$A276,"Data",DATE(YEAR(INDEX(Tendina_Data,SERVIZIO!$A$2)),MONTH(INDEX(Tendina_Data,SERVIZIO!$A$2)),1),"Settore",INDEX(Tendina_Settori,SERVIZIO!$A$3))&lt;&gt;"",INDEX(Tendina_Settori,SERVIZIO!$A$3)=$B276)=TRUE,GETPIVOTDATA("N. Punti Vendita",$A$1,"Brand",$A276,"Data",DATE(YEAR(INDEX(Tendina_Data,SERVIZIO!$A$2)),MONTH(INDEX(Tendina_Data,SERVIZIO!$A$2)),1),"Settore",INDEX(Tendina_Settori,SERVIZIO!$A$3)),"")),"")</f>
        <v/>
      </c>
      <c r="P276" s="31" t="str">
        <f ca="1">IF(O276&lt;&gt;"",O276-(COUNTIF($O$3:O276,O276)/1000),"")</f>
        <v/>
      </c>
      <c r="Q276" s="31" t="str">
        <f t="shared" ca="1" si="14"/>
        <v/>
      </c>
      <c r="R276" s="31"/>
      <c r="S276" s="31">
        <v>274</v>
      </c>
      <c r="T276" s="31" t="str">
        <f t="shared" ca="1" si="12"/>
        <v/>
      </c>
      <c r="U276" s="31" t="str">
        <f t="shared" ca="1" si="13"/>
        <v/>
      </c>
      <c r="V276" s="31" t="str">
        <f ca="1">IF(INDEX(Tendina_Brand_per_Settore,SERVIZIO!$A$4)='Pivot Punti Vendita'!$T276,'Pivot Punti Vendita'!$U276,"")</f>
        <v/>
      </c>
    </row>
    <row r="277" spans="15:22" x14ac:dyDescent="0.25">
      <c r="O277" s="31" t="str">
        <f ca="1">IFERROR(IF(SERVIZIO!$A$3=1,IF(GETPIVOTDATA("N. Punti Vendita",$A$1,"Brand",$A277,"Data",DATE(YEAR(INDEX(Tendina_Data,SERVIZIO!$A$2)),MONTH(INDEX(Tendina_Data,SERVIZIO!$A$2)),1),"Settore",$B277)&lt;&gt;"",GETPIVOTDATA("N. Punti Vendita",$A$1,"Brand",$A277,"Data",DATE(YEAR(INDEX(Tendina_Data,SERVIZIO!$A$2)),MONTH(INDEX(Tendina_Data,SERVIZIO!$A$2)),1),"Settore",$B277),""),IF(AND(GETPIVOTDATA("N. Punti Vendita",$A$1,"Brand",$A277,"Data",DATE(YEAR(INDEX(Tendina_Data,SERVIZIO!$A$2)),MONTH(INDEX(Tendina_Data,SERVIZIO!$A$2)),1),"Settore",INDEX(Tendina_Settori,SERVIZIO!$A$3))&lt;&gt;"",INDEX(Tendina_Settori,SERVIZIO!$A$3)=$B277)=TRUE,GETPIVOTDATA("N. Punti Vendita",$A$1,"Brand",$A277,"Data",DATE(YEAR(INDEX(Tendina_Data,SERVIZIO!$A$2)),MONTH(INDEX(Tendina_Data,SERVIZIO!$A$2)),1),"Settore",INDEX(Tendina_Settori,SERVIZIO!$A$3)),"")),"")</f>
        <v/>
      </c>
      <c r="P277" s="31" t="str">
        <f ca="1">IF(O277&lt;&gt;"",O277-(COUNTIF($O$3:O277,O277)/1000),"")</f>
        <v/>
      </c>
      <c r="Q277" s="31" t="str">
        <f t="shared" ca="1" si="14"/>
        <v/>
      </c>
      <c r="R277" s="31"/>
      <c r="S277" s="31">
        <v>275</v>
      </c>
      <c r="T277" s="31" t="str">
        <f t="shared" ca="1" si="12"/>
        <v/>
      </c>
      <c r="U277" s="31" t="str">
        <f t="shared" ca="1" si="13"/>
        <v/>
      </c>
      <c r="V277" s="31" t="str">
        <f ca="1">IF(INDEX(Tendina_Brand_per_Settore,SERVIZIO!$A$4)='Pivot Punti Vendita'!$T277,'Pivot Punti Vendita'!$U277,"")</f>
        <v/>
      </c>
    </row>
    <row r="278" spans="15:22" x14ac:dyDescent="0.25">
      <c r="O278" s="31" t="str">
        <f ca="1">IFERROR(IF(SERVIZIO!$A$3=1,IF(GETPIVOTDATA("N. Punti Vendita",$A$1,"Brand",$A278,"Data",DATE(YEAR(INDEX(Tendina_Data,SERVIZIO!$A$2)),MONTH(INDEX(Tendina_Data,SERVIZIO!$A$2)),1),"Settore",$B278)&lt;&gt;"",GETPIVOTDATA("N. Punti Vendita",$A$1,"Brand",$A278,"Data",DATE(YEAR(INDEX(Tendina_Data,SERVIZIO!$A$2)),MONTH(INDEX(Tendina_Data,SERVIZIO!$A$2)),1),"Settore",$B278),""),IF(AND(GETPIVOTDATA("N. Punti Vendita",$A$1,"Brand",$A278,"Data",DATE(YEAR(INDEX(Tendina_Data,SERVIZIO!$A$2)),MONTH(INDEX(Tendina_Data,SERVIZIO!$A$2)),1),"Settore",INDEX(Tendina_Settori,SERVIZIO!$A$3))&lt;&gt;"",INDEX(Tendina_Settori,SERVIZIO!$A$3)=$B278)=TRUE,GETPIVOTDATA("N. Punti Vendita",$A$1,"Brand",$A278,"Data",DATE(YEAR(INDEX(Tendina_Data,SERVIZIO!$A$2)),MONTH(INDEX(Tendina_Data,SERVIZIO!$A$2)),1),"Settore",INDEX(Tendina_Settori,SERVIZIO!$A$3)),"")),"")</f>
        <v/>
      </c>
      <c r="P278" s="31" t="str">
        <f ca="1">IF(O278&lt;&gt;"",O278-(COUNTIF($O$3:O278,O278)/1000),"")</f>
        <v/>
      </c>
      <c r="Q278" s="31" t="str">
        <f t="shared" ca="1" si="14"/>
        <v/>
      </c>
      <c r="R278" s="31"/>
      <c r="S278" s="31">
        <v>276</v>
      </c>
      <c r="T278" s="31" t="str">
        <f t="shared" ca="1" si="12"/>
        <v/>
      </c>
      <c r="U278" s="31" t="str">
        <f t="shared" ca="1" si="13"/>
        <v/>
      </c>
      <c r="V278" s="31" t="str">
        <f ca="1">IF(INDEX(Tendina_Brand_per_Settore,SERVIZIO!$A$4)='Pivot Punti Vendita'!$T278,'Pivot Punti Vendita'!$U278,"")</f>
        <v/>
      </c>
    </row>
    <row r="279" spans="15:22" x14ac:dyDescent="0.25">
      <c r="O279" s="31" t="str">
        <f ca="1">IFERROR(IF(SERVIZIO!$A$3=1,IF(GETPIVOTDATA("N. Punti Vendita",$A$1,"Brand",$A279,"Data",DATE(YEAR(INDEX(Tendina_Data,SERVIZIO!$A$2)),MONTH(INDEX(Tendina_Data,SERVIZIO!$A$2)),1),"Settore",$B279)&lt;&gt;"",GETPIVOTDATA("N. Punti Vendita",$A$1,"Brand",$A279,"Data",DATE(YEAR(INDEX(Tendina_Data,SERVIZIO!$A$2)),MONTH(INDEX(Tendina_Data,SERVIZIO!$A$2)),1),"Settore",$B279),""),IF(AND(GETPIVOTDATA("N. Punti Vendita",$A$1,"Brand",$A279,"Data",DATE(YEAR(INDEX(Tendina_Data,SERVIZIO!$A$2)),MONTH(INDEX(Tendina_Data,SERVIZIO!$A$2)),1),"Settore",INDEX(Tendina_Settori,SERVIZIO!$A$3))&lt;&gt;"",INDEX(Tendina_Settori,SERVIZIO!$A$3)=$B279)=TRUE,GETPIVOTDATA("N. Punti Vendita",$A$1,"Brand",$A279,"Data",DATE(YEAR(INDEX(Tendina_Data,SERVIZIO!$A$2)),MONTH(INDEX(Tendina_Data,SERVIZIO!$A$2)),1),"Settore",INDEX(Tendina_Settori,SERVIZIO!$A$3)),"")),"")</f>
        <v/>
      </c>
      <c r="P279" s="31" t="str">
        <f ca="1">IF(O279&lt;&gt;"",O279-(COUNTIF($O$3:O279,O279)/1000),"")</f>
        <v/>
      </c>
      <c r="Q279" s="31" t="str">
        <f t="shared" ca="1" si="14"/>
        <v/>
      </c>
      <c r="R279" s="31"/>
      <c r="S279" s="31">
        <v>277</v>
      </c>
      <c r="T279" s="31" t="str">
        <f t="shared" ca="1" si="12"/>
        <v/>
      </c>
      <c r="U279" s="31" t="str">
        <f t="shared" ca="1" si="13"/>
        <v/>
      </c>
      <c r="V279" s="31" t="str">
        <f ca="1">IF(INDEX(Tendina_Brand_per_Settore,SERVIZIO!$A$4)='Pivot Punti Vendita'!$T279,'Pivot Punti Vendita'!$U279,"")</f>
        <v/>
      </c>
    </row>
    <row r="280" spans="15:22" x14ac:dyDescent="0.25">
      <c r="O280" s="31" t="str">
        <f ca="1">IFERROR(IF(SERVIZIO!$A$3=1,IF(GETPIVOTDATA("N. Punti Vendita",$A$1,"Brand",$A280,"Data",DATE(YEAR(INDEX(Tendina_Data,SERVIZIO!$A$2)),MONTH(INDEX(Tendina_Data,SERVIZIO!$A$2)),1),"Settore",$B280)&lt;&gt;"",GETPIVOTDATA("N. Punti Vendita",$A$1,"Brand",$A280,"Data",DATE(YEAR(INDEX(Tendina_Data,SERVIZIO!$A$2)),MONTH(INDEX(Tendina_Data,SERVIZIO!$A$2)),1),"Settore",$B280),""),IF(AND(GETPIVOTDATA("N. Punti Vendita",$A$1,"Brand",$A280,"Data",DATE(YEAR(INDEX(Tendina_Data,SERVIZIO!$A$2)),MONTH(INDEX(Tendina_Data,SERVIZIO!$A$2)),1),"Settore",INDEX(Tendina_Settori,SERVIZIO!$A$3))&lt;&gt;"",INDEX(Tendina_Settori,SERVIZIO!$A$3)=$B280)=TRUE,GETPIVOTDATA("N. Punti Vendita",$A$1,"Brand",$A280,"Data",DATE(YEAR(INDEX(Tendina_Data,SERVIZIO!$A$2)),MONTH(INDEX(Tendina_Data,SERVIZIO!$A$2)),1),"Settore",INDEX(Tendina_Settori,SERVIZIO!$A$3)),"")),"")</f>
        <v/>
      </c>
      <c r="P280" s="31" t="str">
        <f ca="1">IF(O280&lt;&gt;"",O280-(COUNTIF($O$3:O280,O280)/1000),"")</f>
        <v/>
      </c>
      <c r="Q280" s="31" t="str">
        <f t="shared" ca="1" si="14"/>
        <v/>
      </c>
      <c r="R280" s="31"/>
      <c r="S280" s="31">
        <v>278</v>
      </c>
      <c r="T280" s="31" t="str">
        <f t="shared" ca="1" si="12"/>
        <v/>
      </c>
      <c r="U280" s="31" t="str">
        <f t="shared" ca="1" si="13"/>
        <v/>
      </c>
      <c r="V280" s="31" t="str">
        <f ca="1">IF(INDEX(Tendina_Brand_per_Settore,SERVIZIO!$A$4)='Pivot Punti Vendita'!$T280,'Pivot Punti Vendita'!$U280,"")</f>
        <v/>
      </c>
    </row>
    <row r="281" spans="15:22" x14ac:dyDescent="0.25">
      <c r="O281" s="31" t="str">
        <f ca="1">IFERROR(IF(SERVIZIO!$A$3=1,IF(GETPIVOTDATA("N. Punti Vendita",$A$1,"Brand",$A281,"Data",DATE(YEAR(INDEX(Tendina_Data,SERVIZIO!$A$2)),MONTH(INDEX(Tendina_Data,SERVIZIO!$A$2)),1),"Settore",$B281)&lt;&gt;"",GETPIVOTDATA("N. Punti Vendita",$A$1,"Brand",$A281,"Data",DATE(YEAR(INDEX(Tendina_Data,SERVIZIO!$A$2)),MONTH(INDEX(Tendina_Data,SERVIZIO!$A$2)),1),"Settore",$B281),""),IF(AND(GETPIVOTDATA("N. Punti Vendita",$A$1,"Brand",$A281,"Data",DATE(YEAR(INDEX(Tendina_Data,SERVIZIO!$A$2)),MONTH(INDEX(Tendina_Data,SERVIZIO!$A$2)),1),"Settore",INDEX(Tendina_Settori,SERVIZIO!$A$3))&lt;&gt;"",INDEX(Tendina_Settori,SERVIZIO!$A$3)=$B281)=TRUE,GETPIVOTDATA("N. Punti Vendita",$A$1,"Brand",$A281,"Data",DATE(YEAR(INDEX(Tendina_Data,SERVIZIO!$A$2)),MONTH(INDEX(Tendina_Data,SERVIZIO!$A$2)),1),"Settore",INDEX(Tendina_Settori,SERVIZIO!$A$3)),"")),"")</f>
        <v/>
      </c>
      <c r="P281" s="31" t="str">
        <f ca="1">IF(O281&lt;&gt;"",O281-(COUNTIF($O$3:O281,O281)/1000),"")</f>
        <v/>
      </c>
      <c r="Q281" s="31" t="str">
        <f t="shared" ca="1" si="14"/>
        <v/>
      </c>
      <c r="R281" s="31"/>
      <c r="S281" s="31">
        <v>279</v>
      </c>
      <c r="T281" s="31" t="str">
        <f t="shared" ca="1" si="12"/>
        <v/>
      </c>
      <c r="U281" s="31" t="str">
        <f t="shared" ca="1" si="13"/>
        <v/>
      </c>
      <c r="V281" s="31" t="str">
        <f ca="1">IF(INDEX(Tendina_Brand_per_Settore,SERVIZIO!$A$4)='Pivot Punti Vendita'!$T281,'Pivot Punti Vendita'!$U281,"")</f>
        <v/>
      </c>
    </row>
    <row r="282" spans="15:22" x14ac:dyDescent="0.25">
      <c r="O282" s="31" t="str">
        <f ca="1">IFERROR(IF(SERVIZIO!$A$3=1,IF(GETPIVOTDATA("N. Punti Vendita",$A$1,"Brand",$A282,"Data",DATE(YEAR(INDEX(Tendina_Data,SERVIZIO!$A$2)),MONTH(INDEX(Tendina_Data,SERVIZIO!$A$2)),1),"Settore",$B282)&lt;&gt;"",GETPIVOTDATA("N. Punti Vendita",$A$1,"Brand",$A282,"Data",DATE(YEAR(INDEX(Tendina_Data,SERVIZIO!$A$2)),MONTH(INDEX(Tendina_Data,SERVIZIO!$A$2)),1),"Settore",$B282),""),IF(AND(GETPIVOTDATA("N. Punti Vendita",$A$1,"Brand",$A282,"Data",DATE(YEAR(INDEX(Tendina_Data,SERVIZIO!$A$2)),MONTH(INDEX(Tendina_Data,SERVIZIO!$A$2)),1),"Settore",INDEX(Tendina_Settori,SERVIZIO!$A$3))&lt;&gt;"",INDEX(Tendina_Settori,SERVIZIO!$A$3)=$B282)=TRUE,GETPIVOTDATA("N. Punti Vendita",$A$1,"Brand",$A282,"Data",DATE(YEAR(INDEX(Tendina_Data,SERVIZIO!$A$2)),MONTH(INDEX(Tendina_Data,SERVIZIO!$A$2)),1),"Settore",INDEX(Tendina_Settori,SERVIZIO!$A$3)),"")),"")</f>
        <v/>
      </c>
      <c r="P282" s="31" t="str">
        <f ca="1">IF(O282&lt;&gt;"",O282-(COUNTIF($O$3:O282,O282)/1000),"")</f>
        <v/>
      </c>
      <c r="Q282" s="31" t="str">
        <f t="shared" ca="1" si="14"/>
        <v/>
      </c>
      <c r="R282" s="31"/>
      <c r="S282" s="31">
        <v>280</v>
      </c>
      <c r="T282" s="31" t="str">
        <f t="shared" ca="1" si="12"/>
        <v/>
      </c>
      <c r="U282" s="31" t="str">
        <f t="shared" ca="1" si="13"/>
        <v/>
      </c>
      <c r="V282" s="31" t="str">
        <f ca="1">IF(INDEX(Tendina_Brand_per_Settore,SERVIZIO!$A$4)='Pivot Punti Vendita'!$T282,'Pivot Punti Vendita'!$U282,"")</f>
        <v/>
      </c>
    </row>
    <row r="283" spans="15:22" x14ac:dyDescent="0.25">
      <c r="O283" s="31" t="str">
        <f ca="1">IFERROR(IF(SERVIZIO!$A$3=1,IF(GETPIVOTDATA("N. Punti Vendita",$A$1,"Brand",$A283,"Data",DATE(YEAR(INDEX(Tendina_Data,SERVIZIO!$A$2)),MONTH(INDEX(Tendina_Data,SERVIZIO!$A$2)),1),"Settore",$B283)&lt;&gt;"",GETPIVOTDATA("N. Punti Vendita",$A$1,"Brand",$A283,"Data",DATE(YEAR(INDEX(Tendina_Data,SERVIZIO!$A$2)),MONTH(INDEX(Tendina_Data,SERVIZIO!$A$2)),1),"Settore",$B283),""),IF(AND(GETPIVOTDATA("N. Punti Vendita",$A$1,"Brand",$A283,"Data",DATE(YEAR(INDEX(Tendina_Data,SERVIZIO!$A$2)),MONTH(INDEX(Tendina_Data,SERVIZIO!$A$2)),1),"Settore",INDEX(Tendina_Settori,SERVIZIO!$A$3))&lt;&gt;"",INDEX(Tendina_Settori,SERVIZIO!$A$3)=$B283)=TRUE,GETPIVOTDATA("N. Punti Vendita",$A$1,"Brand",$A283,"Data",DATE(YEAR(INDEX(Tendina_Data,SERVIZIO!$A$2)),MONTH(INDEX(Tendina_Data,SERVIZIO!$A$2)),1),"Settore",INDEX(Tendina_Settori,SERVIZIO!$A$3)),"")),"")</f>
        <v/>
      </c>
      <c r="P283" s="31" t="str">
        <f ca="1">IF(O283&lt;&gt;"",O283-(COUNTIF($O$3:O283,O283)/1000),"")</f>
        <v/>
      </c>
      <c r="Q283" s="31" t="str">
        <f t="shared" ca="1" si="14"/>
        <v/>
      </c>
      <c r="R283" s="31"/>
      <c r="S283" s="31">
        <v>281</v>
      </c>
      <c r="T283" s="31" t="str">
        <f t="shared" ca="1" si="12"/>
        <v/>
      </c>
      <c r="U283" s="31" t="str">
        <f t="shared" ca="1" si="13"/>
        <v/>
      </c>
      <c r="V283" s="31" t="str">
        <f ca="1">IF(INDEX(Tendina_Brand_per_Settore,SERVIZIO!$A$4)='Pivot Punti Vendita'!$T283,'Pivot Punti Vendita'!$U283,"")</f>
        <v/>
      </c>
    </row>
    <row r="284" spans="15:22" x14ac:dyDescent="0.25">
      <c r="O284" s="31" t="str">
        <f ca="1">IFERROR(IF(SERVIZIO!$A$3=1,IF(GETPIVOTDATA("N. Punti Vendita",$A$1,"Brand",$A284,"Data",DATE(YEAR(INDEX(Tendina_Data,SERVIZIO!$A$2)),MONTH(INDEX(Tendina_Data,SERVIZIO!$A$2)),1),"Settore",$B284)&lt;&gt;"",GETPIVOTDATA("N. Punti Vendita",$A$1,"Brand",$A284,"Data",DATE(YEAR(INDEX(Tendina_Data,SERVIZIO!$A$2)),MONTH(INDEX(Tendina_Data,SERVIZIO!$A$2)),1),"Settore",$B284),""),IF(AND(GETPIVOTDATA("N. Punti Vendita",$A$1,"Brand",$A284,"Data",DATE(YEAR(INDEX(Tendina_Data,SERVIZIO!$A$2)),MONTH(INDEX(Tendina_Data,SERVIZIO!$A$2)),1),"Settore",INDEX(Tendina_Settori,SERVIZIO!$A$3))&lt;&gt;"",INDEX(Tendina_Settori,SERVIZIO!$A$3)=$B284)=TRUE,GETPIVOTDATA("N. Punti Vendita",$A$1,"Brand",$A284,"Data",DATE(YEAR(INDEX(Tendina_Data,SERVIZIO!$A$2)),MONTH(INDEX(Tendina_Data,SERVIZIO!$A$2)),1),"Settore",INDEX(Tendina_Settori,SERVIZIO!$A$3)),"")),"")</f>
        <v/>
      </c>
      <c r="P284" s="31" t="str">
        <f ca="1">IF(O284&lt;&gt;"",O284-(COUNTIF($O$3:O284,O284)/1000),"")</f>
        <v/>
      </c>
      <c r="Q284" s="31" t="str">
        <f t="shared" ca="1" si="14"/>
        <v/>
      </c>
      <c r="R284" s="31"/>
      <c r="S284" s="31">
        <v>282</v>
      </c>
      <c r="T284" s="31" t="str">
        <f t="shared" ca="1" si="12"/>
        <v/>
      </c>
      <c r="U284" s="31" t="str">
        <f t="shared" ca="1" si="13"/>
        <v/>
      </c>
      <c r="V284" s="31" t="str">
        <f ca="1">IF(INDEX(Tendina_Brand_per_Settore,SERVIZIO!$A$4)='Pivot Punti Vendita'!$T284,'Pivot Punti Vendita'!$U284,"")</f>
        <v/>
      </c>
    </row>
    <row r="285" spans="15:22" x14ac:dyDescent="0.25">
      <c r="O285" s="31" t="str">
        <f ca="1">IFERROR(IF(SERVIZIO!$A$3=1,IF(GETPIVOTDATA("N. Punti Vendita",$A$1,"Brand",$A285,"Data",DATE(YEAR(INDEX(Tendina_Data,SERVIZIO!$A$2)),MONTH(INDEX(Tendina_Data,SERVIZIO!$A$2)),1),"Settore",$B285)&lt;&gt;"",GETPIVOTDATA("N. Punti Vendita",$A$1,"Brand",$A285,"Data",DATE(YEAR(INDEX(Tendina_Data,SERVIZIO!$A$2)),MONTH(INDEX(Tendina_Data,SERVIZIO!$A$2)),1),"Settore",$B285),""),IF(AND(GETPIVOTDATA("N. Punti Vendita",$A$1,"Brand",$A285,"Data",DATE(YEAR(INDEX(Tendina_Data,SERVIZIO!$A$2)),MONTH(INDEX(Tendina_Data,SERVIZIO!$A$2)),1),"Settore",INDEX(Tendina_Settori,SERVIZIO!$A$3))&lt;&gt;"",INDEX(Tendina_Settori,SERVIZIO!$A$3)=$B285)=TRUE,GETPIVOTDATA("N. Punti Vendita",$A$1,"Brand",$A285,"Data",DATE(YEAR(INDEX(Tendina_Data,SERVIZIO!$A$2)),MONTH(INDEX(Tendina_Data,SERVIZIO!$A$2)),1),"Settore",INDEX(Tendina_Settori,SERVIZIO!$A$3)),"")),"")</f>
        <v/>
      </c>
      <c r="P285" s="31" t="str">
        <f ca="1">IF(O285&lt;&gt;"",O285-(COUNTIF($O$3:O285,O285)/1000),"")</f>
        <v/>
      </c>
      <c r="Q285" s="31" t="str">
        <f t="shared" ca="1" si="14"/>
        <v/>
      </c>
      <c r="R285" s="31"/>
      <c r="S285" s="31">
        <v>283</v>
      </c>
      <c r="T285" s="31" t="str">
        <f t="shared" ca="1" si="12"/>
        <v/>
      </c>
      <c r="U285" s="31" t="str">
        <f t="shared" ca="1" si="13"/>
        <v/>
      </c>
      <c r="V285" s="31" t="str">
        <f ca="1">IF(INDEX(Tendina_Brand_per_Settore,SERVIZIO!$A$4)='Pivot Punti Vendita'!$T285,'Pivot Punti Vendita'!$U285,"")</f>
        <v/>
      </c>
    </row>
    <row r="286" spans="15:22" x14ac:dyDescent="0.25">
      <c r="O286" s="31" t="str">
        <f ca="1">IFERROR(IF(SERVIZIO!$A$3=1,IF(GETPIVOTDATA("N. Punti Vendita",$A$1,"Brand",$A286,"Data",DATE(YEAR(INDEX(Tendina_Data,SERVIZIO!$A$2)),MONTH(INDEX(Tendina_Data,SERVIZIO!$A$2)),1),"Settore",$B286)&lt;&gt;"",GETPIVOTDATA("N. Punti Vendita",$A$1,"Brand",$A286,"Data",DATE(YEAR(INDEX(Tendina_Data,SERVIZIO!$A$2)),MONTH(INDEX(Tendina_Data,SERVIZIO!$A$2)),1),"Settore",$B286),""),IF(AND(GETPIVOTDATA("N. Punti Vendita",$A$1,"Brand",$A286,"Data",DATE(YEAR(INDEX(Tendina_Data,SERVIZIO!$A$2)),MONTH(INDEX(Tendina_Data,SERVIZIO!$A$2)),1),"Settore",INDEX(Tendina_Settori,SERVIZIO!$A$3))&lt;&gt;"",INDEX(Tendina_Settori,SERVIZIO!$A$3)=$B286)=TRUE,GETPIVOTDATA("N. Punti Vendita",$A$1,"Brand",$A286,"Data",DATE(YEAR(INDEX(Tendina_Data,SERVIZIO!$A$2)),MONTH(INDEX(Tendina_Data,SERVIZIO!$A$2)),1),"Settore",INDEX(Tendina_Settori,SERVIZIO!$A$3)),"")),"")</f>
        <v/>
      </c>
      <c r="P286" s="31" t="str">
        <f ca="1">IF(O286&lt;&gt;"",O286-(COUNTIF($O$3:O286,O286)/1000),"")</f>
        <v/>
      </c>
      <c r="Q286" s="31" t="str">
        <f t="shared" ca="1" si="14"/>
        <v/>
      </c>
      <c r="R286" s="31"/>
      <c r="S286" s="31">
        <v>284</v>
      </c>
      <c r="T286" s="31" t="str">
        <f t="shared" ca="1" si="12"/>
        <v/>
      </c>
      <c r="U286" s="31" t="str">
        <f t="shared" ca="1" si="13"/>
        <v/>
      </c>
      <c r="V286" s="31" t="str">
        <f ca="1">IF(INDEX(Tendina_Brand_per_Settore,SERVIZIO!$A$4)='Pivot Punti Vendita'!$T286,'Pivot Punti Vendita'!$U286,"")</f>
        <v/>
      </c>
    </row>
    <row r="287" spans="15:22" x14ac:dyDescent="0.25">
      <c r="O287" s="31" t="str">
        <f ca="1">IFERROR(IF(SERVIZIO!$A$3=1,IF(GETPIVOTDATA("N. Punti Vendita",$A$1,"Brand",$A287,"Data",DATE(YEAR(INDEX(Tendina_Data,SERVIZIO!$A$2)),MONTH(INDEX(Tendina_Data,SERVIZIO!$A$2)),1),"Settore",$B287)&lt;&gt;"",GETPIVOTDATA("N. Punti Vendita",$A$1,"Brand",$A287,"Data",DATE(YEAR(INDEX(Tendina_Data,SERVIZIO!$A$2)),MONTH(INDEX(Tendina_Data,SERVIZIO!$A$2)),1),"Settore",$B287),""),IF(AND(GETPIVOTDATA("N. Punti Vendita",$A$1,"Brand",$A287,"Data",DATE(YEAR(INDEX(Tendina_Data,SERVIZIO!$A$2)),MONTH(INDEX(Tendina_Data,SERVIZIO!$A$2)),1),"Settore",INDEX(Tendina_Settori,SERVIZIO!$A$3))&lt;&gt;"",INDEX(Tendina_Settori,SERVIZIO!$A$3)=$B287)=TRUE,GETPIVOTDATA("N. Punti Vendita",$A$1,"Brand",$A287,"Data",DATE(YEAR(INDEX(Tendina_Data,SERVIZIO!$A$2)),MONTH(INDEX(Tendina_Data,SERVIZIO!$A$2)),1),"Settore",INDEX(Tendina_Settori,SERVIZIO!$A$3)),"")),"")</f>
        <v/>
      </c>
      <c r="P287" s="31" t="str">
        <f ca="1">IF(O287&lt;&gt;"",O287-(COUNTIF($O$3:O287,O287)/1000),"")</f>
        <v/>
      </c>
      <c r="Q287" s="31" t="str">
        <f t="shared" ca="1" si="14"/>
        <v/>
      </c>
      <c r="R287" s="31"/>
      <c r="S287" s="31">
        <v>285</v>
      </c>
      <c r="T287" s="31" t="str">
        <f t="shared" ca="1" si="12"/>
        <v/>
      </c>
      <c r="U287" s="31" t="str">
        <f t="shared" ca="1" si="13"/>
        <v/>
      </c>
      <c r="V287" s="31" t="str">
        <f ca="1">IF(INDEX(Tendina_Brand_per_Settore,SERVIZIO!$A$4)='Pivot Punti Vendita'!$T287,'Pivot Punti Vendita'!$U287,"")</f>
        <v/>
      </c>
    </row>
    <row r="288" spans="15:22" x14ac:dyDescent="0.25">
      <c r="O288" s="31" t="str">
        <f ca="1">IFERROR(IF(SERVIZIO!$A$3=1,IF(GETPIVOTDATA("N. Punti Vendita",$A$1,"Brand",$A288,"Data",DATE(YEAR(INDEX(Tendina_Data,SERVIZIO!$A$2)),MONTH(INDEX(Tendina_Data,SERVIZIO!$A$2)),1),"Settore",$B288)&lt;&gt;"",GETPIVOTDATA("N. Punti Vendita",$A$1,"Brand",$A288,"Data",DATE(YEAR(INDEX(Tendina_Data,SERVIZIO!$A$2)),MONTH(INDEX(Tendina_Data,SERVIZIO!$A$2)),1),"Settore",$B288),""),IF(AND(GETPIVOTDATA("N. Punti Vendita",$A$1,"Brand",$A288,"Data",DATE(YEAR(INDEX(Tendina_Data,SERVIZIO!$A$2)),MONTH(INDEX(Tendina_Data,SERVIZIO!$A$2)),1),"Settore",INDEX(Tendina_Settori,SERVIZIO!$A$3))&lt;&gt;"",INDEX(Tendina_Settori,SERVIZIO!$A$3)=$B288)=TRUE,GETPIVOTDATA("N. Punti Vendita",$A$1,"Brand",$A288,"Data",DATE(YEAR(INDEX(Tendina_Data,SERVIZIO!$A$2)),MONTH(INDEX(Tendina_Data,SERVIZIO!$A$2)),1),"Settore",INDEX(Tendina_Settori,SERVIZIO!$A$3)),"")),"")</f>
        <v/>
      </c>
      <c r="P288" s="31" t="str">
        <f ca="1">IF(O288&lt;&gt;"",O288-(COUNTIF($O$3:O288,O288)/1000),"")</f>
        <v/>
      </c>
      <c r="Q288" s="31" t="str">
        <f t="shared" ca="1" si="14"/>
        <v/>
      </c>
      <c r="R288" s="31"/>
      <c r="S288" s="31">
        <v>286</v>
      </c>
      <c r="T288" s="31" t="str">
        <f t="shared" ca="1" si="12"/>
        <v/>
      </c>
      <c r="U288" s="31" t="str">
        <f t="shared" ca="1" si="13"/>
        <v/>
      </c>
      <c r="V288" s="31" t="str">
        <f ca="1">IF(INDEX(Tendina_Brand_per_Settore,SERVIZIO!$A$4)='Pivot Punti Vendita'!$T288,'Pivot Punti Vendita'!$U288,"")</f>
        <v/>
      </c>
    </row>
    <row r="289" spans="15:22" x14ac:dyDescent="0.25">
      <c r="O289" s="31" t="str">
        <f ca="1">IFERROR(IF(SERVIZIO!$A$3=1,IF(GETPIVOTDATA("N. Punti Vendita",$A$1,"Brand",$A289,"Data",DATE(YEAR(INDEX(Tendina_Data,SERVIZIO!$A$2)),MONTH(INDEX(Tendina_Data,SERVIZIO!$A$2)),1),"Settore",$B289)&lt;&gt;"",GETPIVOTDATA("N. Punti Vendita",$A$1,"Brand",$A289,"Data",DATE(YEAR(INDEX(Tendina_Data,SERVIZIO!$A$2)),MONTH(INDEX(Tendina_Data,SERVIZIO!$A$2)),1),"Settore",$B289),""),IF(AND(GETPIVOTDATA("N. Punti Vendita",$A$1,"Brand",$A289,"Data",DATE(YEAR(INDEX(Tendina_Data,SERVIZIO!$A$2)),MONTH(INDEX(Tendina_Data,SERVIZIO!$A$2)),1),"Settore",INDEX(Tendina_Settori,SERVIZIO!$A$3))&lt;&gt;"",INDEX(Tendina_Settori,SERVIZIO!$A$3)=$B289)=TRUE,GETPIVOTDATA("N. Punti Vendita",$A$1,"Brand",$A289,"Data",DATE(YEAR(INDEX(Tendina_Data,SERVIZIO!$A$2)),MONTH(INDEX(Tendina_Data,SERVIZIO!$A$2)),1),"Settore",INDEX(Tendina_Settori,SERVIZIO!$A$3)),"")),"")</f>
        <v/>
      </c>
      <c r="P289" s="31" t="str">
        <f ca="1">IF(O289&lt;&gt;"",O289-(COUNTIF($O$3:O289,O289)/1000),"")</f>
        <v/>
      </c>
      <c r="Q289" s="31" t="str">
        <f t="shared" ca="1" si="14"/>
        <v/>
      </c>
      <c r="R289" s="31"/>
      <c r="S289" s="31">
        <v>287</v>
      </c>
      <c r="T289" s="31" t="str">
        <f t="shared" ca="1" si="12"/>
        <v/>
      </c>
      <c r="U289" s="31" t="str">
        <f t="shared" ca="1" si="13"/>
        <v/>
      </c>
      <c r="V289" s="31" t="str">
        <f ca="1">IF(INDEX(Tendina_Brand_per_Settore,SERVIZIO!$A$4)='Pivot Punti Vendita'!$T289,'Pivot Punti Vendita'!$U289,"")</f>
        <v/>
      </c>
    </row>
    <row r="290" spans="15:22" x14ac:dyDescent="0.25">
      <c r="O290" s="31" t="str">
        <f ca="1">IFERROR(IF(SERVIZIO!$A$3=1,IF(GETPIVOTDATA("N. Punti Vendita",$A$1,"Brand",$A290,"Data",DATE(YEAR(INDEX(Tendina_Data,SERVIZIO!$A$2)),MONTH(INDEX(Tendina_Data,SERVIZIO!$A$2)),1),"Settore",$B290)&lt;&gt;"",GETPIVOTDATA("N. Punti Vendita",$A$1,"Brand",$A290,"Data",DATE(YEAR(INDEX(Tendina_Data,SERVIZIO!$A$2)),MONTH(INDEX(Tendina_Data,SERVIZIO!$A$2)),1),"Settore",$B290),""),IF(AND(GETPIVOTDATA("N. Punti Vendita",$A$1,"Brand",$A290,"Data",DATE(YEAR(INDEX(Tendina_Data,SERVIZIO!$A$2)),MONTH(INDEX(Tendina_Data,SERVIZIO!$A$2)),1),"Settore",INDEX(Tendina_Settori,SERVIZIO!$A$3))&lt;&gt;"",INDEX(Tendina_Settori,SERVIZIO!$A$3)=$B290)=TRUE,GETPIVOTDATA("N. Punti Vendita",$A$1,"Brand",$A290,"Data",DATE(YEAR(INDEX(Tendina_Data,SERVIZIO!$A$2)),MONTH(INDEX(Tendina_Data,SERVIZIO!$A$2)),1),"Settore",INDEX(Tendina_Settori,SERVIZIO!$A$3)),"")),"")</f>
        <v/>
      </c>
      <c r="P290" s="31" t="str">
        <f ca="1">IF(O290&lt;&gt;"",O290-(COUNTIF($O$3:O290,O290)/1000),"")</f>
        <v/>
      </c>
      <c r="Q290" s="31" t="str">
        <f t="shared" ca="1" si="14"/>
        <v/>
      </c>
      <c r="R290" s="31"/>
      <c r="S290" s="31">
        <v>288</v>
      </c>
      <c r="T290" s="31" t="str">
        <f t="shared" ca="1" si="12"/>
        <v/>
      </c>
      <c r="U290" s="31" t="str">
        <f t="shared" ca="1" si="13"/>
        <v/>
      </c>
      <c r="V290" s="31" t="str">
        <f ca="1">IF(INDEX(Tendina_Brand_per_Settore,SERVIZIO!$A$4)='Pivot Punti Vendita'!$T290,'Pivot Punti Vendita'!$U290,"")</f>
        <v/>
      </c>
    </row>
    <row r="291" spans="15:22" x14ac:dyDescent="0.25">
      <c r="O291" s="31" t="str">
        <f ca="1">IFERROR(IF(SERVIZIO!$A$3=1,IF(GETPIVOTDATA("N. Punti Vendita",$A$1,"Brand",$A291,"Data",DATE(YEAR(INDEX(Tendina_Data,SERVIZIO!$A$2)),MONTH(INDEX(Tendina_Data,SERVIZIO!$A$2)),1),"Settore",$B291)&lt;&gt;"",GETPIVOTDATA("N. Punti Vendita",$A$1,"Brand",$A291,"Data",DATE(YEAR(INDEX(Tendina_Data,SERVIZIO!$A$2)),MONTH(INDEX(Tendina_Data,SERVIZIO!$A$2)),1),"Settore",$B291),""),IF(AND(GETPIVOTDATA("N. Punti Vendita",$A$1,"Brand",$A291,"Data",DATE(YEAR(INDEX(Tendina_Data,SERVIZIO!$A$2)),MONTH(INDEX(Tendina_Data,SERVIZIO!$A$2)),1),"Settore",INDEX(Tendina_Settori,SERVIZIO!$A$3))&lt;&gt;"",INDEX(Tendina_Settori,SERVIZIO!$A$3)=$B291)=TRUE,GETPIVOTDATA("N. Punti Vendita",$A$1,"Brand",$A291,"Data",DATE(YEAR(INDEX(Tendina_Data,SERVIZIO!$A$2)),MONTH(INDEX(Tendina_Data,SERVIZIO!$A$2)),1),"Settore",INDEX(Tendina_Settori,SERVIZIO!$A$3)),"")),"")</f>
        <v/>
      </c>
      <c r="P291" s="31" t="str">
        <f ca="1">IF(O291&lt;&gt;"",O291-(COUNTIF($O$3:O291,O291)/1000),"")</f>
        <v/>
      </c>
      <c r="Q291" s="31" t="str">
        <f t="shared" ca="1" si="14"/>
        <v/>
      </c>
      <c r="R291" s="31"/>
      <c r="S291" s="31">
        <v>289</v>
      </c>
      <c r="T291" s="31" t="str">
        <f t="shared" ca="1" si="12"/>
        <v/>
      </c>
      <c r="U291" s="31" t="str">
        <f t="shared" ca="1" si="13"/>
        <v/>
      </c>
      <c r="V291" s="31" t="str">
        <f ca="1">IF(INDEX(Tendina_Brand_per_Settore,SERVIZIO!$A$4)='Pivot Punti Vendita'!$T291,'Pivot Punti Vendita'!$U291,"")</f>
        <v/>
      </c>
    </row>
    <row r="292" spans="15:22" x14ac:dyDescent="0.25">
      <c r="O292" s="31" t="str">
        <f ca="1">IFERROR(IF(SERVIZIO!$A$3=1,IF(GETPIVOTDATA("N. Punti Vendita",$A$1,"Brand",$A292,"Data",DATE(YEAR(INDEX(Tendina_Data,SERVIZIO!$A$2)),MONTH(INDEX(Tendina_Data,SERVIZIO!$A$2)),1),"Settore",$B292)&lt;&gt;"",GETPIVOTDATA("N. Punti Vendita",$A$1,"Brand",$A292,"Data",DATE(YEAR(INDEX(Tendina_Data,SERVIZIO!$A$2)),MONTH(INDEX(Tendina_Data,SERVIZIO!$A$2)),1),"Settore",$B292),""),IF(AND(GETPIVOTDATA("N. Punti Vendita",$A$1,"Brand",$A292,"Data",DATE(YEAR(INDEX(Tendina_Data,SERVIZIO!$A$2)),MONTH(INDEX(Tendina_Data,SERVIZIO!$A$2)),1),"Settore",INDEX(Tendina_Settori,SERVIZIO!$A$3))&lt;&gt;"",INDEX(Tendina_Settori,SERVIZIO!$A$3)=$B292)=TRUE,GETPIVOTDATA("N. Punti Vendita",$A$1,"Brand",$A292,"Data",DATE(YEAR(INDEX(Tendina_Data,SERVIZIO!$A$2)),MONTH(INDEX(Tendina_Data,SERVIZIO!$A$2)),1),"Settore",INDEX(Tendina_Settori,SERVIZIO!$A$3)),"")),"")</f>
        <v/>
      </c>
      <c r="P292" s="31" t="str">
        <f ca="1">IF(O292&lt;&gt;"",O292-(COUNTIF($O$3:O292,O292)/1000),"")</f>
        <v/>
      </c>
      <c r="Q292" s="31" t="str">
        <f t="shared" ca="1" si="14"/>
        <v/>
      </c>
      <c r="R292" s="31"/>
      <c r="S292" s="31">
        <v>290</v>
      </c>
      <c r="T292" s="31" t="str">
        <f t="shared" ca="1" si="12"/>
        <v/>
      </c>
      <c r="U292" s="31" t="str">
        <f t="shared" ca="1" si="13"/>
        <v/>
      </c>
      <c r="V292" s="31" t="str">
        <f ca="1">IF(INDEX(Tendina_Brand_per_Settore,SERVIZIO!$A$4)='Pivot Punti Vendita'!$T292,'Pivot Punti Vendita'!$U292,"")</f>
        <v/>
      </c>
    </row>
    <row r="293" spans="15:22" x14ac:dyDescent="0.25">
      <c r="O293" s="31" t="str">
        <f ca="1">IFERROR(IF(SERVIZIO!$A$3=1,IF(GETPIVOTDATA("N. Punti Vendita",$A$1,"Brand",$A293,"Data",DATE(YEAR(INDEX(Tendina_Data,SERVIZIO!$A$2)),MONTH(INDEX(Tendina_Data,SERVIZIO!$A$2)),1),"Settore",$B293)&lt;&gt;"",GETPIVOTDATA("N. Punti Vendita",$A$1,"Brand",$A293,"Data",DATE(YEAR(INDEX(Tendina_Data,SERVIZIO!$A$2)),MONTH(INDEX(Tendina_Data,SERVIZIO!$A$2)),1),"Settore",$B293),""),IF(AND(GETPIVOTDATA("N. Punti Vendita",$A$1,"Brand",$A293,"Data",DATE(YEAR(INDEX(Tendina_Data,SERVIZIO!$A$2)),MONTH(INDEX(Tendina_Data,SERVIZIO!$A$2)),1),"Settore",INDEX(Tendina_Settori,SERVIZIO!$A$3))&lt;&gt;"",INDEX(Tendina_Settori,SERVIZIO!$A$3)=$B293)=TRUE,GETPIVOTDATA("N. Punti Vendita",$A$1,"Brand",$A293,"Data",DATE(YEAR(INDEX(Tendina_Data,SERVIZIO!$A$2)),MONTH(INDEX(Tendina_Data,SERVIZIO!$A$2)),1),"Settore",INDEX(Tendina_Settori,SERVIZIO!$A$3)),"")),"")</f>
        <v/>
      </c>
      <c r="P293" s="31" t="str">
        <f ca="1">IF(O293&lt;&gt;"",O293-(COUNTIF($O$3:O293,O293)/1000),"")</f>
        <v/>
      </c>
      <c r="Q293" s="31" t="str">
        <f t="shared" ca="1" si="14"/>
        <v/>
      </c>
      <c r="R293" s="31"/>
      <c r="S293" s="31">
        <v>291</v>
      </c>
      <c r="T293" s="31" t="str">
        <f t="shared" ca="1" si="12"/>
        <v/>
      </c>
      <c r="U293" s="31" t="str">
        <f t="shared" ca="1" si="13"/>
        <v/>
      </c>
      <c r="V293" s="31" t="str">
        <f ca="1">IF(INDEX(Tendina_Brand_per_Settore,SERVIZIO!$A$4)='Pivot Punti Vendita'!$T293,'Pivot Punti Vendita'!$U293,"")</f>
        <v/>
      </c>
    </row>
    <row r="294" spans="15:22" x14ac:dyDescent="0.25">
      <c r="O294" s="31" t="str">
        <f ca="1">IFERROR(IF(SERVIZIO!$A$3=1,IF(GETPIVOTDATA("N. Punti Vendita",$A$1,"Brand",$A294,"Data",DATE(YEAR(INDEX(Tendina_Data,SERVIZIO!$A$2)),MONTH(INDEX(Tendina_Data,SERVIZIO!$A$2)),1),"Settore",$B294)&lt;&gt;"",GETPIVOTDATA("N. Punti Vendita",$A$1,"Brand",$A294,"Data",DATE(YEAR(INDEX(Tendina_Data,SERVIZIO!$A$2)),MONTH(INDEX(Tendina_Data,SERVIZIO!$A$2)),1),"Settore",$B294),""),IF(AND(GETPIVOTDATA("N. Punti Vendita",$A$1,"Brand",$A294,"Data",DATE(YEAR(INDEX(Tendina_Data,SERVIZIO!$A$2)),MONTH(INDEX(Tendina_Data,SERVIZIO!$A$2)),1),"Settore",INDEX(Tendina_Settori,SERVIZIO!$A$3))&lt;&gt;"",INDEX(Tendina_Settori,SERVIZIO!$A$3)=$B294)=TRUE,GETPIVOTDATA("N. Punti Vendita",$A$1,"Brand",$A294,"Data",DATE(YEAR(INDEX(Tendina_Data,SERVIZIO!$A$2)),MONTH(INDEX(Tendina_Data,SERVIZIO!$A$2)),1),"Settore",INDEX(Tendina_Settori,SERVIZIO!$A$3)),"")),"")</f>
        <v/>
      </c>
      <c r="P294" s="31" t="str">
        <f ca="1">IF(O294&lt;&gt;"",O294-(COUNTIF($O$3:O294,O294)/1000),"")</f>
        <v/>
      </c>
      <c r="Q294" s="31" t="str">
        <f t="shared" ca="1" si="14"/>
        <v/>
      </c>
      <c r="R294" s="31"/>
      <c r="S294" s="31">
        <v>292</v>
      </c>
      <c r="T294" s="31" t="str">
        <f t="shared" ca="1" si="12"/>
        <v/>
      </c>
      <c r="U294" s="31" t="str">
        <f t="shared" ca="1" si="13"/>
        <v/>
      </c>
      <c r="V294" s="31" t="str">
        <f ca="1">IF(INDEX(Tendina_Brand_per_Settore,SERVIZIO!$A$4)='Pivot Punti Vendita'!$T294,'Pivot Punti Vendita'!$U294,"")</f>
        <v/>
      </c>
    </row>
    <row r="295" spans="15:22" x14ac:dyDescent="0.25">
      <c r="O295" s="31" t="str">
        <f ca="1">IFERROR(IF(SERVIZIO!$A$3=1,IF(GETPIVOTDATA("N. Punti Vendita",$A$1,"Brand",$A295,"Data",DATE(YEAR(INDEX(Tendina_Data,SERVIZIO!$A$2)),MONTH(INDEX(Tendina_Data,SERVIZIO!$A$2)),1),"Settore",$B295)&lt;&gt;"",GETPIVOTDATA("N. Punti Vendita",$A$1,"Brand",$A295,"Data",DATE(YEAR(INDEX(Tendina_Data,SERVIZIO!$A$2)),MONTH(INDEX(Tendina_Data,SERVIZIO!$A$2)),1),"Settore",$B295),""),IF(AND(GETPIVOTDATA("N. Punti Vendita",$A$1,"Brand",$A295,"Data",DATE(YEAR(INDEX(Tendina_Data,SERVIZIO!$A$2)),MONTH(INDEX(Tendina_Data,SERVIZIO!$A$2)),1),"Settore",INDEX(Tendina_Settori,SERVIZIO!$A$3))&lt;&gt;"",INDEX(Tendina_Settori,SERVIZIO!$A$3)=$B295)=TRUE,GETPIVOTDATA("N. Punti Vendita",$A$1,"Brand",$A295,"Data",DATE(YEAR(INDEX(Tendina_Data,SERVIZIO!$A$2)),MONTH(INDEX(Tendina_Data,SERVIZIO!$A$2)),1),"Settore",INDEX(Tendina_Settori,SERVIZIO!$A$3)),"")),"")</f>
        <v/>
      </c>
      <c r="P295" s="31" t="str">
        <f ca="1">IF(O295&lt;&gt;"",O295-(COUNTIF($O$3:O295,O295)/1000),"")</f>
        <v/>
      </c>
      <c r="Q295" s="31" t="str">
        <f t="shared" ca="1" si="14"/>
        <v/>
      </c>
      <c r="R295" s="31"/>
      <c r="S295" s="31">
        <v>293</v>
      </c>
      <c r="T295" s="31" t="str">
        <f t="shared" ca="1" si="12"/>
        <v/>
      </c>
      <c r="U295" s="31" t="str">
        <f t="shared" ca="1" si="13"/>
        <v/>
      </c>
      <c r="V295" s="31" t="str">
        <f ca="1">IF(INDEX(Tendina_Brand_per_Settore,SERVIZIO!$A$4)='Pivot Punti Vendita'!$T295,'Pivot Punti Vendita'!$U295,"")</f>
        <v/>
      </c>
    </row>
    <row r="296" spans="15:22" x14ac:dyDescent="0.25">
      <c r="O296" s="31" t="str">
        <f ca="1">IFERROR(IF(SERVIZIO!$A$3=1,IF(GETPIVOTDATA("N. Punti Vendita",$A$1,"Brand",$A296,"Data",DATE(YEAR(INDEX(Tendina_Data,SERVIZIO!$A$2)),MONTH(INDEX(Tendina_Data,SERVIZIO!$A$2)),1),"Settore",$B296)&lt;&gt;"",GETPIVOTDATA("N. Punti Vendita",$A$1,"Brand",$A296,"Data",DATE(YEAR(INDEX(Tendina_Data,SERVIZIO!$A$2)),MONTH(INDEX(Tendina_Data,SERVIZIO!$A$2)),1),"Settore",$B296),""),IF(AND(GETPIVOTDATA("N. Punti Vendita",$A$1,"Brand",$A296,"Data",DATE(YEAR(INDEX(Tendina_Data,SERVIZIO!$A$2)),MONTH(INDEX(Tendina_Data,SERVIZIO!$A$2)),1),"Settore",INDEX(Tendina_Settori,SERVIZIO!$A$3))&lt;&gt;"",INDEX(Tendina_Settori,SERVIZIO!$A$3)=$B296)=TRUE,GETPIVOTDATA("N. Punti Vendita",$A$1,"Brand",$A296,"Data",DATE(YEAR(INDEX(Tendina_Data,SERVIZIO!$A$2)),MONTH(INDEX(Tendina_Data,SERVIZIO!$A$2)),1),"Settore",INDEX(Tendina_Settori,SERVIZIO!$A$3)),"")),"")</f>
        <v/>
      </c>
      <c r="P296" s="31" t="str">
        <f ca="1">IF(O296&lt;&gt;"",O296-(COUNTIF($O$3:O296,O296)/1000),"")</f>
        <v/>
      </c>
      <c r="Q296" s="31" t="str">
        <f t="shared" ca="1" si="14"/>
        <v/>
      </c>
      <c r="R296" s="31"/>
      <c r="S296" s="31">
        <v>294</v>
      </c>
      <c r="T296" s="31" t="str">
        <f t="shared" ca="1" si="12"/>
        <v/>
      </c>
      <c r="U296" s="31" t="str">
        <f t="shared" ca="1" si="13"/>
        <v/>
      </c>
      <c r="V296" s="31" t="str">
        <f ca="1">IF(INDEX(Tendina_Brand_per_Settore,SERVIZIO!$A$4)='Pivot Punti Vendita'!$T296,'Pivot Punti Vendita'!$U296,"")</f>
        <v/>
      </c>
    </row>
    <row r="297" spans="15:22" x14ac:dyDescent="0.25">
      <c r="O297" s="31" t="str">
        <f ca="1">IFERROR(IF(SERVIZIO!$A$3=1,IF(GETPIVOTDATA("N. Punti Vendita",$A$1,"Brand",$A297,"Data",DATE(YEAR(INDEX(Tendina_Data,SERVIZIO!$A$2)),MONTH(INDEX(Tendina_Data,SERVIZIO!$A$2)),1),"Settore",$B297)&lt;&gt;"",GETPIVOTDATA("N. Punti Vendita",$A$1,"Brand",$A297,"Data",DATE(YEAR(INDEX(Tendina_Data,SERVIZIO!$A$2)),MONTH(INDEX(Tendina_Data,SERVIZIO!$A$2)),1),"Settore",$B297),""),IF(AND(GETPIVOTDATA("N. Punti Vendita",$A$1,"Brand",$A297,"Data",DATE(YEAR(INDEX(Tendina_Data,SERVIZIO!$A$2)),MONTH(INDEX(Tendina_Data,SERVIZIO!$A$2)),1),"Settore",INDEX(Tendina_Settori,SERVIZIO!$A$3))&lt;&gt;"",INDEX(Tendina_Settori,SERVIZIO!$A$3)=$B297)=TRUE,GETPIVOTDATA("N. Punti Vendita",$A$1,"Brand",$A297,"Data",DATE(YEAR(INDEX(Tendina_Data,SERVIZIO!$A$2)),MONTH(INDEX(Tendina_Data,SERVIZIO!$A$2)),1),"Settore",INDEX(Tendina_Settori,SERVIZIO!$A$3)),"")),"")</f>
        <v/>
      </c>
      <c r="P297" s="31" t="str">
        <f ca="1">IF(O297&lt;&gt;"",O297-(COUNTIF($O$3:O297,O297)/1000),"")</f>
        <v/>
      </c>
      <c r="Q297" s="31" t="str">
        <f t="shared" ca="1" si="14"/>
        <v/>
      </c>
      <c r="R297" s="31"/>
      <c r="S297" s="31">
        <v>295</v>
      </c>
      <c r="T297" s="31" t="str">
        <f t="shared" ca="1" si="12"/>
        <v/>
      </c>
      <c r="U297" s="31" t="str">
        <f t="shared" ca="1" si="13"/>
        <v/>
      </c>
      <c r="V297" s="31" t="str">
        <f ca="1">IF(INDEX(Tendina_Brand_per_Settore,SERVIZIO!$A$4)='Pivot Punti Vendita'!$T297,'Pivot Punti Vendita'!$U297,"")</f>
        <v/>
      </c>
    </row>
    <row r="298" spans="15:22" x14ac:dyDescent="0.25">
      <c r="O298" s="31" t="str">
        <f ca="1">IFERROR(IF(SERVIZIO!$A$3=1,IF(GETPIVOTDATA("N. Punti Vendita",$A$1,"Brand",$A298,"Data",DATE(YEAR(INDEX(Tendina_Data,SERVIZIO!$A$2)),MONTH(INDEX(Tendina_Data,SERVIZIO!$A$2)),1),"Settore",$B298)&lt;&gt;"",GETPIVOTDATA("N. Punti Vendita",$A$1,"Brand",$A298,"Data",DATE(YEAR(INDEX(Tendina_Data,SERVIZIO!$A$2)),MONTH(INDEX(Tendina_Data,SERVIZIO!$A$2)),1),"Settore",$B298),""),IF(AND(GETPIVOTDATA("N. Punti Vendita",$A$1,"Brand",$A298,"Data",DATE(YEAR(INDEX(Tendina_Data,SERVIZIO!$A$2)),MONTH(INDEX(Tendina_Data,SERVIZIO!$A$2)),1),"Settore",INDEX(Tendina_Settori,SERVIZIO!$A$3))&lt;&gt;"",INDEX(Tendina_Settori,SERVIZIO!$A$3)=$B298)=TRUE,GETPIVOTDATA("N. Punti Vendita",$A$1,"Brand",$A298,"Data",DATE(YEAR(INDEX(Tendina_Data,SERVIZIO!$A$2)),MONTH(INDEX(Tendina_Data,SERVIZIO!$A$2)),1),"Settore",INDEX(Tendina_Settori,SERVIZIO!$A$3)),"")),"")</f>
        <v/>
      </c>
      <c r="P298" s="31" t="str">
        <f ca="1">IF(O298&lt;&gt;"",O298-(COUNTIF($O$3:O298,O298)/1000),"")</f>
        <v/>
      </c>
      <c r="Q298" s="31" t="str">
        <f t="shared" ca="1" si="14"/>
        <v/>
      </c>
      <c r="R298" s="31"/>
      <c r="S298" s="31">
        <v>296</v>
      </c>
      <c r="T298" s="31" t="str">
        <f t="shared" ca="1" si="12"/>
        <v/>
      </c>
      <c r="U298" s="31" t="str">
        <f t="shared" ca="1" si="13"/>
        <v/>
      </c>
      <c r="V298" s="31" t="str">
        <f ca="1">IF(INDEX(Tendina_Brand_per_Settore,SERVIZIO!$A$4)='Pivot Punti Vendita'!$T298,'Pivot Punti Vendita'!$U298,"")</f>
        <v/>
      </c>
    </row>
    <row r="299" spans="15:22" x14ac:dyDescent="0.25">
      <c r="O299" s="31" t="str">
        <f ca="1">IFERROR(IF(SERVIZIO!$A$3=1,IF(GETPIVOTDATA("N. Punti Vendita",$A$1,"Brand",$A299,"Data",DATE(YEAR(INDEX(Tendina_Data,SERVIZIO!$A$2)),MONTH(INDEX(Tendina_Data,SERVIZIO!$A$2)),1),"Settore",$B299)&lt;&gt;"",GETPIVOTDATA("N. Punti Vendita",$A$1,"Brand",$A299,"Data",DATE(YEAR(INDEX(Tendina_Data,SERVIZIO!$A$2)),MONTH(INDEX(Tendina_Data,SERVIZIO!$A$2)),1),"Settore",$B299),""),IF(AND(GETPIVOTDATA("N. Punti Vendita",$A$1,"Brand",$A299,"Data",DATE(YEAR(INDEX(Tendina_Data,SERVIZIO!$A$2)),MONTH(INDEX(Tendina_Data,SERVIZIO!$A$2)),1),"Settore",INDEX(Tendina_Settori,SERVIZIO!$A$3))&lt;&gt;"",INDEX(Tendina_Settori,SERVIZIO!$A$3)=$B299)=TRUE,GETPIVOTDATA("N. Punti Vendita",$A$1,"Brand",$A299,"Data",DATE(YEAR(INDEX(Tendina_Data,SERVIZIO!$A$2)),MONTH(INDEX(Tendina_Data,SERVIZIO!$A$2)),1),"Settore",INDEX(Tendina_Settori,SERVIZIO!$A$3)),"")),"")</f>
        <v/>
      </c>
      <c r="P299" s="31" t="str">
        <f ca="1">IF(O299&lt;&gt;"",O299-(COUNTIF($O$3:O299,O299)/1000),"")</f>
        <v/>
      </c>
      <c r="Q299" s="31" t="str">
        <f t="shared" ca="1" si="14"/>
        <v/>
      </c>
      <c r="R299" s="31"/>
      <c r="S299" s="31">
        <v>297</v>
      </c>
      <c r="T299" s="31" t="str">
        <f t="shared" ca="1" si="12"/>
        <v/>
      </c>
      <c r="U299" s="31" t="str">
        <f t="shared" ca="1" si="13"/>
        <v/>
      </c>
      <c r="V299" s="31" t="str">
        <f ca="1">IF(INDEX(Tendina_Brand_per_Settore,SERVIZIO!$A$4)='Pivot Punti Vendita'!$T299,'Pivot Punti Vendita'!$U299,"")</f>
        <v/>
      </c>
    </row>
    <row r="300" spans="15:22" x14ac:dyDescent="0.25">
      <c r="O300" s="31" t="str">
        <f ca="1">IFERROR(IF(SERVIZIO!$A$3=1,IF(GETPIVOTDATA("N. Punti Vendita",$A$1,"Brand",$A300,"Data",DATE(YEAR(INDEX(Tendina_Data,SERVIZIO!$A$2)),MONTH(INDEX(Tendina_Data,SERVIZIO!$A$2)),1),"Settore",$B300)&lt;&gt;"",GETPIVOTDATA("N. Punti Vendita",$A$1,"Brand",$A300,"Data",DATE(YEAR(INDEX(Tendina_Data,SERVIZIO!$A$2)),MONTH(INDEX(Tendina_Data,SERVIZIO!$A$2)),1),"Settore",$B300),""),IF(AND(GETPIVOTDATA("N. Punti Vendita",$A$1,"Brand",$A300,"Data",DATE(YEAR(INDEX(Tendina_Data,SERVIZIO!$A$2)),MONTH(INDEX(Tendina_Data,SERVIZIO!$A$2)),1),"Settore",INDEX(Tendina_Settori,SERVIZIO!$A$3))&lt;&gt;"",INDEX(Tendina_Settori,SERVIZIO!$A$3)=$B300)=TRUE,GETPIVOTDATA("N. Punti Vendita",$A$1,"Brand",$A300,"Data",DATE(YEAR(INDEX(Tendina_Data,SERVIZIO!$A$2)),MONTH(INDEX(Tendina_Data,SERVIZIO!$A$2)),1),"Settore",INDEX(Tendina_Settori,SERVIZIO!$A$3)),"")),"")</f>
        <v/>
      </c>
      <c r="P300" s="31" t="str">
        <f ca="1">IF(O300&lt;&gt;"",O300-(COUNTIF($O$3:O300,O300)/1000),"")</f>
        <v/>
      </c>
      <c r="Q300" s="31" t="str">
        <f t="shared" ca="1" si="14"/>
        <v/>
      </c>
      <c r="R300" s="31"/>
      <c r="S300" s="31">
        <v>298</v>
      </c>
      <c r="T300" s="31" t="str">
        <f t="shared" ca="1" si="12"/>
        <v/>
      </c>
      <c r="U300" s="31" t="str">
        <f t="shared" ca="1" si="13"/>
        <v/>
      </c>
      <c r="V300" s="31" t="str">
        <f ca="1">IF(INDEX(Tendina_Brand_per_Settore,SERVIZIO!$A$4)='Pivot Punti Vendita'!$T300,'Pivot Punti Vendita'!$U300,"")</f>
        <v/>
      </c>
    </row>
    <row r="301" spans="15:22" x14ac:dyDescent="0.25">
      <c r="O301" s="31" t="str">
        <f ca="1">IFERROR(IF(SERVIZIO!$A$3=1,IF(GETPIVOTDATA("N. Punti Vendita",$A$1,"Brand",$A301,"Data",DATE(YEAR(INDEX(Tendina_Data,SERVIZIO!$A$2)),MONTH(INDEX(Tendina_Data,SERVIZIO!$A$2)),1),"Settore",$B301)&lt;&gt;"",GETPIVOTDATA("N. Punti Vendita",$A$1,"Brand",$A301,"Data",DATE(YEAR(INDEX(Tendina_Data,SERVIZIO!$A$2)),MONTH(INDEX(Tendina_Data,SERVIZIO!$A$2)),1),"Settore",$B301),""),IF(AND(GETPIVOTDATA("N. Punti Vendita",$A$1,"Brand",$A301,"Data",DATE(YEAR(INDEX(Tendina_Data,SERVIZIO!$A$2)),MONTH(INDEX(Tendina_Data,SERVIZIO!$A$2)),1),"Settore",INDEX(Tendina_Settori,SERVIZIO!$A$3))&lt;&gt;"",INDEX(Tendina_Settori,SERVIZIO!$A$3)=$B301)=TRUE,GETPIVOTDATA("N. Punti Vendita",$A$1,"Brand",$A301,"Data",DATE(YEAR(INDEX(Tendina_Data,SERVIZIO!$A$2)),MONTH(INDEX(Tendina_Data,SERVIZIO!$A$2)),1),"Settore",INDEX(Tendina_Settori,SERVIZIO!$A$3)),"")),"")</f>
        <v/>
      </c>
      <c r="P301" s="31" t="str">
        <f ca="1">IF(O301&lt;&gt;"",O301-(COUNTIF($O$3:O301,O301)/1000),"")</f>
        <v/>
      </c>
      <c r="Q301" s="31" t="str">
        <f t="shared" ca="1" si="14"/>
        <v/>
      </c>
      <c r="R301" s="31"/>
      <c r="S301" s="31">
        <v>299</v>
      </c>
      <c r="T301" s="31" t="str">
        <f t="shared" ca="1" si="12"/>
        <v/>
      </c>
      <c r="U301" s="31" t="str">
        <f t="shared" ca="1" si="13"/>
        <v/>
      </c>
      <c r="V301" s="31" t="str">
        <f ca="1">IF(INDEX(Tendina_Brand_per_Settore,SERVIZIO!$A$4)='Pivot Punti Vendita'!$T301,'Pivot Punti Vendita'!$U301,"")</f>
        <v/>
      </c>
    </row>
    <row r="302" spans="15:22" x14ac:dyDescent="0.25">
      <c r="O302" s="31" t="str">
        <f ca="1">IFERROR(IF(SERVIZIO!$A$3=1,IF(GETPIVOTDATA("N. Punti Vendita",$A$1,"Brand",$A302,"Data",DATE(YEAR(INDEX(Tendina_Data,SERVIZIO!$A$2)),MONTH(INDEX(Tendina_Data,SERVIZIO!$A$2)),1),"Settore",$B302)&lt;&gt;"",GETPIVOTDATA("N. Punti Vendita",$A$1,"Brand",$A302,"Data",DATE(YEAR(INDEX(Tendina_Data,SERVIZIO!$A$2)),MONTH(INDEX(Tendina_Data,SERVIZIO!$A$2)),1),"Settore",$B302),""),IF(AND(GETPIVOTDATA("N. Punti Vendita",$A$1,"Brand",$A302,"Data",DATE(YEAR(INDEX(Tendina_Data,SERVIZIO!$A$2)),MONTH(INDEX(Tendina_Data,SERVIZIO!$A$2)),1),"Settore",INDEX(Tendina_Settori,SERVIZIO!$A$3))&lt;&gt;"",INDEX(Tendina_Settori,SERVIZIO!$A$3)=$B302)=TRUE,GETPIVOTDATA("N. Punti Vendita",$A$1,"Brand",$A302,"Data",DATE(YEAR(INDEX(Tendina_Data,SERVIZIO!$A$2)),MONTH(INDEX(Tendina_Data,SERVIZIO!$A$2)),1),"Settore",INDEX(Tendina_Settori,SERVIZIO!$A$3)),"")),"")</f>
        <v/>
      </c>
      <c r="P302" s="31" t="str">
        <f ca="1">IF(O302&lt;&gt;"",O302-(COUNTIF($O$3:O302,O302)/1000),"")</f>
        <v/>
      </c>
      <c r="Q302" s="31" t="str">
        <f t="shared" ca="1" si="14"/>
        <v/>
      </c>
      <c r="R302" s="31"/>
      <c r="S302" s="31">
        <v>300</v>
      </c>
      <c r="T302" s="31" t="str">
        <f t="shared" ca="1" si="12"/>
        <v/>
      </c>
      <c r="U302" s="31" t="str">
        <f t="shared" ca="1" si="13"/>
        <v/>
      </c>
      <c r="V302" s="31" t="str">
        <f ca="1">IF(INDEX(Tendina_Brand_per_Settore,SERVIZIO!$A$4)='Pivot Punti Vendita'!$T302,'Pivot Punti Vendita'!$U302,"")</f>
        <v/>
      </c>
    </row>
    <row r="303" spans="15:22" x14ac:dyDescent="0.25">
      <c r="O303" s="31" t="str">
        <f ca="1">IFERROR(IF(SERVIZIO!$A$3=1,IF(GETPIVOTDATA("N. Punti Vendita",$A$1,"Brand",$A303,"Data",DATE(YEAR(INDEX(Tendina_Data,SERVIZIO!$A$2)),MONTH(INDEX(Tendina_Data,SERVIZIO!$A$2)),1),"Settore",$B303)&lt;&gt;"",GETPIVOTDATA("N. Punti Vendita",$A$1,"Brand",$A303,"Data",DATE(YEAR(INDEX(Tendina_Data,SERVIZIO!$A$2)),MONTH(INDEX(Tendina_Data,SERVIZIO!$A$2)),1),"Settore",$B303),""),IF(AND(GETPIVOTDATA("N. Punti Vendita",$A$1,"Brand",$A303,"Data",DATE(YEAR(INDEX(Tendina_Data,SERVIZIO!$A$2)),MONTH(INDEX(Tendina_Data,SERVIZIO!$A$2)),1),"Settore",INDEX(Tendina_Settori,SERVIZIO!$A$3))&lt;&gt;"",INDEX(Tendina_Settori,SERVIZIO!$A$3)=$B303)=TRUE,GETPIVOTDATA("N. Punti Vendita",$A$1,"Brand",$A303,"Data",DATE(YEAR(INDEX(Tendina_Data,SERVIZIO!$A$2)),MONTH(INDEX(Tendina_Data,SERVIZIO!$A$2)),1),"Settore",INDEX(Tendina_Settori,SERVIZIO!$A$3)),"")),"")</f>
        <v/>
      </c>
      <c r="P303" s="31" t="str">
        <f ca="1">IF(O303&lt;&gt;"",O303-(COUNTIF($O$3:O303,O303)/1000),"")</f>
        <v/>
      </c>
      <c r="Q303" s="31" t="str">
        <f t="shared" ca="1" si="14"/>
        <v/>
      </c>
      <c r="R303" s="31"/>
      <c r="S303" s="31">
        <v>301</v>
      </c>
      <c r="T303" s="31" t="str">
        <f t="shared" ca="1" si="12"/>
        <v/>
      </c>
      <c r="U303" s="31" t="str">
        <f t="shared" ca="1" si="13"/>
        <v/>
      </c>
      <c r="V303" s="31" t="str">
        <f ca="1">IF(INDEX(Tendina_Brand_per_Settore,SERVIZIO!$A$4)='Pivot Punti Vendita'!$T303,'Pivot Punti Vendita'!$U303,"")</f>
        <v/>
      </c>
    </row>
    <row r="304" spans="15:22" x14ac:dyDescent="0.25">
      <c r="O304" s="31" t="str">
        <f ca="1">IFERROR(IF(SERVIZIO!$A$3=1,IF(GETPIVOTDATA("N. Punti Vendita",$A$1,"Brand",$A304,"Data",DATE(YEAR(INDEX(Tendina_Data,SERVIZIO!$A$2)),MONTH(INDEX(Tendina_Data,SERVIZIO!$A$2)),1),"Settore",$B304)&lt;&gt;"",GETPIVOTDATA("N. Punti Vendita",$A$1,"Brand",$A304,"Data",DATE(YEAR(INDEX(Tendina_Data,SERVIZIO!$A$2)),MONTH(INDEX(Tendina_Data,SERVIZIO!$A$2)),1),"Settore",$B304),""),IF(AND(GETPIVOTDATA("N. Punti Vendita",$A$1,"Brand",$A304,"Data",DATE(YEAR(INDEX(Tendina_Data,SERVIZIO!$A$2)),MONTH(INDEX(Tendina_Data,SERVIZIO!$A$2)),1),"Settore",INDEX(Tendina_Settori,SERVIZIO!$A$3))&lt;&gt;"",INDEX(Tendina_Settori,SERVIZIO!$A$3)=$B304)=TRUE,GETPIVOTDATA("N. Punti Vendita",$A$1,"Brand",$A304,"Data",DATE(YEAR(INDEX(Tendina_Data,SERVIZIO!$A$2)),MONTH(INDEX(Tendina_Data,SERVIZIO!$A$2)),1),"Settore",INDEX(Tendina_Settori,SERVIZIO!$A$3)),"")),"")</f>
        <v/>
      </c>
      <c r="P304" s="31" t="str">
        <f ca="1">IF(O304&lt;&gt;"",O304-(COUNTIF($O$3:O304,O304)/1000),"")</f>
        <v/>
      </c>
      <c r="Q304" s="31" t="str">
        <f t="shared" ca="1" si="14"/>
        <v/>
      </c>
      <c r="R304" s="31"/>
      <c r="S304" s="31">
        <v>302</v>
      </c>
      <c r="T304" s="31" t="str">
        <f t="shared" ca="1" si="12"/>
        <v/>
      </c>
      <c r="U304" s="31" t="str">
        <f t="shared" ca="1" si="13"/>
        <v/>
      </c>
      <c r="V304" s="31" t="str">
        <f ca="1">IF(INDEX(Tendina_Brand_per_Settore,SERVIZIO!$A$4)='Pivot Punti Vendita'!$T304,'Pivot Punti Vendita'!$U304,"")</f>
        <v/>
      </c>
    </row>
    <row r="305" spans="15:22" x14ac:dyDescent="0.25">
      <c r="O305" s="31" t="str">
        <f ca="1">IFERROR(IF(SERVIZIO!$A$3=1,IF(GETPIVOTDATA("N. Punti Vendita",$A$1,"Brand",$A305,"Data",DATE(YEAR(INDEX(Tendina_Data,SERVIZIO!$A$2)),MONTH(INDEX(Tendina_Data,SERVIZIO!$A$2)),1),"Settore",$B305)&lt;&gt;"",GETPIVOTDATA("N. Punti Vendita",$A$1,"Brand",$A305,"Data",DATE(YEAR(INDEX(Tendina_Data,SERVIZIO!$A$2)),MONTH(INDEX(Tendina_Data,SERVIZIO!$A$2)),1),"Settore",$B305),""),IF(AND(GETPIVOTDATA("N. Punti Vendita",$A$1,"Brand",$A305,"Data",DATE(YEAR(INDEX(Tendina_Data,SERVIZIO!$A$2)),MONTH(INDEX(Tendina_Data,SERVIZIO!$A$2)),1),"Settore",INDEX(Tendina_Settori,SERVIZIO!$A$3))&lt;&gt;"",INDEX(Tendina_Settori,SERVIZIO!$A$3)=$B305)=TRUE,GETPIVOTDATA("N. Punti Vendita",$A$1,"Brand",$A305,"Data",DATE(YEAR(INDEX(Tendina_Data,SERVIZIO!$A$2)),MONTH(INDEX(Tendina_Data,SERVIZIO!$A$2)),1),"Settore",INDEX(Tendina_Settori,SERVIZIO!$A$3)),"")),"")</f>
        <v/>
      </c>
      <c r="P305" s="31" t="str">
        <f ca="1">IF(O305&lt;&gt;"",O305-(COUNTIF($O$3:O305,O305)/1000),"")</f>
        <v/>
      </c>
      <c r="Q305" s="31" t="str">
        <f t="shared" ca="1" si="14"/>
        <v/>
      </c>
      <c r="R305" s="31"/>
      <c r="S305" s="31">
        <v>303</v>
      </c>
      <c r="T305" s="31" t="str">
        <f t="shared" ca="1" si="12"/>
        <v/>
      </c>
      <c r="U305" s="31" t="str">
        <f t="shared" ca="1" si="13"/>
        <v/>
      </c>
      <c r="V305" s="31" t="str">
        <f ca="1">IF(INDEX(Tendina_Brand_per_Settore,SERVIZIO!$A$4)='Pivot Punti Vendita'!$T305,'Pivot Punti Vendita'!$U305,"")</f>
        <v/>
      </c>
    </row>
    <row r="306" spans="15:22" x14ac:dyDescent="0.25">
      <c r="O306" s="31" t="str">
        <f ca="1">IFERROR(IF(SERVIZIO!$A$3=1,IF(GETPIVOTDATA("N. Punti Vendita",$A$1,"Brand",$A306,"Data",DATE(YEAR(INDEX(Tendina_Data,SERVIZIO!$A$2)),MONTH(INDEX(Tendina_Data,SERVIZIO!$A$2)),1),"Settore",$B306)&lt;&gt;"",GETPIVOTDATA("N. Punti Vendita",$A$1,"Brand",$A306,"Data",DATE(YEAR(INDEX(Tendina_Data,SERVIZIO!$A$2)),MONTH(INDEX(Tendina_Data,SERVIZIO!$A$2)),1),"Settore",$B306),""),IF(AND(GETPIVOTDATA("N. Punti Vendita",$A$1,"Brand",$A306,"Data",DATE(YEAR(INDEX(Tendina_Data,SERVIZIO!$A$2)),MONTH(INDEX(Tendina_Data,SERVIZIO!$A$2)),1),"Settore",INDEX(Tendina_Settori,SERVIZIO!$A$3))&lt;&gt;"",INDEX(Tendina_Settori,SERVIZIO!$A$3)=$B306)=TRUE,GETPIVOTDATA("N. Punti Vendita",$A$1,"Brand",$A306,"Data",DATE(YEAR(INDEX(Tendina_Data,SERVIZIO!$A$2)),MONTH(INDEX(Tendina_Data,SERVIZIO!$A$2)),1),"Settore",INDEX(Tendina_Settori,SERVIZIO!$A$3)),"")),"")</f>
        <v/>
      </c>
      <c r="P306" s="31" t="str">
        <f ca="1">IF(O306&lt;&gt;"",O306-(COUNTIF($O$3:O306,O306)/1000),"")</f>
        <v/>
      </c>
      <c r="Q306" s="31" t="str">
        <f t="shared" ca="1" si="14"/>
        <v/>
      </c>
      <c r="R306" s="31"/>
      <c r="S306" s="31">
        <v>304</v>
      </c>
      <c r="T306" s="31" t="str">
        <f t="shared" ca="1" si="12"/>
        <v/>
      </c>
      <c r="U306" s="31" t="str">
        <f t="shared" ca="1" si="13"/>
        <v/>
      </c>
      <c r="V306" s="31" t="str">
        <f ca="1">IF(INDEX(Tendina_Brand_per_Settore,SERVIZIO!$A$4)='Pivot Punti Vendita'!$T306,'Pivot Punti Vendita'!$U306,"")</f>
        <v/>
      </c>
    </row>
    <row r="307" spans="15:22" x14ac:dyDescent="0.25">
      <c r="O307" s="31" t="str">
        <f ca="1">IFERROR(IF(SERVIZIO!$A$3=1,IF(GETPIVOTDATA("N. Punti Vendita",$A$1,"Brand",$A307,"Data",DATE(YEAR(INDEX(Tendina_Data,SERVIZIO!$A$2)),MONTH(INDEX(Tendina_Data,SERVIZIO!$A$2)),1),"Settore",$B307)&lt;&gt;"",GETPIVOTDATA("N. Punti Vendita",$A$1,"Brand",$A307,"Data",DATE(YEAR(INDEX(Tendina_Data,SERVIZIO!$A$2)),MONTH(INDEX(Tendina_Data,SERVIZIO!$A$2)),1),"Settore",$B307),""),IF(AND(GETPIVOTDATA("N. Punti Vendita",$A$1,"Brand",$A307,"Data",DATE(YEAR(INDEX(Tendina_Data,SERVIZIO!$A$2)),MONTH(INDEX(Tendina_Data,SERVIZIO!$A$2)),1),"Settore",INDEX(Tendina_Settori,SERVIZIO!$A$3))&lt;&gt;"",INDEX(Tendina_Settori,SERVIZIO!$A$3)=$B307)=TRUE,GETPIVOTDATA("N. Punti Vendita",$A$1,"Brand",$A307,"Data",DATE(YEAR(INDEX(Tendina_Data,SERVIZIO!$A$2)),MONTH(INDEX(Tendina_Data,SERVIZIO!$A$2)),1),"Settore",INDEX(Tendina_Settori,SERVIZIO!$A$3)),"")),"")</f>
        <v/>
      </c>
      <c r="P307" s="31" t="str">
        <f ca="1">IF(O307&lt;&gt;"",O307-(COUNTIF($O$3:O307,O307)/1000),"")</f>
        <v/>
      </c>
      <c r="Q307" s="31" t="str">
        <f t="shared" ca="1" si="14"/>
        <v/>
      </c>
      <c r="R307" s="31"/>
      <c r="S307" s="31">
        <v>305</v>
      </c>
      <c r="T307" s="31" t="str">
        <f t="shared" ca="1" si="12"/>
        <v/>
      </c>
      <c r="U307" s="31" t="str">
        <f t="shared" ca="1" si="13"/>
        <v/>
      </c>
      <c r="V307" s="31" t="str">
        <f ca="1">IF(INDEX(Tendina_Brand_per_Settore,SERVIZIO!$A$4)='Pivot Punti Vendita'!$T307,'Pivot Punti Vendita'!$U307,"")</f>
        <v/>
      </c>
    </row>
    <row r="308" spans="15:22" x14ac:dyDescent="0.25">
      <c r="O308" s="31" t="str">
        <f ca="1">IFERROR(IF(SERVIZIO!$A$3=1,IF(GETPIVOTDATA("N. Punti Vendita",$A$1,"Brand",$A308,"Data",DATE(YEAR(INDEX(Tendina_Data,SERVIZIO!$A$2)),MONTH(INDEX(Tendina_Data,SERVIZIO!$A$2)),1),"Settore",$B308)&lt;&gt;"",GETPIVOTDATA("N. Punti Vendita",$A$1,"Brand",$A308,"Data",DATE(YEAR(INDEX(Tendina_Data,SERVIZIO!$A$2)),MONTH(INDEX(Tendina_Data,SERVIZIO!$A$2)),1),"Settore",$B308),""),IF(AND(GETPIVOTDATA("N. Punti Vendita",$A$1,"Brand",$A308,"Data",DATE(YEAR(INDEX(Tendina_Data,SERVIZIO!$A$2)),MONTH(INDEX(Tendina_Data,SERVIZIO!$A$2)),1),"Settore",INDEX(Tendina_Settori,SERVIZIO!$A$3))&lt;&gt;"",INDEX(Tendina_Settori,SERVIZIO!$A$3)=$B308)=TRUE,GETPIVOTDATA("N. Punti Vendita",$A$1,"Brand",$A308,"Data",DATE(YEAR(INDEX(Tendina_Data,SERVIZIO!$A$2)),MONTH(INDEX(Tendina_Data,SERVIZIO!$A$2)),1),"Settore",INDEX(Tendina_Settori,SERVIZIO!$A$3)),"")),"")</f>
        <v/>
      </c>
      <c r="P308" s="31" t="str">
        <f ca="1">IF(O308&lt;&gt;"",O308-(COUNTIF($O$3:O308,O308)/1000),"")</f>
        <v/>
      </c>
      <c r="Q308" s="31" t="str">
        <f t="shared" ca="1" si="14"/>
        <v/>
      </c>
      <c r="R308" s="31"/>
      <c r="S308" s="31">
        <v>306</v>
      </c>
      <c r="T308" s="31" t="str">
        <f t="shared" ca="1" si="12"/>
        <v/>
      </c>
      <c r="U308" s="31" t="str">
        <f t="shared" ca="1" si="13"/>
        <v/>
      </c>
      <c r="V308" s="31" t="str">
        <f ca="1">IF(INDEX(Tendina_Brand_per_Settore,SERVIZIO!$A$4)='Pivot Punti Vendita'!$T308,'Pivot Punti Vendita'!$U308,"")</f>
        <v/>
      </c>
    </row>
    <row r="309" spans="15:22" x14ac:dyDescent="0.25">
      <c r="O309" s="31" t="str">
        <f ca="1">IFERROR(IF(SERVIZIO!$A$3=1,IF(GETPIVOTDATA("N. Punti Vendita",$A$1,"Brand",$A309,"Data",DATE(YEAR(INDEX(Tendina_Data,SERVIZIO!$A$2)),MONTH(INDEX(Tendina_Data,SERVIZIO!$A$2)),1),"Settore",$B309)&lt;&gt;"",GETPIVOTDATA("N. Punti Vendita",$A$1,"Brand",$A309,"Data",DATE(YEAR(INDEX(Tendina_Data,SERVIZIO!$A$2)),MONTH(INDEX(Tendina_Data,SERVIZIO!$A$2)),1),"Settore",$B309),""),IF(AND(GETPIVOTDATA("N. Punti Vendita",$A$1,"Brand",$A309,"Data",DATE(YEAR(INDEX(Tendina_Data,SERVIZIO!$A$2)),MONTH(INDEX(Tendina_Data,SERVIZIO!$A$2)),1),"Settore",INDEX(Tendina_Settori,SERVIZIO!$A$3))&lt;&gt;"",INDEX(Tendina_Settori,SERVIZIO!$A$3)=$B309)=TRUE,GETPIVOTDATA("N. Punti Vendita",$A$1,"Brand",$A309,"Data",DATE(YEAR(INDEX(Tendina_Data,SERVIZIO!$A$2)),MONTH(INDEX(Tendina_Data,SERVIZIO!$A$2)),1),"Settore",INDEX(Tendina_Settori,SERVIZIO!$A$3)),"")),"")</f>
        <v/>
      </c>
      <c r="P309" s="31" t="str">
        <f ca="1">IF(O309&lt;&gt;"",O309-(COUNTIF($O$3:O309,O309)/1000),"")</f>
        <v/>
      </c>
      <c r="Q309" s="31" t="str">
        <f t="shared" ca="1" si="14"/>
        <v/>
      </c>
      <c r="R309" s="31"/>
      <c r="S309" s="31">
        <v>307</v>
      </c>
      <c r="T309" s="31" t="str">
        <f t="shared" ca="1" si="12"/>
        <v/>
      </c>
      <c r="U309" s="31" t="str">
        <f t="shared" ca="1" si="13"/>
        <v/>
      </c>
      <c r="V309" s="31" t="str">
        <f ca="1">IF(INDEX(Tendina_Brand_per_Settore,SERVIZIO!$A$4)='Pivot Punti Vendita'!$T309,'Pivot Punti Vendita'!$U309,"")</f>
        <v/>
      </c>
    </row>
    <row r="310" spans="15:22" x14ac:dyDescent="0.25">
      <c r="O310" s="31" t="str">
        <f ca="1">IFERROR(IF(SERVIZIO!$A$3=1,IF(GETPIVOTDATA("N. Punti Vendita",$A$1,"Brand",$A310,"Data",DATE(YEAR(INDEX(Tendina_Data,SERVIZIO!$A$2)),MONTH(INDEX(Tendina_Data,SERVIZIO!$A$2)),1),"Settore",$B310)&lt;&gt;"",GETPIVOTDATA("N. Punti Vendita",$A$1,"Brand",$A310,"Data",DATE(YEAR(INDEX(Tendina_Data,SERVIZIO!$A$2)),MONTH(INDEX(Tendina_Data,SERVIZIO!$A$2)),1),"Settore",$B310),""),IF(AND(GETPIVOTDATA("N. Punti Vendita",$A$1,"Brand",$A310,"Data",DATE(YEAR(INDEX(Tendina_Data,SERVIZIO!$A$2)),MONTH(INDEX(Tendina_Data,SERVIZIO!$A$2)),1),"Settore",INDEX(Tendina_Settori,SERVIZIO!$A$3))&lt;&gt;"",INDEX(Tendina_Settori,SERVIZIO!$A$3)=$B310)=TRUE,GETPIVOTDATA("N. Punti Vendita",$A$1,"Brand",$A310,"Data",DATE(YEAR(INDEX(Tendina_Data,SERVIZIO!$A$2)),MONTH(INDEX(Tendina_Data,SERVIZIO!$A$2)),1),"Settore",INDEX(Tendina_Settori,SERVIZIO!$A$3)),"")),"")</f>
        <v/>
      </c>
      <c r="P310" s="31" t="str">
        <f ca="1">IF(O310&lt;&gt;"",O310-(COUNTIF($O$3:O310,O310)/1000),"")</f>
        <v/>
      </c>
      <c r="Q310" s="31" t="str">
        <f t="shared" ca="1" si="14"/>
        <v/>
      </c>
      <c r="R310" s="31"/>
      <c r="S310" s="31">
        <v>308</v>
      </c>
      <c r="T310" s="31" t="str">
        <f t="shared" ca="1" si="12"/>
        <v/>
      </c>
      <c r="U310" s="31" t="str">
        <f t="shared" ca="1" si="13"/>
        <v/>
      </c>
      <c r="V310" s="31" t="str">
        <f ca="1">IF(INDEX(Tendina_Brand_per_Settore,SERVIZIO!$A$4)='Pivot Punti Vendita'!$T310,'Pivot Punti Vendita'!$U310,"")</f>
        <v/>
      </c>
    </row>
    <row r="311" spans="15:22" x14ac:dyDescent="0.25">
      <c r="O311" s="31" t="str">
        <f ca="1">IFERROR(IF(SERVIZIO!$A$3=1,IF(GETPIVOTDATA("N. Punti Vendita",$A$1,"Brand",$A311,"Data",DATE(YEAR(INDEX(Tendina_Data,SERVIZIO!$A$2)),MONTH(INDEX(Tendina_Data,SERVIZIO!$A$2)),1),"Settore",$B311)&lt;&gt;"",GETPIVOTDATA("N. Punti Vendita",$A$1,"Brand",$A311,"Data",DATE(YEAR(INDEX(Tendina_Data,SERVIZIO!$A$2)),MONTH(INDEX(Tendina_Data,SERVIZIO!$A$2)),1),"Settore",$B311),""),IF(AND(GETPIVOTDATA("N. Punti Vendita",$A$1,"Brand",$A311,"Data",DATE(YEAR(INDEX(Tendina_Data,SERVIZIO!$A$2)),MONTH(INDEX(Tendina_Data,SERVIZIO!$A$2)),1),"Settore",INDEX(Tendina_Settori,SERVIZIO!$A$3))&lt;&gt;"",INDEX(Tendina_Settori,SERVIZIO!$A$3)=$B311)=TRUE,GETPIVOTDATA("N. Punti Vendita",$A$1,"Brand",$A311,"Data",DATE(YEAR(INDEX(Tendina_Data,SERVIZIO!$A$2)),MONTH(INDEX(Tendina_Data,SERVIZIO!$A$2)),1),"Settore",INDEX(Tendina_Settori,SERVIZIO!$A$3)),"")),"")</f>
        <v/>
      </c>
      <c r="P311" s="31" t="str">
        <f ca="1">IF(O311&lt;&gt;"",O311-(COUNTIF($O$3:O311,O311)/1000),"")</f>
        <v/>
      </c>
      <c r="Q311" s="31" t="str">
        <f t="shared" ca="1" si="14"/>
        <v/>
      </c>
      <c r="R311" s="31"/>
      <c r="S311" s="31">
        <v>309</v>
      </c>
      <c r="T311" s="31" t="str">
        <f t="shared" ca="1" si="12"/>
        <v/>
      </c>
      <c r="U311" s="31" t="str">
        <f t="shared" ca="1" si="13"/>
        <v/>
      </c>
      <c r="V311" s="31" t="str">
        <f ca="1">IF(INDEX(Tendina_Brand_per_Settore,SERVIZIO!$A$4)='Pivot Punti Vendita'!$T311,'Pivot Punti Vendita'!$U311,"")</f>
        <v/>
      </c>
    </row>
    <row r="312" spans="15:22" x14ac:dyDescent="0.25">
      <c r="O312" s="31" t="str">
        <f ca="1">IFERROR(IF(SERVIZIO!$A$3=1,IF(GETPIVOTDATA("N. Punti Vendita",$A$1,"Brand",$A312,"Data",DATE(YEAR(INDEX(Tendina_Data,SERVIZIO!$A$2)),MONTH(INDEX(Tendina_Data,SERVIZIO!$A$2)),1),"Settore",$B312)&lt;&gt;"",GETPIVOTDATA("N. Punti Vendita",$A$1,"Brand",$A312,"Data",DATE(YEAR(INDEX(Tendina_Data,SERVIZIO!$A$2)),MONTH(INDEX(Tendina_Data,SERVIZIO!$A$2)),1),"Settore",$B312),""),IF(AND(GETPIVOTDATA("N. Punti Vendita",$A$1,"Brand",$A312,"Data",DATE(YEAR(INDEX(Tendina_Data,SERVIZIO!$A$2)),MONTH(INDEX(Tendina_Data,SERVIZIO!$A$2)),1),"Settore",INDEX(Tendina_Settori,SERVIZIO!$A$3))&lt;&gt;"",INDEX(Tendina_Settori,SERVIZIO!$A$3)=$B312)=TRUE,GETPIVOTDATA("N. Punti Vendita",$A$1,"Brand",$A312,"Data",DATE(YEAR(INDEX(Tendina_Data,SERVIZIO!$A$2)),MONTH(INDEX(Tendina_Data,SERVIZIO!$A$2)),1),"Settore",INDEX(Tendina_Settori,SERVIZIO!$A$3)),"")),"")</f>
        <v/>
      </c>
      <c r="P312" s="31" t="str">
        <f ca="1">IF(O312&lt;&gt;"",O312-(COUNTIF($O$3:O312,O312)/1000),"")</f>
        <v/>
      </c>
      <c r="Q312" s="31" t="str">
        <f t="shared" ca="1" si="14"/>
        <v/>
      </c>
      <c r="R312" s="31"/>
      <c r="S312" s="31">
        <v>310</v>
      </c>
      <c r="T312" s="31" t="str">
        <f t="shared" ca="1" si="12"/>
        <v/>
      </c>
      <c r="U312" s="31" t="str">
        <f t="shared" ca="1" si="13"/>
        <v/>
      </c>
      <c r="V312" s="31" t="str">
        <f ca="1">IF(INDEX(Tendina_Brand_per_Settore,SERVIZIO!$A$4)='Pivot Punti Vendita'!$T312,'Pivot Punti Vendita'!$U312,"")</f>
        <v/>
      </c>
    </row>
    <row r="313" spans="15:22" x14ac:dyDescent="0.25">
      <c r="O313" s="31" t="str">
        <f ca="1">IFERROR(IF(SERVIZIO!$A$3=1,IF(GETPIVOTDATA("N. Punti Vendita",$A$1,"Brand",$A313,"Data",DATE(YEAR(INDEX(Tendina_Data,SERVIZIO!$A$2)),MONTH(INDEX(Tendina_Data,SERVIZIO!$A$2)),1),"Settore",$B313)&lt;&gt;"",GETPIVOTDATA("N. Punti Vendita",$A$1,"Brand",$A313,"Data",DATE(YEAR(INDEX(Tendina_Data,SERVIZIO!$A$2)),MONTH(INDEX(Tendina_Data,SERVIZIO!$A$2)),1),"Settore",$B313),""),IF(AND(GETPIVOTDATA("N. Punti Vendita",$A$1,"Brand",$A313,"Data",DATE(YEAR(INDEX(Tendina_Data,SERVIZIO!$A$2)),MONTH(INDEX(Tendina_Data,SERVIZIO!$A$2)),1),"Settore",INDEX(Tendina_Settori,SERVIZIO!$A$3))&lt;&gt;"",INDEX(Tendina_Settori,SERVIZIO!$A$3)=$B313)=TRUE,GETPIVOTDATA("N. Punti Vendita",$A$1,"Brand",$A313,"Data",DATE(YEAR(INDEX(Tendina_Data,SERVIZIO!$A$2)),MONTH(INDEX(Tendina_Data,SERVIZIO!$A$2)),1),"Settore",INDEX(Tendina_Settori,SERVIZIO!$A$3)),"")),"")</f>
        <v/>
      </c>
      <c r="P313" s="31" t="str">
        <f ca="1">IF(O313&lt;&gt;"",O313-(COUNTIF($O$3:O313,O313)/1000),"")</f>
        <v/>
      </c>
      <c r="Q313" s="31" t="str">
        <f t="shared" ca="1" si="14"/>
        <v/>
      </c>
      <c r="R313" s="31"/>
      <c r="S313" s="31">
        <v>311</v>
      </c>
      <c r="T313" s="31" t="str">
        <f t="shared" ca="1" si="12"/>
        <v/>
      </c>
      <c r="U313" s="31" t="str">
        <f t="shared" ca="1" si="13"/>
        <v/>
      </c>
      <c r="V313" s="31" t="str">
        <f ca="1">IF(INDEX(Tendina_Brand_per_Settore,SERVIZIO!$A$4)='Pivot Punti Vendita'!$T313,'Pivot Punti Vendita'!$U313,"")</f>
        <v/>
      </c>
    </row>
    <row r="314" spans="15:22" x14ac:dyDescent="0.25">
      <c r="O314" s="31" t="str">
        <f ca="1">IFERROR(IF(SERVIZIO!$A$3=1,IF(GETPIVOTDATA("N. Punti Vendita",$A$1,"Brand",$A314,"Data",DATE(YEAR(INDEX(Tendina_Data,SERVIZIO!$A$2)),MONTH(INDEX(Tendina_Data,SERVIZIO!$A$2)),1),"Settore",$B314)&lt;&gt;"",GETPIVOTDATA("N. Punti Vendita",$A$1,"Brand",$A314,"Data",DATE(YEAR(INDEX(Tendina_Data,SERVIZIO!$A$2)),MONTH(INDEX(Tendina_Data,SERVIZIO!$A$2)),1),"Settore",$B314),""),IF(AND(GETPIVOTDATA("N. Punti Vendita",$A$1,"Brand",$A314,"Data",DATE(YEAR(INDEX(Tendina_Data,SERVIZIO!$A$2)),MONTH(INDEX(Tendina_Data,SERVIZIO!$A$2)),1),"Settore",INDEX(Tendina_Settori,SERVIZIO!$A$3))&lt;&gt;"",INDEX(Tendina_Settori,SERVIZIO!$A$3)=$B314)=TRUE,GETPIVOTDATA("N. Punti Vendita",$A$1,"Brand",$A314,"Data",DATE(YEAR(INDEX(Tendina_Data,SERVIZIO!$A$2)),MONTH(INDEX(Tendina_Data,SERVIZIO!$A$2)),1),"Settore",INDEX(Tendina_Settori,SERVIZIO!$A$3)),"")),"")</f>
        <v/>
      </c>
      <c r="P314" s="31" t="str">
        <f ca="1">IF(O314&lt;&gt;"",O314-(COUNTIF($O$3:O314,O314)/1000),"")</f>
        <v/>
      </c>
      <c r="Q314" s="31" t="str">
        <f t="shared" ca="1" si="14"/>
        <v/>
      </c>
      <c r="R314" s="31"/>
      <c r="S314" s="31">
        <v>312</v>
      </c>
      <c r="T314" s="31" t="str">
        <f t="shared" ca="1" si="12"/>
        <v/>
      </c>
      <c r="U314" s="31" t="str">
        <f t="shared" ca="1" si="13"/>
        <v/>
      </c>
      <c r="V314" s="31" t="str">
        <f ca="1">IF(INDEX(Tendina_Brand_per_Settore,SERVIZIO!$A$4)='Pivot Punti Vendita'!$T314,'Pivot Punti Vendita'!$U314,"")</f>
        <v/>
      </c>
    </row>
    <row r="315" spans="15:22" x14ac:dyDescent="0.25">
      <c r="O315" s="31" t="str">
        <f ca="1">IFERROR(IF(SERVIZIO!$A$3=1,IF(GETPIVOTDATA("N. Punti Vendita",$A$1,"Brand",$A315,"Data",DATE(YEAR(INDEX(Tendina_Data,SERVIZIO!$A$2)),MONTH(INDEX(Tendina_Data,SERVIZIO!$A$2)),1),"Settore",$B315)&lt;&gt;"",GETPIVOTDATA("N. Punti Vendita",$A$1,"Brand",$A315,"Data",DATE(YEAR(INDEX(Tendina_Data,SERVIZIO!$A$2)),MONTH(INDEX(Tendina_Data,SERVIZIO!$A$2)),1),"Settore",$B315),""),IF(AND(GETPIVOTDATA("N. Punti Vendita",$A$1,"Brand",$A315,"Data",DATE(YEAR(INDEX(Tendina_Data,SERVIZIO!$A$2)),MONTH(INDEX(Tendina_Data,SERVIZIO!$A$2)),1),"Settore",INDEX(Tendina_Settori,SERVIZIO!$A$3))&lt;&gt;"",INDEX(Tendina_Settori,SERVIZIO!$A$3)=$B315)=TRUE,GETPIVOTDATA("N. Punti Vendita",$A$1,"Brand",$A315,"Data",DATE(YEAR(INDEX(Tendina_Data,SERVIZIO!$A$2)),MONTH(INDEX(Tendina_Data,SERVIZIO!$A$2)),1),"Settore",INDEX(Tendina_Settori,SERVIZIO!$A$3)),"")),"")</f>
        <v/>
      </c>
      <c r="P315" s="31" t="str">
        <f ca="1">IF(O315&lt;&gt;"",O315-(COUNTIF($O$3:O315,O315)/1000),"")</f>
        <v/>
      </c>
      <c r="Q315" s="31" t="str">
        <f t="shared" ca="1" si="14"/>
        <v/>
      </c>
      <c r="R315" s="31"/>
      <c r="S315" s="31">
        <v>313</v>
      </c>
      <c r="T315" s="31" t="str">
        <f t="shared" ca="1" si="12"/>
        <v/>
      </c>
      <c r="U315" s="31" t="str">
        <f t="shared" ca="1" si="13"/>
        <v/>
      </c>
      <c r="V315" s="31" t="str">
        <f ca="1">IF(INDEX(Tendina_Brand_per_Settore,SERVIZIO!$A$4)='Pivot Punti Vendita'!$T315,'Pivot Punti Vendita'!$U315,"")</f>
        <v/>
      </c>
    </row>
    <row r="316" spans="15:22" x14ac:dyDescent="0.25">
      <c r="O316" s="31" t="str">
        <f ca="1">IFERROR(IF(SERVIZIO!$A$3=1,IF(GETPIVOTDATA("N. Punti Vendita",$A$1,"Brand",$A316,"Data",DATE(YEAR(INDEX(Tendina_Data,SERVIZIO!$A$2)),MONTH(INDEX(Tendina_Data,SERVIZIO!$A$2)),1),"Settore",$B316)&lt;&gt;"",GETPIVOTDATA("N. Punti Vendita",$A$1,"Brand",$A316,"Data",DATE(YEAR(INDEX(Tendina_Data,SERVIZIO!$A$2)),MONTH(INDEX(Tendina_Data,SERVIZIO!$A$2)),1),"Settore",$B316),""),IF(AND(GETPIVOTDATA("N. Punti Vendita",$A$1,"Brand",$A316,"Data",DATE(YEAR(INDEX(Tendina_Data,SERVIZIO!$A$2)),MONTH(INDEX(Tendina_Data,SERVIZIO!$A$2)),1),"Settore",INDEX(Tendina_Settori,SERVIZIO!$A$3))&lt;&gt;"",INDEX(Tendina_Settori,SERVIZIO!$A$3)=$B316)=TRUE,GETPIVOTDATA("N. Punti Vendita",$A$1,"Brand",$A316,"Data",DATE(YEAR(INDEX(Tendina_Data,SERVIZIO!$A$2)),MONTH(INDEX(Tendina_Data,SERVIZIO!$A$2)),1),"Settore",INDEX(Tendina_Settori,SERVIZIO!$A$3)),"")),"")</f>
        <v/>
      </c>
      <c r="P316" s="31" t="str">
        <f ca="1">IF(O316&lt;&gt;"",O316-(COUNTIF($O$3:O316,O316)/1000),"")</f>
        <v/>
      </c>
      <c r="Q316" s="31" t="str">
        <f t="shared" ca="1" si="14"/>
        <v/>
      </c>
      <c r="R316" s="31"/>
      <c r="S316" s="31">
        <v>314</v>
      </c>
      <c r="T316" s="31" t="str">
        <f t="shared" ca="1" si="12"/>
        <v/>
      </c>
      <c r="U316" s="31" t="str">
        <f t="shared" ca="1" si="13"/>
        <v/>
      </c>
      <c r="V316" s="31" t="str">
        <f ca="1">IF(INDEX(Tendina_Brand_per_Settore,SERVIZIO!$A$4)='Pivot Punti Vendita'!$T316,'Pivot Punti Vendita'!$U316,"")</f>
        <v/>
      </c>
    </row>
    <row r="317" spans="15:22" x14ac:dyDescent="0.25">
      <c r="O317" s="31" t="str">
        <f ca="1">IFERROR(IF(SERVIZIO!$A$3=1,IF(GETPIVOTDATA("N. Punti Vendita",$A$1,"Brand",$A317,"Data",DATE(YEAR(INDEX(Tendina_Data,SERVIZIO!$A$2)),MONTH(INDEX(Tendina_Data,SERVIZIO!$A$2)),1),"Settore",$B317)&lt;&gt;"",GETPIVOTDATA("N. Punti Vendita",$A$1,"Brand",$A317,"Data",DATE(YEAR(INDEX(Tendina_Data,SERVIZIO!$A$2)),MONTH(INDEX(Tendina_Data,SERVIZIO!$A$2)),1),"Settore",$B317),""),IF(AND(GETPIVOTDATA("N. Punti Vendita",$A$1,"Brand",$A317,"Data",DATE(YEAR(INDEX(Tendina_Data,SERVIZIO!$A$2)),MONTH(INDEX(Tendina_Data,SERVIZIO!$A$2)),1),"Settore",INDEX(Tendina_Settori,SERVIZIO!$A$3))&lt;&gt;"",INDEX(Tendina_Settori,SERVIZIO!$A$3)=$B317)=TRUE,GETPIVOTDATA("N. Punti Vendita",$A$1,"Brand",$A317,"Data",DATE(YEAR(INDEX(Tendina_Data,SERVIZIO!$A$2)),MONTH(INDEX(Tendina_Data,SERVIZIO!$A$2)),1),"Settore",INDEX(Tendina_Settori,SERVIZIO!$A$3)),"")),"")</f>
        <v/>
      </c>
      <c r="P317" s="31" t="str">
        <f ca="1">IF(O317&lt;&gt;"",O317-(COUNTIF($O$3:O317,O317)/1000),"")</f>
        <v/>
      </c>
      <c r="Q317" s="31" t="str">
        <f t="shared" ca="1" si="14"/>
        <v/>
      </c>
      <c r="R317" s="31"/>
      <c r="S317" s="31">
        <v>315</v>
      </c>
      <c r="T317" s="31" t="str">
        <f t="shared" ca="1" si="12"/>
        <v/>
      </c>
      <c r="U317" s="31" t="str">
        <f t="shared" ca="1" si="13"/>
        <v/>
      </c>
      <c r="V317" s="31" t="str">
        <f ca="1">IF(INDEX(Tendina_Brand_per_Settore,SERVIZIO!$A$4)='Pivot Punti Vendita'!$T317,'Pivot Punti Vendita'!$U317,"")</f>
        <v/>
      </c>
    </row>
    <row r="318" spans="15:22" x14ac:dyDescent="0.25">
      <c r="O318" s="31" t="str">
        <f ca="1">IFERROR(IF(SERVIZIO!$A$3=1,IF(GETPIVOTDATA("N. Punti Vendita",$A$1,"Brand",$A318,"Data",DATE(YEAR(INDEX(Tendina_Data,SERVIZIO!$A$2)),MONTH(INDEX(Tendina_Data,SERVIZIO!$A$2)),1),"Settore",$B318)&lt;&gt;"",GETPIVOTDATA("N. Punti Vendita",$A$1,"Brand",$A318,"Data",DATE(YEAR(INDEX(Tendina_Data,SERVIZIO!$A$2)),MONTH(INDEX(Tendina_Data,SERVIZIO!$A$2)),1),"Settore",$B318),""),IF(AND(GETPIVOTDATA("N. Punti Vendita",$A$1,"Brand",$A318,"Data",DATE(YEAR(INDEX(Tendina_Data,SERVIZIO!$A$2)),MONTH(INDEX(Tendina_Data,SERVIZIO!$A$2)),1),"Settore",INDEX(Tendina_Settori,SERVIZIO!$A$3))&lt;&gt;"",INDEX(Tendina_Settori,SERVIZIO!$A$3)=$B318)=TRUE,GETPIVOTDATA("N. Punti Vendita",$A$1,"Brand",$A318,"Data",DATE(YEAR(INDEX(Tendina_Data,SERVIZIO!$A$2)),MONTH(INDEX(Tendina_Data,SERVIZIO!$A$2)),1),"Settore",INDEX(Tendina_Settori,SERVIZIO!$A$3)),"")),"")</f>
        <v/>
      </c>
      <c r="P318" s="31" t="str">
        <f ca="1">IF(O318&lt;&gt;"",O318-(COUNTIF($O$3:O318,O318)/1000),"")</f>
        <v/>
      </c>
      <c r="Q318" s="31" t="str">
        <f t="shared" ca="1" si="14"/>
        <v/>
      </c>
      <c r="R318" s="31"/>
      <c r="S318" s="31">
        <v>316</v>
      </c>
      <c r="T318" s="31" t="str">
        <f t="shared" ca="1" si="12"/>
        <v/>
      </c>
      <c r="U318" s="31" t="str">
        <f t="shared" ca="1" si="13"/>
        <v/>
      </c>
      <c r="V318" s="31" t="str">
        <f ca="1">IF(INDEX(Tendina_Brand_per_Settore,SERVIZIO!$A$4)='Pivot Punti Vendita'!$T318,'Pivot Punti Vendita'!$U318,"")</f>
        <v/>
      </c>
    </row>
    <row r="319" spans="15:22" x14ac:dyDescent="0.25">
      <c r="O319" s="31" t="str">
        <f ca="1">IFERROR(IF(SERVIZIO!$A$3=1,IF(GETPIVOTDATA("N. Punti Vendita",$A$1,"Brand",$A319,"Data",DATE(YEAR(INDEX(Tendina_Data,SERVIZIO!$A$2)),MONTH(INDEX(Tendina_Data,SERVIZIO!$A$2)),1),"Settore",$B319)&lt;&gt;"",GETPIVOTDATA("N. Punti Vendita",$A$1,"Brand",$A319,"Data",DATE(YEAR(INDEX(Tendina_Data,SERVIZIO!$A$2)),MONTH(INDEX(Tendina_Data,SERVIZIO!$A$2)),1),"Settore",$B319),""),IF(AND(GETPIVOTDATA("N. Punti Vendita",$A$1,"Brand",$A319,"Data",DATE(YEAR(INDEX(Tendina_Data,SERVIZIO!$A$2)),MONTH(INDEX(Tendina_Data,SERVIZIO!$A$2)),1),"Settore",INDEX(Tendina_Settori,SERVIZIO!$A$3))&lt;&gt;"",INDEX(Tendina_Settori,SERVIZIO!$A$3)=$B319)=TRUE,GETPIVOTDATA("N. Punti Vendita",$A$1,"Brand",$A319,"Data",DATE(YEAR(INDEX(Tendina_Data,SERVIZIO!$A$2)),MONTH(INDEX(Tendina_Data,SERVIZIO!$A$2)),1),"Settore",INDEX(Tendina_Settori,SERVIZIO!$A$3)),"")),"")</f>
        <v/>
      </c>
      <c r="P319" s="31" t="str">
        <f ca="1">IF(O319&lt;&gt;"",O319-(COUNTIF($O$3:O319,O319)/1000),"")</f>
        <v/>
      </c>
      <c r="Q319" s="31" t="str">
        <f t="shared" ca="1" si="14"/>
        <v/>
      </c>
      <c r="R319" s="31"/>
      <c r="S319" s="31">
        <v>317</v>
      </c>
      <c r="T319" s="31" t="str">
        <f t="shared" ca="1" si="12"/>
        <v/>
      </c>
      <c r="U319" s="31" t="str">
        <f t="shared" ca="1" si="13"/>
        <v/>
      </c>
      <c r="V319" s="31" t="str">
        <f ca="1">IF(INDEX(Tendina_Brand_per_Settore,SERVIZIO!$A$4)='Pivot Punti Vendita'!$T319,'Pivot Punti Vendita'!$U319,"")</f>
        <v/>
      </c>
    </row>
    <row r="320" spans="15:22" x14ac:dyDescent="0.25">
      <c r="O320" s="31" t="str">
        <f ca="1">IFERROR(IF(SERVIZIO!$A$3=1,IF(GETPIVOTDATA("N. Punti Vendita",$A$1,"Brand",$A320,"Data",DATE(YEAR(INDEX(Tendina_Data,SERVIZIO!$A$2)),MONTH(INDEX(Tendina_Data,SERVIZIO!$A$2)),1),"Settore",$B320)&lt;&gt;"",GETPIVOTDATA("N. Punti Vendita",$A$1,"Brand",$A320,"Data",DATE(YEAR(INDEX(Tendina_Data,SERVIZIO!$A$2)),MONTH(INDEX(Tendina_Data,SERVIZIO!$A$2)),1),"Settore",$B320),""),IF(AND(GETPIVOTDATA("N. Punti Vendita",$A$1,"Brand",$A320,"Data",DATE(YEAR(INDEX(Tendina_Data,SERVIZIO!$A$2)),MONTH(INDEX(Tendina_Data,SERVIZIO!$A$2)),1),"Settore",INDEX(Tendina_Settori,SERVIZIO!$A$3))&lt;&gt;"",INDEX(Tendina_Settori,SERVIZIO!$A$3)=$B320)=TRUE,GETPIVOTDATA("N. Punti Vendita",$A$1,"Brand",$A320,"Data",DATE(YEAR(INDEX(Tendina_Data,SERVIZIO!$A$2)),MONTH(INDEX(Tendina_Data,SERVIZIO!$A$2)),1),"Settore",INDEX(Tendina_Settori,SERVIZIO!$A$3)),"")),"")</f>
        <v/>
      </c>
      <c r="P320" s="31" t="str">
        <f ca="1">IF(O320&lt;&gt;"",O320-(COUNTIF($O$3:O320,O320)/1000),"")</f>
        <v/>
      </c>
      <c r="Q320" s="31" t="str">
        <f t="shared" ca="1" si="14"/>
        <v/>
      </c>
      <c r="R320" s="31"/>
      <c r="S320" s="31">
        <v>318</v>
      </c>
      <c r="T320" s="31" t="str">
        <f t="shared" ca="1" si="12"/>
        <v/>
      </c>
      <c r="U320" s="31" t="str">
        <f t="shared" ca="1" si="13"/>
        <v/>
      </c>
      <c r="V320" s="31" t="str">
        <f ca="1">IF(INDEX(Tendina_Brand_per_Settore,SERVIZIO!$A$4)='Pivot Punti Vendita'!$T320,'Pivot Punti Vendita'!$U320,"")</f>
        <v/>
      </c>
    </row>
    <row r="321" spans="15:22" x14ac:dyDescent="0.25">
      <c r="O321" s="31" t="str">
        <f ca="1">IFERROR(IF(SERVIZIO!$A$3=1,IF(GETPIVOTDATA("N. Punti Vendita",$A$1,"Brand",$A321,"Data",DATE(YEAR(INDEX(Tendina_Data,SERVIZIO!$A$2)),MONTH(INDEX(Tendina_Data,SERVIZIO!$A$2)),1),"Settore",$B321)&lt;&gt;"",GETPIVOTDATA("N. Punti Vendita",$A$1,"Brand",$A321,"Data",DATE(YEAR(INDEX(Tendina_Data,SERVIZIO!$A$2)),MONTH(INDEX(Tendina_Data,SERVIZIO!$A$2)),1),"Settore",$B321),""),IF(AND(GETPIVOTDATA("N. Punti Vendita",$A$1,"Brand",$A321,"Data",DATE(YEAR(INDEX(Tendina_Data,SERVIZIO!$A$2)),MONTH(INDEX(Tendina_Data,SERVIZIO!$A$2)),1),"Settore",INDEX(Tendina_Settori,SERVIZIO!$A$3))&lt;&gt;"",INDEX(Tendina_Settori,SERVIZIO!$A$3)=$B321)=TRUE,GETPIVOTDATA("N. Punti Vendita",$A$1,"Brand",$A321,"Data",DATE(YEAR(INDEX(Tendina_Data,SERVIZIO!$A$2)),MONTH(INDEX(Tendina_Data,SERVIZIO!$A$2)),1),"Settore",INDEX(Tendina_Settori,SERVIZIO!$A$3)),"")),"")</f>
        <v/>
      </c>
      <c r="P321" s="31" t="str">
        <f ca="1">IF(O321&lt;&gt;"",O321-(COUNTIF($O$3:O321,O321)/1000),"")</f>
        <v/>
      </c>
      <c r="Q321" s="31" t="str">
        <f t="shared" ca="1" si="14"/>
        <v/>
      </c>
      <c r="R321" s="31"/>
      <c r="S321" s="31">
        <v>319</v>
      </c>
      <c r="T321" s="31" t="str">
        <f t="shared" ca="1" si="12"/>
        <v/>
      </c>
      <c r="U321" s="31" t="str">
        <f t="shared" ca="1" si="13"/>
        <v/>
      </c>
      <c r="V321" s="31" t="str">
        <f ca="1">IF(INDEX(Tendina_Brand_per_Settore,SERVIZIO!$A$4)='Pivot Punti Vendita'!$T321,'Pivot Punti Vendita'!$U321,"")</f>
        <v/>
      </c>
    </row>
    <row r="322" spans="15:22" x14ac:dyDescent="0.25">
      <c r="O322" s="31" t="str">
        <f ca="1">IFERROR(IF(SERVIZIO!$A$3=1,IF(GETPIVOTDATA("N. Punti Vendita",$A$1,"Brand",$A322,"Data",DATE(YEAR(INDEX(Tendina_Data,SERVIZIO!$A$2)),MONTH(INDEX(Tendina_Data,SERVIZIO!$A$2)),1),"Settore",$B322)&lt;&gt;"",GETPIVOTDATA("N. Punti Vendita",$A$1,"Brand",$A322,"Data",DATE(YEAR(INDEX(Tendina_Data,SERVIZIO!$A$2)),MONTH(INDEX(Tendina_Data,SERVIZIO!$A$2)),1),"Settore",$B322),""),IF(AND(GETPIVOTDATA("N. Punti Vendita",$A$1,"Brand",$A322,"Data",DATE(YEAR(INDEX(Tendina_Data,SERVIZIO!$A$2)),MONTH(INDEX(Tendina_Data,SERVIZIO!$A$2)),1),"Settore",INDEX(Tendina_Settori,SERVIZIO!$A$3))&lt;&gt;"",INDEX(Tendina_Settori,SERVIZIO!$A$3)=$B322)=TRUE,GETPIVOTDATA("N. Punti Vendita",$A$1,"Brand",$A322,"Data",DATE(YEAR(INDEX(Tendina_Data,SERVIZIO!$A$2)),MONTH(INDEX(Tendina_Data,SERVIZIO!$A$2)),1),"Settore",INDEX(Tendina_Settori,SERVIZIO!$A$3)),"")),"")</f>
        <v/>
      </c>
      <c r="P322" s="31" t="str">
        <f ca="1">IF(O322&lt;&gt;"",O322-(COUNTIF($O$3:O322,O322)/1000),"")</f>
        <v/>
      </c>
      <c r="Q322" s="31" t="str">
        <f t="shared" ca="1" si="14"/>
        <v/>
      </c>
      <c r="R322" s="31"/>
      <c r="S322" s="31">
        <v>320</v>
      </c>
      <c r="T322" s="31" t="str">
        <f t="shared" ca="1" si="12"/>
        <v/>
      </c>
      <c r="U322" s="31" t="str">
        <f t="shared" ca="1" si="13"/>
        <v/>
      </c>
      <c r="V322" s="31" t="str">
        <f ca="1">IF(INDEX(Tendina_Brand_per_Settore,SERVIZIO!$A$4)='Pivot Punti Vendita'!$T322,'Pivot Punti Vendita'!$U322,"")</f>
        <v/>
      </c>
    </row>
    <row r="323" spans="15:22" x14ac:dyDescent="0.25">
      <c r="O323" s="31" t="str">
        <f ca="1">IFERROR(IF(SERVIZIO!$A$3=1,IF(GETPIVOTDATA("N. Punti Vendita",$A$1,"Brand",$A323,"Data",DATE(YEAR(INDEX(Tendina_Data,SERVIZIO!$A$2)),MONTH(INDEX(Tendina_Data,SERVIZIO!$A$2)),1),"Settore",$B323)&lt;&gt;"",GETPIVOTDATA("N. Punti Vendita",$A$1,"Brand",$A323,"Data",DATE(YEAR(INDEX(Tendina_Data,SERVIZIO!$A$2)),MONTH(INDEX(Tendina_Data,SERVIZIO!$A$2)),1),"Settore",$B323),""),IF(AND(GETPIVOTDATA("N. Punti Vendita",$A$1,"Brand",$A323,"Data",DATE(YEAR(INDEX(Tendina_Data,SERVIZIO!$A$2)),MONTH(INDEX(Tendina_Data,SERVIZIO!$A$2)),1),"Settore",INDEX(Tendina_Settori,SERVIZIO!$A$3))&lt;&gt;"",INDEX(Tendina_Settori,SERVIZIO!$A$3)=$B323)=TRUE,GETPIVOTDATA("N. Punti Vendita",$A$1,"Brand",$A323,"Data",DATE(YEAR(INDEX(Tendina_Data,SERVIZIO!$A$2)),MONTH(INDEX(Tendina_Data,SERVIZIO!$A$2)),1),"Settore",INDEX(Tendina_Settori,SERVIZIO!$A$3)),"")),"")</f>
        <v/>
      </c>
      <c r="P323" s="31" t="str">
        <f ca="1">IF(O323&lt;&gt;"",O323-(COUNTIF($O$3:O323,O323)/1000),"")</f>
        <v/>
      </c>
      <c r="Q323" s="31" t="str">
        <f t="shared" ca="1" si="14"/>
        <v/>
      </c>
      <c r="R323" s="31"/>
      <c r="S323" s="31">
        <v>321</v>
      </c>
      <c r="T323" s="31" t="str">
        <f t="shared" ref="T323:T386" ca="1" si="15">IFERROR(INDEX($A$3:$A$1002,MATCH($S323,$Q$3:$Q$1002,0)),"")</f>
        <v/>
      </c>
      <c r="U323" s="31" t="str">
        <f t="shared" ref="U323:U386" ca="1" si="16">IFERROR(INDEX($O$3:$O$1002,MATCH($S323,$Q$3:$Q$1002,0)),"")</f>
        <v/>
      </c>
      <c r="V323" s="31" t="str">
        <f ca="1">IF(INDEX(Tendina_Brand_per_Settore,SERVIZIO!$A$4)='Pivot Punti Vendita'!$T323,'Pivot Punti Vendita'!$U323,"")</f>
        <v/>
      </c>
    </row>
    <row r="324" spans="15:22" x14ac:dyDescent="0.25">
      <c r="O324" s="31" t="str">
        <f ca="1">IFERROR(IF(SERVIZIO!$A$3=1,IF(GETPIVOTDATA("N. Punti Vendita",$A$1,"Brand",$A324,"Data",DATE(YEAR(INDEX(Tendina_Data,SERVIZIO!$A$2)),MONTH(INDEX(Tendina_Data,SERVIZIO!$A$2)),1),"Settore",$B324)&lt;&gt;"",GETPIVOTDATA("N. Punti Vendita",$A$1,"Brand",$A324,"Data",DATE(YEAR(INDEX(Tendina_Data,SERVIZIO!$A$2)),MONTH(INDEX(Tendina_Data,SERVIZIO!$A$2)),1),"Settore",$B324),""),IF(AND(GETPIVOTDATA("N. Punti Vendita",$A$1,"Brand",$A324,"Data",DATE(YEAR(INDEX(Tendina_Data,SERVIZIO!$A$2)),MONTH(INDEX(Tendina_Data,SERVIZIO!$A$2)),1),"Settore",INDEX(Tendina_Settori,SERVIZIO!$A$3))&lt;&gt;"",INDEX(Tendina_Settori,SERVIZIO!$A$3)=$B324)=TRUE,GETPIVOTDATA("N. Punti Vendita",$A$1,"Brand",$A324,"Data",DATE(YEAR(INDEX(Tendina_Data,SERVIZIO!$A$2)),MONTH(INDEX(Tendina_Data,SERVIZIO!$A$2)),1),"Settore",INDEX(Tendina_Settori,SERVIZIO!$A$3)),"")),"")</f>
        <v/>
      </c>
      <c r="P324" s="31" t="str">
        <f ca="1">IF(O324&lt;&gt;"",O324-(COUNTIF($O$3:O324,O324)/1000),"")</f>
        <v/>
      </c>
      <c r="Q324" s="31" t="str">
        <f t="shared" ref="Q324:Q387" ca="1" si="17">IFERROR(RANK($P324,$P$3:$P$1002),"")</f>
        <v/>
      </c>
      <c r="R324" s="31"/>
      <c r="S324" s="31">
        <v>322</v>
      </c>
      <c r="T324" s="31" t="str">
        <f t="shared" ca="1" si="15"/>
        <v/>
      </c>
      <c r="U324" s="31" t="str">
        <f t="shared" ca="1" si="16"/>
        <v/>
      </c>
      <c r="V324" s="31" t="str">
        <f ca="1">IF(INDEX(Tendina_Brand_per_Settore,SERVIZIO!$A$4)='Pivot Punti Vendita'!$T324,'Pivot Punti Vendita'!$U324,"")</f>
        <v/>
      </c>
    </row>
    <row r="325" spans="15:22" x14ac:dyDescent="0.25">
      <c r="O325" s="31" t="str">
        <f ca="1">IFERROR(IF(SERVIZIO!$A$3=1,IF(GETPIVOTDATA("N. Punti Vendita",$A$1,"Brand",$A325,"Data",DATE(YEAR(INDEX(Tendina_Data,SERVIZIO!$A$2)),MONTH(INDEX(Tendina_Data,SERVIZIO!$A$2)),1),"Settore",$B325)&lt;&gt;"",GETPIVOTDATA("N. Punti Vendita",$A$1,"Brand",$A325,"Data",DATE(YEAR(INDEX(Tendina_Data,SERVIZIO!$A$2)),MONTH(INDEX(Tendina_Data,SERVIZIO!$A$2)),1),"Settore",$B325),""),IF(AND(GETPIVOTDATA("N. Punti Vendita",$A$1,"Brand",$A325,"Data",DATE(YEAR(INDEX(Tendina_Data,SERVIZIO!$A$2)),MONTH(INDEX(Tendina_Data,SERVIZIO!$A$2)),1),"Settore",INDEX(Tendina_Settori,SERVIZIO!$A$3))&lt;&gt;"",INDEX(Tendina_Settori,SERVIZIO!$A$3)=$B325)=TRUE,GETPIVOTDATA("N. Punti Vendita",$A$1,"Brand",$A325,"Data",DATE(YEAR(INDEX(Tendina_Data,SERVIZIO!$A$2)),MONTH(INDEX(Tendina_Data,SERVIZIO!$A$2)),1),"Settore",INDEX(Tendina_Settori,SERVIZIO!$A$3)),"")),"")</f>
        <v/>
      </c>
      <c r="P325" s="31" t="str">
        <f ca="1">IF(O325&lt;&gt;"",O325-(COUNTIF($O$3:O325,O325)/1000),"")</f>
        <v/>
      </c>
      <c r="Q325" s="31" t="str">
        <f t="shared" ca="1" si="17"/>
        <v/>
      </c>
      <c r="R325" s="31"/>
      <c r="S325" s="31">
        <v>323</v>
      </c>
      <c r="T325" s="31" t="str">
        <f t="shared" ca="1" si="15"/>
        <v/>
      </c>
      <c r="U325" s="31" t="str">
        <f t="shared" ca="1" si="16"/>
        <v/>
      </c>
      <c r="V325" s="31" t="str">
        <f ca="1">IF(INDEX(Tendina_Brand_per_Settore,SERVIZIO!$A$4)='Pivot Punti Vendita'!$T325,'Pivot Punti Vendita'!$U325,"")</f>
        <v/>
      </c>
    </row>
    <row r="326" spans="15:22" x14ac:dyDescent="0.25">
      <c r="O326" s="31" t="str">
        <f ca="1">IFERROR(IF(SERVIZIO!$A$3=1,IF(GETPIVOTDATA("N. Punti Vendita",$A$1,"Brand",$A326,"Data",DATE(YEAR(INDEX(Tendina_Data,SERVIZIO!$A$2)),MONTH(INDEX(Tendina_Data,SERVIZIO!$A$2)),1),"Settore",$B326)&lt;&gt;"",GETPIVOTDATA("N. Punti Vendita",$A$1,"Brand",$A326,"Data",DATE(YEAR(INDEX(Tendina_Data,SERVIZIO!$A$2)),MONTH(INDEX(Tendina_Data,SERVIZIO!$A$2)),1),"Settore",$B326),""),IF(AND(GETPIVOTDATA("N. Punti Vendita",$A$1,"Brand",$A326,"Data",DATE(YEAR(INDEX(Tendina_Data,SERVIZIO!$A$2)),MONTH(INDEX(Tendina_Data,SERVIZIO!$A$2)),1),"Settore",INDEX(Tendina_Settori,SERVIZIO!$A$3))&lt;&gt;"",INDEX(Tendina_Settori,SERVIZIO!$A$3)=$B326)=TRUE,GETPIVOTDATA("N. Punti Vendita",$A$1,"Brand",$A326,"Data",DATE(YEAR(INDEX(Tendina_Data,SERVIZIO!$A$2)),MONTH(INDEX(Tendina_Data,SERVIZIO!$A$2)),1),"Settore",INDEX(Tendina_Settori,SERVIZIO!$A$3)),"")),"")</f>
        <v/>
      </c>
      <c r="P326" s="31" t="str">
        <f ca="1">IF(O326&lt;&gt;"",O326-(COUNTIF($O$3:O326,O326)/1000),"")</f>
        <v/>
      </c>
      <c r="Q326" s="31" t="str">
        <f t="shared" ca="1" si="17"/>
        <v/>
      </c>
      <c r="R326" s="31"/>
      <c r="S326" s="31">
        <v>324</v>
      </c>
      <c r="T326" s="31" t="str">
        <f t="shared" ca="1" si="15"/>
        <v/>
      </c>
      <c r="U326" s="31" t="str">
        <f t="shared" ca="1" si="16"/>
        <v/>
      </c>
      <c r="V326" s="31" t="str">
        <f ca="1">IF(INDEX(Tendina_Brand_per_Settore,SERVIZIO!$A$4)='Pivot Punti Vendita'!$T326,'Pivot Punti Vendita'!$U326,"")</f>
        <v/>
      </c>
    </row>
    <row r="327" spans="15:22" x14ac:dyDescent="0.25">
      <c r="O327" s="31" t="str">
        <f ca="1">IFERROR(IF(SERVIZIO!$A$3=1,IF(GETPIVOTDATA("N. Punti Vendita",$A$1,"Brand",$A327,"Data",DATE(YEAR(INDEX(Tendina_Data,SERVIZIO!$A$2)),MONTH(INDEX(Tendina_Data,SERVIZIO!$A$2)),1),"Settore",$B327)&lt;&gt;"",GETPIVOTDATA("N. Punti Vendita",$A$1,"Brand",$A327,"Data",DATE(YEAR(INDEX(Tendina_Data,SERVIZIO!$A$2)),MONTH(INDEX(Tendina_Data,SERVIZIO!$A$2)),1),"Settore",$B327),""),IF(AND(GETPIVOTDATA("N. Punti Vendita",$A$1,"Brand",$A327,"Data",DATE(YEAR(INDEX(Tendina_Data,SERVIZIO!$A$2)),MONTH(INDEX(Tendina_Data,SERVIZIO!$A$2)),1),"Settore",INDEX(Tendina_Settori,SERVIZIO!$A$3))&lt;&gt;"",INDEX(Tendina_Settori,SERVIZIO!$A$3)=$B327)=TRUE,GETPIVOTDATA("N. Punti Vendita",$A$1,"Brand",$A327,"Data",DATE(YEAR(INDEX(Tendina_Data,SERVIZIO!$A$2)),MONTH(INDEX(Tendina_Data,SERVIZIO!$A$2)),1),"Settore",INDEX(Tendina_Settori,SERVIZIO!$A$3)),"")),"")</f>
        <v/>
      </c>
      <c r="P327" s="31" t="str">
        <f ca="1">IF(O327&lt;&gt;"",O327-(COUNTIF($O$3:O327,O327)/1000),"")</f>
        <v/>
      </c>
      <c r="Q327" s="31" t="str">
        <f t="shared" ca="1" si="17"/>
        <v/>
      </c>
      <c r="R327" s="31"/>
      <c r="S327" s="31">
        <v>325</v>
      </c>
      <c r="T327" s="31" t="str">
        <f t="shared" ca="1" si="15"/>
        <v/>
      </c>
      <c r="U327" s="31" t="str">
        <f t="shared" ca="1" si="16"/>
        <v/>
      </c>
      <c r="V327" s="31" t="str">
        <f ca="1">IF(INDEX(Tendina_Brand_per_Settore,SERVIZIO!$A$4)='Pivot Punti Vendita'!$T327,'Pivot Punti Vendita'!$U327,"")</f>
        <v/>
      </c>
    </row>
    <row r="328" spans="15:22" x14ac:dyDescent="0.25">
      <c r="O328" s="31" t="str">
        <f ca="1">IFERROR(IF(SERVIZIO!$A$3=1,IF(GETPIVOTDATA("N. Punti Vendita",$A$1,"Brand",$A328,"Data",DATE(YEAR(INDEX(Tendina_Data,SERVIZIO!$A$2)),MONTH(INDEX(Tendina_Data,SERVIZIO!$A$2)),1),"Settore",$B328)&lt;&gt;"",GETPIVOTDATA("N. Punti Vendita",$A$1,"Brand",$A328,"Data",DATE(YEAR(INDEX(Tendina_Data,SERVIZIO!$A$2)),MONTH(INDEX(Tendina_Data,SERVIZIO!$A$2)),1),"Settore",$B328),""),IF(AND(GETPIVOTDATA("N. Punti Vendita",$A$1,"Brand",$A328,"Data",DATE(YEAR(INDEX(Tendina_Data,SERVIZIO!$A$2)),MONTH(INDEX(Tendina_Data,SERVIZIO!$A$2)),1),"Settore",INDEX(Tendina_Settori,SERVIZIO!$A$3))&lt;&gt;"",INDEX(Tendina_Settori,SERVIZIO!$A$3)=$B328)=TRUE,GETPIVOTDATA("N. Punti Vendita",$A$1,"Brand",$A328,"Data",DATE(YEAR(INDEX(Tendina_Data,SERVIZIO!$A$2)),MONTH(INDEX(Tendina_Data,SERVIZIO!$A$2)),1),"Settore",INDEX(Tendina_Settori,SERVIZIO!$A$3)),"")),"")</f>
        <v/>
      </c>
      <c r="P328" s="31" t="str">
        <f ca="1">IF(O328&lt;&gt;"",O328-(COUNTIF($O$3:O328,O328)/1000),"")</f>
        <v/>
      </c>
      <c r="Q328" s="31" t="str">
        <f t="shared" ca="1" si="17"/>
        <v/>
      </c>
      <c r="R328" s="31"/>
      <c r="S328" s="31">
        <v>326</v>
      </c>
      <c r="T328" s="31" t="str">
        <f t="shared" ca="1" si="15"/>
        <v/>
      </c>
      <c r="U328" s="31" t="str">
        <f t="shared" ca="1" si="16"/>
        <v/>
      </c>
      <c r="V328" s="31" t="str">
        <f ca="1">IF(INDEX(Tendina_Brand_per_Settore,SERVIZIO!$A$4)='Pivot Punti Vendita'!$T328,'Pivot Punti Vendita'!$U328,"")</f>
        <v/>
      </c>
    </row>
    <row r="329" spans="15:22" x14ac:dyDescent="0.25">
      <c r="O329" s="31" t="str">
        <f ca="1">IFERROR(IF(SERVIZIO!$A$3=1,IF(GETPIVOTDATA("N. Punti Vendita",$A$1,"Brand",$A329,"Data",DATE(YEAR(INDEX(Tendina_Data,SERVIZIO!$A$2)),MONTH(INDEX(Tendina_Data,SERVIZIO!$A$2)),1),"Settore",$B329)&lt;&gt;"",GETPIVOTDATA("N. Punti Vendita",$A$1,"Brand",$A329,"Data",DATE(YEAR(INDEX(Tendina_Data,SERVIZIO!$A$2)),MONTH(INDEX(Tendina_Data,SERVIZIO!$A$2)),1),"Settore",$B329),""),IF(AND(GETPIVOTDATA("N. Punti Vendita",$A$1,"Brand",$A329,"Data",DATE(YEAR(INDEX(Tendina_Data,SERVIZIO!$A$2)),MONTH(INDEX(Tendina_Data,SERVIZIO!$A$2)),1),"Settore",INDEX(Tendina_Settori,SERVIZIO!$A$3))&lt;&gt;"",INDEX(Tendina_Settori,SERVIZIO!$A$3)=$B329)=TRUE,GETPIVOTDATA("N. Punti Vendita",$A$1,"Brand",$A329,"Data",DATE(YEAR(INDEX(Tendina_Data,SERVIZIO!$A$2)),MONTH(INDEX(Tendina_Data,SERVIZIO!$A$2)),1),"Settore",INDEX(Tendina_Settori,SERVIZIO!$A$3)),"")),"")</f>
        <v/>
      </c>
      <c r="P329" s="31" t="str">
        <f ca="1">IF(O329&lt;&gt;"",O329-(COUNTIF($O$3:O329,O329)/1000),"")</f>
        <v/>
      </c>
      <c r="Q329" s="31" t="str">
        <f t="shared" ca="1" si="17"/>
        <v/>
      </c>
      <c r="R329" s="31"/>
      <c r="S329" s="31">
        <v>327</v>
      </c>
      <c r="T329" s="31" t="str">
        <f t="shared" ca="1" si="15"/>
        <v/>
      </c>
      <c r="U329" s="31" t="str">
        <f t="shared" ca="1" si="16"/>
        <v/>
      </c>
      <c r="V329" s="31" t="str">
        <f ca="1">IF(INDEX(Tendina_Brand_per_Settore,SERVIZIO!$A$4)='Pivot Punti Vendita'!$T329,'Pivot Punti Vendita'!$U329,"")</f>
        <v/>
      </c>
    </row>
    <row r="330" spans="15:22" x14ac:dyDescent="0.25">
      <c r="O330" s="31" t="str">
        <f ca="1">IFERROR(IF(SERVIZIO!$A$3=1,IF(GETPIVOTDATA("N. Punti Vendita",$A$1,"Brand",$A330,"Data",DATE(YEAR(INDEX(Tendina_Data,SERVIZIO!$A$2)),MONTH(INDEX(Tendina_Data,SERVIZIO!$A$2)),1),"Settore",$B330)&lt;&gt;"",GETPIVOTDATA("N. Punti Vendita",$A$1,"Brand",$A330,"Data",DATE(YEAR(INDEX(Tendina_Data,SERVIZIO!$A$2)),MONTH(INDEX(Tendina_Data,SERVIZIO!$A$2)),1),"Settore",$B330),""),IF(AND(GETPIVOTDATA("N. Punti Vendita",$A$1,"Brand",$A330,"Data",DATE(YEAR(INDEX(Tendina_Data,SERVIZIO!$A$2)),MONTH(INDEX(Tendina_Data,SERVIZIO!$A$2)),1),"Settore",INDEX(Tendina_Settori,SERVIZIO!$A$3))&lt;&gt;"",INDEX(Tendina_Settori,SERVIZIO!$A$3)=$B330)=TRUE,GETPIVOTDATA("N. Punti Vendita",$A$1,"Brand",$A330,"Data",DATE(YEAR(INDEX(Tendina_Data,SERVIZIO!$A$2)),MONTH(INDEX(Tendina_Data,SERVIZIO!$A$2)),1),"Settore",INDEX(Tendina_Settori,SERVIZIO!$A$3)),"")),"")</f>
        <v/>
      </c>
      <c r="P330" s="31" t="str">
        <f ca="1">IF(O330&lt;&gt;"",O330-(COUNTIF($O$3:O330,O330)/1000),"")</f>
        <v/>
      </c>
      <c r="Q330" s="31" t="str">
        <f t="shared" ca="1" si="17"/>
        <v/>
      </c>
      <c r="R330" s="31"/>
      <c r="S330" s="31">
        <v>328</v>
      </c>
      <c r="T330" s="31" t="str">
        <f t="shared" ca="1" si="15"/>
        <v/>
      </c>
      <c r="U330" s="31" t="str">
        <f t="shared" ca="1" si="16"/>
        <v/>
      </c>
      <c r="V330" s="31" t="str">
        <f ca="1">IF(INDEX(Tendina_Brand_per_Settore,SERVIZIO!$A$4)='Pivot Punti Vendita'!$T330,'Pivot Punti Vendita'!$U330,"")</f>
        <v/>
      </c>
    </row>
    <row r="331" spans="15:22" x14ac:dyDescent="0.25">
      <c r="O331" s="31" t="str">
        <f ca="1">IFERROR(IF(SERVIZIO!$A$3=1,IF(GETPIVOTDATA("N. Punti Vendita",$A$1,"Brand",$A331,"Data",DATE(YEAR(INDEX(Tendina_Data,SERVIZIO!$A$2)),MONTH(INDEX(Tendina_Data,SERVIZIO!$A$2)),1),"Settore",$B331)&lt;&gt;"",GETPIVOTDATA("N. Punti Vendita",$A$1,"Brand",$A331,"Data",DATE(YEAR(INDEX(Tendina_Data,SERVIZIO!$A$2)),MONTH(INDEX(Tendina_Data,SERVIZIO!$A$2)),1),"Settore",$B331),""),IF(AND(GETPIVOTDATA("N. Punti Vendita",$A$1,"Brand",$A331,"Data",DATE(YEAR(INDEX(Tendina_Data,SERVIZIO!$A$2)),MONTH(INDEX(Tendina_Data,SERVIZIO!$A$2)),1),"Settore",INDEX(Tendina_Settori,SERVIZIO!$A$3))&lt;&gt;"",INDEX(Tendina_Settori,SERVIZIO!$A$3)=$B331)=TRUE,GETPIVOTDATA("N. Punti Vendita",$A$1,"Brand",$A331,"Data",DATE(YEAR(INDEX(Tendina_Data,SERVIZIO!$A$2)),MONTH(INDEX(Tendina_Data,SERVIZIO!$A$2)),1),"Settore",INDEX(Tendina_Settori,SERVIZIO!$A$3)),"")),"")</f>
        <v/>
      </c>
      <c r="P331" s="31" t="str">
        <f ca="1">IF(O331&lt;&gt;"",O331-(COUNTIF($O$3:O331,O331)/1000),"")</f>
        <v/>
      </c>
      <c r="Q331" s="31" t="str">
        <f t="shared" ca="1" si="17"/>
        <v/>
      </c>
      <c r="R331" s="31"/>
      <c r="S331" s="31">
        <v>329</v>
      </c>
      <c r="T331" s="31" t="str">
        <f t="shared" ca="1" si="15"/>
        <v/>
      </c>
      <c r="U331" s="31" t="str">
        <f t="shared" ca="1" si="16"/>
        <v/>
      </c>
      <c r="V331" s="31" t="str">
        <f ca="1">IF(INDEX(Tendina_Brand_per_Settore,SERVIZIO!$A$4)='Pivot Punti Vendita'!$T331,'Pivot Punti Vendita'!$U331,"")</f>
        <v/>
      </c>
    </row>
    <row r="332" spans="15:22" x14ac:dyDescent="0.25">
      <c r="O332" s="31" t="str">
        <f ca="1">IFERROR(IF(SERVIZIO!$A$3=1,IF(GETPIVOTDATA("N. Punti Vendita",$A$1,"Brand",$A332,"Data",DATE(YEAR(INDEX(Tendina_Data,SERVIZIO!$A$2)),MONTH(INDEX(Tendina_Data,SERVIZIO!$A$2)),1),"Settore",$B332)&lt;&gt;"",GETPIVOTDATA("N. Punti Vendita",$A$1,"Brand",$A332,"Data",DATE(YEAR(INDEX(Tendina_Data,SERVIZIO!$A$2)),MONTH(INDEX(Tendina_Data,SERVIZIO!$A$2)),1),"Settore",$B332),""),IF(AND(GETPIVOTDATA("N. Punti Vendita",$A$1,"Brand",$A332,"Data",DATE(YEAR(INDEX(Tendina_Data,SERVIZIO!$A$2)),MONTH(INDEX(Tendina_Data,SERVIZIO!$A$2)),1),"Settore",INDEX(Tendina_Settori,SERVIZIO!$A$3))&lt;&gt;"",INDEX(Tendina_Settori,SERVIZIO!$A$3)=$B332)=TRUE,GETPIVOTDATA("N. Punti Vendita",$A$1,"Brand",$A332,"Data",DATE(YEAR(INDEX(Tendina_Data,SERVIZIO!$A$2)),MONTH(INDEX(Tendina_Data,SERVIZIO!$A$2)),1),"Settore",INDEX(Tendina_Settori,SERVIZIO!$A$3)),"")),"")</f>
        <v/>
      </c>
      <c r="P332" s="31" t="str">
        <f ca="1">IF(O332&lt;&gt;"",O332-(COUNTIF($O$3:O332,O332)/1000),"")</f>
        <v/>
      </c>
      <c r="Q332" s="31" t="str">
        <f t="shared" ca="1" si="17"/>
        <v/>
      </c>
      <c r="R332" s="31"/>
      <c r="S332" s="31">
        <v>330</v>
      </c>
      <c r="T332" s="31" t="str">
        <f t="shared" ca="1" si="15"/>
        <v/>
      </c>
      <c r="U332" s="31" t="str">
        <f t="shared" ca="1" si="16"/>
        <v/>
      </c>
      <c r="V332" s="31" t="str">
        <f ca="1">IF(INDEX(Tendina_Brand_per_Settore,SERVIZIO!$A$4)='Pivot Punti Vendita'!$T332,'Pivot Punti Vendita'!$U332,"")</f>
        <v/>
      </c>
    </row>
    <row r="333" spans="15:22" x14ac:dyDescent="0.25">
      <c r="O333" s="31" t="str">
        <f ca="1">IFERROR(IF(SERVIZIO!$A$3=1,IF(GETPIVOTDATA("N. Punti Vendita",$A$1,"Brand",$A333,"Data",DATE(YEAR(INDEX(Tendina_Data,SERVIZIO!$A$2)),MONTH(INDEX(Tendina_Data,SERVIZIO!$A$2)),1),"Settore",$B333)&lt;&gt;"",GETPIVOTDATA("N. Punti Vendita",$A$1,"Brand",$A333,"Data",DATE(YEAR(INDEX(Tendina_Data,SERVIZIO!$A$2)),MONTH(INDEX(Tendina_Data,SERVIZIO!$A$2)),1),"Settore",$B333),""),IF(AND(GETPIVOTDATA("N. Punti Vendita",$A$1,"Brand",$A333,"Data",DATE(YEAR(INDEX(Tendina_Data,SERVIZIO!$A$2)),MONTH(INDEX(Tendina_Data,SERVIZIO!$A$2)),1),"Settore",INDEX(Tendina_Settori,SERVIZIO!$A$3))&lt;&gt;"",INDEX(Tendina_Settori,SERVIZIO!$A$3)=$B333)=TRUE,GETPIVOTDATA("N. Punti Vendita",$A$1,"Brand",$A333,"Data",DATE(YEAR(INDEX(Tendina_Data,SERVIZIO!$A$2)),MONTH(INDEX(Tendina_Data,SERVIZIO!$A$2)),1),"Settore",INDEX(Tendina_Settori,SERVIZIO!$A$3)),"")),"")</f>
        <v/>
      </c>
      <c r="P333" s="31" t="str">
        <f ca="1">IF(O333&lt;&gt;"",O333-(COUNTIF($O$3:O333,O333)/1000),"")</f>
        <v/>
      </c>
      <c r="Q333" s="31" t="str">
        <f t="shared" ca="1" si="17"/>
        <v/>
      </c>
      <c r="R333" s="31"/>
      <c r="S333" s="31">
        <v>331</v>
      </c>
      <c r="T333" s="31" t="str">
        <f t="shared" ca="1" si="15"/>
        <v/>
      </c>
      <c r="U333" s="31" t="str">
        <f t="shared" ca="1" si="16"/>
        <v/>
      </c>
      <c r="V333" s="31" t="str">
        <f ca="1">IF(INDEX(Tendina_Brand_per_Settore,SERVIZIO!$A$4)='Pivot Punti Vendita'!$T333,'Pivot Punti Vendita'!$U333,"")</f>
        <v/>
      </c>
    </row>
    <row r="334" spans="15:22" x14ac:dyDescent="0.25">
      <c r="O334" s="31" t="str">
        <f ca="1">IFERROR(IF(SERVIZIO!$A$3=1,IF(GETPIVOTDATA("N. Punti Vendita",$A$1,"Brand",$A334,"Data",DATE(YEAR(INDEX(Tendina_Data,SERVIZIO!$A$2)),MONTH(INDEX(Tendina_Data,SERVIZIO!$A$2)),1),"Settore",$B334)&lt;&gt;"",GETPIVOTDATA("N. Punti Vendita",$A$1,"Brand",$A334,"Data",DATE(YEAR(INDEX(Tendina_Data,SERVIZIO!$A$2)),MONTH(INDEX(Tendina_Data,SERVIZIO!$A$2)),1),"Settore",$B334),""),IF(AND(GETPIVOTDATA("N. Punti Vendita",$A$1,"Brand",$A334,"Data",DATE(YEAR(INDEX(Tendina_Data,SERVIZIO!$A$2)),MONTH(INDEX(Tendina_Data,SERVIZIO!$A$2)),1),"Settore",INDEX(Tendina_Settori,SERVIZIO!$A$3))&lt;&gt;"",INDEX(Tendina_Settori,SERVIZIO!$A$3)=$B334)=TRUE,GETPIVOTDATA("N. Punti Vendita",$A$1,"Brand",$A334,"Data",DATE(YEAR(INDEX(Tendina_Data,SERVIZIO!$A$2)),MONTH(INDEX(Tendina_Data,SERVIZIO!$A$2)),1),"Settore",INDEX(Tendina_Settori,SERVIZIO!$A$3)),"")),"")</f>
        <v/>
      </c>
      <c r="P334" s="31" t="str">
        <f ca="1">IF(O334&lt;&gt;"",O334-(COUNTIF($O$3:O334,O334)/1000),"")</f>
        <v/>
      </c>
      <c r="Q334" s="31" t="str">
        <f t="shared" ca="1" si="17"/>
        <v/>
      </c>
      <c r="R334" s="31"/>
      <c r="S334" s="31">
        <v>332</v>
      </c>
      <c r="T334" s="31" t="str">
        <f t="shared" ca="1" si="15"/>
        <v/>
      </c>
      <c r="U334" s="31" t="str">
        <f t="shared" ca="1" si="16"/>
        <v/>
      </c>
      <c r="V334" s="31" t="str">
        <f ca="1">IF(INDEX(Tendina_Brand_per_Settore,SERVIZIO!$A$4)='Pivot Punti Vendita'!$T334,'Pivot Punti Vendita'!$U334,"")</f>
        <v/>
      </c>
    </row>
    <row r="335" spans="15:22" x14ac:dyDescent="0.25">
      <c r="O335" s="31" t="str">
        <f ca="1">IFERROR(IF(SERVIZIO!$A$3=1,IF(GETPIVOTDATA("N. Punti Vendita",$A$1,"Brand",$A335,"Data",DATE(YEAR(INDEX(Tendina_Data,SERVIZIO!$A$2)),MONTH(INDEX(Tendina_Data,SERVIZIO!$A$2)),1),"Settore",$B335)&lt;&gt;"",GETPIVOTDATA("N. Punti Vendita",$A$1,"Brand",$A335,"Data",DATE(YEAR(INDEX(Tendina_Data,SERVIZIO!$A$2)),MONTH(INDEX(Tendina_Data,SERVIZIO!$A$2)),1),"Settore",$B335),""),IF(AND(GETPIVOTDATA("N. Punti Vendita",$A$1,"Brand",$A335,"Data",DATE(YEAR(INDEX(Tendina_Data,SERVIZIO!$A$2)),MONTH(INDEX(Tendina_Data,SERVIZIO!$A$2)),1),"Settore",INDEX(Tendina_Settori,SERVIZIO!$A$3))&lt;&gt;"",INDEX(Tendina_Settori,SERVIZIO!$A$3)=$B335)=TRUE,GETPIVOTDATA("N. Punti Vendita",$A$1,"Brand",$A335,"Data",DATE(YEAR(INDEX(Tendina_Data,SERVIZIO!$A$2)),MONTH(INDEX(Tendina_Data,SERVIZIO!$A$2)),1),"Settore",INDEX(Tendina_Settori,SERVIZIO!$A$3)),"")),"")</f>
        <v/>
      </c>
      <c r="P335" s="31" t="str">
        <f ca="1">IF(O335&lt;&gt;"",O335-(COUNTIF($O$3:O335,O335)/1000),"")</f>
        <v/>
      </c>
      <c r="Q335" s="31" t="str">
        <f t="shared" ca="1" si="17"/>
        <v/>
      </c>
      <c r="R335" s="31"/>
      <c r="S335" s="31">
        <v>333</v>
      </c>
      <c r="T335" s="31" t="str">
        <f t="shared" ca="1" si="15"/>
        <v/>
      </c>
      <c r="U335" s="31" t="str">
        <f t="shared" ca="1" si="16"/>
        <v/>
      </c>
      <c r="V335" s="31" t="str">
        <f ca="1">IF(INDEX(Tendina_Brand_per_Settore,SERVIZIO!$A$4)='Pivot Punti Vendita'!$T335,'Pivot Punti Vendita'!$U335,"")</f>
        <v/>
      </c>
    </row>
    <row r="336" spans="15:22" x14ac:dyDescent="0.25">
      <c r="O336" s="31" t="str">
        <f ca="1">IFERROR(IF(SERVIZIO!$A$3=1,IF(GETPIVOTDATA("N. Punti Vendita",$A$1,"Brand",$A336,"Data",DATE(YEAR(INDEX(Tendina_Data,SERVIZIO!$A$2)),MONTH(INDEX(Tendina_Data,SERVIZIO!$A$2)),1),"Settore",$B336)&lt;&gt;"",GETPIVOTDATA("N. Punti Vendita",$A$1,"Brand",$A336,"Data",DATE(YEAR(INDEX(Tendina_Data,SERVIZIO!$A$2)),MONTH(INDEX(Tendina_Data,SERVIZIO!$A$2)),1),"Settore",$B336),""),IF(AND(GETPIVOTDATA("N. Punti Vendita",$A$1,"Brand",$A336,"Data",DATE(YEAR(INDEX(Tendina_Data,SERVIZIO!$A$2)),MONTH(INDEX(Tendina_Data,SERVIZIO!$A$2)),1),"Settore",INDEX(Tendina_Settori,SERVIZIO!$A$3))&lt;&gt;"",INDEX(Tendina_Settori,SERVIZIO!$A$3)=$B336)=TRUE,GETPIVOTDATA("N. Punti Vendita",$A$1,"Brand",$A336,"Data",DATE(YEAR(INDEX(Tendina_Data,SERVIZIO!$A$2)),MONTH(INDEX(Tendina_Data,SERVIZIO!$A$2)),1),"Settore",INDEX(Tendina_Settori,SERVIZIO!$A$3)),"")),"")</f>
        <v/>
      </c>
      <c r="P336" s="31" t="str">
        <f ca="1">IF(O336&lt;&gt;"",O336-(COUNTIF($O$3:O336,O336)/1000),"")</f>
        <v/>
      </c>
      <c r="Q336" s="31" t="str">
        <f t="shared" ca="1" si="17"/>
        <v/>
      </c>
      <c r="R336" s="31"/>
      <c r="S336" s="31">
        <v>334</v>
      </c>
      <c r="T336" s="31" t="str">
        <f t="shared" ca="1" si="15"/>
        <v/>
      </c>
      <c r="U336" s="31" t="str">
        <f t="shared" ca="1" si="16"/>
        <v/>
      </c>
      <c r="V336" s="31" t="str">
        <f ca="1">IF(INDEX(Tendina_Brand_per_Settore,SERVIZIO!$A$4)='Pivot Punti Vendita'!$T336,'Pivot Punti Vendita'!$U336,"")</f>
        <v/>
      </c>
    </row>
    <row r="337" spans="15:22" x14ac:dyDescent="0.25">
      <c r="O337" s="31" t="str">
        <f ca="1">IFERROR(IF(SERVIZIO!$A$3=1,IF(GETPIVOTDATA("N. Punti Vendita",$A$1,"Brand",$A337,"Data",DATE(YEAR(INDEX(Tendina_Data,SERVIZIO!$A$2)),MONTH(INDEX(Tendina_Data,SERVIZIO!$A$2)),1),"Settore",$B337)&lt;&gt;"",GETPIVOTDATA("N. Punti Vendita",$A$1,"Brand",$A337,"Data",DATE(YEAR(INDEX(Tendina_Data,SERVIZIO!$A$2)),MONTH(INDEX(Tendina_Data,SERVIZIO!$A$2)),1),"Settore",$B337),""),IF(AND(GETPIVOTDATA("N. Punti Vendita",$A$1,"Brand",$A337,"Data",DATE(YEAR(INDEX(Tendina_Data,SERVIZIO!$A$2)),MONTH(INDEX(Tendina_Data,SERVIZIO!$A$2)),1),"Settore",INDEX(Tendina_Settori,SERVIZIO!$A$3))&lt;&gt;"",INDEX(Tendina_Settori,SERVIZIO!$A$3)=$B337)=TRUE,GETPIVOTDATA("N. Punti Vendita",$A$1,"Brand",$A337,"Data",DATE(YEAR(INDEX(Tendina_Data,SERVIZIO!$A$2)),MONTH(INDEX(Tendina_Data,SERVIZIO!$A$2)),1),"Settore",INDEX(Tendina_Settori,SERVIZIO!$A$3)),"")),"")</f>
        <v/>
      </c>
      <c r="P337" s="31" t="str">
        <f ca="1">IF(O337&lt;&gt;"",O337-(COUNTIF($O$3:O337,O337)/1000),"")</f>
        <v/>
      </c>
      <c r="Q337" s="31" t="str">
        <f t="shared" ca="1" si="17"/>
        <v/>
      </c>
      <c r="R337" s="31"/>
      <c r="S337" s="31">
        <v>335</v>
      </c>
      <c r="T337" s="31" t="str">
        <f t="shared" ca="1" si="15"/>
        <v/>
      </c>
      <c r="U337" s="31" t="str">
        <f t="shared" ca="1" si="16"/>
        <v/>
      </c>
      <c r="V337" s="31" t="str">
        <f ca="1">IF(INDEX(Tendina_Brand_per_Settore,SERVIZIO!$A$4)='Pivot Punti Vendita'!$T337,'Pivot Punti Vendita'!$U337,"")</f>
        <v/>
      </c>
    </row>
    <row r="338" spans="15:22" x14ac:dyDescent="0.25">
      <c r="O338" s="31" t="str">
        <f ca="1">IFERROR(IF(SERVIZIO!$A$3=1,IF(GETPIVOTDATA("N. Punti Vendita",$A$1,"Brand",$A338,"Data",DATE(YEAR(INDEX(Tendina_Data,SERVIZIO!$A$2)),MONTH(INDEX(Tendina_Data,SERVIZIO!$A$2)),1),"Settore",$B338)&lt;&gt;"",GETPIVOTDATA("N. Punti Vendita",$A$1,"Brand",$A338,"Data",DATE(YEAR(INDEX(Tendina_Data,SERVIZIO!$A$2)),MONTH(INDEX(Tendina_Data,SERVIZIO!$A$2)),1),"Settore",$B338),""),IF(AND(GETPIVOTDATA("N. Punti Vendita",$A$1,"Brand",$A338,"Data",DATE(YEAR(INDEX(Tendina_Data,SERVIZIO!$A$2)),MONTH(INDEX(Tendina_Data,SERVIZIO!$A$2)),1),"Settore",INDEX(Tendina_Settori,SERVIZIO!$A$3))&lt;&gt;"",INDEX(Tendina_Settori,SERVIZIO!$A$3)=$B338)=TRUE,GETPIVOTDATA("N. Punti Vendita",$A$1,"Brand",$A338,"Data",DATE(YEAR(INDEX(Tendina_Data,SERVIZIO!$A$2)),MONTH(INDEX(Tendina_Data,SERVIZIO!$A$2)),1),"Settore",INDEX(Tendina_Settori,SERVIZIO!$A$3)),"")),"")</f>
        <v/>
      </c>
      <c r="P338" s="31" t="str">
        <f ca="1">IF(O338&lt;&gt;"",O338-(COUNTIF($O$3:O338,O338)/1000),"")</f>
        <v/>
      </c>
      <c r="Q338" s="31" t="str">
        <f t="shared" ca="1" si="17"/>
        <v/>
      </c>
      <c r="R338" s="31"/>
      <c r="S338" s="31">
        <v>336</v>
      </c>
      <c r="T338" s="31" t="str">
        <f t="shared" ca="1" si="15"/>
        <v/>
      </c>
      <c r="U338" s="31" t="str">
        <f t="shared" ca="1" si="16"/>
        <v/>
      </c>
      <c r="V338" s="31" t="str">
        <f ca="1">IF(INDEX(Tendina_Brand_per_Settore,SERVIZIO!$A$4)='Pivot Punti Vendita'!$T338,'Pivot Punti Vendita'!$U338,"")</f>
        <v/>
      </c>
    </row>
    <row r="339" spans="15:22" x14ac:dyDescent="0.25">
      <c r="O339" s="31" t="str">
        <f ca="1">IFERROR(IF(SERVIZIO!$A$3=1,IF(GETPIVOTDATA("N. Punti Vendita",$A$1,"Brand",$A339,"Data",DATE(YEAR(INDEX(Tendina_Data,SERVIZIO!$A$2)),MONTH(INDEX(Tendina_Data,SERVIZIO!$A$2)),1),"Settore",$B339)&lt;&gt;"",GETPIVOTDATA("N. Punti Vendita",$A$1,"Brand",$A339,"Data",DATE(YEAR(INDEX(Tendina_Data,SERVIZIO!$A$2)),MONTH(INDEX(Tendina_Data,SERVIZIO!$A$2)),1),"Settore",$B339),""),IF(AND(GETPIVOTDATA("N. Punti Vendita",$A$1,"Brand",$A339,"Data",DATE(YEAR(INDEX(Tendina_Data,SERVIZIO!$A$2)),MONTH(INDEX(Tendina_Data,SERVIZIO!$A$2)),1),"Settore",INDEX(Tendina_Settori,SERVIZIO!$A$3))&lt;&gt;"",INDEX(Tendina_Settori,SERVIZIO!$A$3)=$B339)=TRUE,GETPIVOTDATA("N. Punti Vendita",$A$1,"Brand",$A339,"Data",DATE(YEAR(INDEX(Tendina_Data,SERVIZIO!$A$2)),MONTH(INDEX(Tendina_Data,SERVIZIO!$A$2)),1),"Settore",INDEX(Tendina_Settori,SERVIZIO!$A$3)),"")),"")</f>
        <v/>
      </c>
      <c r="P339" s="31" t="str">
        <f ca="1">IF(O339&lt;&gt;"",O339-(COUNTIF($O$3:O339,O339)/1000),"")</f>
        <v/>
      </c>
      <c r="Q339" s="31" t="str">
        <f t="shared" ca="1" si="17"/>
        <v/>
      </c>
      <c r="R339" s="31"/>
      <c r="S339" s="31">
        <v>337</v>
      </c>
      <c r="T339" s="31" t="str">
        <f t="shared" ca="1" si="15"/>
        <v/>
      </c>
      <c r="U339" s="31" t="str">
        <f t="shared" ca="1" si="16"/>
        <v/>
      </c>
      <c r="V339" s="31" t="str">
        <f ca="1">IF(INDEX(Tendina_Brand_per_Settore,SERVIZIO!$A$4)='Pivot Punti Vendita'!$T339,'Pivot Punti Vendita'!$U339,"")</f>
        <v/>
      </c>
    </row>
    <row r="340" spans="15:22" x14ac:dyDescent="0.25">
      <c r="O340" s="31" t="str">
        <f ca="1">IFERROR(IF(SERVIZIO!$A$3=1,IF(GETPIVOTDATA("N. Punti Vendita",$A$1,"Brand",$A340,"Data",DATE(YEAR(INDEX(Tendina_Data,SERVIZIO!$A$2)),MONTH(INDEX(Tendina_Data,SERVIZIO!$A$2)),1),"Settore",$B340)&lt;&gt;"",GETPIVOTDATA("N. Punti Vendita",$A$1,"Brand",$A340,"Data",DATE(YEAR(INDEX(Tendina_Data,SERVIZIO!$A$2)),MONTH(INDEX(Tendina_Data,SERVIZIO!$A$2)),1),"Settore",$B340),""),IF(AND(GETPIVOTDATA("N. Punti Vendita",$A$1,"Brand",$A340,"Data",DATE(YEAR(INDEX(Tendina_Data,SERVIZIO!$A$2)),MONTH(INDEX(Tendina_Data,SERVIZIO!$A$2)),1),"Settore",INDEX(Tendina_Settori,SERVIZIO!$A$3))&lt;&gt;"",INDEX(Tendina_Settori,SERVIZIO!$A$3)=$B340)=TRUE,GETPIVOTDATA("N. Punti Vendita",$A$1,"Brand",$A340,"Data",DATE(YEAR(INDEX(Tendina_Data,SERVIZIO!$A$2)),MONTH(INDEX(Tendina_Data,SERVIZIO!$A$2)),1),"Settore",INDEX(Tendina_Settori,SERVIZIO!$A$3)),"")),"")</f>
        <v/>
      </c>
      <c r="P340" s="31" t="str">
        <f ca="1">IF(O340&lt;&gt;"",O340-(COUNTIF($O$3:O340,O340)/1000),"")</f>
        <v/>
      </c>
      <c r="Q340" s="31" t="str">
        <f t="shared" ca="1" si="17"/>
        <v/>
      </c>
      <c r="R340" s="31"/>
      <c r="S340" s="31">
        <v>338</v>
      </c>
      <c r="T340" s="31" t="str">
        <f t="shared" ca="1" si="15"/>
        <v/>
      </c>
      <c r="U340" s="31" t="str">
        <f t="shared" ca="1" si="16"/>
        <v/>
      </c>
      <c r="V340" s="31" t="str">
        <f ca="1">IF(INDEX(Tendina_Brand_per_Settore,SERVIZIO!$A$4)='Pivot Punti Vendita'!$T340,'Pivot Punti Vendita'!$U340,"")</f>
        <v/>
      </c>
    </row>
    <row r="341" spans="15:22" x14ac:dyDescent="0.25">
      <c r="O341" s="31" t="str">
        <f ca="1">IFERROR(IF(SERVIZIO!$A$3=1,IF(GETPIVOTDATA("N. Punti Vendita",$A$1,"Brand",$A341,"Data",DATE(YEAR(INDEX(Tendina_Data,SERVIZIO!$A$2)),MONTH(INDEX(Tendina_Data,SERVIZIO!$A$2)),1),"Settore",$B341)&lt;&gt;"",GETPIVOTDATA("N. Punti Vendita",$A$1,"Brand",$A341,"Data",DATE(YEAR(INDEX(Tendina_Data,SERVIZIO!$A$2)),MONTH(INDEX(Tendina_Data,SERVIZIO!$A$2)),1),"Settore",$B341),""),IF(AND(GETPIVOTDATA("N. Punti Vendita",$A$1,"Brand",$A341,"Data",DATE(YEAR(INDEX(Tendina_Data,SERVIZIO!$A$2)),MONTH(INDEX(Tendina_Data,SERVIZIO!$A$2)),1),"Settore",INDEX(Tendina_Settori,SERVIZIO!$A$3))&lt;&gt;"",INDEX(Tendina_Settori,SERVIZIO!$A$3)=$B341)=TRUE,GETPIVOTDATA("N. Punti Vendita",$A$1,"Brand",$A341,"Data",DATE(YEAR(INDEX(Tendina_Data,SERVIZIO!$A$2)),MONTH(INDEX(Tendina_Data,SERVIZIO!$A$2)),1),"Settore",INDEX(Tendina_Settori,SERVIZIO!$A$3)),"")),"")</f>
        <v/>
      </c>
      <c r="P341" s="31" t="str">
        <f ca="1">IF(O341&lt;&gt;"",O341-(COUNTIF($O$3:O341,O341)/1000),"")</f>
        <v/>
      </c>
      <c r="Q341" s="31" t="str">
        <f t="shared" ca="1" si="17"/>
        <v/>
      </c>
      <c r="R341" s="31"/>
      <c r="S341" s="31">
        <v>339</v>
      </c>
      <c r="T341" s="31" t="str">
        <f t="shared" ca="1" si="15"/>
        <v/>
      </c>
      <c r="U341" s="31" t="str">
        <f t="shared" ca="1" si="16"/>
        <v/>
      </c>
      <c r="V341" s="31" t="str">
        <f ca="1">IF(INDEX(Tendina_Brand_per_Settore,SERVIZIO!$A$4)='Pivot Punti Vendita'!$T341,'Pivot Punti Vendita'!$U341,"")</f>
        <v/>
      </c>
    </row>
    <row r="342" spans="15:22" x14ac:dyDescent="0.25">
      <c r="O342" s="31" t="str">
        <f ca="1">IFERROR(IF(SERVIZIO!$A$3=1,IF(GETPIVOTDATA("N. Punti Vendita",$A$1,"Brand",$A342,"Data",DATE(YEAR(INDEX(Tendina_Data,SERVIZIO!$A$2)),MONTH(INDEX(Tendina_Data,SERVIZIO!$A$2)),1),"Settore",$B342)&lt;&gt;"",GETPIVOTDATA("N. Punti Vendita",$A$1,"Brand",$A342,"Data",DATE(YEAR(INDEX(Tendina_Data,SERVIZIO!$A$2)),MONTH(INDEX(Tendina_Data,SERVIZIO!$A$2)),1),"Settore",$B342),""),IF(AND(GETPIVOTDATA("N. Punti Vendita",$A$1,"Brand",$A342,"Data",DATE(YEAR(INDEX(Tendina_Data,SERVIZIO!$A$2)),MONTH(INDEX(Tendina_Data,SERVIZIO!$A$2)),1),"Settore",INDEX(Tendina_Settori,SERVIZIO!$A$3))&lt;&gt;"",INDEX(Tendina_Settori,SERVIZIO!$A$3)=$B342)=TRUE,GETPIVOTDATA("N. Punti Vendita",$A$1,"Brand",$A342,"Data",DATE(YEAR(INDEX(Tendina_Data,SERVIZIO!$A$2)),MONTH(INDEX(Tendina_Data,SERVIZIO!$A$2)),1),"Settore",INDEX(Tendina_Settori,SERVIZIO!$A$3)),"")),"")</f>
        <v/>
      </c>
      <c r="P342" s="31" t="str">
        <f ca="1">IF(O342&lt;&gt;"",O342-(COUNTIF($O$3:O342,O342)/1000),"")</f>
        <v/>
      </c>
      <c r="Q342" s="31" t="str">
        <f t="shared" ca="1" si="17"/>
        <v/>
      </c>
      <c r="R342" s="31"/>
      <c r="S342" s="31">
        <v>340</v>
      </c>
      <c r="T342" s="31" t="str">
        <f t="shared" ca="1" si="15"/>
        <v/>
      </c>
      <c r="U342" s="31" t="str">
        <f t="shared" ca="1" si="16"/>
        <v/>
      </c>
      <c r="V342" s="31" t="str">
        <f ca="1">IF(INDEX(Tendina_Brand_per_Settore,SERVIZIO!$A$4)='Pivot Punti Vendita'!$T342,'Pivot Punti Vendita'!$U342,"")</f>
        <v/>
      </c>
    </row>
    <row r="343" spans="15:22" x14ac:dyDescent="0.25">
      <c r="O343" s="31" t="str">
        <f ca="1">IFERROR(IF(SERVIZIO!$A$3=1,IF(GETPIVOTDATA("N. Punti Vendita",$A$1,"Brand",$A343,"Data",DATE(YEAR(INDEX(Tendina_Data,SERVIZIO!$A$2)),MONTH(INDEX(Tendina_Data,SERVIZIO!$A$2)),1),"Settore",$B343)&lt;&gt;"",GETPIVOTDATA("N. Punti Vendita",$A$1,"Brand",$A343,"Data",DATE(YEAR(INDEX(Tendina_Data,SERVIZIO!$A$2)),MONTH(INDEX(Tendina_Data,SERVIZIO!$A$2)),1),"Settore",$B343),""),IF(AND(GETPIVOTDATA("N. Punti Vendita",$A$1,"Brand",$A343,"Data",DATE(YEAR(INDEX(Tendina_Data,SERVIZIO!$A$2)),MONTH(INDEX(Tendina_Data,SERVIZIO!$A$2)),1),"Settore",INDEX(Tendina_Settori,SERVIZIO!$A$3))&lt;&gt;"",INDEX(Tendina_Settori,SERVIZIO!$A$3)=$B343)=TRUE,GETPIVOTDATA("N. Punti Vendita",$A$1,"Brand",$A343,"Data",DATE(YEAR(INDEX(Tendina_Data,SERVIZIO!$A$2)),MONTH(INDEX(Tendina_Data,SERVIZIO!$A$2)),1),"Settore",INDEX(Tendina_Settori,SERVIZIO!$A$3)),"")),"")</f>
        <v/>
      </c>
      <c r="P343" s="31" t="str">
        <f ca="1">IF(O343&lt;&gt;"",O343-(COUNTIF($O$3:O343,O343)/1000),"")</f>
        <v/>
      </c>
      <c r="Q343" s="31" t="str">
        <f t="shared" ca="1" si="17"/>
        <v/>
      </c>
      <c r="R343" s="31"/>
      <c r="S343" s="31">
        <v>341</v>
      </c>
      <c r="T343" s="31" t="str">
        <f t="shared" ca="1" si="15"/>
        <v/>
      </c>
      <c r="U343" s="31" t="str">
        <f t="shared" ca="1" si="16"/>
        <v/>
      </c>
      <c r="V343" s="31" t="str">
        <f ca="1">IF(INDEX(Tendina_Brand_per_Settore,SERVIZIO!$A$4)='Pivot Punti Vendita'!$T343,'Pivot Punti Vendita'!$U343,"")</f>
        <v/>
      </c>
    </row>
    <row r="344" spans="15:22" x14ac:dyDescent="0.25">
      <c r="O344" s="31" t="str">
        <f ca="1">IFERROR(IF(SERVIZIO!$A$3=1,IF(GETPIVOTDATA("N. Punti Vendita",$A$1,"Brand",$A344,"Data",DATE(YEAR(INDEX(Tendina_Data,SERVIZIO!$A$2)),MONTH(INDEX(Tendina_Data,SERVIZIO!$A$2)),1),"Settore",$B344)&lt;&gt;"",GETPIVOTDATA("N. Punti Vendita",$A$1,"Brand",$A344,"Data",DATE(YEAR(INDEX(Tendina_Data,SERVIZIO!$A$2)),MONTH(INDEX(Tendina_Data,SERVIZIO!$A$2)),1),"Settore",$B344),""),IF(AND(GETPIVOTDATA("N. Punti Vendita",$A$1,"Brand",$A344,"Data",DATE(YEAR(INDEX(Tendina_Data,SERVIZIO!$A$2)),MONTH(INDEX(Tendina_Data,SERVIZIO!$A$2)),1),"Settore",INDEX(Tendina_Settori,SERVIZIO!$A$3))&lt;&gt;"",INDEX(Tendina_Settori,SERVIZIO!$A$3)=$B344)=TRUE,GETPIVOTDATA("N. Punti Vendita",$A$1,"Brand",$A344,"Data",DATE(YEAR(INDEX(Tendina_Data,SERVIZIO!$A$2)),MONTH(INDEX(Tendina_Data,SERVIZIO!$A$2)),1),"Settore",INDEX(Tendina_Settori,SERVIZIO!$A$3)),"")),"")</f>
        <v/>
      </c>
      <c r="P344" s="31" t="str">
        <f ca="1">IF(O344&lt;&gt;"",O344-(COUNTIF($O$3:O344,O344)/1000),"")</f>
        <v/>
      </c>
      <c r="Q344" s="31" t="str">
        <f t="shared" ca="1" si="17"/>
        <v/>
      </c>
      <c r="R344" s="31"/>
      <c r="S344" s="31">
        <v>342</v>
      </c>
      <c r="T344" s="31" t="str">
        <f t="shared" ca="1" si="15"/>
        <v/>
      </c>
      <c r="U344" s="31" t="str">
        <f t="shared" ca="1" si="16"/>
        <v/>
      </c>
      <c r="V344" s="31" t="str">
        <f ca="1">IF(INDEX(Tendina_Brand_per_Settore,SERVIZIO!$A$4)='Pivot Punti Vendita'!$T344,'Pivot Punti Vendita'!$U344,"")</f>
        <v/>
      </c>
    </row>
    <row r="345" spans="15:22" x14ac:dyDescent="0.25">
      <c r="O345" s="31" t="str">
        <f ca="1">IFERROR(IF(SERVIZIO!$A$3=1,IF(GETPIVOTDATA("N. Punti Vendita",$A$1,"Brand",$A345,"Data",DATE(YEAR(INDEX(Tendina_Data,SERVIZIO!$A$2)),MONTH(INDEX(Tendina_Data,SERVIZIO!$A$2)),1),"Settore",$B345)&lt;&gt;"",GETPIVOTDATA("N. Punti Vendita",$A$1,"Brand",$A345,"Data",DATE(YEAR(INDEX(Tendina_Data,SERVIZIO!$A$2)),MONTH(INDEX(Tendina_Data,SERVIZIO!$A$2)),1),"Settore",$B345),""),IF(AND(GETPIVOTDATA("N. Punti Vendita",$A$1,"Brand",$A345,"Data",DATE(YEAR(INDEX(Tendina_Data,SERVIZIO!$A$2)),MONTH(INDEX(Tendina_Data,SERVIZIO!$A$2)),1),"Settore",INDEX(Tendina_Settori,SERVIZIO!$A$3))&lt;&gt;"",INDEX(Tendina_Settori,SERVIZIO!$A$3)=$B345)=TRUE,GETPIVOTDATA("N. Punti Vendita",$A$1,"Brand",$A345,"Data",DATE(YEAR(INDEX(Tendina_Data,SERVIZIO!$A$2)),MONTH(INDEX(Tendina_Data,SERVIZIO!$A$2)),1),"Settore",INDEX(Tendina_Settori,SERVIZIO!$A$3)),"")),"")</f>
        <v/>
      </c>
      <c r="P345" s="31" t="str">
        <f ca="1">IF(O345&lt;&gt;"",O345-(COUNTIF($O$3:O345,O345)/1000),"")</f>
        <v/>
      </c>
      <c r="Q345" s="31" t="str">
        <f t="shared" ca="1" si="17"/>
        <v/>
      </c>
      <c r="R345" s="31"/>
      <c r="S345" s="31">
        <v>343</v>
      </c>
      <c r="T345" s="31" t="str">
        <f t="shared" ca="1" si="15"/>
        <v/>
      </c>
      <c r="U345" s="31" t="str">
        <f t="shared" ca="1" si="16"/>
        <v/>
      </c>
      <c r="V345" s="31" t="str">
        <f ca="1">IF(INDEX(Tendina_Brand_per_Settore,SERVIZIO!$A$4)='Pivot Punti Vendita'!$T345,'Pivot Punti Vendita'!$U345,"")</f>
        <v/>
      </c>
    </row>
    <row r="346" spans="15:22" x14ac:dyDescent="0.25">
      <c r="O346" s="31" t="str">
        <f ca="1">IFERROR(IF(SERVIZIO!$A$3=1,IF(GETPIVOTDATA("N. Punti Vendita",$A$1,"Brand",$A346,"Data",DATE(YEAR(INDEX(Tendina_Data,SERVIZIO!$A$2)),MONTH(INDEX(Tendina_Data,SERVIZIO!$A$2)),1),"Settore",$B346)&lt;&gt;"",GETPIVOTDATA("N. Punti Vendita",$A$1,"Brand",$A346,"Data",DATE(YEAR(INDEX(Tendina_Data,SERVIZIO!$A$2)),MONTH(INDEX(Tendina_Data,SERVIZIO!$A$2)),1),"Settore",$B346),""),IF(AND(GETPIVOTDATA("N. Punti Vendita",$A$1,"Brand",$A346,"Data",DATE(YEAR(INDEX(Tendina_Data,SERVIZIO!$A$2)),MONTH(INDEX(Tendina_Data,SERVIZIO!$A$2)),1),"Settore",INDEX(Tendina_Settori,SERVIZIO!$A$3))&lt;&gt;"",INDEX(Tendina_Settori,SERVIZIO!$A$3)=$B346)=TRUE,GETPIVOTDATA("N. Punti Vendita",$A$1,"Brand",$A346,"Data",DATE(YEAR(INDEX(Tendina_Data,SERVIZIO!$A$2)),MONTH(INDEX(Tendina_Data,SERVIZIO!$A$2)),1),"Settore",INDEX(Tendina_Settori,SERVIZIO!$A$3)),"")),"")</f>
        <v/>
      </c>
      <c r="P346" s="31" t="str">
        <f ca="1">IF(O346&lt;&gt;"",O346-(COUNTIF($O$3:O346,O346)/1000),"")</f>
        <v/>
      </c>
      <c r="Q346" s="31" t="str">
        <f t="shared" ca="1" si="17"/>
        <v/>
      </c>
      <c r="R346" s="31"/>
      <c r="S346" s="31">
        <v>344</v>
      </c>
      <c r="T346" s="31" t="str">
        <f t="shared" ca="1" si="15"/>
        <v/>
      </c>
      <c r="U346" s="31" t="str">
        <f t="shared" ca="1" si="16"/>
        <v/>
      </c>
      <c r="V346" s="31" t="str">
        <f ca="1">IF(INDEX(Tendina_Brand_per_Settore,SERVIZIO!$A$4)='Pivot Punti Vendita'!$T346,'Pivot Punti Vendita'!$U346,"")</f>
        <v/>
      </c>
    </row>
    <row r="347" spans="15:22" x14ac:dyDescent="0.25">
      <c r="O347" s="31" t="str">
        <f ca="1">IFERROR(IF(SERVIZIO!$A$3=1,IF(GETPIVOTDATA("N. Punti Vendita",$A$1,"Brand",$A347,"Data",DATE(YEAR(INDEX(Tendina_Data,SERVIZIO!$A$2)),MONTH(INDEX(Tendina_Data,SERVIZIO!$A$2)),1),"Settore",$B347)&lt;&gt;"",GETPIVOTDATA("N. Punti Vendita",$A$1,"Brand",$A347,"Data",DATE(YEAR(INDEX(Tendina_Data,SERVIZIO!$A$2)),MONTH(INDEX(Tendina_Data,SERVIZIO!$A$2)),1),"Settore",$B347),""),IF(AND(GETPIVOTDATA("N. Punti Vendita",$A$1,"Brand",$A347,"Data",DATE(YEAR(INDEX(Tendina_Data,SERVIZIO!$A$2)),MONTH(INDEX(Tendina_Data,SERVIZIO!$A$2)),1),"Settore",INDEX(Tendina_Settori,SERVIZIO!$A$3))&lt;&gt;"",INDEX(Tendina_Settori,SERVIZIO!$A$3)=$B347)=TRUE,GETPIVOTDATA("N. Punti Vendita",$A$1,"Brand",$A347,"Data",DATE(YEAR(INDEX(Tendina_Data,SERVIZIO!$A$2)),MONTH(INDEX(Tendina_Data,SERVIZIO!$A$2)),1),"Settore",INDEX(Tendina_Settori,SERVIZIO!$A$3)),"")),"")</f>
        <v/>
      </c>
      <c r="P347" s="31" t="str">
        <f ca="1">IF(O347&lt;&gt;"",O347-(COUNTIF($O$3:O347,O347)/1000),"")</f>
        <v/>
      </c>
      <c r="Q347" s="31" t="str">
        <f t="shared" ca="1" si="17"/>
        <v/>
      </c>
      <c r="R347" s="31"/>
      <c r="S347" s="31">
        <v>345</v>
      </c>
      <c r="T347" s="31" t="str">
        <f t="shared" ca="1" si="15"/>
        <v/>
      </c>
      <c r="U347" s="31" t="str">
        <f t="shared" ca="1" si="16"/>
        <v/>
      </c>
      <c r="V347" s="31" t="str">
        <f ca="1">IF(INDEX(Tendina_Brand_per_Settore,SERVIZIO!$A$4)='Pivot Punti Vendita'!$T347,'Pivot Punti Vendita'!$U347,"")</f>
        <v/>
      </c>
    </row>
    <row r="348" spans="15:22" x14ac:dyDescent="0.25">
      <c r="O348" s="31" t="str">
        <f ca="1">IFERROR(IF(SERVIZIO!$A$3=1,IF(GETPIVOTDATA("N. Punti Vendita",$A$1,"Brand",$A348,"Data",DATE(YEAR(INDEX(Tendina_Data,SERVIZIO!$A$2)),MONTH(INDEX(Tendina_Data,SERVIZIO!$A$2)),1),"Settore",$B348)&lt;&gt;"",GETPIVOTDATA("N. Punti Vendita",$A$1,"Brand",$A348,"Data",DATE(YEAR(INDEX(Tendina_Data,SERVIZIO!$A$2)),MONTH(INDEX(Tendina_Data,SERVIZIO!$A$2)),1),"Settore",$B348),""),IF(AND(GETPIVOTDATA("N. Punti Vendita",$A$1,"Brand",$A348,"Data",DATE(YEAR(INDEX(Tendina_Data,SERVIZIO!$A$2)),MONTH(INDEX(Tendina_Data,SERVIZIO!$A$2)),1),"Settore",INDEX(Tendina_Settori,SERVIZIO!$A$3))&lt;&gt;"",INDEX(Tendina_Settori,SERVIZIO!$A$3)=$B348)=TRUE,GETPIVOTDATA("N. Punti Vendita",$A$1,"Brand",$A348,"Data",DATE(YEAR(INDEX(Tendina_Data,SERVIZIO!$A$2)),MONTH(INDEX(Tendina_Data,SERVIZIO!$A$2)),1),"Settore",INDEX(Tendina_Settori,SERVIZIO!$A$3)),"")),"")</f>
        <v/>
      </c>
      <c r="P348" s="31" t="str">
        <f ca="1">IF(O348&lt;&gt;"",O348-(COUNTIF($O$3:O348,O348)/1000),"")</f>
        <v/>
      </c>
      <c r="Q348" s="31" t="str">
        <f t="shared" ca="1" si="17"/>
        <v/>
      </c>
      <c r="R348" s="31"/>
      <c r="S348" s="31">
        <v>346</v>
      </c>
      <c r="T348" s="31" t="str">
        <f t="shared" ca="1" si="15"/>
        <v/>
      </c>
      <c r="U348" s="31" t="str">
        <f t="shared" ca="1" si="16"/>
        <v/>
      </c>
      <c r="V348" s="31" t="str">
        <f ca="1">IF(INDEX(Tendina_Brand_per_Settore,SERVIZIO!$A$4)='Pivot Punti Vendita'!$T348,'Pivot Punti Vendita'!$U348,"")</f>
        <v/>
      </c>
    </row>
    <row r="349" spans="15:22" x14ac:dyDescent="0.25">
      <c r="O349" s="31" t="str">
        <f ca="1">IFERROR(IF(SERVIZIO!$A$3=1,IF(GETPIVOTDATA("N. Punti Vendita",$A$1,"Brand",$A349,"Data",DATE(YEAR(INDEX(Tendina_Data,SERVIZIO!$A$2)),MONTH(INDEX(Tendina_Data,SERVIZIO!$A$2)),1),"Settore",$B349)&lt;&gt;"",GETPIVOTDATA("N. Punti Vendita",$A$1,"Brand",$A349,"Data",DATE(YEAR(INDEX(Tendina_Data,SERVIZIO!$A$2)),MONTH(INDEX(Tendina_Data,SERVIZIO!$A$2)),1),"Settore",$B349),""),IF(AND(GETPIVOTDATA("N. Punti Vendita",$A$1,"Brand",$A349,"Data",DATE(YEAR(INDEX(Tendina_Data,SERVIZIO!$A$2)),MONTH(INDEX(Tendina_Data,SERVIZIO!$A$2)),1),"Settore",INDEX(Tendina_Settori,SERVIZIO!$A$3))&lt;&gt;"",INDEX(Tendina_Settori,SERVIZIO!$A$3)=$B349)=TRUE,GETPIVOTDATA("N. Punti Vendita",$A$1,"Brand",$A349,"Data",DATE(YEAR(INDEX(Tendina_Data,SERVIZIO!$A$2)),MONTH(INDEX(Tendina_Data,SERVIZIO!$A$2)),1),"Settore",INDEX(Tendina_Settori,SERVIZIO!$A$3)),"")),"")</f>
        <v/>
      </c>
      <c r="P349" s="31" t="str">
        <f ca="1">IF(O349&lt;&gt;"",O349-(COUNTIF($O$3:O349,O349)/1000),"")</f>
        <v/>
      </c>
      <c r="Q349" s="31" t="str">
        <f t="shared" ca="1" si="17"/>
        <v/>
      </c>
      <c r="R349" s="31"/>
      <c r="S349" s="31">
        <v>347</v>
      </c>
      <c r="T349" s="31" t="str">
        <f t="shared" ca="1" si="15"/>
        <v/>
      </c>
      <c r="U349" s="31" t="str">
        <f t="shared" ca="1" si="16"/>
        <v/>
      </c>
      <c r="V349" s="31" t="str">
        <f ca="1">IF(INDEX(Tendina_Brand_per_Settore,SERVIZIO!$A$4)='Pivot Punti Vendita'!$T349,'Pivot Punti Vendita'!$U349,"")</f>
        <v/>
      </c>
    </row>
    <row r="350" spans="15:22" x14ac:dyDescent="0.25">
      <c r="O350" s="31" t="str">
        <f ca="1">IFERROR(IF(SERVIZIO!$A$3=1,IF(GETPIVOTDATA("N. Punti Vendita",$A$1,"Brand",$A350,"Data",DATE(YEAR(INDEX(Tendina_Data,SERVIZIO!$A$2)),MONTH(INDEX(Tendina_Data,SERVIZIO!$A$2)),1),"Settore",$B350)&lt;&gt;"",GETPIVOTDATA("N. Punti Vendita",$A$1,"Brand",$A350,"Data",DATE(YEAR(INDEX(Tendina_Data,SERVIZIO!$A$2)),MONTH(INDEX(Tendina_Data,SERVIZIO!$A$2)),1),"Settore",$B350),""),IF(AND(GETPIVOTDATA("N. Punti Vendita",$A$1,"Brand",$A350,"Data",DATE(YEAR(INDEX(Tendina_Data,SERVIZIO!$A$2)),MONTH(INDEX(Tendina_Data,SERVIZIO!$A$2)),1),"Settore",INDEX(Tendina_Settori,SERVIZIO!$A$3))&lt;&gt;"",INDEX(Tendina_Settori,SERVIZIO!$A$3)=$B350)=TRUE,GETPIVOTDATA("N. Punti Vendita",$A$1,"Brand",$A350,"Data",DATE(YEAR(INDEX(Tendina_Data,SERVIZIO!$A$2)),MONTH(INDEX(Tendina_Data,SERVIZIO!$A$2)),1),"Settore",INDEX(Tendina_Settori,SERVIZIO!$A$3)),"")),"")</f>
        <v/>
      </c>
      <c r="P350" s="31" t="str">
        <f ca="1">IF(O350&lt;&gt;"",O350-(COUNTIF($O$3:O350,O350)/1000),"")</f>
        <v/>
      </c>
      <c r="Q350" s="31" t="str">
        <f t="shared" ca="1" si="17"/>
        <v/>
      </c>
      <c r="R350" s="31"/>
      <c r="S350" s="31">
        <v>348</v>
      </c>
      <c r="T350" s="31" t="str">
        <f t="shared" ca="1" si="15"/>
        <v/>
      </c>
      <c r="U350" s="31" t="str">
        <f t="shared" ca="1" si="16"/>
        <v/>
      </c>
      <c r="V350" s="31" t="str">
        <f ca="1">IF(INDEX(Tendina_Brand_per_Settore,SERVIZIO!$A$4)='Pivot Punti Vendita'!$T350,'Pivot Punti Vendita'!$U350,"")</f>
        <v/>
      </c>
    </row>
    <row r="351" spans="15:22" x14ac:dyDescent="0.25">
      <c r="O351" s="31" t="str">
        <f ca="1">IFERROR(IF(SERVIZIO!$A$3=1,IF(GETPIVOTDATA("N. Punti Vendita",$A$1,"Brand",$A351,"Data",DATE(YEAR(INDEX(Tendina_Data,SERVIZIO!$A$2)),MONTH(INDEX(Tendina_Data,SERVIZIO!$A$2)),1),"Settore",$B351)&lt;&gt;"",GETPIVOTDATA("N. Punti Vendita",$A$1,"Brand",$A351,"Data",DATE(YEAR(INDEX(Tendina_Data,SERVIZIO!$A$2)),MONTH(INDEX(Tendina_Data,SERVIZIO!$A$2)),1),"Settore",$B351),""),IF(AND(GETPIVOTDATA("N. Punti Vendita",$A$1,"Brand",$A351,"Data",DATE(YEAR(INDEX(Tendina_Data,SERVIZIO!$A$2)),MONTH(INDEX(Tendina_Data,SERVIZIO!$A$2)),1),"Settore",INDEX(Tendina_Settori,SERVIZIO!$A$3))&lt;&gt;"",INDEX(Tendina_Settori,SERVIZIO!$A$3)=$B351)=TRUE,GETPIVOTDATA("N. Punti Vendita",$A$1,"Brand",$A351,"Data",DATE(YEAR(INDEX(Tendina_Data,SERVIZIO!$A$2)),MONTH(INDEX(Tendina_Data,SERVIZIO!$A$2)),1),"Settore",INDEX(Tendina_Settori,SERVIZIO!$A$3)),"")),"")</f>
        <v/>
      </c>
      <c r="P351" s="31" t="str">
        <f ca="1">IF(O351&lt;&gt;"",O351-(COUNTIF($O$3:O351,O351)/1000),"")</f>
        <v/>
      </c>
      <c r="Q351" s="31" t="str">
        <f t="shared" ca="1" si="17"/>
        <v/>
      </c>
      <c r="R351" s="31"/>
      <c r="S351" s="31">
        <v>349</v>
      </c>
      <c r="T351" s="31" t="str">
        <f t="shared" ca="1" si="15"/>
        <v/>
      </c>
      <c r="U351" s="31" t="str">
        <f t="shared" ca="1" si="16"/>
        <v/>
      </c>
      <c r="V351" s="31" t="str">
        <f ca="1">IF(INDEX(Tendina_Brand_per_Settore,SERVIZIO!$A$4)='Pivot Punti Vendita'!$T351,'Pivot Punti Vendita'!$U351,"")</f>
        <v/>
      </c>
    </row>
    <row r="352" spans="15:22" x14ac:dyDescent="0.25">
      <c r="O352" s="31" t="str">
        <f ca="1">IFERROR(IF(SERVIZIO!$A$3=1,IF(GETPIVOTDATA("N. Punti Vendita",$A$1,"Brand",$A352,"Data",DATE(YEAR(INDEX(Tendina_Data,SERVIZIO!$A$2)),MONTH(INDEX(Tendina_Data,SERVIZIO!$A$2)),1),"Settore",$B352)&lt;&gt;"",GETPIVOTDATA("N. Punti Vendita",$A$1,"Brand",$A352,"Data",DATE(YEAR(INDEX(Tendina_Data,SERVIZIO!$A$2)),MONTH(INDEX(Tendina_Data,SERVIZIO!$A$2)),1),"Settore",$B352),""),IF(AND(GETPIVOTDATA("N. Punti Vendita",$A$1,"Brand",$A352,"Data",DATE(YEAR(INDEX(Tendina_Data,SERVIZIO!$A$2)),MONTH(INDEX(Tendina_Data,SERVIZIO!$A$2)),1),"Settore",INDEX(Tendina_Settori,SERVIZIO!$A$3))&lt;&gt;"",INDEX(Tendina_Settori,SERVIZIO!$A$3)=$B352)=TRUE,GETPIVOTDATA("N. Punti Vendita",$A$1,"Brand",$A352,"Data",DATE(YEAR(INDEX(Tendina_Data,SERVIZIO!$A$2)),MONTH(INDEX(Tendina_Data,SERVIZIO!$A$2)),1),"Settore",INDEX(Tendina_Settori,SERVIZIO!$A$3)),"")),"")</f>
        <v/>
      </c>
      <c r="P352" s="31" t="str">
        <f ca="1">IF(O352&lt;&gt;"",O352-(COUNTIF($O$3:O352,O352)/1000),"")</f>
        <v/>
      </c>
      <c r="Q352" s="31" t="str">
        <f t="shared" ca="1" si="17"/>
        <v/>
      </c>
      <c r="R352" s="31"/>
      <c r="S352" s="31">
        <v>350</v>
      </c>
      <c r="T352" s="31" t="str">
        <f t="shared" ca="1" si="15"/>
        <v/>
      </c>
      <c r="U352" s="31" t="str">
        <f t="shared" ca="1" si="16"/>
        <v/>
      </c>
      <c r="V352" s="31" t="str">
        <f ca="1">IF(INDEX(Tendina_Brand_per_Settore,SERVIZIO!$A$4)='Pivot Punti Vendita'!$T352,'Pivot Punti Vendita'!$U352,"")</f>
        <v/>
      </c>
    </row>
    <row r="353" spans="15:22" x14ac:dyDescent="0.25">
      <c r="O353" s="31" t="str">
        <f ca="1">IFERROR(IF(SERVIZIO!$A$3=1,IF(GETPIVOTDATA("N. Punti Vendita",$A$1,"Brand",$A353,"Data",DATE(YEAR(INDEX(Tendina_Data,SERVIZIO!$A$2)),MONTH(INDEX(Tendina_Data,SERVIZIO!$A$2)),1),"Settore",$B353)&lt;&gt;"",GETPIVOTDATA("N. Punti Vendita",$A$1,"Brand",$A353,"Data",DATE(YEAR(INDEX(Tendina_Data,SERVIZIO!$A$2)),MONTH(INDEX(Tendina_Data,SERVIZIO!$A$2)),1),"Settore",$B353),""),IF(AND(GETPIVOTDATA("N. Punti Vendita",$A$1,"Brand",$A353,"Data",DATE(YEAR(INDEX(Tendina_Data,SERVIZIO!$A$2)),MONTH(INDEX(Tendina_Data,SERVIZIO!$A$2)),1),"Settore",INDEX(Tendina_Settori,SERVIZIO!$A$3))&lt;&gt;"",INDEX(Tendina_Settori,SERVIZIO!$A$3)=$B353)=TRUE,GETPIVOTDATA("N. Punti Vendita",$A$1,"Brand",$A353,"Data",DATE(YEAR(INDEX(Tendina_Data,SERVIZIO!$A$2)),MONTH(INDEX(Tendina_Data,SERVIZIO!$A$2)),1),"Settore",INDEX(Tendina_Settori,SERVIZIO!$A$3)),"")),"")</f>
        <v/>
      </c>
      <c r="P353" s="31" t="str">
        <f ca="1">IF(O353&lt;&gt;"",O353-(COUNTIF($O$3:O353,O353)/1000),"")</f>
        <v/>
      </c>
      <c r="Q353" s="31" t="str">
        <f t="shared" ca="1" si="17"/>
        <v/>
      </c>
      <c r="R353" s="31"/>
      <c r="S353" s="31">
        <v>351</v>
      </c>
      <c r="T353" s="31" t="str">
        <f t="shared" ca="1" si="15"/>
        <v/>
      </c>
      <c r="U353" s="31" t="str">
        <f t="shared" ca="1" si="16"/>
        <v/>
      </c>
      <c r="V353" s="31" t="str">
        <f ca="1">IF(INDEX(Tendina_Brand_per_Settore,SERVIZIO!$A$4)='Pivot Punti Vendita'!$T353,'Pivot Punti Vendita'!$U353,"")</f>
        <v/>
      </c>
    </row>
    <row r="354" spans="15:22" x14ac:dyDescent="0.25">
      <c r="O354" s="31" t="str">
        <f ca="1">IFERROR(IF(SERVIZIO!$A$3=1,IF(GETPIVOTDATA("N. Punti Vendita",$A$1,"Brand",$A354,"Data",DATE(YEAR(INDEX(Tendina_Data,SERVIZIO!$A$2)),MONTH(INDEX(Tendina_Data,SERVIZIO!$A$2)),1),"Settore",$B354)&lt;&gt;"",GETPIVOTDATA("N. Punti Vendita",$A$1,"Brand",$A354,"Data",DATE(YEAR(INDEX(Tendina_Data,SERVIZIO!$A$2)),MONTH(INDEX(Tendina_Data,SERVIZIO!$A$2)),1),"Settore",$B354),""),IF(AND(GETPIVOTDATA("N. Punti Vendita",$A$1,"Brand",$A354,"Data",DATE(YEAR(INDEX(Tendina_Data,SERVIZIO!$A$2)),MONTH(INDEX(Tendina_Data,SERVIZIO!$A$2)),1),"Settore",INDEX(Tendina_Settori,SERVIZIO!$A$3))&lt;&gt;"",INDEX(Tendina_Settori,SERVIZIO!$A$3)=$B354)=TRUE,GETPIVOTDATA("N. Punti Vendita",$A$1,"Brand",$A354,"Data",DATE(YEAR(INDEX(Tendina_Data,SERVIZIO!$A$2)),MONTH(INDEX(Tendina_Data,SERVIZIO!$A$2)),1),"Settore",INDEX(Tendina_Settori,SERVIZIO!$A$3)),"")),"")</f>
        <v/>
      </c>
      <c r="P354" s="31" t="str">
        <f ca="1">IF(O354&lt;&gt;"",O354-(COUNTIF($O$3:O354,O354)/1000),"")</f>
        <v/>
      </c>
      <c r="Q354" s="31" t="str">
        <f t="shared" ca="1" si="17"/>
        <v/>
      </c>
      <c r="R354" s="31"/>
      <c r="S354" s="31">
        <v>352</v>
      </c>
      <c r="T354" s="31" t="str">
        <f t="shared" ca="1" si="15"/>
        <v/>
      </c>
      <c r="U354" s="31" t="str">
        <f t="shared" ca="1" si="16"/>
        <v/>
      </c>
      <c r="V354" s="31" t="str">
        <f ca="1">IF(INDEX(Tendina_Brand_per_Settore,SERVIZIO!$A$4)='Pivot Punti Vendita'!$T354,'Pivot Punti Vendita'!$U354,"")</f>
        <v/>
      </c>
    </row>
    <row r="355" spans="15:22" x14ac:dyDescent="0.25">
      <c r="O355" s="31" t="str">
        <f ca="1">IFERROR(IF(SERVIZIO!$A$3=1,IF(GETPIVOTDATA("N. Punti Vendita",$A$1,"Brand",$A355,"Data",DATE(YEAR(INDEX(Tendina_Data,SERVIZIO!$A$2)),MONTH(INDEX(Tendina_Data,SERVIZIO!$A$2)),1),"Settore",$B355)&lt;&gt;"",GETPIVOTDATA("N. Punti Vendita",$A$1,"Brand",$A355,"Data",DATE(YEAR(INDEX(Tendina_Data,SERVIZIO!$A$2)),MONTH(INDEX(Tendina_Data,SERVIZIO!$A$2)),1),"Settore",$B355),""),IF(AND(GETPIVOTDATA("N. Punti Vendita",$A$1,"Brand",$A355,"Data",DATE(YEAR(INDEX(Tendina_Data,SERVIZIO!$A$2)),MONTH(INDEX(Tendina_Data,SERVIZIO!$A$2)),1),"Settore",INDEX(Tendina_Settori,SERVIZIO!$A$3))&lt;&gt;"",INDEX(Tendina_Settori,SERVIZIO!$A$3)=$B355)=TRUE,GETPIVOTDATA("N. Punti Vendita",$A$1,"Brand",$A355,"Data",DATE(YEAR(INDEX(Tendina_Data,SERVIZIO!$A$2)),MONTH(INDEX(Tendina_Data,SERVIZIO!$A$2)),1),"Settore",INDEX(Tendina_Settori,SERVIZIO!$A$3)),"")),"")</f>
        <v/>
      </c>
      <c r="P355" s="31" t="str">
        <f ca="1">IF(O355&lt;&gt;"",O355-(COUNTIF($O$3:O355,O355)/1000),"")</f>
        <v/>
      </c>
      <c r="Q355" s="31" t="str">
        <f t="shared" ca="1" si="17"/>
        <v/>
      </c>
      <c r="R355" s="31"/>
      <c r="S355" s="31">
        <v>353</v>
      </c>
      <c r="T355" s="31" t="str">
        <f t="shared" ca="1" si="15"/>
        <v/>
      </c>
      <c r="U355" s="31" t="str">
        <f t="shared" ca="1" si="16"/>
        <v/>
      </c>
      <c r="V355" s="31" t="str">
        <f ca="1">IF(INDEX(Tendina_Brand_per_Settore,SERVIZIO!$A$4)='Pivot Punti Vendita'!$T355,'Pivot Punti Vendita'!$U355,"")</f>
        <v/>
      </c>
    </row>
    <row r="356" spans="15:22" x14ac:dyDescent="0.25">
      <c r="O356" s="31" t="str">
        <f ca="1">IFERROR(IF(SERVIZIO!$A$3=1,IF(GETPIVOTDATA("N. Punti Vendita",$A$1,"Brand",$A356,"Data",DATE(YEAR(INDEX(Tendina_Data,SERVIZIO!$A$2)),MONTH(INDEX(Tendina_Data,SERVIZIO!$A$2)),1),"Settore",$B356)&lt;&gt;"",GETPIVOTDATA("N. Punti Vendita",$A$1,"Brand",$A356,"Data",DATE(YEAR(INDEX(Tendina_Data,SERVIZIO!$A$2)),MONTH(INDEX(Tendina_Data,SERVIZIO!$A$2)),1),"Settore",$B356),""),IF(AND(GETPIVOTDATA("N. Punti Vendita",$A$1,"Brand",$A356,"Data",DATE(YEAR(INDEX(Tendina_Data,SERVIZIO!$A$2)),MONTH(INDEX(Tendina_Data,SERVIZIO!$A$2)),1),"Settore",INDEX(Tendina_Settori,SERVIZIO!$A$3))&lt;&gt;"",INDEX(Tendina_Settori,SERVIZIO!$A$3)=$B356)=TRUE,GETPIVOTDATA("N. Punti Vendita",$A$1,"Brand",$A356,"Data",DATE(YEAR(INDEX(Tendina_Data,SERVIZIO!$A$2)),MONTH(INDEX(Tendina_Data,SERVIZIO!$A$2)),1),"Settore",INDEX(Tendina_Settori,SERVIZIO!$A$3)),"")),"")</f>
        <v/>
      </c>
      <c r="P356" s="31" t="str">
        <f ca="1">IF(O356&lt;&gt;"",O356-(COUNTIF($O$3:O356,O356)/1000),"")</f>
        <v/>
      </c>
      <c r="Q356" s="31" t="str">
        <f t="shared" ca="1" si="17"/>
        <v/>
      </c>
      <c r="R356" s="31"/>
      <c r="S356" s="31">
        <v>354</v>
      </c>
      <c r="T356" s="31" t="str">
        <f t="shared" ca="1" si="15"/>
        <v/>
      </c>
      <c r="U356" s="31" t="str">
        <f t="shared" ca="1" si="16"/>
        <v/>
      </c>
      <c r="V356" s="31" t="str">
        <f ca="1">IF(INDEX(Tendina_Brand_per_Settore,SERVIZIO!$A$4)='Pivot Punti Vendita'!$T356,'Pivot Punti Vendita'!$U356,"")</f>
        <v/>
      </c>
    </row>
    <row r="357" spans="15:22" x14ac:dyDescent="0.25">
      <c r="O357" s="31" t="str">
        <f ca="1">IFERROR(IF(SERVIZIO!$A$3=1,IF(GETPIVOTDATA("N. Punti Vendita",$A$1,"Brand",$A357,"Data",DATE(YEAR(INDEX(Tendina_Data,SERVIZIO!$A$2)),MONTH(INDEX(Tendina_Data,SERVIZIO!$A$2)),1),"Settore",$B357)&lt;&gt;"",GETPIVOTDATA("N. Punti Vendita",$A$1,"Brand",$A357,"Data",DATE(YEAR(INDEX(Tendina_Data,SERVIZIO!$A$2)),MONTH(INDEX(Tendina_Data,SERVIZIO!$A$2)),1),"Settore",$B357),""),IF(AND(GETPIVOTDATA("N. Punti Vendita",$A$1,"Brand",$A357,"Data",DATE(YEAR(INDEX(Tendina_Data,SERVIZIO!$A$2)),MONTH(INDEX(Tendina_Data,SERVIZIO!$A$2)),1),"Settore",INDEX(Tendina_Settori,SERVIZIO!$A$3))&lt;&gt;"",INDEX(Tendina_Settori,SERVIZIO!$A$3)=$B357)=TRUE,GETPIVOTDATA("N. Punti Vendita",$A$1,"Brand",$A357,"Data",DATE(YEAR(INDEX(Tendina_Data,SERVIZIO!$A$2)),MONTH(INDEX(Tendina_Data,SERVIZIO!$A$2)),1),"Settore",INDEX(Tendina_Settori,SERVIZIO!$A$3)),"")),"")</f>
        <v/>
      </c>
      <c r="P357" s="31" t="str">
        <f ca="1">IF(O357&lt;&gt;"",O357-(COUNTIF($O$3:O357,O357)/1000),"")</f>
        <v/>
      </c>
      <c r="Q357" s="31" t="str">
        <f t="shared" ca="1" si="17"/>
        <v/>
      </c>
      <c r="R357" s="31"/>
      <c r="S357" s="31">
        <v>355</v>
      </c>
      <c r="T357" s="31" t="str">
        <f t="shared" ca="1" si="15"/>
        <v/>
      </c>
      <c r="U357" s="31" t="str">
        <f t="shared" ca="1" si="16"/>
        <v/>
      </c>
      <c r="V357" s="31" t="str">
        <f ca="1">IF(INDEX(Tendina_Brand_per_Settore,SERVIZIO!$A$4)='Pivot Punti Vendita'!$T357,'Pivot Punti Vendita'!$U357,"")</f>
        <v/>
      </c>
    </row>
    <row r="358" spans="15:22" x14ac:dyDescent="0.25">
      <c r="O358" s="31" t="str">
        <f ca="1">IFERROR(IF(SERVIZIO!$A$3=1,IF(GETPIVOTDATA("N. Punti Vendita",$A$1,"Brand",$A358,"Data",DATE(YEAR(INDEX(Tendina_Data,SERVIZIO!$A$2)),MONTH(INDEX(Tendina_Data,SERVIZIO!$A$2)),1),"Settore",$B358)&lt;&gt;"",GETPIVOTDATA("N. Punti Vendita",$A$1,"Brand",$A358,"Data",DATE(YEAR(INDEX(Tendina_Data,SERVIZIO!$A$2)),MONTH(INDEX(Tendina_Data,SERVIZIO!$A$2)),1),"Settore",$B358),""),IF(AND(GETPIVOTDATA("N. Punti Vendita",$A$1,"Brand",$A358,"Data",DATE(YEAR(INDEX(Tendina_Data,SERVIZIO!$A$2)),MONTH(INDEX(Tendina_Data,SERVIZIO!$A$2)),1),"Settore",INDEX(Tendina_Settori,SERVIZIO!$A$3))&lt;&gt;"",INDEX(Tendina_Settori,SERVIZIO!$A$3)=$B358)=TRUE,GETPIVOTDATA("N. Punti Vendita",$A$1,"Brand",$A358,"Data",DATE(YEAR(INDEX(Tendina_Data,SERVIZIO!$A$2)),MONTH(INDEX(Tendina_Data,SERVIZIO!$A$2)),1),"Settore",INDEX(Tendina_Settori,SERVIZIO!$A$3)),"")),"")</f>
        <v/>
      </c>
      <c r="P358" s="31" t="str">
        <f ca="1">IF(O358&lt;&gt;"",O358-(COUNTIF($O$3:O358,O358)/1000),"")</f>
        <v/>
      </c>
      <c r="Q358" s="31" t="str">
        <f t="shared" ca="1" si="17"/>
        <v/>
      </c>
      <c r="R358" s="31"/>
      <c r="S358" s="31">
        <v>356</v>
      </c>
      <c r="T358" s="31" t="str">
        <f t="shared" ca="1" si="15"/>
        <v/>
      </c>
      <c r="U358" s="31" t="str">
        <f t="shared" ca="1" si="16"/>
        <v/>
      </c>
      <c r="V358" s="31" t="str">
        <f ca="1">IF(INDEX(Tendina_Brand_per_Settore,SERVIZIO!$A$4)='Pivot Punti Vendita'!$T358,'Pivot Punti Vendita'!$U358,"")</f>
        <v/>
      </c>
    </row>
    <row r="359" spans="15:22" x14ac:dyDescent="0.25">
      <c r="O359" s="31" t="str">
        <f ca="1">IFERROR(IF(SERVIZIO!$A$3=1,IF(GETPIVOTDATA("N. Punti Vendita",$A$1,"Brand",$A359,"Data",DATE(YEAR(INDEX(Tendina_Data,SERVIZIO!$A$2)),MONTH(INDEX(Tendina_Data,SERVIZIO!$A$2)),1),"Settore",$B359)&lt;&gt;"",GETPIVOTDATA("N. Punti Vendita",$A$1,"Brand",$A359,"Data",DATE(YEAR(INDEX(Tendina_Data,SERVIZIO!$A$2)),MONTH(INDEX(Tendina_Data,SERVIZIO!$A$2)),1),"Settore",$B359),""),IF(AND(GETPIVOTDATA("N. Punti Vendita",$A$1,"Brand",$A359,"Data",DATE(YEAR(INDEX(Tendina_Data,SERVIZIO!$A$2)),MONTH(INDEX(Tendina_Data,SERVIZIO!$A$2)),1),"Settore",INDEX(Tendina_Settori,SERVIZIO!$A$3))&lt;&gt;"",INDEX(Tendina_Settori,SERVIZIO!$A$3)=$B359)=TRUE,GETPIVOTDATA("N. Punti Vendita",$A$1,"Brand",$A359,"Data",DATE(YEAR(INDEX(Tendina_Data,SERVIZIO!$A$2)),MONTH(INDEX(Tendina_Data,SERVIZIO!$A$2)),1),"Settore",INDEX(Tendina_Settori,SERVIZIO!$A$3)),"")),"")</f>
        <v/>
      </c>
      <c r="P359" s="31" t="str">
        <f ca="1">IF(O359&lt;&gt;"",O359-(COUNTIF($O$3:O359,O359)/1000),"")</f>
        <v/>
      </c>
      <c r="Q359" s="31" t="str">
        <f t="shared" ca="1" si="17"/>
        <v/>
      </c>
      <c r="R359" s="31"/>
      <c r="S359" s="31">
        <v>357</v>
      </c>
      <c r="T359" s="31" t="str">
        <f t="shared" ca="1" si="15"/>
        <v/>
      </c>
      <c r="U359" s="31" t="str">
        <f t="shared" ca="1" si="16"/>
        <v/>
      </c>
      <c r="V359" s="31" t="str">
        <f ca="1">IF(INDEX(Tendina_Brand_per_Settore,SERVIZIO!$A$4)='Pivot Punti Vendita'!$T359,'Pivot Punti Vendita'!$U359,"")</f>
        <v/>
      </c>
    </row>
    <row r="360" spans="15:22" x14ac:dyDescent="0.25">
      <c r="O360" s="31" t="str">
        <f ca="1">IFERROR(IF(SERVIZIO!$A$3=1,IF(GETPIVOTDATA("N. Punti Vendita",$A$1,"Brand",$A360,"Data",DATE(YEAR(INDEX(Tendina_Data,SERVIZIO!$A$2)),MONTH(INDEX(Tendina_Data,SERVIZIO!$A$2)),1),"Settore",$B360)&lt;&gt;"",GETPIVOTDATA("N. Punti Vendita",$A$1,"Brand",$A360,"Data",DATE(YEAR(INDEX(Tendina_Data,SERVIZIO!$A$2)),MONTH(INDEX(Tendina_Data,SERVIZIO!$A$2)),1),"Settore",$B360),""),IF(AND(GETPIVOTDATA("N. Punti Vendita",$A$1,"Brand",$A360,"Data",DATE(YEAR(INDEX(Tendina_Data,SERVIZIO!$A$2)),MONTH(INDEX(Tendina_Data,SERVIZIO!$A$2)),1),"Settore",INDEX(Tendina_Settori,SERVIZIO!$A$3))&lt;&gt;"",INDEX(Tendina_Settori,SERVIZIO!$A$3)=$B360)=TRUE,GETPIVOTDATA("N. Punti Vendita",$A$1,"Brand",$A360,"Data",DATE(YEAR(INDEX(Tendina_Data,SERVIZIO!$A$2)),MONTH(INDEX(Tendina_Data,SERVIZIO!$A$2)),1),"Settore",INDEX(Tendina_Settori,SERVIZIO!$A$3)),"")),"")</f>
        <v/>
      </c>
      <c r="P360" s="31" t="str">
        <f ca="1">IF(O360&lt;&gt;"",O360-(COUNTIF($O$3:O360,O360)/1000),"")</f>
        <v/>
      </c>
      <c r="Q360" s="31" t="str">
        <f t="shared" ca="1" si="17"/>
        <v/>
      </c>
      <c r="R360" s="31"/>
      <c r="S360" s="31">
        <v>358</v>
      </c>
      <c r="T360" s="31" t="str">
        <f t="shared" ca="1" si="15"/>
        <v/>
      </c>
      <c r="U360" s="31" t="str">
        <f t="shared" ca="1" si="16"/>
        <v/>
      </c>
      <c r="V360" s="31" t="str">
        <f ca="1">IF(INDEX(Tendina_Brand_per_Settore,SERVIZIO!$A$4)='Pivot Punti Vendita'!$T360,'Pivot Punti Vendita'!$U360,"")</f>
        <v/>
      </c>
    </row>
    <row r="361" spans="15:22" x14ac:dyDescent="0.25">
      <c r="O361" s="31" t="str">
        <f ca="1">IFERROR(IF(SERVIZIO!$A$3=1,IF(GETPIVOTDATA("N. Punti Vendita",$A$1,"Brand",$A361,"Data",DATE(YEAR(INDEX(Tendina_Data,SERVIZIO!$A$2)),MONTH(INDEX(Tendina_Data,SERVIZIO!$A$2)),1),"Settore",$B361)&lt;&gt;"",GETPIVOTDATA("N. Punti Vendita",$A$1,"Brand",$A361,"Data",DATE(YEAR(INDEX(Tendina_Data,SERVIZIO!$A$2)),MONTH(INDEX(Tendina_Data,SERVIZIO!$A$2)),1),"Settore",$B361),""),IF(AND(GETPIVOTDATA("N. Punti Vendita",$A$1,"Brand",$A361,"Data",DATE(YEAR(INDEX(Tendina_Data,SERVIZIO!$A$2)),MONTH(INDEX(Tendina_Data,SERVIZIO!$A$2)),1),"Settore",INDEX(Tendina_Settori,SERVIZIO!$A$3))&lt;&gt;"",INDEX(Tendina_Settori,SERVIZIO!$A$3)=$B361)=TRUE,GETPIVOTDATA("N. Punti Vendita",$A$1,"Brand",$A361,"Data",DATE(YEAR(INDEX(Tendina_Data,SERVIZIO!$A$2)),MONTH(INDEX(Tendina_Data,SERVIZIO!$A$2)),1),"Settore",INDEX(Tendina_Settori,SERVIZIO!$A$3)),"")),"")</f>
        <v/>
      </c>
      <c r="P361" s="31" t="str">
        <f ca="1">IF(O361&lt;&gt;"",O361-(COUNTIF($O$3:O361,O361)/1000),"")</f>
        <v/>
      </c>
      <c r="Q361" s="31" t="str">
        <f t="shared" ca="1" si="17"/>
        <v/>
      </c>
      <c r="R361" s="31"/>
      <c r="S361" s="31">
        <v>359</v>
      </c>
      <c r="T361" s="31" t="str">
        <f t="shared" ca="1" si="15"/>
        <v/>
      </c>
      <c r="U361" s="31" t="str">
        <f t="shared" ca="1" si="16"/>
        <v/>
      </c>
      <c r="V361" s="31" t="str">
        <f ca="1">IF(INDEX(Tendina_Brand_per_Settore,SERVIZIO!$A$4)='Pivot Punti Vendita'!$T361,'Pivot Punti Vendita'!$U361,"")</f>
        <v/>
      </c>
    </row>
    <row r="362" spans="15:22" x14ac:dyDescent="0.25">
      <c r="O362" s="31" t="str">
        <f ca="1">IFERROR(IF(SERVIZIO!$A$3=1,IF(GETPIVOTDATA("N. Punti Vendita",$A$1,"Brand",$A362,"Data",DATE(YEAR(INDEX(Tendina_Data,SERVIZIO!$A$2)),MONTH(INDEX(Tendina_Data,SERVIZIO!$A$2)),1),"Settore",$B362)&lt;&gt;"",GETPIVOTDATA("N. Punti Vendita",$A$1,"Brand",$A362,"Data",DATE(YEAR(INDEX(Tendina_Data,SERVIZIO!$A$2)),MONTH(INDEX(Tendina_Data,SERVIZIO!$A$2)),1),"Settore",$B362),""),IF(AND(GETPIVOTDATA("N. Punti Vendita",$A$1,"Brand",$A362,"Data",DATE(YEAR(INDEX(Tendina_Data,SERVIZIO!$A$2)),MONTH(INDEX(Tendina_Data,SERVIZIO!$A$2)),1),"Settore",INDEX(Tendina_Settori,SERVIZIO!$A$3))&lt;&gt;"",INDEX(Tendina_Settori,SERVIZIO!$A$3)=$B362)=TRUE,GETPIVOTDATA("N. Punti Vendita",$A$1,"Brand",$A362,"Data",DATE(YEAR(INDEX(Tendina_Data,SERVIZIO!$A$2)),MONTH(INDEX(Tendina_Data,SERVIZIO!$A$2)),1),"Settore",INDEX(Tendina_Settori,SERVIZIO!$A$3)),"")),"")</f>
        <v/>
      </c>
      <c r="P362" s="31" t="str">
        <f ca="1">IF(O362&lt;&gt;"",O362-(COUNTIF($O$3:O362,O362)/1000),"")</f>
        <v/>
      </c>
      <c r="Q362" s="31" t="str">
        <f t="shared" ca="1" si="17"/>
        <v/>
      </c>
      <c r="R362" s="31"/>
      <c r="S362" s="31">
        <v>360</v>
      </c>
      <c r="T362" s="31" t="str">
        <f t="shared" ca="1" si="15"/>
        <v/>
      </c>
      <c r="U362" s="31" t="str">
        <f t="shared" ca="1" si="16"/>
        <v/>
      </c>
      <c r="V362" s="31" t="str">
        <f ca="1">IF(INDEX(Tendina_Brand_per_Settore,SERVIZIO!$A$4)='Pivot Punti Vendita'!$T362,'Pivot Punti Vendita'!$U362,"")</f>
        <v/>
      </c>
    </row>
    <row r="363" spans="15:22" x14ac:dyDescent="0.25">
      <c r="O363" s="31" t="str">
        <f ca="1">IFERROR(IF(SERVIZIO!$A$3=1,IF(GETPIVOTDATA("N. Punti Vendita",$A$1,"Brand",$A363,"Data",DATE(YEAR(INDEX(Tendina_Data,SERVIZIO!$A$2)),MONTH(INDEX(Tendina_Data,SERVIZIO!$A$2)),1),"Settore",$B363)&lt;&gt;"",GETPIVOTDATA("N. Punti Vendita",$A$1,"Brand",$A363,"Data",DATE(YEAR(INDEX(Tendina_Data,SERVIZIO!$A$2)),MONTH(INDEX(Tendina_Data,SERVIZIO!$A$2)),1),"Settore",$B363),""),IF(AND(GETPIVOTDATA("N. Punti Vendita",$A$1,"Brand",$A363,"Data",DATE(YEAR(INDEX(Tendina_Data,SERVIZIO!$A$2)),MONTH(INDEX(Tendina_Data,SERVIZIO!$A$2)),1),"Settore",INDEX(Tendina_Settori,SERVIZIO!$A$3))&lt;&gt;"",INDEX(Tendina_Settori,SERVIZIO!$A$3)=$B363)=TRUE,GETPIVOTDATA("N. Punti Vendita",$A$1,"Brand",$A363,"Data",DATE(YEAR(INDEX(Tendina_Data,SERVIZIO!$A$2)),MONTH(INDEX(Tendina_Data,SERVIZIO!$A$2)),1),"Settore",INDEX(Tendina_Settori,SERVIZIO!$A$3)),"")),"")</f>
        <v/>
      </c>
      <c r="P363" s="31" t="str">
        <f ca="1">IF(O363&lt;&gt;"",O363-(COUNTIF($O$3:O363,O363)/1000),"")</f>
        <v/>
      </c>
      <c r="Q363" s="31" t="str">
        <f t="shared" ca="1" si="17"/>
        <v/>
      </c>
      <c r="R363" s="31"/>
      <c r="S363" s="31">
        <v>361</v>
      </c>
      <c r="T363" s="31" t="str">
        <f t="shared" ca="1" si="15"/>
        <v/>
      </c>
      <c r="U363" s="31" t="str">
        <f t="shared" ca="1" si="16"/>
        <v/>
      </c>
      <c r="V363" s="31" t="str">
        <f ca="1">IF(INDEX(Tendina_Brand_per_Settore,SERVIZIO!$A$4)='Pivot Punti Vendita'!$T363,'Pivot Punti Vendita'!$U363,"")</f>
        <v/>
      </c>
    </row>
    <row r="364" spans="15:22" x14ac:dyDescent="0.25">
      <c r="O364" s="31" t="str">
        <f ca="1">IFERROR(IF(SERVIZIO!$A$3=1,IF(GETPIVOTDATA("N. Punti Vendita",$A$1,"Brand",$A364,"Data",DATE(YEAR(INDEX(Tendina_Data,SERVIZIO!$A$2)),MONTH(INDEX(Tendina_Data,SERVIZIO!$A$2)),1),"Settore",$B364)&lt;&gt;"",GETPIVOTDATA("N. Punti Vendita",$A$1,"Brand",$A364,"Data",DATE(YEAR(INDEX(Tendina_Data,SERVIZIO!$A$2)),MONTH(INDEX(Tendina_Data,SERVIZIO!$A$2)),1),"Settore",$B364),""),IF(AND(GETPIVOTDATA("N. Punti Vendita",$A$1,"Brand",$A364,"Data",DATE(YEAR(INDEX(Tendina_Data,SERVIZIO!$A$2)),MONTH(INDEX(Tendina_Data,SERVIZIO!$A$2)),1),"Settore",INDEX(Tendina_Settori,SERVIZIO!$A$3))&lt;&gt;"",INDEX(Tendina_Settori,SERVIZIO!$A$3)=$B364)=TRUE,GETPIVOTDATA("N. Punti Vendita",$A$1,"Brand",$A364,"Data",DATE(YEAR(INDEX(Tendina_Data,SERVIZIO!$A$2)),MONTH(INDEX(Tendina_Data,SERVIZIO!$A$2)),1),"Settore",INDEX(Tendina_Settori,SERVIZIO!$A$3)),"")),"")</f>
        <v/>
      </c>
      <c r="P364" s="31" t="str">
        <f ca="1">IF(O364&lt;&gt;"",O364-(COUNTIF($O$3:O364,O364)/1000),"")</f>
        <v/>
      </c>
      <c r="Q364" s="31" t="str">
        <f t="shared" ca="1" si="17"/>
        <v/>
      </c>
      <c r="R364" s="31"/>
      <c r="S364" s="31">
        <v>362</v>
      </c>
      <c r="T364" s="31" t="str">
        <f t="shared" ca="1" si="15"/>
        <v/>
      </c>
      <c r="U364" s="31" t="str">
        <f t="shared" ca="1" si="16"/>
        <v/>
      </c>
      <c r="V364" s="31" t="str">
        <f ca="1">IF(INDEX(Tendina_Brand_per_Settore,SERVIZIO!$A$4)='Pivot Punti Vendita'!$T364,'Pivot Punti Vendita'!$U364,"")</f>
        <v/>
      </c>
    </row>
    <row r="365" spans="15:22" x14ac:dyDescent="0.25">
      <c r="O365" s="31" t="str">
        <f ca="1">IFERROR(IF(SERVIZIO!$A$3=1,IF(GETPIVOTDATA("N. Punti Vendita",$A$1,"Brand",$A365,"Data",DATE(YEAR(INDEX(Tendina_Data,SERVIZIO!$A$2)),MONTH(INDEX(Tendina_Data,SERVIZIO!$A$2)),1),"Settore",$B365)&lt;&gt;"",GETPIVOTDATA("N. Punti Vendita",$A$1,"Brand",$A365,"Data",DATE(YEAR(INDEX(Tendina_Data,SERVIZIO!$A$2)),MONTH(INDEX(Tendina_Data,SERVIZIO!$A$2)),1),"Settore",$B365),""),IF(AND(GETPIVOTDATA("N. Punti Vendita",$A$1,"Brand",$A365,"Data",DATE(YEAR(INDEX(Tendina_Data,SERVIZIO!$A$2)),MONTH(INDEX(Tendina_Data,SERVIZIO!$A$2)),1),"Settore",INDEX(Tendina_Settori,SERVIZIO!$A$3))&lt;&gt;"",INDEX(Tendina_Settori,SERVIZIO!$A$3)=$B365)=TRUE,GETPIVOTDATA("N. Punti Vendita",$A$1,"Brand",$A365,"Data",DATE(YEAR(INDEX(Tendina_Data,SERVIZIO!$A$2)),MONTH(INDEX(Tendina_Data,SERVIZIO!$A$2)),1),"Settore",INDEX(Tendina_Settori,SERVIZIO!$A$3)),"")),"")</f>
        <v/>
      </c>
      <c r="P365" s="31" t="str">
        <f ca="1">IF(O365&lt;&gt;"",O365-(COUNTIF($O$3:O365,O365)/1000),"")</f>
        <v/>
      </c>
      <c r="Q365" s="31" t="str">
        <f t="shared" ca="1" si="17"/>
        <v/>
      </c>
      <c r="R365" s="31"/>
      <c r="S365" s="31">
        <v>363</v>
      </c>
      <c r="T365" s="31" t="str">
        <f t="shared" ca="1" si="15"/>
        <v/>
      </c>
      <c r="U365" s="31" t="str">
        <f t="shared" ca="1" si="16"/>
        <v/>
      </c>
      <c r="V365" s="31" t="str">
        <f ca="1">IF(INDEX(Tendina_Brand_per_Settore,SERVIZIO!$A$4)='Pivot Punti Vendita'!$T365,'Pivot Punti Vendita'!$U365,"")</f>
        <v/>
      </c>
    </row>
    <row r="366" spans="15:22" x14ac:dyDescent="0.25">
      <c r="O366" s="31" t="str">
        <f ca="1">IFERROR(IF(SERVIZIO!$A$3=1,IF(GETPIVOTDATA("N. Punti Vendita",$A$1,"Brand",$A366,"Data",DATE(YEAR(INDEX(Tendina_Data,SERVIZIO!$A$2)),MONTH(INDEX(Tendina_Data,SERVIZIO!$A$2)),1),"Settore",$B366)&lt;&gt;"",GETPIVOTDATA("N. Punti Vendita",$A$1,"Brand",$A366,"Data",DATE(YEAR(INDEX(Tendina_Data,SERVIZIO!$A$2)),MONTH(INDEX(Tendina_Data,SERVIZIO!$A$2)),1),"Settore",$B366),""),IF(AND(GETPIVOTDATA("N. Punti Vendita",$A$1,"Brand",$A366,"Data",DATE(YEAR(INDEX(Tendina_Data,SERVIZIO!$A$2)),MONTH(INDEX(Tendina_Data,SERVIZIO!$A$2)),1),"Settore",INDEX(Tendina_Settori,SERVIZIO!$A$3))&lt;&gt;"",INDEX(Tendina_Settori,SERVIZIO!$A$3)=$B366)=TRUE,GETPIVOTDATA("N. Punti Vendita",$A$1,"Brand",$A366,"Data",DATE(YEAR(INDEX(Tendina_Data,SERVIZIO!$A$2)),MONTH(INDEX(Tendina_Data,SERVIZIO!$A$2)),1),"Settore",INDEX(Tendina_Settori,SERVIZIO!$A$3)),"")),"")</f>
        <v/>
      </c>
      <c r="P366" s="31" t="str">
        <f ca="1">IF(O366&lt;&gt;"",O366-(COUNTIF($O$3:O366,O366)/1000),"")</f>
        <v/>
      </c>
      <c r="Q366" s="31" t="str">
        <f t="shared" ca="1" si="17"/>
        <v/>
      </c>
      <c r="R366" s="31"/>
      <c r="S366" s="31">
        <v>364</v>
      </c>
      <c r="T366" s="31" t="str">
        <f t="shared" ca="1" si="15"/>
        <v/>
      </c>
      <c r="U366" s="31" t="str">
        <f t="shared" ca="1" si="16"/>
        <v/>
      </c>
      <c r="V366" s="31" t="str">
        <f ca="1">IF(INDEX(Tendina_Brand_per_Settore,SERVIZIO!$A$4)='Pivot Punti Vendita'!$T366,'Pivot Punti Vendita'!$U366,"")</f>
        <v/>
      </c>
    </row>
    <row r="367" spans="15:22" x14ac:dyDescent="0.25">
      <c r="O367" s="31" t="str">
        <f ca="1">IFERROR(IF(SERVIZIO!$A$3=1,IF(GETPIVOTDATA("N. Punti Vendita",$A$1,"Brand",$A367,"Data",DATE(YEAR(INDEX(Tendina_Data,SERVIZIO!$A$2)),MONTH(INDEX(Tendina_Data,SERVIZIO!$A$2)),1),"Settore",$B367)&lt;&gt;"",GETPIVOTDATA("N. Punti Vendita",$A$1,"Brand",$A367,"Data",DATE(YEAR(INDEX(Tendina_Data,SERVIZIO!$A$2)),MONTH(INDEX(Tendina_Data,SERVIZIO!$A$2)),1),"Settore",$B367),""),IF(AND(GETPIVOTDATA("N. Punti Vendita",$A$1,"Brand",$A367,"Data",DATE(YEAR(INDEX(Tendina_Data,SERVIZIO!$A$2)),MONTH(INDEX(Tendina_Data,SERVIZIO!$A$2)),1),"Settore",INDEX(Tendina_Settori,SERVIZIO!$A$3))&lt;&gt;"",INDEX(Tendina_Settori,SERVIZIO!$A$3)=$B367)=TRUE,GETPIVOTDATA("N. Punti Vendita",$A$1,"Brand",$A367,"Data",DATE(YEAR(INDEX(Tendina_Data,SERVIZIO!$A$2)),MONTH(INDEX(Tendina_Data,SERVIZIO!$A$2)),1),"Settore",INDEX(Tendina_Settori,SERVIZIO!$A$3)),"")),"")</f>
        <v/>
      </c>
      <c r="P367" s="31" t="str">
        <f ca="1">IF(O367&lt;&gt;"",O367-(COUNTIF($O$3:O367,O367)/1000),"")</f>
        <v/>
      </c>
      <c r="Q367" s="31" t="str">
        <f t="shared" ca="1" si="17"/>
        <v/>
      </c>
      <c r="R367" s="31"/>
      <c r="S367" s="31">
        <v>365</v>
      </c>
      <c r="T367" s="31" t="str">
        <f t="shared" ca="1" si="15"/>
        <v/>
      </c>
      <c r="U367" s="31" t="str">
        <f t="shared" ca="1" si="16"/>
        <v/>
      </c>
      <c r="V367" s="31" t="str">
        <f ca="1">IF(INDEX(Tendina_Brand_per_Settore,SERVIZIO!$A$4)='Pivot Punti Vendita'!$T367,'Pivot Punti Vendita'!$U367,"")</f>
        <v/>
      </c>
    </row>
    <row r="368" spans="15:22" x14ac:dyDescent="0.25">
      <c r="O368" s="31" t="str">
        <f ca="1">IFERROR(IF(SERVIZIO!$A$3=1,IF(GETPIVOTDATA("N. Punti Vendita",$A$1,"Brand",$A368,"Data",DATE(YEAR(INDEX(Tendina_Data,SERVIZIO!$A$2)),MONTH(INDEX(Tendina_Data,SERVIZIO!$A$2)),1),"Settore",$B368)&lt;&gt;"",GETPIVOTDATA("N. Punti Vendita",$A$1,"Brand",$A368,"Data",DATE(YEAR(INDEX(Tendina_Data,SERVIZIO!$A$2)),MONTH(INDEX(Tendina_Data,SERVIZIO!$A$2)),1),"Settore",$B368),""),IF(AND(GETPIVOTDATA("N. Punti Vendita",$A$1,"Brand",$A368,"Data",DATE(YEAR(INDEX(Tendina_Data,SERVIZIO!$A$2)),MONTH(INDEX(Tendina_Data,SERVIZIO!$A$2)),1),"Settore",INDEX(Tendina_Settori,SERVIZIO!$A$3))&lt;&gt;"",INDEX(Tendina_Settori,SERVIZIO!$A$3)=$B368)=TRUE,GETPIVOTDATA("N. Punti Vendita",$A$1,"Brand",$A368,"Data",DATE(YEAR(INDEX(Tendina_Data,SERVIZIO!$A$2)),MONTH(INDEX(Tendina_Data,SERVIZIO!$A$2)),1),"Settore",INDEX(Tendina_Settori,SERVIZIO!$A$3)),"")),"")</f>
        <v/>
      </c>
      <c r="P368" s="31" t="str">
        <f ca="1">IF(O368&lt;&gt;"",O368-(COUNTIF($O$3:O368,O368)/1000),"")</f>
        <v/>
      </c>
      <c r="Q368" s="31" t="str">
        <f t="shared" ca="1" si="17"/>
        <v/>
      </c>
      <c r="R368" s="31"/>
      <c r="S368" s="31">
        <v>366</v>
      </c>
      <c r="T368" s="31" t="str">
        <f t="shared" ca="1" si="15"/>
        <v/>
      </c>
      <c r="U368" s="31" t="str">
        <f t="shared" ca="1" si="16"/>
        <v/>
      </c>
      <c r="V368" s="31" t="str">
        <f ca="1">IF(INDEX(Tendina_Brand_per_Settore,SERVIZIO!$A$4)='Pivot Punti Vendita'!$T368,'Pivot Punti Vendita'!$U368,"")</f>
        <v/>
      </c>
    </row>
    <row r="369" spans="15:22" x14ac:dyDescent="0.25">
      <c r="O369" s="31" t="str">
        <f ca="1">IFERROR(IF(SERVIZIO!$A$3=1,IF(GETPIVOTDATA("N. Punti Vendita",$A$1,"Brand",$A369,"Data",DATE(YEAR(INDEX(Tendina_Data,SERVIZIO!$A$2)),MONTH(INDEX(Tendina_Data,SERVIZIO!$A$2)),1),"Settore",$B369)&lt;&gt;"",GETPIVOTDATA("N. Punti Vendita",$A$1,"Brand",$A369,"Data",DATE(YEAR(INDEX(Tendina_Data,SERVIZIO!$A$2)),MONTH(INDEX(Tendina_Data,SERVIZIO!$A$2)),1),"Settore",$B369),""),IF(AND(GETPIVOTDATA("N. Punti Vendita",$A$1,"Brand",$A369,"Data",DATE(YEAR(INDEX(Tendina_Data,SERVIZIO!$A$2)),MONTH(INDEX(Tendina_Data,SERVIZIO!$A$2)),1),"Settore",INDEX(Tendina_Settori,SERVIZIO!$A$3))&lt;&gt;"",INDEX(Tendina_Settori,SERVIZIO!$A$3)=$B369)=TRUE,GETPIVOTDATA("N. Punti Vendita",$A$1,"Brand",$A369,"Data",DATE(YEAR(INDEX(Tendina_Data,SERVIZIO!$A$2)),MONTH(INDEX(Tendina_Data,SERVIZIO!$A$2)),1),"Settore",INDEX(Tendina_Settori,SERVIZIO!$A$3)),"")),"")</f>
        <v/>
      </c>
      <c r="P369" s="31" t="str">
        <f ca="1">IF(O369&lt;&gt;"",O369-(COUNTIF($O$3:O369,O369)/1000),"")</f>
        <v/>
      </c>
      <c r="Q369" s="31" t="str">
        <f t="shared" ca="1" si="17"/>
        <v/>
      </c>
      <c r="R369" s="31"/>
      <c r="S369" s="31">
        <v>367</v>
      </c>
      <c r="T369" s="31" t="str">
        <f t="shared" ca="1" si="15"/>
        <v/>
      </c>
      <c r="U369" s="31" t="str">
        <f t="shared" ca="1" si="16"/>
        <v/>
      </c>
      <c r="V369" s="31" t="str">
        <f ca="1">IF(INDEX(Tendina_Brand_per_Settore,SERVIZIO!$A$4)='Pivot Punti Vendita'!$T369,'Pivot Punti Vendita'!$U369,"")</f>
        <v/>
      </c>
    </row>
    <row r="370" spans="15:22" x14ac:dyDescent="0.25">
      <c r="O370" s="31" t="str">
        <f ca="1">IFERROR(IF(SERVIZIO!$A$3=1,IF(GETPIVOTDATA("N. Punti Vendita",$A$1,"Brand",$A370,"Data",DATE(YEAR(INDEX(Tendina_Data,SERVIZIO!$A$2)),MONTH(INDEX(Tendina_Data,SERVIZIO!$A$2)),1),"Settore",$B370)&lt;&gt;"",GETPIVOTDATA("N. Punti Vendita",$A$1,"Brand",$A370,"Data",DATE(YEAR(INDEX(Tendina_Data,SERVIZIO!$A$2)),MONTH(INDEX(Tendina_Data,SERVIZIO!$A$2)),1),"Settore",$B370),""),IF(AND(GETPIVOTDATA("N. Punti Vendita",$A$1,"Brand",$A370,"Data",DATE(YEAR(INDEX(Tendina_Data,SERVIZIO!$A$2)),MONTH(INDEX(Tendina_Data,SERVIZIO!$A$2)),1),"Settore",INDEX(Tendina_Settori,SERVIZIO!$A$3))&lt;&gt;"",INDEX(Tendina_Settori,SERVIZIO!$A$3)=$B370)=TRUE,GETPIVOTDATA("N. Punti Vendita",$A$1,"Brand",$A370,"Data",DATE(YEAR(INDEX(Tendina_Data,SERVIZIO!$A$2)),MONTH(INDEX(Tendina_Data,SERVIZIO!$A$2)),1),"Settore",INDEX(Tendina_Settori,SERVIZIO!$A$3)),"")),"")</f>
        <v/>
      </c>
      <c r="P370" s="31" t="str">
        <f ca="1">IF(O370&lt;&gt;"",O370-(COUNTIF($O$3:O370,O370)/1000),"")</f>
        <v/>
      </c>
      <c r="Q370" s="31" t="str">
        <f t="shared" ca="1" si="17"/>
        <v/>
      </c>
      <c r="R370" s="31"/>
      <c r="S370" s="31">
        <v>368</v>
      </c>
      <c r="T370" s="31" t="str">
        <f t="shared" ca="1" si="15"/>
        <v/>
      </c>
      <c r="U370" s="31" t="str">
        <f t="shared" ca="1" si="16"/>
        <v/>
      </c>
      <c r="V370" s="31" t="str">
        <f ca="1">IF(INDEX(Tendina_Brand_per_Settore,SERVIZIO!$A$4)='Pivot Punti Vendita'!$T370,'Pivot Punti Vendita'!$U370,"")</f>
        <v/>
      </c>
    </row>
    <row r="371" spans="15:22" x14ac:dyDescent="0.25">
      <c r="O371" s="31" t="str">
        <f ca="1">IFERROR(IF(SERVIZIO!$A$3=1,IF(GETPIVOTDATA("N. Punti Vendita",$A$1,"Brand",$A371,"Data",DATE(YEAR(INDEX(Tendina_Data,SERVIZIO!$A$2)),MONTH(INDEX(Tendina_Data,SERVIZIO!$A$2)),1),"Settore",$B371)&lt;&gt;"",GETPIVOTDATA("N. Punti Vendita",$A$1,"Brand",$A371,"Data",DATE(YEAR(INDEX(Tendina_Data,SERVIZIO!$A$2)),MONTH(INDEX(Tendina_Data,SERVIZIO!$A$2)),1),"Settore",$B371),""),IF(AND(GETPIVOTDATA("N. Punti Vendita",$A$1,"Brand",$A371,"Data",DATE(YEAR(INDEX(Tendina_Data,SERVIZIO!$A$2)),MONTH(INDEX(Tendina_Data,SERVIZIO!$A$2)),1),"Settore",INDEX(Tendina_Settori,SERVIZIO!$A$3))&lt;&gt;"",INDEX(Tendina_Settori,SERVIZIO!$A$3)=$B371)=TRUE,GETPIVOTDATA("N. Punti Vendita",$A$1,"Brand",$A371,"Data",DATE(YEAR(INDEX(Tendina_Data,SERVIZIO!$A$2)),MONTH(INDEX(Tendina_Data,SERVIZIO!$A$2)),1),"Settore",INDEX(Tendina_Settori,SERVIZIO!$A$3)),"")),"")</f>
        <v/>
      </c>
      <c r="P371" s="31" t="str">
        <f ca="1">IF(O371&lt;&gt;"",O371-(COUNTIF($O$3:O371,O371)/1000),"")</f>
        <v/>
      </c>
      <c r="Q371" s="31" t="str">
        <f t="shared" ca="1" si="17"/>
        <v/>
      </c>
      <c r="R371" s="31"/>
      <c r="S371" s="31">
        <v>369</v>
      </c>
      <c r="T371" s="31" t="str">
        <f t="shared" ca="1" si="15"/>
        <v/>
      </c>
      <c r="U371" s="31" t="str">
        <f t="shared" ca="1" si="16"/>
        <v/>
      </c>
      <c r="V371" s="31" t="str">
        <f ca="1">IF(INDEX(Tendina_Brand_per_Settore,SERVIZIO!$A$4)='Pivot Punti Vendita'!$T371,'Pivot Punti Vendita'!$U371,"")</f>
        <v/>
      </c>
    </row>
    <row r="372" spans="15:22" x14ac:dyDescent="0.25">
      <c r="O372" s="31" t="str">
        <f ca="1">IFERROR(IF(SERVIZIO!$A$3=1,IF(GETPIVOTDATA("N. Punti Vendita",$A$1,"Brand",$A372,"Data",DATE(YEAR(INDEX(Tendina_Data,SERVIZIO!$A$2)),MONTH(INDEX(Tendina_Data,SERVIZIO!$A$2)),1),"Settore",$B372)&lt;&gt;"",GETPIVOTDATA("N. Punti Vendita",$A$1,"Brand",$A372,"Data",DATE(YEAR(INDEX(Tendina_Data,SERVIZIO!$A$2)),MONTH(INDEX(Tendina_Data,SERVIZIO!$A$2)),1),"Settore",$B372),""),IF(AND(GETPIVOTDATA("N. Punti Vendita",$A$1,"Brand",$A372,"Data",DATE(YEAR(INDEX(Tendina_Data,SERVIZIO!$A$2)),MONTH(INDEX(Tendina_Data,SERVIZIO!$A$2)),1),"Settore",INDEX(Tendina_Settori,SERVIZIO!$A$3))&lt;&gt;"",INDEX(Tendina_Settori,SERVIZIO!$A$3)=$B372)=TRUE,GETPIVOTDATA("N. Punti Vendita",$A$1,"Brand",$A372,"Data",DATE(YEAR(INDEX(Tendina_Data,SERVIZIO!$A$2)),MONTH(INDEX(Tendina_Data,SERVIZIO!$A$2)),1),"Settore",INDEX(Tendina_Settori,SERVIZIO!$A$3)),"")),"")</f>
        <v/>
      </c>
      <c r="P372" s="31" t="str">
        <f ca="1">IF(O372&lt;&gt;"",O372-(COUNTIF($O$3:O372,O372)/1000),"")</f>
        <v/>
      </c>
      <c r="Q372" s="31" t="str">
        <f t="shared" ca="1" si="17"/>
        <v/>
      </c>
      <c r="R372" s="31"/>
      <c r="S372" s="31">
        <v>370</v>
      </c>
      <c r="T372" s="31" t="str">
        <f t="shared" ca="1" si="15"/>
        <v/>
      </c>
      <c r="U372" s="31" t="str">
        <f t="shared" ca="1" si="16"/>
        <v/>
      </c>
      <c r="V372" s="31" t="str">
        <f ca="1">IF(INDEX(Tendina_Brand_per_Settore,SERVIZIO!$A$4)='Pivot Punti Vendita'!$T372,'Pivot Punti Vendita'!$U372,"")</f>
        <v/>
      </c>
    </row>
    <row r="373" spans="15:22" x14ac:dyDescent="0.25">
      <c r="O373" s="31" t="str">
        <f ca="1">IFERROR(IF(SERVIZIO!$A$3=1,IF(GETPIVOTDATA("N. Punti Vendita",$A$1,"Brand",$A373,"Data",DATE(YEAR(INDEX(Tendina_Data,SERVIZIO!$A$2)),MONTH(INDEX(Tendina_Data,SERVIZIO!$A$2)),1),"Settore",$B373)&lt;&gt;"",GETPIVOTDATA("N. Punti Vendita",$A$1,"Brand",$A373,"Data",DATE(YEAR(INDEX(Tendina_Data,SERVIZIO!$A$2)),MONTH(INDEX(Tendina_Data,SERVIZIO!$A$2)),1),"Settore",$B373),""),IF(AND(GETPIVOTDATA("N. Punti Vendita",$A$1,"Brand",$A373,"Data",DATE(YEAR(INDEX(Tendina_Data,SERVIZIO!$A$2)),MONTH(INDEX(Tendina_Data,SERVIZIO!$A$2)),1),"Settore",INDEX(Tendina_Settori,SERVIZIO!$A$3))&lt;&gt;"",INDEX(Tendina_Settori,SERVIZIO!$A$3)=$B373)=TRUE,GETPIVOTDATA("N. Punti Vendita",$A$1,"Brand",$A373,"Data",DATE(YEAR(INDEX(Tendina_Data,SERVIZIO!$A$2)),MONTH(INDEX(Tendina_Data,SERVIZIO!$A$2)),1),"Settore",INDEX(Tendina_Settori,SERVIZIO!$A$3)),"")),"")</f>
        <v/>
      </c>
      <c r="P373" s="31" t="str">
        <f ca="1">IF(O373&lt;&gt;"",O373-(COUNTIF($O$3:O373,O373)/1000),"")</f>
        <v/>
      </c>
      <c r="Q373" s="31" t="str">
        <f t="shared" ca="1" si="17"/>
        <v/>
      </c>
      <c r="R373" s="31"/>
      <c r="S373" s="31">
        <v>371</v>
      </c>
      <c r="T373" s="31" t="str">
        <f t="shared" ca="1" si="15"/>
        <v/>
      </c>
      <c r="U373" s="31" t="str">
        <f t="shared" ca="1" si="16"/>
        <v/>
      </c>
      <c r="V373" s="31" t="str">
        <f ca="1">IF(INDEX(Tendina_Brand_per_Settore,SERVIZIO!$A$4)='Pivot Punti Vendita'!$T373,'Pivot Punti Vendita'!$U373,"")</f>
        <v/>
      </c>
    </row>
    <row r="374" spans="15:22" x14ac:dyDescent="0.25">
      <c r="O374" s="31" t="str">
        <f ca="1">IFERROR(IF(SERVIZIO!$A$3=1,IF(GETPIVOTDATA("N. Punti Vendita",$A$1,"Brand",$A374,"Data",DATE(YEAR(INDEX(Tendina_Data,SERVIZIO!$A$2)),MONTH(INDEX(Tendina_Data,SERVIZIO!$A$2)),1),"Settore",$B374)&lt;&gt;"",GETPIVOTDATA("N. Punti Vendita",$A$1,"Brand",$A374,"Data",DATE(YEAR(INDEX(Tendina_Data,SERVIZIO!$A$2)),MONTH(INDEX(Tendina_Data,SERVIZIO!$A$2)),1),"Settore",$B374),""),IF(AND(GETPIVOTDATA("N. Punti Vendita",$A$1,"Brand",$A374,"Data",DATE(YEAR(INDEX(Tendina_Data,SERVIZIO!$A$2)),MONTH(INDEX(Tendina_Data,SERVIZIO!$A$2)),1),"Settore",INDEX(Tendina_Settori,SERVIZIO!$A$3))&lt;&gt;"",INDEX(Tendina_Settori,SERVIZIO!$A$3)=$B374)=TRUE,GETPIVOTDATA("N. Punti Vendita",$A$1,"Brand",$A374,"Data",DATE(YEAR(INDEX(Tendina_Data,SERVIZIO!$A$2)),MONTH(INDEX(Tendina_Data,SERVIZIO!$A$2)),1),"Settore",INDEX(Tendina_Settori,SERVIZIO!$A$3)),"")),"")</f>
        <v/>
      </c>
      <c r="P374" s="31" t="str">
        <f ca="1">IF(O374&lt;&gt;"",O374-(COUNTIF($O$3:O374,O374)/1000),"")</f>
        <v/>
      </c>
      <c r="Q374" s="31" t="str">
        <f t="shared" ca="1" si="17"/>
        <v/>
      </c>
      <c r="R374" s="31"/>
      <c r="S374" s="31">
        <v>372</v>
      </c>
      <c r="T374" s="31" t="str">
        <f t="shared" ca="1" si="15"/>
        <v/>
      </c>
      <c r="U374" s="31" t="str">
        <f t="shared" ca="1" si="16"/>
        <v/>
      </c>
      <c r="V374" s="31" t="str">
        <f ca="1">IF(INDEX(Tendina_Brand_per_Settore,SERVIZIO!$A$4)='Pivot Punti Vendita'!$T374,'Pivot Punti Vendita'!$U374,"")</f>
        <v/>
      </c>
    </row>
    <row r="375" spans="15:22" x14ac:dyDescent="0.25">
      <c r="O375" s="31" t="str">
        <f ca="1">IFERROR(IF(SERVIZIO!$A$3=1,IF(GETPIVOTDATA("N. Punti Vendita",$A$1,"Brand",$A375,"Data",DATE(YEAR(INDEX(Tendina_Data,SERVIZIO!$A$2)),MONTH(INDEX(Tendina_Data,SERVIZIO!$A$2)),1),"Settore",$B375)&lt;&gt;"",GETPIVOTDATA("N. Punti Vendita",$A$1,"Brand",$A375,"Data",DATE(YEAR(INDEX(Tendina_Data,SERVIZIO!$A$2)),MONTH(INDEX(Tendina_Data,SERVIZIO!$A$2)),1),"Settore",$B375),""),IF(AND(GETPIVOTDATA("N. Punti Vendita",$A$1,"Brand",$A375,"Data",DATE(YEAR(INDEX(Tendina_Data,SERVIZIO!$A$2)),MONTH(INDEX(Tendina_Data,SERVIZIO!$A$2)),1),"Settore",INDEX(Tendina_Settori,SERVIZIO!$A$3))&lt;&gt;"",INDEX(Tendina_Settori,SERVIZIO!$A$3)=$B375)=TRUE,GETPIVOTDATA("N. Punti Vendita",$A$1,"Brand",$A375,"Data",DATE(YEAR(INDEX(Tendina_Data,SERVIZIO!$A$2)),MONTH(INDEX(Tendina_Data,SERVIZIO!$A$2)),1),"Settore",INDEX(Tendina_Settori,SERVIZIO!$A$3)),"")),"")</f>
        <v/>
      </c>
      <c r="P375" s="31" t="str">
        <f ca="1">IF(O375&lt;&gt;"",O375-(COUNTIF($O$3:O375,O375)/1000),"")</f>
        <v/>
      </c>
      <c r="Q375" s="31" t="str">
        <f t="shared" ca="1" si="17"/>
        <v/>
      </c>
      <c r="R375" s="31"/>
      <c r="S375" s="31">
        <v>373</v>
      </c>
      <c r="T375" s="31" t="str">
        <f t="shared" ca="1" si="15"/>
        <v/>
      </c>
      <c r="U375" s="31" t="str">
        <f t="shared" ca="1" si="16"/>
        <v/>
      </c>
      <c r="V375" s="31" t="str">
        <f ca="1">IF(INDEX(Tendina_Brand_per_Settore,SERVIZIO!$A$4)='Pivot Punti Vendita'!$T375,'Pivot Punti Vendita'!$U375,"")</f>
        <v/>
      </c>
    </row>
    <row r="376" spans="15:22" x14ac:dyDescent="0.25">
      <c r="O376" s="31" t="str">
        <f ca="1">IFERROR(IF(SERVIZIO!$A$3=1,IF(GETPIVOTDATA("N. Punti Vendita",$A$1,"Brand",$A376,"Data",DATE(YEAR(INDEX(Tendina_Data,SERVIZIO!$A$2)),MONTH(INDEX(Tendina_Data,SERVIZIO!$A$2)),1),"Settore",$B376)&lt;&gt;"",GETPIVOTDATA("N. Punti Vendita",$A$1,"Brand",$A376,"Data",DATE(YEAR(INDEX(Tendina_Data,SERVIZIO!$A$2)),MONTH(INDEX(Tendina_Data,SERVIZIO!$A$2)),1),"Settore",$B376),""),IF(AND(GETPIVOTDATA("N. Punti Vendita",$A$1,"Brand",$A376,"Data",DATE(YEAR(INDEX(Tendina_Data,SERVIZIO!$A$2)),MONTH(INDEX(Tendina_Data,SERVIZIO!$A$2)),1),"Settore",INDEX(Tendina_Settori,SERVIZIO!$A$3))&lt;&gt;"",INDEX(Tendina_Settori,SERVIZIO!$A$3)=$B376)=TRUE,GETPIVOTDATA("N. Punti Vendita",$A$1,"Brand",$A376,"Data",DATE(YEAR(INDEX(Tendina_Data,SERVIZIO!$A$2)),MONTH(INDEX(Tendina_Data,SERVIZIO!$A$2)),1),"Settore",INDEX(Tendina_Settori,SERVIZIO!$A$3)),"")),"")</f>
        <v/>
      </c>
      <c r="P376" s="31" t="str">
        <f ca="1">IF(O376&lt;&gt;"",O376-(COUNTIF($O$3:O376,O376)/1000),"")</f>
        <v/>
      </c>
      <c r="Q376" s="31" t="str">
        <f t="shared" ca="1" si="17"/>
        <v/>
      </c>
      <c r="R376" s="31"/>
      <c r="S376" s="31">
        <v>374</v>
      </c>
      <c r="T376" s="31" t="str">
        <f t="shared" ca="1" si="15"/>
        <v/>
      </c>
      <c r="U376" s="31" t="str">
        <f t="shared" ca="1" si="16"/>
        <v/>
      </c>
      <c r="V376" s="31" t="str">
        <f ca="1">IF(INDEX(Tendina_Brand_per_Settore,SERVIZIO!$A$4)='Pivot Punti Vendita'!$T376,'Pivot Punti Vendita'!$U376,"")</f>
        <v/>
      </c>
    </row>
    <row r="377" spans="15:22" x14ac:dyDescent="0.25">
      <c r="O377" s="31" t="str">
        <f ca="1">IFERROR(IF(SERVIZIO!$A$3=1,IF(GETPIVOTDATA("N. Punti Vendita",$A$1,"Brand",$A377,"Data",DATE(YEAR(INDEX(Tendina_Data,SERVIZIO!$A$2)),MONTH(INDEX(Tendina_Data,SERVIZIO!$A$2)),1),"Settore",$B377)&lt;&gt;"",GETPIVOTDATA("N. Punti Vendita",$A$1,"Brand",$A377,"Data",DATE(YEAR(INDEX(Tendina_Data,SERVIZIO!$A$2)),MONTH(INDEX(Tendina_Data,SERVIZIO!$A$2)),1),"Settore",$B377),""),IF(AND(GETPIVOTDATA("N. Punti Vendita",$A$1,"Brand",$A377,"Data",DATE(YEAR(INDEX(Tendina_Data,SERVIZIO!$A$2)),MONTH(INDEX(Tendina_Data,SERVIZIO!$A$2)),1),"Settore",INDEX(Tendina_Settori,SERVIZIO!$A$3))&lt;&gt;"",INDEX(Tendina_Settori,SERVIZIO!$A$3)=$B377)=TRUE,GETPIVOTDATA("N. Punti Vendita",$A$1,"Brand",$A377,"Data",DATE(YEAR(INDEX(Tendina_Data,SERVIZIO!$A$2)),MONTH(INDEX(Tendina_Data,SERVIZIO!$A$2)),1),"Settore",INDEX(Tendina_Settori,SERVIZIO!$A$3)),"")),"")</f>
        <v/>
      </c>
      <c r="P377" s="31" t="str">
        <f ca="1">IF(O377&lt;&gt;"",O377-(COUNTIF($O$3:O377,O377)/1000),"")</f>
        <v/>
      </c>
      <c r="Q377" s="31" t="str">
        <f t="shared" ca="1" si="17"/>
        <v/>
      </c>
      <c r="R377" s="31"/>
      <c r="S377" s="31">
        <v>375</v>
      </c>
      <c r="T377" s="31" t="str">
        <f t="shared" ca="1" si="15"/>
        <v/>
      </c>
      <c r="U377" s="31" t="str">
        <f t="shared" ca="1" si="16"/>
        <v/>
      </c>
      <c r="V377" s="31" t="str">
        <f ca="1">IF(INDEX(Tendina_Brand_per_Settore,SERVIZIO!$A$4)='Pivot Punti Vendita'!$T377,'Pivot Punti Vendita'!$U377,"")</f>
        <v/>
      </c>
    </row>
    <row r="378" spans="15:22" x14ac:dyDescent="0.25">
      <c r="O378" s="31" t="str">
        <f ca="1">IFERROR(IF(SERVIZIO!$A$3=1,IF(GETPIVOTDATA("N. Punti Vendita",$A$1,"Brand",$A378,"Data",DATE(YEAR(INDEX(Tendina_Data,SERVIZIO!$A$2)),MONTH(INDEX(Tendina_Data,SERVIZIO!$A$2)),1),"Settore",$B378)&lt;&gt;"",GETPIVOTDATA("N. Punti Vendita",$A$1,"Brand",$A378,"Data",DATE(YEAR(INDEX(Tendina_Data,SERVIZIO!$A$2)),MONTH(INDEX(Tendina_Data,SERVIZIO!$A$2)),1),"Settore",$B378),""),IF(AND(GETPIVOTDATA("N. Punti Vendita",$A$1,"Brand",$A378,"Data",DATE(YEAR(INDEX(Tendina_Data,SERVIZIO!$A$2)),MONTH(INDEX(Tendina_Data,SERVIZIO!$A$2)),1),"Settore",INDEX(Tendina_Settori,SERVIZIO!$A$3))&lt;&gt;"",INDEX(Tendina_Settori,SERVIZIO!$A$3)=$B378)=TRUE,GETPIVOTDATA("N. Punti Vendita",$A$1,"Brand",$A378,"Data",DATE(YEAR(INDEX(Tendina_Data,SERVIZIO!$A$2)),MONTH(INDEX(Tendina_Data,SERVIZIO!$A$2)),1),"Settore",INDEX(Tendina_Settori,SERVIZIO!$A$3)),"")),"")</f>
        <v/>
      </c>
      <c r="P378" s="31" t="str">
        <f ca="1">IF(O378&lt;&gt;"",O378-(COUNTIF($O$3:O378,O378)/1000),"")</f>
        <v/>
      </c>
      <c r="Q378" s="31" t="str">
        <f t="shared" ca="1" si="17"/>
        <v/>
      </c>
      <c r="R378" s="31"/>
      <c r="S378" s="31">
        <v>376</v>
      </c>
      <c r="T378" s="31" t="str">
        <f t="shared" ca="1" si="15"/>
        <v/>
      </c>
      <c r="U378" s="31" t="str">
        <f t="shared" ca="1" si="16"/>
        <v/>
      </c>
      <c r="V378" s="31" t="str">
        <f ca="1">IF(INDEX(Tendina_Brand_per_Settore,SERVIZIO!$A$4)='Pivot Punti Vendita'!$T378,'Pivot Punti Vendita'!$U378,"")</f>
        <v/>
      </c>
    </row>
    <row r="379" spans="15:22" x14ac:dyDescent="0.25">
      <c r="O379" s="31" t="str">
        <f ca="1">IFERROR(IF(SERVIZIO!$A$3=1,IF(GETPIVOTDATA("N. Punti Vendita",$A$1,"Brand",$A379,"Data",DATE(YEAR(INDEX(Tendina_Data,SERVIZIO!$A$2)),MONTH(INDEX(Tendina_Data,SERVIZIO!$A$2)),1),"Settore",$B379)&lt;&gt;"",GETPIVOTDATA("N. Punti Vendita",$A$1,"Brand",$A379,"Data",DATE(YEAR(INDEX(Tendina_Data,SERVIZIO!$A$2)),MONTH(INDEX(Tendina_Data,SERVIZIO!$A$2)),1),"Settore",$B379),""),IF(AND(GETPIVOTDATA("N. Punti Vendita",$A$1,"Brand",$A379,"Data",DATE(YEAR(INDEX(Tendina_Data,SERVIZIO!$A$2)),MONTH(INDEX(Tendina_Data,SERVIZIO!$A$2)),1),"Settore",INDEX(Tendina_Settori,SERVIZIO!$A$3))&lt;&gt;"",INDEX(Tendina_Settori,SERVIZIO!$A$3)=$B379)=TRUE,GETPIVOTDATA("N. Punti Vendita",$A$1,"Brand",$A379,"Data",DATE(YEAR(INDEX(Tendina_Data,SERVIZIO!$A$2)),MONTH(INDEX(Tendina_Data,SERVIZIO!$A$2)),1),"Settore",INDEX(Tendina_Settori,SERVIZIO!$A$3)),"")),"")</f>
        <v/>
      </c>
      <c r="P379" s="31" t="str">
        <f ca="1">IF(O379&lt;&gt;"",O379-(COUNTIF($O$3:O379,O379)/1000),"")</f>
        <v/>
      </c>
      <c r="Q379" s="31" t="str">
        <f t="shared" ca="1" si="17"/>
        <v/>
      </c>
      <c r="R379" s="31"/>
      <c r="S379" s="31">
        <v>377</v>
      </c>
      <c r="T379" s="31" t="str">
        <f t="shared" ca="1" si="15"/>
        <v/>
      </c>
      <c r="U379" s="31" t="str">
        <f t="shared" ca="1" si="16"/>
        <v/>
      </c>
      <c r="V379" s="31" t="str">
        <f ca="1">IF(INDEX(Tendina_Brand_per_Settore,SERVIZIO!$A$4)='Pivot Punti Vendita'!$T379,'Pivot Punti Vendita'!$U379,"")</f>
        <v/>
      </c>
    </row>
    <row r="380" spans="15:22" x14ac:dyDescent="0.25">
      <c r="O380" s="31" t="str">
        <f ca="1">IFERROR(IF(SERVIZIO!$A$3=1,IF(GETPIVOTDATA("N. Punti Vendita",$A$1,"Brand",$A380,"Data",DATE(YEAR(INDEX(Tendina_Data,SERVIZIO!$A$2)),MONTH(INDEX(Tendina_Data,SERVIZIO!$A$2)),1),"Settore",$B380)&lt;&gt;"",GETPIVOTDATA("N. Punti Vendita",$A$1,"Brand",$A380,"Data",DATE(YEAR(INDEX(Tendina_Data,SERVIZIO!$A$2)),MONTH(INDEX(Tendina_Data,SERVIZIO!$A$2)),1),"Settore",$B380),""),IF(AND(GETPIVOTDATA("N. Punti Vendita",$A$1,"Brand",$A380,"Data",DATE(YEAR(INDEX(Tendina_Data,SERVIZIO!$A$2)),MONTH(INDEX(Tendina_Data,SERVIZIO!$A$2)),1),"Settore",INDEX(Tendina_Settori,SERVIZIO!$A$3))&lt;&gt;"",INDEX(Tendina_Settori,SERVIZIO!$A$3)=$B380)=TRUE,GETPIVOTDATA("N. Punti Vendita",$A$1,"Brand",$A380,"Data",DATE(YEAR(INDEX(Tendina_Data,SERVIZIO!$A$2)),MONTH(INDEX(Tendina_Data,SERVIZIO!$A$2)),1),"Settore",INDEX(Tendina_Settori,SERVIZIO!$A$3)),"")),"")</f>
        <v/>
      </c>
      <c r="P380" s="31" t="str">
        <f ca="1">IF(O380&lt;&gt;"",O380-(COUNTIF($O$3:O380,O380)/1000),"")</f>
        <v/>
      </c>
      <c r="Q380" s="31" t="str">
        <f t="shared" ca="1" si="17"/>
        <v/>
      </c>
      <c r="R380" s="31"/>
      <c r="S380" s="31">
        <v>378</v>
      </c>
      <c r="T380" s="31" t="str">
        <f t="shared" ca="1" si="15"/>
        <v/>
      </c>
      <c r="U380" s="31" t="str">
        <f t="shared" ca="1" si="16"/>
        <v/>
      </c>
      <c r="V380" s="31" t="str">
        <f ca="1">IF(INDEX(Tendina_Brand_per_Settore,SERVIZIO!$A$4)='Pivot Punti Vendita'!$T380,'Pivot Punti Vendita'!$U380,"")</f>
        <v/>
      </c>
    </row>
    <row r="381" spans="15:22" x14ac:dyDescent="0.25">
      <c r="O381" s="31" t="str">
        <f ca="1">IFERROR(IF(SERVIZIO!$A$3=1,IF(GETPIVOTDATA("N. Punti Vendita",$A$1,"Brand",$A381,"Data",DATE(YEAR(INDEX(Tendina_Data,SERVIZIO!$A$2)),MONTH(INDEX(Tendina_Data,SERVIZIO!$A$2)),1),"Settore",$B381)&lt;&gt;"",GETPIVOTDATA("N. Punti Vendita",$A$1,"Brand",$A381,"Data",DATE(YEAR(INDEX(Tendina_Data,SERVIZIO!$A$2)),MONTH(INDEX(Tendina_Data,SERVIZIO!$A$2)),1),"Settore",$B381),""),IF(AND(GETPIVOTDATA("N. Punti Vendita",$A$1,"Brand",$A381,"Data",DATE(YEAR(INDEX(Tendina_Data,SERVIZIO!$A$2)),MONTH(INDEX(Tendina_Data,SERVIZIO!$A$2)),1),"Settore",INDEX(Tendina_Settori,SERVIZIO!$A$3))&lt;&gt;"",INDEX(Tendina_Settori,SERVIZIO!$A$3)=$B381)=TRUE,GETPIVOTDATA("N. Punti Vendita",$A$1,"Brand",$A381,"Data",DATE(YEAR(INDEX(Tendina_Data,SERVIZIO!$A$2)),MONTH(INDEX(Tendina_Data,SERVIZIO!$A$2)),1),"Settore",INDEX(Tendina_Settori,SERVIZIO!$A$3)),"")),"")</f>
        <v/>
      </c>
      <c r="P381" s="31" t="str">
        <f ca="1">IF(O381&lt;&gt;"",O381-(COUNTIF($O$3:O381,O381)/1000),"")</f>
        <v/>
      </c>
      <c r="Q381" s="31" t="str">
        <f t="shared" ca="1" si="17"/>
        <v/>
      </c>
      <c r="R381" s="31"/>
      <c r="S381" s="31">
        <v>379</v>
      </c>
      <c r="T381" s="31" t="str">
        <f t="shared" ca="1" si="15"/>
        <v/>
      </c>
      <c r="U381" s="31" t="str">
        <f t="shared" ca="1" si="16"/>
        <v/>
      </c>
      <c r="V381" s="31" t="str">
        <f ca="1">IF(INDEX(Tendina_Brand_per_Settore,SERVIZIO!$A$4)='Pivot Punti Vendita'!$T381,'Pivot Punti Vendita'!$U381,"")</f>
        <v/>
      </c>
    </row>
    <row r="382" spans="15:22" x14ac:dyDescent="0.25">
      <c r="O382" s="31" t="str">
        <f ca="1">IFERROR(IF(SERVIZIO!$A$3=1,IF(GETPIVOTDATA("N. Punti Vendita",$A$1,"Brand",$A382,"Data",DATE(YEAR(INDEX(Tendina_Data,SERVIZIO!$A$2)),MONTH(INDEX(Tendina_Data,SERVIZIO!$A$2)),1),"Settore",$B382)&lt;&gt;"",GETPIVOTDATA("N. Punti Vendita",$A$1,"Brand",$A382,"Data",DATE(YEAR(INDEX(Tendina_Data,SERVIZIO!$A$2)),MONTH(INDEX(Tendina_Data,SERVIZIO!$A$2)),1),"Settore",$B382),""),IF(AND(GETPIVOTDATA("N. Punti Vendita",$A$1,"Brand",$A382,"Data",DATE(YEAR(INDEX(Tendina_Data,SERVIZIO!$A$2)),MONTH(INDEX(Tendina_Data,SERVIZIO!$A$2)),1),"Settore",INDEX(Tendina_Settori,SERVIZIO!$A$3))&lt;&gt;"",INDEX(Tendina_Settori,SERVIZIO!$A$3)=$B382)=TRUE,GETPIVOTDATA("N. Punti Vendita",$A$1,"Brand",$A382,"Data",DATE(YEAR(INDEX(Tendina_Data,SERVIZIO!$A$2)),MONTH(INDEX(Tendina_Data,SERVIZIO!$A$2)),1),"Settore",INDEX(Tendina_Settori,SERVIZIO!$A$3)),"")),"")</f>
        <v/>
      </c>
      <c r="P382" s="31" t="str">
        <f ca="1">IF(O382&lt;&gt;"",O382-(COUNTIF($O$3:O382,O382)/1000),"")</f>
        <v/>
      </c>
      <c r="Q382" s="31" t="str">
        <f t="shared" ca="1" si="17"/>
        <v/>
      </c>
      <c r="R382" s="31"/>
      <c r="S382" s="31">
        <v>380</v>
      </c>
      <c r="T382" s="31" t="str">
        <f t="shared" ca="1" si="15"/>
        <v/>
      </c>
      <c r="U382" s="31" t="str">
        <f t="shared" ca="1" si="16"/>
        <v/>
      </c>
      <c r="V382" s="31" t="str">
        <f ca="1">IF(INDEX(Tendina_Brand_per_Settore,SERVIZIO!$A$4)='Pivot Punti Vendita'!$T382,'Pivot Punti Vendita'!$U382,"")</f>
        <v/>
      </c>
    </row>
    <row r="383" spans="15:22" x14ac:dyDescent="0.25">
      <c r="O383" s="31" t="str">
        <f ca="1">IFERROR(IF(SERVIZIO!$A$3=1,IF(GETPIVOTDATA("N. Punti Vendita",$A$1,"Brand",$A383,"Data",DATE(YEAR(INDEX(Tendina_Data,SERVIZIO!$A$2)),MONTH(INDEX(Tendina_Data,SERVIZIO!$A$2)),1),"Settore",$B383)&lt;&gt;"",GETPIVOTDATA("N. Punti Vendita",$A$1,"Brand",$A383,"Data",DATE(YEAR(INDEX(Tendina_Data,SERVIZIO!$A$2)),MONTH(INDEX(Tendina_Data,SERVIZIO!$A$2)),1),"Settore",$B383),""),IF(AND(GETPIVOTDATA("N. Punti Vendita",$A$1,"Brand",$A383,"Data",DATE(YEAR(INDEX(Tendina_Data,SERVIZIO!$A$2)),MONTH(INDEX(Tendina_Data,SERVIZIO!$A$2)),1),"Settore",INDEX(Tendina_Settori,SERVIZIO!$A$3))&lt;&gt;"",INDEX(Tendina_Settori,SERVIZIO!$A$3)=$B383)=TRUE,GETPIVOTDATA("N. Punti Vendita",$A$1,"Brand",$A383,"Data",DATE(YEAR(INDEX(Tendina_Data,SERVIZIO!$A$2)),MONTH(INDEX(Tendina_Data,SERVIZIO!$A$2)),1),"Settore",INDEX(Tendina_Settori,SERVIZIO!$A$3)),"")),"")</f>
        <v/>
      </c>
      <c r="P383" s="31" t="str">
        <f ca="1">IF(O383&lt;&gt;"",O383-(COUNTIF($O$3:O383,O383)/1000),"")</f>
        <v/>
      </c>
      <c r="Q383" s="31" t="str">
        <f t="shared" ca="1" si="17"/>
        <v/>
      </c>
      <c r="R383" s="31"/>
      <c r="S383" s="31">
        <v>381</v>
      </c>
      <c r="T383" s="31" t="str">
        <f t="shared" ca="1" si="15"/>
        <v/>
      </c>
      <c r="U383" s="31" t="str">
        <f t="shared" ca="1" si="16"/>
        <v/>
      </c>
      <c r="V383" s="31" t="str">
        <f ca="1">IF(INDEX(Tendina_Brand_per_Settore,SERVIZIO!$A$4)='Pivot Punti Vendita'!$T383,'Pivot Punti Vendita'!$U383,"")</f>
        <v/>
      </c>
    </row>
    <row r="384" spans="15:22" x14ac:dyDescent="0.25">
      <c r="O384" s="31" t="str">
        <f ca="1">IFERROR(IF(SERVIZIO!$A$3=1,IF(GETPIVOTDATA("N. Punti Vendita",$A$1,"Brand",$A384,"Data",DATE(YEAR(INDEX(Tendina_Data,SERVIZIO!$A$2)),MONTH(INDEX(Tendina_Data,SERVIZIO!$A$2)),1),"Settore",$B384)&lt;&gt;"",GETPIVOTDATA("N. Punti Vendita",$A$1,"Brand",$A384,"Data",DATE(YEAR(INDEX(Tendina_Data,SERVIZIO!$A$2)),MONTH(INDEX(Tendina_Data,SERVIZIO!$A$2)),1),"Settore",$B384),""),IF(AND(GETPIVOTDATA("N. Punti Vendita",$A$1,"Brand",$A384,"Data",DATE(YEAR(INDEX(Tendina_Data,SERVIZIO!$A$2)),MONTH(INDEX(Tendina_Data,SERVIZIO!$A$2)),1),"Settore",INDEX(Tendina_Settori,SERVIZIO!$A$3))&lt;&gt;"",INDEX(Tendina_Settori,SERVIZIO!$A$3)=$B384)=TRUE,GETPIVOTDATA("N. Punti Vendita",$A$1,"Brand",$A384,"Data",DATE(YEAR(INDEX(Tendina_Data,SERVIZIO!$A$2)),MONTH(INDEX(Tendina_Data,SERVIZIO!$A$2)),1),"Settore",INDEX(Tendina_Settori,SERVIZIO!$A$3)),"")),"")</f>
        <v/>
      </c>
      <c r="P384" s="31" t="str">
        <f ca="1">IF(O384&lt;&gt;"",O384-(COUNTIF($O$3:O384,O384)/1000),"")</f>
        <v/>
      </c>
      <c r="Q384" s="31" t="str">
        <f t="shared" ca="1" si="17"/>
        <v/>
      </c>
      <c r="R384" s="31"/>
      <c r="S384" s="31">
        <v>382</v>
      </c>
      <c r="T384" s="31" t="str">
        <f t="shared" ca="1" si="15"/>
        <v/>
      </c>
      <c r="U384" s="31" t="str">
        <f t="shared" ca="1" si="16"/>
        <v/>
      </c>
      <c r="V384" s="31" t="str">
        <f ca="1">IF(INDEX(Tendina_Brand_per_Settore,SERVIZIO!$A$4)='Pivot Punti Vendita'!$T384,'Pivot Punti Vendita'!$U384,"")</f>
        <v/>
      </c>
    </row>
    <row r="385" spans="15:22" x14ac:dyDescent="0.25">
      <c r="O385" s="31" t="str">
        <f ca="1">IFERROR(IF(SERVIZIO!$A$3=1,IF(GETPIVOTDATA("N. Punti Vendita",$A$1,"Brand",$A385,"Data",DATE(YEAR(INDEX(Tendina_Data,SERVIZIO!$A$2)),MONTH(INDEX(Tendina_Data,SERVIZIO!$A$2)),1),"Settore",$B385)&lt;&gt;"",GETPIVOTDATA("N. Punti Vendita",$A$1,"Brand",$A385,"Data",DATE(YEAR(INDEX(Tendina_Data,SERVIZIO!$A$2)),MONTH(INDEX(Tendina_Data,SERVIZIO!$A$2)),1),"Settore",$B385),""),IF(AND(GETPIVOTDATA("N. Punti Vendita",$A$1,"Brand",$A385,"Data",DATE(YEAR(INDEX(Tendina_Data,SERVIZIO!$A$2)),MONTH(INDEX(Tendina_Data,SERVIZIO!$A$2)),1),"Settore",INDEX(Tendina_Settori,SERVIZIO!$A$3))&lt;&gt;"",INDEX(Tendina_Settori,SERVIZIO!$A$3)=$B385)=TRUE,GETPIVOTDATA("N. Punti Vendita",$A$1,"Brand",$A385,"Data",DATE(YEAR(INDEX(Tendina_Data,SERVIZIO!$A$2)),MONTH(INDEX(Tendina_Data,SERVIZIO!$A$2)),1),"Settore",INDEX(Tendina_Settori,SERVIZIO!$A$3)),"")),"")</f>
        <v/>
      </c>
      <c r="P385" s="31" t="str">
        <f ca="1">IF(O385&lt;&gt;"",O385-(COUNTIF($O$3:O385,O385)/1000),"")</f>
        <v/>
      </c>
      <c r="Q385" s="31" t="str">
        <f t="shared" ca="1" si="17"/>
        <v/>
      </c>
      <c r="R385" s="31"/>
      <c r="S385" s="31">
        <v>383</v>
      </c>
      <c r="T385" s="31" t="str">
        <f t="shared" ca="1" si="15"/>
        <v/>
      </c>
      <c r="U385" s="31" t="str">
        <f t="shared" ca="1" si="16"/>
        <v/>
      </c>
      <c r="V385" s="31" t="str">
        <f ca="1">IF(INDEX(Tendina_Brand_per_Settore,SERVIZIO!$A$4)='Pivot Punti Vendita'!$T385,'Pivot Punti Vendita'!$U385,"")</f>
        <v/>
      </c>
    </row>
    <row r="386" spans="15:22" x14ac:dyDescent="0.25">
      <c r="O386" s="31" t="str">
        <f ca="1">IFERROR(IF(SERVIZIO!$A$3=1,IF(GETPIVOTDATA("N. Punti Vendita",$A$1,"Brand",$A386,"Data",DATE(YEAR(INDEX(Tendina_Data,SERVIZIO!$A$2)),MONTH(INDEX(Tendina_Data,SERVIZIO!$A$2)),1),"Settore",$B386)&lt;&gt;"",GETPIVOTDATA("N. Punti Vendita",$A$1,"Brand",$A386,"Data",DATE(YEAR(INDEX(Tendina_Data,SERVIZIO!$A$2)),MONTH(INDEX(Tendina_Data,SERVIZIO!$A$2)),1),"Settore",$B386),""),IF(AND(GETPIVOTDATA("N. Punti Vendita",$A$1,"Brand",$A386,"Data",DATE(YEAR(INDEX(Tendina_Data,SERVIZIO!$A$2)),MONTH(INDEX(Tendina_Data,SERVIZIO!$A$2)),1),"Settore",INDEX(Tendina_Settori,SERVIZIO!$A$3))&lt;&gt;"",INDEX(Tendina_Settori,SERVIZIO!$A$3)=$B386)=TRUE,GETPIVOTDATA("N. Punti Vendita",$A$1,"Brand",$A386,"Data",DATE(YEAR(INDEX(Tendina_Data,SERVIZIO!$A$2)),MONTH(INDEX(Tendina_Data,SERVIZIO!$A$2)),1),"Settore",INDEX(Tendina_Settori,SERVIZIO!$A$3)),"")),"")</f>
        <v/>
      </c>
      <c r="P386" s="31" t="str">
        <f ca="1">IF(O386&lt;&gt;"",O386-(COUNTIF($O$3:O386,O386)/1000),"")</f>
        <v/>
      </c>
      <c r="Q386" s="31" t="str">
        <f t="shared" ca="1" si="17"/>
        <v/>
      </c>
      <c r="R386" s="31"/>
      <c r="S386" s="31">
        <v>384</v>
      </c>
      <c r="T386" s="31" t="str">
        <f t="shared" ca="1" si="15"/>
        <v/>
      </c>
      <c r="U386" s="31" t="str">
        <f t="shared" ca="1" si="16"/>
        <v/>
      </c>
      <c r="V386" s="31" t="str">
        <f ca="1">IF(INDEX(Tendina_Brand_per_Settore,SERVIZIO!$A$4)='Pivot Punti Vendita'!$T386,'Pivot Punti Vendita'!$U386,"")</f>
        <v/>
      </c>
    </row>
    <row r="387" spans="15:22" x14ac:dyDescent="0.25">
      <c r="O387" s="31" t="str">
        <f ca="1">IFERROR(IF(SERVIZIO!$A$3=1,IF(GETPIVOTDATA("N. Punti Vendita",$A$1,"Brand",$A387,"Data",DATE(YEAR(INDEX(Tendina_Data,SERVIZIO!$A$2)),MONTH(INDEX(Tendina_Data,SERVIZIO!$A$2)),1),"Settore",$B387)&lt;&gt;"",GETPIVOTDATA("N. Punti Vendita",$A$1,"Brand",$A387,"Data",DATE(YEAR(INDEX(Tendina_Data,SERVIZIO!$A$2)),MONTH(INDEX(Tendina_Data,SERVIZIO!$A$2)),1),"Settore",$B387),""),IF(AND(GETPIVOTDATA("N. Punti Vendita",$A$1,"Brand",$A387,"Data",DATE(YEAR(INDEX(Tendina_Data,SERVIZIO!$A$2)),MONTH(INDEX(Tendina_Data,SERVIZIO!$A$2)),1),"Settore",INDEX(Tendina_Settori,SERVIZIO!$A$3))&lt;&gt;"",INDEX(Tendina_Settori,SERVIZIO!$A$3)=$B387)=TRUE,GETPIVOTDATA("N. Punti Vendita",$A$1,"Brand",$A387,"Data",DATE(YEAR(INDEX(Tendina_Data,SERVIZIO!$A$2)),MONTH(INDEX(Tendina_Data,SERVIZIO!$A$2)),1),"Settore",INDEX(Tendina_Settori,SERVIZIO!$A$3)),"")),"")</f>
        <v/>
      </c>
      <c r="P387" s="31" t="str">
        <f ca="1">IF(O387&lt;&gt;"",O387-(COUNTIF($O$3:O387,O387)/1000),"")</f>
        <v/>
      </c>
      <c r="Q387" s="31" t="str">
        <f t="shared" ca="1" si="17"/>
        <v/>
      </c>
      <c r="R387" s="31"/>
      <c r="S387" s="31">
        <v>385</v>
      </c>
      <c r="T387" s="31" t="str">
        <f t="shared" ref="T387:T450" ca="1" si="18">IFERROR(INDEX($A$3:$A$1002,MATCH($S387,$Q$3:$Q$1002,0)),"")</f>
        <v/>
      </c>
      <c r="U387" s="31" t="str">
        <f t="shared" ref="U387:U450" ca="1" si="19">IFERROR(INDEX($O$3:$O$1002,MATCH($S387,$Q$3:$Q$1002,0)),"")</f>
        <v/>
      </c>
      <c r="V387" s="31" t="str">
        <f ca="1">IF(INDEX(Tendina_Brand_per_Settore,SERVIZIO!$A$4)='Pivot Punti Vendita'!$T387,'Pivot Punti Vendita'!$U387,"")</f>
        <v/>
      </c>
    </row>
    <row r="388" spans="15:22" x14ac:dyDescent="0.25">
      <c r="O388" s="31" t="str">
        <f ca="1">IFERROR(IF(SERVIZIO!$A$3=1,IF(GETPIVOTDATA("N. Punti Vendita",$A$1,"Brand",$A388,"Data",DATE(YEAR(INDEX(Tendina_Data,SERVIZIO!$A$2)),MONTH(INDEX(Tendina_Data,SERVIZIO!$A$2)),1),"Settore",$B388)&lt;&gt;"",GETPIVOTDATA("N. Punti Vendita",$A$1,"Brand",$A388,"Data",DATE(YEAR(INDEX(Tendina_Data,SERVIZIO!$A$2)),MONTH(INDEX(Tendina_Data,SERVIZIO!$A$2)),1),"Settore",$B388),""),IF(AND(GETPIVOTDATA("N. Punti Vendita",$A$1,"Brand",$A388,"Data",DATE(YEAR(INDEX(Tendina_Data,SERVIZIO!$A$2)),MONTH(INDEX(Tendina_Data,SERVIZIO!$A$2)),1),"Settore",INDEX(Tendina_Settori,SERVIZIO!$A$3))&lt;&gt;"",INDEX(Tendina_Settori,SERVIZIO!$A$3)=$B388)=TRUE,GETPIVOTDATA("N. Punti Vendita",$A$1,"Brand",$A388,"Data",DATE(YEAR(INDEX(Tendina_Data,SERVIZIO!$A$2)),MONTH(INDEX(Tendina_Data,SERVIZIO!$A$2)),1),"Settore",INDEX(Tendina_Settori,SERVIZIO!$A$3)),"")),"")</f>
        <v/>
      </c>
      <c r="P388" s="31" t="str">
        <f ca="1">IF(O388&lt;&gt;"",O388-(COUNTIF($O$3:O388,O388)/1000),"")</f>
        <v/>
      </c>
      <c r="Q388" s="31" t="str">
        <f t="shared" ref="Q388:Q451" ca="1" si="20">IFERROR(RANK($P388,$P$3:$P$1002),"")</f>
        <v/>
      </c>
      <c r="R388" s="31"/>
      <c r="S388" s="31">
        <v>386</v>
      </c>
      <c r="T388" s="31" t="str">
        <f t="shared" ca="1" si="18"/>
        <v/>
      </c>
      <c r="U388" s="31" t="str">
        <f t="shared" ca="1" si="19"/>
        <v/>
      </c>
      <c r="V388" s="31" t="str">
        <f ca="1">IF(INDEX(Tendina_Brand_per_Settore,SERVIZIO!$A$4)='Pivot Punti Vendita'!$T388,'Pivot Punti Vendita'!$U388,"")</f>
        <v/>
      </c>
    </row>
    <row r="389" spans="15:22" x14ac:dyDescent="0.25">
      <c r="O389" s="31" t="str">
        <f ca="1">IFERROR(IF(SERVIZIO!$A$3=1,IF(GETPIVOTDATA("N. Punti Vendita",$A$1,"Brand",$A389,"Data",DATE(YEAR(INDEX(Tendina_Data,SERVIZIO!$A$2)),MONTH(INDEX(Tendina_Data,SERVIZIO!$A$2)),1),"Settore",$B389)&lt;&gt;"",GETPIVOTDATA("N. Punti Vendita",$A$1,"Brand",$A389,"Data",DATE(YEAR(INDEX(Tendina_Data,SERVIZIO!$A$2)),MONTH(INDEX(Tendina_Data,SERVIZIO!$A$2)),1),"Settore",$B389),""),IF(AND(GETPIVOTDATA("N. Punti Vendita",$A$1,"Brand",$A389,"Data",DATE(YEAR(INDEX(Tendina_Data,SERVIZIO!$A$2)),MONTH(INDEX(Tendina_Data,SERVIZIO!$A$2)),1),"Settore",INDEX(Tendina_Settori,SERVIZIO!$A$3))&lt;&gt;"",INDEX(Tendina_Settori,SERVIZIO!$A$3)=$B389)=TRUE,GETPIVOTDATA("N. Punti Vendita",$A$1,"Brand",$A389,"Data",DATE(YEAR(INDEX(Tendina_Data,SERVIZIO!$A$2)),MONTH(INDEX(Tendina_Data,SERVIZIO!$A$2)),1),"Settore",INDEX(Tendina_Settori,SERVIZIO!$A$3)),"")),"")</f>
        <v/>
      </c>
      <c r="P389" s="31" t="str">
        <f ca="1">IF(O389&lt;&gt;"",O389-(COUNTIF($O$3:O389,O389)/1000),"")</f>
        <v/>
      </c>
      <c r="Q389" s="31" t="str">
        <f t="shared" ca="1" si="20"/>
        <v/>
      </c>
      <c r="R389" s="31"/>
      <c r="S389" s="31">
        <v>387</v>
      </c>
      <c r="T389" s="31" t="str">
        <f t="shared" ca="1" si="18"/>
        <v/>
      </c>
      <c r="U389" s="31" t="str">
        <f t="shared" ca="1" si="19"/>
        <v/>
      </c>
      <c r="V389" s="31" t="str">
        <f ca="1">IF(INDEX(Tendina_Brand_per_Settore,SERVIZIO!$A$4)='Pivot Punti Vendita'!$T389,'Pivot Punti Vendita'!$U389,"")</f>
        <v/>
      </c>
    </row>
    <row r="390" spans="15:22" x14ac:dyDescent="0.25">
      <c r="O390" s="31" t="str">
        <f ca="1">IFERROR(IF(SERVIZIO!$A$3=1,IF(GETPIVOTDATA("N. Punti Vendita",$A$1,"Brand",$A390,"Data",DATE(YEAR(INDEX(Tendina_Data,SERVIZIO!$A$2)),MONTH(INDEX(Tendina_Data,SERVIZIO!$A$2)),1),"Settore",$B390)&lt;&gt;"",GETPIVOTDATA("N. Punti Vendita",$A$1,"Brand",$A390,"Data",DATE(YEAR(INDEX(Tendina_Data,SERVIZIO!$A$2)),MONTH(INDEX(Tendina_Data,SERVIZIO!$A$2)),1),"Settore",$B390),""),IF(AND(GETPIVOTDATA("N. Punti Vendita",$A$1,"Brand",$A390,"Data",DATE(YEAR(INDEX(Tendina_Data,SERVIZIO!$A$2)),MONTH(INDEX(Tendina_Data,SERVIZIO!$A$2)),1),"Settore",INDEX(Tendina_Settori,SERVIZIO!$A$3))&lt;&gt;"",INDEX(Tendina_Settori,SERVIZIO!$A$3)=$B390)=TRUE,GETPIVOTDATA("N. Punti Vendita",$A$1,"Brand",$A390,"Data",DATE(YEAR(INDEX(Tendina_Data,SERVIZIO!$A$2)),MONTH(INDEX(Tendina_Data,SERVIZIO!$A$2)),1),"Settore",INDEX(Tendina_Settori,SERVIZIO!$A$3)),"")),"")</f>
        <v/>
      </c>
      <c r="P390" s="31" t="str">
        <f ca="1">IF(O390&lt;&gt;"",O390-(COUNTIF($O$3:O390,O390)/1000),"")</f>
        <v/>
      </c>
      <c r="Q390" s="31" t="str">
        <f t="shared" ca="1" si="20"/>
        <v/>
      </c>
      <c r="R390" s="31"/>
      <c r="S390" s="31">
        <v>388</v>
      </c>
      <c r="T390" s="31" t="str">
        <f t="shared" ca="1" si="18"/>
        <v/>
      </c>
      <c r="U390" s="31" t="str">
        <f t="shared" ca="1" si="19"/>
        <v/>
      </c>
      <c r="V390" s="31" t="str">
        <f ca="1">IF(INDEX(Tendina_Brand_per_Settore,SERVIZIO!$A$4)='Pivot Punti Vendita'!$T390,'Pivot Punti Vendita'!$U390,"")</f>
        <v/>
      </c>
    </row>
    <row r="391" spans="15:22" x14ac:dyDescent="0.25">
      <c r="O391" s="31" t="str">
        <f ca="1">IFERROR(IF(SERVIZIO!$A$3=1,IF(GETPIVOTDATA("N. Punti Vendita",$A$1,"Brand",$A391,"Data",DATE(YEAR(INDEX(Tendina_Data,SERVIZIO!$A$2)),MONTH(INDEX(Tendina_Data,SERVIZIO!$A$2)),1),"Settore",$B391)&lt;&gt;"",GETPIVOTDATA("N. Punti Vendita",$A$1,"Brand",$A391,"Data",DATE(YEAR(INDEX(Tendina_Data,SERVIZIO!$A$2)),MONTH(INDEX(Tendina_Data,SERVIZIO!$A$2)),1),"Settore",$B391),""),IF(AND(GETPIVOTDATA("N. Punti Vendita",$A$1,"Brand",$A391,"Data",DATE(YEAR(INDEX(Tendina_Data,SERVIZIO!$A$2)),MONTH(INDEX(Tendina_Data,SERVIZIO!$A$2)),1),"Settore",INDEX(Tendina_Settori,SERVIZIO!$A$3))&lt;&gt;"",INDEX(Tendina_Settori,SERVIZIO!$A$3)=$B391)=TRUE,GETPIVOTDATA("N. Punti Vendita",$A$1,"Brand",$A391,"Data",DATE(YEAR(INDEX(Tendina_Data,SERVIZIO!$A$2)),MONTH(INDEX(Tendina_Data,SERVIZIO!$A$2)),1),"Settore",INDEX(Tendina_Settori,SERVIZIO!$A$3)),"")),"")</f>
        <v/>
      </c>
      <c r="P391" s="31" t="str">
        <f ca="1">IF(O391&lt;&gt;"",O391-(COUNTIF($O$3:O391,O391)/1000),"")</f>
        <v/>
      </c>
      <c r="Q391" s="31" t="str">
        <f t="shared" ca="1" si="20"/>
        <v/>
      </c>
      <c r="R391" s="31"/>
      <c r="S391" s="31">
        <v>389</v>
      </c>
      <c r="T391" s="31" t="str">
        <f t="shared" ca="1" si="18"/>
        <v/>
      </c>
      <c r="U391" s="31" t="str">
        <f t="shared" ca="1" si="19"/>
        <v/>
      </c>
      <c r="V391" s="31" t="str">
        <f ca="1">IF(INDEX(Tendina_Brand_per_Settore,SERVIZIO!$A$4)='Pivot Punti Vendita'!$T391,'Pivot Punti Vendita'!$U391,"")</f>
        <v/>
      </c>
    </row>
    <row r="392" spans="15:22" x14ac:dyDescent="0.25">
      <c r="O392" s="31" t="str">
        <f ca="1">IFERROR(IF(SERVIZIO!$A$3=1,IF(GETPIVOTDATA("N. Punti Vendita",$A$1,"Brand",$A392,"Data",DATE(YEAR(INDEX(Tendina_Data,SERVIZIO!$A$2)),MONTH(INDEX(Tendina_Data,SERVIZIO!$A$2)),1),"Settore",$B392)&lt;&gt;"",GETPIVOTDATA("N. Punti Vendita",$A$1,"Brand",$A392,"Data",DATE(YEAR(INDEX(Tendina_Data,SERVIZIO!$A$2)),MONTH(INDEX(Tendina_Data,SERVIZIO!$A$2)),1),"Settore",$B392),""),IF(AND(GETPIVOTDATA("N. Punti Vendita",$A$1,"Brand",$A392,"Data",DATE(YEAR(INDEX(Tendina_Data,SERVIZIO!$A$2)),MONTH(INDEX(Tendina_Data,SERVIZIO!$A$2)),1),"Settore",INDEX(Tendina_Settori,SERVIZIO!$A$3))&lt;&gt;"",INDEX(Tendina_Settori,SERVIZIO!$A$3)=$B392)=TRUE,GETPIVOTDATA("N. Punti Vendita",$A$1,"Brand",$A392,"Data",DATE(YEAR(INDEX(Tendina_Data,SERVIZIO!$A$2)),MONTH(INDEX(Tendina_Data,SERVIZIO!$A$2)),1),"Settore",INDEX(Tendina_Settori,SERVIZIO!$A$3)),"")),"")</f>
        <v/>
      </c>
      <c r="P392" s="31" t="str">
        <f ca="1">IF(O392&lt;&gt;"",O392-(COUNTIF($O$3:O392,O392)/1000),"")</f>
        <v/>
      </c>
      <c r="Q392" s="31" t="str">
        <f t="shared" ca="1" si="20"/>
        <v/>
      </c>
      <c r="R392" s="31"/>
      <c r="S392" s="31">
        <v>390</v>
      </c>
      <c r="T392" s="31" t="str">
        <f t="shared" ca="1" si="18"/>
        <v/>
      </c>
      <c r="U392" s="31" t="str">
        <f t="shared" ca="1" si="19"/>
        <v/>
      </c>
      <c r="V392" s="31" t="str">
        <f ca="1">IF(INDEX(Tendina_Brand_per_Settore,SERVIZIO!$A$4)='Pivot Punti Vendita'!$T392,'Pivot Punti Vendita'!$U392,"")</f>
        <v/>
      </c>
    </row>
    <row r="393" spans="15:22" x14ac:dyDescent="0.25">
      <c r="O393" s="31" t="str">
        <f ca="1">IFERROR(IF(SERVIZIO!$A$3=1,IF(GETPIVOTDATA("N. Punti Vendita",$A$1,"Brand",$A393,"Data",DATE(YEAR(INDEX(Tendina_Data,SERVIZIO!$A$2)),MONTH(INDEX(Tendina_Data,SERVIZIO!$A$2)),1),"Settore",$B393)&lt;&gt;"",GETPIVOTDATA("N. Punti Vendita",$A$1,"Brand",$A393,"Data",DATE(YEAR(INDEX(Tendina_Data,SERVIZIO!$A$2)),MONTH(INDEX(Tendina_Data,SERVIZIO!$A$2)),1),"Settore",$B393),""),IF(AND(GETPIVOTDATA("N. Punti Vendita",$A$1,"Brand",$A393,"Data",DATE(YEAR(INDEX(Tendina_Data,SERVIZIO!$A$2)),MONTH(INDEX(Tendina_Data,SERVIZIO!$A$2)),1),"Settore",INDEX(Tendina_Settori,SERVIZIO!$A$3))&lt;&gt;"",INDEX(Tendina_Settori,SERVIZIO!$A$3)=$B393)=TRUE,GETPIVOTDATA("N. Punti Vendita",$A$1,"Brand",$A393,"Data",DATE(YEAR(INDEX(Tendina_Data,SERVIZIO!$A$2)),MONTH(INDEX(Tendina_Data,SERVIZIO!$A$2)),1),"Settore",INDEX(Tendina_Settori,SERVIZIO!$A$3)),"")),"")</f>
        <v/>
      </c>
      <c r="P393" s="31" t="str">
        <f ca="1">IF(O393&lt;&gt;"",O393-(COUNTIF($O$3:O393,O393)/1000),"")</f>
        <v/>
      </c>
      <c r="Q393" s="31" t="str">
        <f t="shared" ca="1" si="20"/>
        <v/>
      </c>
      <c r="R393" s="31"/>
      <c r="S393" s="31">
        <v>391</v>
      </c>
      <c r="T393" s="31" t="str">
        <f t="shared" ca="1" si="18"/>
        <v/>
      </c>
      <c r="U393" s="31" t="str">
        <f t="shared" ca="1" si="19"/>
        <v/>
      </c>
      <c r="V393" s="31" t="str">
        <f ca="1">IF(INDEX(Tendina_Brand_per_Settore,SERVIZIO!$A$4)='Pivot Punti Vendita'!$T393,'Pivot Punti Vendita'!$U393,"")</f>
        <v/>
      </c>
    </row>
    <row r="394" spans="15:22" x14ac:dyDescent="0.25">
      <c r="O394" s="31" t="str">
        <f ca="1">IFERROR(IF(SERVIZIO!$A$3=1,IF(GETPIVOTDATA("N. Punti Vendita",$A$1,"Brand",$A394,"Data",DATE(YEAR(INDEX(Tendina_Data,SERVIZIO!$A$2)),MONTH(INDEX(Tendina_Data,SERVIZIO!$A$2)),1),"Settore",$B394)&lt;&gt;"",GETPIVOTDATA("N. Punti Vendita",$A$1,"Brand",$A394,"Data",DATE(YEAR(INDEX(Tendina_Data,SERVIZIO!$A$2)),MONTH(INDEX(Tendina_Data,SERVIZIO!$A$2)),1),"Settore",$B394),""),IF(AND(GETPIVOTDATA("N. Punti Vendita",$A$1,"Brand",$A394,"Data",DATE(YEAR(INDEX(Tendina_Data,SERVIZIO!$A$2)),MONTH(INDEX(Tendina_Data,SERVIZIO!$A$2)),1),"Settore",INDEX(Tendina_Settori,SERVIZIO!$A$3))&lt;&gt;"",INDEX(Tendina_Settori,SERVIZIO!$A$3)=$B394)=TRUE,GETPIVOTDATA("N. Punti Vendita",$A$1,"Brand",$A394,"Data",DATE(YEAR(INDEX(Tendina_Data,SERVIZIO!$A$2)),MONTH(INDEX(Tendina_Data,SERVIZIO!$A$2)),1),"Settore",INDEX(Tendina_Settori,SERVIZIO!$A$3)),"")),"")</f>
        <v/>
      </c>
      <c r="P394" s="31" t="str">
        <f ca="1">IF(O394&lt;&gt;"",O394-(COUNTIF($O$3:O394,O394)/1000),"")</f>
        <v/>
      </c>
      <c r="Q394" s="31" t="str">
        <f t="shared" ca="1" si="20"/>
        <v/>
      </c>
      <c r="R394" s="31"/>
      <c r="S394" s="31">
        <v>392</v>
      </c>
      <c r="T394" s="31" t="str">
        <f t="shared" ca="1" si="18"/>
        <v/>
      </c>
      <c r="U394" s="31" t="str">
        <f t="shared" ca="1" si="19"/>
        <v/>
      </c>
      <c r="V394" s="31" t="str">
        <f ca="1">IF(INDEX(Tendina_Brand_per_Settore,SERVIZIO!$A$4)='Pivot Punti Vendita'!$T394,'Pivot Punti Vendita'!$U394,"")</f>
        <v/>
      </c>
    </row>
    <row r="395" spans="15:22" x14ac:dyDescent="0.25">
      <c r="O395" s="31" t="str">
        <f ca="1">IFERROR(IF(SERVIZIO!$A$3=1,IF(GETPIVOTDATA("N. Punti Vendita",$A$1,"Brand",$A395,"Data",DATE(YEAR(INDEX(Tendina_Data,SERVIZIO!$A$2)),MONTH(INDEX(Tendina_Data,SERVIZIO!$A$2)),1),"Settore",$B395)&lt;&gt;"",GETPIVOTDATA("N. Punti Vendita",$A$1,"Brand",$A395,"Data",DATE(YEAR(INDEX(Tendina_Data,SERVIZIO!$A$2)),MONTH(INDEX(Tendina_Data,SERVIZIO!$A$2)),1),"Settore",$B395),""),IF(AND(GETPIVOTDATA("N. Punti Vendita",$A$1,"Brand",$A395,"Data",DATE(YEAR(INDEX(Tendina_Data,SERVIZIO!$A$2)),MONTH(INDEX(Tendina_Data,SERVIZIO!$A$2)),1),"Settore",INDEX(Tendina_Settori,SERVIZIO!$A$3))&lt;&gt;"",INDEX(Tendina_Settori,SERVIZIO!$A$3)=$B395)=TRUE,GETPIVOTDATA("N. Punti Vendita",$A$1,"Brand",$A395,"Data",DATE(YEAR(INDEX(Tendina_Data,SERVIZIO!$A$2)),MONTH(INDEX(Tendina_Data,SERVIZIO!$A$2)),1),"Settore",INDEX(Tendina_Settori,SERVIZIO!$A$3)),"")),"")</f>
        <v/>
      </c>
      <c r="P395" s="31" t="str">
        <f ca="1">IF(O395&lt;&gt;"",O395-(COUNTIF($O$3:O395,O395)/1000),"")</f>
        <v/>
      </c>
      <c r="Q395" s="31" t="str">
        <f t="shared" ca="1" si="20"/>
        <v/>
      </c>
      <c r="R395" s="31"/>
      <c r="S395" s="31">
        <v>393</v>
      </c>
      <c r="T395" s="31" t="str">
        <f t="shared" ca="1" si="18"/>
        <v/>
      </c>
      <c r="U395" s="31" t="str">
        <f t="shared" ca="1" si="19"/>
        <v/>
      </c>
      <c r="V395" s="31" t="str">
        <f ca="1">IF(INDEX(Tendina_Brand_per_Settore,SERVIZIO!$A$4)='Pivot Punti Vendita'!$T395,'Pivot Punti Vendita'!$U395,"")</f>
        <v/>
      </c>
    </row>
    <row r="396" spans="15:22" x14ac:dyDescent="0.25">
      <c r="O396" s="31" t="str">
        <f ca="1">IFERROR(IF(SERVIZIO!$A$3=1,IF(GETPIVOTDATA("N. Punti Vendita",$A$1,"Brand",$A396,"Data",DATE(YEAR(INDEX(Tendina_Data,SERVIZIO!$A$2)),MONTH(INDEX(Tendina_Data,SERVIZIO!$A$2)),1),"Settore",$B396)&lt;&gt;"",GETPIVOTDATA("N. Punti Vendita",$A$1,"Brand",$A396,"Data",DATE(YEAR(INDEX(Tendina_Data,SERVIZIO!$A$2)),MONTH(INDEX(Tendina_Data,SERVIZIO!$A$2)),1),"Settore",$B396),""),IF(AND(GETPIVOTDATA("N. Punti Vendita",$A$1,"Brand",$A396,"Data",DATE(YEAR(INDEX(Tendina_Data,SERVIZIO!$A$2)),MONTH(INDEX(Tendina_Data,SERVIZIO!$A$2)),1),"Settore",INDEX(Tendina_Settori,SERVIZIO!$A$3))&lt;&gt;"",INDEX(Tendina_Settori,SERVIZIO!$A$3)=$B396)=TRUE,GETPIVOTDATA("N. Punti Vendita",$A$1,"Brand",$A396,"Data",DATE(YEAR(INDEX(Tendina_Data,SERVIZIO!$A$2)),MONTH(INDEX(Tendina_Data,SERVIZIO!$A$2)),1),"Settore",INDEX(Tendina_Settori,SERVIZIO!$A$3)),"")),"")</f>
        <v/>
      </c>
      <c r="P396" s="31" t="str">
        <f ca="1">IF(O396&lt;&gt;"",O396-(COUNTIF($O$3:O396,O396)/1000),"")</f>
        <v/>
      </c>
      <c r="Q396" s="31" t="str">
        <f t="shared" ca="1" si="20"/>
        <v/>
      </c>
      <c r="R396" s="31"/>
      <c r="S396" s="31">
        <v>394</v>
      </c>
      <c r="T396" s="31" t="str">
        <f t="shared" ca="1" si="18"/>
        <v/>
      </c>
      <c r="U396" s="31" t="str">
        <f t="shared" ca="1" si="19"/>
        <v/>
      </c>
      <c r="V396" s="31" t="str">
        <f ca="1">IF(INDEX(Tendina_Brand_per_Settore,SERVIZIO!$A$4)='Pivot Punti Vendita'!$T396,'Pivot Punti Vendita'!$U396,"")</f>
        <v/>
      </c>
    </row>
    <row r="397" spans="15:22" x14ac:dyDescent="0.25">
      <c r="O397" s="31" t="str">
        <f ca="1">IFERROR(IF(SERVIZIO!$A$3=1,IF(GETPIVOTDATA("N. Punti Vendita",$A$1,"Brand",$A397,"Data",DATE(YEAR(INDEX(Tendina_Data,SERVIZIO!$A$2)),MONTH(INDEX(Tendina_Data,SERVIZIO!$A$2)),1),"Settore",$B397)&lt;&gt;"",GETPIVOTDATA("N. Punti Vendita",$A$1,"Brand",$A397,"Data",DATE(YEAR(INDEX(Tendina_Data,SERVIZIO!$A$2)),MONTH(INDEX(Tendina_Data,SERVIZIO!$A$2)),1),"Settore",$B397),""),IF(AND(GETPIVOTDATA("N. Punti Vendita",$A$1,"Brand",$A397,"Data",DATE(YEAR(INDEX(Tendina_Data,SERVIZIO!$A$2)),MONTH(INDEX(Tendina_Data,SERVIZIO!$A$2)),1),"Settore",INDEX(Tendina_Settori,SERVIZIO!$A$3))&lt;&gt;"",INDEX(Tendina_Settori,SERVIZIO!$A$3)=$B397)=TRUE,GETPIVOTDATA("N. Punti Vendita",$A$1,"Brand",$A397,"Data",DATE(YEAR(INDEX(Tendina_Data,SERVIZIO!$A$2)),MONTH(INDEX(Tendina_Data,SERVIZIO!$A$2)),1),"Settore",INDEX(Tendina_Settori,SERVIZIO!$A$3)),"")),"")</f>
        <v/>
      </c>
      <c r="P397" s="31" t="str">
        <f ca="1">IF(O397&lt;&gt;"",O397-(COUNTIF($O$3:O397,O397)/1000),"")</f>
        <v/>
      </c>
      <c r="Q397" s="31" t="str">
        <f t="shared" ca="1" si="20"/>
        <v/>
      </c>
      <c r="R397" s="31"/>
      <c r="S397" s="31">
        <v>395</v>
      </c>
      <c r="T397" s="31" t="str">
        <f t="shared" ca="1" si="18"/>
        <v/>
      </c>
      <c r="U397" s="31" t="str">
        <f t="shared" ca="1" si="19"/>
        <v/>
      </c>
      <c r="V397" s="31" t="str">
        <f ca="1">IF(INDEX(Tendina_Brand_per_Settore,SERVIZIO!$A$4)='Pivot Punti Vendita'!$T397,'Pivot Punti Vendita'!$U397,"")</f>
        <v/>
      </c>
    </row>
    <row r="398" spans="15:22" x14ac:dyDescent="0.25">
      <c r="O398" s="31" t="str">
        <f ca="1">IFERROR(IF(SERVIZIO!$A$3=1,IF(GETPIVOTDATA("N. Punti Vendita",$A$1,"Brand",$A398,"Data",DATE(YEAR(INDEX(Tendina_Data,SERVIZIO!$A$2)),MONTH(INDEX(Tendina_Data,SERVIZIO!$A$2)),1),"Settore",$B398)&lt;&gt;"",GETPIVOTDATA("N. Punti Vendita",$A$1,"Brand",$A398,"Data",DATE(YEAR(INDEX(Tendina_Data,SERVIZIO!$A$2)),MONTH(INDEX(Tendina_Data,SERVIZIO!$A$2)),1),"Settore",$B398),""),IF(AND(GETPIVOTDATA("N. Punti Vendita",$A$1,"Brand",$A398,"Data",DATE(YEAR(INDEX(Tendina_Data,SERVIZIO!$A$2)),MONTH(INDEX(Tendina_Data,SERVIZIO!$A$2)),1),"Settore",INDEX(Tendina_Settori,SERVIZIO!$A$3))&lt;&gt;"",INDEX(Tendina_Settori,SERVIZIO!$A$3)=$B398)=TRUE,GETPIVOTDATA("N. Punti Vendita",$A$1,"Brand",$A398,"Data",DATE(YEAR(INDEX(Tendina_Data,SERVIZIO!$A$2)),MONTH(INDEX(Tendina_Data,SERVIZIO!$A$2)),1),"Settore",INDEX(Tendina_Settori,SERVIZIO!$A$3)),"")),"")</f>
        <v/>
      </c>
      <c r="P398" s="31" t="str">
        <f ca="1">IF(O398&lt;&gt;"",O398-(COUNTIF($O$3:O398,O398)/1000),"")</f>
        <v/>
      </c>
      <c r="Q398" s="31" t="str">
        <f t="shared" ca="1" si="20"/>
        <v/>
      </c>
      <c r="R398" s="31"/>
      <c r="S398" s="31">
        <v>396</v>
      </c>
      <c r="T398" s="31" t="str">
        <f t="shared" ca="1" si="18"/>
        <v/>
      </c>
      <c r="U398" s="31" t="str">
        <f t="shared" ca="1" si="19"/>
        <v/>
      </c>
      <c r="V398" s="31" t="str">
        <f ca="1">IF(INDEX(Tendina_Brand_per_Settore,SERVIZIO!$A$4)='Pivot Punti Vendita'!$T398,'Pivot Punti Vendita'!$U398,"")</f>
        <v/>
      </c>
    </row>
    <row r="399" spans="15:22" x14ac:dyDescent="0.25">
      <c r="O399" s="31" t="str">
        <f ca="1">IFERROR(IF(SERVIZIO!$A$3=1,IF(GETPIVOTDATA("N. Punti Vendita",$A$1,"Brand",$A399,"Data",DATE(YEAR(INDEX(Tendina_Data,SERVIZIO!$A$2)),MONTH(INDEX(Tendina_Data,SERVIZIO!$A$2)),1),"Settore",$B399)&lt;&gt;"",GETPIVOTDATA("N. Punti Vendita",$A$1,"Brand",$A399,"Data",DATE(YEAR(INDEX(Tendina_Data,SERVIZIO!$A$2)),MONTH(INDEX(Tendina_Data,SERVIZIO!$A$2)),1),"Settore",$B399),""),IF(AND(GETPIVOTDATA("N. Punti Vendita",$A$1,"Brand",$A399,"Data",DATE(YEAR(INDEX(Tendina_Data,SERVIZIO!$A$2)),MONTH(INDEX(Tendina_Data,SERVIZIO!$A$2)),1),"Settore",INDEX(Tendina_Settori,SERVIZIO!$A$3))&lt;&gt;"",INDEX(Tendina_Settori,SERVIZIO!$A$3)=$B399)=TRUE,GETPIVOTDATA("N. Punti Vendita",$A$1,"Brand",$A399,"Data",DATE(YEAR(INDEX(Tendina_Data,SERVIZIO!$A$2)),MONTH(INDEX(Tendina_Data,SERVIZIO!$A$2)),1),"Settore",INDEX(Tendina_Settori,SERVIZIO!$A$3)),"")),"")</f>
        <v/>
      </c>
      <c r="P399" s="31" t="str">
        <f ca="1">IF(O399&lt;&gt;"",O399-(COUNTIF($O$3:O399,O399)/1000),"")</f>
        <v/>
      </c>
      <c r="Q399" s="31" t="str">
        <f t="shared" ca="1" si="20"/>
        <v/>
      </c>
      <c r="R399" s="31"/>
      <c r="S399" s="31">
        <v>397</v>
      </c>
      <c r="T399" s="31" t="str">
        <f t="shared" ca="1" si="18"/>
        <v/>
      </c>
      <c r="U399" s="31" t="str">
        <f t="shared" ca="1" si="19"/>
        <v/>
      </c>
      <c r="V399" s="31" t="str">
        <f ca="1">IF(INDEX(Tendina_Brand_per_Settore,SERVIZIO!$A$4)='Pivot Punti Vendita'!$T399,'Pivot Punti Vendita'!$U399,"")</f>
        <v/>
      </c>
    </row>
    <row r="400" spans="15:22" x14ac:dyDescent="0.25">
      <c r="O400" s="31" t="str">
        <f ca="1">IFERROR(IF(SERVIZIO!$A$3=1,IF(GETPIVOTDATA("N. Punti Vendita",$A$1,"Brand",$A400,"Data",DATE(YEAR(INDEX(Tendina_Data,SERVIZIO!$A$2)),MONTH(INDEX(Tendina_Data,SERVIZIO!$A$2)),1),"Settore",$B400)&lt;&gt;"",GETPIVOTDATA("N. Punti Vendita",$A$1,"Brand",$A400,"Data",DATE(YEAR(INDEX(Tendina_Data,SERVIZIO!$A$2)),MONTH(INDEX(Tendina_Data,SERVIZIO!$A$2)),1),"Settore",$B400),""),IF(AND(GETPIVOTDATA("N. Punti Vendita",$A$1,"Brand",$A400,"Data",DATE(YEAR(INDEX(Tendina_Data,SERVIZIO!$A$2)),MONTH(INDEX(Tendina_Data,SERVIZIO!$A$2)),1),"Settore",INDEX(Tendina_Settori,SERVIZIO!$A$3))&lt;&gt;"",INDEX(Tendina_Settori,SERVIZIO!$A$3)=$B400)=TRUE,GETPIVOTDATA("N. Punti Vendita",$A$1,"Brand",$A400,"Data",DATE(YEAR(INDEX(Tendina_Data,SERVIZIO!$A$2)),MONTH(INDEX(Tendina_Data,SERVIZIO!$A$2)),1),"Settore",INDEX(Tendina_Settori,SERVIZIO!$A$3)),"")),"")</f>
        <v/>
      </c>
      <c r="P400" s="31" t="str">
        <f ca="1">IF(O400&lt;&gt;"",O400-(COUNTIF($O$3:O400,O400)/1000),"")</f>
        <v/>
      </c>
      <c r="Q400" s="31" t="str">
        <f t="shared" ca="1" si="20"/>
        <v/>
      </c>
      <c r="R400" s="31"/>
      <c r="S400" s="31">
        <v>398</v>
      </c>
      <c r="T400" s="31" t="str">
        <f t="shared" ca="1" si="18"/>
        <v/>
      </c>
      <c r="U400" s="31" t="str">
        <f t="shared" ca="1" si="19"/>
        <v/>
      </c>
      <c r="V400" s="31" t="str">
        <f ca="1">IF(INDEX(Tendina_Brand_per_Settore,SERVIZIO!$A$4)='Pivot Punti Vendita'!$T400,'Pivot Punti Vendita'!$U400,"")</f>
        <v/>
      </c>
    </row>
    <row r="401" spans="15:22" x14ac:dyDescent="0.25">
      <c r="O401" s="31" t="str">
        <f ca="1">IFERROR(IF(SERVIZIO!$A$3=1,IF(GETPIVOTDATA("N. Punti Vendita",$A$1,"Brand",$A401,"Data",DATE(YEAR(INDEX(Tendina_Data,SERVIZIO!$A$2)),MONTH(INDEX(Tendina_Data,SERVIZIO!$A$2)),1),"Settore",$B401)&lt;&gt;"",GETPIVOTDATA("N. Punti Vendita",$A$1,"Brand",$A401,"Data",DATE(YEAR(INDEX(Tendina_Data,SERVIZIO!$A$2)),MONTH(INDEX(Tendina_Data,SERVIZIO!$A$2)),1),"Settore",$B401),""),IF(AND(GETPIVOTDATA("N. Punti Vendita",$A$1,"Brand",$A401,"Data",DATE(YEAR(INDEX(Tendina_Data,SERVIZIO!$A$2)),MONTH(INDEX(Tendina_Data,SERVIZIO!$A$2)),1),"Settore",INDEX(Tendina_Settori,SERVIZIO!$A$3))&lt;&gt;"",INDEX(Tendina_Settori,SERVIZIO!$A$3)=$B401)=TRUE,GETPIVOTDATA("N. Punti Vendita",$A$1,"Brand",$A401,"Data",DATE(YEAR(INDEX(Tendina_Data,SERVIZIO!$A$2)),MONTH(INDEX(Tendina_Data,SERVIZIO!$A$2)),1),"Settore",INDEX(Tendina_Settori,SERVIZIO!$A$3)),"")),"")</f>
        <v/>
      </c>
      <c r="P401" s="31" t="str">
        <f ca="1">IF(O401&lt;&gt;"",O401-(COUNTIF($O$3:O401,O401)/1000),"")</f>
        <v/>
      </c>
      <c r="Q401" s="31" t="str">
        <f t="shared" ca="1" si="20"/>
        <v/>
      </c>
      <c r="R401" s="31"/>
      <c r="S401" s="31">
        <v>399</v>
      </c>
      <c r="T401" s="31" t="str">
        <f t="shared" ca="1" si="18"/>
        <v/>
      </c>
      <c r="U401" s="31" t="str">
        <f t="shared" ca="1" si="19"/>
        <v/>
      </c>
      <c r="V401" s="31" t="str">
        <f ca="1">IF(INDEX(Tendina_Brand_per_Settore,SERVIZIO!$A$4)='Pivot Punti Vendita'!$T401,'Pivot Punti Vendita'!$U401,"")</f>
        <v/>
      </c>
    </row>
    <row r="402" spans="15:22" x14ac:dyDescent="0.25">
      <c r="O402" s="31" t="str">
        <f ca="1">IFERROR(IF(SERVIZIO!$A$3=1,IF(GETPIVOTDATA("N. Punti Vendita",$A$1,"Brand",$A402,"Data",DATE(YEAR(INDEX(Tendina_Data,SERVIZIO!$A$2)),MONTH(INDEX(Tendina_Data,SERVIZIO!$A$2)),1),"Settore",$B402)&lt;&gt;"",GETPIVOTDATA("N. Punti Vendita",$A$1,"Brand",$A402,"Data",DATE(YEAR(INDEX(Tendina_Data,SERVIZIO!$A$2)),MONTH(INDEX(Tendina_Data,SERVIZIO!$A$2)),1),"Settore",$B402),""),IF(AND(GETPIVOTDATA("N. Punti Vendita",$A$1,"Brand",$A402,"Data",DATE(YEAR(INDEX(Tendina_Data,SERVIZIO!$A$2)),MONTH(INDEX(Tendina_Data,SERVIZIO!$A$2)),1),"Settore",INDEX(Tendina_Settori,SERVIZIO!$A$3))&lt;&gt;"",INDEX(Tendina_Settori,SERVIZIO!$A$3)=$B402)=TRUE,GETPIVOTDATA("N. Punti Vendita",$A$1,"Brand",$A402,"Data",DATE(YEAR(INDEX(Tendina_Data,SERVIZIO!$A$2)),MONTH(INDEX(Tendina_Data,SERVIZIO!$A$2)),1),"Settore",INDEX(Tendina_Settori,SERVIZIO!$A$3)),"")),"")</f>
        <v/>
      </c>
      <c r="P402" s="31" t="str">
        <f ca="1">IF(O402&lt;&gt;"",O402-(COUNTIF($O$3:O402,O402)/1000),"")</f>
        <v/>
      </c>
      <c r="Q402" s="31" t="str">
        <f t="shared" ca="1" si="20"/>
        <v/>
      </c>
      <c r="R402" s="31"/>
      <c r="S402" s="31">
        <v>400</v>
      </c>
      <c r="T402" s="31" t="str">
        <f t="shared" ca="1" si="18"/>
        <v/>
      </c>
      <c r="U402" s="31" t="str">
        <f t="shared" ca="1" si="19"/>
        <v/>
      </c>
      <c r="V402" s="31" t="str">
        <f ca="1">IF(INDEX(Tendina_Brand_per_Settore,SERVIZIO!$A$4)='Pivot Punti Vendita'!$T402,'Pivot Punti Vendita'!$U402,"")</f>
        <v/>
      </c>
    </row>
    <row r="403" spans="15:22" x14ac:dyDescent="0.25">
      <c r="O403" s="31" t="str">
        <f ca="1">IFERROR(IF(SERVIZIO!$A$3=1,IF(GETPIVOTDATA("N. Punti Vendita",$A$1,"Brand",$A403,"Data",DATE(YEAR(INDEX(Tendina_Data,SERVIZIO!$A$2)),MONTH(INDEX(Tendina_Data,SERVIZIO!$A$2)),1),"Settore",$B403)&lt;&gt;"",GETPIVOTDATA("N. Punti Vendita",$A$1,"Brand",$A403,"Data",DATE(YEAR(INDEX(Tendina_Data,SERVIZIO!$A$2)),MONTH(INDEX(Tendina_Data,SERVIZIO!$A$2)),1),"Settore",$B403),""),IF(AND(GETPIVOTDATA("N. Punti Vendita",$A$1,"Brand",$A403,"Data",DATE(YEAR(INDEX(Tendina_Data,SERVIZIO!$A$2)),MONTH(INDEX(Tendina_Data,SERVIZIO!$A$2)),1),"Settore",INDEX(Tendina_Settori,SERVIZIO!$A$3))&lt;&gt;"",INDEX(Tendina_Settori,SERVIZIO!$A$3)=$B403)=TRUE,GETPIVOTDATA("N. Punti Vendita",$A$1,"Brand",$A403,"Data",DATE(YEAR(INDEX(Tendina_Data,SERVIZIO!$A$2)),MONTH(INDEX(Tendina_Data,SERVIZIO!$A$2)),1),"Settore",INDEX(Tendina_Settori,SERVIZIO!$A$3)),"")),"")</f>
        <v/>
      </c>
      <c r="P403" s="31" t="str">
        <f ca="1">IF(O403&lt;&gt;"",O403-(COUNTIF($O$3:O403,O403)/1000),"")</f>
        <v/>
      </c>
      <c r="Q403" s="31" t="str">
        <f t="shared" ca="1" si="20"/>
        <v/>
      </c>
      <c r="R403" s="31"/>
      <c r="S403" s="31">
        <v>401</v>
      </c>
      <c r="T403" s="31" t="str">
        <f t="shared" ca="1" si="18"/>
        <v/>
      </c>
      <c r="U403" s="31" t="str">
        <f t="shared" ca="1" si="19"/>
        <v/>
      </c>
      <c r="V403" s="31" t="str">
        <f ca="1">IF(INDEX(Tendina_Brand_per_Settore,SERVIZIO!$A$4)='Pivot Punti Vendita'!$T403,'Pivot Punti Vendita'!$U403,"")</f>
        <v/>
      </c>
    </row>
    <row r="404" spans="15:22" x14ac:dyDescent="0.25">
      <c r="O404" s="31" t="str">
        <f ca="1">IFERROR(IF(SERVIZIO!$A$3=1,IF(GETPIVOTDATA("N. Punti Vendita",$A$1,"Brand",$A404,"Data",DATE(YEAR(INDEX(Tendina_Data,SERVIZIO!$A$2)),MONTH(INDEX(Tendina_Data,SERVIZIO!$A$2)),1),"Settore",$B404)&lt;&gt;"",GETPIVOTDATA("N. Punti Vendita",$A$1,"Brand",$A404,"Data",DATE(YEAR(INDEX(Tendina_Data,SERVIZIO!$A$2)),MONTH(INDEX(Tendina_Data,SERVIZIO!$A$2)),1),"Settore",$B404),""),IF(AND(GETPIVOTDATA("N. Punti Vendita",$A$1,"Brand",$A404,"Data",DATE(YEAR(INDEX(Tendina_Data,SERVIZIO!$A$2)),MONTH(INDEX(Tendina_Data,SERVIZIO!$A$2)),1),"Settore",INDEX(Tendina_Settori,SERVIZIO!$A$3))&lt;&gt;"",INDEX(Tendina_Settori,SERVIZIO!$A$3)=$B404)=TRUE,GETPIVOTDATA("N. Punti Vendita",$A$1,"Brand",$A404,"Data",DATE(YEAR(INDEX(Tendina_Data,SERVIZIO!$A$2)),MONTH(INDEX(Tendina_Data,SERVIZIO!$A$2)),1),"Settore",INDEX(Tendina_Settori,SERVIZIO!$A$3)),"")),"")</f>
        <v/>
      </c>
      <c r="P404" s="31" t="str">
        <f ca="1">IF(O404&lt;&gt;"",O404-(COUNTIF($O$3:O404,O404)/1000),"")</f>
        <v/>
      </c>
      <c r="Q404" s="31" t="str">
        <f t="shared" ca="1" si="20"/>
        <v/>
      </c>
      <c r="R404" s="31"/>
      <c r="S404" s="31">
        <v>402</v>
      </c>
      <c r="T404" s="31" t="str">
        <f t="shared" ca="1" si="18"/>
        <v/>
      </c>
      <c r="U404" s="31" t="str">
        <f t="shared" ca="1" si="19"/>
        <v/>
      </c>
      <c r="V404" s="31" t="str">
        <f ca="1">IF(INDEX(Tendina_Brand_per_Settore,SERVIZIO!$A$4)='Pivot Punti Vendita'!$T404,'Pivot Punti Vendita'!$U404,"")</f>
        <v/>
      </c>
    </row>
    <row r="405" spans="15:22" x14ac:dyDescent="0.25">
      <c r="O405" s="31" t="str">
        <f ca="1">IFERROR(IF(SERVIZIO!$A$3=1,IF(GETPIVOTDATA("N. Punti Vendita",$A$1,"Brand",$A405,"Data",DATE(YEAR(INDEX(Tendina_Data,SERVIZIO!$A$2)),MONTH(INDEX(Tendina_Data,SERVIZIO!$A$2)),1),"Settore",$B405)&lt;&gt;"",GETPIVOTDATA("N. Punti Vendita",$A$1,"Brand",$A405,"Data",DATE(YEAR(INDEX(Tendina_Data,SERVIZIO!$A$2)),MONTH(INDEX(Tendina_Data,SERVIZIO!$A$2)),1),"Settore",$B405),""),IF(AND(GETPIVOTDATA("N. Punti Vendita",$A$1,"Brand",$A405,"Data",DATE(YEAR(INDEX(Tendina_Data,SERVIZIO!$A$2)),MONTH(INDEX(Tendina_Data,SERVIZIO!$A$2)),1),"Settore",INDEX(Tendina_Settori,SERVIZIO!$A$3))&lt;&gt;"",INDEX(Tendina_Settori,SERVIZIO!$A$3)=$B405)=TRUE,GETPIVOTDATA("N. Punti Vendita",$A$1,"Brand",$A405,"Data",DATE(YEAR(INDEX(Tendina_Data,SERVIZIO!$A$2)),MONTH(INDEX(Tendina_Data,SERVIZIO!$A$2)),1),"Settore",INDEX(Tendina_Settori,SERVIZIO!$A$3)),"")),"")</f>
        <v/>
      </c>
      <c r="P405" s="31" t="str">
        <f ca="1">IF(O405&lt;&gt;"",O405-(COUNTIF($O$3:O405,O405)/1000),"")</f>
        <v/>
      </c>
      <c r="Q405" s="31" t="str">
        <f t="shared" ca="1" si="20"/>
        <v/>
      </c>
      <c r="R405" s="31"/>
      <c r="S405" s="31">
        <v>403</v>
      </c>
      <c r="T405" s="31" t="str">
        <f t="shared" ca="1" si="18"/>
        <v/>
      </c>
      <c r="U405" s="31" t="str">
        <f t="shared" ca="1" si="19"/>
        <v/>
      </c>
      <c r="V405" s="31" t="str">
        <f ca="1">IF(INDEX(Tendina_Brand_per_Settore,SERVIZIO!$A$4)='Pivot Punti Vendita'!$T405,'Pivot Punti Vendita'!$U405,"")</f>
        <v/>
      </c>
    </row>
    <row r="406" spans="15:22" x14ac:dyDescent="0.25">
      <c r="O406" s="31" t="str">
        <f ca="1">IFERROR(IF(SERVIZIO!$A$3=1,IF(GETPIVOTDATA("N. Punti Vendita",$A$1,"Brand",$A406,"Data",DATE(YEAR(INDEX(Tendina_Data,SERVIZIO!$A$2)),MONTH(INDEX(Tendina_Data,SERVIZIO!$A$2)),1),"Settore",$B406)&lt;&gt;"",GETPIVOTDATA("N. Punti Vendita",$A$1,"Brand",$A406,"Data",DATE(YEAR(INDEX(Tendina_Data,SERVIZIO!$A$2)),MONTH(INDEX(Tendina_Data,SERVIZIO!$A$2)),1),"Settore",$B406),""),IF(AND(GETPIVOTDATA("N. Punti Vendita",$A$1,"Brand",$A406,"Data",DATE(YEAR(INDEX(Tendina_Data,SERVIZIO!$A$2)),MONTH(INDEX(Tendina_Data,SERVIZIO!$A$2)),1),"Settore",INDEX(Tendina_Settori,SERVIZIO!$A$3))&lt;&gt;"",INDEX(Tendina_Settori,SERVIZIO!$A$3)=$B406)=TRUE,GETPIVOTDATA("N. Punti Vendita",$A$1,"Brand",$A406,"Data",DATE(YEAR(INDEX(Tendina_Data,SERVIZIO!$A$2)),MONTH(INDEX(Tendina_Data,SERVIZIO!$A$2)),1),"Settore",INDEX(Tendina_Settori,SERVIZIO!$A$3)),"")),"")</f>
        <v/>
      </c>
      <c r="P406" s="31" t="str">
        <f ca="1">IF(O406&lt;&gt;"",O406-(COUNTIF($O$3:O406,O406)/1000),"")</f>
        <v/>
      </c>
      <c r="Q406" s="31" t="str">
        <f t="shared" ca="1" si="20"/>
        <v/>
      </c>
      <c r="R406" s="31"/>
      <c r="S406" s="31">
        <v>404</v>
      </c>
      <c r="T406" s="31" t="str">
        <f t="shared" ca="1" si="18"/>
        <v/>
      </c>
      <c r="U406" s="31" t="str">
        <f t="shared" ca="1" si="19"/>
        <v/>
      </c>
      <c r="V406" s="31" t="str">
        <f ca="1">IF(INDEX(Tendina_Brand_per_Settore,SERVIZIO!$A$4)='Pivot Punti Vendita'!$T406,'Pivot Punti Vendita'!$U406,"")</f>
        <v/>
      </c>
    </row>
    <row r="407" spans="15:22" x14ac:dyDescent="0.25">
      <c r="O407" s="31" t="str">
        <f ca="1">IFERROR(IF(SERVIZIO!$A$3=1,IF(GETPIVOTDATA("N. Punti Vendita",$A$1,"Brand",$A407,"Data",DATE(YEAR(INDEX(Tendina_Data,SERVIZIO!$A$2)),MONTH(INDEX(Tendina_Data,SERVIZIO!$A$2)),1),"Settore",$B407)&lt;&gt;"",GETPIVOTDATA("N. Punti Vendita",$A$1,"Brand",$A407,"Data",DATE(YEAR(INDEX(Tendina_Data,SERVIZIO!$A$2)),MONTH(INDEX(Tendina_Data,SERVIZIO!$A$2)),1),"Settore",$B407),""),IF(AND(GETPIVOTDATA("N. Punti Vendita",$A$1,"Brand",$A407,"Data",DATE(YEAR(INDEX(Tendina_Data,SERVIZIO!$A$2)),MONTH(INDEX(Tendina_Data,SERVIZIO!$A$2)),1),"Settore",INDEX(Tendina_Settori,SERVIZIO!$A$3))&lt;&gt;"",INDEX(Tendina_Settori,SERVIZIO!$A$3)=$B407)=TRUE,GETPIVOTDATA("N. Punti Vendita",$A$1,"Brand",$A407,"Data",DATE(YEAR(INDEX(Tendina_Data,SERVIZIO!$A$2)),MONTH(INDEX(Tendina_Data,SERVIZIO!$A$2)),1),"Settore",INDEX(Tendina_Settori,SERVIZIO!$A$3)),"")),"")</f>
        <v/>
      </c>
      <c r="P407" s="31" t="str">
        <f ca="1">IF(O407&lt;&gt;"",O407-(COUNTIF($O$3:O407,O407)/1000),"")</f>
        <v/>
      </c>
      <c r="Q407" s="31" t="str">
        <f t="shared" ca="1" si="20"/>
        <v/>
      </c>
      <c r="R407" s="31"/>
      <c r="S407" s="31">
        <v>405</v>
      </c>
      <c r="T407" s="31" t="str">
        <f t="shared" ca="1" si="18"/>
        <v/>
      </c>
      <c r="U407" s="31" t="str">
        <f t="shared" ca="1" si="19"/>
        <v/>
      </c>
      <c r="V407" s="31" t="str">
        <f ca="1">IF(INDEX(Tendina_Brand_per_Settore,SERVIZIO!$A$4)='Pivot Punti Vendita'!$T407,'Pivot Punti Vendita'!$U407,"")</f>
        <v/>
      </c>
    </row>
    <row r="408" spans="15:22" x14ac:dyDescent="0.25">
      <c r="O408" s="31" t="str">
        <f ca="1">IFERROR(IF(SERVIZIO!$A$3=1,IF(GETPIVOTDATA("N. Punti Vendita",$A$1,"Brand",$A408,"Data",DATE(YEAR(INDEX(Tendina_Data,SERVIZIO!$A$2)),MONTH(INDEX(Tendina_Data,SERVIZIO!$A$2)),1),"Settore",$B408)&lt;&gt;"",GETPIVOTDATA("N. Punti Vendita",$A$1,"Brand",$A408,"Data",DATE(YEAR(INDEX(Tendina_Data,SERVIZIO!$A$2)),MONTH(INDEX(Tendina_Data,SERVIZIO!$A$2)),1),"Settore",$B408),""),IF(AND(GETPIVOTDATA("N. Punti Vendita",$A$1,"Brand",$A408,"Data",DATE(YEAR(INDEX(Tendina_Data,SERVIZIO!$A$2)),MONTH(INDEX(Tendina_Data,SERVIZIO!$A$2)),1),"Settore",INDEX(Tendina_Settori,SERVIZIO!$A$3))&lt;&gt;"",INDEX(Tendina_Settori,SERVIZIO!$A$3)=$B408)=TRUE,GETPIVOTDATA("N. Punti Vendita",$A$1,"Brand",$A408,"Data",DATE(YEAR(INDEX(Tendina_Data,SERVIZIO!$A$2)),MONTH(INDEX(Tendina_Data,SERVIZIO!$A$2)),1),"Settore",INDEX(Tendina_Settori,SERVIZIO!$A$3)),"")),"")</f>
        <v/>
      </c>
      <c r="P408" s="31" t="str">
        <f ca="1">IF(O408&lt;&gt;"",O408-(COUNTIF($O$3:O408,O408)/1000),"")</f>
        <v/>
      </c>
      <c r="Q408" s="31" t="str">
        <f t="shared" ca="1" si="20"/>
        <v/>
      </c>
      <c r="R408" s="31"/>
      <c r="S408" s="31">
        <v>406</v>
      </c>
      <c r="T408" s="31" t="str">
        <f t="shared" ca="1" si="18"/>
        <v/>
      </c>
      <c r="U408" s="31" t="str">
        <f t="shared" ca="1" si="19"/>
        <v/>
      </c>
      <c r="V408" s="31" t="str">
        <f ca="1">IF(INDEX(Tendina_Brand_per_Settore,SERVIZIO!$A$4)='Pivot Punti Vendita'!$T408,'Pivot Punti Vendita'!$U408,"")</f>
        <v/>
      </c>
    </row>
    <row r="409" spans="15:22" x14ac:dyDescent="0.25">
      <c r="O409" s="31" t="str">
        <f ca="1">IFERROR(IF(SERVIZIO!$A$3=1,IF(GETPIVOTDATA("N. Punti Vendita",$A$1,"Brand",$A409,"Data",DATE(YEAR(INDEX(Tendina_Data,SERVIZIO!$A$2)),MONTH(INDEX(Tendina_Data,SERVIZIO!$A$2)),1),"Settore",$B409)&lt;&gt;"",GETPIVOTDATA("N. Punti Vendita",$A$1,"Brand",$A409,"Data",DATE(YEAR(INDEX(Tendina_Data,SERVIZIO!$A$2)),MONTH(INDEX(Tendina_Data,SERVIZIO!$A$2)),1),"Settore",$B409),""),IF(AND(GETPIVOTDATA("N. Punti Vendita",$A$1,"Brand",$A409,"Data",DATE(YEAR(INDEX(Tendina_Data,SERVIZIO!$A$2)),MONTH(INDEX(Tendina_Data,SERVIZIO!$A$2)),1),"Settore",INDEX(Tendina_Settori,SERVIZIO!$A$3))&lt;&gt;"",INDEX(Tendina_Settori,SERVIZIO!$A$3)=$B409)=TRUE,GETPIVOTDATA("N. Punti Vendita",$A$1,"Brand",$A409,"Data",DATE(YEAR(INDEX(Tendina_Data,SERVIZIO!$A$2)),MONTH(INDEX(Tendina_Data,SERVIZIO!$A$2)),1),"Settore",INDEX(Tendina_Settori,SERVIZIO!$A$3)),"")),"")</f>
        <v/>
      </c>
      <c r="P409" s="31" t="str">
        <f ca="1">IF(O409&lt;&gt;"",O409-(COUNTIF($O$3:O409,O409)/1000),"")</f>
        <v/>
      </c>
      <c r="Q409" s="31" t="str">
        <f t="shared" ca="1" si="20"/>
        <v/>
      </c>
      <c r="R409" s="31"/>
      <c r="S409" s="31">
        <v>407</v>
      </c>
      <c r="T409" s="31" t="str">
        <f t="shared" ca="1" si="18"/>
        <v/>
      </c>
      <c r="U409" s="31" t="str">
        <f t="shared" ca="1" si="19"/>
        <v/>
      </c>
      <c r="V409" s="31" t="str">
        <f ca="1">IF(INDEX(Tendina_Brand_per_Settore,SERVIZIO!$A$4)='Pivot Punti Vendita'!$T409,'Pivot Punti Vendita'!$U409,"")</f>
        <v/>
      </c>
    </row>
    <row r="410" spans="15:22" x14ac:dyDescent="0.25">
      <c r="O410" s="31" t="str">
        <f ca="1">IFERROR(IF(SERVIZIO!$A$3=1,IF(GETPIVOTDATA("N. Punti Vendita",$A$1,"Brand",$A410,"Data",DATE(YEAR(INDEX(Tendina_Data,SERVIZIO!$A$2)),MONTH(INDEX(Tendina_Data,SERVIZIO!$A$2)),1),"Settore",$B410)&lt;&gt;"",GETPIVOTDATA("N. Punti Vendita",$A$1,"Brand",$A410,"Data",DATE(YEAR(INDEX(Tendina_Data,SERVIZIO!$A$2)),MONTH(INDEX(Tendina_Data,SERVIZIO!$A$2)),1),"Settore",$B410),""),IF(AND(GETPIVOTDATA("N. Punti Vendita",$A$1,"Brand",$A410,"Data",DATE(YEAR(INDEX(Tendina_Data,SERVIZIO!$A$2)),MONTH(INDEX(Tendina_Data,SERVIZIO!$A$2)),1),"Settore",INDEX(Tendina_Settori,SERVIZIO!$A$3))&lt;&gt;"",INDEX(Tendina_Settori,SERVIZIO!$A$3)=$B410)=TRUE,GETPIVOTDATA("N. Punti Vendita",$A$1,"Brand",$A410,"Data",DATE(YEAR(INDEX(Tendina_Data,SERVIZIO!$A$2)),MONTH(INDEX(Tendina_Data,SERVIZIO!$A$2)),1),"Settore",INDEX(Tendina_Settori,SERVIZIO!$A$3)),"")),"")</f>
        <v/>
      </c>
      <c r="P410" s="31" t="str">
        <f ca="1">IF(O410&lt;&gt;"",O410-(COUNTIF($O$3:O410,O410)/1000),"")</f>
        <v/>
      </c>
      <c r="Q410" s="31" t="str">
        <f t="shared" ca="1" si="20"/>
        <v/>
      </c>
      <c r="R410" s="31"/>
      <c r="S410" s="31">
        <v>408</v>
      </c>
      <c r="T410" s="31" t="str">
        <f t="shared" ca="1" si="18"/>
        <v/>
      </c>
      <c r="U410" s="31" t="str">
        <f t="shared" ca="1" si="19"/>
        <v/>
      </c>
      <c r="V410" s="31" t="str">
        <f ca="1">IF(INDEX(Tendina_Brand_per_Settore,SERVIZIO!$A$4)='Pivot Punti Vendita'!$T410,'Pivot Punti Vendita'!$U410,"")</f>
        <v/>
      </c>
    </row>
    <row r="411" spans="15:22" x14ac:dyDescent="0.25">
      <c r="O411" s="31" t="str">
        <f ca="1">IFERROR(IF(SERVIZIO!$A$3=1,IF(GETPIVOTDATA("N. Punti Vendita",$A$1,"Brand",$A411,"Data",DATE(YEAR(INDEX(Tendina_Data,SERVIZIO!$A$2)),MONTH(INDEX(Tendina_Data,SERVIZIO!$A$2)),1),"Settore",$B411)&lt;&gt;"",GETPIVOTDATA("N. Punti Vendita",$A$1,"Brand",$A411,"Data",DATE(YEAR(INDEX(Tendina_Data,SERVIZIO!$A$2)),MONTH(INDEX(Tendina_Data,SERVIZIO!$A$2)),1),"Settore",$B411),""),IF(AND(GETPIVOTDATA("N. Punti Vendita",$A$1,"Brand",$A411,"Data",DATE(YEAR(INDEX(Tendina_Data,SERVIZIO!$A$2)),MONTH(INDEX(Tendina_Data,SERVIZIO!$A$2)),1),"Settore",INDEX(Tendina_Settori,SERVIZIO!$A$3))&lt;&gt;"",INDEX(Tendina_Settori,SERVIZIO!$A$3)=$B411)=TRUE,GETPIVOTDATA("N. Punti Vendita",$A$1,"Brand",$A411,"Data",DATE(YEAR(INDEX(Tendina_Data,SERVIZIO!$A$2)),MONTH(INDEX(Tendina_Data,SERVIZIO!$A$2)),1),"Settore",INDEX(Tendina_Settori,SERVIZIO!$A$3)),"")),"")</f>
        <v/>
      </c>
      <c r="P411" s="31" t="str">
        <f ca="1">IF(O411&lt;&gt;"",O411-(COUNTIF($O$3:O411,O411)/1000),"")</f>
        <v/>
      </c>
      <c r="Q411" s="31" t="str">
        <f t="shared" ca="1" si="20"/>
        <v/>
      </c>
      <c r="R411" s="31"/>
      <c r="S411" s="31">
        <v>409</v>
      </c>
      <c r="T411" s="31" t="str">
        <f t="shared" ca="1" si="18"/>
        <v/>
      </c>
      <c r="U411" s="31" t="str">
        <f t="shared" ca="1" si="19"/>
        <v/>
      </c>
      <c r="V411" s="31" t="str">
        <f ca="1">IF(INDEX(Tendina_Brand_per_Settore,SERVIZIO!$A$4)='Pivot Punti Vendita'!$T411,'Pivot Punti Vendita'!$U411,"")</f>
        <v/>
      </c>
    </row>
    <row r="412" spans="15:22" x14ac:dyDescent="0.25">
      <c r="O412" s="31" t="str">
        <f ca="1">IFERROR(IF(SERVIZIO!$A$3=1,IF(GETPIVOTDATA("N. Punti Vendita",$A$1,"Brand",$A412,"Data",DATE(YEAR(INDEX(Tendina_Data,SERVIZIO!$A$2)),MONTH(INDEX(Tendina_Data,SERVIZIO!$A$2)),1),"Settore",$B412)&lt;&gt;"",GETPIVOTDATA("N. Punti Vendita",$A$1,"Brand",$A412,"Data",DATE(YEAR(INDEX(Tendina_Data,SERVIZIO!$A$2)),MONTH(INDEX(Tendina_Data,SERVIZIO!$A$2)),1),"Settore",$B412),""),IF(AND(GETPIVOTDATA("N. Punti Vendita",$A$1,"Brand",$A412,"Data",DATE(YEAR(INDEX(Tendina_Data,SERVIZIO!$A$2)),MONTH(INDEX(Tendina_Data,SERVIZIO!$A$2)),1),"Settore",INDEX(Tendina_Settori,SERVIZIO!$A$3))&lt;&gt;"",INDEX(Tendina_Settori,SERVIZIO!$A$3)=$B412)=TRUE,GETPIVOTDATA("N. Punti Vendita",$A$1,"Brand",$A412,"Data",DATE(YEAR(INDEX(Tendina_Data,SERVIZIO!$A$2)),MONTH(INDEX(Tendina_Data,SERVIZIO!$A$2)),1),"Settore",INDEX(Tendina_Settori,SERVIZIO!$A$3)),"")),"")</f>
        <v/>
      </c>
      <c r="P412" s="31" t="str">
        <f ca="1">IF(O412&lt;&gt;"",O412-(COUNTIF($O$3:O412,O412)/1000),"")</f>
        <v/>
      </c>
      <c r="Q412" s="31" t="str">
        <f t="shared" ca="1" si="20"/>
        <v/>
      </c>
      <c r="R412" s="31"/>
      <c r="S412" s="31">
        <v>410</v>
      </c>
      <c r="T412" s="31" t="str">
        <f t="shared" ca="1" si="18"/>
        <v/>
      </c>
      <c r="U412" s="31" t="str">
        <f t="shared" ca="1" si="19"/>
        <v/>
      </c>
      <c r="V412" s="31" t="str">
        <f ca="1">IF(INDEX(Tendina_Brand_per_Settore,SERVIZIO!$A$4)='Pivot Punti Vendita'!$T412,'Pivot Punti Vendita'!$U412,"")</f>
        <v/>
      </c>
    </row>
    <row r="413" spans="15:22" x14ac:dyDescent="0.25">
      <c r="O413" s="31" t="str">
        <f ca="1">IFERROR(IF(SERVIZIO!$A$3=1,IF(GETPIVOTDATA("N. Punti Vendita",$A$1,"Brand",$A413,"Data",DATE(YEAR(INDEX(Tendina_Data,SERVIZIO!$A$2)),MONTH(INDEX(Tendina_Data,SERVIZIO!$A$2)),1),"Settore",$B413)&lt;&gt;"",GETPIVOTDATA("N. Punti Vendita",$A$1,"Brand",$A413,"Data",DATE(YEAR(INDEX(Tendina_Data,SERVIZIO!$A$2)),MONTH(INDEX(Tendina_Data,SERVIZIO!$A$2)),1),"Settore",$B413),""),IF(AND(GETPIVOTDATA("N. Punti Vendita",$A$1,"Brand",$A413,"Data",DATE(YEAR(INDEX(Tendina_Data,SERVIZIO!$A$2)),MONTH(INDEX(Tendina_Data,SERVIZIO!$A$2)),1),"Settore",INDEX(Tendina_Settori,SERVIZIO!$A$3))&lt;&gt;"",INDEX(Tendina_Settori,SERVIZIO!$A$3)=$B413)=TRUE,GETPIVOTDATA("N. Punti Vendita",$A$1,"Brand",$A413,"Data",DATE(YEAR(INDEX(Tendina_Data,SERVIZIO!$A$2)),MONTH(INDEX(Tendina_Data,SERVIZIO!$A$2)),1),"Settore",INDEX(Tendina_Settori,SERVIZIO!$A$3)),"")),"")</f>
        <v/>
      </c>
      <c r="P413" s="31" t="str">
        <f ca="1">IF(O413&lt;&gt;"",O413-(COUNTIF($O$3:O413,O413)/1000),"")</f>
        <v/>
      </c>
      <c r="Q413" s="31" t="str">
        <f t="shared" ca="1" si="20"/>
        <v/>
      </c>
      <c r="R413" s="31"/>
      <c r="S413" s="31">
        <v>411</v>
      </c>
      <c r="T413" s="31" t="str">
        <f t="shared" ca="1" si="18"/>
        <v/>
      </c>
      <c r="U413" s="31" t="str">
        <f t="shared" ca="1" si="19"/>
        <v/>
      </c>
      <c r="V413" s="31" t="str">
        <f ca="1">IF(INDEX(Tendina_Brand_per_Settore,SERVIZIO!$A$4)='Pivot Punti Vendita'!$T413,'Pivot Punti Vendita'!$U413,"")</f>
        <v/>
      </c>
    </row>
    <row r="414" spans="15:22" x14ac:dyDescent="0.25">
      <c r="O414" s="31" t="str">
        <f ca="1">IFERROR(IF(SERVIZIO!$A$3=1,IF(GETPIVOTDATA("N. Punti Vendita",$A$1,"Brand",$A414,"Data",DATE(YEAR(INDEX(Tendina_Data,SERVIZIO!$A$2)),MONTH(INDEX(Tendina_Data,SERVIZIO!$A$2)),1),"Settore",$B414)&lt;&gt;"",GETPIVOTDATA("N. Punti Vendita",$A$1,"Brand",$A414,"Data",DATE(YEAR(INDEX(Tendina_Data,SERVIZIO!$A$2)),MONTH(INDEX(Tendina_Data,SERVIZIO!$A$2)),1),"Settore",$B414),""),IF(AND(GETPIVOTDATA("N. Punti Vendita",$A$1,"Brand",$A414,"Data",DATE(YEAR(INDEX(Tendina_Data,SERVIZIO!$A$2)),MONTH(INDEX(Tendina_Data,SERVIZIO!$A$2)),1),"Settore",INDEX(Tendina_Settori,SERVIZIO!$A$3))&lt;&gt;"",INDEX(Tendina_Settori,SERVIZIO!$A$3)=$B414)=TRUE,GETPIVOTDATA("N. Punti Vendita",$A$1,"Brand",$A414,"Data",DATE(YEAR(INDEX(Tendina_Data,SERVIZIO!$A$2)),MONTH(INDEX(Tendina_Data,SERVIZIO!$A$2)),1),"Settore",INDEX(Tendina_Settori,SERVIZIO!$A$3)),"")),"")</f>
        <v/>
      </c>
      <c r="P414" s="31" t="str">
        <f ca="1">IF(O414&lt;&gt;"",O414-(COUNTIF($O$3:O414,O414)/1000),"")</f>
        <v/>
      </c>
      <c r="Q414" s="31" t="str">
        <f t="shared" ca="1" si="20"/>
        <v/>
      </c>
      <c r="R414" s="31"/>
      <c r="S414" s="31">
        <v>412</v>
      </c>
      <c r="T414" s="31" t="str">
        <f t="shared" ca="1" si="18"/>
        <v/>
      </c>
      <c r="U414" s="31" t="str">
        <f t="shared" ca="1" si="19"/>
        <v/>
      </c>
      <c r="V414" s="31" t="str">
        <f ca="1">IF(INDEX(Tendina_Brand_per_Settore,SERVIZIO!$A$4)='Pivot Punti Vendita'!$T414,'Pivot Punti Vendita'!$U414,"")</f>
        <v/>
      </c>
    </row>
    <row r="415" spans="15:22" x14ac:dyDescent="0.25">
      <c r="O415" s="31" t="str">
        <f ca="1">IFERROR(IF(SERVIZIO!$A$3=1,IF(GETPIVOTDATA("N. Punti Vendita",$A$1,"Brand",$A415,"Data",DATE(YEAR(INDEX(Tendina_Data,SERVIZIO!$A$2)),MONTH(INDEX(Tendina_Data,SERVIZIO!$A$2)),1),"Settore",$B415)&lt;&gt;"",GETPIVOTDATA("N. Punti Vendita",$A$1,"Brand",$A415,"Data",DATE(YEAR(INDEX(Tendina_Data,SERVIZIO!$A$2)),MONTH(INDEX(Tendina_Data,SERVIZIO!$A$2)),1),"Settore",$B415),""),IF(AND(GETPIVOTDATA("N. Punti Vendita",$A$1,"Brand",$A415,"Data",DATE(YEAR(INDEX(Tendina_Data,SERVIZIO!$A$2)),MONTH(INDEX(Tendina_Data,SERVIZIO!$A$2)),1),"Settore",INDEX(Tendina_Settori,SERVIZIO!$A$3))&lt;&gt;"",INDEX(Tendina_Settori,SERVIZIO!$A$3)=$B415)=TRUE,GETPIVOTDATA("N. Punti Vendita",$A$1,"Brand",$A415,"Data",DATE(YEAR(INDEX(Tendina_Data,SERVIZIO!$A$2)),MONTH(INDEX(Tendina_Data,SERVIZIO!$A$2)),1),"Settore",INDEX(Tendina_Settori,SERVIZIO!$A$3)),"")),"")</f>
        <v/>
      </c>
      <c r="P415" s="31" t="str">
        <f ca="1">IF(O415&lt;&gt;"",O415-(COUNTIF($O$3:O415,O415)/1000),"")</f>
        <v/>
      </c>
      <c r="Q415" s="31" t="str">
        <f t="shared" ca="1" si="20"/>
        <v/>
      </c>
      <c r="R415" s="31"/>
      <c r="S415" s="31">
        <v>413</v>
      </c>
      <c r="T415" s="31" t="str">
        <f t="shared" ca="1" si="18"/>
        <v/>
      </c>
      <c r="U415" s="31" t="str">
        <f t="shared" ca="1" si="19"/>
        <v/>
      </c>
      <c r="V415" s="31" t="str">
        <f ca="1">IF(INDEX(Tendina_Brand_per_Settore,SERVIZIO!$A$4)='Pivot Punti Vendita'!$T415,'Pivot Punti Vendita'!$U415,"")</f>
        <v/>
      </c>
    </row>
    <row r="416" spans="15:22" x14ac:dyDescent="0.25">
      <c r="O416" s="31" t="str">
        <f ca="1">IFERROR(IF(SERVIZIO!$A$3=1,IF(GETPIVOTDATA("N. Punti Vendita",$A$1,"Brand",$A416,"Data",DATE(YEAR(INDEX(Tendina_Data,SERVIZIO!$A$2)),MONTH(INDEX(Tendina_Data,SERVIZIO!$A$2)),1),"Settore",$B416)&lt;&gt;"",GETPIVOTDATA("N. Punti Vendita",$A$1,"Brand",$A416,"Data",DATE(YEAR(INDEX(Tendina_Data,SERVIZIO!$A$2)),MONTH(INDEX(Tendina_Data,SERVIZIO!$A$2)),1),"Settore",$B416),""),IF(AND(GETPIVOTDATA("N. Punti Vendita",$A$1,"Brand",$A416,"Data",DATE(YEAR(INDEX(Tendina_Data,SERVIZIO!$A$2)),MONTH(INDEX(Tendina_Data,SERVIZIO!$A$2)),1),"Settore",INDEX(Tendina_Settori,SERVIZIO!$A$3))&lt;&gt;"",INDEX(Tendina_Settori,SERVIZIO!$A$3)=$B416)=TRUE,GETPIVOTDATA("N. Punti Vendita",$A$1,"Brand",$A416,"Data",DATE(YEAR(INDEX(Tendina_Data,SERVIZIO!$A$2)),MONTH(INDEX(Tendina_Data,SERVIZIO!$A$2)),1),"Settore",INDEX(Tendina_Settori,SERVIZIO!$A$3)),"")),"")</f>
        <v/>
      </c>
      <c r="P416" s="31" t="str">
        <f ca="1">IF(O416&lt;&gt;"",O416-(COUNTIF($O$3:O416,O416)/1000),"")</f>
        <v/>
      </c>
      <c r="Q416" s="31" t="str">
        <f t="shared" ca="1" si="20"/>
        <v/>
      </c>
      <c r="R416" s="31"/>
      <c r="S416" s="31">
        <v>414</v>
      </c>
      <c r="T416" s="31" t="str">
        <f t="shared" ca="1" si="18"/>
        <v/>
      </c>
      <c r="U416" s="31" t="str">
        <f t="shared" ca="1" si="19"/>
        <v/>
      </c>
      <c r="V416" s="31" t="str">
        <f ca="1">IF(INDEX(Tendina_Brand_per_Settore,SERVIZIO!$A$4)='Pivot Punti Vendita'!$T416,'Pivot Punti Vendita'!$U416,"")</f>
        <v/>
      </c>
    </row>
    <row r="417" spans="15:22" x14ac:dyDescent="0.25">
      <c r="O417" s="31" t="str">
        <f ca="1">IFERROR(IF(SERVIZIO!$A$3=1,IF(GETPIVOTDATA("N. Punti Vendita",$A$1,"Brand",$A417,"Data",DATE(YEAR(INDEX(Tendina_Data,SERVIZIO!$A$2)),MONTH(INDEX(Tendina_Data,SERVIZIO!$A$2)),1),"Settore",$B417)&lt;&gt;"",GETPIVOTDATA("N. Punti Vendita",$A$1,"Brand",$A417,"Data",DATE(YEAR(INDEX(Tendina_Data,SERVIZIO!$A$2)),MONTH(INDEX(Tendina_Data,SERVIZIO!$A$2)),1),"Settore",$B417),""),IF(AND(GETPIVOTDATA("N. Punti Vendita",$A$1,"Brand",$A417,"Data",DATE(YEAR(INDEX(Tendina_Data,SERVIZIO!$A$2)),MONTH(INDEX(Tendina_Data,SERVIZIO!$A$2)),1),"Settore",INDEX(Tendina_Settori,SERVIZIO!$A$3))&lt;&gt;"",INDEX(Tendina_Settori,SERVIZIO!$A$3)=$B417)=TRUE,GETPIVOTDATA("N. Punti Vendita",$A$1,"Brand",$A417,"Data",DATE(YEAR(INDEX(Tendina_Data,SERVIZIO!$A$2)),MONTH(INDEX(Tendina_Data,SERVIZIO!$A$2)),1),"Settore",INDEX(Tendina_Settori,SERVIZIO!$A$3)),"")),"")</f>
        <v/>
      </c>
      <c r="P417" s="31" t="str">
        <f ca="1">IF(O417&lt;&gt;"",O417-(COUNTIF($O$3:O417,O417)/1000),"")</f>
        <v/>
      </c>
      <c r="Q417" s="31" t="str">
        <f t="shared" ca="1" si="20"/>
        <v/>
      </c>
      <c r="R417" s="31"/>
      <c r="S417" s="31">
        <v>415</v>
      </c>
      <c r="T417" s="31" t="str">
        <f t="shared" ca="1" si="18"/>
        <v/>
      </c>
      <c r="U417" s="31" t="str">
        <f t="shared" ca="1" si="19"/>
        <v/>
      </c>
      <c r="V417" s="31" t="str">
        <f ca="1">IF(INDEX(Tendina_Brand_per_Settore,SERVIZIO!$A$4)='Pivot Punti Vendita'!$T417,'Pivot Punti Vendita'!$U417,"")</f>
        <v/>
      </c>
    </row>
    <row r="418" spans="15:22" x14ac:dyDescent="0.25">
      <c r="O418" s="31" t="str">
        <f ca="1">IFERROR(IF(SERVIZIO!$A$3=1,IF(GETPIVOTDATA("N. Punti Vendita",$A$1,"Brand",$A418,"Data",DATE(YEAR(INDEX(Tendina_Data,SERVIZIO!$A$2)),MONTH(INDEX(Tendina_Data,SERVIZIO!$A$2)),1),"Settore",$B418)&lt;&gt;"",GETPIVOTDATA("N. Punti Vendita",$A$1,"Brand",$A418,"Data",DATE(YEAR(INDEX(Tendina_Data,SERVIZIO!$A$2)),MONTH(INDEX(Tendina_Data,SERVIZIO!$A$2)),1),"Settore",$B418),""),IF(AND(GETPIVOTDATA("N. Punti Vendita",$A$1,"Brand",$A418,"Data",DATE(YEAR(INDEX(Tendina_Data,SERVIZIO!$A$2)),MONTH(INDEX(Tendina_Data,SERVIZIO!$A$2)),1),"Settore",INDEX(Tendina_Settori,SERVIZIO!$A$3))&lt;&gt;"",INDEX(Tendina_Settori,SERVIZIO!$A$3)=$B418)=TRUE,GETPIVOTDATA("N. Punti Vendita",$A$1,"Brand",$A418,"Data",DATE(YEAR(INDEX(Tendina_Data,SERVIZIO!$A$2)),MONTH(INDEX(Tendina_Data,SERVIZIO!$A$2)),1),"Settore",INDEX(Tendina_Settori,SERVIZIO!$A$3)),"")),"")</f>
        <v/>
      </c>
      <c r="P418" s="31" t="str">
        <f ca="1">IF(O418&lt;&gt;"",O418-(COUNTIF($O$3:O418,O418)/1000),"")</f>
        <v/>
      </c>
      <c r="Q418" s="31" t="str">
        <f t="shared" ca="1" si="20"/>
        <v/>
      </c>
      <c r="R418" s="31"/>
      <c r="S418" s="31">
        <v>416</v>
      </c>
      <c r="T418" s="31" t="str">
        <f t="shared" ca="1" si="18"/>
        <v/>
      </c>
      <c r="U418" s="31" t="str">
        <f t="shared" ca="1" si="19"/>
        <v/>
      </c>
      <c r="V418" s="31" t="str">
        <f ca="1">IF(INDEX(Tendina_Brand_per_Settore,SERVIZIO!$A$4)='Pivot Punti Vendita'!$T418,'Pivot Punti Vendita'!$U418,"")</f>
        <v/>
      </c>
    </row>
    <row r="419" spans="15:22" x14ac:dyDescent="0.25">
      <c r="O419" s="31" t="str">
        <f ca="1">IFERROR(IF(SERVIZIO!$A$3=1,IF(GETPIVOTDATA("N. Punti Vendita",$A$1,"Brand",$A419,"Data",DATE(YEAR(INDEX(Tendina_Data,SERVIZIO!$A$2)),MONTH(INDEX(Tendina_Data,SERVIZIO!$A$2)),1),"Settore",$B419)&lt;&gt;"",GETPIVOTDATA("N. Punti Vendita",$A$1,"Brand",$A419,"Data",DATE(YEAR(INDEX(Tendina_Data,SERVIZIO!$A$2)),MONTH(INDEX(Tendina_Data,SERVIZIO!$A$2)),1),"Settore",$B419),""),IF(AND(GETPIVOTDATA("N. Punti Vendita",$A$1,"Brand",$A419,"Data",DATE(YEAR(INDEX(Tendina_Data,SERVIZIO!$A$2)),MONTH(INDEX(Tendina_Data,SERVIZIO!$A$2)),1),"Settore",INDEX(Tendina_Settori,SERVIZIO!$A$3))&lt;&gt;"",INDEX(Tendina_Settori,SERVIZIO!$A$3)=$B419)=TRUE,GETPIVOTDATA("N. Punti Vendita",$A$1,"Brand",$A419,"Data",DATE(YEAR(INDEX(Tendina_Data,SERVIZIO!$A$2)),MONTH(INDEX(Tendina_Data,SERVIZIO!$A$2)),1),"Settore",INDEX(Tendina_Settori,SERVIZIO!$A$3)),"")),"")</f>
        <v/>
      </c>
      <c r="P419" s="31" t="str">
        <f ca="1">IF(O419&lt;&gt;"",O419-(COUNTIF($O$3:O419,O419)/1000),"")</f>
        <v/>
      </c>
      <c r="Q419" s="31" t="str">
        <f t="shared" ca="1" si="20"/>
        <v/>
      </c>
      <c r="R419" s="31"/>
      <c r="S419" s="31">
        <v>417</v>
      </c>
      <c r="T419" s="31" t="str">
        <f t="shared" ca="1" si="18"/>
        <v/>
      </c>
      <c r="U419" s="31" t="str">
        <f t="shared" ca="1" si="19"/>
        <v/>
      </c>
      <c r="V419" s="31" t="str">
        <f ca="1">IF(INDEX(Tendina_Brand_per_Settore,SERVIZIO!$A$4)='Pivot Punti Vendita'!$T419,'Pivot Punti Vendita'!$U419,"")</f>
        <v/>
      </c>
    </row>
    <row r="420" spans="15:22" x14ac:dyDescent="0.25">
      <c r="O420" s="31" t="str">
        <f ca="1">IFERROR(IF(SERVIZIO!$A$3=1,IF(GETPIVOTDATA("N. Punti Vendita",$A$1,"Brand",$A420,"Data",DATE(YEAR(INDEX(Tendina_Data,SERVIZIO!$A$2)),MONTH(INDEX(Tendina_Data,SERVIZIO!$A$2)),1),"Settore",$B420)&lt;&gt;"",GETPIVOTDATA("N. Punti Vendita",$A$1,"Brand",$A420,"Data",DATE(YEAR(INDEX(Tendina_Data,SERVIZIO!$A$2)),MONTH(INDEX(Tendina_Data,SERVIZIO!$A$2)),1),"Settore",$B420),""),IF(AND(GETPIVOTDATA("N. Punti Vendita",$A$1,"Brand",$A420,"Data",DATE(YEAR(INDEX(Tendina_Data,SERVIZIO!$A$2)),MONTH(INDEX(Tendina_Data,SERVIZIO!$A$2)),1),"Settore",INDEX(Tendina_Settori,SERVIZIO!$A$3))&lt;&gt;"",INDEX(Tendina_Settori,SERVIZIO!$A$3)=$B420)=TRUE,GETPIVOTDATA("N. Punti Vendita",$A$1,"Brand",$A420,"Data",DATE(YEAR(INDEX(Tendina_Data,SERVIZIO!$A$2)),MONTH(INDEX(Tendina_Data,SERVIZIO!$A$2)),1),"Settore",INDEX(Tendina_Settori,SERVIZIO!$A$3)),"")),"")</f>
        <v/>
      </c>
      <c r="P420" s="31" t="str">
        <f ca="1">IF(O420&lt;&gt;"",O420-(COUNTIF($O$3:O420,O420)/1000),"")</f>
        <v/>
      </c>
      <c r="Q420" s="31" t="str">
        <f t="shared" ca="1" si="20"/>
        <v/>
      </c>
      <c r="R420" s="31"/>
      <c r="S420" s="31">
        <v>418</v>
      </c>
      <c r="T420" s="31" t="str">
        <f t="shared" ca="1" si="18"/>
        <v/>
      </c>
      <c r="U420" s="31" t="str">
        <f t="shared" ca="1" si="19"/>
        <v/>
      </c>
      <c r="V420" s="31" t="str">
        <f ca="1">IF(INDEX(Tendina_Brand_per_Settore,SERVIZIO!$A$4)='Pivot Punti Vendita'!$T420,'Pivot Punti Vendita'!$U420,"")</f>
        <v/>
      </c>
    </row>
    <row r="421" spans="15:22" x14ac:dyDescent="0.25">
      <c r="O421" s="31" t="str">
        <f ca="1">IFERROR(IF(SERVIZIO!$A$3=1,IF(GETPIVOTDATA("N. Punti Vendita",$A$1,"Brand",$A421,"Data",DATE(YEAR(INDEX(Tendina_Data,SERVIZIO!$A$2)),MONTH(INDEX(Tendina_Data,SERVIZIO!$A$2)),1),"Settore",$B421)&lt;&gt;"",GETPIVOTDATA("N. Punti Vendita",$A$1,"Brand",$A421,"Data",DATE(YEAR(INDEX(Tendina_Data,SERVIZIO!$A$2)),MONTH(INDEX(Tendina_Data,SERVIZIO!$A$2)),1),"Settore",$B421),""),IF(AND(GETPIVOTDATA("N. Punti Vendita",$A$1,"Brand",$A421,"Data",DATE(YEAR(INDEX(Tendina_Data,SERVIZIO!$A$2)),MONTH(INDEX(Tendina_Data,SERVIZIO!$A$2)),1),"Settore",INDEX(Tendina_Settori,SERVIZIO!$A$3))&lt;&gt;"",INDEX(Tendina_Settori,SERVIZIO!$A$3)=$B421)=TRUE,GETPIVOTDATA("N. Punti Vendita",$A$1,"Brand",$A421,"Data",DATE(YEAR(INDEX(Tendina_Data,SERVIZIO!$A$2)),MONTH(INDEX(Tendina_Data,SERVIZIO!$A$2)),1),"Settore",INDEX(Tendina_Settori,SERVIZIO!$A$3)),"")),"")</f>
        <v/>
      </c>
      <c r="P421" s="31" t="str">
        <f ca="1">IF(O421&lt;&gt;"",O421-(COUNTIF($O$3:O421,O421)/1000),"")</f>
        <v/>
      </c>
      <c r="Q421" s="31" t="str">
        <f t="shared" ca="1" si="20"/>
        <v/>
      </c>
      <c r="R421" s="31"/>
      <c r="S421" s="31">
        <v>419</v>
      </c>
      <c r="T421" s="31" t="str">
        <f t="shared" ca="1" si="18"/>
        <v/>
      </c>
      <c r="U421" s="31" t="str">
        <f t="shared" ca="1" si="19"/>
        <v/>
      </c>
      <c r="V421" s="31" t="str">
        <f ca="1">IF(INDEX(Tendina_Brand_per_Settore,SERVIZIO!$A$4)='Pivot Punti Vendita'!$T421,'Pivot Punti Vendita'!$U421,"")</f>
        <v/>
      </c>
    </row>
    <row r="422" spans="15:22" x14ac:dyDescent="0.25">
      <c r="O422" s="31" t="str">
        <f ca="1">IFERROR(IF(SERVIZIO!$A$3=1,IF(GETPIVOTDATA("N. Punti Vendita",$A$1,"Brand",$A422,"Data",DATE(YEAR(INDEX(Tendina_Data,SERVIZIO!$A$2)),MONTH(INDEX(Tendina_Data,SERVIZIO!$A$2)),1),"Settore",$B422)&lt;&gt;"",GETPIVOTDATA("N. Punti Vendita",$A$1,"Brand",$A422,"Data",DATE(YEAR(INDEX(Tendina_Data,SERVIZIO!$A$2)),MONTH(INDEX(Tendina_Data,SERVIZIO!$A$2)),1),"Settore",$B422),""),IF(AND(GETPIVOTDATA("N. Punti Vendita",$A$1,"Brand",$A422,"Data",DATE(YEAR(INDEX(Tendina_Data,SERVIZIO!$A$2)),MONTH(INDEX(Tendina_Data,SERVIZIO!$A$2)),1),"Settore",INDEX(Tendina_Settori,SERVIZIO!$A$3))&lt;&gt;"",INDEX(Tendina_Settori,SERVIZIO!$A$3)=$B422)=TRUE,GETPIVOTDATA("N. Punti Vendita",$A$1,"Brand",$A422,"Data",DATE(YEAR(INDEX(Tendina_Data,SERVIZIO!$A$2)),MONTH(INDEX(Tendina_Data,SERVIZIO!$A$2)),1),"Settore",INDEX(Tendina_Settori,SERVIZIO!$A$3)),"")),"")</f>
        <v/>
      </c>
      <c r="P422" s="31" t="str">
        <f ca="1">IF(O422&lt;&gt;"",O422-(COUNTIF($O$3:O422,O422)/1000),"")</f>
        <v/>
      </c>
      <c r="Q422" s="31" t="str">
        <f t="shared" ca="1" si="20"/>
        <v/>
      </c>
      <c r="R422" s="31"/>
      <c r="S422" s="31">
        <v>420</v>
      </c>
      <c r="T422" s="31" t="str">
        <f t="shared" ca="1" si="18"/>
        <v/>
      </c>
      <c r="U422" s="31" t="str">
        <f t="shared" ca="1" si="19"/>
        <v/>
      </c>
      <c r="V422" s="31" t="str">
        <f ca="1">IF(INDEX(Tendina_Brand_per_Settore,SERVIZIO!$A$4)='Pivot Punti Vendita'!$T422,'Pivot Punti Vendita'!$U422,"")</f>
        <v/>
      </c>
    </row>
    <row r="423" spans="15:22" x14ac:dyDescent="0.25">
      <c r="O423" s="31" t="str">
        <f ca="1">IFERROR(IF(SERVIZIO!$A$3=1,IF(GETPIVOTDATA("N. Punti Vendita",$A$1,"Brand",$A423,"Data",DATE(YEAR(INDEX(Tendina_Data,SERVIZIO!$A$2)),MONTH(INDEX(Tendina_Data,SERVIZIO!$A$2)),1),"Settore",$B423)&lt;&gt;"",GETPIVOTDATA("N. Punti Vendita",$A$1,"Brand",$A423,"Data",DATE(YEAR(INDEX(Tendina_Data,SERVIZIO!$A$2)),MONTH(INDEX(Tendina_Data,SERVIZIO!$A$2)),1),"Settore",$B423),""),IF(AND(GETPIVOTDATA("N. Punti Vendita",$A$1,"Brand",$A423,"Data",DATE(YEAR(INDEX(Tendina_Data,SERVIZIO!$A$2)),MONTH(INDEX(Tendina_Data,SERVIZIO!$A$2)),1),"Settore",INDEX(Tendina_Settori,SERVIZIO!$A$3))&lt;&gt;"",INDEX(Tendina_Settori,SERVIZIO!$A$3)=$B423)=TRUE,GETPIVOTDATA("N. Punti Vendita",$A$1,"Brand",$A423,"Data",DATE(YEAR(INDEX(Tendina_Data,SERVIZIO!$A$2)),MONTH(INDEX(Tendina_Data,SERVIZIO!$A$2)),1),"Settore",INDEX(Tendina_Settori,SERVIZIO!$A$3)),"")),"")</f>
        <v/>
      </c>
      <c r="P423" s="31" t="str">
        <f ca="1">IF(O423&lt;&gt;"",O423-(COUNTIF($O$3:O423,O423)/1000),"")</f>
        <v/>
      </c>
      <c r="Q423" s="31" t="str">
        <f t="shared" ca="1" si="20"/>
        <v/>
      </c>
      <c r="R423" s="31"/>
      <c r="S423" s="31">
        <v>421</v>
      </c>
      <c r="T423" s="31" t="str">
        <f t="shared" ca="1" si="18"/>
        <v/>
      </c>
      <c r="U423" s="31" t="str">
        <f t="shared" ca="1" si="19"/>
        <v/>
      </c>
      <c r="V423" s="31" t="str">
        <f ca="1">IF(INDEX(Tendina_Brand_per_Settore,SERVIZIO!$A$4)='Pivot Punti Vendita'!$T423,'Pivot Punti Vendita'!$U423,"")</f>
        <v/>
      </c>
    </row>
    <row r="424" spans="15:22" x14ac:dyDescent="0.25">
      <c r="O424" s="31" t="str">
        <f ca="1">IFERROR(IF(SERVIZIO!$A$3=1,IF(GETPIVOTDATA("N. Punti Vendita",$A$1,"Brand",$A424,"Data",DATE(YEAR(INDEX(Tendina_Data,SERVIZIO!$A$2)),MONTH(INDEX(Tendina_Data,SERVIZIO!$A$2)),1),"Settore",$B424)&lt;&gt;"",GETPIVOTDATA("N. Punti Vendita",$A$1,"Brand",$A424,"Data",DATE(YEAR(INDEX(Tendina_Data,SERVIZIO!$A$2)),MONTH(INDEX(Tendina_Data,SERVIZIO!$A$2)),1),"Settore",$B424),""),IF(AND(GETPIVOTDATA("N. Punti Vendita",$A$1,"Brand",$A424,"Data",DATE(YEAR(INDEX(Tendina_Data,SERVIZIO!$A$2)),MONTH(INDEX(Tendina_Data,SERVIZIO!$A$2)),1),"Settore",INDEX(Tendina_Settori,SERVIZIO!$A$3))&lt;&gt;"",INDEX(Tendina_Settori,SERVIZIO!$A$3)=$B424)=TRUE,GETPIVOTDATA("N. Punti Vendita",$A$1,"Brand",$A424,"Data",DATE(YEAR(INDEX(Tendina_Data,SERVIZIO!$A$2)),MONTH(INDEX(Tendina_Data,SERVIZIO!$A$2)),1),"Settore",INDEX(Tendina_Settori,SERVIZIO!$A$3)),"")),"")</f>
        <v/>
      </c>
      <c r="P424" s="31" t="str">
        <f ca="1">IF(O424&lt;&gt;"",O424-(COUNTIF($O$3:O424,O424)/1000),"")</f>
        <v/>
      </c>
      <c r="Q424" s="31" t="str">
        <f t="shared" ca="1" si="20"/>
        <v/>
      </c>
      <c r="R424" s="31"/>
      <c r="S424" s="31">
        <v>422</v>
      </c>
      <c r="T424" s="31" t="str">
        <f t="shared" ca="1" si="18"/>
        <v/>
      </c>
      <c r="U424" s="31" t="str">
        <f t="shared" ca="1" si="19"/>
        <v/>
      </c>
      <c r="V424" s="31" t="str">
        <f ca="1">IF(INDEX(Tendina_Brand_per_Settore,SERVIZIO!$A$4)='Pivot Punti Vendita'!$T424,'Pivot Punti Vendita'!$U424,"")</f>
        <v/>
      </c>
    </row>
    <row r="425" spans="15:22" x14ac:dyDescent="0.25">
      <c r="O425" s="31" t="str">
        <f ca="1">IFERROR(IF(SERVIZIO!$A$3=1,IF(GETPIVOTDATA("N. Punti Vendita",$A$1,"Brand",$A425,"Data",DATE(YEAR(INDEX(Tendina_Data,SERVIZIO!$A$2)),MONTH(INDEX(Tendina_Data,SERVIZIO!$A$2)),1),"Settore",$B425)&lt;&gt;"",GETPIVOTDATA("N. Punti Vendita",$A$1,"Brand",$A425,"Data",DATE(YEAR(INDEX(Tendina_Data,SERVIZIO!$A$2)),MONTH(INDEX(Tendina_Data,SERVIZIO!$A$2)),1),"Settore",$B425),""),IF(AND(GETPIVOTDATA("N. Punti Vendita",$A$1,"Brand",$A425,"Data",DATE(YEAR(INDEX(Tendina_Data,SERVIZIO!$A$2)),MONTH(INDEX(Tendina_Data,SERVIZIO!$A$2)),1),"Settore",INDEX(Tendina_Settori,SERVIZIO!$A$3))&lt;&gt;"",INDEX(Tendina_Settori,SERVIZIO!$A$3)=$B425)=TRUE,GETPIVOTDATA("N. Punti Vendita",$A$1,"Brand",$A425,"Data",DATE(YEAR(INDEX(Tendina_Data,SERVIZIO!$A$2)),MONTH(INDEX(Tendina_Data,SERVIZIO!$A$2)),1),"Settore",INDEX(Tendina_Settori,SERVIZIO!$A$3)),"")),"")</f>
        <v/>
      </c>
      <c r="P425" s="31" t="str">
        <f ca="1">IF(O425&lt;&gt;"",O425-(COUNTIF($O$3:O425,O425)/1000),"")</f>
        <v/>
      </c>
      <c r="Q425" s="31" t="str">
        <f t="shared" ca="1" si="20"/>
        <v/>
      </c>
      <c r="R425" s="31"/>
      <c r="S425" s="31">
        <v>423</v>
      </c>
      <c r="T425" s="31" t="str">
        <f t="shared" ca="1" si="18"/>
        <v/>
      </c>
      <c r="U425" s="31" t="str">
        <f t="shared" ca="1" si="19"/>
        <v/>
      </c>
      <c r="V425" s="31" t="str">
        <f ca="1">IF(INDEX(Tendina_Brand_per_Settore,SERVIZIO!$A$4)='Pivot Punti Vendita'!$T425,'Pivot Punti Vendita'!$U425,"")</f>
        <v/>
      </c>
    </row>
    <row r="426" spans="15:22" x14ac:dyDescent="0.25">
      <c r="O426" s="31" t="str">
        <f ca="1">IFERROR(IF(SERVIZIO!$A$3=1,IF(GETPIVOTDATA("N. Punti Vendita",$A$1,"Brand",$A426,"Data",DATE(YEAR(INDEX(Tendina_Data,SERVIZIO!$A$2)),MONTH(INDEX(Tendina_Data,SERVIZIO!$A$2)),1),"Settore",$B426)&lt;&gt;"",GETPIVOTDATA("N. Punti Vendita",$A$1,"Brand",$A426,"Data",DATE(YEAR(INDEX(Tendina_Data,SERVIZIO!$A$2)),MONTH(INDEX(Tendina_Data,SERVIZIO!$A$2)),1),"Settore",$B426),""),IF(AND(GETPIVOTDATA("N. Punti Vendita",$A$1,"Brand",$A426,"Data",DATE(YEAR(INDEX(Tendina_Data,SERVIZIO!$A$2)),MONTH(INDEX(Tendina_Data,SERVIZIO!$A$2)),1),"Settore",INDEX(Tendina_Settori,SERVIZIO!$A$3))&lt;&gt;"",INDEX(Tendina_Settori,SERVIZIO!$A$3)=$B426)=TRUE,GETPIVOTDATA("N. Punti Vendita",$A$1,"Brand",$A426,"Data",DATE(YEAR(INDEX(Tendina_Data,SERVIZIO!$A$2)),MONTH(INDEX(Tendina_Data,SERVIZIO!$A$2)),1),"Settore",INDEX(Tendina_Settori,SERVIZIO!$A$3)),"")),"")</f>
        <v/>
      </c>
      <c r="P426" s="31" t="str">
        <f ca="1">IF(O426&lt;&gt;"",O426-(COUNTIF($O$3:O426,O426)/1000),"")</f>
        <v/>
      </c>
      <c r="Q426" s="31" t="str">
        <f t="shared" ca="1" si="20"/>
        <v/>
      </c>
      <c r="R426" s="31"/>
      <c r="S426" s="31">
        <v>424</v>
      </c>
      <c r="T426" s="31" t="str">
        <f t="shared" ca="1" si="18"/>
        <v/>
      </c>
      <c r="U426" s="31" t="str">
        <f t="shared" ca="1" si="19"/>
        <v/>
      </c>
      <c r="V426" s="31" t="str">
        <f ca="1">IF(INDEX(Tendina_Brand_per_Settore,SERVIZIO!$A$4)='Pivot Punti Vendita'!$T426,'Pivot Punti Vendita'!$U426,"")</f>
        <v/>
      </c>
    </row>
    <row r="427" spans="15:22" x14ac:dyDescent="0.25">
      <c r="O427" s="31" t="str">
        <f ca="1">IFERROR(IF(SERVIZIO!$A$3=1,IF(GETPIVOTDATA("N. Punti Vendita",$A$1,"Brand",$A427,"Data",DATE(YEAR(INDEX(Tendina_Data,SERVIZIO!$A$2)),MONTH(INDEX(Tendina_Data,SERVIZIO!$A$2)),1),"Settore",$B427)&lt;&gt;"",GETPIVOTDATA("N. Punti Vendita",$A$1,"Brand",$A427,"Data",DATE(YEAR(INDEX(Tendina_Data,SERVIZIO!$A$2)),MONTH(INDEX(Tendina_Data,SERVIZIO!$A$2)),1),"Settore",$B427),""),IF(AND(GETPIVOTDATA("N. Punti Vendita",$A$1,"Brand",$A427,"Data",DATE(YEAR(INDEX(Tendina_Data,SERVIZIO!$A$2)),MONTH(INDEX(Tendina_Data,SERVIZIO!$A$2)),1),"Settore",INDEX(Tendina_Settori,SERVIZIO!$A$3))&lt;&gt;"",INDEX(Tendina_Settori,SERVIZIO!$A$3)=$B427)=TRUE,GETPIVOTDATA("N. Punti Vendita",$A$1,"Brand",$A427,"Data",DATE(YEAR(INDEX(Tendina_Data,SERVIZIO!$A$2)),MONTH(INDEX(Tendina_Data,SERVIZIO!$A$2)),1),"Settore",INDEX(Tendina_Settori,SERVIZIO!$A$3)),"")),"")</f>
        <v/>
      </c>
      <c r="P427" s="31" t="str">
        <f ca="1">IF(O427&lt;&gt;"",O427-(COUNTIF($O$3:O427,O427)/1000),"")</f>
        <v/>
      </c>
      <c r="Q427" s="31" t="str">
        <f t="shared" ca="1" si="20"/>
        <v/>
      </c>
      <c r="R427" s="31"/>
      <c r="S427" s="31">
        <v>425</v>
      </c>
      <c r="T427" s="31" t="str">
        <f t="shared" ca="1" si="18"/>
        <v/>
      </c>
      <c r="U427" s="31" t="str">
        <f t="shared" ca="1" si="19"/>
        <v/>
      </c>
      <c r="V427" s="31" t="str">
        <f ca="1">IF(INDEX(Tendina_Brand_per_Settore,SERVIZIO!$A$4)='Pivot Punti Vendita'!$T427,'Pivot Punti Vendita'!$U427,"")</f>
        <v/>
      </c>
    </row>
    <row r="428" spans="15:22" x14ac:dyDescent="0.25">
      <c r="O428" s="31" t="str">
        <f ca="1">IFERROR(IF(SERVIZIO!$A$3=1,IF(GETPIVOTDATA("N. Punti Vendita",$A$1,"Brand",$A428,"Data",DATE(YEAR(INDEX(Tendina_Data,SERVIZIO!$A$2)),MONTH(INDEX(Tendina_Data,SERVIZIO!$A$2)),1),"Settore",$B428)&lt;&gt;"",GETPIVOTDATA("N. Punti Vendita",$A$1,"Brand",$A428,"Data",DATE(YEAR(INDEX(Tendina_Data,SERVIZIO!$A$2)),MONTH(INDEX(Tendina_Data,SERVIZIO!$A$2)),1),"Settore",$B428),""),IF(AND(GETPIVOTDATA("N. Punti Vendita",$A$1,"Brand",$A428,"Data",DATE(YEAR(INDEX(Tendina_Data,SERVIZIO!$A$2)),MONTH(INDEX(Tendina_Data,SERVIZIO!$A$2)),1),"Settore",INDEX(Tendina_Settori,SERVIZIO!$A$3))&lt;&gt;"",INDEX(Tendina_Settori,SERVIZIO!$A$3)=$B428)=TRUE,GETPIVOTDATA("N. Punti Vendita",$A$1,"Brand",$A428,"Data",DATE(YEAR(INDEX(Tendina_Data,SERVIZIO!$A$2)),MONTH(INDEX(Tendina_Data,SERVIZIO!$A$2)),1),"Settore",INDEX(Tendina_Settori,SERVIZIO!$A$3)),"")),"")</f>
        <v/>
      </c>
      <c r="P428" s="31" t="str">
        <f ca="1">IF(O428&lt;&gt;"",O428-(COUNTIF($O$3:O428,O428)/1000),"")</f>
        <v/>
      </c>
      <c r="Q428" s="31" t="str">
        <f t="shared" ca="1" si="20"/>
        <v/>
      </c>
      <c r="R428" s="31"/>
      <c r="S428" s="31">
        <v>426</v>
      </c>
      <c r="T428" s="31" t="str">
        <f t="shared" ca="1" si="18"/>
        <v/>
      </c>
      <c r="U428" s="31" t="str">
        <f t="shared" ca="1" si="19"/>
        <v/>
      </c>
      <c r="V428" s="31" t="str">
        <f ca="1">IF(INDEX(Tendina_Brand_per_Settore,SERVIZIO!$A$4)='Pivot Punti Vendita'!$T428,'Pivot Punti Vendita'!$U428,"")</f>
        <v/>
      </c>
    </row>
    <row r="429" spans="15:22" x14ac:dyDescent="0.25">
      <c r="O429" s="31" t="str">
        <f ca="1">IFERROR(IF(SERVIZIO!$A$3=1,IF(GETPIVOTDATA("N. Punti Vendita",$A$1,"Brand",$A429,"Data",DATE(YEAR(INDEX(Tendina_Data,SERVIZIO!$A$2)),MONTH(INDEX(Tendina_Data,SERVIZIO!$A$2)),1),"Settore",$B429)&lt;&gt;"",GETPIVOTDATA("N. Punti Vendita",$A$1,"Brand",$A429,"Data",DATE(YEAR(INDEX(Tendina_Data,SERVIZIO!$A$2)),MONTH(INDEX(Tendina_Data,SERVIZIO!$A$2)),1),"Settore",$B429),""),IF(AND(GETPIVOTDATA("N. Punti Vendita",$A$1,"Brand",$A429,"Data",DATE(YEAR(INDEX(Tendina_Data,SERVIZIO!$A$2)),MONTH(INDEX(Tendina_Data,SERVIZIO!$A$2)),1),"Settore",INDEX(Tendina_Settori,SERVIZIO!$A$3))&lt;&gt;"",INDEX(Tendina_Settori,SERVIZIO!$A$3)=$B429)=TRUE,GETPIVOTDATA("N. Punti Vendita",$A$1,"Brand",$A429,"Data",DATE(YEAR(INDEX(Tendina_Data,SERVIZIO!$A$2)),MONTH(INDEX(Tendina_Data,SERVIZIO!$A$2)),1),"Settore",INDEX(Tendina_Settori,SERVIZIO!$A$3)),"")),"")</f>
        <v/>
      </c>
      <c r="P429" s="31" t="str">
        <f ca="1">IF(O429&lt;&gt;"",O429-(COUNTIF($O$3:O429,O429)/1000),"")</f>
        <v/>
      </c>
      <c r="Q429" s="31" t="str">
        <f t="shared" ca="1" si="20"/>
        <v/>
      </c>
      <c r="R429" s="31"/>
      <c r="S429" s="31">
        <v>427</v>
      </c>
      <c r="T429" s="31" t="str">
        <f t="shared" ca="1" si="18"/>
        <v/>
      </c>
      <c r="U429" s="31" t="str">
        <f t="shared" ca="1" si="19"/>
        <v/>
      </c>
      <c r="V429" s="31" t="str">
        <f ca="1">IF(INDEX(Tendina_Brand_per_Settore,SERVIZIO!$A$4)='Pivot Punti Vendita'!$T429,'Pivot Punti Vendita'!$U429,"")</f>
        <v/>
      </c>
    </row>
    <row r="430" spans="15:22" x14ac:dyDescent="0.25">
      <c r="O430" s="31" t="str">
        <f ca="1">IFERROR(IF(SERVIZIO!$A$3=1,IF(GETPIVOTDATA("N. Punti Vendita",$A$1,"Brand",$A430,"Data",DATE(YEAR(INDEX(Tendina_Data,SERVIZIO!$A$2)),MONTH(INDEX(Tendina_Data,SERVIZIO!$A$2)),1),"Settore",$B430)&lt;&gt;"",GETPIVOTDATA("N. Punti Vendita",$A$1,"Brand",$A430,"Data",DATE(YEAR(INDEX(Tendina_Data,SERVIZIO!$A$2)),MONTH(INDEX(Tendina_Data,SERVIZIO!$A$2)),1),"Settore",$B430),""),IF(AND(GETPIVOTDATA("N. Punti Vendita",$A$1,"Brand",$A430,"Data",DATE(YEAR(INDEX(Tendina_Data,SERVIZIO!$A$2)),MONTH(INDEX(Tendina_Data,SERVIZIO!$A$2)),1),"Settore",INDEX(Tendina_Settori,SERVIZIO!$A$3))&lt;&gt;"",INDEX(Tendina_Settori,SERVIZIO!$A$3)=$B430)=TRUE,GETPIVOTDATA("N. Punti Vendita",$A$1,"Brand",$A430,"Data",DATE(YEAR(INDEX(Tendina_Data,SERVIZIO!$A$2)),MONTH(INDEX(Tendina_Data,SERVIZIO!$A$2)),1),"Settore",INDEX(Tendina_Settori,SERVIZIO!$A$3)),"")),"")</f>
        <v/>
      </c>
      <c r="P430" s="31" t="str">
        <f ca="1">IF(O430&lt;&gt;"",O430-(COUNTIF($O$3:O430,O430)/1000),"")</f>
        <v/>
      </c>
      <c r="Q430" s="31" t="str">
        <f t="shared" ca="1" si="20"/>
        <v/>
      </c>
      <c r="R430" s="31"/>
      <c r="S430" s="31">
        <v>428</v>
      </c>
      <c r="T430" s="31" t="str">
        <f t="shared" ca="1" si="18"/>
        <v/>
      </c>
      <c r="U430" s="31" t="str">
        <f t="shared" ca="1" si="19"/>
        <v/>
      </c>
      <c r="V430" s="31" t="str">
        <f ca="1">IF(INDEX(Tendina_Brand_per_Settore,SERVIZIO!$A$4)='Pivot Punti Vendita'!$T430,'Pivot Punti Vendita'!$U430,"")</f>
        <v/>
      </c>
    </row>
    <row r="431" spans="15:22" x14ac:dyDescent="0.25">
      <c r="O431" s="31" t="str">
        <f ca="1">IFERROR(IF(SERVIZIO!$A$3=1,IF(GETPIVOTDATA("N. Punti Vendita",$A$1,"Brand",$A431,"Data",DATE(YEAR(INDEX(Tendina_Data,SERVIZIO!$A$2)),MONTH(INDEX(Tendina_Data,SERVIZIO!$A$2)),1),"Settore",$B431)&lt;&gt;"",GETPIVOTDATA("N. Punti Vendita",$A$1,"Brand",$A431,"Data",DATE(YEAR(INDEX(Tendina_Data,SERVIZIO!$A$2)),MONTH(INDEX(Tendina_Data,SERVIZIO!$A$2)),1),"Settore",$B431),""),IF(AND(GETPIVOTDATA("N. Punti Vendita",$A$1,"Brand",$A431,"Data",DATE(YEAR(INDEX(Tendina_Data,SERVIZIO!$A$2)),MONTH(INDEX(Tendina_Data,SERVIZIO!$A$2)),1),"Settore",INDEX(Tendina_Settori,SERVIZIO!$A$3))&lt;&gt;"",INDEX(Tendina_Settori,SERVIZIO!$A$3)=$B431)=TRUE,GETPIVOTDATA("N. Punti Vendita",$A$1,"Brand",$A431,"Data",DATE(YEAR(INDEX(Tendina_Data,SERVIZIO!$A$2)),MONTH(INDEX(Tendina_Data,SERVIZIO!$A$2)),1),"Settore",INDEX(Tendina_Settori,SERVIZIO!$A$3)),"")),"")</f>
        <v/>
      </c>
      <c r="P431" s="31" t="str">
        <f ca="1">IF(O431&lt;&gt;"",O431-(COUNTIF($O$3:O431,O431)/1000),"")</f>
        <v/>
      </c>
      <c r="Q431" s="31" t="str">
        <f t="shared" ca="1" si="20"/>
        <v/>
      </c>
      <c r="R431" s="31"/>
      <c r="S431" s="31">
        <v>429</v>
      </c>
      <c r="T431" s="31" t="str">
        <f t="shared" ca="1" si="18"/>
        <v/>
      </c>
      <c r="U431" s="31" t="str">
        <f t="shared" ca="1" si="19"/>
        <v/>
      </c>
      <c r="V431" s="31" t="str">
        <f ca="1">IF(INDEX(Tendina_Brand_per_Settore,SERVIZIO!$A$4)='Pivot Punti Vendita'!$T431,'Pivot Punti Vendita'!$U431,"")</f>
        <v/>
      </c>
    </row>
    <row r="432" spans="15:22" x14ac:dyDescent="0.25">
      <c r="O432" s="31" t="str">
        <f ca="1">IFERROR(IF(SERVIZIO!$A$3=1,IF(GETPIVOTDATA("N. Punti Vendita",$A$1,"Brand",$A432,"Data",DATE(YEAR(INDEX(Tendina_Data,SERVIZIO!$A$2)),MONTH(INDEX(Tendina_Data,SERVIZIO!$A$2)),1),"Settore",$B432)&lt;&gt;"",GETPIVOTDATA("N. Punti Vendita",$A$1,"Brand",$A432,"Data",DATE(YEAR(INDEX(Tendina_Data,SERVIZIO!$A$2)),MONTH(INDEX(Tendina_Data,SERVIZIO!$A$2)),1),"Settore",$B432),""),IF(AND(GETPIVOTDATA("N. Punti Vendita",$A$1,"Brand",$A432,"Data",DATE(YEAR(INDEX(Tendina_Data,SERVIZIO!$A$2)),MONTH(INDEX(Tendina_Data,SERVIZIO!$A$2)),1),"Settore",INDEX(Tendina_Settori,SERVIZIO!$A$3))&lt;&gt;"",INDEX(Tendina_Settori,SERVIZIO!$A$3)=$B432)=TRUE,GETPIVOTDATA("N. Punti Vendita",$A$1,"Brand",$A432,"Data",DATE(YEAR(INDEX(Tendina_Data,SERVIZIO!$A$2)),MONTH(INDEX(Tendina_Data,SERVIZIO!$A$2)),1),"Settore",INDEX(Tendina_Settori,SERVIZIO!$A$3)),"")),"")</f>
        <v/>
      </c>
      <c r="P432" s="31" t="str">
        <f ca="1">IF(O432&lt;&gt;"",O432-(COUNTIF($O$3:O432,O432)/1000),"")</f>
        <v/>
      </c>
      <c r="Q432" s="31" t="str">
        <f t="shared" ca="1" si="20"/>
        <v/>
      </c>
      <c r="R432" s="31"/>
      <c r="S432" s="31">
        <v>430</v>
      </c>
      <c r="T432" s="31" t="str">
        <f t="shared" ca="1" si="18"/>
        <v/>
      </c>
      <c r="U432" s="31" t="str">
        <f t="shared" ca="1" si="19"/>
        <v/>
      </c>
      <c r="V432" s="31" t="str">
        <f ca="1">IF(INDEX(Tendina_Brand_per_Settore,SERVIZIO!$A$4)='Pivot Punti Vendita'!$T432,'Pivot Punti Vendita'!$U432,"")</f>
        <v/>
      </c>
    </row>
    <row r="433" spans="15:22" x14ac:dyDescent="0.25">
      <c r="O433" s="31" t="str">
        <f ca="1">IFERROR(IF(SERVIZIO!$A$3=1,IF(GETPIVOTDATA("N. Punti Vendita",$A$1,"Brand",$A433,"Data",DATE(YEAR(INDEX(Tendina_Data,SERVIZIO!$A$2)),MONTH(INDEX(Tendina_Data,SERVIZIO!$A$2)),1),"Settore",$B433)&lt;&gt;"",GETPIVOTDATA("N. Punti Vendita",$A$1,"Brand",$A433,"Data",DATE(YEAR(INDEX(Tendina_Data,SERVIZIO!$A$2)),MONTH(INDEX(Tendina_Data,SERVIZIO!$A$2)),1),"Settore",$B433),""),IF(AND(GETPIVOTDATA("N. Punti Vendita",$A$1,"Brand",$A433,"Data",DATE(YEAR(INDEX(Tendina_Data,SERVIZIO!$A$2)),MONTH(INDEX(Tendina_Data,SERVIZIO!$A$2)),1),"Settore",INDEX(Tendina_Settori,SERVIZIO!$A$3))&lt;&gt;"",INDEX(Tendina_Settori,SERVIZIO!$A$3)=$B433)=TRUE,GETPIVOTDATA("N. Punti Vendita",$A$1,"Brand",$A433,"Data",DATE(YEAR(INDEX(Tendina_Data,SERVIZIO!$A$2)),MONTH(INDEX(Tendina_Data,SERVIZIO!$A$2)),1),"Settore",INDEX(Tendina_Settori,SERVIZIO!$A$3)),"")),"")</f>
        <v/>
      </c>
      <c r="P433" s="31" t="str">
        <f ca="1">IF(O433&lt;&gt;"",O433-(COUNTIF($O$3:O433,O433)/1000),"")</f>
        <v/>
      </c>
      <c r="Q433" s="31" t="str">
        <f t="shared" ca="1" si="20"/>
        <v/>
      </c>
      <c r="R433" s="31"/>
      <c r="S433" s="31">
        <v>431</v>
      </c>
      <c r="T433" s="31" t="str">
        <f t="shared" ca="1" si="18"/>
        <v/>
      </c>
      <c r="U433" s="31" t="str">
        <f t="shared" ca="1" si="19"/>
        <v/>
      </c>
      <c r="V433" s="31" t="str">
        <f ca="1">IF(INDEX(Tendina_Brand_per_Settore,SERVIZIO!$A$4)='Pivot Punti Vendita'!$T433,'Pivot Punti Vendita'!$U433,"")</f>
        <v/>
      </c>
    </row>
    <row r="434" spans="15:22" x14ac:dyDescent="0.25">
      <c r="O434" s="31" t="str">
        <f ca="1">IFERROR(IF(SERVIZIO!$A$3=1,IF(GETPIVOTDATA("N. Punti Vendita",$A$1,"Brand",$A434,"Data",DATE(YEAR(INDEX(Tendina_Data,SERVIZIO!$A$2)),MONTH(INDEX(Tendina_Data,SERVIZIO!$A$2)),1),"Settore",$B434)&lt;&gt;"",GETPIVOTDATA("N. Punti Vendita",$A$1,"Brand",$A434,"Data",DATE(YEAR(INDEX(Tendina_Data,SERVIZIO!$A$2)),MONTH(INDEX(Tendina_Data,SERVIZIO!$A$2)),1),"Settore",$B434),""),IF(AND(GETPIVOTDATA("N. Punti Vendita",$A$1,"Brand",$A434,"Data",DATE(YEAR(INDEX(Tendina_Data,SERVIZIO!$A$2)),MONTH(INDEX(Tendina_Data,SERVIZIO!$A$2)),1),"Settore",INDEX(Tendina_Settori,SERVIZIO!$A$3))&lt;&gt;"",INDEX(Tendina_Settori,SERVIZIO!$A$3)=$B434)=TRUE,GETPIVOTDATA("N. Punti Vendita",$A$1,"Brand",$A434,"Data",DATE(YEAR(INDEX(Tendina_Data,SERVIZIO!$A$2)),MONTH(INDEX(Tendina_Data,SERVIZIO!$A$2)),1),"Settore",INDEX(Tendina_Settori,SERVIZIO!$A$3)),"")),"")</f>
        <v/>
      </c>
      <c r="P434" s="31" t="str">
        <f ca="1">IF(O434&lt;&gt;"",O434-(COUNTIF($O$3:O434,O434)/1000),"")</f>
        <v/>
      </c>
      <c r="Q434" s="31" t="str">
        <f t="shared" ca="1" si="20"/>
        <v/>
      </c>
      <c r="R434" s="31"/>
      <c r="S434" s="31">
        <v>432</v>
      </c>
      <c r="T434" s="31" t="str">
        <f t="shared" ca="1" si="18"/>
        <v/>
      </c>
      <c r="U434" s="31" t="str">
        <f t="shared" ca="1" si="19"/>
        <v/>
      </c>
      <c r="V434" s="31" t="str">
        <f ca="1">IF(INDEX(Tendina_Brand_per_Settore,SERVIZIO!$A$4)='Pivot Punti Vendita'!$T434,'Pivot Punti Vendita'!$U434,"")</f>
        <v/>
      </c>
    </row>
    <row r="435" spans="15:22" x14ac:dyDescent="0.25">
      <c r="O435" s="31" t="str">
        <f ca="1">IFERROR(IF(SERVIZIO!$A$3=1,IF(GETPIVOTDATA("N. Punti Vendita",$A$1,"Brand",$A435,"Data",DATE(YEAR(INDEX(Tendina_Data,SERVIZIO!$A$2)),MONTH(INDEX(Tendina_Data,SERVIZIO!$A$2)),1),"Settore",$B435)&lt;&gt;"",GETPIVOTDATA("N. Punti Vendita",$A$1,"Brand",$A435,"Data",DATE(YEAR(INDEX(Tendina_Data,SERVIZIO!$A$2)),MONTH(INDEX(Tendina_Data,SERVIZIO!$A$2)),1),"Settore",$B435),""),IF(AND(GETPIVOTDATA("N. Punti Vendita",$A$1,"Brand",$A435,"Data",DATE(YEAR(INDEX(Tendina_Data,SERVIZIO!$A$2)),MONTH(INDEX(Tendina_Data,SERVIZIO!$A$2)),1),"Settore",INDEX(Tendina_Settori,SERVIZIO!$A$3))&lt;&gt;"",INDEX(Tendina_Settori,SERVIZIO!$A$3)=$B435)=TRUE,GETPIVOTDATA("N. Punti Vendita",$A$1,"Brand",$A435,"Data",DATE(YEAR(INDEX(Tendina_Data,SERVIZIO!$A$2)),MONTH(INDEX(Tendina_Data,SERVIZIO!$A$2)),1),"Settore",INDEX(Tendina_Settori,SERVIZIO!$A$3)),"")),"")</f>
        <v/>
      </c>
      <c r="P435" s="31" t="str">
        <f ca="1">IF(O435&lt;&gt;"",O435-(COUNTIF($O$3:O435,O435)/1000),"")</f>
        <v/>
      </c>
      <c r="Q435" s="31" t="str">
        <f t="shared" ca="1" si="20"/>
        <v/>
      </c>
      <c r="R435" s="31"/>
      <c r="S435" s="31">
        <v>433</v>
      </c>
      <c r="T435" s="31" t="str">
        <f t="shared" ca="1" si="18"/>
        <v/>
      </c>
      <c r="U435" s="31" t="str">
        <f t="shared" ca="1" si="19"/>
        <v/>
      </c>
      <c r="V435" s="31" t="str">
        <f ca="1">IF(INDEX(Tendina_Brand_per_Settore,SERVIZIO!$A$4)='Pivot Punti Vendita'!$T435,'Pivot Punti Vendita'!$U435,"")</f>
        <v/>
      </c>
    </row>
    <row r="436" spans="15:22" x14ac:dyDescent="0.25">
      <c r="O436" s="31" t="str">
        <f ca="1">IFERROR(IF(SERVIZIO!$A$3=1,IF(GETPIVOTDATA("N. Punti Vendita",$A$1,"Brand",$A436,"Data",DATE(YEAR(INDEX(Tendina_Data,SERVIZIO!$A$2)),MONTH(INDEX(Tendina_Data,SERVIZIO!$A$2)),1),"Settore",$B436)&lt;&gt;"",GETPIVOTDATA("N. Punti Vendita",$A$1,"Brand",$A436,"Data",DATE(YEAR(INDEX(Tendina_Data,SERVIZIO!$A$2)),MONTH(INDEX(Tendina_Data,SERVIZIO!$A$2)),1),"Settore",$B436),""),IF(AND(GETPIVOTDATA("N. Punti Vendita",$A$1,"Brand",$A436,"Data",DATE(YEAR(INDEX(Tendina_Data,SERVIZIO!$A$2)),MONTH(INDEX(Tendina_Data,SERVIZIO!$A$2)),1),"Settore",INDEX(Tendina_Settori,SERVIZIO!$A$3))&lt;&gt;"",INDEX(Tendina_Settori,SERVIZIO!$A$3)=$B436)=TRUE,GETPIVOTDATA("N. Punti Vendita",$A$1,"Brand",$A436,"Data",DATE(YEAR(INDEX(Tendina_Data,SERVIZIO!$A$2)),MONTH(INDEX(Tendina_Data,SERVIZIO!$A$2)),1),"Settore",INDEX(Tendina_Settori,SERVIZIO!$A$3)),"")),"")</f>
        <v/>
      </c>
      <c r="P436" s="31" t="str">
        <f ca="1">IF(O436&lt;&gt;"",O436-(COUNTIF($O$3:O436,O436)/1000),"")</f>
        <v/>
      </c>
      <c r="Q436" s="31" t="str">
        <f t="shared" ca="1" si="20"/>
        <v/>
      </c>
      <c r="R436" s="31"/>
      <c r="S436" s="31">
        <v>434</v>
      </c>
      <c r="T436" s="31" t="str">
        <f t="shared" ca="1" si="18"/>
        <v/>
      </c>
      <c r="U436" s="31" t="str">
        <f t="shared" ca="1" si="19"/>
        <v/>
      </c>
      <c r="V436" s="31" t="str">
        <f ca="1">IF(INDEX(Tendina_Brand_per_Settore,SERVIZIO!$A$4)='Pivot Punti Vendita'!$T436,'Pivot Punti Vendita'!$U436,"")</f>
        <v/>
      </c>
    </row>
    <row r="437" spans="15:22" x14ac:dyDescent="0.25">
      <c r="O437" s="31" t="str">
        <f ca="1">IFERROR(IF(SERVIZIO!$A$3=1,IF(GETPIVOTDATA("N. Punti Vendita",$A$1,"Brand",$A437,"Data",DATE(YEAR(INDEX(Tendina_Data,SERVIZIO!$A$2)),MONTH(INDEX(Tendina_Data,SERVIZIO!$A$2)),1),"Settore",$B437)&lt;&gt;"",GETPIVOTDATA("N. Punti Vendita",$A$1,"Brand",$A437,"Data",DATE(YEAR(INDEX(Tendina_Data,SERVIZIO!$A$2)),MONTH(INDEX(Tendina_Data,SERVIZIO!$A$2)),1),"Settore",$B437),""),IF(AND(GETPIVOTDATA("N. Punti Vendita",$A$1,"Brand",$A437,"Data",DATE(YEAR(INDEX(Tendina_Data,SERVIZIO!$A$2)),MONTH(INDEX(Tendina_Data,SERVIZIO!$A$2)),1),"Settore",INDEX(Tendina_Settori,SERVIZIO!$A$3))&lt;&gt;"",INDEX(Tendina_Settori,SERVIZIO!$A$3)=$B437)=TRUE,GETPIVOTDATA("N. Punti Vendita",$A$1,"Brand",$A437,"Data",DATE(YEAR(INDEX(Tendina_Data,SERVIZIO!$A$2)),MONTH(INDEX(Tendina_Data,SERVIZIO!$A$2)),1),"Settore",INDEX(Tendina_Settori,SERVIZIO!$A$3)),"")),"")</f>
        <v/>
      </c>
      <c r="P437" s="31" t="str">
        <f ca="1">IF(O437&lt;&gt;"",O437-(COUNTIF($O$3:O437,O437)/1000),"")</f>
        <v/>
      </c>
      <c r="Q437" s="31" t="str">
        <f t="shared" ca="1" si="20"/>
        <v/>
      </c>
      <c r="R437" s="31"/>
      <c r="S437" s="31">
        <v>435</v>
      </c>
      <c r="T437" s="31" t="str">
        <f t="shared" ca="1" si="18"/>
        <v/>
      </c>
      <c r="U437" s="31" t="str">
        <f t="shared" ca="1" si="19"/>
        <v/>
      </c>
      <c r="V437" s="31" t="str">
        <f ca="1">IF(INDEX(Tendina_Brand_per_Settore,SERVIZIO!$A$4)='Pivot Punti Vendita'!$T437,'Pivot Punti Vendita'!$U437,"")</f>
        <v/>
      </c>
    </row>
    <row r="438" spans="15:22" x14ac:dyDescent="0.25">
      <c r="O438" s="31" t="str">
        <f ca="1">IFERROR(IF(SERVIZIO!$A$3=1,IF(GETPIVOTDATA("N. Punti Vendita",$A$1,"Brand",$A438,"Data",DATE(YEAR(INDEX(Tendina_Data,SERVIZIO!$A$2)),MONTH(INDEX(Tendina_Data,SERVIZIO!$A$2)),1),"Settore",$B438)&lt;&gt;"",GETPIVOTDATA("N. Punti Vendita",$A$1,"Brand",$A438,"Data",DATE(YEAR(INDEX(Tendina_Data,SERVIZIO!$A$2)),MONTH(INDEX(Tendina_Data,SERVIZIO!$A$2)),1),"Settore",$B438),""),IF(AND(GETPIVOTDATA("N. Punti Vendita",$A$1,"Brand",$A438,"Data",DATE(YEAR(INDEX(Tendina_Data,SERVIZIO!$A$2)),MONTH(INDEX(Tendina_Data,SERVIZIO!$A$2)),1),"Settore",INDEX(Tendina_Settori,SERVIZIO!$A$3))&lt;&gt;"",INDEX(Tendina_Settori,SERVIZIO!$A$3)=$B438)=TRUE,GETPIVOTDATA("N. Punti Vendita",$A$1,"Brand",$A438,"Data",DATE(YEAR(INDEX(Tendina_Data,SERVIZIO!$A$2)),MONTH(INDEX(Tendina_Data,SERVIZIO!$A$2)),1),"Settore",INDEX(Tendina_Settori,SERVIZIO!$A$3)),"")),"")</f>
        <v/>
      </c>
      <c r="P438" s="31" t="str">
        <f ca="1">IF(O438&lt;&gt;"",O438-(COUNTIF($O$3:O438,O438)/1000),"")</f>
        <v/>
      </c>
      <c r="Q438" s="31" t="str">
        <f t="shared" ca="1" si="20"/>
        <v/>
      </c>
      <c r="R438" s="31"/>
      <c r="S438" s="31">
        <v>436</v>
      </c>
      <c r="T438" s="31" t="str">
        <f t="shared" ca="1" si="18"/>
        <v/>
      </c>
      <c r="U438" s="31" t="str">
        <f t="shared" ca="1" si="19"/>
        <v/>
      </c>
      <c r="V438" s="31" t="str">
        <f ca="1">IF(INDEX(Tendina_Brand_per_Settore,SERVIZIO!$A$4)='Pivot Punti Vendita'!$T438,'Pivot Punti Vendita'!$U438,"")</f>
        <v/>
      </c>
    </row>
    <row r="439" spans="15:22" x14ac:dyDescent="0.25">
      <c r="O439" s="31" t="str">
        <f ca="1">IFERROR(IF(SERVIZIO!$A$3=1,IF(GETPIVOTDATA("N. Punti Vendita",$A$1,"Brand",$A439,"Data",DATE(YEAR(INDEX(Tendina_Data,SERVIZIO!$A$2)),MONTH(INDEX(Tendina_Data,SERVIZIO!$A$2)),1),"Settore",$B439)&lt;&gt;"",GETPIVOTDATA("N. Punti Vendita",$A$1,"Brand",$A439,"Data",DATE(YEAR(INDEX(Tendina_Data,SERVIZIO!$A$2)),MONTH(INDEX(Tendina_Data,SERVIZIO!$A$2)),1),"Settore",$B439),""),IF(AND(GETPIVOTDATA("N. Punti Vendita",$A$1,"Brand",$A439,"Data",DATE(YEAR(INDEX(Tendina_Data,SERVIZIO!$A$2)),MONTH(INDEX(Tendina_Data,SERVIZIO!$A$2)),1),"Settore",INDEX(Tendina_Settori,SERVIZIO!$A$3))&lt;&gt;"",INDEX(Tendina_Settori,SERVIZIO!$A$3)=$B439)=TRUE,GETPIVOTDATA("N. Punti Vendita",$A$1,"Brand",$A439,"Data",DATE(YEAR(INDEX(Tendina_Data,SERVIZIO!$A$2)),MONTH(INDEX(Tendina_Data,SERVIZIO!$A$2)),1),"Settore",INDEX(Tendina_Settori,SERVIZIO!$A$3)),"")),"")</f>
        <v/>
      </c>
      <c r="P439" s="31" t="str">
        <f ca="1">IF(O439&lt;&gt;"",O439-(COUNTIF($O$3:O439,O439)/1000),"")</f>
        <v/>
      </c>
      <c r="Q439" s="31" t="str">
        <f t="shared" ca="1" si="20"/>
        <v/>
      </c>
      <c r="R439" s="31"/>
      <c r="S439" s="31">
        <v>437</v>
      </c>
      <c r="T439" s="31" t="str">
        <f t="shared" ca="1" si="18"/>
        <v/>
      </c>
      <c r="U439" s="31" t="str">
        <f t="shared" ca="1" si="19"/>
        <v/>
      </c>
      <c r="V439" s="31" t="str">
        <f ca="1">IF(INDEX(Tendina_Brand_per_Settore,SERVIZIO!$A$4)='Pivot Punti Vendita'!$T439,'Pivot Punti Vendita'!$U439,"")</f>
        <v/>
      </c>
    </row>
    <row r="440" spans="15:22" x14ac:dyDescent="0.25">
      <c r="O440" s="31" t="str">
        <f ca="1">IFERROR(IF(SERVIZIO!$A$3=1,IF(GETPIVOTDATA("N. Punti Vendita",$A$1,"Brand",$A440,"Data",DATE(YEAR(INDEX(Tendina_Data,SERVIZIO!$A$2)),MONTH(INDEX(Tendina_Data,SERVIZIO!$A$2)),1),"Settore",$B440)&lt;&gt;"",GETPIVOTDATA("N. Punti Vendita",$A$1,"Brand",$A440,"Data",DATE(YEAR(INDEX(Tendina_Data,SERVIZIO!$A$2)),MONTH(INDEX(Tendina_Data,SERVIZIO!$A$2)),1),"Settore",$B440),""),IF(AND(GETPIVOTDATA("N. Punti Vendita",$A$1,"Brand",$A440,"Data",DATE(YEAR(INDEX(Tendina_Data,SERVIZIO!$A$2)),MONTH(INDEX(Tendina_Data,SERVIZIO!$A$2)),1),"Settore",INDEX(Tendina_Settori,SERVIZIO!$A$3))&lt;&gt;"",INDEX(Tendina_Settori,SERVIZIO!$A$3)=$B440)=TRUE,GETPIVOTDATA("N. Punti Vendita",$A$1,"Brand",$A440,"Data",DATE(YEAR(INDEX(Tendina_Data,SERVIZIO!$A$2)),MONTH(INDEX(Tendina_Data,SERVIZIO!$A$2)),1),"Settore",INDEX(Tendina_Settori,SERVIZIO!$A$3)),"")),"")</f>
        <v/>
      </c>
      <c r="P440" s="31" t="str">
        <f ca="1">IF(O440&lt;&gt;"",O440-(COUNTIF($O$3:O440,O440)/1000),"")</f>
        <v/>
      </c>
      <c r="Q440" s="31" t="str">
        <f t="shared" ca="1" si="20"/>
        <v/>
      </c>
      <c r="R440" s="31"/>
      <c r="S440" s="31">
        <v>438</v>
      </c>
      <c r="T440" s="31" t="str">
        <f t="shared" ca="1" si="18"/>
        <v/>
      </c>
      <c r="U440" s="31" t="str">
        <f t="shared" ca="1" si="19"/>
        <v/>
      </c>
      <c r="V440" s="31" t="str">
        <f ca="1">IF(INDEX(Tendina_Brand_per_Settore,SERVIZIO!$A$4)='Pivot Punti Vendita'!$T440,'Pivot Punti Vendita'!$U440,"")</f>
        <v/>
      </c>
    </row>
    <row r="441" spans="15:22" x14ac:dyDescent="0.25">
      <c r="O441" s="31" t="str">
        <f ca="1">IFERROR(IF(SERVIZIO!$A$3=1,IF(GETPIVOTDATA("N. Punti Vendita",$A$1,"Brand",$A441,"Data",DATE(YEAR(INDEX(Tendina_Data,SERVIZIO!$A$2)),MONTH(INDEX(Tendina_Data,SERVIZIO!$A$2)),1),"Settore",$B441)&lt;&gt;"",GETPIVOTDATA("N. Punti Vendita",$A$1,"Brand",$A441,"Data",DATE(YEAR(INDEX(Tendina_Data,SERVIZIO!$A$2)),MONTH(INDEX(Tendina_Data,SERVIZIO!$A$2)),1),"Settore",$B441),""),IF(AND(GETPIVOTDATA("N. Punti Vendita",$A$1,"Brand",$A441,"Data",DATE(YEAR(INDEX(Tendina_Data,SERVIZIO!$A$2)),MONTH(INDEX(Tendina_Data,SERVIZIO!$A$2)),1),"Settore",INDEX(Tendina_Settori,SERVIZIO!$A$3))&lt;&gt;"",INDEX(Tendina_Settori,SERVIZIO!$A$3)=$B441)=TRUE,GETPIVOTDATA("N. Punti Vendita",$A$1,"Brand",$A441,"Data",DATE(YEAR(INDEX(Tendina_Data,SERVIZIO!$A$2)),MONTH(INDEX(Tendina_Data,SERVIZIO!$A$2)),1),"Settore",INDEX(Tendina_Settori,SERVIZIO!$A$3)),"")),"")</f>
        <v/>
      </c>
      <c r="P441" s="31" t="str">
        <f ca="1">IF(O441&lt;&gt;"",O441-(COUNTIF($O$3:O441,O441)/1000),"")</f>
        <v/>
      </c>
      <c r="Q441" s="31" t="str">
        <f t="shared" ca="1" si="20"/>
        <v/>
      </c>
      <c r="R441" s="31"/>
      <c r="S441" s="31">
        <v>439</v>
      </c>
      <c r="T441" s="31" t="str">
        <f t="shared" ca="1" si="18"/>
        <v/>
      </c>
      <c r="U441" s="31" t="str">
        <f t="shared" ca="1" si="19"/>
        <v/>
      </c>
      <c r="V441" s="31" t="str">
        <f ca="1">IF(INDEX(Tendina_Brand_per_Settore,SERVIZIO!$A$4)='Pivot Punti Vendita'!$T441,'Pivot Punti Vendita'!$U441,"")</f>
        <v/>
      </c>
    </row>
    <row r="442" spans="15:22" x14ac:dyDescent="0.25">
      <c r="O442" s="31" t="str">
        <f ca="1">IFERROR(IF(SERVIZIO!$A$3=1,IF(GETPIVOTDATA("N. Punti Vendita",$A$1,"Brand",$A442,"Data",DATE(YEAR(INDEX(Tendina_Data,SERVIZIO!$A$2)),MONTH(INDEX(Tendina_Data,SERVIZIO!$A$2)),1),"Settore",$B442)&lt;&gt;"",GETPIVOTDATA("N. Punti Vendita",$A$1,"Brand",$A442,"Data",DATE(YEAR(INDEX(Tendina_Data,SERVIZIO!$A$2)),MONTH(INDEX(Tendina_Data,SERVIZIO!$A$2)),1),"Settore",$B442),""),IF(AND(GETPIVOTDATA("N. Punti Vendita",$A$1,"Brand",$A442,"Data",DATE(YEAR(INDEX(Tendina_Data,SERVIZIO!$A$2)),MONTH(INDEX(Tendina_Data,SERVIZIO!$A$2)),1),"Settore",INDEX(Tendina_Settori,SERVIZIO!$A$3))&lt;&gt;"",INDEX(Tendina_Settori,SERVIZIO!$A$3)=$B442)=TRUE,GETPIVOTDATA("N. Punti Vendita",$A$1,"Brand",$A442,"Data",DATE(YEAR(INDEX(Tendina_Data,SERVIZIO!$A$2)),MONTH(INDEX(Tendina_Data,SERVIZIO!$A$2)),1),"Settore",INDEX(Tendina_Settori,SERVIZIO!$A$3)),"")),"")</f>
        <v/>
      </c>
      <c r="P442" s="31" t="str">
        <f ca="1">IF(O442&lt;&gt;"",O442-(COUNTIF($O$3:O442,O442)/1000),"")</f>
        <v/>
      </c>
      <c r="Q442" s="31" t="str">
        <f t="shared" ca="1" si="20"/>
        <v/>
      </c>
      <c r="R442" s="31"/>
      <c r="S442" s="31">
        <v>440</v>
      </c>
      <c r="T442" s="31" t="str">
        <f t="shared" ca="1" si="18"/>
        <v/>
      </c>
      <c r="U442" s="31" t="str">
        <f t="shared" ca="1" si="19"/>
        <v/>
      </c>
      <c r="V442" s="31" t="str">
        <f ca="1">IF(INDEX(Tendina_Brand_per_Settore,SERVIZIO!$A$4)='Pivot Punti Vendita'!$T442,'Pivot Punti Vendita'!$U442,"")</f>
        <v/>
      </c>
    </row>
    <row r="443" spans="15:22" x14ac:dyDescent="0.25">
      <c r="O443" s="31" t="str">
        <f ca="1">IFERROR(IF(SERVIZIO!$A$3=1,IF(GETPIVOTDATA("N. Punti Vendita",$A$1,"Brand",$A443,"Data",DATE(YEAR(INDEX(Tendina_Data,SERVIZIO!$A$2)),MONTH(INDEX(Tendina_Data,SERVIZIO!$A$2)),1),"Settore",$B443)&lt;&gt;"",GETPIVOTDATA("N. Punti Vendita",$A$1,"Brand",$A443,"Data",DATE(YEAR(INDEX(Tendina_Data,SERVIZIO!$A$2)),MONTH(INDEX(Tendina_Data,SERVIZIO!$A$2)),1),"Settore",$B443),""),IF(AND(GETPIVOTDATA("N. Punti Vendita",$A$1,"Brand",$A443,"Data",DATE(YEAR(INDEX(Tendina_Data,SERVIZIO!$A$2)),MONTH(INDEX(Tendina_Data,SERVIZIO!$A$2)),1),"Settore",INDEX(Tendina_Settori,SERVIZIO!$A$3))&lt;&gt;"",INDEX(Tendina_Settori,SERVIZIO!$A$3)=$B443)=TRUE,GETPIVOTDATA("N. Punti Vendita",$A$1,"Brand",$A443,"Data",DATE(YEAR(INDEX(Tendina_Data,SERVIZIO!$A$2)),MONTH(INDEX(Tendina_Data,SERVIZIO!$A$2)),1),"Settore",INDEX(Tendina_Settori,SERVIZIO!$A$3)),"")),"")</f>
        <v/>
      </c>
      <c r="P443" s="31" t="str">
        <f ca="1">IF(O443&lt;&gt;"",O443-(COUNTIF($O$3:O443,O443)/1000),"")</f>
        <v/>
      </c>
      <c r="Q443" s="31" t="str">
        <f t="shared" ca="1" si="20"/>
        <v/>
      </c>
      <c r="R443" s="31"/>
      <c r="S443" s="31">
        <v>441</v>
      </c>
      <c r="T443" s="31" t="str">
        <f t="shared" ca="1" si="18"/>
        <v/>
      </c>
      <c r="U443" s="31" t="str">
        <f t="shared" ca="1" si="19"/>
        <v/>
      </c>
      <c r="V443" s="31" t="str">
        <f ca="1">IF(INDEX(Tendina_Brand_per_Settore,SERVIZIO!$A$4)='Pivot Punti Vendita'!$T443,'Pivot Punti Vendita'!$U443,"")</f>
        <v/>
      </c>
    </row>
    <row r="444" spans="15:22" x14ac:dyDescent="0.25">
      <c r="O444" s="31" t="str">
        <f ca="1">IFERROR(IF(SERVIZIO!$A$3=1,IF(GETPIVOTDATA("N. Punti Vendita",$A$1,"Brand",$A444,"Data",DATE(YEAR(INDEX(Tendina_Data,SERVIZIO!$A$2)),MONTH(INDEX(Tendina_Data,SERVIZIO!$A$2)),1),"Settore",$B444)&lt;&gt;"",GETPIVOTDATA("N. Punti Vendita",$A$1,"Brand",$A444,"Data",DATE(YEAR(INDEX(Tendina_Data,SERVIZIO!$A$2)),MONTH(INDEX(Tendina_Data,SERVIZIO!$A$2)),1),"Settore",$B444),""),IF(AND(GETPIVOTDATA("N. Punti Vendita",$A$1,"Brand",$A444,"Data",DATE(YEAR(INDEX(Tendina_Data,SERVIZIO!$A$2)),MONTH(INDEX(Tendina_Data,SERVIZIO!$A$2)),1),"Settore",INDEX(Tendina_Settori,SERVIZIO!$A$3))&lt;&gt;"",INDEX(Tendina_Settori,SERVIZIO!$A$3)=$B444)=TRUE,GETPIVOTDATA("N. Punti Vendita",$A$1,"Brand",$A444,"Data",DATE(YEAR(INDEX(Tendina_Data,SERVIZIO!$A$2)),MONTH(INDEX(Tendina_Data,SERVIZIO!$A$2)),1),"Settore",INDEX(Tendina_Settori,SERVIZIO!$A$3)),"")),"")</f>
        <v/>
      </c>
      <c r="P444" s="31" t="str">
        <f ca="1">IF(O444&lt;&gt;"",O444-(COUNTIF($O$3:O444,O444)/1000),"")</f>
        <v/>
      </c>
      <c r="Q444" s="31" t="str">
        <f t="shared" ca="1" si="20"/>
        <v/>
      </c>
      <c r="R444" s="31"/>
      <c r="S444" s="31">
        <v>442</v>
      </c>
      <c r="T444" s="31" t="str">
        <f t="shared" ca="1" si="18"/>
        <v/>
      </c>
      <c r="U444" s="31" t="str">
        <f t="shared" ca="1" si="19"/>
        <v/>
      </c>
      <c r="V444" s="31" t="str">
        <f ca="1">IF(INDEX(Tendina_Brand_per_Settore,SERVIZIO!$A$4)='Pivot Punti Vendita'!$T444,'Pivot Punti Vendita'!$U444,"")</f>
        <v/>
      </c>
    </row>
    <row r="445" spans="15:22" x14ac:dyDescent="0.25">
      <c r="O445" s="31" t="str">
        <f ca="1">IFERROR(IF(SERVIZIO!$A$3=1,IF(GETPIVOTDATA("N. Punti Vendita",$A$1,"Brand",$A445,"Data",DATE(YEAR(INDEX(Tendina_Data,SERVIZIO!$A$2)),MONTH(INDEX(Tendina_Data,SERVIZIO!$A$2)),1),"Settore",$B445)&lt;&gt;"",GETPIVOTDATA("N. Punti Vendita",$A$1,"Brand",$A445,"Data",DATE(YEAR(INDEX(Tendina_Data,SERVIZIO!$A$2)),MONTH(INDEX(Tendina_Data,SERVIZIO!$A$2)),1),"Settore",$B445),""),IF(AND(GETPIVOTDATA("N. Punti Vendita",$A$1,"Brand",$A445,"Data",DATE(YEAR(INDEX(Tendina_Data,SERVIZIO!$A$2)),MONTH(INDEX(Tendina_Data,SERVIZIO!$A$2)),1),"Settore",INDEX(Tendina_Settori,SERVIZIO!$A$3))&lt;&gt;"",INDEX(Tendina_Settori,SERVIZIO!$A$3)=$B445)=TRUE,GETPIVOTDATA("N. Punti Vendita",$A$1,"Brand",$A445,"Data",DATE(YEAR(INDEX(Tendina_Data,SERVIZIO!$A$2)),MONTH(INDEX(Tendina_Data,SERVIZIO!$A$2)),1),"Settore",INDEX(Tendina_Settori,SERVIZIO!$A$3)),"")),"")</f>
        <v/>
      </c>
      <c r="P445" s="31" t="str">
        <f ca="1">IF(O445&lt;&gt;"",O445-(COUNTIF($O$3:O445,O445)/1000),"")</f>
        <v/>
      </c>
      <c r="Q445" s="31" t="str">
        <f t="shared" ca="1" si="20"/>
        <v/>
      </c>
      <c r="R445" s="31"/>
      <c r="S445" s="31">
        <v>443</v>
      </c>
      <c r="T445" s="31" t="str">
        <f t="shared" ca="1" si="18"/>
        <v/>
      </c>
      <c r="U445" s="31" t="str">
        <f t="shared" ca="1" si="19"/>
        <v/>
      </c>
      <c r="V445" s="31" t="str">
        <f ca="1">IF(INDEX(Tendina_Brand_per_Settore,SERVIZIO!$A$4)='Pivot Punti Vendita'!$T445,'Pivot Punti Vendita'!$U445,"")</f>
        <v/>
      </c>
    </row>
    <row r="446" spans="15:22" x14ac:dyDescent="0.25">
      <c r="O446" s="31" t="str">
        <f ca="1">IFERROR(IF(SERVIZIO!$A$3=1,IF(GETPIVOTDATA("N. Punti Vendita",$A$1,"Brand",$A446,"Data",DATE(YEAR(INDEX(Tendina_Data,SERVIZIO!$A$2)),MONTH(INDEX(Tendina_Data,SERVIZIO!$A$2)),1),"Settore",$B446)&lt;&gt;"",GETPIVOTDATA("N. Punti Vendita",$A$1,"Brand",$A446,"Data",DATE(YEAR(INDEX(Tendina_Data,SERVIZIO!$A$2)),MONTH(INDEX(Tendina_Data,SERVIZIO!$A$2)),1),"Settore",$B446),""),IF(AND(GETPIVOTDATA("N. Punti Vendita",$A$1,"Brand",$A446,"Data",DATE(YEAR(INDEX(Tendina_Data,SERVIZIO!$A$2)),MONTH(INDEX(Tendina_Data,SERVIZIO!$A$2)),1),"Settore",INDEX(Tendina_Settori,SERVIZIO!$A$3))&lt;&gt;"",INDEX(Tendina_Settori,SERVIZIO!$A$3)=$B446)=TRUE,GETPIVOTDATA("N. Punti Vendita",$A$1,"Brand",$A446,"Data",DATE(YEAR(INDEX(Tendina_Data,SERVIZIO!$A$2)),MONTH(INDEX(Tendina_Data,SERVIZIO!$A$2)),1),"Settore",INDEX(Tendina_Settori,SERVIZIO!$A$3)),"")),"")</f>
        <v/>
      </c>
      <c r="P446" s="31" t="str">
        <f ca="1">IF(O446&lt;&gt;"",O446-(COUNTIF($O$3:O446,O446)/1000),"")</f>
        <v/>
      </c>
      <c r="Q446" s="31" t="str">
        <f t="shared" ca="1" si="20"/>
        <v/>
      </c>
      <c r="R446" s="31"/>
      <c r="S446" s="31">
        <v>444</v>
      </c>
      <c r="T446" s="31" t="str">
        <f t="shared" ca="1" si="18"/>
        <v/>
      </c>
      <c r="U446" s="31" t="str">
        <f t="shared" ca="1" si="19"/>
        <v/>
      </c>
      <c r="V446" s="31" t="str">
        <f ca="1">IF(INDEX(Tendina_Brand_per_Settore,SERVIZIO!$A$4)='Pivot Punti Vendita'!$T446,'Pivot Punti Vendita'!$U446,"")</f>
        <v/>
      </c>
    </row>
    <row r="447" spans="15:22" x14ac:dyDescent="0.25">
      <c r="O447" s="31" t="str">
        <f ca="1">IFERROR(IF(SERVIZIO!$A$3=1,IF(GETPIVOTDATA("N. Punti Vendita",$A$1,"Brand",$A447,"Data",DATE(YEAR(INDEX(Tendina_Data,SERVIZIO!$A$2)),MONTH(INDEX(Tendina_Data,SERVIZIO!$A$2)),1),"Settore",$B447)&lt;&gt;"",GETPIVOTDATA("N. Punti Vendita",$A$1,"Brand",$A447,"Data",DATE(YEAR(INDEX(Tendina_Data,SERVIZIO!$A$2)),MONTH(INDEX(Tendina_Data,SERVIZIO!$A$2)),1),"Settore",$B447),""),IF(AND(GETPIVOTDATA("N. Punti Vendita",$A$1,"Brand",$A447,"Data",DATE(YEAR(INDEX(Tendina_Data,SERVIZIO!$A$2)),MONTH(INDEX(Tendina_Data,SERVIZIO!$A$2)),1),"Settore",INDEX(Tendina_Settori,SERVIZIO!$A$3))&lt;&gt;"",INDEX(Tendina_Settori,SERVIZIO!$A$3)=$B447)=TRUE,GETPIVOTDATA("N. Punti Vendita",$A$1,"Brand",$A447,"Data",DATE(YEAR(INDEX(Tendina_Data,SERVIZIO!$A$2)),MONTH(INDEX(Tendina_Data,SERVIZIO!$A$2)),1),"Settore",INDEX(Tendina_Settori,SERVIZIO!$A$3)),"")),"")</f>
        <v/>
      </c>
      <c r="P447" s="31" t="str">
        <f ca="1">IF(O447&lt;&gt;"",O447-(COUNTIF($O$3:O447,O447)/1000),"")</f>
        <v/>
      </c>
      <c r="Q447" s="31" t="str">
        <f t="shared" ca="1" si="20"/>
        <v/>
      </c>
      <c r="R447" s="31"/>
      <c r="S447" s="31">
        <v>445</v>
      </c>
      <c r="T447" s="31" t="str">
        <f t="shared" ca="1" si="18"/>
        <v/>
      </c>
      <c r="U447" s="31" t="str">
        <f t="shared" ca="1" si="19"/>
        <v/>
      </c>
      <c r="V447" s="31" t="str">
        <f ca="1">IF(INDEX(Tendina_Brand_per_Settore,SERVIZIO!$A$4)='Pivot Punti Vendita'!$T447,'Pivot Punti Vendita'!$U447,"")</f>
        <v/>
      </c>
    </row>
    <row r="448" spans="15:22" x14ac:dyDescent="0.25">
      <c r="O448" s="31" t="str">
        <f ca="1">IFERROR(IF(SERVIZIO!$A$3=1,IF(GETPIVOTDATA("N. Punti Vendita",$A$1,"Brand",$A448,"Data",DATE(YEAR(INDEX(Tendina_Data,SERVIZIO!$A$2)),MONTH(INDEX(Tendina_Data,SERVIZIO!$A$2)),1),"Settore",$B448)&lt;&gt;"",GETPIVOTDATA("N. Punti Vendita",$A$1,"Brand",$A448,"Data",DATE(YEAR(INDEX(Tendina_Data,SERVIZIO!$A$2)),MONTH(INDEX(Tendina_Data,SERVIZIO!$A$2)),1),"Settore",$B448),""),IF(AND(GETPIVOTDATA("N. Punti Vendita",$A$1,"Brand",$A448,"Data",DATE(YEAR(INDEX(Tendina_Data,SERVIZIO!$A$2)),MONTH(INDEX(Tendina_Data,SERVIZIO!$A$2)),1),"Settore",INDEX(Tendina_Settori,SERVIZIO!$A$3))&lt;&gt;"",INDEX(Tendina_Settori,SERVIZIO!$A$3)=$B448)=TRUE,GETPIVOTDATA("N. Punti Vendita",$A$1,"Brand",$A448,"Data",DATE(YEAR(INDEX(Tendina_Data,SERVIZIO!$A$2)),MONTH(INDEX(Tendina_Data,SERVIZIO!$A$2)),1),"Settore",INDEX(Tendina_Settori,SERVIZIO!$A$3)),"")),"")</f>
        <v/>
      </c>
      <c r="P448" s="31" t="str">
        <f ca="1">IF(O448&lt;&gt;"",O448-(COUNTIF($O$3:O448,O448)/1000),"")</f>
        <v/>
      </c>
      <c r="Q448" s="31" t="str">
        <f t="shared" ca="1" si="20"/>
        <v/>
      </c>
      <c r="R448" s="31"/>
      <c r="S448" s="31">
        <v>446</v>
      </c>
      <c r="T448" s="31" t="str">
        <f t="shared" ca="1" si="18"/>
        <v/>
      </c>
      <c r="U448" s="31" t="str">
        <f t="shared" ca="1" si="19"/>
        <v/>
      </c>
      <c r="V448" s="31" t="str">
        <f ca="1">IF(INDEX(Tendina_Brand_per_Settore,SERVIZIO!$A$4)='Pivot Punti Vendita'!$T448,'Pivot Punti Vendita'!$U448,"")</f>
        <v/>
      </c>
    </row>
    <row r="449" spans="15:22" x14ac:dyDescent="0.25">
      <c r="O449" s="31" t="str">
        <f ca="1">IFERROR(IF(SERVIZIO!$A$3=1,IF(GETPIVOTDATA("N. Punti Vendita",$A$1,"Brand",$A449,"Data",DATE(YEAR(INDEX(Tendina_Data,SERVIZIO!$A$2)),MONTH(INDEX(Tendina_Data,SERVIZIO!$A$2)),1),"Settore",$B449)&lt;&gt;"",GETPIVOTDATA("N. Punti Vendita",$A$1,"Brand",$A449,"Data",DATE(YEAR(INDEX(Tendina_Data,SERVIZIO!$A$2)),MONTH(INDEX(Tendina_Data,SERVIZIO!$A$2)),1),"Settore",$B449),""),IF(AND(GETPIVOTDATA("N. Punti Vendita",$A$1,"Brand",$A449,"Data",DATE(YEAR(INDEX(Tendina_Data,SERVIZIO!$A$2)),MONTH(INDEX(Tendina_Data,SERVIZIO!$A$2)),1),"Settore",INDEX(Tendina_Settori,SERVIZIO!$A$3))&lt;&gt;"",INDEX(Tendina_Settori,SERVIZIO!$A$3)=$B449)=TRUE,GETPIVOTDATA("N. Punti Vendita",$A$1,"Brand",$A449,"Data",DATE(YEAR(INDEX(Tendina_Data,SERVIZIO!$A$2)),MONTH(INDEX(Tendina_Data,SERVIZIO!$A$2)),1),"Settore",INDEX(Tendina_Settori,SERVIZIO!$A$3)),"")),"")</f>
        <v/>
      </c>
      <c r="P449" s="31" t="str">
        <f ca="1">IF(O449&lt;&gt;"",O449-(COUNTIF($O$3:O449,O449)/1000),"")</f>
        <v/>
      </c>
      <c r="Q449" s="31" t="str">
        <f t="shared" ca="1" si="20"/>
        <v/>
      </c>
      <c r="R449" s="31"/>
      <c r="S449" s="31">
        <v>447</v>
      </c>
      <c r="T449" s="31" t="str">
        <f t="shared" ca="1" si="18"/>
        <v/>
      </c>
      <c r="U449" s="31" t="str">
        <f t="shared" ca="1" si="19"/>
        <v/>
      </c>
      <c r="V449" s="31" t="str">
        <f ca="1">IF(INDEX(Tendina_Brand_per_Settore,SERVIZIO!$A$4)='Pivot Punti Vendita'!$T449,'Pivot Punti Vendita'!$U449,"")</f>
        <v/>
      </c>
    </row>
    <row r="450" spans="15:22" x14ac:dyDescent="0.25">
      <c r="O450" s="31" t="str">
        <f ca="1">IFERROR(IF(SERVIZIO!$A$3=1,IF(GETPIVOTDATA("N. Punti Vendita",$A$1,"Brand",$A450,"Data",DATE(YEAR(INDEX(Tendina_Data,SERVIZIO!$A$2)),MONTH(INDEX(Tendina_Data,SERVIZIO!$A$2)),1),"Settore",$B450)&lt;&gt;"",GETPIVOTDATA("N. Punti Vendita",$A$1,"Brand",$A450,"Data",DATE(YEAR(INDEX(Tendina_Data,SERVIZIO!$A$2)),MONTH(INDEX(Tendina_Data,SERVIZIO!$A$2)),1),"Settore",$B450),""),IF(AND(GETPIVOTDATA("N. Punti Vendita",$A$1,"Brand",$A450,"Data",DATE(YEAR(INDEX(Tendina_Data,SERVIZIO!$A$2)),MONTH(INDEX(Tendina_Data,SERVIZIO!$A$2)),1),"Settore",INDEX(Tendina_Settori,SERVIZIO!$A$3))&lt;&gt;"",INDEX(Tendina_Settori,SERVIZIO!$A$3)=$B450)=TRUE,GETPIVOTDATA("N. Punti Vendita",$A$1,"Brand",$A450,"Data",DATE(YEAR(INDEX(Tendina_Data,SERVIZIO!$A$2)),MONTH(INDEX(Tendina_Data,SERVIZIO!$A$2)),1),"Settore",INDEX(Tendina_Settori,SERVIZIO!$A$3)),"")),"")</f>
        <v/>
      </c>
      <c r="P450" s="31" t="str">
        <f ca="1">IF(O450&lt;&gt;"",O450-(COUNTIF($O$3:O450,O450)/1000),"")</f>
        <v/>
      </c>
      <c r="Q450" s="31" t="str">
        <f t="shared" ca="1" si="20"/>
        <v/>
      </c>
      <c r="R450" s="31"/>
      <c r="S450" s="31">
        <v>448</v>
      </c>
      <c r="T450" s="31" t="str">
        <f t="shared" ca="1" si="18"/>
        <v/>
      </c>
      <c r="U450" s="31" t="str">
        <f t="shared" ca="1" si="19"/>
        <v/>
      </c>
      <c r="V450" s="31" t="str">
        <f ca="1">IF(INDEX(Tendina_Brand_per_Settore,SERVIZIO!$A$4)='Pivot Punti Vendita'!$T450,'Pivot Punti Vendita'!$U450,"")</f>
        <v/>
      </c>
    </row>
    <row r="451" spans="15:22" x14ac:dyDescent="0.25">
      <c r="O451" s="31" t="str">
        <f ca="1">IFERROR(IF(SERVIZIO!$A$3=1,IF(GETPIVOTDATA("N. Punti Vendita",$A$1,"Brand",$A451,"Data",DATE(YEAR(INDEX(Tendina_Data,SERVIZIO!$A$2)),MONTH(INDEX(Tendina_Data,SERVIZIO!$A$2)),1),"Settore",$B451)&lt;&gt;"",GETPIVOTDATA("N. Punti Vendita",$A$1,"Brand",$A451,"Data",DATE(YEAR(INDEX(Tendina_Data,SERVIZIO!$A$2)),MONTH(INDEX(Tendina_Data,SERVIZIO!$A$2)),1),"Settore",$B451),""),IF(AND(GETPIVOTDATA("N. Punti Vendita",$A$1,"Brand",$A451,"Data",DATE(YEAR(INDEX(Tendina_Data,SERVIZIO!$A$2)),MONTH(INDEX(Tendina_Data,SERVIZIO!$A$2)),1),"Settore",INDEX(Tendina_Settori,SERVIZIO!$A$3))&lt;&gt;"",INDEX(Tendina_Settori,SERVIZIO!$A$3)=$B451)=TRUE,GETPIVOTDATA("N. Punti Vendita",$A$1,"Brand",$A451,"Data",DATE(YEAR(INDEX(Tendina_Data,SERVIZIO!$A$2)),MONTH(INDEX(Tendina_Data,SERVIZIO!$A$2)),1),"Settore",INDEX(Tendina_Settori,SERVIZIO!$A$3)),"")),"")</f>
        <v/>
      </c>
      <c r="P451" s="31" t="str">
        <f ca="1">IF(O451&lt;&gt;"",O451-(COUNTIF($O$3:O451,O451)/1000),"")</f>
        <v/>
      </c>
      <c r="Q451" s="31" t="str">
        <f t="shared" ca="1" si="20"/>
        <v/>
      </c>
      <c r="R451" s="31"/>
      <c r="S451" s="31">
        <v>449</v>
      </c>
      <c r="T451" s="31" t="str">
        <f t="shared" ref="T451:T514" ca="1" si="21">IFERROR(INDEX($A$3:$A$1002,MATCH($S451,$Q$3:$Q$1002,0)),"")</f>
        <v/>
      </c>
      <c r="U451" s="31" t="str">
        <f t="shared" ref="U451:U514" ca="1" si="22">IFERROR(INDEX($O$3:$O$1002,MATCH($S451,$Q$3:$Q$1002,0)),"")</f>
        <v/>
      </c>
      <c r="V451" s="31" t="str">
        <f ca="1">IF(INDEX(Tendina_Brand_per_Settore,SERVIZIO!$A$4)='Pivot Punti Vendita'!$T451,'Pivot Punti Vendita'!$U451,"")</f>
        <v/>
      </c>
    </row>
    <row r="452" spans="15:22" x14ac:dyDescent="0.25">
      <c r="O452" s="31" t="str">
        <f ca="1">IFERROR(IF(SERVIZIO!$A$3=1,IF(GETPIVOTDATA("N. Punti Vendita",$A$1,"Brand",$A452,"Data",DATE(YEAR(INDEX(Tendina_Data,SERVIZIO!$A$2)),MONTH(INDEX(Tendina_Data,SERVIZIO!$A$2)),1),"Settore",$B452)&lt;&gt;"",GETPIVOTDATA("N. Punti Vendita",$A$1,"Brand",$A452,"Data",DATE(YEAR(INDEX(Tendina_Data,SERVIZIO!$A$2)),MONTH(INDEX(Tendina_Data,SERVIZIO!$A$2)),1),"Settore",$B452),""),IF(AND(GETPIVOTDATA("N. Punti Vendita",$A$1,"Brand",$A452,"Data",DATE(YEAR(INDEX(Tendina_Data,SERVIZIO!$A$2)),MONTH(INDEX(Tendina_Data,SERVIZIO!$A$2)),1),"Settore",INDEX(Tendina_Settori,SERVIZIO!$A$3))&lt;&gt;"",INDEX(Tendina_Settori,SERVIZIO!$A$3)=$B452)=TRUE,GETPIVOTDATA("N. Punti Vendita",$A$1,"Brand",$A452,"Data",DATE(YEAR(INDEX(Tendina_Data,SERVIZIO!$A$2)),MONTH(INDEX(Tendina_Data,SERVIZIO!$A$2)),1),"Settore",INDEX(Tendina_Settori,SERVIZIO!$A$3)),"")),"")</f>
        <v/>
      </c>
      <c r="P452" s="31" t="str">
        <f ca="1">IF(O452&lt;&gt;"",O452-(COUNTIF($O$3:O452,O452)/1000),"")</f>
        <v/>
      </c>
      <c r="Q452" s="31" t="str">
        <f t="shared" ref="Q452:Q515" ca="1" si="23">IFERROR(RANK($P452,$P$3:$P$1002),"")</f>
        <v/>
      </c>
      <c r="R452" s="31"/>
      <c r="S452" s="31">
        <v>450</v>
      </c>
      <c r="T452" s="31" t="str">
        <f t="shared" ca="1" si="21"/>
        <v/>
      </c>
      <c r="U452" s="31" t="str">
        <f t="shared" ca="1" si="22"/>
        <v/>
      </c>
      <c r="V452" s="31" t="str">
        <f ca="1">IF(INDEX(Tendina_Brand_per_Settore,SERVIZIO!$A$4)='Pivot Punti Vendita'!$T452,'Pivot Punti Vendita'!$U452,"")</f>
        <v/>
      </c>
    </row>
    <row r="453" spans="15:22" x14ac:dyDescent="0.25">
      <c r="O453" s="31" t="str">
        <f ca="1">IFERROR(IF(SERVIZIO!$A$3=1,IF(GETPIVOTDATA("N. Punti Vendita",$A$1,"Brand",$A453,"Data",DATE(YEAR(INDEX(Tendina_Data,SERVIZIO!$A$2)),MONTH(INDEX(Tendina_Data,SERVIZIO!$A$2)),1),"Settore",$B453)&lt;&gt;"",GETPIVOTDATA("N. Punti Vendita",$A$1,"Brand",$A453,"Data",DATE(YEAR(INDEX(Tendina_Data,SERVIZIO!$A$2)),MONTH(INDEX(Tendina_Data,SERVIZIO!$A$2)),1),"Settore",$B453),""),IF(AND(GETPIVOTDATA("N. Punti Vendita",$A$1,"Brand",$A453,"Data",DATE(YEAR(INDEX(Tendina_Data,SERVIZIO!$A$2)),MONTH(INDEX(Tendina_Data,SERVIZIO!$A$2)),1),"Settore",INDEX(Tendina_Settori,SERVIZIO!$A$3))&lt;&gt;"",INDEX(Tendina_Settori,SERVIZIO!$A$3)=$B453)=TRUE,GETPIVOTDATA("N. Punti Vendita",$A$1,"Brand",$A453,"Data",DATE(YEAR(INDEX(Tendina_Data,SERVIZIO!$A$2)),MONTH(INDEX(Tendina_Data,SERVIZIO!$A$2)),1),"Settore",INDEX(Tendina_Settori,SERVIZIO!$A$3)),"")),"")</f>
        <v/>
      </c>
      <c r="P453" s="31" t="str">
        <f ca="1">IF(O453&lt;&gt;"",O453-(COUNTIF($O$3:O453,O453)/1000),"")</f>
        <v/>
      </c>
      <c r="Q453" s="31" t="str">
        <f t="shared" ca="1" si="23"/>
        <v/>
      </c>
      <c r="R453" s="31"/>
      <c r="S453" s="31">
        <v>451</v>
      </c>
      <c r="T453" s="31" t="str">
        <f t="shared" ca="1" si="21"/>
        <v/>
      </c>
      <c r="U453" s="31" t="str">
        <f t="shared" ca="1" si="22"/>
        <v/>
      </c>
      <c r="V453" s="31" t="str">
        <f ca="1">IF(INDEX(Tendina_Brand_per_Settore,SERVIZIO!$A$4)='Pivot Punti Vendita'!$T453,'Pivot Punti Vendita'!$U453,"")</f>
        <v/>
      </c>
    </row>
    <row r="454" spans="15:22" x14ac:dyDescent="0.25">
      <c r="O454" s="31" t="str">
        <f ca="1">IFERROR(IF(SERVIZIO!$A$3=1,IF(GETPIVOTDATA("N. Punti Vendita",$A$1,"Brand",$A454,"Data",DATE(YEAR(INDEX(Tendina_Data,SERVIZIO!$A$2)),MONTH(INDEX(Tendina_Data,SERVIZIO!$A$2)),1),"Settore",$B454)&lt;&gt;"",GETPIVOTDATA("N. Punti Vendita",$A$1,"Brand",$A454,"Data",DATE(YEAR(INDEX(Tendina_Data,SERVIZIO!$A$2)),MONTH(INDEX(Tendina_Data,SERVIZIO!$A$2)),1),"Settore",$B454),""),IF(AND(GETPIVOTDATA("N. Punti Vendita",$A$1,"Brand",$A454,"Data",DATE(YEAR(INDEX(Tendina_Data,SERVIZIO!$A$2)),MONTH(INDEX(Tendina_Data,SERVIZIO!$A$2)),1),"Settore",INDEX(Tendina_Settori,SERVIZIO!$A$3))&lt;&gt;"",INDEX(Tendina_Settori,SERVIZIO!$A$3)=$B454)=TRUE,GETPIVOTDATA("N. Punti Vendita",$A$1,"Brand",$A454,"Data",DATE(YEAR(INDEX(Tendina_Data,SERVIZIO!$A$2)),MONTH(INDEX(Tendina_Data,SERVIZIO!$A$2)),1),"Settore",INDEX(Tendina_Settori,SERVIZIO!$A$3)),"")),"")</f>
        <v/>
      </c>
      <c r="P454" s="31" t="str">
        <f ca="1">IF(O454&lt;&gt;"",O454-(COUNTIF($O$3:O454,O454)/1000),"")</f>
        <v/>
      </c>
      <c r="Q454" s="31" t="str">
        <f t="shared" ca="1" si="23"/>
        <v/>
      </c>
      <c r="R454" s="31"/>
      <c r="S454" s="31">
        <v>452</v>
      </c>
      <c r="T454" s="31" t="str">
        <f t="shared" ca="1" si="21"/>
        <v/>
      </c>
      <c r="U454" s="31" t="str">
        <f t="shared" ca="1" si="22"/>
        <v/>
      </c>
      <c r="V454" s="31" t="str">
        <f ca="1">IF(INDEX(Tendina_Brand_per_Settore,SERVIZIO!$A$4)='Pivot Punti Vendita'!$T454,'Pivot Punti Vendita'!$U454,"")</f>
        <v/>
      </c>
    </row>
    <row r="455" spans="15:22" x14ac:dyDescent="0.25">
      <c r="O455" s="31" t="str">
        <f ca="1">IFERROR(IF(SERVIZIO!$A$3=1,IF(GETPIVOTDATA("N. Punti Vendita",$A$1,"Brand",$A455,"Data",DATE(YEAR(INDEX(Tendina_Data,SERVIZIO!$A$2)),MONTH(INDEX(Tendina_Data,SERVIZIO!$A$2)),1),"Settore",$B455)&lt;&gt;"",GETPIVOTDATA("N. Punti Vendita",$A$1,"Brand",$A455,"Data",DATE(YEAR(INDEX(Tendina_Data,SERVIZIO!$A$2)),MONTH(INDEX(Tendina_Data,SERVIZIO!$A$2)),1),"Settore",$B455),""),IF(AND(GETPIVOTDATA("N. Punti Vendita",$A$1,"Brand",$A455,"Data",DATE(YEAR(INDEX(Tendina_Data,SERVIZIO!$A$2)),MONTH(INDEX(Tendina_Data,SERVIZIO!$A$2)),1),"Settore",INDEX(Tendina_Settori,SERVIZIO!$A$3))&lt;&gt;"",INDEX(Tendina_Settori,SERVIZIO!$A$3)=$B455)=TRUE,GETPIVOTDATA("N. Punti Vendita",$A$1,"Brand",$A455,"Data",DATE(YEAR(INDEX(Tendina_Data,SERVIZIO!$A$2)),MONTH(INDEX(Tendina_Data,SERVIZIO!$A$2)),1),"Settore",INDEX(Tendina_Settori,SERVIZIO!$A$3)),"")),"")</f>
        <v/>
      </c>
      <c r="P455" s="31" t="str">
        <f ca="1">IF(O455&lt;&gt;"",O455-(COUNTIF($O$3:O455,O455)/1000),"")</f>
        <v/>
      </c>
      <c r="Q455" s="31" t="str">
        <f t="shared" ca="1" si="23"/>
        <v/>
      </c>
      <c r="R455" s="31"/>
      <c r="S455" s="31">
        <v>453</v>
      </c>
      <c r="T455" s="31" t="str">
        <f t="shared" ca="1" si="21"/>
        <v/>
      </c>
      <c r="U455" s="31" t="str">
        <f t="shared" ca="1" si="22"/>
        <v/>
      </c>
      <c r="V455" s="31" t="str">
        <f ca="1">IF(INDEX(Tendina_Brand_per_Settore,SERVIZIO!$A$4)='Pivot Punti Vendita'!$T455,'Pivot Punti Vendita'!$U455,"")</f>
        <v/>
      </c>
    </row>
    <row r="456" spans="15:22" x14ac:dyDescent="0.25">
      <c r="O456" s="31" t="str">
        <f ca="1">IFERROR(IF(SERVIZIO!$A$3=1,IF(GETPIVOTDATA("N. Punti Vendita",$A$1,"Brand",$A456,"Data",DATE(YEAR(INDEX(Tendina_Data,SERVIZIO!$A$2)),MONTH(INDEX(Tendina_Data,SERVIZIO!$A$2)),1),"Settore",$B456)&lt;&gt;"",GETPIVOTDATA("N. Punti Vendita",$A$1,"Brand",$A456,"Data",DATE(YEAR(INDEX(Tendina_Data,SERVIZIO!$A$2)),MONTH(INDEX(Tendina_Data,SERVIZIO!$A$2)),1),"Settore",$B456),""),IF(AND(GETPIVOTDATA("N. Punti Vendita",$A$1,"Brand",$A456,"Data",DATE(YEAR(INDEX(Tendina_Data,SERVIZIO!$A$2)),MONTH(INDEX(Tendina_Data,SERVIZIO!$A$2)),1),"Settore",INDEX(Tendina_Settori,SERVIZIO!$A$3))&lt;&gt;"",INDEX(Tendina_Settori,SERVIZIO!$A$3)=$B456)=TRUE,GETPIVOTDATA("N. Punti Vendita",$A$1,"Brand",$A456,"Data",DATE(YEAR(INDEX(Tendina_Data,SERVIZIO!$A$2)),MONTH(INDEX(Tendina_Data,SERVIZIO!$A$2)),1),"Settore",INDEX(Tendina_Settori,SERVIZIO!$A$3)),"")),"")</f>
        <v/>
      </c>
      <c r="P456" s="31" t="str">
        <f ca="1">IF(O456&lt;&gt;"",O456-(COUNTIF($O$3:O456,O456)/1000),"")</f>
        <v/>
      </c>
      <c r="Q456" s="31" t="str">
        <f t="shared" ca="1" si="23"/>
        <v/>
      </c>
      <c r="R456" s="31"/>
      <c r="S456" s="31">
        <v>454</v>
      </c>
      <c r="T456" s="31" t="str">
        <f t="shared" ca="1" si="21"/>
        <v/>
      </c>
      <c r="U456" s="31" t="str">
        <f t="shared" ca="1" si="22"/>
        <v/>
      </c>
      <c r="V456" s="31" t="str">
        <f ca="1">IF(INDEX(Tendina_Brand_per_Settore,SERVIZIO!$A$4)='Pivot Punti Vendita'!$T456,'Pivot Punti Vendita'!$U456,"")</f>
        <v/>
      </c>
    </row>
    <row r="457" spans="15:22" x14ac:dyDescent="0.25">
      <c r="O457" s="31" t="str">
        <f ca="1">IFERROR(IF(SERVIZIO!$A$3=1,IF(GETPIVOTDATA("N. Punti Vendita",$A$1,"Brand",$A457,"Data",DATE(YEAR(INDEX(Tendina_Data,SERVIZIO!$A$2)),MONTH(INDEX(Tendina_Data,SERVIZIO!$A$2)),1),"Settore",$B457)&lt;&gt;"",GETPIVOTDATA("N. Punti Vendita",$A$1,"Brand",$A457,"Data",DATE(YEAR(INDEX(Tendina_Data,SERVIZIO!$A$2)),MONTH(INDEX(Tendina_Data,SERVIZIO!$A$2)),1),"Settore",$B457),""),IF(AND(GETPIVOTDATA("N. Punti Vendita",$A$1,"Brand",$A457,"Data",DATE(YEAR(INDEX(Tendina_Data,SERVIZIO!$A$2)),MONTH(INDEX(Tendina_Data,SERVIZIO!$A$2)),1),"Settore",INDEX(Tendina_Settori,SERVIZIO!$A$3))&lt;&gt;"",INDEX(Tendina_Settori,SERVIZIO!$A$3)=$B457)=TRUE,GETPIVOTDATA("N. Punti Vendita",$A$1,"Brand",$A457,"Data",DATE(YEAR(INDEX(Tendina_Data,SERVIZIO!$A$2)),MONTH(INDEX(Tendina_Data,SERVIZIO!$A$2)),1),"Settore",INDEX(Tendina_Settori,SERVIZIO!$A$3)),"")),"")</f>
        <v/>
      </c>
      <c r="P457" s="31" t="str">
        <f ca="1">IF(O457&lt;&gt;"",O457-(COUNTIF($O$3:O457,O457)/1000),"")</f>
        <v/>
      </c>
      <c r="Q457" s="31" t="str">
        <f t="shared" ca="1" si="23"/>
        <v/>
      </c>
      <c r="R457" s="31"/>
      <c r="S457" s="31">
        <v>455</v>
      </c>
      <c r="T457" s="31" t="str">
        <f t="shared" ca="1" si="21"/>
        <v/>
      </c>
      <c r="U457" s="31" t="str">
        <f t="shared" ca="1" si="22"/>
        <v/>
      </c>
      <c r="V457" s="31" t="str">
        <f ca="1">IF(INDEX(Tendina_Brand_per_Settore,SERVIZIO!$A$4)='Pivot Punti Vendita'!$T457,'Pivot Punti Vendita'!$U457,"")</f>
        <v/>
      </c>
    </row>
    <row r="458" spans="15:22" x14ac:dyDescent="0.25">
      <c r="O458" s="31" t="str">
        <f ca="1">IFERROR(IF(SERVIZIO!$A$3=1,IF(GETPIVOTDATA("N. Punti Vendita",$A$1,"Brand",$A458,"Data",DATE(YEAR(INDEX(Tendina_Data,SERVIZIO!$A$2)),MONTH(INDEX(Tendina_Data,SERVIZIO!$A$2)),1),"Settore",$B458)&lt;&gt;"",GETPIVOTDATA("N. Punti Vendita",$A$1,"Brand",$A458,"Data",DATE(YEAR(INDEX(Tendina_Data,SERVIZIO!$A$2)),MONTH(INDEX(Tendina_Data,SERVIZIO!$A$2)),1),"Settore",$B458),""),IF(AND(GETPIVOTDATA("N. Punti Vendita",$A$1,"Brand",$A458,"Data",DATE(YEAR(INDEX(Tendina_Data,SERVIZIO!$A$2)),MONTH(INDEX(Tendina_Data,SERVIZIO!$A$2)),1),"Settore",INDEX(Tendina_Settori,SERVIZIO!$A$3))&lt;&gt;"",INDEX(Tendina_Settori,SERVIZIO!$A$3)=$B458)=TRUE,GETPIVOTDATA("N. Punti Vendita",$A$1,"Brand",$A458,"Data",DATE(YEAR(INDEX(Tendina_Data,SERVIZIO!$A$2)),MONTH(INDEX(Tendina_Data,SERVIZIO!$A$2)),1),"Settore",INDEX(Tendina_Settori,SERVIZIO!$A$3)),"")),"")</f>
        <v/>
      </c>
      <c r="P458" s="31" t="str">
        <f ca="1">IF(O458&lt;&gt;"",O458-(COUNTIF($O$3:O458,O458)/1000),"")</f>
        <v/>
      </c>
      <c r="Q458" s="31" t="str">
        <f t="shared" ca="1" si="23"/>
        <v/>
      </c>
      <c r="R458" s="31"/>
      <c r="S458" s="31">
        <v>456</v>
      </c>
      <c r="T458" s="31" t="str">
        <f t="shared" ca="1" si="21"/>
        <v/>
      </c>
      <c r="U458" s="31" t="str">
        <f t="shared" ca="1" si="22"/>
        <v/>
      </c>
      <c r="V458" s="31" t="str">
        <f ca="1">IF(INDEX(Tendina_Brand_per_Settore,SERVIZIO!$A$4)='Pivot Punti Vendita'!$T458,'Pivot Punti Vendita'!$U458,"")</f>
        <v/>
      </c>
    </row>
    <row r="459" spans="15:22" x14ac:dyDescent="0.25">
      <c r="O459" s="31" t="str">
        <f ca="1">IFERROR(IF(SERVIZIO!$A$3=1,IF(GETPIVOTDATA("N. Punti Vendita",$A$1,"Brand",$A459,"Data",DATE(YEAR(INDEX(Tendina_Data,SERVIZIO!$A$2)),MONTH(INDEX(Tendina_Data,SERVIZIO!$A$2)),1),"Settore",$B459)&lt;&gt;"",GETPIVOTDATA("N. Punti Vendita",$A$1,"Brand",$A459,"Data",DATE(YEAR(INDEX(Tendina_Data,SERVIZIO!$A$2)),MONTH(INDEX(Tendina_Data,SERVIZIO!$A$2)),1),"Settore",$B459),""),IF(AND(GETPIVOTDATA("N. Punti Vendita",$A$1,"Brand",$A459,"Data",DATE(YEAR(INDEX(Tendina_Data,SERVIZIO!$A$2)),MONTH(INDEX(Tendina_Data,SERVIZIO!$A$2)),1),"Settore",INDEX(Tendina_Settori,SERVIZIO!$A$3))&lt;&gt;"",INDEX(Tendina_Settori,SERVIZIO!$A$3)=$B459)=TRUE,GETPIVOTDATA("N. Punti Vendita",$A$1,"Brand",$A459,"Data",DATE(YEAR(INDEX(Tendina_Data,SERVIZIO!$A$2)),MONTH(INDEX(Tendina_Data,SERVIZIO!$A$2)),1),"Settore",INDEX(Tendina_Settori,SERVIZIO!$A$3)),"")),"")</f>
        <v/>
      </c>
      <c r="P459" s="31" t="str">
        <f ca="1">IF(O459&lt;&gt;"",O459-(COUNTIF($O$3:O459,O459)/1000),"")</f>
        <v/>
      </c>
      <c r="Q459" s="31" t="str">
        <f t="shared" ca="1" si="23"/>
        <v/>
      </c>
      <c r="R459" s="31"/>
      <c r="S459" s="31">
        <v>457</v>
      </c>
      <c r="T459" s="31" t="str">
        <f t="shared" ca="1" si="21"/>
        <v/>
      </c>
      <c r="U459" s="31" t="str">
        <f t="shared" ca="1" si="22"/>
        <v/>
      </c>
      <c r="V459" s="31" t="str">
        <f ca="1">IF(INDEX(Tendina_Brand_per_Settore,SERVIZIO!$A$4)='Pivot Punti Vendita'!$T459,'Pivot Punti Vendita'!$U459,"")</f>
        <v/>
      </c>
    </row>
    <row r="460" spans="15:22" x14ac:dyDescent="0.25">
      <c r="O460" s="31" t="str">
        <f ca="1">IFERROR(IF(SERVIZIO!$A$3=1,IF(GETPIVOTDATA("N. Punti Vendita",$A$1,"Brand",$A460,"Data",DATE(YEAR(INDEX(Tendina_Data,SERVIZIO!$A$2)),MONTH(INDEX(Tendina_Data,SERVIZIO!$A$2)),1),"Settore",$B460)&lt;&gt;"",GETPIVOTDATA("N. Punti Vendita",$A$1,"Brand",$A460,"Data",DATE(YEAR(INDEX(Tendina_Data,SERVIZIO!$A$2)),MONTH(INDEX(Tendina_Data,SERVIZIO!$A$2)),1),"Settore",$B460),""),IF(AND(GETPIVOTDATA("N. Punti Vendita",$A$1,"Brand",$A460,"Data",DATE(YEAR(INDEX(Tendina_Data,SERVIZIO!$A$2)),MONTH(INDEX(Tendina_Data,SERVIZIO!$A$2)),1),"Settore",INDEX(Tendina_Settori,SERVIZIO!$A$3))&lt;&gt;"",INDEX(Tendina_Settori,SERVIZIO!$A$3)=$B460)=TRUE,GETPIVOTDATA("N. Punti Vendita",$A$1,"Brand",$A460,"Data",DATE(YEAR(INDEX(Tendina_Data,SERVIZIO!$A$2)),MONTH(INDEX(Tendina_Data,SERVIZIO!$A$2)),1),"Settore",INDEX(Tendina_Settori,SERVIZIO!$A$3)),"")),"")</f>
        <v/>
      </c>
      <c r="P460" s="31" t="str">
        <f ca="1">IF(O460&lt;&gt;"",O460-(COUNTIF($O$3:O460,O460)/1000),"")</f>
        <v/>
      </c>
      <c r="Q460" s="31" t="str">
        <f t="shared" ca="1" si="23"/>
        <v/>
      </c>
      <c r="R460" s="31"/>
      <c r="S460" s="31">
        <v>458</v>
      </c>
      <c r="T460" s="31" t="str">
        <f t="shared" ca="1" si="21"/>
        <v/>
      </c>
      <c r="U460" s="31" t="str">
        <f t="shared" ca="1" si="22"/>
        <v/>
      </c>
      <c r="V460" s="31" t="str">
        <f ca="1">IF(INDEX(Tendina_Brand_per_Settore,SERVIZIO!$A$4)='Pivot Punti Vendita'!$T460,'Pivot Punti Vendita'!$U460,"")</f>
        <v/>
      </c>
    </row>
    <row r="461" spans="15:22" x14ac:dyDescent="0.25">
      <c r="O461" s="31" t="str">
        <f ca="1">IFERROR(IF(SERVIZIO!$A$3=1,IF(GETPIVOTDATA("N. Punti Vendita",$A$1,"Brand",$A461,"Data",DATE(YEAR(INDEX(Tendina_Data,SERVIZIO!$A$2)),MONTH(INDEX(Tendina_Data,SERVIZIO!$A$2)),1),"Settore",$B461)&lt;&gt;"",GETPIVOTDATA("N. Punti Vendita",$A$1,"Brand",$A461,"Data",DATE(YEAR(INDEX(Tendina_Data,SERVIZIO!$A$2)),MONTH(INDEX(Tendina_Data,SERVIZIO!$A$2)),1),"Settore",$B461),""),IF(AND(GETPIVOTDATA("N. Punti Vendita",$A$1,"Brand",$A461,"Data",DATE(YEAR(INDEX(Tendina_Data,SERVIZIO!$A$2)),MONTH(INDEX(Tendina_Data,SERVIZIO!$A$2)),1),"Settore",INDEX(Tendina_Settori,SERVIZIO!$A$3))&lt;&gt;"",INDEX(Tendina_Settori,SERVIZIO!$A$3)=$B461)=TRUE,GETPIVOTDATA("N. Punti Vendita",$A$1,"Brand",$A461,"Data",DATE(YEAR(INDEX(Tendina_Data,SERVIZIO!$A$2)),MONTH(INDEX(Tendina_Data,SERVIZIO!$A$2)),1),"Settore",INDEX(Tendina_Settori,SERVIZIO!$A$3)),"")),"")</f>
        <v/>
      </c>
      <c r="P461" s="31" t="str">
        <f ca="1">IF(O461&lt;&gt;"",O461-(COUNTIF($O$3:O461,O461)/1000),"")</f>
        <v/>
      </c>
      <c r="Q461" s="31" t="str">
        <f t="shared" ca="1" si="23"/>
        <v/>
      </c>
      <c r="R461" s="31"/>
      <c r="S461" s="31">
        <v>459</v>
      </c>
      <c r="T461" s="31" t="str">
        <f t="shared" ca="1" si="21"/>
        <v/>
      </c>
      <c r="U461" s="31" t="str">
        <f t="shared" ca="1" si="22"/>
        <v/>
      </c>
      <c r="V461" s="31" t="str">
        <f ca="1">IF(INDEX(Tendina_Brand_per_Settore,SERVIZIO!$A$4)='Pivot Punti Vendita'!$T461,'Pivot Punti Vendita'!$U461,"")</f>
        <v/>
      </c>
    </row>
    <row r="462" spans="15:22" x14ac:dyDescent="0.25">
      <c r="O462" s="31" t="str">
        <f ca="1">IFERROR(IF(SERVIZIO!$A$3=1,IF(GETPIVOTDATA("N. Punti Vendita",$A$1,"Brand",$A462,"Data",DATE(YEAR(INDEX(Tendina_Data,SERVIZIO!$A$2)),MONTH(INDEX(Tendina_Data,SERVIZIO!$A$2)),1),"Settore",$B462)&lt;&gt;"",GETPIVOTDATA("N. Punti Vendita",$A$1,"Brand",$A462,"Data",DATE(YEAR(INDEX(Tendina_Data,SERVIZIO!$A$2)),MONTH(INDEX(Tendina_Data,SERVIZIO!$A$2)),1),"Settore",$B462),""),IF(AND(GETPIVOTDATA("N. Punti Vendita",$A$1,"Brand",$A462,"Data",DATE(YEAR(INDEX(Tendina_Data,SERVIZIO!$A$2)),MONTH(INDEX(Tendina_Data,SERVIZIO!$A$2)),1),"Settore",INDEX(Tendina_Settori,SERVIZIO!$A$3))&lt;&gt;"",INDEX(Tendina_Settori,SERVIZIO!$A$3)=$B462)=TRUE,GETPIVOTDATA("N. Punti Vendita",$A$1,"Brand",$A462,"Data",DATE(YEAR(INDEX(Tendina_Data,SERVIZIO!$A$2)),MONTH(INDEX(Tendina_Data,SERVIZIO!$A$2)),1),"Settore",INDEX(Tendina_Settori,SERVIZIO!$A$3)),"")),"")</f>
        <v/>
      </c>
      <c r="P462" s="31" t="str">
        <f ca="1">IF(O462&lt;&gt;"",O462-(COUNTIF($O$3:O462,O462)/1000),"")</f>
        <v/>
      </c>
      <c r="Q462" s="31" t="str">
        <f t="shared" ca="1" si="23"/>
        <v/>
      </c>
      <c r="R462" s="31"/>
      <c r="S462" s="31">
        <v>460</v>
      </c>
      <c r="T462" s="31" t="str">
        <f t="shared" ca="1" si="21"/>
        <v/>
      </c>
      <c r="U462" s="31" t="str">
        <f t="shared" ca="1" si="22"/>
        <v/>
      </c>
      <c r="V462" s="31" t="str">
        <f ca="1">IF(INDEX(Tendina_Brand_per_Settore,SERVIZIO!$A$4)='Pivot Punti Vendita'!$T462,'Pivot Punti Vendita'!$U462,"")</f>
        <v/>
      </c>
    </row>
    <row r="463" spans="15:22" x14ac:dyDescent="0.25">
      <c r="O463" s="31" t="str">
        <f ca="1">IFERROR(IF(SERVIZIO!$A$3=1,IF(GETPIVOTDATA("N. Punti Vendita",$A$1,"Brand",$A463,"Data",DATE(YEAR(INDEX(Tendina_Data,SERVIZIO!$A$2)),MONTH(INDEX(Tendina_Data,SERVIZIO!$A$2)),1),"Settore",$B463)&lt;&gt;"",GETPIVOTDATA("N. Punti Vendita",$A$1,"Brand",$A463,"Data",DATE(YEAR(INDEX(Tendina_Data,SERVIZIO!$A$2)),MONTH(INDEX(Tendina_Data,SERVIZIO!$A$2)),1),"Settore",$B463),""),IF(AND(GETPIVOTDATA("N. Punti Vendita",$A$1,"Brand",$A463,"Data",DATE(YEAR(INDEX(Tendina_Data,SERVIZIO!$A$2)),MONTH(INDEX(Tendina_Data,SERVIZIO!$A$2)),1),"Settore",INDEX(Tendina_Settori,SERVIZIO!$A$3))&lt;&gt;"",INDEX(Tendina_Settori,SERVIZIO!$A$3)=$B463)=TRUE,GETPIVOTDATA("N. Punti Vendita",$A$1,"Brand",$A463,"Data",DATE(YEAR(INDEX(Tendina_Data,SERVIZIO!$A$2)),MONTH(INDEX(Tendina_Data,SERVIZIO!$A$2)),1),"Settore",INDEX(Tendina_Settori,SERVIZIO!$A$3)),"")),"")</f>
        <v/>
      </c>
      <c r="P463" s="31" t="str">
        <f ca="1">IF(O463&lt;&gt;"",O463-(COUNTIF($O$3:O463,O463)/1000),"")</f>
        <v/>
      </c>
      <c r="Q463" s="31" t="str">
        <f t="shared" ca="1" si="23"/>
        <v/>
      </c>
      <c r="R463" s="31"/>
      <c r="S463" s="31">
        <v>461</v>
      </c>
      <c r="T463" s="31" t="str">
        <f t="shared" ca="1" si="21"/>
        <v/>
      </c>
      <c r="U463" s="31" t="str">
        <f t="shared" ca="1" si="22"/>
        <v/>
      </c>
      <c r="V463" s="31" t="str">
        <f ca="1">IF(INDEX(Tendina_Brand_per_Settore,SERVIZIO!$A$4)='Pivot Punti Vendita'!$T463,'Pivot Punti Vendita'!$U463,"")</f>
        <v/>
      </c>
    </row>
    <row r="464" spans="15:22" x14ac:dyDescent="0.25">
      <c r="O464" s="31" t="str">
        <f ca="1">IFERROR(IF(SERVIZIO!$A$3=1,IF(GETPIVOTDATA("N. Punti Vendita",$A$1,"Brand",$A464,"Data",DATE(YEAR(INDEX(Tendina_Data,SERVIZIO!$A$2)),MONTH(INDEX(Tendina_Data,SERVIZIO!$A$2)),1),"Settore",$B464)&lt;&gt;"",GETPIVOTDATA("N. Punti Vendita",$A$1,"Brand",$A464,"Data",DATE(YEAR(INDEX(Tendina_Data,SERVIZIO!$A$2)),MONTH(INDEX(Tendina_Data,SERVIZIO!$A$2)),1),"Settore",$B464),""),IF(AND(GETPIVOTDATA("N. Punti Vendita",$A$1,"Brand",$A464,"Data",DATE(YEAR(INDEX(Tendina_Data,SERVIZIO!$A$2)),MONTH(INDEX(Tendina_Data,SERVIZIO!$A$2)),1),"Settore",INDEX(Tendina_Settori,SERVIZIO!$A$3))&lt;&gt;"",INDEX(Tendina_Settori,SERVIZIO!$A$3)=$B464)=TRUE,GETPIVOTDATA("N. Punti Vendita",$A$1,"Brand",$A464,"Data",DATE(YEAR(INDEX(Tendina_Data,SERVIZIO!$A$2)),MONTH(INDEX(Tendina_Data,SERVIZIO!$A$2)),1),"Settore",INDEX(Tendina_Settori,SERVIZIO!$A$3)),"")),"")</f>
        <v/>
      </c>
      <c r="P464" s="31" t="str">
        <f ca="1">IF(O464&lt;&gt;"",O464-(COUNTIF($O$3:O464,O464)/1000),"")</f>
        <v/>
      </c>
      <c r="Q464" s="31" t="str">
        <f t="shared" ca="1" si="23"/>
        <v/>
      </c>
      <c r="R464" s="31"/>
      <c r="S464" s="31">
        <v>462</v>
      </c>
      <c r="T464" s="31" t="str">
        <f t="shared" ca="1" si="21"/>
        <v/>
      </c>
      <c r="U464" s="31" t="str">
        <f t="shared" ca="1" si="22"/>
        <v/>
      </c>
      <c r="V464" s="31" t="str">
        <f ca="1">IF(INDEX(Tendina_Brand_per_Settore,SERVIZIO!$A$4)='Pivot Punti Vendita'!$T464,'Pivot Punti Vendita'!$U464,"")</f>
        <v/>
      </c>
    </row>
    <row r="465" spans="15:22" x14ac:dyDescent="0.25">
      <c r="O465" s="31" t="str">
        <f ca="1">IFERROR(IF(SERVIZIO!$A$3=1,IF(GETPIVOTDATA("N. Punti Vendita",$A$1,"Brand",$A465,"Data",DATE(YEAR(INDEX(Tendina_Data,SERVIZIO!$A$2)),MONTH(INDEX(Tendina_Data,SERVIZIO!$A$2)),1),"Settore",$B465)&lt;&gt;"",GETPIVOTDATA("N. Punti Vendita",$A$1,"Brand",$A465,"Data",DATE(YEAR(INDEX(Tendina_Data,SERVIZIO!$A$2)),MONTH(INDEX(Tendina_Data,SERVIZIO!$A$2)),1),"Settore",$B465),""),IF(AND(GETPIVOTDATA("N. Punti Vendita",$A$1,"Brand",$A465,"Data",DATE(YEAR(INDEX(Tendina_Data,SERVIZIO!$A$2)),MONTH(INDEX(Tendina_Data,SERVIZIO!$A$2)),1),"Settore",INDEX(Tendina_Settori,SERVIZIO!$A$3))&lt;&gt;"",INDEX(Tendina_Settori,SERVIZIO!$A$3)=$B465)=TRUE,GETPIVOTDATA("N. Punti Vendita",$A$1,"Brand",$A465,"Data",DATE(YEAR(INDEX(Tendina_Data,SERVIZIO!$A$2)),MONTH(INDEX(Tendina_Data,SERVIZIO!$A$2)),1),"Settore",INDEX(Tendina_Settori,SERVIZIO!$A$3)),"")),"")</f>
        <v/>
      </c>
      <c r="P465" s="31" t="str">
        <f ca="1">IF(O465&lt;&gt;"",O465-(COUNTIF($O$3:O465,O465)/1000),"")</f>
        <v/>
      </c>
      <c r="Q465" s="31" t="str">
        <f t="shared" ca="1" si="23"/>
        <v/>
      </c>
      <c r="R465" s="31"/>
      <c r="S465" s="31">
        <v>463</v>
      </c>
      <c r="T465" s="31" t="str">
        <f t="shared" ca="1" si="21"/>
        <v/>
      </c>
      <c r="U465" s="31" t="str">
        <f t="shared" ca="1" si="22"/>
        <v/>
      </c>
      <c r="V465" s="31" t="str">
        <f ca="1">IF(INDEX(Tendina_Brand_per_Settore,SERVIZIO!$A$4)='Pivot Punti Vendita'!$T465,'Pivot Punti Vendita'!$U465,"")</f>
        <v/>
      </c>
    </row>
    <row r="466" spans="15:22" x14ac:dyDescent="0.25">
      <c r="O466" s="31" t="str">
        <f ca="1">IFERROR(IF(SERVIZIO!$A$3=1,IF(GETPIVOTDATA("N. Punti Vendita",$A$1,"Brand",$A466,"Data",DATE(YEAR(INDEX(Tendina_Data,SERVIZIO!$A$2)),MONTH(INDEX(Tendina_Data,SERVIZIO!$A$2)),1),"Settore",$B466)&lt;&gt;"",GETPIVOTDATA("N. Punti Vendita",$A$1,"Brand",$A466,"Data",DATE(YEAR(INDEX(Tendina_Data,SERVIZIO!$A$2)),MONTH(INDEX(Tendina_Data,SERVIZIO!$A$2)),1),"Settore",$B466),""),IF(AND(GETPIVOTDATA("N. Punti Vendita",$A$1,"Brand",$A466,"Data",DATE(YEAR(INDEX(Tendina_Data,SERVIZIO!$A$2)),MONTH(INDEX(Tendina_Data,SERVIZIO!$A$2)),1),"Settore",INDEX(Tendina_Settori,SERVIZIO!$A$3))&lt;&gt;"",INDEX(Tendina_Settori,SERVIZIO!$A$3)=$B466)=TRUE,GETPIVOTDATA("N. Punti Vendita",$A$1,"Brand",$A466,"Data",DATE(YEAR(INDEX(Tendina_Data,SERVIZIO!$A$2)),MONTH(INDEX(Tendina_Data,SERVIZIO!$A$2)),1),"Settore",INDEX(Tendina_Settori,SERVIZIO!$A$3)),"")),"")</f>
        <v/>
      </c>
      <c r="P466" s="31" t="str">
        <f ca="1">IF(O466&lt;&gt;"",O466-(COUNTIF($O$3:O466,O466)/1000),"")</f>
        <v/>
      </c>
      <c r="Q466" s="31" t="str">
        <f t="shared" ca="1" si="23"/>
        <v/>
      </c>
      <c r="R466" s="31"/>
      <c r="S466" s="31">
        <v>464</v>
      </c>
      <c r="T466" s="31" t="str">
        <f t="shared" ca="1" si="21"/>
        <v/>
      </c>
      <c r="U466" s="31" t="str">
        <f t="shared" ca="1" si="22"/>
        <v/>
      </c>
      <c r="V466" s="31" t="str">
        <f ca="1">IF(INDEX(Tendina_Brand_per_Settore,SERVIZIO!$A$4)='Pivot Punti Vendita'!$T466,'Pivot Punti Vendita'!$U466,"")</f>
        <v/>
      </c>
    </row>
    <row r="467" spans="15:22" x14ac:dyDescent="0.25">
      <c r="O467" s="31" t="str">
        <f ca="1">IFERROR(IF(SERVIZIO!$A$3=1,IF(GETPIVOTDATA("N. Punti Vendita",$A$1,"Brand",$A467,"Data",DATE(YEAR(INDEX(Tendina_Data,SERVIZIO!$A$2)),MONTH(INDEX(Tendina_Data,SERVIZIO!$A$2)),1),"Settore",$B467)&lt;&gt;"",GETPIVOTDATA("N. Punti Vendita",$A$1,"Brand",$A467,"Data",DATE(YEAR(INDEX(Tendina_Data,SERVIZIO!$A$2)),MONTH(INDEX(Tendina_Data,SERVIZIO!$A$2)),1),"Settore",$B467),""),IF(AND(GETPIVOTDATA("N. Punti Vendita",$A$1,"Brand",$A467,"Data",DATE(YEAR(INDEX(Tendina_Data,SERVIZIO!$A$2)),MONTH(INDEX(Tendina_Data,SERVIZIO!$A$2)),1),"Settore",INDEX(Tendina_Settori,SERVIZIO!$A$3))&lt;&gt;"",INDEX(Tendina_Settori,SERVIZIO!$A$3)=$B467)=TRUE,GETPIVOTDATA("N. Punti Vendita",$A$1,"Brand",$A467,"Data",DATE(YEAR(INDEX(Tendina_Data,SERVIZIO!$A$2)),MONTH(INDEX(Tendina_Data,SERVIZIO!$A$2)),1),"Settore",INDEX(Tendina_Settori,SERVIZIO!$A$3)),"")),"")</f>
        <v/>
      </c>
      <c r="P467" s="31" t="str">
        <f ca="1">IF(O467&lt;&gt;"",O467-(COUNTIF($O$3:O467,O467)/1000),"")</f>
        <v/>
      </c>
      <c r="Q467" s="31" t="str">
        <f t="shared" ca="1" si="23"/>
        <v/>
      </c>
      <c r="R467" s="31"/>
      <c r="S467" s="31">
        <v>465</v>
      </c>
      <c r="T467" s="31" t="str">
        <f t="shared" ca="1" si="21"/>
        <v/>
      </c>
      <c r="U467" s="31" t="str">
        <f t="shared" ca="1" si="22"/>
        <v/>
      </c>
      <c r="V467" s="31" t="str">
        <f ca="1">IF(INDEX(Tendina_Brand_per_Settore,SERVIZIO!$A$4)='Pivot Punti Vendita'!$T467,'Pivot Punti Vendita'!$U467,"")</f>
        <v/>
      </c>
    </row>
    <row r="468" spans="15:22" x14ac:dyDescent="0.25">
      <c r="O468" s="31" t="str">
        <f ca="1">IFERROR(IF(SERVIZIO!$A$3=1,IF(GETPIVOTDATA("N. Punti Vendita",$A$1,"Brand",$A468,"Data",DATE(YEAR(INDEX(Tendina_Data,SERVIZIO!$A$2)),MONTH(INDEX(Tendina_Data,SERVIZIO!$A$2)),1),"Settore",$B468)&lt;&gt;"",GETPIVOTDATA("N. Punti Vendita",$A$1,"Brand",$A468,"Data",DATE(YEAR(INDEX(Tendina_Data,SERVIZIO!$A$2)),MONTH(INDEX(Tendina_Data,SERVIZIO!$A$2)),1),"Settore",$B468),""),IF(AND(GETPIVOTDATA("N. Punti Vendita",$A$1,"Brand",$A468,"Data",DATE(YEAR(INDEX(Tendina_Data,SERVIZIO!$A$2)),MONTH(INDEX(Tendina_Data,SERVIZIO!$A$2)),1),"Settore",INDEX(Tendina_Settori,SERVIZIO!$A$3))&lt;&gt;"",INDEX(Tendina_Settori,SERVIZIO!$A$3)=$B468)=TRUE,GETPIVOTDATA("N. Punti Vendita",$A$1,"Brand",$A468,"Data",DATE(YEAR(INDEX(Tendina_Data,SERVIZIO!$A$2)),MONTH(INDEX(Tendina_Data,SERVIZIO!$A$2)),1),"Settore",INDEX(Tendina_Settori,SERVIZIO!$A$3)),"")),"")</f>
        <v/>
      </c>
      <c r="P468" s="31" t="str">
        <f ca="1">IF(O468&lt;&gt;"",O468-(COUNTIF($O$3:O468,O468)/1000),"")</f>
        <v/>
      </c>
      <c r="Q468" s="31" t="str">
        <f t="shared" ca="1" si="23"/>
        <v/>
      </c>
      <c r="R468" s="31"/>
      <c r="S468" s="31">
        <v>466</v>
      </c>
      <c r="T468" s="31" t="str">
        <f t="shared" ca="1" si="21"/>
        <v/>
      </c>
      <c r="U468" s="31" t="str">
        <f t="shared" ca="1" si="22"/>
        <v/>
      </c>
      <c r="V468" s="31" t="str">
        <f ca="1">IF(INDEX(Tendina_Brand_per_Settore,SERVIZIO!$A$4)='Pivot Punti Vendita'!$T468,'Pivot Punti Vendita'!$U468,"")</f>
        <v/>
      </c>
    </row>
    <row r="469" spans="15:22" x14ac:dyDescent="0.25">
      <c r="O469" s="31" t="str">
        <f ca="1">IFERROR(IF(SERVIZIO!$A$3=1,IF(GETPIVOTDATA("N. Punti Vendita",$A$1,"Brand",$A469,"Data",DATE(YEAR(INDEX(Tendina_Data,SERVIZIO!$A$2)),MONTH(INDEX(Tendina_Data,SERVIZIO!$A$2)),1),"Settore",$B469)&lt;&gt;"",GETPIVOTDATA("N. Punti Vendita",$A$1,"Brand",$A469,"Data",DATE(YEAR(INDEX(Tendina_Data,SERVIZIO!$A$2)),MONTH(INDEX(Tendina_Data,SERVIZIO!$A$2)),1),"Settore",$B469),""),IF(AND(GETPIVOTDATA("N. Punti Vendita",$A$1,"Brand",$A469,"Data",DATE(YEAR(INDEX(Tendina_Data,SERVIZIO!$A$2)),MONTH(INDEX(Tendina_Data,SERVIZIO!$A$2)),1),"Settore",INDEX(Tendina_Settori,SERVIZIO!$A$3))&lt;&gt;"",INDEX(Tendina_Settori,SERVIZIO!$A$3)=$B469)=TRUE,GETPIVOTDATA("N. Punti Vendita",$A$1,"Brand",$A469,"Data",DATE(YEAR(INDEX(Tendina_Data,SERVIZIO!$A$2)),MONTH(INDEX(Tendina_Data,SERVIZIO!$A$2)),1),"Settore",INDEX(Tendina_Settori,SERVIZIO!$A$3)),"")),"")</f>
        <v/>
      </c>
      <c r="P469" s="31" t="str">
        <f ca="1">IF(O469&lt;&gt;"",O469-(COUNTIF($O$3:O469,O469)/1000),"")</f>
        <v/>
      </c>
      <c r="Q469" s="31" t="str">
        <f t="shared" ca="1" si="23"/>
        <v/>
      </c>
      <c r="R469" s="31"/>
      <c r="S469" s="31">
        <v>467</v>
      </c>
      <c r="T469" s="31" t="str">
        <f t="shared" ca="1" si="21"/>
        <v/>
      </c>
      <c r="U469" s="31" t="str">
        <f t="shared" ca="1" si="22"/>
        <v/>
      </c>
      <c r="V469" s="31" t="str">
        <f ca="1">IF(INDEX(Tendina_Brand_per_Settore,SERVIZIO!$A$4)='Pivot Punti Vendita'!$T469,'Pivot Punti Vendita'!$U469,"")</f>
        <v/>
      </c>
    </row>
    <row r="470" spans="15:22" x14ac:dyDescent="0.25">
      <c r="O470" s="31" t="str">
        <f ca="1">IFERROR(IF(SERVIZIO!$A$3=1,IF(GETPIVOTDATA("N. Punti Vendita",$A$1,"Brand",$A470,"Data",DATE(YEAR(INDEX(Tendina_Data,SERVIZIO!$A$2)),MONTH(INDEX(Tendina_Data,SERVIZIO!$A$2)),1),"Settore",$B470)&lt;&gt;"",GETPIVOTDATA("N. Punti Vendita",$A$1,"Brand",$A470,"Data",DATE(YEAR(INDEX(Tendina_Data,SERVIZIO!$A$2)),MONTH(INDEX(Tendina_Data,SERVIZIO!$A$2)),1),"Settore",$B470),""),IF(AND(GETPIVOTDATA("N. Punti Vendita",$A$1,"Brand",$A470,"Data",DATE(YEAR(INDEX(Tendina_Data,SERVIZIO!$A$2)),MONTH(INDEX(Tendina_Data,SERVIZIO!$A$2)),1),"Settore",INDEX(Tendina_Settori,SERVIZIO!$A$3))&lt;&gt;"",INDEX(Tendina_Settori,SERVIZIO!$A$3)=$B470)=TRUE,GETPIVOTDATA("N. Punti Vendita",$A$1,"Brand",$A470,"Data",DATE(YEAR(INDEX(Tendina_Data,SERVIZIO!$A$2)),MONTH(INDEX(Tendina_Data,SERVIZIO!$A$2)),1),"Settore",INDEX(Tendina_Settori,SERVIZIO!$A$3)),"")),"")</f>
        <v/>
      </c>
      <c r="P470" s="31" t="str">
        <f ca="1">IF(O470&lt;&gt;"",O470-(COUNTIF($O$3:O470,O470)/1000),"")</f>
        <v/>
      </c>
      <c r="Q470" s="31" t="str">
        <f t="shared" ca="1" si="23"/>
        <v/>
      </c>
      <c r="R470" s="31"/>
      <c r="S470" s="31">
        <v>468</v>
      </c>
      <c r="T470" s="31" t="str">
        <f t="shared" ca="1" si="21"/>
        <v/>
      </c>
      <c r="U470" s="31" t="str">
        <f t="shared" ca="1" si="22"/>
        <v/>
      </c>
      <c r="V470" s="31" t="str">
        <f ca="1">IF(INDEX(Tendina_Brand_per_Settore,SERVIZIO!$A$4)='Pivot Punti Vendita'!$T470,'Pivot Punti Vendita'!$U470,"")</f>
        <v/>
      </c>
    </row>
    <row r="471" spans="15:22" x14ac:dyDescent="0.25">
      <c r="O471" s="31" t="str">
        <f ca="1">IFERROR(IF(SERVIZIO!$A$3=1,IF(GETPIVOTDATA("N. Punti Vendita",$A$1,"Brand",$A471,"Data",DATE(YEAR(INDEX(Tendina_Data,SERVIZIO!$A$2)),MONTH(INDEX(Tendina_Data,SERVIZIO!$A$2)),1),"Settore",$B471)&lt;&gt;"",GETPIVOTDATA("N. Punti Vendita",$A$1,"Brand",$A471,"Data",DATE(YEAR(INDEX(Tendina_Data,SERVIZIO!$A$2)),MONTH(INDEX(Tendina_Data,SERVIZIO!$A$2)),1),"Settore",$B471),""),IF(AND(GETPIVOTDATA("N. Punti Vendita",$A$1,"Brand",$A471,"Data",DATE(YEAR(INDEX(Tendina_Data,SERVIZIO!$A$2)),MONTH(INDEX(Tendina_Data,SERVIZIO!$A$2)),1),"Settore",INDEX(Tendina_Settori,SERVIZIO!$A$3))&lt;&gt;"",INDEX(Tendina_Settori,SERVIZIO!$A$3)=$B471)=TRUE,GETPIVOTDATA("N. Punti Vendita",$A$1,"Brand",$A471,"Data",DATE(YEAR(INDEX(Tendina_Data,SERVIZIO!$A$2)),MONTH(INDEX(Tendina_Data,SERVIZIO!$A$2)),1),"Settore",INDEX(Tendina_Settori,SERVIZIO!$A$3)),"")),"")</f>
        <v/>
      </c>
      <c r="P471" s="31" t="str">
        <f ca="1">IF(O471&lt;&gt;"",O471-(COUNTIF($O$3:O471,O471)/1000),"")</f>
        <v/>
      </c>
      <c r="Q471" s="31" t="str">
        <f t="shared" ca="1" si="23"/>
        <v/>
      </c>
      <c r="R471" s="31"/>
      <c r="S471" s="31">
        <v>469</v>
      </c>
      <c r="T471" s="31" t="str">
        <f t="shared" ca="1" si="21"/>
        <v/>
      </c>
      <c r="U471" s="31" t="str">
        <f t="shared" ca="1" si="22"/>
        <v/>
      </c>
      <c r="V471" s="31" t="str">
        <f ca="1">IF(INDEX(Tendina_Brand_per_Settore,SERVIZIO!$A$4)='Pivot Punti Vendita'!$T471,'Pivot Punti Vendita'!$U471,"")</f>
        <v/>
      </c>
    </row>
    <row r="472" spans="15:22" x14ac:dyDescent="0.25">
      <c r="O472" s="31" t="str">
        <f ca="1">IFERROR(IF(SERVIZIO!$A$3=1,IF(GETPIVOTDATA("N. Punti Vendita",$A$1,"Brand",$A472,"Data",DATE(YEAR(INDEX(Tendina_Data,SERVIZIO!$A$2)),MONTH(INDEX(Tendina_Data,SERVIZIO!$A$2)),1),"Settore",$B472)&lt;&gt;"",GETPIVOTDATA("N. Punti Vendita",$A$1,"Brand",$A472,"Data",DATE(YEAR(INDEX(Tendina_Data,SERVIZIO!$A$2)),MONTH(INDEX(Tendina_Data,SERVIZIO!$A$2)),1),"Settore",$B472),""),IF(AND(GETPIVOTDATA("N. Punti Vendita",$A$1,"Brand",$A472,"Data",DATE(YEAR(INDEX(Tendina_Data,SERVIZIO!$A$2)),MONTH(INDEX(Tendina_Data,SERVIZIO!$A$2)),1),"Settore",INDEX(Tendina_Settori,SERVIZIO!$A$3))&lt;&gt;"",INDEX(Tendina_Settori,SERVIZIO!$A$3)=$B472)=TRUE,GETPIVOTDATA("N. Punti Vendita",$A$1,"Brand",$A472,"Data",DATE(YEAR(INDEX(Tendina_Data,SERVIZIO!$A$2)),MONTH(INDEX(Tendina_Data,SERVIZIO!$A$2)),1),"Settore",INDEX(Tendina_Settori,SERVIZIO!$A$3)),"")),"")</f>
        <v/>
      </c>
      <c r="P472" s="31" t="str">
        <f ca="1">IF(O472&lt;&gt;"",O472-(COUNTIF($O$3:O472,O472)/1000),"")</f>
        <v/>
      </c>
      <c r="Q472" s="31" t="str">
        <f t="shared" ca="1" si="23"/>
        <v/>
      </c>
      <c r="R472" s="31"/>
      <c r="S472" s="31">
        <v>470</v>
      </c>
      <c r="T472" s="31" t="str">
        <f t="shared" ca="1" si="21"/>
        <v/>
      </c>
      <c r="U472" s="31" t="str">
        <f t="shared" ca="1" si="22"/>
        <v/>
      </c>
      <c r="V472" s="31" t="str">
        <f ca="1">IF(INDEX(Tendina_Brand_per_Settore,SERVIZIO!$A$4)='Pivot Punti Vendita'!$T472,'Pivot Punti Vendita'!$U472,"")</f>
        <v/>
      </c>
    </row>
    <row r="473" spans="15:22" x14ac:dyDescent="0.25">
      <c r="O473" s="31" t="str">
        <f ca="1">IFERROR(IF(SERVIZIO!$A$3=1,IF(GETPIVOTDATA("N. Punti Vendita",$A$1,"Brand",$A473,"Data",DATE(YEAR(INDEX(Tendina_Data,SERVIZIO!$A$2)),MONTH(INDEX(Tendina_Data,SERVIZIO!$A$2)),1),"Settore",$B473)&lt;&gt;"",GETPIVOTDATA("N. Punti Vendita",$A$1,"Brand",$A473,"Data",DATE(YEAR(INDEX(Tendina_Data,SERVIZIO!$A$2)),MONTH(INDEX(Tendina_Data,SERVIZIO!$A$2)),1),"Settore",$B473),""),IF(AND(GETPIVOTDATA("N. Punti Vendita",$A$1,"Brand",$A473,"Data",DATE(YEAR(INDEX(Tendina_Data,SERVIZIO!$A$2)),MONTH(INDEX(Tendina_Data,SERVIZIO!$A$2)),1),"Settore",INDEX(Tendina_Settori,SERVIZIO!$A$3))&lt;&gt;"",INDEX(Tendina_Settori,SERVIZIO!$A$3)=$B473)=TRUE,GETPIVOTDATA("N. Punti Vendita",$A$1,"Brand",$A473,"Data",DATE(YEAR(INDEX(Tendina_Data,SERVIZIO!$A$2)),MONTH(INDEX(Tendina_Data,SERVIZIO!$A$2)),1),"Settore",INDEX(Tendina_Settori,SERVIZIO!$A$3)),"")),"")</f>
        <v/>
      </c>
      <c r="P473" s="31" t="str">
        <f ca="1">IF(O473&lt;&gt;"",O473-(COUNTIF($O$3:O473,O473)/1000),"")</f>
        <v/>
      </c>
      <c r="Q473" s="31" t="str">
        <f t="shared" ca="1" si="23"/>
        <v/>
      </c>
      <c r="R473" s="31"/>
      <c r="S473" s="31">
        <v>471</v>
      </c>
      <c r="T473" s="31" t="str">
        <f t="shared" ca="1" si="21"/>
        <v/>
      </c>
      <c r="U473" s="31" t="str">
        <f t="shared" ca="1" si="22"/>
        <v/>
      </c>
      <c r="V473" s="31" t="str">
        <f ca="1">IF(INDEX(Tendina_Brand_per_Settore,SERVIZIO!$A$4)='Pivot Punti Vendita'!$T473,'Pivot Punti Vendita'!$U473,"")</f>
        <v/>
      </c>
    </row>
    <row r="474" spans="15:22" x14ac:dyDescent="0.25">
      <c r="O474" s="31" t="str">
        <f ca="1">IFERROR(IF(SERVIZIO!$A$3=1,IF(GETPIVOTDATA("N. Punti Vendita",$A$1,"Brand",$A474,"Data",DATE(YEAR(INDEX(Tendina_Data,SERVIZIO!$A$2)),MONTH(INDEX(Tendina_Data,SERVIZIO!$A$2)),1),"Settore",$B474)&lt;&gt;"",GETPIVOTDATA("N. Punti Vendita",$A$1,"Brand",$A474,"Data",DATE(YEAR(INDEX(Tendina_Data,SERVIZIO!$A$2)),MONTH(INDEX(Tendina_Data,SERVIZIO!$A$2)),1),"Settore",$B474),""),IF(AND(GETPIVOTDATA("N. Punti Vendita",$A$1,"Brand",$A474,"Data",DATE(YEAR(INDEX(Tendina_Data,SERVIZIO!$A$2)),MONTH(INDEX(Tendina_Data,SERVIZIO!$A$2)),1),"Settore",INDEX(Tendina_Settori,SERVIZIO!$A$3))&lt;&gt;"",INDEX(Tendina_Settori,SERVIZIO!$A$3)=$B474)=TRUE,GETPIVOTDATA("N. Punti Vendita",$A$1,"Brand",$A474,"Data",DATE(YEAR(INDEX(Tendina_Data,SERVIZIO!$A$2)),MONTH(INDEX(Tendina_Data,SERVIZIO!$A$2)),1),"Settore",INDEX(Tendina_Settori,SERVIZIO!$A$3)),"")),"")</f>
        <v/>
      </c>
      <c r="P474" s="31" t="str">
        <f ca="1">IF(O474&lt;&gt;"",O474-(COUNTIF($O$3:O474,O474)/1000),"")</f>
        <v/>
      </c>
      <c r="Q474" s="31" t="str">
        <f t="shared" ca="1" si="23"/>
        <v/>
      </c>
      <c r="R474" s="31"/>
      <c r="S474" s="31">
        <v>472</v>
      </c>
      <c r="T474" s="31" t="str">
        <f t="shared" ca="1" si="21"/>
        <v/>
      </c>
      <c r="U474" s="31" t="str">
        <f t="shared" ca="1" si="22"/>
        <v/>
      </c>
      <c r="V474" s="31" t="str">
        <f ca="1">IF(INDEX(Tendina_Brand_per_Settore,SERVIZIO!$A$4)='Pivot Punti Vendita'!$T474,'Pivot Punti Vendita'!$U474,"")</f>
        <v/>
      </c>
    </row>
    <row r="475" spans="15:22" x14ac:dyDescent="0.25">
      <c r="O475" s="31" t="str">
        <f ca="1">IFERROR(IF(SERVIZIO!$A$3=1,IF(GETPIVOTDATA("N. Punti Vendita",$A$1,"Brand",$A475,"Data",DATE(YEAR(INDEX(Tendina_Data,SERVIZIO!$A$2)),MONTH(INDEX(Tendina_Data,SERVIZIO!$A$2)),1),"Settore",$B475)&lt;&gt;"",GETPIVOTDATA("N. Punti Vendita",$A$1,"Brand",$A475,"Data",DATE(YEAR(INDEX(Tendina_Data,SERVIZIO!$A$2)),MONTH(INDEX(Tendina_Data,SERVIZIO!$A$2)),1),"Settore",$B475),""),IF(AND(GETPIVOTDATA("N. Punti Vendita",$A$1,"Brand",$A475,"Data",DATE(YEAR(INDEX(Tendina_Data,SERVIZIO!$A$2)),MONTH(INDEX(Tendina_Data,SERVIZIO!$A$2)),1),"Settore",INDEX(Tendina_Settori,SERVIZIO!$A$3))&lt;&gt;"",INDEX(Tendina_Settori,SERVIZIO!$A$3)=$B475)=TRUE,GETPIVOTDATA("N. Punti Vendita",$A$1,"Brand",$A475,"Data",DATE(YEAR(INDEX(Tendina_Data,SERVIZIO!$A$2)),MONTH(INDEX(Tendina_Data,SERVIZIO!$A$2)),1),"Settore",INDEX(Tendina_Settori,SERVIZIO!$A$3)),"")),"")</f>
        <v/>
      </c>
      <c r="P475" s="31" t="str">
        <f ca="1">IF(O475&lt;&gt;"",O475-(COUNTIF($O$3:O475,O475)/1000),"")</f>
        <v/>
      </c>
      <c r="Q475" s="31" t="str">
        <f t="shared" ca="1" si="23"/>
        <v/>
      </c>
      <c r="R475" s="31"/>
      <c r="S475" s="31">
        <v>473</v>
      </c>
      <c r="T475" s="31" t="str">
        <f t="shared" ca="1" si="21"/>
        <v/>
      </c>
      <c r="U475" s="31" t="str">
        <f t="shared" ca="1" si="22"/>
        <v/>
      </c>
      <c r="V475" s="31" t="str">
        <f ca="1">IF(INDEX(Tendina_Brand_per_Settore,SERVIZIO!$A$4)='Pivot Punti Vendita'!$T475,'Pivot Punti Vendita'!$U475,"")</f>
        <v/>
      </c>
    </row>
    <row r="476" spans="15:22" x14ac:dyDescent="0.25">
      <c r="O476" s="31" t="str">
        <f ca="1">IFERROR(IF(SERVIZIO!$A$3=1,IF(GETPIVOTDATA("N. Punti Vendita",$A$1,"Brand",$A476,"Data",DATE(YEAR(INDEX(Tendina_Data,SERVIZIO!$A$2)),MONTH(INDEX(Tendina_Data,SERVIZIO!$A$2)),1),"Settore",$B476)&lt;&gt;"",GETPIVOTDATA("N. Punti Vendita",$A$1,"Brand",$A476,"Data",DATE(YEAR(INDEX(Tendina_Data,SERVIZIO!$A$2)),MONTH(INDEX(Tendina_Data,SERVIZIO!$A$2)),1),"Settore",$B476),""),IF(AND(GETPIVOTDATA("N. Punti Vendita",$A$1,"Brand",$A476,"Data",DATE(YEAR(INDEX(Tendina_Data,SERVIZIO!$A$2)),MONTH(INDEX(Tendina_Data,SERVIZIO!$A$2)),1),"Settore",INDEX(Tendina_Settori,SERVIZIO!$A$3))&lt;&gt;"",INDEX(Tendina_Settori,SERVIZIO!$A$3)=$B476)=TRUE,GETPIVOTDATA("N. Punti Vendita",$A$1,"Brand",$A476,"Data",DATE(YEAR(INDEX(Tendina_Data,SERVIZIO!$A$2)),MONTH(INDEX(Tendina_Data,SERVIZIO!$A$2)),1),"Settore",INDEX(Tendina_Settori,SERVIZIO!$A$3)),"")),"")</f>
        <v/>
      </c>
      <c r="P476" s="31" t="str">
        <f ca="1">IF(O476&lt;&gt;"",O476-(COUNTIF($O$3:O476,O476)/1000),"")</f>
        <v/>
      </c>
      <c r="Q476" s="31" t="str">
        <f t="shared" ca="1" si="23"/>
        <v/>
      </c>
      <c r="R476" s="31"/>
      <c r="S476" s="31">
        <v>474</v>
      </c>
      <c r="T476" s="31" t="str">
        <f t="shared" ca="1" si="21"/>
        <v/>
      </c>
      <c r="U476" s="31" t="str">
        <f t="shared" ca="1" si="22"/>
        <v/>
      </c>
      <c r="V476" s="31" t="str">
        <f ca="1">IF(INDEX(Tendina_Brand_per_Settore,SERVIZIO!$A$4)='Pivot Punti Vendita'!$T476,'Pivot Punti Vendita'!$U476,"")</f>
        <v/>
      </c>
    </row>
    <row r="477" spans="15:22" x14ac:dyDescent="0.25">
      <c r="O477" s="31" t="str">
        <f ca="1">IFERROR(IF(SERVIZIO!$A$3=1,IF(GETPIVOTDATA("N. Punti Vendita",$A$1,"Brand",$A477,"Data",DATE(YEAR(INDEX(Tendina_Data,SERVIZIO!$A$2)),MONTH(INDEX(Tendina_Data,SERVIZIO!$A$2)),1),"Settore",$B477)&lt;&gt;"",GETPIVOTDATA("N. Punti Vendita",$A$1,"Brand",$A477,"Data",DATE(YEAR(INDEX(Tendina_Data,SERVIZIO!$A$2)),MONTH(INDEX(Tendina_Data,SERVIZIO!$A$2)),1),"Settore",$B477),""),IF(AND(GETPIVOTDATA("N. Punti Vendita",$A$1,"Brand",$A477,"Data",DATE(YEAR(INDEX(Tendina_Data,SERVIZIO!$A$2)),MONTH(INDEX(Tendina_Data,SERVIZIO!$A$2)),1),"Settore",INDEX(Tendina_Settori,SERVIZIO!$A$3))&lt;&gt;"",INDEX(Tendina_Settori,SERVIZIO!$A$3)=$B477)=TRUE,GETPIVOTDATA("N. Punti Vendita",$A$1,"Brand",$A477,"Data",DATE(YEAR(INDEX(Tendina_Data,SERVIZIO!$A$2)),MONTH(INDEX(Tendina_Data,SERVIZIO!$A$2)),1),"Settore",INDEX(Tendina_Settori,SERVIZIO!$A$3)),"")),"")</f>
        <v/>
      </c>
      <c r="P477" s="31" t="str">
        <f ca="1">IF(O477&lt;&gt;"",O477-(COUNTIF($O$3:O477,O477)/1000),"")</f>
        <v/>
      </c>
      <c r="Q477" s="31" t="str">
        <f t="shared" ca="1" si="23"/>
        <v/>
      </c>
      <c r="R477" s="31"/>
      <c r="S477" s="31">
        <v>475</v>
      </c>
      <c r="T477" s="31" t="str">
        <f t="shared" ca="1" si="21"/>
        <v/>
      </c>
      <c r="U477" s="31" t="str">
        <f t="shared" ca="1" si="22"/>
        <v/>
      </c>
      <c r="V477" s="31" t="str">
        <f ca="1">IF(INDEX(Tendina_Brand_per_Settore,SERVIZIO!$A$4)='Pivot Punti Vendita'!$T477,'Pivot Punti Vendita'!$U477,"")</f>
        <v/>
      </c>
    </row>
    <row r="478" spans="15:22" x14ac:dyDescent="0.25">
      <c r="O478" s="31" t="str">
        <f ca="1">IFERROR(IF(SERVIZIO!$A$3=1,IF(GETPIVOTDATA("N. Punti Vendita",$A$1,"Brand",$A478,"Data",DATE(YEAR(INDEX(Tendina_Data,SERVIZIO!$A$2)),MONTH(INDEX(Tendina_Data,SERVIZIO!$A$2)),1),"Settore",$B478)&lt;&gt;"",GETPIVOTDATA("N. Punti Vendita",$A$1,"Brand",$A478,"Data",DATE(YEAR(INDEX(Tendina_Data,SERVIZIO!$A$2)),MONTH(INDEX(Tendina_Data,SERVIZIO!$A$2)),1),"Settore",$B478),""),IF(AND(GETPIVOTDATA("N. Punti Vendita",$A$1,"Brand",$A478,"Data",DATE(YEAR(INDEX(Tendina_Data,SERVIZIO!$A$2)),MONTH(INDEX(Tendina_Data,SERVIZIO!$A$2)),1),"Settore",INDEX(Tendina_Settori,SERVIZIO!$A$3))&lt;&gt;"",INDEX(Tendina_Settori,SERVIZIO!$A$3)=$B478)=TRUE,GETPIVOTDATA("N. Punti Vendita",$A$1,"Brand",$A478,"Data",DATE(YEAR(INDEX(Tendina_Data,SERVIZIO!$A$2)),MONTH(INDEX(Tendina_Data,SERVIZIO!$A$2)),1),"Settore",INDEX(Tendina_Settori,SERVIZIO!$A$3)),"")),"")</f>
        <v/>
      </c>
      <c r="P478" s="31" t="str">
        <f ca="1">IF(O478&lt;&gt;"",O478-(COUNTIF($O$3:O478,O478)/1000),"")</f>
        <v/>
      </c>
      <c r="Q478" s="31" t="str">
        <f t="shared" ca="1" si="23"/>
        <v/>
      </c>
      <c r="R478" s="31"/>
      <c r="S478" s="31">
        <v>476</v>
      </c>
      <c r="T478" s="31" t="str">
        <f t="shared" ca="1" si="21"/>
        <v/>
      </c>
      <c r="U478" s="31" t="str">
        <f t="shared" ca="1" si="22"/>
        <v/>
      </c>
      <c r="V478" s="31" t="str">
        <f ca="1">IF(INDEX(Tendina_Brand_per_Settore,SERVIZIO!$A$4)='Pivot Punti Vendita'!$T478,'Pivot Punti Vendita'!$U478,"")</f>
        <v/>
      </c>
    </row>
    <row r="479" spans="15:22" x14ac:dyDescent="0.25">
      <c r="O479" s="31" t="str">
        <f ca="1">IFERROR(IF(SERVIZIO!$A$3=1,IF(GETPIVOTDATA("N. Punti Vendita",$A$1,"Brand",$A479,"Data",DATE(YEAR(INDEX(Tendina_Data,SERVIZIO!$A$2)),MONTH(INDEX(Tendina_Data,SERVIZIO!$A$2)),1),"Settore",$B479)&lt;&gt;"",GETPIVOTDATA("N. Punti Vendita",$A$1,"Brand",$A479,"Data",DATE(YEAR(INDEX(Tendina_Data,SERVIZIO!$A$2)),MONTH(INDEX(Tendina_Data,SERVIZIO!$A$2)),1),"Settore",$B479),""),IF(AND(GETPIVOTDATA("N. Punti Vendita",$A$1,"Brand",$A479,"Data",DATE(YEAR(INDEX(Tendina_Data,SERVIZIO!$A$2)),MONTH(INDEX(Tendina_Data,SERVIZIO!$A$2)),1),"Settore",INDEX(Tendina_Settori,SERVIZIO!$A$3))&lt;&gt;"",INDEX(Tendina_Settori,SERVIZIO!$A$3)=$B479)=TRUE,GETPIVOTDATA("N. Punti Vendita",$A$1,"Brand",$A479,"Data",DATE(YEAR(INDEX(Tendina_Data,SERVIZIO!$A$2)),MONTH(INDEX(Tendina_Data,SERVIZIO!$A$2)),1),"Settore",INDEX(Tendina_Settori,SERVIZIO!$A$3)),"")),"")</f>
        <v/>
      </c>
      <c r="P479" s="31" t="str">
        <f ca="1">IF(O479&lt;&gt;"",O479-(COUNTIF($O$3:O479,O479)/1000),"")</f>
        <v/>
      </c>
      <c r="Q479" s="31" t="str">
        <f t="shared" ca="1" si="23"/>
        <v/>
      </c>
      <c r="R479" s="31"/>
      <c r="S479" s="31">
        <v>477</v>
      </c>
      <c r="T479" s="31" t="str">
        <f t="shared" ca="1" si="21"/>
        <v/>
      </c>
      <c r="U479" s="31" t="str">
        <f t="shared" ca="1" si="22"/>
        <v/>
      </c>
      <c r="V479" s="31" t="str">
        <f ca="1">IF(INDEX(Tendina_Brand_per_Settore,SERVIZIO!$A$4)='Pivot Punti Vendita'!$T479,'Pivot Punti Vendita'!$U479,"")</f>
        <v/>
      </c>
    </row>
    <row r="480" spans="15:22" x14ac:dyDescent="0.25">
      <c r="O480" s="31" t="str">
        <f ca="1">IFERROR(IF(SERVIZIO!$A$3=1,IF(GETPIVOTDATA("N. Punti Vendita",$A$1,"Brand",$A480,"Data",DATE(YEAR(INDEX(Tendina_Data,SERVIZIO!$A$2)),MONTH(INDEX(Tendina_Data,SERVIZIO!$A$2)),1),"Settore",$B480)&lt;&gt;"",GETPIVOTDATA("N. Punti Vendita",$A$1,"Brand",$A480,"Data",DATE(YEAR(INDEX(Tendina_Data,SERVIZIO!$A$2)),MONTH(INDEX(Tendina_Data,SERVIZIO!$A$2)),1),"Settore",$B480),""),IF(AND(GETPIVOTDATA("N. Punti Vendita",$A$1,"Brand",$A480,"Data",DATE(YEAR(INDEX(Tendina_Data,SERVIZIO!$A$2)),MONTH(INDEX(Tendina_Data,SERVIZIO!$A$2)),1),"Settore",INDEX(Tendina_Settori,SERVIZIO!$A$3))&lt;&gt;"",INDEX(Tendina_Settori,SERVIZIO!$A$3)=$B480)=TRUE,GETPIVOTDATA("N. Punti Vendita",$A$1,"Brand",$A480,"Data",DATE(YEAR(INDEX(Tendina_Data,SERVIZIO!$A$2)),MONTH(INDEX(Tendina_Data,SERVIZIO!$A$2)),1),"Settore",INDEX(Tendina_Settori,SERVIZIO!$A$3)),"")),"")</f>
        <v/>
      </c>
      <c r="P480" s="31" t="str">
        <f ca="1">IF(O480&lt;&gt;"",O480-(COUNTIF($O$3:O480,O480)/1000),"")</f>
        <v/>
      </c>
      <c r="Q480" s="31" t="str">
        <f t="shared" ca="1" si="23"/>
        <v/>
      </c>
      <c r="R480" s="31"/>
      <c r="S480" s="31">
        <v>478</v>
      </c>
      <c r="T480" s="31" t="str">
        <f t="shared" ca="1" si="21"/>
        <v/>
      </c>
      <c r="U480" s="31" t="str">
        <f t="shared" ca="1" si="22"/>
        <v/>
      </c>
      <c r="V480" s="31" t="str">
        <f ca="1">IF(INDEX(Tendina_Brand_per_Settore,SERVIZIO!$A$4)='Pivot Punti Vendita'!$T480,'Pivot Punti Vendita'!$U480,"")</f>
        <v/>
      </c>
    </row>
    <row r="481" spans="15:22" x14ac:dyDescent="0.25">
      <c r="O481" s="31" t="str">
        <f ca="1">IFERROR(IF(SERVIZIO!$A$3=1,IF(GETPIVOTDATA("N. Punti Vendita",$A$1,"Brand",$A481,"Data",DATE(YEAR(INDEX(Tendina_Data,SERVIZIO!$A$2)),MONTH(INDEX(Tendina_Data,SERVIZIO!$A$2)),1),"Settore",$B481)&lt;&gt;"",GETPIVOTDATA("N. Punti Vendita",$A$1,"Brand",$A481,"Data",DATE(YEAR(INDEX(Tendina_Data,SERVIZIO!$A$2)),MONTH(INDEX(Tendina_Data,SERVIZIO!$A$2)),1),"Settore",$B481),""),IF(AND(GETPIVOTDATA("N. Punti Vendita",$A$1,"Brand",$A481,"Data",DATE(YEAR(INDEX(Tendina_Data,SERVIZIO!$A$2)),MONTH(INDEX(Tendina_Data,SERVIZIO!$A$2)),1),"Settore",INDEX(Tendina_Settori,SERVIZIO!$A$3))&lt;&gt;"",INDEX(Tendina_Settori,SERVIZIO!$A$3)=$B481)=TRUE,GETPIVOTDATA("N. Punti Vendita",$A$1,"Brand",$A481,"Data",DATE(YEAR(INDEX(Tendina_Data,SERVIZIO!$A$2)),MONTH(INDEX(Tendina_Data,SERVIZIO!$A$2)),1),"Settore",INDEX(Tendina_Settori,SERVIZIO!$A$3)),"")),"")</f>
        <v/>
      </c>
      <c r="P481" s="31" t="str">
        <f ca="1">IF(O481&lt;&gt;"",O481-(COUNTIF($O$3:O481,O481)/1000),"")</f>
        <v/>
      </c>
      <c r="Q481" s="31" t="str">
        <f t="shared" ca="1" si="23"/>
        <v/>
      </c>
      <c r="R481" s="31"/>
      <c r="S481" s="31">
        <v>479</v>
      </c>
      <c r="T481" s="31" t="str">
        <f t="shared" ca="1" si="21"/>
        <v/>
      </c>
      <c r="U481" s="31" t="str">
        <f t="shared" ca="1" si="22"/>
        <v/>
      </c>
      <c r="V481" s="31" t="str">
        <f ca="1">IF(INDEX(Tendina_Brand_per_Settore,SERVIZIO!$A$4)='Pivot Punti Vendita'!$T481,'Pivot Punti Vendita'!$U481,"")</f>
        <v/>
      </c>
    </row>
    <row r="482" spans="15:22" x14ac:dyDescent="0.25">
      <c r="O482" s="31" t="str">
        <f ca="1">IFERROR(IF(SERVIZIO!$A$3=1,IF(GETPIVOTDATA("N. Punti Vendita",$A$1,"Brand",$A482,"Data",DATE(YEAR(INDEX(Tendina_Data,SERVIZIO!$A$2)),MONTH(INDEX(Tendina_Data,SERVIZIO!$A$2)),1),"Settore",$B482)&lt;&gt;"",GETPIVOTDATA("N. Punti Vendita",$A$1,"Brand",$A482,"Data",DATE(YEAR(INDEX(Tendina_Data,SERVIZIO!$A$2)),MONTH(INDEX(Tendina_Data,SERVIZIO!$A$2)),1),"Settore",$B482),""),IF(AND(GETPIVOTDATA("N. Punti Vendita",$A$1,"Brand",$A482,"Data",DATE(YEAR(INDEX(Tendina_Data,SERVIZIO!$A$2)),MONTH(INDEX(Tendina_Data,SERVIZIO!$A$2)),1),"Settore",INDEX(Tendina_Settori,SERVIZIO!$A$3))&lt;&gt;"",INDEX(Tendina_Settori,SERVIZIO!$A$3)=$B482)=TRUE,GETPIVOTDATA("N. Punti Vendita",$A$1,"Brand",$A482,"Data",DATE(YEAR(INDEX(Tendina_Data,SERVIZIO!$A$2)),MONTH(INDEX(Tendina_Data,SERVIZIO!$A$2)),1),"Settore",INDEX(Tendina_Settori,SERVIZIO!$A$3)),"")),"")</f>
        <v/>
      </c>
      <c r="P482" s="31" t="str">
        <f ca="1">IF(O482&lt;&gt;"",O482-(COUNTIF($O$3:O482,O482)/1000),"")</f>
        <v/>
      </c>
      <c r="Q482" s="31" t="str">
        <f t="shared" ca="1" si="23"/>
        <v/>
      </c>
      <c r="R482" s="31"/>
      <c r="S482" s="31">
        <v>480</v>
      </c>
      <c r="T482" s="31" t="str">
        <f t="shared" ca="1" si="21"/>
        <v/>
      </c>
      <c r="U482" s="31" t="str">
        <f t="shared" ca="1" si="22"/>
        <v/>
      </c>
      <c r="V482" s="31" t="str">
        <f ca="1">IF(INDEX(Tendina_Brand_per_Settore,SERVIZIO!$A$4)='Pivot Punti Vendita'!$T482,'Pivot Punti Vendita'!$U482,"")</f>
        <v/>
      </c>
    </row>
    <row r="483" spans="15:22" x14ac:dyDescent="0.25">
      <c r="O483" s="31" t="str">
        <f ca="1">IFERROR(IF(SERVIZIO!$A$3=1,IF(GETPIVOTDATA("N. Punti Vendita",$A$1,"Brand",$A483,"Data",DATE(YEAR(INDEX(Tendina_Data,SERVIZIO!$A$2)),MONTH(INDEX(Tendina_Data,SERVIZIO!$A$2)),1),"Settore",$B483)&lt;&gt;"",GETPIVOTDATA("N. Punti Vendita",$A$1,"Brand",$A483,"Data",DATE(YEAR(INDEX(Tendina_Data,SERVIZIO!$A$2)),MONTH(INDEX(Tendina_Data,SERVIZIO!$A$2)),1),"Settore",$B483),""),IF(AND(GETPIVOTDATA("N. Punti Vendita",$A$1,"Brand",$A483,"Data",DATE(YEAR(INDEX(Tendina_Data,SERVIZIO!$A$2)),MONTH(INDEX(Tendina_Data,SERVIZIO!$A$2)),1),"Settore",INDEX(Tendina_Settori,SERVIZIO!$A$3))&lt;&gt;"",INDEX(Tendina_Settori,SERVIZIO!$A$3)=$B483)=TRUE,GETPIVOTDATA("N. Punti Vendita",$A$1,"Brand",$A483,"Data",DATE(YEAR(INDEX(Tendina_Data,SERVIZIO!$A$2)),MONTH(INDEX(Tendina_Data,SERVIZIO!$A$2)),1),"Settore",INDEX(Tendina_Settori,SERVIZIO!$A$3)),"")),"")</f>
        <v/>
      </c>
      <c r="P483" s="31" t="str">
        <f ca="1">IF(O483&lt;&gt;"",O483-(COUNTIF($O$3:O483,O483)/1000),"")</f>
        <v/>
      </c>
      <c r="Q483" s="31" t="str">
        <f t="shared" ca="1" si="23"/>
        <v/>
      </c>
      <c r="R483" s="31"/>
      <c r="S483" s="31">
        <v>481</v>
      </c>
      <c r="T483" s="31" t="str">
        <f t="shared" ca="1" si="21"/>
        <v/>
      </c>
      <c r="U483" s="31" t="str">
        <f t="shared" ca="1" si="22"/>
        <v/>
      </c>
      <c r="V483" s="31" t="str">
        <f ca="1">IF(INDEX(Tendina_Brand_per_Settore,SERVIZIO!$A$4)='Pivot Punti Vendita'!$T483,'Pivot Punti Vendita'!$U483,"")</f>
        <v/>
      </c>
    </row>
    <row r="484" spans="15:22" x14ac:dyDescent="0.25">
      <c r="O484" s="31" t="str">
        <f ca="1">IFERROR(IF(SERVIZIO!$A$3=1,IF(GETPIVOTDATA("N. Punti Vendita",$A$1,"Brand",$A484,"Data",DATE(YEAR(INDEX(Tendina_Data,SERVIZIO!$A$2)),MONTH(INDEX(Tendina_Data,SERVIZIO!$A$2)),1),"Settore",$B484)&lt;&gt;"",GETPIVOTDATA("N. Punti Vendita",$A$1,"Brand",$A484,"Data",DATE(YEAR(INDEX(Tendina_Data,SERVIZIO!$A$2)),MONTH(INDEX(Tendina_Data,SERVIZIO!$A$2)),1),"Settore",$B484),""),IF(AND(GETPIVOTDATA("N. Punti Vendita",$A$1,"Brand",$A484,"Data",DATE(YEAR(INDEX(Tendina_Data,SERVIZIO!$A$2)),MONTH(INDEX(Tendina_Data,SERVIZIO!$A$2)),1),"Settore",INDEX(Tendina_Settori,SERVIZIO!$A$3))&lt;&gt;"",INDEX(Tendina_Settori,SERVIZIO!$A$3)=$B484)=TRUE,GETPIVOTDATA("N. Punti Vendita",$A$1,"Brand",$A484,"Data",DATE(YEAR(INDEX(Tendina_Data,SERVIZIO!$A$2)),MONTH(INDEX(Tendina_Data,SERVIZIO!$A$2)),1),"Settore",INDEX(Tendina_Settori,SERVIZIO!$A$3)),"")),"")</f>
        <v/>
      </c>
      <c r="P484" s="31" t="str">
        <f ca="1">IF(O484&lt;&gt;"",O484-(COUNTIF($O$3:O484,O484)/1000),"")</f>
        <v/>
      </c>
      <c r="Q484" s="31" t="str">
        <f t="shared" ca="1" si="23"/>
        <v/>
      </c>
      <c r="R484" s="31"/>
      <c r="S484" s="31">
        <v>482</v>
      </c>
      <c r="T484" s="31" t="str">
        <f t="shared" ca="1" si="21"/>
        <v/>
      </c>
      <c r="U484" s="31" t="str">
        <f t="shared" ca="1" si="22"/>
        <v/>
      </c>
      <c r="V484" s="31" t="str">
        <f ca="1">IF(INDEX(Tendina_Brand_per_Settore,SERVIZIO!$A$4)='Pivot Punti Vendita'!$T484,'Pivot Punti Vendita'!$U484,"")</f>
        <v/>
      </c>
    </row>
    <row r="485" spans="15:22" x14ac:dyDescent="0.25">
      <c r="O485" s="31" t="str">
        <f ca="1">IFERROR(IF(SERVIZIO!$A$3=1,IF(GETPIVOTDATA("N. Punti Vendita",$A$1,"Brand",$A485,"Data",DATE(YEAR(INDEX(Tendina_Data,SERVIZIO!$A$2)),MONTH(INDEX(Tendina_Data,SERVIZIO!$A$2)),1),"Settore",$B485)&lt;&gt;"",GETPIVOTDATA("N. Punti Vendita",$A$1,"Brand",$A485,"Data",DATE(YEAR(INDEX(Tendina_Data,SERVIZIO!$A$2)),MONTH(INDEX(Tendina_Data,SERVIZIO!$A$2)),1),"Settore",$B485),""),IF(AND(GETPIVOTDATA("N. Punti Vendita",$A$1,"Brand",$A485,"Data",DATE(YEAR(INDEX(Tendina_Data,SERVIZIO!$A$2)),MONTH(INDEX(Tendina_Data,SERVIZIO!$A$2)),1),"Settore",INDEX(Tendina_Settori,SERVIZIO!$A$3))&lt;&gt;"",INDEX(Tendina_Settori,SERVIZIO!$A$3)=$B485)=TRUE,GETPIVOTDATA("N. Punti Vendita",$A$1,"Brand",$A485,"Data",DATE(YEAR(INDEX(Tendina_Data,SERVIZIO!$A$2)),MONTH(INDEX(Tendina_Data,SERVIZIO!$A$2)),1),"Settore",INDEX(Tendina_Settori,SERVIZIO!$A$3)),"")),"")</f>
        <v/>
      </c>
      <c r="P485" s="31" t="str">
        <f ca="1">IF(O485&lt;&gt;"",O485-(COUNTIF($O$3:O485,O485)/1000),"")</f>
        <v/>
      </c>
      <c r="Q485" s="31" t="str">
        <f t="shared" ca="1" si="23"/>
        <v/>
      </c>
      <c r="R485" s="31"/>
      <c r="S485" s="31">
        <v>483</v>
      </c>
      <c r="T485" s="31" t="str">
        <f t="shared" ca="1" si="21"/>
        <v/>
      </c>
      <c r="U485" s="31" t="str">
        <f t="shared" ca="1" si="22"/>
        <v/>
      </c>
      <c r="V485" s="31" t="str">
        <f ca="1">IF(INDEX(Tendina_Brand_per_Settore,SERVIZIO!$A$4)='Pivot Punti Vendita'!$T485,'Pivot Punti Vendita'!$U485,"")</f>
        <v/>
      </c>
    </row>
    <row r="486" spans="15:22" x14ac:dyDescent="0.25">
      <c r="O486" s="31" t="str">
        <f ca="1">IFERROR(IF(SERVIZIO!$A$3=1,IF(GETPIVOTDATA("N. Punti Vendita",$A$1,"Brand",$A486,"Data",DATE(YEAR(INDEX(Tendina_Data,SERVIZIO!$A$2)),MONTH(INDEX(Tendina_Data,SERVIZIO!$A$2)),1),"Settore",$B486)&lt;&gt;"",GETPIVOTDATA("N. Punti Vendita",$A$1,"Brand",$A486,"Data",DATE(YEAR(INDEX(Tendina_Data,SERVIZIO!$A$2)),MONTH(INDEX(Tendina_Data,SERVIZIO!$A$2)),1),"Settore",$B486),""),IF(AND(GETPIVOTDATA("N. Punti Vendita",$A$1,"Brand",$A486,"Data",DATE(YEAR(INDEX(Tendina_Data,SERVIZIO!$A$2)),MONTH(INDEX(Tendina_Data,SERVIZIO!$A$2)),1),"Settore",INDEX(Tendina_Settori,SERVIZIO!$A$3))&lt;&gt;"",INDEX(Tendina_Settori,SERVIZIO!$A$3)=$B486)=TRUE,GETPIVOTDATA("N. Punti Vendita",$A$1,"Brand",$A486,"Data",DATE(YEAR(INDEX(Tendina_Data,SERVIZIO!$A$2)),MONTH(INDEX(Tendina_Data,SERVIZIO!$A$2)),1),"Settore",INDEX(Tendina_Settori,SERVIZIO!$A$3)),"")),"")</f>
        <v/>
      </c>
      <c r="P486" s="31" t="str">
        <f ca="1">IF(O486&lt;&gt;"",O486-(COUNTIF($O$3:O486,O486)/1000),"")</f>
        <v/>
      </c>
      <c r="Q486" s="31" t="str">
        <f t="shared" ca="1" si="23"/>
        <v/>
      </c>
      <c r="R486" s="31"/>
      <c r="S486" s="31">
        <v>484</v>
      </c>
      <c r="T486" s="31" t="str">
        <f t="shared" ca="1" si="21"/>
        <v/>
      </c>
      <c r="U486" s="31" t="str">
        <f t="shared" ca="1" si="22"/>
        <v/>
      </c>
      <c r="V486" s="31" t="str">
        <f ca="1">IF(INDEX(Tendina_Brand_per_Settore,SERVIZIO!$A$4)='Pivot Punti Vendita'!$T486,'Pivot Punti Vendita'!$U486,"")</f>
        <v/>
      </c>
    </row>
    <row r="487" spans="15:22" x14ac:dyDescent="0.25">
      <c r="O487" s="31" t="str">
        <f ca="1">IFERROR(IF(SERVIZIO!$A$3=1,IF(GETPIVOTDATA("N. Punti Vendita",$A$1,"Brand",$A487,"Data",DATE(YEAR(INDEX(Tendina_Data,SERVIZIO!$A$2)),MONTH(INDEX(Tendina_Data,SERVIZIO!$A$2)),1),"Settore",$B487)&lt;&gt;"",GETPIVOTDATA("N. Punti Vendita",$A$1,"Brand",$A487,"Data",DATE(YEAR(INDEX(Tendina_Data,SERVIZIO!$A$2)),MONTH(INDEX(Tendina_Data,SERVIZIO!$A$2)),1),"Settore",$B487),""),IF(AND(GETPIVOTDATA("N. Punti Vendita",$A$1,"Brand",$A487,"Data",DATE(YEAR(INDEX(Tendina_Data,SERVIZIO!$A$2)),MONTH(INDEX(Tendina_Data,SERVIZIO!$A$2)),1),"Settore",INDEX(Tendina_Settori,SERVIZIO!$A$3))&lt;&gt;"",INDEX(Tendina_Settori,SERVIZIO!$A$3)=$B487)=TRUE,GETPIVOTDATA("N. Punti Vendita",$A$1,"Brand",$A487,"Data",DATE(YEAR(INDEX(Tendina_Data,SERVIZIO!$A$2)),MONTH(INDEX(Tendina_Data,SERVIZIO!$A$2)),1),"Settore",INDEX(Tendina_Settori,SERVIZIO!$A$3)),"")),"")</f>
        <v/>
      </c>
      <c r="P487" s="31" t="str">
        <f ca="1">IF(O487&lt;&gt;"",O487-(COUNTIF($O$3:O487,O487)/1000),"")</f>
        <v/>
      </c>
      <c r="Q487" s="31" t="str">
        <f t="shared" ca="1" si="23"/>
        <v/>
      </c>
      <c r="R487" s="31"/>
      <c r="S487" s="31">
        <v>485</v>
      </c>
      <c r="T487" s="31" t="str">
        <f t="shared" ca="1" si="21"/>
        <v/>
      </c>
      <c r="U487" s="31" t="str">
        <f t="shared" ca="1" si="22"/>
        <v/>
      </c>
      <c r="V487" s="31" t="str">
        <f ca="1">IF(INDEX(Tendina_Brand_per_Settore,SERVIZIO!$A$4)='Pivot Punti Vendita'!$T487,'Pivot Punti Vendita'!$U487,"")</f>
        <v/>
      </c>
    </row>
    <row r="488" spans="15:22" x14ac:dyDescent="0.25">
      <c r="O488" s="31" t="str">
        <f ca="1">IFERROR(IF(SERVIZIO!$A$3=1,IF(GETPIVOTDATA("N. Punti Vendita",$A$1,"Brand",$A488,"Data",DATE(YEAR(INDEX(Tendina_Data,SERVIZIO!$A$2)),MONTH(INDEX(Tendina_Data,SERVIZIO!$A$2)),1),"Settore",$B488)&lt;&gt;"",GETPIVOTDATA("N. Punti Vendita",$A$1,"Brand",$A488,"Data",DATE(YEAR(INDEX(Tendina_Data,SERVIZIO!$A$2)),MONTH(INDEX(Tendina_Data,SERVIZIO!$A$2)),1),"Settore",$B488),""),IF(AND(GETPIVOTDATA("N. Punti Vendita",$A$1,"Brand",$A488,"Data",DATE(YEAR(INDEX(Tendina_Data,SERVIZIO!$A$2)),MONTH(INDEX(Tendina_Data,SERVIZIO!$A$2)),1),"Settore",INDEX(Tendina_Settori,SERVIZIO!$A$3))&lt;&gt;"",INDEX(Tendina_Settori,SERVIZIO!$A$3)=$B488)=TRUE,GETPIVOTDATA("N. Punti Vendita",$A$1,"Brand",$A488,"Data",DATE(YEAR(INDEX(Tendina_Data,SERVIZIO!$A$2)),MONTH(INDEX(Tendina_Data,SERVIZIO!$A$2)),1),"Settore",INDEX(Tendina_Settori,SERVIZIO!$A$3)),"")),"")</f>
        <v/>
      </c>
      <c r="P488" s="31" t="str">
        <f ca="1">IF(O488&lt;&gt;"",O488-(COUNTIF($O$3:O488,O488)/1000),"")</f>
        <v/>
      </c>
      <c r="Q488" s="31" t="str">
        <f t="shared" ca="1" si="23"/>
        <v/>
      </c>
      <c r="R488" s="31"/>
      <c r="S488" s="31">
        <v>486</v>
      </c>
      <c r="T488" s="31" t="str">
        <f t="shared" ca="1" si="21"/>
        <v/>
      </c>
      <c r="U488" s="31" t="str">
        <f t="shared" ca="1" si="22"/>
        <v/>
      </c>
      <c r="V488" s="31" t="str">
        <f ca="1">IF(INDEX(Tendina_Brand_per_Settore,SERVIZIO!$A$4)='Pivot Punti Vendita'!$T488,'Pivot Punti Vendita'!$U488,"")</f>
        <v/>
      </c>
    </row>
    <row r="489" spans="15:22" x14ac:dyDescent="0.25">
      <c r="O489" s="31" t="str">
        <f ca="1">IFERROR(IF(SERVIZIO!$A$3=1,IF(GETPIVOTDATA("N. Punti Vendita",$A$1,"Brand",$A489,"Data",DATE(YEAR(INDEX(Tendina_Data,SERVIZIO!$A$2)),MONTH(INDEX(Tendina_Data,SERVIZIO!$A$2)),1),"Settore",$B489)&lt;&gt;"",GETPIVOTDATA("N. Punti Vendita",$A$1,"Brand",$A489,"Data",DATE(YEAR(INDEX(Tendina_Data,SERVIZIO!$A$2)),MONTH(INDEX(Tendina_Data,SERVIZIO!$A$2)),1),"Settore",$B489),""),IF(AND(GETPIVOTDATA("N. Punti Vendita",$A$1,"Brand",$A489,"Data",DATE(YEAR(INDEX(Tendina_Data,SERVIZIO!$A$2)),MONTH(INDEX(Tendina_Data,SERVIZIO!$A$2)),1),"Settore",INDEX(Tendina_Settori,SERVIZIO!$A$3))&lt;&gt;"",INDEX(Tendina_Settori,SERVIZIO!$A$3)=$B489)=TRUE,GETPIVOTDATA("N. Punti Vendita",$A$1,"Brand",$A489,"Data",DATE(YEAR(INDEX(Tendina_Data,SERVIZIO!$A$2)),MONTH(INDEX(Tendina_Data,SERVIZIO!$A$2)),1),"Settore",INDEX(Tendina_Settori,SERVIZIO!$A$3)),"")),"")</f>
        <v/>
      </c>
      <c r="P489" s="31" t="str">
        <f ca="1">IF(O489&lt;&gt;"",O489-(COUNTIF($O$3:O489,O489)/1000),"")</f>
        <v/>
      </c>
      <c r="Q489" s="31" t="str">
        <f t="shared" ca="1" si="23"/>
        <v/>
      </c>
      <c r="R489" s="31"/>
      <c r="S489" s="31">
        <v>487</v>
      </c>
      <c r="T489" s="31" t="str">
        <f t="shared" ca="1" si="21"/>
        <v/>
      </c>
      <c r="U489" s="31" t="str">
        <f t="shared" ca="1" si="22"/>
        <v/>
      </c>
      <c r="V489" s="31" t="str">
        <f ca="1">IF(INDEX(Tendina_Brand_per_Settore,SERVIZIO!$A$4)='Pivot Punti Vendita'!$T489,'Pivot Punti Vendita'!$U489,"")</f>
        <v/>
      </c>
    </row>
    <row r="490" spans="15:22" x14ac:dyDescent="0.25">
      <c r="O490" s="31" t="str">
        <f ca="1">IFERROR(IF(SERVIZIO!$A$3=1,IF(GETPIVOTDATA("N. Punti Vendita",$A$1,"Brand",$A490,"Data",DATE(YEAR(INDEX(Tendina_Data,SERVIZIO!$A$2)),MONTH(INDEX(Tendina_Data,SERVIZIO!$A$2)),1),"Settore",$B490)&lt;&gt;"",GETPIVOTDATA("N. Punti Vendita",$A$1,"Brand",$A490,"Data",DATE(YEAR(INDEX(Tendina_Data,SERVIZIO!$A$2)),MONTH(INDEX(Tendina_Data,SERVIZIO!$A$2)),1),"Settore",$B490),""),IF(AND(GETPIVOTDATA("N. Punti Vendita",$A$1,"Brand",$A490,"Data",DATE(YEAR(INDEX(Tendina_Data,SERVIZIO!$A$2)),MONTH(INDEX(Tendina_Data,SERVIZIO!$A$2)),1),"Settore",INDEX(Tendina_Settori,SERVIZIO!$A$3))&lt;&gt;"",INDEX(Tendina_Settori,SERVIZIO!$A$3)=$B490)=TRUE,GETPIVOTDATA("N. Punti Vendita",$A$1,"Brand",$A490,"Data",DATE(YEAR(INDEX(Tendina_Data,SERVIZIO!$A$2)),MONTH(INDEX(Tendina_Data,SERVIZIO!$A$2)),1),"Settore",INDEX(Tendina_Settori,SERVIZIO!$A$3)),"")),"")</f>
        <v/>
      </c>
      <c r="P490" s="31" t="str">
        <f ca="1">IF(O490&lt;&gt;"",O490-(COUNTIF($O$3:O490,O490)/1000),"")</f>
        <v/>
      </c>
      <c r="Q490" s="31" t="str">
        <f t="shared" ca="1" si="23"/>
        <v/>
      </c>
      <c r="R490" s="31"/>
      <c r="S490" s="31">
        <v>488</v>
      </c>
      <c r="T490" s="31" t="str">
        <f t="shared" ca="1" si="21"/>
        <v/>
      </c>
      <c r="U490" s="31" t="str">
        <f t="shared" ca="1" si="22"/>
        <v/>
      </c>
      <c r="V490" s="31" t="str">
        <f ca="1">IF(INDEX(Tendina_Brand_per_Settore,SERVIZIO!$A$4)='Pivot Punti Vendita'!$T490,'Pivot Punti Vendita'!$U490,"")</f>
        <v/>
      </c>
    </row>
    <row r="491" spans="15:22" x14ac:dyDescent="0.25">
      <c r="O491" s="31" t="str">
        <f ca="1">IFERROR(IF(SERVIZIO!$A$3=1,IF(GETPIVOTDATA("N. Punti Vendita",$A$1,"Brand",$A491,"Data",DATE(YEAR(INDEX(Tendina_Data,SERVIZIO!$A$2)),MONTH(INDEX(Tendina_Data,SERVIZIO!$A$2)),1),"Settore",$B491)&lt;&gt;"",GETPIVOTDATA("N. Punti Vendita",$A$1,"Brand",$A491,"Data",DATE(YEAR(INDEX(Tendina_Data,SERVIZIO!$A$2)),MONTH(INDEX(Tendina_Data,SERVIZIO!$A$2)),1),"Settore",$B491),""),IF(AND(GETPIVOTDATA("N. Punti Vendita",$A$1,"Brand",$A491,"Data",DATE(YEAR(INDEX(Tendina_Data,SERVIZIO!$A$2)),MONTH(INDEX(Tendina_Data,SERVIZIO!$A$2)),1),"Settore",INDEX(Tendina_Settori,SERVIZIO!$A$3))&lt;&gt;"",INDEX(Tendina_Settori,SERVIZIO!$A$3)=$B491)=TRUE,GETPIVOTDATA("N. Punti Vendita",$A$1,"Brand",$A491,"Data",DATE(YEAR(INDEX(Tendina_Data,SERVIZIO!$A$2)),MONTH(INDEX(Tendina_Data,SERVIZIO!$A$2)),1),"Settore",INDEX(Tendina_Settori,SERVIZIO!$A$3)),"")),"")</f>
        <v/>
      </c>
      <c r="P491" s="31" t="str">
        <f ca="1">IF(O491&lt;&gt;"",O491-(COUNTIF($O$3:O491,O491)/1000),"")</f>
        <v/>
      </c>
      <c r="Q491" s="31" t="str">
        <f t="shared" ca="1" si="23"/>
        <v/>
      </c>
      <c r="R491" s="31"/>
      <c r="S491" s="31">
        <v>489</v>
      </c>
      <c r="T491" s="31" t="str">
        <f t="shared" ca="1" si="21"/>
        <v/>
      </c>
      <c r="U491" s="31" t="str">
        <f t="shared" ca="1" si="22"/>
        <v/>
      </c>
      <c r="V491" s="31" t="str">
        <f ca="1">IF(INDEX(Tendina_Brand_per_Settore,SERVIZIO!$A$4)='Pivot Punti Vendita'!$T491,'Pivot Punti Vendita'!$U491,"")</f>
        <v/>
      </c>
    </row>
    <row r="492" spans="15:22" x14ac:dyDescent="0.25">
      <c r="O492" s="31" t="str">
        <f ca="1">IFERROR(IF(SERVIZIO!$A$3=1,IF(GETPIVOTDATA("N. Punti Vendita",$A$1,"Brand",$A492,"Data",DATE(YEAR(INDEX(Tendina_Data,SERVIZIO!$A$2)),MONTH(INDEX(Tendina_Data,SERVIZIO!$A$2)),1),"Settore",$B492)&lt;&gt;"",GETPIVOTDATA("N. Punti Vendita",$A$1,"Brand",$A492,"Data",DATE(YEAR(INDEX(Tendina_Data,SERVIZIO!$A$2)),MONTH(INDEX(Tendina_Data,SERVIZIO!$A$2)),1),"Settore",$B492),""),IF(AND(GETPIVOTDATA("N. Punti Vendita",$A$1,"Brand",$A492,"Data",DATE(YEAR(INDEX(Tendina_Data,SERVIZIO!$A$2)),MONTH(INDEX(Tendina_Data,SERVIZIO!$A$2)),1),"Settore",INDEX(Tendina_Settori,SERVIZIO!$A$3))&lt;&gt;"",INDEX(Tendina_Settori,SERVIZIO!$A$3)=$B492)=TRUE,GETPIVOTDATA("N. Punti Vendita",$A$1,"Brand",$A492,"Data",DATE(YEAR(INDEX(Tendina_Data,SERVIZIO!$A$2)),MONTH(INDEX(Tendina_Data,SERVIZIO!$A$2)),1),"Settore",INDEX(Tendina_Settori,SERVIZIO!$A$3)),"")),"")</f>
        <v/>
      </c>
      <c r="P492" s="31" t="str">
        <f ca="1">IF(O492&lt;&gt;"",O492-(COUNTIF($O$3:O492,O492)/1000),"")</f>
        <v/>
      </c>
      <c r="Q492" s="31" t="str">
        <f t="shared" ca="1" si="23"/>
        <v/>
      </c>
      <c r="R492" s="31"/>
      <c r="S492" s="31">
        <v>490</v>
      </c>
      <c r="T492" s="31" t="str">
        <f t="shared" ca="1" si="21"/>
        <v/>
      </c>
      <c r="U492" s="31" t="str">
        <f t="shared" ca="1" si="22"/>
        <v/>
      </c>
      <c r="V492" s="31" t="str">
        <f ca="1">IF(INDEX(Tendina_Brand_per_Settore,SERVIZIO!$A$4)='Pivot Punti Vendita'!$T492,'Pivot Punti Vendita'!$U492,"")</f>
        <v/>
      </c>
    </row>
    <row r="493" spans="15:22" x14ac:dyDescent="0.25">
      <c r="O493" s="31" t="str">
        <f ca="1">IFERROR(IF(SERVIZIO!$A$3=1,IF(GETPIVOTDATA("N. Punti Vendita",$A$1,"Brand",$A493,"Data",DATE(YEAR(INDEX(Tendina_Data,SERVIZIO!$A$2)),MONTH(INDEX(Tendina_Data,SERVIZIO!$A$2)),1),"Settore",$B493)&lt;&gt;"",GETPIVOTDATA("N. Punti Vendita",$A$1,"Brand",$A493,"Data",DATE(YEAR(INDEX(Tendina_Data,SERVIZIO!$A$2)),MONTH(INDEX(Tendina_Data,SERVIZIO!$A$2)),1),"Settore",$B493),""),IF(AND(GETPIVOTDATA("N. Punti Vendita",$A$1,"Brand",$A493,"Data",DATE(YEAR(INDEX(Tendina_Data,SERVIZIO!$A$2)),MONTH(INDEX(Tendina_Data,SERVIZIO!$A$2)),1),"Settore",INDEX(Tendina_Settori,SERVIZIO!$A$3))&lt;&gt;"",INDEX(Tendina_Settori,SERVIZIO!$A$3)=$B493)=TRUE,GETPIVOTDATA("N. Punti Vendita",$A$1,"Brand",$A493,"Data",DATE(YEAR(INDEX(Tendina_Data,SERVIZIO!$A$2)),MONTH(INDEX(Tendina_Data,SERVIZIO!$A$2)),1),"Settore",INDEX(Tendina_Settori,SERVIZIO!$A$3)),"")),"")</f>
        <v/>
      </c>
      <c r="P493" s="31" t="str">
        <f ca="1">IF(O493&lt;&gt;"",O493-(COUNTIF($O$3:O493,O493)/1000),"")</f>
        <v/>
      </c>
      <c r="Q493" s="31" t="str">
        <f t="shared" ca="1" si="23"/>
        <v/>
      </c>
      <c r="R493" s="31"/>
      <c r="S493" s="31">
        <v>491</v>
      </c>
      <c r="T493" s="31" t="str">
        <f t="shared" ca="1" si="21"/>
        <v/>
      </c>
      <c r="U493" s="31" t="str">
        <f t="shared" ca="1" si="22"/>
        <v/>
      </c>
      <c r="V493" s="31" t="str">
        <f ca="1">IF(INDEX(Tendina_Brand_per_Settore,SERVIZIO!$A$4)='Pivot Punti Vendita'!$T493,'Pivot Punti Vendita'!$U493,"")</f>
        <v/>
      </c>
    </row>
    <row r="494" spans="15:22" x14ac:dyDescent="0.25">
      <c r="O494" s="31" t="str">
        <f ca="1">IFERROR(IF(SERVIZIO!$A$3=1,IF(GETPIVOTDATA("N. Punti Vendita",$A$1,"Brand",$A494,"Data",DATE(YEAR(INDEX(Tendina_Data,SERVIZIO!$A$2)),MONTH(INDEX(Tendina_Data,SERVIZIO!$A$2)),1),"Settore",$B494)&lt;&gt;"",GETPIVOTDATA("N. Punti Vendita",$A$1,"Brand",$A494,"Data",DATE(YEAR(INDEX(Tendina_Data,SERVIZIO!$A$2)),MONTH(INDEX(Tendina_Data,SERVIZIO!$A$2)),1),"Settore",$B494),""),IF(AND(GETPIVOTDATA("N. Punti Vendita",$A$1,"Brand",$A494,"Data",DATE(YEAR(INDEX(Tendina_Data,SERVIZIO!$A$2)),MONTH(INDEX(Tendina_Data,SERVIZIO!$A$2)),1),"Settore",INDEX(Tendina_Settori,SERVIZIO!$A$3))&lt;&gt;"",INDEX(Tendina_Settori,SERVIZIO!$A$3)=$B494)=TRUE,GETPIVOTDATA("N. Punti Vendita",$A$1,"Brand",$A494,"Data",DATE(YEAR(INDEX(Tendina_Data,SERVIZIO!$A$2)),MONTH(INDEX(Tendina_Data,SERVIZIO!$A$2)),1),"Settore",INDEX(Tendina_Settori,SERVIZIO!$A$3)),"")),"")</f>
        <v/>
      </c>
      <c r="P494" s="31" t="str">
        <f ca="1">IF(O494&lt;&gt;"",O494-(COUNTIF($O$3:O494,O494)/1000),"")</f>
        <v/>
      </c>
      <c r="Q494" s="31" t="str">
        <f t="shared" ca="1" si="23"/>
        <v/>
      </c>
      <c r="R494" s="31"/>
      <c r="S494" s="31">
        <v>492</v>
      </c>
      <c r="T494" s="31" t="str">
        <f t="shared" ca="1" si="21"/>
        <v/>
      </c>
      <c r="U494" s="31" t="str">
        <f t="shared" ca="1" si="22"/>
        <v/>
      </c>
      <c r="V494" s="31" t="str">
        <f ca="1">IF(INDEX(Tendina_Brand_per_Settore,SERVIZIO!$A$4)='Pivot Punti Vendita'!$T494,'Pivot Punti Vendita'!$U494,"")</f>
        <v/>
      </c>
    </row>
    <row r="495" spans="15:22" x14ac:dyDescent="0.25">
      <c r="O495" s="31" t="str">
        <f ca="1">IFERROR(IF(SERVIZIO!$A$3=1,IF(GETPIVOTDATA("N. Punti Vendita",$A$1,"Brand",$A495,"Data",DATE(YEAR(INDEX(Tendina_Data,SERVIZIO!$A$2)),MONTH(INDEX(Tendina_Data,SERVIZIO!$A$2)),1),"Settore",$B495)&lt;&gt;"",GETPIVOTDATA("N. Punti Vendita",$A$1,"Brand",$A495,"Data",DATE(YEAR(INDEX(Tendina_Data,SERVIZIO!$A$2)),MONTH(INDEX(Tendina_Data,SERVIZIO!$A$2)),1),"Settore",$B495),""),IF(AND(GETPIVOTDATA("N. Punti Vendita",$A$1,"Brand",$A495,"Data",DATE(YEAR(INDEX(Tendina_Data,SERVIZIO!$A$2)),MONTH(INDEX(Tendina_Data,SERVIZIO!$A$2)),1),"Settore",INDEX(Tendina_Settori,SERVIZIO!$A$3))&lt;&gt;"",INDEX(Tendina_Settori,SERVIZIO!$A$3)=$B495)=TRUE,GETPIVOTDATA("N. Punti Vendita",$A$1,"Brand",$A495,"Data",DATE(YEAR(INDEX(Tendina_Data,SERVIZIO!$A$2)),MONTH(INDEX(Tendina_Data,SERVIZIO!$A$2)),1),"Settore",INDEX(Tendina_Settori,SERVIZIO!$A$3)),"")),"")</f>
        <v/>
      </c>
      <c r="P495" s="31" t="str">
        <f ca="1">IF(O495&lt;&gt;"",O495-(COUNTIF($O$3:O495,O495)/1000),"")</f>
        <v/>
      </c>
      <c r="Q495" s="31" t="str">
        <f t="shared" ca="1" si="23"/>
        <v/>
      </c>
      <c r="R495" s="31"/>
      <c r="S495" s="31">
        <v>493</v>
      </c>
      <c r="T495" s="31" t="str">
        <f t="shared" ca="1" si="21"/>
        <v/>
      </c>
      <c r="U495" s="31" t="str">
        <f t="shared" ca="1" si="22"/>
        <v/>
      </c>
      <c r="V495" s="31" t="str">
        <f ca="1">IF(INDEX(Tendina_Brand_per_Settore,SERVIZIO!$A$4)='Pivot Punti Vendita'!$T495,'Pivot Punti Vendita'!$U495,"")</f>
        <v/>
      </c>
    </row>
    <row r="496" spans="15:22" x14ac:dyDescent="0.25">
      <c r="O496" s="31" t="str">
        <f ca="1">IFERROR(IF(SERVIZIO!$A$3=1,IF(GETPIVOTDATA("N. Punti Vendita",$A$1,"Brand",$A496,"Data",DATE(YEAR(INDEX(Tendina_Data,SERVIZIO!$A$2)),MONTH(INDEX(Tendina_Data,SERVIZIO!$A$2)),1),"Settore",$B496)&lt;&gt;"",GETPIVOTDATA("N. Punti Vendita",$A$1,"Brand",$A496,"Data",DATE(YEAR(INDEX(Tendina_Data,SERVIZIO!$A$2)),MONTH(INDEX(Tendina_Data,SERVIZIO!$A$2)),1),"Settore",$B496),""),IF(AND(GETPIVOTDATA("N. Punti Vendita",$A$1,"Brand",$A496,"Data",DATE(YEAR(INDEX(Tendina_Data,SERVIZIO!$A$2)),MONTH(INDEX(Tendina_Data,SERVIZIO!$A$2)),1),"Settore",INDEX(Tendina_Settori,SERVIZIO!$A$3))&lt;&gt;"",INDEX(Tendina_Settori,SERVIZIO!$A$3)=$B496)=TRUE,GETPIVOTDATA("N. Punti Vendita",$A$1,"Brand",$A496,"Data",DATE(YEAR(INDEX(Tendina_Data,SERVIZIO!$A$2)),MONTH(INDEX(Tendina_Data,SERVIZIO!$A$2)),1),"Settore",INDEX(Tendina_Settori,SERVIZIO!$A$3)),"")),"")</f>
        <v/>
      </c>
      <c r="P496" s="31" t="str">
        <f ca="1">IF(O496&lt;&gt;"",O496-(COUNTIF($O$3:O496,O496)/1000),"")</f>
        <v/>
      </c>
      <c r="Q496" s="31" t="str">
        <f t="shared" ca="1" si="23"/>
        <v/>
      </c>
      <c r="R496" s="31"/>
      <c r="S496" s="31">
        <v>494</v>
      </c>
      <c r="T496" s="31" t="str">
        <f t="shared" ca="1" si="21"/>
        <v/>
      </c>
      <c r="U496" s="31" t="str">
        <f t="shared" ca="1" si="22"/>
        <v/>
      </c>
      <c r="V496" s="31" t="str">
        <f ca="1">IF(INDEX(Tendina_Brand_per_Settore,SERVIZIO!$A$4)='Pivot Punti Vendita'!$T496,'Pivot Punti Vendita'!$U496,"")</f>
        <v/>
      </c>
    </row>
    <row r="497" spans="15:22" x14ac:dyDescent="0.25">
      <c r="O497" s="31" t="str">
        <f ca="1">IFERROR(IF(SERVIZIO!$A$3=1,IF(GETPIVOTDATA("N. Punti Vendita",$A$1,"Brand",$A497,"Data",DATE(YEAR(INDEX(Tendina_Data,SERVIZIO!$A$2)),MONTH(INDEX(Tendina_Data,SERVIZIO!$A$2)),1),"Settore",$B497)&lt;&gt;"",GETPIVOTDATA("N. Punti Vendita",$A$1,"Brand",$A497,"Data",DATE(YEAR(INDEX(Tendina_Data,SERVIZIO!$A$2)),MONTH(INDEX(Tendina_Data,SERVIZIO!$A$2)),1),"Settore",$B497),""),IF(AND(GETPIVOTDATA("N. Punti Vendita",$A$1,"Brand",$A497,"Data",DATE(YEAR(INDEX(Tendina_Data,SERVIZIO!$A$2)),MONTH(INDEX(Tendina_Data,SERVIZIO!$A$2)),1),"Settore",INDEX(Tendina_Settori,SERVIZIO!$A$3))&lt;&gt;"",INDEX(Tendina_Settori,SERVIZIO!$A$3)=$B497)=TRUE,GETPIVOTDATA("N. Punti Vendita",$A$1,"Brand",$A497,"Data",DATE(YEAR(INDEX(Tendina_Data,SERVIZIO!$A$2)),MONTH(INDEX(Tendina_Data,SERVIZIO!$A$2)),1),"Settore",INDEX(Tendina_Settori,SERVIZIO!$A$3)),"")),"")</f>
        <v/>
      </c>
      <c r="P497" s="31" t="str">
        <f ca="1">IF(O497&lt;&gt;"",O497-(COUNTIF($O$3:O497,O497)/1000),"")</f>
        <v/>
      </c>
      <c r="Q497" s="31" t="str">
        <f t="shared" ca="1" si="23"/>
        <v/>
      </c>
      <c r="R497" s="31"/>
      <c r="S497" s="31">
        <v>495</v>
      </c>
      <c r="T497" s="31" t="str">
        <f t="shared" ca="1" si="21"/>
        <v/>
      </c>
      <c r="U497" s="31" t="str">
        <f t="shared" ca="1" si="22"/>
        <v/>
      </c>
      <c r="V497" s="31" t="str">
        <f ca="1">IF(INDEX(Tendina_Brand_per_Settore,SERVIZIO!$A$4)='Pivot Punti Vendita'!$T497,'Pivot Punti Vendita'!$U497,"")</f>
        <v/>
      </c>
    </row>
    <row r="498" spans="15:22" x14ac:dyDescent="0.25">
      <c r="O498" s="31" t="str">
        <f ca="1">IFERROR(IF(SERVIZIO!$A$3=1,IF(GETPIVOTDATA("N. Punti Vendita",$A$1,"Brand",$A498,"Data",DATE(YEAR(INDEX(Tendina_Data,SERVIZIO!$A$2)),MONTH(INDEX(Tendina_Data,SERVIZIO!$A$2)),1),"Settore",$B498)&lt;&gt;"",GETPIVOTDATA("N. Punti Vendita",$A$1,"Brand",$A498,"Data",DATE(YEAR(INDEX(Tendina_Data,SERVIZIO!$A$2)),MONTH(INDEX(Tendina_Data,SERVIZIO!$A$2)),1),"Settore",$B498),""),IF(AND(GETPIVOTDATA("N. Punti Vendita",$A$1,"Brand",$A498,"Data",DATE(YEAR(INDEX(Tendina_Data,SERVIZIO!$A$2)),MONTH(INDEX(Tendina_Data,SERVIZIO!$A$2)),1),"Settore",INDEX(Tendina_Settori,SERVIZIO!$A$3))&lt;&gt;"",INDEX(Tendina_Settori,SERVIZIO!$A$3)=$B498)=TRUE,GETPIVOTDATA("N. Punti Vendita",$A$1,"Brand",$A498,"Data",DATE(YEAR(INDEX(Tendina_Data,SERVIZIO!$A$2)),MONTH(INDEX(Tendina_Data,SERVIZIO!$A$2)),1),"Settore",INDEX(Tendina_Settori,SERVIZIO!$A$3)),"")),"")</f>
        <v/>
      </c>
      <c r="P498" s="31" t="str">
        <f ca="1">IF(O498&lt;&gt;"",O498-(COUNTIF($O$3:O498,O498)/1000),"")</f>
        <v/>
      </c>
      <c r="Q498" s="31" t="str">
        <f t="shared" ca="1" si="23"/>
        <v/>
      </c>
      <c r="R498" s="31"/>
      <c r="S498" s="31">
        <v>496</v>
      </c>
      <c r="T498" s="31" t="str">
        <f t="shared" ca="1" si="21"/>
        <v/>
      </c>
      <c r="U498" s="31" t="str">
        <f t="shared" ca="1" si="22"/>
        <v/>
      </c>
      <c r="V498" s="31" t="str">
        <f ca="1">IF(INDEX(Tendina_Brand_per_Settore,SERVIZIO!$A$4)='Pivot Punti Vendita'!$T498,'Pivot Punti Vendita'!$U498,"")</f>
        <v/>
      </c>
    </row>
    <row r="499" spans="15:22" x14ac:dyDescent="0.25">
      <c r="O499" s="31" t="str">
        <f ca="1">IFERROR(IF(SERVIZIO!$A$3=1,IF(GETPIVOTDATA("N. Punti Vendita",$A$1,"Brand",$A499,"Data",DATE(YEAR(INDEX(Tendina_Data,SERVIZIO!$A$2)),MONTH(INDEX(Tendina_Data,SERVIZIO!$A$2)),1),"Settore",$B499)&lt;&gt;"",GETPIVOTDATA("N. Punti Vendita",$A$1,"Brand",$A499,"Data",DATE(YEAR(INDEX(Tendina_Data,SERVIZIO!$A$2)),MONTH(INDEX(Tendina_Data,SERVIZIO!$A$2)),1),"Settore",$B499),""),IF(AND(GETPIVOTDATA("N. Punti Vendita",$A$1,"Brand",$A499,"Data",DATE(YEAR(INDEX(Tendina_Data,SERVIZIO!$A$2)),MONTH(INDEX(Tendina_Data,SERVIZIO!$A$2)),1),"Settore",INDEX(Tendina_Settori,SERVIZIO!$A$3))&lt;&gt;"",INDEX(Tendina_Settori,SERVIZIO!$A$3)=$B499)=TRUE,GETPIVOTDATA("N. Punti Vendita",$A$1,"Brand",$A499,"Data",DATE(YEAR(INDEX(Tendina_Data,SERVIZIO!$A$2)),MONTH(INDEX(Tendina_Data,SERVIZIO!$A$2)),1),"Settore",INDEX(Tendina_Settori,SERVIZIO!$A$3)),"")),"")</f>
        <v/>
      </c>
      <c r="P499" s="31" t="str">
        <f ca="1">IF(O499&lt;&gt;"",O499-(COUNTIF($O$3:O499,O499)/1000),"")</f>
        <v/>
      </c>
      <c r="Q499" s="31" t="str">
        <f t="shared" ca="1" si="23"/>
        <v/>
      </c>
      <c r="R499" s="31"/>
      <c r="S499" s="31">
        <v>497</v>
      </c>
      <c r="T499" s="31" t="str">
        <f t="shared" ca="1" si="21"/>
        <v/>
      </c>
      <c r="U499" s="31" t="str">
        <f t="shared" ca="1" si="22"/>
        <v/>
      </c>
      <c r="V499" s="31" t="str">
        <f ca="1">IF(INDEX(Tendina_Brand_per_Settore,SERVIZIO!$A$4)='Pivot Punti Vendita'!$T499,'Pivot Punti Vendita'!$U499,"")</f>
        <v/>
      </c>
    </row>
    <row r="500" spans="15:22" x14ac:dyDescent="0.25">
      <c r="O500" s="31" t="str">
        <f ca="1">IFERROR(IF(SERVIZIO!$A$3=1,IF(GETPIVOTDATA("N. Punti Vendita",$A$1,"Brand",$A500,"Data",DATE(YEAR(INDEX(Tendina_Data,SERVIZIO!$A$2)),MONTH(INDEX(Tendina_Data,SERVIZIO!$A$2)),1),"Settore",$B500)&lt;&gt;"",GETPIVOTDATA("N. Punti Vendita",$A$1,"Brand",$A500,"Data",DATE(YEAR(INDEX(Tendina_Data,SERVIZIO!$A$2)),MONTH(INDEX(Tendina_Data,SERVIZIO!$A$2)),1),"Settore",$B500),""),IF(AND(GETPIVOTDATA("N. Punti Vendita",$A$1,"Brand",$A500,"Data",DATE(YEAR(INDEX(Tendina_Data,SERVIZIO!$A$2)),MONTH(INDEX(Tendina_Data,SERVIZIO!$A$2)),1),"Settore",INDEX(Tendina_Settori,SERVIZIO!$A$3))&lt;&gt;"",INDEX(Tendina_Settori,SERVIZIO!$A$3)=$B500)=TRUE,GETPIVOTDATA("N. Punti Vendita",$A$1,"Brand",$A500,"Data",DATE(YEAR(INDEX(Tendina_Data,SERVIZIO!$A$2)),MONTH(INDEX(Tendina_Data,SERVIZIO!$A$2)),1),"Settore",INDEX(Tendina_Settori,SERVIZIO!$A$3)),"")),"")</f>
        <v/>
      </c>
      <c r="P500" s="31" t="str">
        <f ca="1">IF(O500&lt;&gt;"",O500-(COUNTIF($O$3:O500,O500)/1000),"")</f>
        <v/>
      </c>
      <c r="Q500" s="31" t="str">
        <f t="shared" ca="1" si="23"/>
        <v/>
      </c>
      <c r="R500" s="31"/>
      <c r="S500" s="31">
        <v>498</v>
      </c>
      <c r="T500" s="31" t="str">
        <f t="shared" ca="1" si="21"/>
        <v/>
      </c>
      <c r="U500" s="31" t="str">
        <f t="shared" ca="1" si="22"/>
        <v/>
      </c>
      <c r="V500" s="31" t="str">
        <f ca="1">IF(INDEX(Tendina_Brand_per_Settore,SERVIZIO!$A$4)='Pivot Punti Vendita'!$T500,'Pivot Punti Vendita'!$U500,"")</f>
        <v/>
      </c>
    </row>
    <row r="501" spans="15:22" x14ac:dyDescent="0.25">
      <c r="O501" s="31" t="str">
        <f ca="1">IFERROR(IF(SERVIZIO!$A$3=1,IF(GETPIVOTDATA("N. Punti Vendita",$A$1,"Brand",$A501,"Data",DATE(YEAR(INDEX(Tendina_Data,SERVIZIO!$A$2)),MONTH(INDEX(Tendina_Data,SERVIZIO!$A$2)),1),"Settore",$B501)&lt;&gt;"",GETPIVOTDATA("N. Punti Vendita",$A$1,"Brand",$A501,"Data",DATE(YEAR(INDEX(Tendina_Data,SERVIZIO!$A$2)),MONTH(INDEX(Tendina_Data,SERVIZIO!$A$2)),1),"Settore",$B501),""),IF(AND(GETPIVOTDATA("N. Punti Vendita",$A$1,"Brand",$A501,"Data",DATE(YEAR(INDEX(Tendina_Data,SERVIZIO!$A$2)),MONTH(INDEX(Tendina_Data,SERVIZIO!$A$2)),1),"Settore",INDEX(Tendina_Settori,SERVIZIO!$A$3))&lt;&gt;"",INDEX(Tendina_Settori,SERVIZIO!$A$3)=$B501)=TRUE,GETPIVOTDATA("N. Punti Vendita",$A$1,"Brand",$A501,"Data",DATE(YEAR(INDEX(Tendina_Data,SERVIZIO!$A$2)),MONTH(INDEX(Tendina_Data,SERVIZIO!$A$2)),1),"Settore",INDEX(Tendina_Settori,SERVIZIO!$A$3)),"")),"")</f>
        <v/>
      </c>
      <c r="P501" s="31" t="str">
        <f ca="1">IF(O501&lt;&gt;"",O501-(COUNTIF($O$3:O501,O501)/1000),"")</f>
        <v/>
      </c>
      <c r="Q501" s="31" t="str">
        <f t="shared" ca="1" si="23"/>
        <v/>
      </c>
      <c r="R501" s="31"/>
      <c r="S501" s="31">
        <v>499</v>
      </c>
      <c r="T501" s="31" t="str">
        <f t="shared" ca="1" si="21"/>
        <v/>
      </c>
      <c r="U501" s="31" t="str">
        <f t="shared" ca="1" si="22"/>
        <v/>
      </c>
      <c r="V501" s="31" t="str">
        <f ca="1">IF(INDEX(Tendina_Brand_per_Settore,SERVIZIO!$A$4)='Pivot Punti Vendita'!$T501,'Pivot Punti Vendita'!$U501,"")</f>
        <v/>
      </c>
    </row>
    <row r="502" spans="15:22" x14ac:dyDescent="0.25">
      <c r="O502" s="31" t="str">
        <f ca="1">IFERROR(IF(SERVIZIO!$A$3=1,IF(GETPIVOTDATA("N. Punti Vendita",$A$1,"Brand",$A502,"Data",DATE(YEAR(INDEX(Tendina_Data,SERVIZIO!$A$2)),MONTH(INDEX(Tendina_Data,SERVIZIO!$A$2)),1),"Settore",$B502)&lt;&gt;"",GETPIVOTDATA("N. Punti Vendita",$A$1,"Brand",$A502,"Data",DATE(YEAR(INDEX(Tendina_Data,SERVIZIO!$A$2)),MONTH(INDEX(Tendina_Data,SERVIZIO!$A$2)),1),"Settore",$B502),""),IF(AND(GETPIVOTDATA("N. Punti Vendita",$A$1,"Brand",$A502,"Data",DATE(YEAR(INDEX(Tendina_Data,SERVIZIO!$A$2)),MONTH(INDEX(Tendina_Data,SERVIZIO!$A$2)),1),"Settore",INDEX(Tendina_Settori,SERVIZIO!$A$3))&lt;&gt;"",INDEX(Tendina_Settori,SERVIZIO!$A$3)=$B502)=TRUE,GETPIVOTDATA("N. Punti Vendita",$A$1,"Brand",$A502,"Data",DATE(YEAR(INDEX(Tendina_Data,SERVIZIO!$A$2)),MONTH(INDEX(Tendina_Data,SERVIZIO!$A$2)),1),"Settore",INDEX(Tendina_Settori,SERVIZIO!$A$3)),"")),"")</f>
        <v/>
      </c>
      <c r="P502" s="31" t="str">
        <f ca="1">IF(O502&lt;&gt;"",O502-(COUNTIF($O$3:O502,O502)/1000),"")</f>
        <v/>
      </c>
      <c r="Q502" s="31" t="str">
        <f t="shared" ca="1" si="23"/>
        <v/>
      </c>
      <c r="R502" s="31"/>
      <c r="S502" s="31">
        <v>500</v>
      </c>
      <c r="T502" s="31" t="str">
        <f t="shared" ca="1" si="21"/>
        <v/>
      </c>
      <c r="U502" s="31" t="str">
        <f t="shared" ca="1" si="22"/>
        <v/>
      </c>
      <c r="V502" s="31" t="str">
        <f ca="1">IF(INDEX(Tendina_Brand_per_Settore,SERVIZIO!$A$4)='Pivot Punti Vendita'!$T502,'Pivot Punti Vendita'!$U502,"")</f>
        <v/>
      </c>
    </row>
    <row r="503" spans="15:22" x14ac:dyDescent="0.25">
      <c r="O503" s="31" t="str">
        <f ca="1">IFERROR(IF(SERVIZIO!$A$3=1,IF(GETPIVOTDATA("N. Punti Vendita",$A$1,"Brand",$A503,"Data",DATE(YEAR(INDEX(Tendina_Data,SERVIZIO!$A$2)),MONTH(INDEX(Tendina_Data,SERVIZIO!$A$2)),1),"Settore",$B503)&lt;&gt;"",GETPIVOTDATA("N. Punti Vendita",$A$1,"Brand",$A503,"Data",DATE(YEAR(INDEX(Tendina_Data,SERVIZIO!$A$2)),MONTH(INDEX(Tendina_Data,SERVIZIO!$A$2)),1),"Settore",$B503),""),IF(AND(GETPIVOTDATA("N. Punti Vendita",$A$1,"Brand",$A503,"Data",DATE(YEAR(INDEX(Tendina_Data,SERVIZIO!$A$2)),MONTH(INDEX(Tendina_Data,SERVIZIO!$A$2)),1),"Settore",INDEX(Tendina_Settori,SERVIZIO!$A$3))&lt;&gt;"",INDEX(Tendina_Settori,SERVIZIO!$A$3)=$B503)=TRUE,GETPIVOTDATA("N. Punti Vendita",$A$1,"Brand",$A503,"Data",DATE(YEAR(INDEX(Tendina_Data,SERVIZIO!$A$2)),MONTH(INDEX(Tendina_Data,SERVIZIO!$A$2)),1),"Settore",INDEX(Tendina_Settori,SERVIZIO!$A$3)),"")),"")</f>
        <v/>
      </c>
      <c r="P503" s="31" t="str">
        <f ca="1">IF(O503&lt;&gt;"",O503-(COUNTIF($O$3:O503,O503)/1000),"")</f>
        <v/>
      </c>
      <c r="Q503" s="31" t="str">
        <f t="shared" ca="1" si="23"/>
        <v/>
      </c>
      <c r="R503" s="31"/>
      <c r="S503" s="31">
        <v>501</v>
      </c>
      <c r="T503" s="31" t="str">
        <f t="shared" ca="1" si="21"/>
        <v/>
      </c>
      <c r="U503" s="31" t="str">
        <f t="shared" ca="1" si="22"/>
        <v/>
      </c>
      <c r="V503" s="31" t="str">
        <f ca="1">IF(INDEX(Tendina_Brand_per_Settore,SERVIZIO!$A$4)='Pivot Punti Vendita'!$T503,'Pivot Punti Vendita'!$U503,"")</f>
        <v/>
      </c>
    </row>
    <row r="504" spans="15:22" x14ac:dyDescent="0.25">
      <c r="O504" s="31" t="str">
        <f ca="1">IFERROR(IF(SERVIZIO!$A$3=1,IF(GETPIVOTDATA("N. Punti Vendita",$A$1,"Brand",$A504,"Data",DATE(YEAR(INDEX(Tendina_Data,SERVIZIO!$A$2)),MONTH(INDEX(Tendina_Data,SERVIZIO!$A$2)),1),"Settore",$B504)&lt;&gt;"",GETPIVOTDATA("N. Punti Vendita",$A$1,"Brand",$A504,"Data",DATE(YEAR(INDEX(Tendina_Data,SERVIZIO!$A$2)),MONTH(INDEX(Tendina_Data,SERVIZIO!$A$2)),1),"Settore",$B504),""),IF(AND(GETPIVOTDATA("N. Punti Vendita",$A$1,"Brand",$A504,"Data",DATE(YEAR(INDEX(Tendina_Data,SERVIZIO!$A$2)),MONTH(INDEX(Tendina_Data,SERVIZIO!$A$2)),1),"Settore",INDEX(Tendina_Settori,SERVIZIO!$A$3))&lt;&gt;"",INDEX(Tendina_Settori,SERVIZIO!$A$3)=$B504)=TRUE,GETPIVOTDATA("N. Punti Vendita",$A$1,"Brand",$A504,"Data",DATE(YEAR(INDEX(Tendina_Data,SERVIZIO!$A$2)),MONTH(INDEX(Tendina_Data,SERVIZIO!$A$2)),1),"Settore",INDEX(Tendina_Settori,SERVIZIO!$A$3)),"")),"")</f>
        <v/>
      </c>
      <c r="P504" s="31" t="str">
        <f ca="1">IF(O504&lt;&gt;"",O504-(COUNTIF($O$3:O504,O504)/1000),"")</f>
        <v/>
      </c>
      <c r="Q504" s="31" t="str">
        <f t="shared" ca="1" si="23"/>
        <v/>
      </c>
      <c r="R504" s="31"/>
      <c r="S504" s="31">
        <v>502</v>
      </c>
      <c r="T504" s="31" t="str">
        <f t="shared" ca="1" si="21"/>
        <v/>
      </c>
      <c r="U504" s="31" t="str">
        <f t="shared" ca="1" si="22"/>
        <v/>
      </c>
      <c r="V504" s="31" t="str">
        <f ca="1">IF(INDEX(Tendina_Brand_per_Settore,SERVIZIO!$A$4)='Pivot Punti Vendita'!$T504,'Pivot Punti Vendita'!$U504,"")</f>
        <v/>
      </c>
    </row>
    <row r="505" spans="15:22" x14ac:dyDescent="0.25">
      <c r="O505" s="31" t="str">
        <f ca="1">IFERROR(IF(SERVIZIO!$A$3=1,IF(GETPIVOTDATA("N. Punti Vendita",$A$1,"Brand",$A505,"Data",DATE(YEAR(INDEX(Tendina_Data,SERVIZIO!$A$2)),MONTH(INDEX(Tendina_Data,SERVIZIO!$A$2)),1),"Settore",$B505)&lt;&gt;"",GETPIVOTDATA("N. Punti Vendita",$A$1,"Brand",$A505,"Data",DATE(YEAR(INDEX(Tendina_Data,SERVIZIO!$A$2)),MONTH(INDEX(Tendina_Data,SERVIZIO!$A$2)),1),"Settore",$B505),""),IF(AND(GETPIVOTDATA("N. Punti Vendita",$A$1,"Brand",$A505,"Data",DATE(YEAR(INDEX(Tendina_Data,SERVIZIO!$A$2)),MONTH(INDEX(Tendina_Data,SERVIZIO!$A$2)),1),"Settore",INDEX(Tendina_Settori,SERVIZIO!$A$3))&lt;&gt;"",INDEX(Tendina_Settori,SERVIZIO!$A$3)=$B505)=TRUE,GETPIVOTDATA("N. Punti Vendita",$A$1,"Brand",$A505,"Data",DATE(YEAR(INDEX(Tendina_Data,SERVIZIO!$A$2)),MONTH(INDEX(Tendina_Data,SERVIZIO!$A$2)),1),"Settore",INDEX(Tendina_Settori,SERVIZIO!$A$3)),"")),"")</f>
        <v/>
      </c>
      <c r="P505" s="31" t="str">
        <f ca="1">IF(O505&lt;&gt;"",O505-(COUNTIF($O$3:O505,O505)/1000),"")</f>
        <v/>
      </c>
      <c r="Q505" s="31" t="str">
        <f t="shared" ca="1" si="23"/>
        <v/>
      </c>
      <c r="R505" s="31"/>
      <c r="S505" s="31">
        <v>503</v>
      </c>
      <c r="T505" s="31" t="str">
        <f t="shared" ca="1" si="21"/>
        <v/>
      </c>
      <c r="U505" s="31" t="str">
        <f t="shared" ca="1" si="22"/>
        <v/>
      </c>
      <c r="V505" s="31" t="str">
        <f ca="1">IF(INDEX(Tendina_Brand_per_Settore,SERVIZIO!$A$4)='Pivot Punti Vendita'!$T505,'Pivot Punti Vendita'!$U505,"")</f>
        <v/>
      </c>
    </row>
    <row r="506" spans="15:22" x14ac:dyDescent="0.25">
      <c r="O506" s="31" t="str">
        <f ca="1">IFERROR(IF(SERVIZIO!$A$3=1,IF(GETPIVOTDATA("N. Punti Vendita",$A$1,"Brand",$A506,"Data",DATE(YEAR(INDEX(Tendina_Data,SERVIZIO!$A$2)),MONTH(INDEX(Tendina_Data,SERVIZIO!$A$2)),1),"Settore",$B506)&lt;&gt;"",GETPIVOTDATA("N. Punti Vendita",$A$1,"Brand",$A506,"Data",DATE(YEAR(INDEX(Tendina_Data,SERVIZIO!$A$2)),MONTH(INDEX(Tendina_Data,SERVIZIO!$A$2)),1),"Settore",$B506),""),IF(AND(GETPIVOTDATA("N. Punti Vendita",$A$1,"Brand",$A506,"Data",DATE(YEAR(INDEX(Tendina_Data,SERVIZIO!$A$2)),MONTH(INDEX(Tendina_Data,SERVIZIO!$A$2)),1),"Settore",INDEX(Tendina_Settori,SERVIZIO!$A$3))&lt;&gt;"",INDEX(Tendina_Settori,SERVIZIO!$A$3)=$B506)=TRUE,GETPIVOTDATA("N. Punti Vendita",$A$1,"Brand",$A506,"Data",DATE(YEAR(INDEX(Tendina_Data,SERVIZIO!$A$2)),MONTH(INDEX(Tendina_Data,SERVIZIO!$A$2)),1),"Settore",INDEX(Tendina_Settori,SERVIZIO!$A$3)),"")),"")</f>
        <v/>
      </c>
      <c r="P506" s="31" t="str">
        <f ca="1">IF(O506&lt;&gt;"",O506-(COUNTIF($O$3:O506,O506)/1000),"")</f>
        <v/>
      </c>
      <c r="Q506" s="31" t="str">
        <f t="shared" ca="1" si="23"/>
        <v/>
      </c>
      <c r="R506" s="31"/>
      <c r="S506" s="31">
        <v>504</v>
      </c>
      <c r="T506" s="31" t="str">
        <f t="shared" ca="1" si="21"/>
        <v/>
      </c>
      <c r="U506" s="31" t="str">
        <f t="shared" ca="1" si="22"/>
        <v/>
      </c>
      <c r="V506" s="31" t="str">
        <f ca="1">IF(INDEX(Tendina_Brand_per_Settore,SERVIZIO!$A$4)='Pivot Punti Vendita'!$T506,'Pivot Punti Vendita'!$U506,"")</f>
        <v/>
      </c>
    </row>
    <row r="507" spans="15:22" x14ac:dyDescent="0.25">
      <c r="O507" s="31" t="str">
        <f ca="1">IFERROR(IF(SERVIZIO!$A$3=1,IF(GETPIVOTDATA("N. Punti Vendita",$A$1,"Brand",$A507,"Data",DATE(YEAR(INDEX(Tendina_Data,SERVIZIO!$A$2)),MONTH(INDEX(Tendina_Data,SERVIZIO!$A$2)),1),"Settore",$B507)&lt;&gt;"",GETPIVOTDATA("N. Punti Vendita",$A$1,"Brand",$A507,"Data",DATE(YEAR(INDEX(Tendina_Data,SERVIZIO!$A$2)),MONTH(INDEX(Tendina_Data,SERVIZIO!$A$2)),1),"Settore",$B507),""),IF(AND(GETPIVOTDATA("N. Punti Vendita",$A$1,"Brand",$A507,"Data",DATE(YEAR(INDEX(Tendina_Data,SERVIZIO!$A$2)),MONTH(INDEX(Tendina_Data,SERVIZIO!$A$2)),1),"Settore",INDEX(Tendina_Settori,SERVIZIO!$A$3))&lt;&gt;"",INDEX(Tendina_Settori,SERVIZIO!$A$3)=$B507)=TRUE,GETPIVOTDATA("N. Punti Vendita",$A$1,"Brand",$A507,"Data",DATE(YEAR(INDEX(Tendina_Data,SERVIZIO!$A$2)),MONTH(INDEX(Tendina_Data,SERVIZIO!$A$2)),1),"Settore",INDEX(Tendina_Settori,SERVIZIO!$A$3)),"")),"")</f>
        <v/>
      </c>
      <c r="P507" s="31" t="str">
        <f ca="1">IF(O507&lt;&gt;"",O507-(COUNTIF($O$3:O507,O507)/1000),"")</f>
        <v/>
      </c>
      <c r="Q507" s="31" t="str">
        <f t="shared" ca="1" si="23"/>
        <v/>
      </c>
      <c r="R507" s="31"/>
      <c r="S507" s="31">
        <v>505</v>
      </c>
      <c r="T507" s="31" t="str">
        <f t="shared" ca="1" si="21"/>
        <v/>
      </c>
      <c r="U507" s="31" t="str">
        <f t="shared" ca="1" si="22"/>
        <v/>
      </c>
      <c r="V507" s="31" t="str">
        <f ca="1">IF(INDEX(Tendina_Brand_per_Settore,SERVIZIO!$A$4)='Pivot Punti Vendita'!$T507,'Pivot Punti Vendita'!$U507,"")</f>
        <v/>
      </c>
    </row>
    <row r="508" spans="15:22" x14ac:dyDescent="0.25">
      <c r="O508" s="31" t="str">
        <f ca="1">IFERROR(IF(SERVIZIO!$A$3=1,IF(GETPIVOTDATA("N. Punti Vendita",$A$1,"Brand",$A508,"Data",DATE(YEAR(INDEX(Tendina_Data,SERVIZIO!$A$2)),MONTH(INDEX(Tendina_Data,SERVIZIO!$A$2)),1),"Settore",$B508)&lt;&gt;"",GETPIVOTDATA("N. Punti Vendita",$A$1,"Brand",$A508,"Data",DATE(YEAR(INDEX(Tendina_Data,SERVIZIO!$A$2)),MONTH(INDEX(Tendina_Data,SERVIZIO!$A$2)),1),"Settore",$B508),""),IF(AND(GETPIVOTDATA("N. Punti Vendita",$A$1,"Brand",$A508,"Data",DATE(YEAR(INDEX(Tendina_Data,SERVIZIO!$A$2)),MONTH(INDEX(Tendina_Data,SERVIZIO!$A$2)),1),"Settore",INDEX(Tendina_Settori,SERVIZIO!$A$3))&lt;&gt;"",INDEX(Tendina_Settori,SERVIZIO!$A$3)=$B508)=TRUE,GETPIVOTDATA("N. Punti Vendita",$A$1,"Brand",$A508,"Data",DATE(YEAR(INDEX(Tendina_Data,SERVIZIO!$A$2)),MONTH(INDEX(Tendina_Data,SERVIZIO!$A$2)),1),"Settore",INDEX(Tendina_Settori,SERVIZIO!$A$3)),"")),"")</f>
        <v/>
      </c>
      <c r="P508" s="31" t="str">
        <f ca="1">IF(O508&lt;&gt;"",O508-(COUNTIF($O$3:O508,O508)/1000),"")</f>
        <v/>
      </c>
      <c r="Q508" s="31" t="str">
        <f t="shared" ca="1" si="23"/>
        <v/>
      </c>
      <c r="R508" s="31"/>
      <c r="S508" s="31">
        <v>506</v>
      </c>
      <c r="T508" s="31" t="str">
        <f t="shared" ca="1" si="21"/>
        <v/>
      </c>
      <c r="U508" s="31" t="str">
        <f t="shared" ca="1" si="22"/>
        <v/>
      </c>
      <c r="V508" s="31" t="str">
        <f ca="1">IF(INDEX(Tendina_Brand_per_Settore,SERVIZIO!$A$4)='Pivot Punti Vendita'!$T508,'Pivot Punti Vendita'!$U508,"")</f>
        <v/>
      </c>
    </row>
    <row r="509" spans="15:22" x14ac:dyDescent="0.25">
      <c r="O509" s="31" t="str">
        <f ca="1">IFERROR(IF(SERVIZIO!$A$3=1,IF(GETPIVOTDATA("N. Punti Vendita",$A$1,"Brand",$A509,"Data",DATE(YEAR(INDEX(Tendina_Data,SERVIZIO!$A$2)),MONTH(INDEX(Tendina_Data,SERVIZIO!$A$2)),1),"Settore",$B509)&lt;&gt;"",GETPIVOTDATA("N. Punti Vendita",$A$1,"Brand",$A509,"Data",DATE(YEAR(INDEX(Tendina_Data,SERVIZIO!$A$2)),MONTH(INDEX(Tendina_Data,SERVIZIO!$A$2)),1),"Settore",$B509),""),IF(AND(GETPIVOTDATA("N. Punti Vendita",$A$1,"Brand",$A509,"Data",DATE(YEAR(INDEX(Tendina_Data,SERVIZIO!$A$2)),MONTH(INDEX(Tendina_Data,SERVIZIO!$A$2)),1),"Settore",INDEX(Tendina_Settori,SERVIZIO!$A$3))&lt;&gt;"",INDEX(Tendina_Settori,SERVIZIO!$A$3)=$B509)=TRUE,GETPIVOTDATA("N. Punti Vendita",$A$1,"Brand",$A509,"Data",DATE(YEAR(INDEX(Tendina_Data,SERVIZIO!$A$2)),MONTH(INDEX(Tendina_Data,SERVIZIO!$A$2)),1),"Settore",INDEX(Tendina_Settori,SERVIZIO!$A$3)),"")),"")</f>
        <v/>
      </c>
      <c r="P509" s="31" t="str">
        <f ca="1">IF(O509&lt;&gt;"",O509-(COUNTIF($O$3:O509,O509)/1000),"")</f>
        <v/>
      </c>
      <c r="Q509" s="31" t="str">
        <f t="shared" ca="1" si="23"/>
        <v/>
      </c>
      <c r="R509" s="31"/>
      <c r="S509" s="31">
        <v>507</v>
      </c>
      <c r="T509" s="31" t="str">
        <f t="shared" ca="1" si="21"/>
        <v/>
      </c>
      <c r="U509" s="31" t="str">
        <f t="shared" ca="1" si="22"/>
        <v/>
      </c>
      <c r="V509" s="31" t="str">
        <f ca="1">IF(INDEX(Tendina_Brand_per_Settore,SERVIZIO!$A$4)='Pivot Punti Vendita'!$T509,'Pivot Punti Vendita'!$U509,"")</f>
        <v/>
      </c>
    </row>
    <row r="510" spans="15:22" x14ac:dyDescent="0.25">
      <c r="O510" s="31" t="str">
        <f ca="1">IFERROR(IF(SERVIZIO!$A$3=1,IF(GETPIVOTDATA("N. Punti Vendita",$A$1,"Brand",$A510,"Data",DATE(YEAR(INDEX(Tendina_Data,SERVIZIO!$A$2)),MONTH(INDEX(Tendina_Data,SERVIZIO!$A$2)),1),"Settore",$B510)&lt;&gt;"",GETPIVOTDATA("N. Punti Vendita",$A$1,"Brand",$A510,"Data",DATE(YEAR(INDEX(Tendina_Data,SERVIZIO!$A$2)),MONTH(INDEX(Tendina_Data,SERVIZIO!$A$2)),1),"Settore",$B510),""),IF(AND(GETPIVOTDATA("N. Punti Vendita",$A$1,"Brand",$A510,"Data",DATE(YEAR(INDEX(Tendina_Data,SERVIZIO!$A$2)),MONTH(INDEX(Tendina_Data,SERVIZIO!$A$2)),1),"Settore",INDEX(Tendina_Settori,SERVIZIO!$A$3))&lt;&gt;"",INDEX(Tendina_Settori,SERVIZIO!$A$3)=$B510)=TRUE,GETPIVOTDATA("N. Punti Vendita",$A$1,"Brand",$A510,"Data",DATE(YEAR(INDEX(Tendina_Data,SERVIZIO!$A$2)),MONTH(INDEX(Tendina_Data,SERVIZIO!$A$2)),1),"Settore",INDEX(Tendina_Settori,SERVIZIO!$A$3)),"")),"")</f>
        <v/>
      </c>
      <c r="P510" s="31" t="str">
        <f ca="1">IF(O510&lt;&gt;"",O510-(COUNTIF($O$3:O510,O510)/1000),"")</f>
        <v/>
      </c>
      <c r="Q510" s="31" t="str">
        <f t="shared" ca="1" si="23"/>
        <v/>
      </c>
      <c r="R510" s="31"/>
      <c r="S510" s="31">
        <v>508</v>
      </c>
      <c r="T510" s="31" t="str">
        <f t="shared" ca="1" si="21"/>
        <v/>
      </c>
      <c r="U510" s="31" t="str">
        <f t="shared" ca="1" si="22"/>
        <v/>
      </c>
      <c r="V510" s="31" t="str">
        <f ca="1">IF(INDEX(Tendina_Brand_per_Settore,SERVIZIO!$A$4)='Pivot Punti Vendita'!$T510,'Pivot Punti Vendita'!$U510,"")</f>
        <v/>
      </c>
    </row>
    <row r="511" spans="15:22" x14ac:dyDescent="0.25">
      <c r="O511" s="31" t="str">
        <f ca="1">IFERROR(IF(SERVIZIO!$A$3=1,IF(GETPIVOTDATA("N. Punti Vendita",$A$1,"Brand",$A511,"Data",DATE(YEAR(INDEX(Tendina_Data,SERVIZIO!$A$2)),MONTH(INDEX(Tendina_Data,SERVIZIO!$A$2)),1),"Settore",$B511)&lt;&gt;"",GETPIVOTDATA("N. Punti Vendita",$A$1,"Brand",$A511,"Data",DATE(YEAR(INDEX(Tendina_Data,SERVIZIO!$A$2)),MONTH(INDEX(Tendina_Data,SERVIZIO!$A$2)),1),"Settore",$B511),""),IF(AND(GETPIVOTDATA("N. Punti Vendita",$A$1,"Brand",$A511,"Data",DATE(YEAR(INDEX(Tendina_Data,SERVIZIO!$A$2)),MONTH(INDEX(Tendina_Data,SERVIZIO!$A$2)),1),"Settore",INDEX(Tendina_Settori,SERVIZIO!$A$3))&lt;&gt;"",INDEX(Tendina_Settori,SERVIZIO!$A$3)=$B511)=TRUE,GETPIVOTDATA("N. Punti Vendita",$A$1,"Brand",$A511,"Data",DATE(YEAR(INDEX(Tendina_Data,SERVIZIO!$A$2)),MONTH(INDEX(Tendina_Data,SERVIZIO!$A$2)),1),"Settore",INDEX(Tendina_Settori,SERVIZIO!$A$3)),"")),"")</f>
        <v/>
      </c>
      <c r="P511" s="31" t="str">
        <f ca="1">IF(O511&lt;&gt;"",O511-(COUNTIF($O$3:O511,O511)/1000),"")</f>
        <v/>
      </c>
      <c r="Q511" s="31" t="str">
        <f t="shared" ca="1" si="23"/>
        <v/>
      </c>
      <c r="R511" s="31"/>
      <c r="S511" s="31">
        <v>509</v>
      </c>
      <c r="T511" s="31" t="str">
        <f t="shared" ca="1" si="21"/>
        <v/>
      </c>
      <c r="U511" s="31" t="str">
        <f t="shared" ca="1" si="22"/>
        <v/>
      </c>
      <c r="V511" s="31" t="str">
        <f ca="1">IF(INDEX(Tendina_Brand_per_Settore,SERVIZIO!$A$4)='Pivot Punti Vendita'!$T511,'Pivot Punti Vendita'!$U511,"")</f>
        <v/>
      </c>
    </row>
    <row r="512" spans="15:22" x14ac:dyDescent="0.25">
      <c r="O512" s="31" t="str">
        <f ca="1">IFERROR(IF(SERVIZIO!$A$3=1,IF(GETPIVOTDATA("N. Punti Vendita",$A$1,"Brand",$A512,"Data",DATE(YEAR(INDEX(Tendina_Data,SERVIZIO!$A$2)),MONTH(INDEX(Tendina_Data,SERVIZIO!$A$2)),1),"Settore",$B512)&lt;&gt;"",GETPIVOTDATA("N. Punti Vendita",$A$1,"Brand",$A512,"Data",DATE(YEAR(INDEX(Tendina_Data,SERVIZIO!$A$2)),MONTH(INDEX(Tendina_Data,SERVIZIO!$A$2)),1),"Settore",$B512),""),IF(AND(GETPIVOTDATA("N. Punti Vendita",$A$1,"Brand",$A512,"Data",DATE(YEAR(INDEX(Tendina_Data,SERVIZIO!$A$2)),MONTH(INDEX(Tendina_Data,SERVIZIO!$A$2)),1),"Settore",INDEX(Tendina_Settori,SERVIZIO!$A$3))&lt;&gt;"",INDEX(Tendina_Settori,SERVIZIO!$A$3)=$B512)=TRUE,GETPIVOTDATA("N. Punti Vendita",$A$1,"Brand",$A512,"Data",DATE(YEAR(INDEX(Tendina_Data,SERVIZIO!$A$2)),MONTH(INDEX(Tendina_Data,SERVIZIO!$A$2)),1),"Settore",INDEX(Tendina_Settori,SERVIZIO!$A$3)),"")),"")</f>
        <v/>
      </c>
      <c r="P512" s="31" t="str">
        <f ca="1">IF(O512&lt;&gt;"",O512-(COUNTIF($O$3:O512,O512)/1000),"")</f>
        <v/>
      </c>
      <c r="Q512" s="31" t="str">
        <f t="shared" ca="1" si="23"/>
        <v/>
      </c>
      <c r="R512" s="31"/>
      <c r="S512" s="31">
        <v>510</v>
      </c>
      <c r="T512" s="31" t="str">
        <f t="shared" ca="1" si="21"/>
        <v/>
      </c>
      <c r="U512" s="31" t="str">
        <f t="shared" ca="1" si="22"/>
        <v/>
      </c>
      <c r="V512" s="31" t="str">
        <f ca="1">IF(INDEX(Tendina_Brand_per_Settore,SERVIZIO!$A$4)='Pivot Punti Vendita'!$T512,'Pivot Punti Vendita'!$U512,"")</f>
        <v/>
      </c>
    </row>
    <row r="513" spans="15:22" x14ac:dyDescent="0.25">
      <c r="O513" s="31" t="str">
        <f ca="1">IFERROR(IF(SERVIZIO!$A$3=1,IF(GETPIVOTDATA("N. Punti Vendita",$A$1,"Brand",$A513,"Data",DATE(YEAR(INDEX(Tendina_Data,SERVIZIO!$A$2)),MONTH(INDEX(Tendina_Data,SERVIZIO!$A$2)),1),"Settore",$B513)&lt;&gt;"",GETPIVOTDATA("N. Punti Vendita",$A$1,"Brand",$A513,"Data",DATE(YEAR(INDEX(Tendina_Data,SERVIZIO!$A$2)),MONTH(INDEX(Tendina_Data,SERVIZIO!$A$2)),1),"Settore",$B513),""),IF(AND(GETPIVOTDATA("N. Punti Vendita",$A$1,"Brand",$A513,"Data",DATE(YEAR(INDEX(Tendina_Data,SERVIZIO!$A$2)),MONTH(INDEX(Tendina_Data,SERVIZIO!$A$2)),1),"Settore",INDEX(Tendina_Settori,SERVIZIO!$A$3))&lt;&gt;"",INDEX(Tendina_Settori,SERVIZIO!$A$3)=$B513)=TRUE,GETPIVOTDATA("N. Punti Vendita",$A$1,"Brand",$A513,"Data",DATE(YEAR(INDEX(Tendina_Data,SERVIZIO!$A$2)),MONTH(INDEX(Tendina_Data,SERVIZIO!$A$2)),1),"Settore",INDEX(Tendina_Settori,SERVIZIO!$A$3)),"")),"")</f>
        <v/>
      </c>
      <c r="P513" s="31" t="str">
        <f ca="1">IF(O513&lt;&gt;"",O513-(COUNTIF($O$3:O513,O513)/1000),"")</f>
        <v/>
      </c>
      <c r="Q513" s="31" t="str">
        <f t="shared" ca="1" si="23"/>
        <v/>
      </c>
      <c r="R513" s="31"/>
      <c r="S513" s="31">
        <v>511</v>
      </c>
      <c r="T513" s="31" t="str">
        <f t="shared" ca="1" si="21"/>
        <v/>
      </c>
      <c r="U513" s="31" t="str">
        <f t="shared" ca="1" si="22"/>
        <v/>
      </c>
      <c r="V513" s="31" t="str">
        <f ca="1">IF(INDEX(Tendina_Brand_per_Settore,SERVIZIO!$A$4)='Pivot Punti Vendita'!$T513,'Pivot Punti Vendita'!$U513,"")</f>
        <v/>
      </c>
    </row>
    <row r="514" spans="15:22" x14ac:dyDescent="0.25">
      <c r="O514" s="31" t="str">
        <f ca="1">IFERROR(IF(SERVIZIO!$A$3=1,IF(GETPIVOTDATA("N. Punti Vendita",$A$1,"Brand",$A514,"Data",DATE(YEAR(INDEX(Tendina_Data,SERVIZIO!$A$2)),MONTH(INDEX(Tendina_Data,SERVIZIO!$A$2)),1),"Settore",$B514)&lt;&gt;"",GETPIVOTDATA("N. Punti Vendita",$A$1,"Brand",$A514,"Data",DATE(YEAR(INDEX(Tendina_Data,SERVIZIO!$A$2)),MONTH(INDEX(Tendina_Data,SERVIZIO!$A$2)),1),"Settore",$B514),""),IF(AND(GETPIVOTDATA("N. Punti Vendita",$A$1,"Brand",$A514,"Data",DATE(YEAR(INDEX(Tendina_Data,SERVIZIO!$A$2)),MONTH(INDEX(Tendina_Data,SERVIZIO!$A$2)),1),"Settore",INDEX(Tendina_Settori,SERVIZIO!$A$3))&lt;&gt;"",INDEX(Tendina_Settori,SERVIZIO!$A$3)=$B514)=TRUE,GETPIVOTDATA("N. Punti Vendita",$A$1,"Brand",$A514,"Data",DATE(YEAR(INDEX(Tendina_Data,SERVIZIO!$A$2)),MONTH(INDEX(Tendina_Data,SERVIZIO!$A$2)),1),"Settore",INDEX(Tendina_Settori,SERVIZIO!$A$3)),"")),"")</f>
        <v/>
      </c>
      <c r="P514" s="31" t="str">
        <f ca="1">IF(O514&lt;&gt;"",O514-(COUNTIF($O$3:O514,O514)/1000),"")</f>
        <v/>
      </c>
      <c r="Q514" s="31" t="str">
        <f t="shared" ca="1" si="23"/>
        <v/>
      </c>
      <c r="R514" s="31"/>
      <c r="S514" s="31">
        <v>512</v>
      </c>
      <c r="T514" s="31" t="str">
        <f t="shared" ca="1" si="21"/>
        <v/>
      </c>
      <c r="U514" s="31" t="str">
        <f t="shared" ca="1" si="22"/>
        <v/>
      </c>
      <c r="V514" s="31" t="str">
        <f ca="1">IF(INDEX(Tendina_Brand_per_Settore,SERVIZIO!$A$4)='Pivot Punti Vendita'!$T514,'Pivot Punti Vendita'!$U514,"")</f>
        <v/>
      </c>
    </row>
    <row r="515" spans="15:22" x14ac:dyDescent="0.25">
      <c r="O515" s="31" t="str">
        <f ca="1">IFERROR(IF(SERVIZIO!$A$3=1,IF(GETPIVOTDATA("N. Punti Vendita",$A$1,"Brand",$A515,"Data",DATE(YEAR(INDEX(Tendina_Data,SERVIZIO!$A$2)),MONTH(INDEX(Tendina_Data,SERVIZIO!$A$2)),1),"Settore",$B515)&lt;&gt;"",GETPIVOTDATA("N. Punti Vendita",$A$1,"Brand",$A515,"Data",DATE(YEAR(INDEX(Tendina_Data,SERVIZIO!$A$2)),MONTH(INDEX(Tendina_Data,SERVIZIO!$A$2)),1),"Settore",$B515),""),IF(AND(GETPIVOTDATA("N. Punti Vendita",$A$1,"Brand",$A515,"Data",DATE(YEAR(INDEX(Tendina_Data,SERVIZIO!$A$2)),MONTH(INDEX(Tendina_Data,SERVIZIO!$A$2)),1),"Settore",INDEX(Tendina_Settori,SERVIZIO!$A$3))&lt;&gt;"",INDEX(Tendina_Settori,SERVIZIO!$A$3)=$B515)=TRUE,GETPIVOTDATA("N. Punti Vendita",$A$1,"Brand",$A515,"Data",DATE(YEAR(INDEX(Tendina_Data,SERVIZIO!$A$2)),MONTH(INDEX(Tendina_Data,SERVIZIO!$A$2)),1),"Settore",INDEX(Tendina_Settori,SERVIZIO!$A$3)),"")),"")</f>
        <v/>
      </c>
      <c r="P515" s="31" t="str">
        <f ca="1">IF(O515&lt;&gt;"",O515-(COUNTIF($O$3:O515,O515)/1000),"")</f>
        <v/>
      </c>
      <c r="Q515" s="31" t="str">
        <f t="shared" ca="1" si="23"/>
        <v/>
      </c>
      <c r="R515" s="31"/>
      <c r="S515" s="31">
        <v>513</v>
      </c>
      <c r="T515" s="31" t="str">
        <f t="shared" ref="T515:T578" ca="1" si="24">IFERROR(INDEX($A$3:$A$1002,MATCH($S515,$Q$3:$Q$1002,0)),"")</f>
        <v/>
      </c>
      <c r="U515" s="31" t="str">
        <f t="shared" ref="U515:U578" ca="1" si="25">IFERROR(INDEX($O$3:$O$1002,MATCH($S515,$Q$3:$Q$1002,0)),"")</f>
        <v/>
      </c>
      <c r="V515" s="31" t="str">
        <f ca="1">IF(INDEX(Tendina_Brand_per_Settore,SERVIZIO!$A$4)='Pivot Punti Vendita'!$T515,'Pivot Punti Vendita'!$U515,"")</f>
        <v/>
      </c>
    </row>
    <row r="516" spans="15:22" x14ac:dyDescent="0.25">
      <c r="O516" s="31" t="str">
        <f ca="1">IFERROR(IF(SERVIZIO!$A$3=1,IF(GETPIVOTDATA("N. Punti Vendita",$A$1,"Brand",$A516,"Data",DATE(YEAR(INDEX(Tendina_Data,SERVIZIO!$A$2)),MONTH(INDEX(Tendina_Data,SERVIZIO!$A$2)),1),"Settore",$B516)&lt;&gt;"",GETPIVOTDATA("N. Punti Vendita",$A$1,"Brand",$A516,"Data",DATE(YEAR(INDEX(Tendina_Data,SERVIZIO!$A$2)),MONTH(INDEX(Tendina_Data,SERVIZIO!$A$2)),1),"Settore",$B516),""),IF(AND(GETPIVOTDATA("N. Punti Vendita",$A$1,"Brand",$A516,"Data",DATE(YEAR(INDEX(Tendina_Data,SERVIZIO!$A$2)),MONTH(INDEX(Tendina_Data,SERVIZIO!$A$2)),1),"Settore",INDEX(Tendina_Settori,SERVIZIO!$A$3))&lt;&gt;"",INDEX(Tendina_Settori,SERVIZIO!$A$3)=$B516)=TRUE,GETPIVOTDATA("N. Punti Vendita",$A$1,"Brand",$A516,"Data",DATE(YEAR(INDEX(Tendina_Data,SERVIZIO!$A$2)),MONTH(INDEX(Tendina_Data,SERVIZIO!$A$2)),1),"Settore",INDEX(Tendina_Settori,SERVIZIO!$A$3)),"")),"")</f>
        <v/>
      </c>
      <c r="P516" s="31" t="str">
        <f ca="1">IF(O516&lt;&gt;"",O516-(COUNTIF($O$3:O516,O516)/1000),"")</f>
        <v/>
      </c>
      <c r="Q516" s="31" t="str">
        <f t="shared" ref="Q516:Q579" ca="1" si="26">IFERROR(RANK($P516,$P$3:$P$1002),"")</f>
        <v/>
      </c>
      <c r="R516" s="31"/>
      <c r="S516" s="31">
        <v>514</v>
      </c>
      <c r="T516" s="31" t="str">
        <f t="shared" ca="1" si="24"/>
        <v/>
      </c>
      <c r="U516" s="31" t="str">
        <f t="shared" ca="1" si="25"/>
        <v/>
      </c>
      <c r="V516" s="31" t="str">
        <f ca="1">IF(INDEX(Tendina_Brand_per_Settore,SERVIZIO!$A$4)='Pivot Punti Vendita'!$T516,'Pivot Punti Vendita'!$U516,"")</f>
        <v/>
      </c>
    </row>
    <row r="517" spans="15:22" x14ac:dyDescent="0.25">
      <c r="O517" s="31" t="str">
        <f ca="1">IFERROR(IF(SERVIZIO!$A$3=1,IF(GETPIVOTDATA("N. Punti Vendita",$A$1,"Brand",$A517,"Data",DATE(YEAR(INDEX(Tendina_Data,SERVIZIO!$A$2)),MONTH(INDEX(Tendina_Data,SERVIZIO!$A$2)),1),"Settore",$B517)&lt;&gt;"",GETPIVOTDATA("N. Punti Vendita",$A$1,"Brand",$A517,"Data",DATE(YEAR(INDEX(Tendina_Data,SERVIZIO!$A$2)),MONTH(INDEX(Tendina_Data,SERVIZIO!$A$2)),1),"Settore",$B517),""),IF(AND(GETPIVOTDATA("N. Punti Vendita",$A$1,"Brand",$A517,"Data",DATE(YEAR(INDEX(Tendina_Data,SERVIZIO!$A$2)),MONTH(INDEX(Tendina_Data,SERVIZIO!$A$2)),1),"Settore",INDEX(Tendina_Settori,SERVIZIO!$A$3))&lt;&gt;"",INDEX(Tendina_Settori,SERVIZIO!$A$3)=$B517)=TRUE,GETPIVOTDATA("N. Punti Vendita",$A$1,"Brand",$A517,"Data",DATE(YEAR(INDEX(Tendina_Data,SERVIZIO!$A$2)),MONTH(INDEX(Tendina_Data,SERVIZIO!$A$2)),1),"Settore",INDEX(Tendina_Settori,SERVIZIO!$A$3)),"")),"")</f>
        <v/>
      </c>
      <c r="P517" s="31" t="str">
        <f ca="1">IF(O517&lt;&gt;"",O517-(COUNTIF($O$3:O517,O517)/1000),"")</f>
        <v/>
      </c>
      <c r="Q517" s="31" t="str">
        <f t="shared" ca="1" si="26"/>
        <v/>
      </c>
      <c r="R517" s="31"/>
      <c r="S517" s="31">
        <v>515</v>
      </c>
      <c r="T517" s="31" t="str">
        <f t="shared" ca="1" si="24"/>
        <v/>
      </c>
      <c r="U517" s="31" t="str">
        <f t="shared" ca="1" si="25"/>
        <v/>
      </c>
      <c r="V517" s="31" t="str">
        <f ca="1">IF(INDEX(Tendina_Brand_per_Settore,SERVIZIO!$A$4)='Pivot Punti Vendita'!$T517,'Pivot Punti Vendita'!$U517,"")</f>
        <v/>
      </c>
    </row>
    <row r="518" spans="15:22" x14ac:dyDescent="0.25">
      <c r="O518" s="31" t="str">
        <f ca="1">IFERROR(IF(SERVIZIO!$A$3=1,IF(GETPIVOTDATA("N. Punti Vendita",$A$1,"Brand",$A518,"Data",DATE(YEAR(INDEX(Tendina_Data,SERVIZIO!$A$2)),MONTH(INDEX(Tendina_Data,SERVIZIO!$A$2)),1),"Settore",$B518)&lt;&gt;"",GETPIVOTDATA("N. Punti Vendita",$A$1,"Brand",$A518,"Data",DATE(YEAR(INDEX(Tendina_Data,SERVIZIO!$A$2)),MONTH(INDEX(Tendina_Data,SERVIZIO!$A$2)),1),"Settore",$B518),""),IF(AND(GETPIVOTDATA("N. Punti Vendita",$A$1,"Brand",$A518,"Data",DATE(YEAR(INDEX(Tendina_Data,SERVIZIO!$A$2)),MONTH(INDEX(Tendina_Data,SERVIZIO!$A$2)),1),"Settore",INDEX(Tendina_Settori,SERVIZIO!$A$3))&lt;&gt;"",INDEX(Tendina_Settori,SERVIZIO!$A$3)=$B518)=TRUE,GETPIVOTDATA("N. Punti Vendita",$A$1,"Brand",$A518,"Data",DATE(YEAR(INDEX(Tendina_Data,SERVIZIO!$A$2)),MONTH(INDEX(Tendina_Data,SERVIZIO!$A$2)),1),"Settore",INDEX(Tendina_Settori,SERVIZIO!$A$3)),"")),"")</f>
        <v/>
      </c>
      <c r="P518" s="31" t="str">
        <f ca="1">IF(O518&lt;&gt;"",O518-(COUNTIF($O$3:O518,O518)/1000),"")</f>
        <v/>
      </c>
      <c r="Q518" s="31" t="str">
        <f t="shared" ca="1" si="26"/>
        <v/>
      </c>
      <c r="R518" s="31"/>
      <c r="S518" s="31">
        <v>516</v>
      </c>
      <c r="T518" s="31" t="str">
        <f t="shared" ca="1" si="24"/>
        <v/>
      </c>
      <c r="U518" s="31" t="str">
        <f t="shared" ca="1" si="25"/>
        <v/>
      </c>
      <c r="V518" s="31" t="str">
        <f ca="1">IF(INDEX(Tendina_Brand_per_Settore,SERVIZIO!$A$4)='Pivot Punti Vendita'!$T518,'Pivot Punti Vendita'!$U518,"")</f>
        <v/>
      </c>
    </row>
    <row r="519" spans="15:22" x14ac:dyDescent="0.25">
      <c r="O519" s="31" t="str">
        <f ca="1">IFERROR(IF(SERVIZIO!$A$3=1,IF(GETPIVOTDATA("N. Punti Vendita",$A$1,"Brand",$A519,"Data",DATE(YEAR(INDEX(Tendina_Data,SERVIZIO!$A$2)),MONTH(INDEX(Tendina_Data,SERVIZIO!$A$2)),1),"Settore",$B519)&lt;&gt;"",GETPIVOTDATA("N. Punti Vendita",$A$1,"Brand",$A519,"Data",DATE(YEAR(INDEX(Tendina_Data,SERVIZIO!$A$2)),MONTH(INDEX(Tendina_Data,SERVIZIO!$A$2)),1),"Settore",$B519),""),IF(AND(GETPIVOTDATA("N. Punti Vendita",$A$1,"Brand",$A519,"Data",DATE(YEAR(INDEX(Tendina_Data,SERVIZIO!$A$2)),MONTH(INDEX(Tendina_Data,SERVIZIO!$A$2)),1),"Settore",INDEX(Tendina_Settori,SERVIZIO!$A$3))&lt;&gt;"",INDEX(Tendina_Settori,SERVIZIO!$A$3)=$B519)=TRUE,GETPIVOTDATA("N. Punti Vendita",$A$1,"Brand",$A519,"Data",DATE(YEAR(INDEX(Tendina_Data,SERVIZIO!$A$2)),MONTH(INDEX(Tendina_Data,SERVIZIO!$A$2)),1),"Settore",INDEX(Tendina_Settori,SERVIZIO!$A$3)),"")),"")</f>
        <v/>
      </c>
      <c r="P519" s="31" t="str">
        <f ca="1">IF(O519&lt;&gt;"",O519-(COUNTIF($O$3:O519,O519)/1000),"")</f>
        <v/>
      </c>
      <c r="Q519" s="31" t="str">
        <f t="shared" ca="1" si="26"/>
        <v/>
      </c>
      <c r="R519" s="31"/>
      <c r="S519" s="31">
        <v>517</v>
      </c>
      <c r="T519" s="31" t="str">
        <f t="shared" ca="1" si="24"/>
        <v/>
      </c>
      <c r="U519" s="31" t="str">
        <f t="shared" ca="1" si="25"/>
        <v/>
      </c>
      <c r="V519" s="31" t="str">
        <f ca="1">IF(INDEX(Tendina_Brand_per_Settore,SERVIZIO!$A$4)='Pivot Punti Vendita'!$T519,'Pivot Punti Vendita'!$U519,"")</f>
        <v/>
      </c>
    </row>
    <row r="520" spans="15:22" x14ac:dyDescent="0.25">
      <c r="O520" s="31" t="str">
        <f ca="1">IFERROR(IF(SERVIZIO!$A$3=1,IF(GETPIVOTDATA("N. Punti Vendita",$A$1,"Brand",$A520,"Data",DATE(YEAR(INDEX(Tendina_Data,SERVIZIO!$A$2)),MONTH(INDEX(Tendina_Data,SERVIZIO!$A$2)),1),"Settore",$B520)&lt;&gt;"",GETPIVOTDATA("N. Punti Vendita",$A$1,"Brand",$A520,"Data",DATE(YEAR(INDEX(Tendina_Data,SERVIZIO!$A$2)),MONTH(INDEX(Tendina_Data,SERVIZIO!$A$2)),1),"Settore",$B520),""),IF(AND(GETPIVOTDATA("N. Punti Vendita",$A$1,"Brand",$A520,"Data",DATE(YEAR(INDEX(Tendina_Data,SERVIZIO!$A$2)),MONTH(INDEX(Tendina_Data,SERVIZIO!$A$2)),1),"Settore",INDEX(Tendina_Settori,SERVIZIO!$A$3))&lt;&gt;"",INDEX(Tendina_Settori,SERVIZIO!$A$3)=$B520)=TRUE,GETPIVOTDATA("N. Punti Vendita",$A$1,"Brand",$A520,"Data",DATE(YEAR(INDEX(Tendina_Data,SERVIZIO!$A$2)),MONTH(INDEX(Tendina_Data,SERVIZIO!$A$2)),1),"Settore",INDEX(Tendina_Settori,SERVIZIO!$A$3)),"")),"")</f>
        <v/>
      </c>
      <c r="P520" s="31" t="str">
        <f ca="1">IF(O520&lt;&gt;"",O520-(COUNTIF($O$3:O520,O520)/1000),"")</f>
        <v/>
      </c>
      <c r="Q520" s="31" t="str">
        <f t="shared" ca="1" si="26"/>
        <v/>
      </c>
      <c r="R520" s="31"/>
      <c r="S520" s="31">
        <v>518</v>
      </c>
      <c r="T520" s="31" t="str">
        <f t="shared" ca="1" si="24"/>
        <v/>
      </c>
      <c r="U520" s="31" t="str">
        <f t="shared" ca="1" si="25"/>
        <v/>
      </c>
      <c r="V520" s="31" t="str">
        <f ca="1">IF(INDEX(Tendina_Brand_per_Settore,SERVIZIO!$A$4)='Pivot Punti Vendita'!$T520,'Pivot Punti Vendita'!$U520,"")</f>
        <v/>
      </c>
    </row>
    <row r="521" spans="15:22" x14ac:dyDescent="0.25">
      <c r="O521" s="31" t="str">
        <f ca="1">IFERROR(IF(SERVIZIO!$A$3=1,IF(GETPIVOTDATA("N. Punti Vendita",$A$1,"Brand",$A521,"Data",DATE(YEAR(INDEX(Tendina_Data,SERVIZIO!$A$2)),MONTH(INDEX(Tendina_Data,SERVIZIO!$A$2)),1),"Settore",$B521)&lt;&gt;"",GETPIVOTDATA("N. Punti Vendita",$A$1,"Brand",$A521,"Data",DATE(YEAR(INDEX(Tendina_Data,SERVIZIO!$A$2)),MONTH(INDEX(Tendina_Data,SERVIZIO!$A$2)),1),"Settore",$B521),""),IF(AND(GETPIVOTDATA("N. Punti Vendita",$A$1,"Brand",$A521,"Data",DATE(YEAR(INDEX(Tendina_Data,SERVIZIO!$A$2)),MONTH(INDEX(Tendina_Data,SERVIZIO!$A$2)),1),"Settore",INDEX(Tendina_Settori,SERVIZIO!$A$3))&lt;&gt;"",INDEX(Tendina_Settori,SERVIZIO!$A$3)=$B521)=TRUE,GETPIVOTDATA("N. Punti Vendita",$A$1,"Brand",$A521,"Data",DATE(YEAR(INDEX(Tendina_Data,SERVIZIO!$A$2)),MONTH(INDEX(Tendina_Data,SERVIZIO!$A$2)),1),"Settore",INDEX(Tendina_Settori,SERVIZIO!$A$3)),"")),"")</f>
        <v/>
      </c>
      <c r="P521" s="31" t="str">
        <f ca="1">IF(O521&lt;&gt;"",O521-(COUNTIF($O$3:O521,O521)/1000),"")</f>
        <v/>
      </c>
      <c r="Q521" s="31" t="str">
        <f t="shared" ca="1" si="26"/>
        <v/>
      </c>
      <c r="R521" s="31"/>
      <c r="S521" s="31">
        <v>519</v>
      </c>
      <c r="T521" s="31" t="str">
        <f t="shared" ca="1" si="24"/>
        <v/>
      </c>
      <c r="U521" s="31" t="str">
        <f t="shared" ca="1" si="25"/>
        <v/>
      </c>
      <c r="V521" s="31" t="str">
        <f ca="1">IF(INDEX(Tendina_Brand_per_Settore,SERVIZIO!$A$4)='Pivot Punti Vendita'!$T521,'Pivot Punti Vendita'!$U521,"")</f>
        <v/>
      </c>
    </row>
    <row r="522" spans="15:22" x14ac:dyDescent="0.25">
      <c r="O522" s="31" t="str">
        <f ca="1">IFERROR(IF(SERVIZIO!$A$3=1,IF(GETPIVOTDATA("N. Punti Vendita",$A$1,"Brand",$A522,"Data",DATE(YEAR(INDEX(Tendina_Data,SERVIZIO!$A$2)),MONTH(INDEX(Tendina_Data,SERVIZIO!$A$2)),1),"Settore",$B522)&lt;&gt;"",GETPIVOTDATA("N. Punti Vendita",$A$1,"Brand",$A522,"Data",DATE(YEAR(INDEX(Tendina_Data,SERVIZIO!$A$2)),MONTH(INDEX(Tendina_Data,SERVIZIO!$A$2)),1),"Settore",$B522),""),IF(AND(GETPIVOTDATA("N. Punti Vendita",$A$1,"Brand",$A522,"Data",DATE(YEAR(INDEX(Tendina_Data,SERVIZIO!$A$2)),MONTH(INDEX(Tendina_Data,SERVIZIO!$A$2)),1),"Settore",INDEX(Tendina_Settori,SERVIZIO!$A$3))&lt;&gt;"",INDEX(Tendina_Settori,SERVIZIO!$A$3)=$B522)=TRUE,GETPIVOTDATA("N. Punti Vendita",$A$1,"Brand",$A522,"Data",DATE(YEAR(INDEX(Tendina_Data,SERVIZIO!$A$2)),MONTH(INDEX(Tendina_Data,SERVIZIO!$A$2)),1),"Settore",INDEX(Tendina_Settori,SERVIZIO!$A$3)),"")),"")</f>
        <v/>
      </c>
      <c r="P522" s="31" t="str">
        <f ca="1">IF(O522&lt;&gt;"",O522-(COUNTIF($O$3:O522,O522)/1000),"")</f>
        <v/>
      </c>
      <c r="Q522" s="31" t="str">
        <f t="shared" ca="1" si="26"/>
        <v/>
      </c>
      <c r="R522" s="31"/>
      <c r="S522" s="31">
        <v>520</v>
      </c>
      <c r="T522" s="31" t="str">
        <f t="shared" ca="1" si="24"/>
        <v/>
      </c>
      <c r="U522" s="31" t="str">
        <f t="shared" ca="1" si="25"/>
        <v/>
      </c>
      <c r="V522" s="31" t="str">
        <f ca="1">IF(INDEX(Tendina_Brand_per_Settore,SERVIZIO!$A$4)='Pivot Punti Vendita'!$T522,'Pivot Punti Vendita'!$U522,"")</f>
        <v/>
      </c>
    </row>
    <row r="523" spans="15:22" x14ac:dyDescent="0.25">
      <c r="O523" s="31" t="str">
        <f ca="1">IFERROR(IF(SERVIZIO!$A$3=1,IF(GETPIVOTDATA("N. Punti Vendita",$A$1,"Brand",$A523,"Data",DATE(YEAR(INDEX(Tendina_Data,SERVIZIO!$A$2)),MONTH(INDEX(Tendina_Data,SERVIZIO!$A$2)),1),"Settore",$B523)&lt;&gt;"",GETPIVOTDATA("N. Punti Vendita",$A$1,"Brand",$A523,"Data",DATE(YEAR(INDEX(Tendina_Data,SERVIZIO!$A$2)),MONTH(INDEX(Tendina_Data,SERVIZIO!$A$2)),1),"Settore",$B523),""),IF(AND(GETPIVOTDATA("N. Punti Vendita",$A$1,"Brand",$A523,"Data",DATE(YEAR(INDEX(Tendina_Data,SERVIZIO!$A$2)),MONTH(INDEX(Tendina_Data,SERVIZIO!$A$2)),1),"Settore",INDEX(Tendina_Settori,SERVIZIO!$A$3))&lt;&gt;"",INDEX(Tendina_Settori,SERVIZIO!$A$3)=$B523)=TRUE,GETPIVOTDATA("N. Punti Vendita",$A$1,"Brand",$A523,"Data",DATE(YEAR(INDEX(Tendina_Data,SERVIZIO!$A$2)),MONTH(INDEX(Tendina_Data,SERVIZIO!$A$2)),1),"Settore",INDEX(Tendina_Settori,SERVIZIO!$A$3)),"")),"")</f>
        <v/>
      </c>
      <c r="P523" s="31" t="str">
        <f ca="1">IF(O523&lt;&gt;"",O523-(COUNTIF($O$3:O523,O523)/1000),"")</f>
        <v/>
      </c>
      <c r="Q523" s="31" t="str">
        <f t="shared" ca="1" si="26"/>
        <v/>
      </c>
      <c r="R523" s="31"/>
      <c r="S523" s="31">
        <v>521</v>
      </c>
      <c r="T523" s="31" t="str">
        <f t="shared" ca="1" si="24"/>
        <v/>
      </c>
      <c r="U523" s="31" t="str">
        <f t="shared" ca="1" si="25"/>
        <v/>
      </c>
      <c r="V523" s="31" t="str">
        <f ca="1">IF(INDEX(Tendina_Brand_per_Settore,SERVIZIO!$A$4)='Pivot Punti Vendita'!$T523,'Pivot Punti Vendita'!$U523,"")</f>
        <v/>
      </c>
    </row>
    <row r="524" spans="15:22" x14ac:dyDescent="0.25">
      <c r="O524" s="31" t="str">
        <f ca="1">IFERROR(IF(SERVIZIO!$A$3=1,IF(GETPIVOTDATA("N. Punti Vendita",$A$1,"Brand",$A524,"Data",DATE(YEAR(INDEX(Tendina_Data,SERVIZIO!$A$2)),MONTH(INDEX(Tendina_Data,SERVIZIO!$A$2)),1),"Settore",$B524)&lt;&gt;"",GETPIVOTDATA("N. Punti Vendita",$A$1,"Brand",$A524,"Data",DATE(YEAR(INDEX(Tendina_Data,SERVIZIO!$A$2)),MONTH(INDEX(Tendina_Data,SERVIZIO!$A$2)),1),"Settore",$B524),""),IF(AND(GETPIVOTDATA("N. Punti Vendita",$A$1,"Brand",$A524,"Data",DATE(YEAR(INDEX(Tendina_Data,SERVIZIO!$A$2)),MONTH(INDEX(Tendina_Data,SERVIZIO!$A$2)),1),"Settore",INDEX(Tendina_Settori,SERVIZIO!$A$3))&lt;&gt;"",INDEX(Tendina_Settori,SERVIZIO!$A$3)=$B524)=TRUE,GETPIVOTDATA("N. Punti Vendita",$A$1,"Brand",$A524,"Data",DATE(YEAR(INDEX(Tendina_Data,SERVIZIO!$A$2)),MONTH(INDEX(Tendina_Data,SERVIZIO!$A$2)),1),"Settore",INDEX(Tendina_Settori,SERVIZIO!$A$3)),"")),"")</f>
        <v/>
      </c>
      <c r="P524" s="31" t="str">
        <f ca="1">IF(O524&lt;&gt;"",O524-(COUNTIF($O$3:O524,O524)/1000),"")</f>
        <v/>
      </c>
      <c r="Q524" s="31" t="str">
        <f t="shared" ca="1" si="26"/>
        <v/>
      </c>
      <c r="R524" s="31"/>
      <c r="S524" s="31">
        <v>522</v>
      </c>
      <c r="T524" s="31" t="str">
        <f t="shared" ca="1" si="24"/>
        <v/>
      </c>
      <c r="U524" s="31" t="str">
        <f t="shared" ca="1" si="25"/>
        <v/>
      </c>
      <c r="V524" s="31" t="str">
        <f ca="1">IF(INDEX(Tendina_Brand_per_Settore,SERVIZIO!$A$4)='Pivot Punti Vendita'!$T524,'Pivot Punti Vendita'!$U524,"")</f>
        <v/>
      </c>
    </row>
    <row r="525" spans="15:22" x14ac:dyDescent="0.25">
      <c r="O525" s="31" t="str">
        <f ca="1">IFERROR(IF(SERVIZIO!$A$3=1,IF(GETPIVOTDATA("N. Punti Vendita",$A$1,"Brand",$A525,"Data",DATE(YEAR(INDEX(Tendina_Data,SERVIZIO!$A$2)),MONTH(INDEX(Tendina_Data,SERVIZIO!$A$2)),1),"Settore",$B525)&lt;&gt;"",GETPIVOTDATA("N. Punti Vendita",$A$1,"Brand",$A525,"Data",DATE(YEAR(INDEX(Tendina_Data,SERVIZIO!$A$2)),MONTH(INDEX(Tendina_Data,SERVIZIO!$A$2)),1),"Settore",$B525),""),IF(AND(GETPIVOTDATA("N. Punti Vendita",$A$1,"Brand",$A525,"Data",DATE(YEAR(INDEX(Tendina_Data,SERVIZIO!$A$2)),MONTH(INDEX(Tendina_Data,SERVIZIO!$A$2)),1),"Settore",INDEX(Tendina_Settori,SERVIZIO!$A$3))&lt;&gt;"",INDEX(Tendina_Settori,SERVIZIO!$A$3)=$B525)=TRUE,GETPIVOTDATA("N. Punti Vendita",$A$1,"Brand",$A525,"Data",DATE(YEAR(INDEX(Tendina_Data,SERVIZIO!$A$2)),MONTH(INDEX(Tendina_Data,SERVIZIO!$A$2)),1),"Settore",INDEX(Tendina_Settori,SERVIZIO!$A$3)),"")),"")</f>
        <v/>
      </c>
      <c r="P525" s="31" t="str">
        <f ca="1">IF(O525&lt;&gt;"",O525-(COUNTIF($O$3:O525,O525)/1000),"")</f>
        <v/>
      </c>
      <c r="Q525" s="31" t="str">
        <f t="shared" ca="1" si="26"/>
        <v/>
      </c>
      <c r="R525" s="31"/>
      <c r="S525" s="31">
        <v>523</v>
      </c>
      <c r="T525" s="31" t="str">
        <f t="shared" ca="1" si="24"/>
        <v/>
      </c>
      <c r="U525" s="31" t="str">
        <f t="shared" ca="1" si="25"/>
        <v/>
      </c>
      <c r="V525" s="31" t="str">
        <f ca="1">IF(INDEX(Tendina_Brand_per_Settore,SERVIZIO!$A$4)='Pivot Punti Vendita'!$T525,'Pivot Punti Vendita'!$U525,"")</f>
        <v/>
      </c>
    </row>
    <row r="526" spans="15:22" x14ac:dyDescent="0.25">
      <c r="O526" s="31" t="str">
        <f ca="1">IFERROR(IF(SERVIZIO!$A$3=1,IF(GETPIVOTDATA("N. Punti Vendita",$A$1,"Brand",$A526,"Data",DATE(YEAR(INDEX(Tendina_Data,SERVIZIO!$A$2)),MONTH(INDEX(Tendina_Data,SERVIZIO!$A$2)),1),"Settore",$B526)&lt;&gt;"",GETPIVOTDATA("N. Punti Vendita",$A$1,"Brand",$A526,"Data",DATE(YEAR(INDEX(Tendina_Data,SERVIZIO!$A$2)),MONTH(INDEX(Tendina_Data,SERVIZIO!$A$2)),1),"Settore",$B526),""),IF(AND(GETPIVOTDATA("N. Punti Vendita",$A$1,"Brand",$A526,"Data",DATE(YEAR(INDEX(Tendina_Data,SERVIZIO!$A$2)),MONTH(INDEX(Tendina_Data,SERVIZIO!$A$2)),1),"Settore",INDEX(Tendina_Settori,SERVIZIO!$A$3))&lt;&gt;"",INDEX(Tendina_Settori,SERVIZIO!$A$3)=$B526)=TRUE,GETPIVOTDATA("N. Punti Vendita",$A$1,"Brand",$A526,"Data",DATE(YEAR(INDEX(Tendina_Data,SERVIZIO!$A$2)),MONTH(INDEX(Tendina_Data,SERVIZIO!$A$2)),1),"Settore",INDEX(Tendina_Settori,SERVIZIO!$A$3)),"")),"")</f>
        <v/>
      </c>
      <c r="P526" s="31" t="str">
        <f ca="1">IF(O526&lt;&gt;"",O526-(COUNTIF($O$3:O526,O526)/1000),"")</f>
        <v/>
      </c>
      <c r="Q526" s="31" t="str">
        <f t="shared" ca="1" si="26"/>
        <v/>
      </c>
      <c r="R526" s="31"/>
      <c r="S526" s="31">
        <v>524</v>
      </c>
      <c r="T526" s="31" t="str">
        <f t="shared" ca="1" si="24"/>
        <v/>
      </c>
      <c r="U526" s="31" t="str">
        <f t="shared" ca="1" si="25"/>
        <v/>
      </c>
      <c r="V526" s="31" t="str">
        <f ca="1">IF(INDEX(Tendina_Brand_per_Settore,SERVIZIO!$A$4)='Pivot Punti Vendita'!$T526,'Pivot Punti Vendita'!$U526,"")</f>
        <v/>
      </c>
    </row>
    <row r="527" spans="15:22" x14ac:dyDescent="0.25">
      <c r="O527" s="31" t="str">
        <f ca="1">IFERROR(IF(SERVIZIO!$A$3=1,IF(GETPIVOTDATA("N. Punti Vendita",$A$1,"Brand",$A527,"Data",DATE(YEAR(INDEX(Tendina_Data,SERVIZIO!$A$2)),MONTH(INDEX(Tendina_Data,SERVIZIO!$A$2)),1),"Settore",$B527)&lt;&gt;"",GETPIVOTDATA("N. Punti Vendita",$A$1,"Brand",$A527,"Data",DATE(YEAR(INDEX(Tendina_Data,SERVIZIO!$A$2)),MONTH(INDEX(Tendina_Data,SERVIZIO!$A$2)),1),"Settore",$B527),""),IF(AND(GETPIVOTDATA("N. Punti Vendita",$A$1,"Brand",$A527,"Data",DATE(YEAR(INDEX(Tendina_Data,SERVIZIO!$A$2)),MONTH(INDEX(Tendina_Data,SERVIZIO!$A$2)),1),"Settore",INDEX(Tendina_Settori,SERVIZIO!$A$3))&lt;&gt;"",INDEX(Tendina_Settori,SERVIZIO!$A$3)=$B527)=TRUE,GETPIVOTDATA("N. Punti Vendita",$A$1,"Brand",$A527,"Data",DATE(YEAR(INDEX(Tendina_Data,SERVIZIO!$A$2)),MONTH(INDEX(Tendina_Data,SERVIZIO!$A$2)),1),"Settore",INDEX(Tendina_Settori,SERVIZIO!$A$3)),"")),"")</f>
        <v/>
      </c>
      <c r="P527" s="31" t="str">
        <f ca="1">IF(O527&lt;&gt;"",O527-(COUNTIF($O$3:O527,O527)/1000),"")</f>
        <v/>
      </c>
      <c r="Q527" s="31" t="str">
        <f t="shared" ca="1" si="26"/>
        <v/>
      </c>
      <c r="R527" s="31"/>
      <c r="S527" s="31">
        <v>525</v>
      </c>
      <c r="T527" s="31" t="str">
        <f t="shared" ca="1" si="24"/>
        <v/>
      </c>
      <c r="U527" s="31" t="str">
        <f t="shared" ca="1" si="25"/>
        <v/>
      </c>
      <c r="V527" s="31" t="str">
        <f ca="1">IF(INDEX(Tendina_Brand_per_Settore,SERVIZIO!$A$4)='Pivot Punti Vendita'!$T527,'Pivot Punti Vendita'!$U527,"")</f>
        <v/>
      </c>
    </row>
    <row r="528" spans="15:22" x14ac:dyDescent="0.25">
      <c r="O528" s="31" t="str">
        <f ca="1">IFERROR(IF(SERVIZIO!$A$3=1,IF(GETPIVOTDATA("N. Punti Vendita",$A$1,"Brand",$A528,"Data",DATE(YEAR(INDEX(Tendina_Data,SERVIZIO!$A$2)),MONTH(INDEX(Tendina_Data,SERVIZIO!$A$2)),1),"Settore",$B528)&lt;&gt;"",GETPIVOTDATA("N. Punti Vendita",$A$1,"Brand",$A528,"Data",DATE(YEAR(INDEX(Tendina_Data,SERVIZIO!$A$2)),MONTH(INDEX(Tendina_Data,SERVIZIO!$A$2)),1),"Settore",$B528),""),IF(AND(GETPIVOTDATA("N. Punti Vendita",$A$1,"Brand",$A528,"Data",DATE(YEAR(INDEX(Tendina_Data,SERVIZIO!$A$2)),MONTH(INDEX(Tendina_Data,SERVIZIO!$A$2)),1),"Settore",INDEX(Tendina_Settori,SERVIZIO!$A$3))&lt;&gt;"",INDEX(Tendina_Settori,SERVIZIO!$A$3)=$B528)=TRUE,GETPIVOTDATA("N. Punti Vendita",$A$1,"Brand",$A528,"Data",DATE(YEAR(INDEX(Tendina_Data,SERVIZIO!$A$2)),MONTH(INDEX(Tendina_Data,SERVIZIO!$A$2)),1),"Settore",INDEX(Tendina_Settori,SERVIZIO!$A$3)),"")),"")</f>
        <v/>
      </c>
      <c r="P528" s="31" t="str">
        <f ca="1">IF(O528&lt;&gt;"",O528-(COUNTIF($O$3:O528,O528)/1000),"")</f>
        <v/>
      </c>
      <c r="Q528" s="31" t="str">
        <f t="shared" ca="1" si="26"/>
        <v/>
      </c>
      <c r="R528" s="31"/>
      <c r="S528" s="31">
        <v>526</v>
      </c>
      <c r="T528" s="31" t="str">
        <f t="shared" ca="1" si="24"/>
        <v/>
      </c>
      <c r="U528" s="31" t="str">
        <f t="shared" ca="1" si="25"/>
        <v/>
      </c>
      <c r="V528" s="31" t="str">
        <f ca="1">IF(INDEX(Tendina_Brand_per_Settore,SERVIZIO!$A$4)='Pivot Punti Vendita'!$T528,'Pivot Punti Vendita'!$U528,"")</f>
        <v/>
      </c>
    </row>
    <row r="529" spans="15:22" x14ac:dyDescent="0.25">
      <c r="O529" s="31" t="str">
        <f ca="1">IFERROR(IF(SERVIZIO!$A$3=1,IF(GETPIVOTDATA("N. Punti Vendita",$A$1,"Brand",$A529,"Data",DATE(YEAR(INDEX(Tendina_Data,SERVIZIO!$A$2)),MONTH(INDEX(Tendina_Data,SERVIZIO!$A$2)),1),"Settore",$B529)&lt;&gt;"",GETPIVOTDATA("N. Punti Vendita",$A$1,"Brand",$A529,"Data",DATE(YEAR(INDEX(Tendina_Data,SERVIZIO!$A$2)),MONTH(INDEX(Tendina_Data,SERVIZIO!$A$2)),1),"Settore",$B529),""),IF(AND(GETPIVOTDATA("N. Punti Vendita",$A$1,"Brand",$A529,"Data",DATE(YEAR(INDEX(Tendina_Data,SERVIZIO!$A$2)),MONTH(INDEX(Tendina_Data,SERVIZIO!$A$2)),1),"Settore",INDEX(Tendina_Settori,SERVIZIO!$A$3))&lt;&gt;"",INDEX(Tendina_Settori,SERVIZIO!$A$3)=$B529)=TRUE,GETPIVOTDATA("N. Punti Vendita",$A$1,"Brand",$A529,"Data",DATE(YEAR(INDEX(Tendina_Data,SERVIZIO!$A$2)),MONTH(INDEX(Tendina_Data,SERVIZIO!$A$2)),1),"Settore",INDEX(Tendina_Settori,SERVIZIO!$A$3)),"")),"")</f>
        <v/>
      </c>
      <c r="P529" s="31" t="str">
        <f ca="1">IF(O529&lt;&gt;"",O529-(COUNTIF($O$3:O529,O529)/1000),"")</f>
        <v/>
      </c>
      <c r="Q529" s="31" t="str">
        <f t="shared" ca="1" si="26"/>
        <v/>
      </c>
      <c r="R529" s="31"/>
      <c r="S529" s="31">
        <v>527</v>
      </c>
      <c r="T529" s="31" t="str">
        <f t="shared" ca="1" si="24"/>
        <v/>
      </c>
      <c r="U529" s="31" t="str">
        <f t="shared" ca="1" si="25"/>
        <v/>
      </c>
      <c r="V529" s="31" t="str">
        <f ca="1">IF(INDEX(Tendina_Brand_per_Settore,SERVIZIO!$A$4)='Pivot Punti Vendita'!$T529,'Pivot Punti Vendita'!$U529,"")</f>
        <v/>
      </c>
    </row>
    <row r="530" spans="15:22" x14ac:dyDescent="0.25">
      <c r="O530" s="31" t="str">
        <f ca="1">IFERROR(IF(SERVIZIO!$A$3=1,IF(GETPIVOTDATA("N. Punti Vendita",$A$1,"Brand",$A530,"Data",DATE(YEAR(INDEX(Tendina_Data,SERVIZIO!$A$2)),MONTH(INDEX(Tendina_Data,SERVIZIO!$A$2)),1),"Settore",$B530)&lt;&gt;"",GETPIVOTDATA("N. Punti Vendita",$A$1,"Brand",$A530,"Data",DATE(YEAR(INDEX(Tendina_Data,SERVIZIO!$A$2)),MONTH(INDEX(Tendina_Data,SERVIZIO!$A$2)),1),"Settore",$B530),""),IF(AND(GETPIVOTDATA("N. Punti Vendita",$A$1,"Brand",$A530,"Data",DATE(YEAR(INDEX(Tendina_Data,SERVIZIO!$A$2)),MONTH(INDEX(Tendina_Data,SERVIZIO!$A$2)),1),"Settore",INDEX(Tendina_Settori,SERVIZIO!$A$3))&lt;&gt;"",INDEX(Tendina_Settori,SERVIZIO!$A$3)=$B530)=TRUE,GETPIVOTDATA("N. Punti Vendita",$A$1,"Brand",$A530,"Data",DATE(YEAR(INDEX(Tendina_Data,SERVIZIO!$A$2)),MONTH(INDEX(Tendina_Data,SERVIZIO!$A$2)),1),"Settore",INDEX(Tendina_Settori,SERVIZIO!$A$3)),"")),"")</f>
        <v/>
      </c>
      <c r="P530" s="31" t="str">
        <f ca="1">IF(O530&lt;&gt;"",O530-(COUNTIF($O$3:O530,O530)/1000),"")</f>
        <v/>
      </c>
      <c r="Q530" s="31" t="str">
        <f t="shared" ca="1" si="26"/>
        <v/>
      </c>
      <c r="R530" s="31"/>
      <c r="S530" s="31">
        <v>528</v>
      </c>
      <c r="T530" s="31" t="str">
        <f t="shared" ca="1" si="24"/>
        <v/>
      </c>
      <c r="U530" s="31" t="str">
        <f t="shared" ca="1" si="25"/>
        <v/>
      </c>
      <c r="V530" s="31" t="str">
        <f ca="1">IF(INDEX(Tendina_Brand_per_Settore,SERVIZIO!$A$4)='Pivot Punti Vendita'!$T530,'Pivot Punti Vendita'!$U530,"")</f>
        <v/>
      </c>
    </row>
    <row r="531" spans="15:22" x14ac:dyDescent="0.25">
      <c r="O531" s="31" t="str">
        <f ca="1">IFERROR(IF(SERVIZIO!$A$3=1,IF(GETPIVOTDATA("N. Punti Vendita",$A$1,"Brand",$A531,"Data",DATE(YEAR(INDEX(Tendina_Data,SERVIZIO!$A$2)),MONTH(INDEX(Tendina_Data,SERVIZIO!$A$2)),1),"Settore",$B531)&lt;&gt;"",GETPIVOTDATA("N. Punti Vendita",$A$1,"Brand",$A531,"Data",DATE(YEAR(INDEX(Tendina_Data,SERVIZIO!$A$2)),MONTH(INDEX(Tendina_Data,SERVIZIO!$A$2)),1),"Settore",$B531),""),IF(AND(GETPIVOTDATA("N. Punti Vendita",$A$1,"Brand",$A531,"Data",DATE(YEAR(INDEX(Tendina_Data,SERVIZIO!$A$2)),MONTH(INDEX(Tendina_Data,SERVIZIO!$A$2)),1),"Settore",INDEX(Tendina_Settori,SERVIZIO!$A$3))&lt;&gt;"",INDEX(Tendina_Settori,SERVIZIO!$A$3)=$B531)=TRUE,GETPIVOTDATA("N. Punti Vendita",$A$1,"Brand",$A531,"Data",DATE(YEAR(INDEX(Tendina_Data,SERVIZIO!$A$2)),MONTH(INDEX(Tendina_Data,SERVIZIO!$A$2)),1),"Settore",INDEX(Tendina_Settori,SERVIZIO!$A$3)),"")),"")</f>
        <v/>
      </c>
      <c r="P531" s="31" t="str">
        <f ca="1">IF(O531&lt;&gt;"",O531-(COUNTIF($O$3:O531,O531)/1000),"")</f>
        <v/>
      </c>
      <c r="Q531" s="31" t="str">
        <f t="shared" ca="1" si="26"/>
        <v/>
      </c>
      <c r="R531" s="31"/>
      <c r="S531" s="31">
        <v>529</v>
      </c>
      <c r="T531" s="31" t="str">
        <f t="shared" ca="1" si="24"/>
        <v/>
      </c>
      <c r="U531" s="31" t="str">
        <f t="shared" ca="1" si="25"/>
        <v/>
      </c>
      <c r="V531" s="31" t="str">
        <f ca="1">IF(INDEX(Tendina_Brand_per_Settore,SERVIZIO!$A$4)='Pivot Punti Vendita'!$T531,'Pivot Punti Vendita'!$U531,"")</f>
        <v/>
      </c>
    </row>
    <row r="532" spans="15:22" x14ac:dyDescent="0.25">
      <c r="O532" s="31" t="str">
        <f ca="1">IFERROR(IF(SERVIZIO!$A$3=1,IF(GETPIVOTDATA("N. Punti Vendita",$A$1,"Brand",$A532,"Data",DATE(YEAR(INDEX(Tendina_Data,SERVIZIO!$A$2)),MONTH(INDEX(Tendina_Data,SERVIZIO!$A$2)),1),"Settore",$B532)&lt;&gt;"",GETPIVOTDATA("N. Punti Vendita",$A$1,"Brand",$A532,"Data",DATE(YEAR(INDEX(Tendina_Data,SERVIZIO!$A$2)),MONTH(INDEX(Tendina_Data,SERVIZIO!$A$2)),1),"Settore",$B532),""),IF(AND(GETPIVOTDATA("N. Punti Vendita",$A$1,"Brand",$A532,"Data",DATE(YEAR(INDEX(Tendina_Data,SERVIZIO!$A$2)),MONTH(INDEX(Tendina_Data,SERVIZIO!$A$2)),1),"Settore",INDEX(Tendina_Settori,SERVIZIO!$A$3))&lt;&gt;"",INDEX(Tendina_Settori,SERVIZIO!$A$3)=$B532)=TRUE,GETPIVOTDATA("N. Punti Vendita",$A$1,"Brand",$A532,"Data",DATE(YEAR(INDEX(Tendina_Data,SERVIZIO!$A$2)),MONTH(INDEX(Tendina_Data,SERVIZIO!$A$2)),1),"Settore",INDEX(Tendina_Settori,SERVIZIO!$A$3)),"")),"")</f>
        <v/>
      </c>
      <c r="P532" s="31" t="str">
        <f ca="1">IF(O532&lt;&gt;"",O532-(COUNTIF($O$3:O532,O532)/1000),"")</f>
        <v/>
      </c>
      <c r="Q532" s="31" t="str">
        <f t="shared" ca="1" si="26"/>
        <v/>
      </c>
      <c r="R532" s="31"/>
      <c r="S532" s="31">
        <v>530</v>
      </c>
      <c r="T532" s="31" t="str">
        <f t="shared" ca="1" si="24"/>
        <v/>
      </c>
      <c r="U532" s="31" t="str">
        <f t="shared" ca="1" si="25"/>
        <v/>
      </c>
      <c r="V532" s="31" t="str">
        <f ca="1">IF(INDEX(Tendina_Brand_per_Settore,SERVIZIO!$A$4)='Pivot Punti Vendita'!$T532,'Pivot Punti Vendita'!$U532,"")</f>
        <v/>
      </c>
    </row>
    <row r="533" spans="15:22" x14ac:dyDescent="0.25">
      <c r="O533" s="31" t="str">
        <f ca="1">IFERROR(IF(SERVIZIO!$A$3=1,IF(GETPIVOTDATA("N. Punti Vendita",$A$1,"Brand",$A533,"Data",DATE(YEAR(INDEX(Tendina_Data,SERVIZIO!$A$2)),MONTH(INDEX(Tendina_Data,SERVIZIO!$A$2)),1),"Settore",$B533)&lt;&gt;"",GETPIVOTDATA("N. Punti Vendita",$A$1,"Brand",$A533,"Data",DATE(YEAR(INDEX(Tendina_Data,SERVIZIO!$A$2)),MONTH(INDEX(Tendina_Data,SERVIZIO!$A$2)),1),"Settore",$B533),""),IF(AND(GETPIVOTDATA("N. Punti Vendita",$A$1,"Brand",$A533,"Data",DATE(YEAR(INDEX(Tendina_Data,SERVIZIO!$A$2)),MONTH(INDEX(Tendina_Data,SERVIZIO!$A$2)),1),"Settore",INDEX(Tendina_Settori,SERVIZIO!$A$3))&lt;&gt;"",INDEX(Tendina_Settori,SERVIZIO!$A$3)=$B533)=TRUE,GETPIVOTDATA("N. Punti Vendita",$A$1,"Brand",$A533,"Data",DATE(YEAR(INDEX(Tendina_Data,SERVIZIO!$A$2)),MONTH(INDEX(Tendina_Data,SERVIZIO!$A$2)),1),"Settore",INDEX(Tendina_Settori,SERVIZIO!$A$3)),"")),"")</f>
        <v/>
      </c>
      <c r="P533" s="31" t="str">
        <f ca="1">IF(O533&lt;&gt;"",O533-(COUNTIF($O$3:O533,O533)/1000),"")</f>
        <v/>
      </c>
      <c r="Q533" s="31" t="str">
        <f t="shared" ca="1" si="26"/>
        <v/>
      </c>
      <c r="R533" s="31"/>
      <c r="S533" s="31">
        <v>531</v>
      </c>
      <c r="T533" s="31" t="str">
        <f t="shared" ca="1" si="24"/>
        <v/>
      </c>
      <c r="U533" s="31" t="str">
        <f t="shared" ca="1" si="25"/>
        <v/>
      </c>
      <c r="V533" s="31" t="str">
        <f ca="1">IF(INDEX(Tendina_Brand_per_Settore,SERVIZIO!$A$4)='Pivot Punti Vendita'!$T533,'Pivot Punti Vendita'!$U533,"")</f>
        <v/>
      </c>
    </row>
    <row r="534" spans="15:22" x14ac:dyDescent="0.25">
      <c r="O534" s="31" t="str">
        <f ca="1">IFERROR(IF(SERVIZIO!$A$3=1,IF(GETPIVOTDATA("N. Punti Vendita",$A$1,"Brand",$A534,"Data",DATE(YEAR(INDEX(Tendina_Data,SERVIZIO!$A$2)),MONTH(INDEX(Tendina_Data,SERVIZIO!$A$2)),1),"Settore",$B534)&lt;&gt;"",GETPIVOTDATA("N. Punti Vendita",$A$1,"Brand",$A534,"Data",DATE(YEAR(INDEX(Tendina_Data,SERVIZIO!$A$2)),MONTH(INDEX(Tendina_Data,SERVIZIO!$A$2)),1),"Settore",$B534),""),IF(AND(GETPIVOTDATA("N. Punti Vendita",$A$1,"Brand",$A534,"Data",DATE(YEAR(INDEX(Tendina_Data,SERVIZIO!$A$2)),MONTH(INDEX(Tendina_Data,SERVIZIO!$A$2)),1),"Settore",INDEX(Tendina_Settori,SERVIZIO!$A$3))&lt;&gt;"",INDEX(Tendina_Settori,SERVIZIO!$A$3)=$B534)=TRUE,GETPIVOTDATA("N. Punti Vendita",$A$1,"Brand",$A534,"Data",DATE(YEAR(INDEX(Tendina_Data,SERVIZIO!$A$2)),MONTH(INDEX(Tendina_Data,SERVIZIO!$A$2)),1),"Settore",INDEX(Tendina_Settori,SERVIZIO!$A$3)),"")),"")</f>
        <v/>
      </c>
      <c r="P534" s="31" t="str">
        <f ca="1">IF(O534&lt;&gt;"",O534-(COUNTIF($O$3:O534,O534)/1000),"")</f>
        <v/>
      </c>
      <c r="Q534" s="31" t="str">
        <f t="shared" ca="1" si="26"/>
        <v/>
      </c>
      <c r="R534" s="31"/>
      <c r="S534" s="31">
        <v>532</v>
      </c>
      <c r="T534" s="31" t="str">
        <f t="shared" ca="1" si="24"/>
        <v/>
      </c>
      <c r="U534" s="31" t="str">
        <f t="shared" ca="1" si="25"/>
        <v/>
      </c>
      <c r="V534" s="31" t="str">
        <f ca="1">IF(INDEX(Tendina_Brand_per_Settore,SERVIZIO!$A$4)='Pivot Punti Vendita'!$T534,'Pivot Punti Vendita'!$U534,"")</f>
        <v/>
      </c>
    </row>
    <row r="535" spans="15:22" x14ac:dyDescent="0.25">
      <c r="O535" s="31" t="str">
        <f ca="1">IFERROR(IF(SERVIZIO!$A$3=1,IF(GETPIVOTDATA("N. Punti Vendita",$A$1,"Brand",$A535,"Data",DATE(YEAR(INDEX(Tendina_Data,SERVIZIO!$A$2)),MONTH(INDEX(Tendina_Data,SERVIZIO!$A$2)),1),"Settore",$B535)&lt;&gt;"",GETPIVOTDATA("N. Punti Vendita",$A$1,"Brand",$A535,"Data",DATE(YEAR(INDEX(Tendina_Data,SERVIZIO!$A$2)),MONTH(INDEX(Tendina_Data,SERVIZIO!$A$2)),1),"Settore",$B535),""),IF(AND(GETPIVOTDATA("N. Punti Vendita",$A$1,"Brand",$A535,"Data",DATE(YEAR(INDEX(Tendina_Data,SERVIZIO!$A$2)),MONTH(INDEX(Tendina_Data,SERVIZIO!$A$2)),1),"Settore",INDEX(Tendina_Settori,SERVIZIO!$A$3))&lt;&gt;"",INDEX(Tendina_Settori,SERVIZIO!$A$3)=$B535)=TRUE,GETPIVOTDATA("N. Punti Vendita",$A$1,"Brand",$A535,"Data",DATE(YEAR(INDEX(Tendina_Data,SERVIZIO!$A$2)),MONTH(INDEX(Tendina_Data,SERVIZIO!$A$2)),1),"Settore",INDEX(Tendina_Settori,SERVIZIO!$A$3)),"")),"")</f>
        <v/>
      </c>
      <c r="P535" s="31" t="str">
        <f ca="1">IF(O535&lt;&gt;"",O535-(COUNTIF($O$3:O535,O535)/1000),"")</f>
        <v/>
      </c>
      <c r="Q535" s="31" t="str">
        <f t="shared" ca="1" si="26"/>
        <v/>
      </c>
      <c r="R535" s="31"/>
      <c r="S535" s="31">
        <v>533</v>
      </c>
      <c r="T535" s="31" t="str">
        <f t="shared" ca="1" si="24"/>
        <v/>
      </c>
      <c r="U535" s="31" t="str">
        <f t="shared" ca="1" si="25"/>
        <v/>
      </c>
      <c r="V535" s="31" t="str">
        <f ca="1">IF(INDEX(Tendina_Brand_per_Settore,SERVIZIO!$A$4)='Pivot Punti Vendita'!$T535,'Pivot Punti Vendita'!$U535,"")</f>
        <v/>
      </c>
    </row>
    <row r="536" spans="15:22" x14ac:dyDescent="0.25">
      <c r="O536" s="31" t="str">
        <f ca="1">IFERROR(IF(SERVIZIO!$A$3=1,IF(GETPIVOTDATA("N. Punti Vendita",$A$1,"Brand",$A536,"Data",DATE(YEAR(INDEX(Tendina_Data,SERVIZIO!$A$2)),MONTH(INDEX(Tendina_Data,SERVIZIO!$A$2)),1),"Settore",$B536)&lt;&gt;"",GETPIVOTDATA("N. Punti Vendita",$A$1,"Brand",$A536,"Data",DATE(YEAR(INDEX(Tendina_Data,SERVIZIO!$A$2)),MONTH(INDEX(Tendina_Data,SERVIZIO!$A$2)),1),"Settore",$B536),""),IF(AND(GETPIVOTDATA("N. Punti Vendita",$A$1,"Brand",$A536,"Data",DATE(YEAR(INDEX(Tendina_Data,SERVIZIO!$A$2)),MONTH(INDEX(Tendina_Data,SERVIZIO!$A$2)),1),"Settore",INDEX(Tendina_Settori,SERVIZIO!$A$3))&lt;&gt;"",INDEX(Tendina_Settori,SERVIZIO!$A$3)=$B536)=TRUE,GETPIVOTDATA("N. Punti Vendita",$A$1,"Brand",$A536,"Data",DATE(YEAR(INDEX(Tendina_Data,SERVIZIO!$A$2)),MONTH(INDEX(Tendina_Data,SERVIZIO!$A$2)),1),"Settore",INDEX(Tendina_Settori,SERVIZIO!$A$3)),"")),"")</f>
        <v/>
      </c>
      <c r="P536" s="31" t="str">
        <f ca="1">IF(O536&lt;&gt;"",O536-(COUNTIF($O$3:O536,O536)/1000),"")</f>
        <v/>
      </c>
      <c r="Q536" s="31" t="str">
        <f t="shared" ca="1" si="26"/>
        <v/>
      </c>
      <c r="R536" s="31"/>
      <c r="S536" s="31">
        <v>534</v>
      </c>
      <c r="T536" s="31" t="str">
        <f t="shared" ca="1" si="24"/>
        <v/>
      </c>
      <c r="U536" s="31" t="str">
        <f t="shared" ca="1" si="25"/>
        <v/>
      </c>
      <c r="V536" s="31" t="str">
        <f ca="1">IF(INDEX(Tendina_Brand_per_Settore,SERVIZIO!$A$4)='Pivot Punti Vendita'!$T536,'Pivot Punti Vendita'!$U536,"")</f>
        <v/>
      </c>
    </row>
    <row r="537" spans="15:22" x14ac:dyDescent="0.25">
      <c r="O537" s="31" t="str">
        <f ca="1">IFERROR(IF(SERVIZIO!$A$3=1,IF(GETPIVOTDATA("N. Punti Vendita",$A$1,"Brand",$A537,"Data",DATE(YEAR(INDEX(Tendina_Data,SERVIZIO!$A$2)),MONTH(INDEX(Tendina_Data,SERVIZIO!$A$2)),1),"Settore",$B537)&lt;&gt;"",GETPIVOTDATA("N. Punti Vendita",$A$1,"Brand",$A537,"Data",DATE(YEAR(INDEX(Tendina_Data,SERVIZIO!$A$2)),MONTH(INDEX(Tendina_Data,SERVIZIO!$A$2)),1),"Settore",$B537),""),IF(AND(GETPIVOTDATA("N. Punti Vendita",$A$1,"Brand",$A537,"Data",DATE(YEAR(INDEX(Tendina_Data,SERVIZIO!$A$2)),MONTH(INDEX(Tendina_Data,SERVIZIO!$A$2)),1),"Settore",INDEX(Tendina_Settori,SERVIZIO!$A$3))&lt;&gt;"",INDEX(Tendina_Settori,SERVIZIO!$A$3)=$B537)=TRUE,GETPIVOTDATA("N. Punti Vendita",$A$1,"Brand",$A537,"Data",DATE(YEAR(INDEX(Tendina_Data,SERVIZIO!$A$2)),MONTH(INDEX(Tendina_Data,SERVIZIO!$A$2)),1),"Settore",INDEX(Tendina_Settori,SERVIZIO!$A$3)),"")),"")</f>
        <v/>
      </c>
      <c r="P537" s="31" t="str">
        <f ca="1">IF(O537&lt;&gt;"",O537-(COUNTIF($O$3:O537,O537)/1000),"")</f>
        <v/>
      </c>
      <c r="Q537" s="31" t="str">
        <f t="shared" ca="1" si="26"/>
        <v/>
      </c>
      <c r="R537" s="31"/>
      <c r="S537" s="31">
        <v>535</v>
      </c>
      <c r="T537" s="31" t="str">
        <f t="shared" ca="1" si="24"/>
        <v/>
      </c>
      <c r="U537" s="31" t="str">
        <f t="shared" ca="1" si="25"/>
        <v/>
      </c>
      <c r="V537" s="31" t="str">
        <f ca="1">IF(INDEX(Tendina_Brand_per_Settore,SERVIZIO!$A$4)='Pivot Punti Vendita'!$T537,'Pivot Punti Vendita'!$U537,"")</f>
        <v/>
      </c>
    </row>
    <row r="538" spans="15:22" x14ac:dyDescent="0.25">
      <c r="O538" s="31" t="str">
        <f ca="1">IFERROR(IF(SERVIZIO!$A$3=1,IF(GETPIVOTDATA("N. Punti Vendita",$A$1,"Brand",$A538,"Data",DATE(YEAR(INDEX(Tendina_Data,SERVIZIO!$A$2)),MONTH(INDEX(Tendina_Data,SERVIZIO!$A$2)),1),"Settore",$B538)&lt;&gt;"",GETPIVOTDATA("N. Punti Vendita",$A$1,"Brand",$A538,"Data",DATE(YEAR(INDEX(Tendina_Data,SERVIZIO!$A$2)),MONTH(INDEX(Tendina_Data,SERVIZIO!$A$2)),1),"Settore",$B538),""),IF(AND(GETPIVOTDATA("N. Punti Vendita",$A$1,"Brand",$A538,"Data",DATE(YEAR(INDEX(Tendina_Data,SERVIZIO!$A$2)),MONTH(INDEX(Tendina_Data,SERVIZIO!$A$2)),1),"Settore",INDEX(Tendina_Settori,SERVIZIO!$A$3))&lt;&gt;"",INDEX(Tendina_Settori,SERVIZIO!$A$3)=$B538)=TRUE,GETPIVOTDATA("N. Punti Vendita",$A$1,"Brand",$A538,"Data",DATE(YEAR(INDEX(Tendina_Data,SERVIZIO!$A$2)),MONTH(INDEX(Tendina_Data,SERVIZIO!$A$2)),1),"Settore",INDEX(Tendina_Settori,SERVIZIO!$A$3)),"")),"")</f>
        <v/>
      </c>
      <c r="P538" s="31" t="str">
        <f ca="1">IF(O538&lt;&gt;"",O538-(COUNTIF($O$3:O538,O538)/1000),"")</f>
        <v/>
      </c>
      <c r="Q538" s="31" t="str">
        <f t="shared" ca="1" si="26"/>
        <v/>
      </c>
      <c r="R538" s="31"/>
      <c r="S538" s="31">
        <v>536</v>
      </c>
      <c r="T538" s="31" t="str">
        <f t="shared" ca="1" si="24"/>
        <v/>
      </c>
      <c r="U538" s="31" t="str">
        <f t="shared" ca="1" si="25"/>
        <v/>
      </c>
      <c r="V538" s="31" t="str">
        <f ca="1">IF(INDEX(Tendina_Brand_per_Settore,SERVIZIO!$A$4)='Pivot Punti Vendita'!$T538,'Pivot Punti Vendita'!$U538,"")</f>
        <v/>
      </c>
    </row>
    <row r="539" spans="15:22" x14ac:dyDescent="0.25">
      <c r="O539" s="31" t="str">
        <f ca="1">IFERROR(IF(SERVIZIO!$A$3=1,IF(GETPIVOTDATA("N. Punti Vendita",$A$1,"Brand",$A539,"Data",DATE(YEAR(INDEX(Tendina_Data,SERVIZIO!$A$2)),MONTH(INDEX(Tendina_Data,SERVIZIO!$A$2)),1),"Settore",$B539)&lt;&gt;"",GETPIVOTDATA("N. Punti Vendita",$A$1,"Brand",$A539,"Data",DATE(YEAR(INDEX(Tendina_Data,SERVIZIO!$A$2)),MONTH(INDEX(Tendina_Data,SERVIZIO!$A$2)),1),"Settore",$B539),""),IF(AND(GETPIVOTDATA("N. Punti Vendita",$A$1,"Brand",$A539,"Data",DATE(YEAR(INDEX(Tendina_Data,SERVIZIO!$A$2)),MONTH(INDEX(Tendina_Data,SERVIZIO!$A$2)),1),"Settore",INDEX(Tendina_Settori,SERVIZIO!$A$3))&lt;&gt;"",INDEX(Tendina_Settori,SERVIZIO!$A$3)=$B539)=TRUE,GETPIVOTDATA("N. Punti Vendita",$A$1,"Brand",$A539,"Data",DATE(YEAR(INDEX(Tendina_Data,SERVIZIO!$A$2)),MONTH(INDEX(Tendina_Data,SERVIZIO!$A$2)),1),"Settore",INDEX(Tendina_Settori,SERVIZIO!$A$3)),"")),"")</f>
        <v/>
      </c>
      <c r="P539" s="31" t="str">
        <f ca="1">IF(O539&lt;&gt;"",O539-(COUNTIF($O$3:O539,O539)/1000),"")</f>
        <v/>
      </c>
      <c r="Q539" s="31" t="str">
        <f t="shared" ca="1" si="26"/>
        <v/>
      </c>
      <c r="R539" s="31"/>
      <c r="S539" s="31">
        <v>537</v>
      </c>
      <c r="T539" s="31" t="str">
        <f t="shared" ca="1" si="24"/>
        <v/>
      </c>
      <c r="U539" s="31" t="str">
        <f t="shared" ca="1" si="25"/>
        <v/>
      </c>
      <c r="V539" s="31" t="str">
        <f ca="1">IF(INDEX(Tendina_Brand_per_Settore,SERVIZIO!$A$4)='Pivot Punti Vendita'!$T539,'Pivot Punti Vendita'!$U539,"")</f>
        <v/>
      </c>
    </row>
    <row r="540" spans="15:22" x14ac:dyDescent="0.25">
      <c r="O540" s="31" t="str">
        <f ca="1">IFERROR(IF(SERVIZIO!$A$3=1,IF(GETPIVOTDATA("N. Punti Vendita",$A$1,"Brand",$A540,"Data",DATE(YEAR(INDEX(Tendina_Data,SERVIZIO!$A$2)),MONTH(INDEX(Tendina_Data,SERVIZIO!$A$2)),1),"Settore",$B540)&lt;&gt;"",GETPIVOTDATA("N. Punti Vendita",$A$1,"Brand",$A540,"Data",DATE(YEAR(INDEX(Tendina_Data,SERVIZIO!$A$2)),MONTH(INDEX(Tendina_Data,SERVIZIO!$A$2)),1),"Settore",$B540),""),IF(AND(GETPIVOTDATA("N. Punti Vendita",$A$1,"Brand",$A540,"Data",DATE(YEAR(INDEX(Tendina_Data,SERVIZIO!$A$2)),MONTH(INDEX(Tendina_Data,SERVIZIO!$A$2)),1),"Settore",INDEX(Tendina_Settori,SERVIZIO!$A$3))&lt;&gt;"",INDEX(Tendina_Settori,SERVIZIO!$A$3)=$B540)=TRUE,GETPIVOTDATA("N. Punti Vendita",$A$1,"Brand",$A540,"Data",DATE(YEAR(INDEX(Tendina_Data,SERVIZIO!$A$2)),MONTH(INDEX(Tendina_Data,SERVIZIO!$A$2)),1),"Settore",INDEX(Tendina_Settori,SERVIZIO!$A$3)),"")),"")</f>
        <v/>
      </c>
      <c r="P540" s="31" t="str">
        <f ca="1">IF(O540&lt;&gt;"",O540-(COUNTIF($O$3:O540,O540)/1000),"")</f>
        <v/>
      </c>
      <c r="Q540" s="31" t="str">
        <f t="shared" ca="1" si="26"/>
        <v/>
      </c>
      <c r="R540" s="31"/>
      <c r="S540" s="31">
        <v>538</v>
      </c>
      <c r="T540" s="31" t="str">
        <f t="shared" ca="1" si="24"/>
        <v/>
      </c>
      <c r="U540" s="31" t="str">
        <f t="shared" ca="1" si="25"/>
        <v/>
      </c>
      <c r="V540" s="31" t="str">
        <f ca="1">IF(INDEX(Tendina_Brand_per_Settore,SERVIZIO!$A$4)='Pivot Punti Vendita'!$T540,'Pivot Punti Vendita'!$U540,"")</f>
        <v/>
      </c>
    </row>
    <row r="541" spans="15:22" x14ac:dyDescent="0.25">
      <c r="O541" s="31" t="str">
        <f ca="1">IFERROR(IF(SERVIZIO!$A$3=1,IF(GETPIVOTDATA("N. Punti Vendita",$A$1,"Brand",$A541,"Data",DATE(YEAR(INDEX(Tendina_Data,SERVIZIO!$A$2)),MONTH(INDEX(Tendina_Data,SERVIZIO!$A$2)),1),"Settore",$B541)&lt;&gt;"",GETPIVOTDATA("N. Punti Vendita",$A$1,"Brand",$A541,"Data",DATE(YEAR(INDEX(Tendina_Data,SERVIZIO!$A$2)),MONTH(INDEX(Tendina_Data,SERVIZIO!$A$2)),1),"Settore",$B541),""),IF(AND(GETPIVOTDATA("N. Punti Vendita",$A$1,"Brand",$A541,"Data",DATE(YEAR(INDEX(Tendina_Data,SERVIZIO!$A$2)),MONTH(INDEX(Tendina_Data,SERVIZIO!$A$2)),1),"Settore",INDEX(Tendina_Settori,SERVIZIO!$A$3))&lt;&gt;"",INDEX(Tendina_Settori,SERVIZIO!$A$3)=$B541)=TRUE,GETPIVOTDATA("N. Punti Vendita",$A$1,"Brand",$A541,"Data",DATE(YEAR(INDEX(Tendina_Data,SERVIZIO!$A$2)),MONTH(INDEX(Tendina_Data,SERVIZIO!$A$2)),1),"Settore",INDEX(Tendina_Settori,SERVIZIO!$A$3)),"")),"")</f>
        <v/>
      </c>
      <c r="P541" s="31" t="str">
        <f ca="1">IF(O541&lt;&gt;"",O541-(COUNTIF($O$3:O541,O541)/1000),"")</f>
        <v/>
      </c>
      <c r="Q541" s="31" t="str">
        <f t="shared" ca="1" si="26"/>
        <v/>
      </c>
      <c r="R541" s="31"/>
      <c r="S541" s="31">
        <v>539</v>
      </c>
      <c r="T541" s="31" t="str">
        <f t="shared" ca="1" si="24"/>
        <v/>
      </c>
      <c r="U541" s="31" t="str">
        <f t="shared" ca="1" si="25"/>
        <v/>
      </c>
      <c r="V541" s="31" t="str">
        <f ca="1">IF(INDEX(Tendina_Brand_per_Settore,SERVIZIO!$A$4)='Pivot Punti Vendita'!$T541,'Pivot Punti Vendita'!$U541,"")</f>
        <v/>
      </c>
    </row>
    <row r="542" spans="15:22" x14ac:dyDescent="0.25">
      <c r="O542" s="31" t="str">
        <f ca="1">IFERROR(IF(SERVIZIO!$A$3=1,IF(GETPIVOTDATA("N. Punti Vendita",$A$1,"Brand",$A542,"Data",DATE(YEAR(INDEX(Tendina_Data,SERVIZIO!$A$2)),MONTH(INDEX(Tendina_Data,SERVIZIO!$A$2)),1),"Settore",$B542)&lt;&gt;"",GETPIVOTDATA("N. Punti Vendita",$A$1,"Brand",$A542,"Data",DATE(YEAR(INDEX(Tendina_Data,SERVIZIO!$A$2)),MONTH(INDEX(Tendina_Data,SERVIZIO!$A$2)),1),"Settore",$B542),""),IF(AND(GETPIVOTDATA("N. Punti Vendita",$A$1,"Brand",$A542,"Data",DATE(YEAR(INDEX(Tendina_Data,SERVIZIO!$A$2)),MONTH(INDEX(Tendina_Data,SERVIZIO!$A$2)),1),"Settore",INDEX(Tendina_Settori,SERVIZIO!$A$3))&lt;&gt;"",INDEX(Tendina_Settori,SERVIZIO!$A$3)=$B542)=TRUE,GETPIVOTDATA("N. Punti Vendita",$A$1,"Brand",$A542,"Data",DATE(YEAR(INDEX(Tendina_Data,SERVIZIO!$A$2)),MONTH(INDEX(Tendina_Data,SERVIZIO!$A$2)),1),"Settore",INDEX(Tendina_Settori,SERVIZIO!$A$3)),"")),"")</f>
        <v/>
      </c>
      <c r="P542" s="31" t="str">
        <f ca="1">IF(O542&lt;&gt;"",O542-(COUNTIF($O$3:O542,O542)/1000),"")</f>
        <v/>
      </c>
      <c r="Q542" s="31" t="str">
        <f t="shared" ca="1" si="26"/>
        <v/>
      </c>
      <c r="R542" s="31"/>
      <c r="S542" s="31">
        <v>540</v>
      </c>
      <c r="T542" s="31" t="str">
        <f t="shared" ca="1" si="24"/>
        <v/>
      </c>
      <c r="U542" s="31" t="str">
        <f t="shared" ca="1" si="25"/>
        <v/>
      </c>
      <c r="V542" s="31" t="str">
        <f ca="1">IF(INDEX(Tendina_Brand_per_Settore,SERVIZIO!$A$4)='Pivot Punti Vendita'!$T542,'Pivot Punti Vendita'!$U542,"")</f>
        <v/>
      </c>
    </row>
    <row r="543" spans="15:22" x14ac:dyDescent="0.25">
      <c r="O543" s="31" t="str">
        <f ca="1">IFERROR(IF(SERVIZIO!$A$3=1,IF(GETPIVOTDATA("N. Punti Vendita",$A$1,"Brand",$A543,"Data",DATE(YEAR(INDEX(Tendina_Data,SERVIZIO!$A$2)),MONTH(INDEX(Tendina_Data,SERVIZIO!$A$2)),1),"Settore",$B543)&lt;&gt;"",GETPIVOTDATA("N. Punti Vendita",$A$1,"Brand",$A543,"Data",DATE(YEAR(INDEX(Tendina_Data,SERVIZIO!$A$2)),MONTH(INDEX(Tendina_Data,SERVIZIO!$A$2)),1),"Settore",$B543),""),IF(AND(GETPIVOTDATA("N. Punti Vendita",$A$1,"Brand",$A543,"Data",DATE(YEAR(INDEX(Tendina_Data,SERVIZIO!$A$2)),MONTH(INDEX(Tendina_Data,SERVIZIO!$A$2)),1),"Settore",INDEX(Tendina_Settori,SERVIZIO!$A$3))&lt;&gt;"",INDEX(Tendina_Settori,SERVIZIO!$A$3)=$B543)=TRUE,GETPIVOTDATA("N. Punti Vendita",$A$1,"Brand",$A543,"Data",DATE(YEAR(INDEX(Tendina_Data,SERVIZIO!$A$2)),MONTH(INDEX(Tendina_Data,SERVIZIO!$A$2)),1),"Settore",INDEX(Tendina_Settori,SERVIZIO!$A$3)),"")),"")</f>
        <v/>
      </c>
      <c r="P543" s="31" t="str">
        <f ca="1">IF(O543&lt;&gt;"",O543-(COUNTIF($O$3:O543,O543)/1000),"")</f>
        <v/>
      </c>
      <c r="Q543" s="31" t="str">
        <f t="shared" ca="1" si="26"/>
        <v/>
      </c>
      <c r="R543" s="31"/>
      <c r="S543" s="31">
        <v>541</v>
      </c>
      <c r="T543" s="31" t="str">
        <f t="shared" ca="1" si="24"/>
        <v/>
      </c>
      <c r="U543" s="31" t="str">
        <f t="shared" ca="1" si="25"/>
        <v/>
      </c>
      <c r="V543" s="31" t="str">
        <f ca="1">IF(INDEX(Tendina_Brand_per_Settore,SERVIZIO!$A$4)='Pivot Punti Vendita'!$T543,'Pivot Punti Vendita'!$U543,"")</f>
        <v/>
      </c>
    </row>
    <row r="544" spans="15:22" x14ac:dyDescent="0.25">
      <c r="O544" s="31" t="str">
        <f ca="1">IFERROR(IF(SERVIZIO!$A$3=1,IF(GETPIVOTDATA("N. Punti Vendita",$A$1,"Brand",$A544,"Data",DATE(YEAR(INDEX(Tendina_Data,SERVIZIO!$A$2)),MONTH(INDEX(Tendina_Data,SERVIZIO!$A$2)),1),"Settore",$B544)&lt;&gt;"",GETPIVOTDATA("N. Punti Vendita",$A$1,"Brand",$A544,"Data",DATE(YEAR(INDEX(Tendina_Data,SERVIZIO!$A$2)),MONTH(INDEX(Tendina_Data,SERVIZIO!$A$2)),1),"Settore",$B544),""),IF(AND(GETPIVOTDATA("N. Punti Vendita",$A$1,"Brand",$A544,"Data",DATE(YEAR(INDEX(Tendina_Data,SERVIZIO!$A$2)),MONTH(INDEX(Tendina_Data,SERVIZIO!$A$2)),1),"Settore",INDEX(Tendina_Settori,SERVIZIO!$A$3))&lt;&gt;"",INDEX(Tendina_Settori,SERVIZIO!$A$3)=$B544)=TRUE,GETPIVOTDATA("N. Punti Vendita",$A$1,"Brand",$A544,"Data",DATE(YEAR(INDEX(Tendina_Data,SERVIZIO!$A$2)),MONTH(INDEX(Tendina_Data,SERVIZIO!$A$2)),1),"Settore",INDEX(Tendina_Settori,SERVIZIO!$A$3)),"")),"")</f>
        <v/>
      </c>
      <c r="P544" s="31" t="str">
        <f ca="1">IF(O544&lt;&gt;"",O544-(COUNTIF($O$3:O544,O544)/1000),"")</f>
        <v/>
      </c>
      <c r="Q544" s="31" t="str">
        <f t="shared" ca="1" si="26"/>
        <v/>
      </c>
      <c r="R544" s="31"/>
      <c r="S544" s="31">
        <v>542</v>
      </c>
      <c r="T544" s="31" t="str">
        <f t="shared" ca="1" si="24"/>
        <v/>
      </c>
      <c r="U544" s="31" t="str">
        <f t="shared" ca="1" si="25"/>
        <v/>
      </c>
      <c r="V544" s="31" t="str">
        <f ca="1">IF(INDEX(Tendina_Brand_per_Settore,SERVIZIO!$A$4)='Pivot Punti Vendita'!$T544,'Pivot Punti Vendita'!$U544,"")</f>
        <v/>
      </c>
    </row>
    <row r="545" spans="15:22" x14ac:dyDescent="0.25">
      <c r="O545" s="31" t="str">
        <f ca="1">IFERROR(IF(SERVIZIO!$A$3=1,IF(GETPIVOTDATA("N. Punti Vendita",$A$1,"Brand",$A545,"Data",DATE(YEAR(INDEX(Tendina_Data,SERVIZIO!$A$2)),MONTH(INDEX(Tendina_Data,SERVIZIO!$A$2)),1),"Settore",$B545)&lt;&gt;"",GETPIVOTDATA("N. Punti Vendita",$A$1,"Brand",$A545,"Data",DATE(YEAR(INDEX(Tendina_Data,SERVIZIO!$A$2)),MONTH(INDEX(Tendina_Data,SERVIZIO!$A$2)),1),"Settore",$B545),""),IF(AND(GETPIVOTDATA("N. Punti Vendita",$A$1,"Brand",$A545,"Data",DATE(YEAR(INDEX(Tendina_Data,SERVIZIO!$A$2)),MONTH(INDEX(Tendina_Data,SERVIZIO!$A$2)),1),"Settore",INDEX(Tendina_Settori,SERVIZIO!$A$3))&lt;&gt;"",INDEX(Tendina_Settori,SERVIZIO!$A$3)=$B545)=TRUE,GETPIVOTDATA("N. Punti Vendita",$A$1,"Brand",$A545,"Data",DATE(YEAR(INDEX(Tendina_Data,SERVIZIO!$A$2)),MONTH(INDEX(Tendina_Data,SERVIZIO!$A$2)),1),"Settore",INDEX(Tendina_Settori,SERVIZIO!$A$3)),"")),"")</f>
        <v/>
      </c>
      <c r="P545" s="31" t="str">
        <f ca="1">IF(O545&lt;&gt;"",O545-(COUNTIF($O$3:O545,O545)/1000),"")</f>
        <v/>
      </c>
      <c r="Q545" s="31" t="str">
        <f t="shared" ca="1" si="26"/>
        <v/>
      </c>
      <c r="R545" s="31"/>
      <c r="S545" s="31">
        <v>543</v>
      </c>
      <c r="T545" s="31" t="str">
        <f t="shared" ca="1" si="24"/>
        <v/>
      </c>
      <c r="U545" s="31" t="str">
        <f t="shared" ca="1" si="25"/>
        <v/>
      </c>
      <c r="V545" s="31" t="str">
        <f ca="1">IF(INDEX(Tendina_Brand_per_Settore,SERVIZIO!$A$4)='Pivot Punti Vendita'!$T545,'Pivot Punti Vendita'!$U545,"")</f>
        <v/>
      </c>
    </row>
    <row r="546" spans="15:22" x14ac:dyDescent="0.25">
      <c r="O546" s="31" t="str">
        <f ca="1">IFERROR(IF(SERVIZIO!$A$3=1,IF(GETPIVOTDATA("N. Punti Vendita",$A$1,"Brand",$A546,"Data",DATE(YEAR(INDEX(Tendina_Data,SERVIZIO!$A$2)),MONTH(INDEX(Tendina_Data,SERVIZIO!$A$2)),1),"Settore",$B546)&lt;&gt;"",GETPIVOTDATA("N. Punti Vendita",$A$1,"Brand",$A546,"Data",DATE(YEAR(INDEX(Tendina_Data,SERVIZIO!$A$2)),MONTH(INDEX(Tendina_Data,SERVIZIO!$A$2)),1),"Settore",$B546),""),IF(AND(GETPIVOTDATA("N. Punti Vendita",$A$1,"Brand",$A546,"Data",DATE(YEAR(INDEX(Tendina_Data,SERVIZIO!$A$2)),MONTH(INDEX(Tendina_Data,SERVIZIO!$A$2)),1),"Settore",INDEX(Tendina_Settori,SERVIZIO!$A$3))&lt;&gt;"",INDEX(Tendina_Settori,SERVIZIO!$A$3)=$B546)=TRUE,GETPIVOTDATA("N. Punti Vendita",$A$1,"Brand",$A546,"Data",DATE(YEAR(INDEX(Tendina_Data,SERVIZIO!$A$2)),MONTH(INDEX(Tendina_Data,SERVIZIO!$A$2)),1),"Settore",INDEX(Tendina_Settori,SERVIZIO!$A$3)),"")),"")</f>
        <v/>
      </c>
      <c r="P546" s="31" t="str">
        <f ca="1">IF(O546&lt;&gt;"",O546-(COUNTIF($O$3:O546,O546)/1000),"")</f>
        <v/>
      </c>
      <c r="Q546" s="31" t="str">
        <f t="shared" ca="1" si="26"/>
        <v/>
      </c>
      <c r="R546" s="31"/>
      <c r="S546" s="31">
        <v>544</v>
      </c>
      <c r="T546" s="31" t="str">
        <f t="shared" ca="1" si="24"/>
        <v/>
      </c>
      <c r="U546" s="31" t="str">
        <f t="shared" ca="1" si="25"/>
        <v/>
      </c>
      <c r="V546" s="31" t="str">
        <f ca="1">IF(INDEX(Tendina_Brand_per_Settore,SERVIZIO!$A$4)='Pivot Punti Vendita'!$T546,'Pivot Punti Vendita'!$U546,"")</f>
        <v/>
      </c>
    </row>
    <row r="547" spans="15:22" x14ac:dyDescent="0.25">
      <c r="O547" s="31" t="str">
        <f ca="1">IFERROR(IF(SERVIZIO!$A$3=1,IF(GETPIVOTDATA("N. Punti Vendita",$A$1,"Brand",$A547,"Data",DATE(YEAR(INDEX(Tendina_Data,SERVIZIO!$A$2)),MONTH(INDEX(Tendina_Data,SERVIZIO!$A$2)),1),"Settore",$B547)&lt;&gt;"",GETPIVOTDATA("N. Punti Vendita",$A$1,"Brand",$A547,"Data",DATE(YEAR(INDEX(Tendina_Data,SERVIZIO!$A$2)),MONTH(INDEX(Tendina_Data,SERVIZIO!$A$2)),1),"Settore",$B547),""),IF(AND(GETPIVOTDATA("N. Punti Vendita",$A$1,"Brand",$A547,"Data",DATE(YEAR(INDEX(Tendina_Data,SERVIZIO!$A$2)),MONTH(INDEX(Tendina_Data,SERVIZIO!$A$2)),1),"Settore",INDEX(Tendina_Settori,SERVIZIO!$A$3))&lt;&gt;"",INDEX(Tendina_Settori,SERVIZIO!$A$3)=$B547)=TRUE,GETPIVOTDATA("N. Punti Vendita",$A$1,"Brand",$A547,"Data",DATE(YEAR(INDEX(Tendina_Data,SERVIZIO!$A$2)),MONTH(INDEX(Tendina_Data,SERVIZIO!$A$2)),1),"Settore",INDEX(Tendina_Settori,SERVIZIO!$A$3)),"")),"")</f>
        <v/>
      </c>
      <c r="P547" s="31" t="str">
        <f ca="1">IF(O547&lt;&gt;"",O547-(COUNTIF($O$3:O547,O547)/1000),"")</f>
        <v/>
      </c>
      <c r="Q547" s="31" t="str">
        <f t="shared" ca="1" si="26"/>
        <v/>
      </c>
      <c r="R547" s="31"/>
      <c r="S547" s="31">
        <v>545</v>
      </c>
      <c r="T547" s="31" t="str">
        <f t="shared" ca="1" si="24"/>
        <v/>
      </c>
      <c r="U547" s="31" t="str">
        <f t="shared" ca="1" si="25"/>
        <v/>
      </c>
      <c r="V547" s="31" t="str">
        <f ca="1">IF(INDEX(Tendina_Brand_per_Settore,SERVIZIO!$A$4)='Pivot Punti Vendita'!$T547,'Pivot Punti Vendita'!$U547,"")</f>
        <v/>
      </c>
    </row>
    <row r="548" spans="15:22" x14ac:dyDescent="0.25">
      <c r="O548" s="31" t="str">
        <f ca="1">IFERROR(IF(SERVIZIO!$A$3=1,IF(GETPIVOTDATA("N. Punti Vendita",$A$1,"Brand",$A548,"Data",DATE(YEAR(INDEX(Tendina_Data,SERVIZIO!$A$2)),MONTH(INDEX(Tendina_Data,SERVIZIO!$A$2)),1),"Settore",$B548)&lt;&gt;"",GETPIVOTDATA("N. Punti Vendita",$A$1,"Brand",$A548,"Data",DATE(YEAR(INDEX(Tendina_Data,SERVIZIO!$A$2)),MONTH(INDEX(Tendina_Data,SERVIZIO!$A$2)),1),"Settore",$B548),""),IF(AND(GETPIVOTDATA("N. Punti Vendita",$A$1,"Brand",$A548,"Data",DATE(YEAR(INDEX(Tendina_Data,SERVIZIO!$A$2)),MONTH(INDEX(Tendina_Data,SERVIZIO!$A$2)),1),"Settore",INDEX(Tendina_Settori,SERVIZIO!$A$3))&lt;&gt;"",INDEX(Tendina_Settori,SERVIZIO!$A$3)=$B548)=TRUE,GETPIVOTDATA("N. Punti Vendita",$A$1,"Brand",$A548,"Data",DATE(YEAR(INDEX(Tendina_Data,SERVIZIO!$A$2)),MONTH(INDEX(Tendina_Data,SERVIZIO!$A$2)),1),"Settore",INDEX(Tendina_Settori,SERVIZIO!$A$3)),"")),"")</f>
        <v/>
      </c>
      <c r="P548" s="31" t="str">
        <f ca="1">IF(O548&lt;&gt;"",O548-(COUNTIF($O$3:O548,O548)/1000),"")</f>
        <v/>
      </c>
      <c r="Q548" s="31" t="str">
        <f t="shared" ca="1" si="26"/>
        <v/>
      </c>
      <c r="R548" s="31"/>
      <c r="S548" s="31">
        <v>546</v>
      </c>
      <c r="T548" s="31" t="str">
        <f t="shared" ca="1" si="24"/>
        <v/>
      </c>
      <c r="U548" s="31" t="str">
        <f t="shared" ca="1" si="25"/>
        <v/>
      </c>
      <c r="V548" s="31" t="str">
        <f ca="1">IF(INDEX(Tendina_Brand_per_Settore,SERVIZIO!$A$4)='Pivot Punti Vendita'!$T548,'Pivot Punti Vendita'!$U548,"")</f>
        <v/>
      </c>
    </row>
    <row r="549" spans="15:22" x14ac:dyDescent="0.25">
      <c r="O549" s="31" t="str">
        <f ca="1">IFERROR(IF(SERVIZIO!$A$3=1,IF(GETPIVOTDATA("N. Punti Vendita",$A$1,"Brand",$A549,"Data",DATE(YEAR(INDEX(Tendina_Data,SERVIZIO!$A$2)),MONTH(INDEX(Tendina_Data,SERVIZIO!$A$2)),1),"Settore",$B549)&lt;&gt;"",GETPIVOTDATA("N. Punti Vendita",$A$1,"Brand",$A549,"Data",DATE(YEAR(INDEX(Tendina_Data,SERVIZIO!$A$2)),MONTH(INDEX(Tendina_Data,SERVIZIO!$A$2)),1),"Settore",$B549),""),IF(AND(GETPIVOTDATA("N. Punti Vendita",$A$1,"Brand",$A549,"Data",DATE(YEAR(INDEX(Tendina_Data,SERVIZIO!$A$2)),MONTH(INDEX(Tendina_Data,SERVIZIO!$A$2)),1),"Settore",INDEX(Tendina_Settori,SERVIZIO!$A$3))&lt;&gt;"",INDEX(Tendina_Settori,SERVIZIO!$A$3)=$B549)=TRUE,GETPIVOTDATA("N. Punti Vendita",$A$1,"Brand",$A549,"Data",DATE(YEAR(INDEX(Tendina_Data,SERVIZIO!$A$2)),MONTH(INDEX(Tendina_Data,SERVIZIO!$A$2)),1),"Settore",INDEX(Tendina_Settori,SERVIZIO!$A$3)),"")),"")</f>
        <v/>
      </c>
      <c r="P549" s="31" t="str">
        <f ca="1">IF(O549&lt;&gt;"",O549-(COUNTIF($O$3:O549,O549)/1000),"")</f>
        <v/>
      </c>
      <c r="Q549" s="31" t="str">
        <f t="shared" ca="1" si="26"/>
        <v/>
      </c>
      <c r="R549" s="31"/>
      <c r="S549" s="31">
        <v>547</v>
      </c>
      <c r="T549" s="31" t="str">
        <f t="shared" ca="1" si="24"/>
        <v/>
      </c>
      <c r="U549" s="31" t="str">
        <f t="shared" ca="1" si="25"/>
        <v/>
      </c>
      <c r="V549" s="31" t="str">
        <f ca="1">IF(INDEX(Tendina_Brand_per_Settore,SERVIZIO!$A$4)='Pivot Punti Vendita'!$T549,'Pivot Punti Vendita'!$U549,"")</f>
        <v/>
      </c>
    </row>
    <row r="550" spans="15:22" x14ac:dyDescent="0.25">
      <c r="O550" s="31" t="str">
        <f ca="1">IFERROR(IF(SERVIZIO!$A$3=1,IF(GETPIVOTDATA("N. Punti Vendita",$A$1,"Brand",$A550,"Data",DATE(YEAR(INDEX(Tendina_Data,SERVIZIO!$A$2)),MONTH(INDEX(Tendina_Data,SERVIZIO!$A$2)),1),"Settore",$B550)&lt;&gt;"",GETPIVOTDATA("N. Punti Vendita",$A$1,"Brand",$A550,"Data",DATE(YEAR(INDEX(Tendina_Data,SERVIZIO!$A$2)),MONTH(INDEX(Tendina_Data,SERVIZIO!$A$2)),1),"Settore",$B550),""),IF(AND(GETPIVOTDATA("N. Punti Vendita",$A$1,"Brand",$A550,"Data",DATE(YEAR(INDEX(Tendina_Data,SERVIZIO!$A$2)),MONTH(INDEX(Tendina_Data,SERVIZIO!$A$2)),1),"Settore",INDEX(Tendina_Settori,SERVIZIO!$A$3))&lt;&gt;"",INDEX(Tendina_Settori,SERVIZIO!$A$3)=$B550)=TRUE,GETPIVOTDATA("N. Punti Vendita",$A$1,"Brand",$A550,"Data",DATE(YEAR(INDEX(Tendina_Data,SERVIZIO!$A$2)),MONTH(INDEX(Tendina_Data,SERVIZIO!$A$2)),1),"Settore",INDEX(Tendina_Settori,SERVIZIO!$A$3)),"")),"")</f>
        <v/>
      </c>
      <c r="P550" s="31" t="str">
        <f ca="1">IF(O550&lt;&gt;"",O550-(COUNTIF($O$3:O550,O550)/1000),"")</f>
        <v/>
      </c>
      <c r="Q550" s="31" t="str">
        <f t="shared" ca="1" si="26"/>
        <v/>
      </c>
      <c r="R550" s="31"/>
      <c r="S550" s="31">
        <v>548</v>
      </c>
      <c r="T550" s="31" t="str">
        <f t="shared" ca="1" si="24"/>
        <v/>
      </c>
      <c r="U550" s="31" t="str">
        <f t="shared" ca="1" si="25"/>
        <v/>
      </c>
      <c r="V550" s="31" t="str">
        <f ca="1">IF(INDEX(Tendina_Brand_per_Settore,SERVIZIO!$A$4)='Pivot Punti Vendita'!$T550,'Pivot Punti Vendita'!$U550,"")</f>
        <v/>
      </c>
    </row>
    <row r="551" spans="15:22" x14ac:dyDescent="0.25">
      <c r="O551" s="31" t="str">
        <f ca="1">IFERROR(IF(SERVIZIO!$A$3=1,IF(GETPIVOTDATA("N. Punti Vendita",$A$1,"Brand",$A551,"Data",DATE(YEAR(INDEX(Tendina_Data,SERVIZIO!$A$2)),MONTH(INDEX(Tendina_Data,SERVIZIO!$A$2)),1),"Settore",$B551)&lt;&gt;"",GETPIVOTDATA("N. Punti Vendita",$A$1,"Brand",$A551,"Data",DATE(YEAR(INDEX(Tendina_Data,SERVIZIO!$A$2)),MONTH(INDEX(Tendina_Data,SERVIZIO!$A$2)),1),"Settore",$B551),""),IF(AND(GETPIVOTDATA("N. Punti Vendita",$A$1,"Brand",$A551,"Data",DATE(YEAR(INDEX(Tendina_Data,SERVIZIO!$A$2)),MONTH(INDEX(Tendina_Data,SERVIZIO!$A$2)),1),"Settore",INDEX(Tendina_Settori,SERVIZIO!$A$3))&lt;&gt;"",INDEX(Tendina_Settori,SERVIZIO!$A$3)=$B551)=TRUE,GETPIVOTDATA("N. Punti Vendita",$A$1,"Brand",$A551,"Data",DATE(YEAR(INDEX(Tendina_Data,SERVIZIO!$A$2)),MONTH(INDEX(Tendina_Data,SERVIZIO!$A$2)),1),"Settore",INDEX(Tendina_Settori,SERVIZIO!$A$3)),"")),"")</f>
        <v/>
      </c>
      <c r="P551" s="31" t="str">
        <f ca="1">IF(O551&lt;&gt;"",O551-(COUNTIF($O$3:O551,O551)/1000),"")</f>
        <v/>
      </c>
      <c r="Q551" s="31" t="str">
        <f t="shared" ca="1" si="26"/>
        <v/>
      </c>
      <c r="R551" s="31"/>
      <c r="S551" s="31">
        <v>549</v>
      </c>
      <c r="T551" s="31" t="str">
        <f t="shared" ca="1" si="24"/>
        <v/>
      </c>
      <c r="U551" s="31" t="str">
        <f t="shared" ca="1" si="25"/>
        <v/>
      </c>
      <c r="V551" s="31" t="str">
        <f ca="1">IF(INDEX(Tendina_Brand_per_Settore,SERVIZIO!$A$4)='Pivot Punti Vendita'!$T551,'Pivot Punti Vendita'!$U551,"")</f>
        <v/>
      </c>
    </row>
    <row r="552" spans="15:22" x14ac:dyDescent="0.25">
      <c r="O552" s="31" t="str">
        <f ca="1">IFERROR(IF(SERVIZIO!$A$3=1,IF(GETPIVOTDATA("N. Punti Vendita",$A$1,"Brand",$A552,"Data",DATE(YEAR(INDEX(Tendina_Data,SERVIZIO!$A$2)),MONTH(INDEX(Tendina_Data,SERVIZIO!$A$2)),1),"Settore",$B552)&lt;&gt;"",GETPIVOTDATA("N. Punti Vendita",$A$1,"Brand",$A552,"Data",DATE(YEAR(INDEX(Tendina_Data,SERVIZIO!$A$2)),MONTH(INDEX(Tendina_Data,SERVIZIO!$A$2)),1),"Settore",$B552),""),IF(AND(GETPIVOTDATA("N. Punti Vendita",$A$1,"Brand",$A552,"Data",DATE(YEAR(INDEX(Tendina_Data,SERVIZIO!$A$2)),MONTH(INDEX(Tendina_Data,SERVIZIO!$A$2)),1),"Settore",INDEX(Tendina_Settori,SERVIZIO!$A$3))&lt;&gt;"",INDEX(Tendina_Settori,SERVIZIO!$A$3)=$B552)=TRUE,GETPIVOTDATA("N. Punti Vendita",$A$1,"Brand",$A552,"Data",DATE(YEAR(INDEX(Tendina_Data,SERVIZIO!$A$2)),MONTH(INDEX(Tendina_Data,SERVIZIO!$A$2)),1),"Settore",INDEX(Tendina_Settori,SERVIZIO!$A$3)),"")),"")</f>
        <v/>
      </c>
      <c r="P552" s="31" t="str">
        <f ca="1">IF(O552&lt;&gt;"",O552-(COUNTIF($O$3:O552,O552)/1000),"")</f>
        <v/>
      </c>
      <c r="Q552" s="31" t="str">
        <f t="shared" ca="1" si="26"/>
        <v/>
      </c>
      <c r="R552" s="31"/>
      <c r="S552" s="31">
        <v>550</v>
      </c>
      <c r="T552" s="31" t="str">
        <f t="shared" ca="1" si="24"/>
        <v/>
      </c>
      <c r="U552" s="31" t="str">
        <f t="shared" ca="1" si="25"/>
        <v/>
      </c>
      <c r="V552" s="31" t="str">
        <f ca="1">IF(INDEX(Tendina_Brand_per_Settore,SERVIZIO!$A$4)='Pivot Punti Vendita'!$T552,'Pivot Punti Vendita'!$U552,"")</f>
        <v/>
      </c>
    </row>
    <row r="553" spans="15:22" x14ac:dyDescent="0.25">
      <c r="O553" s="31" t="str">
        <f ca="1">IFERROR(IF(SERVIZIO!$A$3=1,IF(GETPIVOTDATA("N. Punti Vendita",$A$1,"Brand",$A553,"Data",DATE(YEAR(INDEX(Tendina_Data,SERVIZIO!$A$2)),MONTH(INDEX(Tendina_Data,SERVIZIO!$A$2)),1),"Settore",$B553)&lt;&gt;"",GETPIVOTDATA("N. Punti Vendita",$A$1,"Brand",$A553,"Data",DATE(YEAR(INDEX(Tendina_Data,SERVIZIO!$A$2)),MONTH(INDEX(Tendina_Data,SERVIZIO!$A$2)),1),"Settore",$B553),""),IF(AND(GETPIVOTDATA("N. Punti Vendita",$A$1,"Brand",$A553,"Data",DATE(YEAR(INDEX(Tendina_Data,SERVIZIO!$A$2)),MONTH(INDEX(Tendina_Data,SERVIZIO!$A$2)),1),"Settore",INDEX(Tendina_Settori,SERVIZIO!$A$3))&lt;&gt;"",INDEX(Tendina_Settori,SERVIZIO!$A$3)=$B553)=TRUE,GETPIVOTDATA("N. Punti Vendita",$A$1,"Brand",$A553,"Data",DATE(YEAR(INDEX(Tendina_Data,SERVIZIO!$A$2)),MONTH(INDEX(Tendina_Data,SERVIZIO!$A$2)),1),"Settore",INDEX(Tendina_Settori,SERVIZIO!$A$3)),"")),"")</f>
        <v/>
      </c>
      <c r="P553" s="31" t="str">
        <f ca="1">IF(O553&lt;&gt;"",O553-(COUNTIF($O$3:O553,O553)/1000),"")</f>
        <v/>
      </c>
      <c r="Q553" s="31" t="str">
        <f t="shared" ca="1" si="26"/>
        <v/>
      </c>
      <c r="R553" s="31"/>
      <c r="S553" s="31">
        <v>551</v>
      </c>
      <c r="T553" s="31" t="str">
        <f t="shared" ca="1" si="24"/>
        <v/>
      </c>
      <c r="U553" s="31" t="str">
        <f t="shared" ca="1" si="25"/>
        <v/>
      </c>
      <c r="V553" s="31" t="str">
        <f ca="1">IF(INDEX(Tendina_Brand_per_Settore,SERVIZIO!$A$4)='Pivot Punti Vendita'!$T553,'Pivot Punti Vendita'!$U553,"")</f>
        <v/>
      </c>
    </row>
    <row r="554" spans="15:22" x14ac:dyDescent="0.25">
      <c r="O554" s="31" t="str">
        <f ca="1">IFERROR(IF(SERVIZIO!$A$3=1,IF(GETPIVOTDATA("N. Punti Vendita",$A$1,"Brand",$A554,"Data",DATE(YEAR(INDEX(Tendina_Data,SERVIZIO!$A$2)),MONTH(INDEX(Tendina_Data,SERVIZIO!$A$2)),1),"Settore",$B554)&lt;&gt;"",GETPIVOTDATA("N. Punti Vendita",$A$1,"Brand",$A554,"Data",DATE(YEAR(INDEX(Tendina_Data,SERVIZIO!$A$2)),MONTH(INDEX(Tendina_Data,SERVIZIO!$A$2)),1),"Settore",$B554),""),IF(AND(GETPIVOTDATA("N. Punti Vendita",$A$1,"Brand",$A554,"Data",DATE(YEAR(INDEX(Tendina_Data,SERVIZIO!$A$2)),MONTH(INDEX(Tendina_Data,SERVIZIO!$A$2)),1),"Settore",INDEX(Tendina_Settori,SERVIZIO!$A$3))&lt;&gt;"",INDEX(Tendina_Settori,SERVIZIO!$A$3)=$B554)=TRUE,GETPIVOTDATA("N. Punti Vendita",$A$1,"Brand",$A554,"Data",DATE(YEAR(INDEX(Tendina_Data,SERVIZIO!$A$2)),MONTH(INDEX(Tendina_Data,SERVIZIO!$A$2)),1),"Settore",INDEX(Tendina_Settori,SERVIZIO!$A$3)),"")),"")</f>
        <v/>
      </c>
      <c r="P554" s="31" t="str">
        <f ca="1">IF(O554&lt;&gt;"",O554-(COUNTIF($O$3:O554,O554)/1000),"")</f>
        <v/>
      </c>
      <c r="Q554" s="31" t="str">
        <f t="shared" ca="1" si="26"/>
        <v/>
      </c>
      <c r="R554" s="31"/>
      <c r="S554" s="31">
        <v>552</v>
      </c>
      <c r="T554" s="31" t="str">
        <f t="shared" ca="1" si="24"/>
        <v/>
      </c>
      <c r="U554" s="31" t="str">
        <f t="shared" ca="1" si="25"/>
        <v/>
      </c>
      <c r="V554" s="31" t="str">
        <f ca="1">IF(INDEX(Tendina_Brand_per_Settore,SERVIZIO!$A$4)='Pivot Punti Vendita'!$T554,'Pivot Punti Vendita'!$U554,"")</f>
        <v/>
      </c>
    </row>
    <row r="555" spans="15:22" x14ac:dyDescent="0.25">
      <c r="O555" s="31" t="str">
        <f ca="1">IFERROR(IF(SERVIZIO!$A$3=1,IF(GETPIVOTDATA("N. Punti Vendita",$A$1,"Brand",$A555,"Data",DATE(YEAR(INDEX(Tendina_Data,SERVIZIO!$A$2)),MONTH(INDEX(Tendina_Data,SERVIZIO!$A$2)),1),"Settore",$B555)&lt;&gt;"",GETPIVOTDATA("N. Punti Vendita",$A$1,"Brand",$A555,"Data",DATE(YEAR(INDEX(Tendina_Data,SERVIZIO!$A$2)),MONTH(INDEX(Tendina_Data,SERVIZIO!$A$2)),1),"Settore",$B555),""),IF(AND(GETPIVOTDATA("N. Punti Vendita",$A$1,"Brand",$A555,"Data",DATE(YEAR(INDEX(Tendina_Data,SERVIZIO!$A$2)),MONTH(INDEX(Tendina_Data,SERVIZIO!$A$2)),1),"Settore",INDEX(Tendina_Settori,SERVIZIO!$A$3))&lt;&gt;"",INDEX(Tendina_Settori,SERVIZIO!$A$3)=$B555)=TRUE,GETPIVOTDATA("N. Punti Vendita",$A$1,"Brand",$A555,"Data",DATE(YEAR(INDEX(Tendina_Data,SERVIZIO!$A$2)),MONTH(INDEX(Tendina_Data,SERVIZIO!$A$2)),1),"Settore",INDEX(Tendina_Settori,SERVIZIO!$A$3)),"")),"")</f>
        <v/>
      </c>
      <c r="P555" s="31" t="str">
        <f ca="1">IF(O555&lt;&gt;"",O555-(COUNTIF($O$3:O555,O555)/1000),"")</f>
        <v/>
      </c>
      <c r="Q555" s="31" t="str">
        <f t="shared" ca="1" si="26"/>
        <v/>
      </c>
      <c r="R555" s="31"/>
      <c r="S555" s="31">
        <v>553</v>
      </c>
      <c r="T555" s="31" t="str">
        <f t="shared" ca="1" si="24"/>
        <v/>
      </c>
      <c r="U555" s="31" t="str">
        <f t="shared" ca="1" si="25"/>
        <v/>
      </c>
      <c r="V555" s="31" t="str">
        <f ca="1">IF(INDEX(Tendina_Brand_per_Settore,SERVIZIO!$A$4)='Pivot Punti Vendita'!$T555,'Pivot Punti Vendita'!$U555,"")</f>
        <v/>
      </c>
    </row>
    <row r="556" spans="15:22" x14ac:dyDescent="0.25">
      <c r="O556" s="31" t="str">
        <f ca="1">IFERROR(IF(SERVIZIO!$A$3=1,IF(GETPIVOTDATA("N. Punti Vendita",$A$1,"Brand",$A556,"Data",DATE(YEAR(INDEX(Tendina_Data,SERVIZIO!$A$2)),MONTH(INDEX(Tendina_Data,SERVIZIO!$A$2)),1),"Settore",$B556)&lt;&gt;"",GETPIVOTDATA("N. Punti Vendita",$A$1,"Brand",$A556,"Data",DATE(YEAR(INDEX(Tendina_Data,SERVIZIO!$A$2)),MONTH(INDEX(Tendina_Data,SERVIZIO!$A$2)),1),"Settore",$B556),""),IF(AND(GETPIVOTDATA("N. Punti Vendita",$A$1,"Brand",$A556,"Data",DATE(YEAR(INDEX(Tendina_Data,SERVIZIO!$A$2)),MONTH(INDEX(Tendina_Data,SERVIZIO!$A$2)),1),"Settore",INDEX(Tendina_Settori,SERVIZIO!$A$3))&lt;&gt;"",INDEX(Tendina_Settori,SERVIZIO!$A$3)=$B556)=TRUE,GETPIVOTDATA("N. Punti Vendita",$A$1,"Brand",$A556,"Data",DATE(YEAR(INDEX(Tendina_Data,SERVIZIO!$A$2)),MONTH(INDEX(Tendina_Data,SERVIZIO!$A$2)),1),"Settore",INDEX(Tendina_Settori,SERVIZIO!$A$3)),"")),"")</f>
        <v/>
      </c>
      <c r="P556" s="31" t="str">
        <f ca="1">IF(O556&lt;&gt;"",O556-(COUNTIF($O$3:O556,O556)/1000),"")</f>
        <v/>
      </c>
      <c r="Q556" s="31" t="str">
        <f t="shared" ca="1" si="26"/>
        <v/>
      </c>
      <c r="R556" s="31"/>
      <c r="S556" s="31">
        <v>554</v>
      </c>
      <c r="T556" s="31" t="str">
        <f t="shared" ca="1" si="24"/>
        <v/>
      </c>
      <c r="U556" s="31" t="str">
        <f t="shared" ca="1" si="25"/>
        <v/>
      </c>
      <c r="V556" s="31" t="str">
        <f ca="1">IF(INDEX(Tendina_Brand_per_Settore,SERVIZIO!$A$4)='Pivot Punti Vendita'!$T556,'Pivot Punti Vendita'!$U556,"")</f>
        <v/>
      </c>
    </row>
    <row r="557" spans="15:22" x14ac:dyDescent="0.25">
      <c r="O557" s="31" t="str">
        <f ca="1">IFERROR(IF(SERVIZIO!$A$3=1,IF(GETPIVOTDATA("N. Punti Vendita",$A$1,"Brand",$A557,"Data",DATE(YEAR(INDEX(Tendina_Data,SERVIZIO!$A$2)),MONTH(INDEX(Tendina_Data,SERVIZIO!$A$2)),1),"Settore",$B557)&lt;&gt;"",GETPIVOTDATA("N. Punti Vendita",$A$1,"Brand",$A557,"Data",DATE(YEAR(INDEX(Tendina_Data,SERVIZIO!$A$2)),MONTH(INDEX(Tendina_Data,SERVIZIO!$A$2)),1),"Settore",$B557),""),IF(AND(GETPIVOTDATA("N. Punti Vendita",$A$1,"Brand",$A557,"Data",DATE(YEAR(INDEX(Tendina_Data,SERVIZIO!$A$2)),MONTH(INDEX(Tendina_Data,SERVIZIO!$A$2)),1),"Settore",INDEX(Tendina_Settori,SERVIZIO!$A$3))&lt;&gt;"",INDEX(Tendina_Settori,SERVIZIO!$A$3)=$B557)=TRUE,GETPIVOTDATA("N. Punti Vendita",$A$1,"Brand",$A557,"Data",DATE(YEAR(INDEX(Tendina_Data,SERVIZIO!$A$2)),MONTH(INDEX(Tendina_Data,SERVIZIO!$A$2)),1),"Settore",INDEX(Tendina_Settori,SERVIZIO!$A$3)),"")),"")</f>
        <v/>
      </c>
      <c r="P557" s="31" t="str">
        <f ca="1">IF(O557&lt;&gt;"",O557-(COUNTIF($O$3:O557,O557)/1000),"")</f>
        <v/>
      </c>
      <c r="Q557" s="31" t="str">
        <f t="shared" ca="1" si="26"/>
        <v/>
      </c>
      <c r="R557" s="31"/>
      <c r="S557" s="31">
        <v>555</v>
      </c>
      <c r="T557" s="31" t="str">
        <f t="shared" ca="1" si="24"/>
        <v/>
      </c>
      <c r="U557" s="31" t="str">
        <f t="shared" ca="1" si="25"/>
        <v/>
      </c>
      <c r="V557" s="31" t="str">
        <f ca="1">IF(INDEX(Tendina_Brand_per_Settore,SERVIZIO!$A$4)='Pivot Punti Vendita'!$T557,'Pivot Punti Vendita'!$U557,"")</f>
        <v/>
      </c>
    </row>
    <row r="558" spans="15:22" x14ac:dyDescent="0.25">
      <c r="O558" s="31" t="str">
        <f ca="1">IFERROR(IF(SERVIZIO!$A$3=1,IF(GETPIVOTDATA("N. Punti Vendita",$A$1,"Brand",$A558,"Data",DATE(YEAR(INDEX(Tendina_Data,SERVIZIO!$A$2)),MONTH(INDEX(Tendina_Data,SERVIZIO!$A$2)),1),"Settore",$B558)&lt;&gt;"",GETPIVOTDATA("N. Punti Vendita",$A$1,"Brand",$A558,"Data",DATE(YEAR(INDEX(Tendina_Data,SERVIZIO!$A$2)),MONTH(INDEX(Tendina_Data,SERVIZIO!$A$2)),1),"Settore",$B558),""),IF(AND(GETPIVOTDATA("N. Punti Vendita",$A$1,"Brand",$A558,"Data",DATE(YEAR(INDEX(Tendina_Data,SERVIZIO!$A$2)),MONTH(INDEX(Tendina_Data,SERVIZIO!$A$2)),1),"Settore",INDEX(Tendina_Settori,SERVIZIO!$A$3))&lt;&gt;"",INDEX(Tendina_Settori,SERVIZIO!$A$3)=$B558)=TRUE,GETPIVOTDATA("N. Punti Vendita",$A$1,"Brand",$A558,"Data",DATE(YEAR(INDEX(Tendina_Data,SERVIZIO!$A$2)),MONTH(INDEX(Tendina_Data,SERVIZIO!$A$2)),1),"Settore",INDEX(Tendina_Settori,SERVIZIO!$A$3)),"")),"")</f>
        <v/>
      </c>
      <c r="P558" s="31" t="str">
        <f ca="1">IF(O558&lt;&gt;"",O558-(COUNTIF($O$3:O558,O558)/1000),"")</f>
        <v/>
      </c>
      <c r="Q558" s="31" t="str">
        <f t="shared" ca="1" si="26"/>
        <v/>
      </c>
      <c r="R558" s="31"/>
      <c r="S558" s="31">
        <v>556</v>
      </c>
      <c r="T558" s="31" t="str">
        <f t="shared" ca="1" si="24"/>
        <v/>
      </c>
      <c r="U558" s="31" t="str">
        <f t="shared" ca="1" si="25"/>
        <v/>
      </c>
      <c r="V558" s="31" t="str">
        <f ca="1">IF(INDEX(Tendina_Brand_per_Settore,SERVIZIO!$A$4)='Pivot Punti Vendita'!$T558,'Pivot Punti Vendita'!$U558,"")</f>
        <v/>
      </c>
    </row>
    <row r="559" spans="15:22" x14ac:dyDescent="0.25">
      <c r="O559" s="31" t="str">
        <f ca="1">IFERROR(IF(SERVIZIO!$A$3=1,IF(GETPIVOTDATA("N. Punti Vendita",$A$1,"Brand",$A559,"Data",DATE(YEAR(INDEX(Tendina_Data,SERVIZIO!$A$2)),MONTH(INDEX(Tendina_Data,SERVIZIO!$A$2)),1),"Settore",$B559)&lt;&gt;"",GETPIVOTDATA("N. Punti Vendita",$A$1,"Brand",$A559,"Data",DATE(YEAR(INDEX(Tendina_Data,SERVIZIO!$A$2)),MONTH(INDEX(Tendina_Data,SERVIZIO!$A$2)),1),"Settore",$B559),""),IF(AND(GETPIVOTDATA("N. Punti Vendita",$A$1,"Brand",$A559,"Data",DATE(YEAR(INDEX(Tendina_Data,SERVIZIO!$A$2)),MONTH(INDEX(Tendina_Data,SERVIZIO!$A$2)),1),"Settore",INDEX(Tendina_Settori,SERVIZIO!$A$3))&lt;&gt;"",INDEX(Tendina_Settori,SERVIZIO!$A$3)=$B559)=TRUE,GETPIVOTDATA("N. Punti Vendita",$A$1,"Brand",$A559,"Data",DATE(YEAR(INDEX(Tendina_Data,SERVIZIO!$A$2)),MONTH(INDEX(Tendina_Data,SERVIZIO!$A$2)),1),"Settore",INDEX(Tendina_Settori,SERVIZIO!$A$3)),"")),"")</f>
        <v/>
      </c>
      <c r="P559" s="31" t="str">
        <f ca="1">IF(O559&lt;&gt;"",O559-(COUNTIF($O$3:O559,O559)/1000),"")</f>
        <v/>
      </c>
      <c r="Q559" s="31" t="str">
        <f t="shared" ca="1" si="26"/>
        <v/>
      </c>
      <c r="R559" s="31"/>
      <c r="S559" s="31">
        <v>557</v>
      </c>
      <c r="T559" s="31" t="str">
        <f t="shared" ca="1" si="24"/>
        <v/>
      </c>
      <c r="U559" s="31" t="str">
        <f t="shared" ca="1" si="25"/>
        <v/>
      </c>
      <c r="V559" s="31" t="str">
        <f ca="1">IF(INDEX(Tendina_Brand_per_Settore,SERVIZIO!$A$4)='Pivot Punti Vendita'!$T559,'Pivot Punti Vendita'!$U559,"")</f>
        <v/>
      </c>
    </row>
    <row r="560" spans="15:22" x14ac:dyDescent="0.25">
      <c r="O560" s="31" t="str">
        <f ca="1">IFERROR(IF(SERVIZIO!$A$3=1,IF(GETPIVOTDATA("N. Punti Vendita",$A$1,"Brand",$A560,"Data",DATE(YEAR(INDEX(Tendina_Data,SERVIZIO!$A$2)),MONTH(INDEX(Tendina_Data,SERVIZIO!$A$2)),1),"Settore",$B560)&lt;&gt;"",GETPIVOTDATA("N. Punti Vendita",$A$1,"Brand",$A560,"Data",DATE(YEAR(INDEX(Tendina_Data,SERVIZIO!$A$2)),MONTH(INDEX(Tendina_Data,SERVIZIO!$A$2)),1),"Settore",$B560),""),IF(AND(GETPIVOTDATA("N. Punti Vendita",$A$1,"Brand",$A560,"Data",DATE(YEAR(INDEX(Tendina_Data,SERVIZIO!$A$2)),MONTH(INDEX(Tendina_Data,SERVIZIO!$A$2)),1),"Settore",INDEX(Tendina_Settori,SERVIZIO!$A$3))&lt;&gt;"",INDEX(Tendina_Settori,SERVIZIO!$A$3)=$B560)=TRUE,GETPIVOTDATA("N. Punti Vendita",$A$1,"Brand",$A560,"Data",DATE(YEAR(INDEX(Tendina_Data,SERVIZIO!$A$2)),MONTH(INDEX(Tendina_Data,SERVIZIO!$A$2)),1),"Settore",INDEX(Tendina_Settori,SERVIZIO!$A$3)),"")),"")</f>
        <v/>
      </c>
      <c r="P560" s="31" t="str">
        <f ca="1">IF(O560&lt;&gt;"",O560-(COUNTIF($O$3:O560,O560)/1000),"")</f>
        <v/>
      </c>
      <c r="Q560" s="31" t="str">
        <f t="shared" ca="1" si="26"/>
        <v/>
      </c>
      <c r="R560" s="31"/>
      <c r="S560" s="31">
        <v>558</v>
      </c>
      <c r="T560" s="31" t="str">
        <f t="shared" ca="1" si="24"/>
        <v/>
      </c>
      <c r="U560" s="31" t="str">
        <f t="shared" ca="1" si="25"/>
        <v/>
      </c>
      <c r="V560" s="31" t="str">
        <f ca="1">IF(INDEX(Tendina_Brand_per_Settore,SERVIZIO!$A$4)='Pivot Punti Vendita'!$T560,'Pivot Punti Vendita'!$U560,"")</f>
        <v/>
      </c>
    </row>
    <row r="561" spans="15:22" x14ac:dyDescent="0.25">
      <c r="O561" s="31" t="str">
        <f ca="1">IFERROR(IF(SERVIZIO!$A$3=1,IF(GETPIVOTDATA("N. Punti Vendita",$A$1,"Brand",$A561,"Data",DATE(YEAR(INDEX(Tendina_Data,SERVIZIO!$A$2)),MONTH(INDEX(Tendina_Data,SERVIZIO!$A$2)),1),"Settore",$B561)&lt;&gt;"",GETPIVOTDATA("N. Punti Vendita",$A$1,"Brand",$A561,"Data",DATE(YEAR(INDEX(Tendina_Data,SERVIZIO!$A$2)),MONTH(INDEX(Tendina_Data,SERVIZIO!$A$2)),1),"Settore",$B561),""),IF(AND(GETPIVOTDATA("N. Punti Vendita",$A$1,"Brand",$A561,"Data",DATE(YEAR(INDEX(Tendina_Data,SERVIZIO!$A$2)),MONTH(INDEX(Tendina_Data,SERVIZIO!$A$2)),1),"Settore",INDEX(Tendina_Settori,SERVIZIO!$A$3))&lt;&gt;"",INDEX(Tendina_Settori,SERVIZIO!$A$3)=$B561)=TRUE,GETPIVOTDATA("N. Punti Vendita",$A$1,"Brand",$A561,"Data",DATE(YEAR(INDEX(Tendina_Data,SERVIZIO!$A$2)),MONTH(INDEX(Tendina_Data,SERVIZIO!$A$2)),1),"Settore",INDEX(Tendina_Settori,SERVIZIO!$A$3)),"")),"")</f>
        <v/>
      </c>
      <c r="P561" s="31" t="str">
        <f ca="1">IF(O561&lt;&gt;"",O561-(COUNTIF($O$3:O561,O561)/1000),"")</f>
        <v/>
      </c>
      <c r="Q561" s="31" t="str">
        <f t="shared" ca="1" si="26"/>
        <v/>
      </c>
      <c r="R561" s="31"/>
      <c r="S561" s="31">
        <v>559</v>
      </c>
      <c r="T561" s="31" t="str">
        <f t="shared" ca="1" si="24"/>
        <v/>
      </c>
      <c r="U561" s="31" t="str">
        <f t="shared" ca="1" si="25"/>
        <v/>
      </c>
      <c r="V561" s="31" t="str">
        <f ca="1">IF(INDEX(Tendina_Brand_per_Settore,SERVIZIO!$A$4)='Pivot Punti Vendita'!$T561,'Pivot Punti Vendita'!$U561,"")</f>
        <v/>
      </c>
    </row>
    <row r="562" spans="15:22" x14ac:dyDescent="0.25">
      <c r="O562" s="31" t="str">
        <f ca="1">IFERROR(IF(SERVIZIO!$A$3=1,IF(GETPIVOTDATA("N. Punti Vendita",$A$1,"Brand",$A562,"Data",DATE(YEAR(INDEX(Tendina_Data,SERVIZIO!$A$2)),MONTH(INDEX(Tendina_Data,SERVIZIO!$A$2)),1),"Settore",$B562)&lt;&gt;"",GETPIVOTDATA("N. Punti Vendita",$A$1,"Brand",$A562,"Data",DATE(YEAR(INDEX(Tendina_Data,SERVIZIO!$A$2)),MONTH(INDEX(Tendina_Data,SERVIZIO!$A$2)),1),"Settore",$B562),""),IF(AND(GETPIVOTDATA("N. Punti Vendita",$A$1,"Brand",$A562,"Data",DATE(YEAR(INDEX(Tendina_Data,SERVIZIO!$A$2)),MONTH(INDEX(Tendina_Data,SERVIZIO!$A$2)),1),"Settore",INDEX(Tendina_Settori,SERVIZIO!$A$3))&lt;&gt;"",INDEX(Tendina_Settori,SERVIZIO!$A$3)=$B562)=TRUE,GETPIVOTDATA("N. Punti Vendita",$A$1,"Brand",$A562,"Data",DATE(YEAR(INDEX(Tendina_Data,SERVIZIO!$A$2)),MONTH(INDEX(Tendina_Data,SERVIZIO!$A$2)),1),"Settore",INDEX(Tendina_Settori,SERVIZIO!$A$3)),"")),"")</f>
        <v/>
      </c>
      <c r="P562" s="31" t="str">
        <f ca="1">IF(O562&lt;&gt;"",O562-(COUNTIF($O$3:O562,O562)/1000),"")</f>
        <v/>
      </c>
      <c r="Q562" s="31" t="str">
        <f t="shared" ca="1" si="26"/>
        <v/>
      </c>
      <c r="R562" s="31"/>
      <c r="S562" s="31">
        <v>560</v>
      </c>
      <c r="T562" s="31" t="str">
        <f t="shared" ca="1" si="24"/>
        <v/>
      </c>
      <c r="U562" s="31" t="str">
        <f t="shared" ca="1" si="25"/>
        <v/>
      </c>
      <c r="V562" s="31" t="str">
        <f ca="1">IF(INDEX(Tendina_Brand_per_Settore,SERVIZIO!$A$4)='Pivot Punti Vendita'!$T562,'Pivot Punti Vendita'!$U562,"")</f>
        <v/>
      </c>
    </row>
    <row r="563" spans="15:22" x14ac:dyDescent="0.25">
      <c r="O563" s="31" t="str">
        <f ca="1">IFERROR(IF(SERVIZIO!$A$3=1,IF(GETPIVOTDATA("N. Punti Vendita",$A$1,"Brand",$A563,"Data",DATE(YEAR(INDEX(Tendina_Data,SERVIZIO!$A$2)),MONTH(INDEX(Tendina_Data,SERVIZIO!$A$2)),1),"Settore",$B563)&lt;&gt;"",GETPIVOTDATA("N. Punti Vendita",$A$1,"Brand",$A563,"Data",DATE(YEAR(INDEX(Tendina_Data,SERVIZIO!$A$2)),MONTH(INDEX(Tendina_Data,SERVIZIO!$A$2)),1),"Settore",$B563),""),IF(AND(GETPIVOTDATA("N. Punti Vendita",$A$1,"Brand",$A563,"Data",DATE(YEAR(INDEX(Tendina_Data,SERVIZIO!$A$2)),MONTH(INDEX(Tendina_Data,SERVIZIO!$A$2)),1),"Settore",INDEX(Tendina_Settori,SERVIZIO!$A$3))&lt;&gt;"",INDEX(Tendina_Settori,SERVIZIO!$A$3)=$B563)=TRUE,GETPIVOTDATA("N. Punti Vendita",$A$1,"Brand",$A563,"Data",DATE(YEAR(INDEX(Tendina_Data,SERVIZIO!$A$2)),MONTH(INDEX(Tendina_Data,SERVIZIO!$A$2)),1),"Settore",INDEX(Tendina_Settori,SERVIZIO!$A$3)),"")),"")</f>
        <v/>
      </c>
      <c r="P563" s="31" t="str">
        <f ca="1">IF(O563&lt;&gt;"",O563-(COUNTIF($O$3:O563,O563)/1000),"")</f>
        <v/>
      </c>
      <c r="Q563" s="31" t="str">
        <f t="shared" ca="1" si="26"/>
        <v/>
      </c>
      <c r="R563" s="31"/>
      <c r="S563" s="31">
        <v>561</v>
      </c>
      <c r="T563" s="31" t="str">
        <f t="shared" ca="1" si="24"/>
        <v/>
      </c>
      <c r="U563" s="31" t="str">
        <f t="shared" ca="1" si="25"/>
        <v/>
      </c>
      <c r="V563" s="31" t="str">
        <f ca="1">IF(INDEX(Tendina_Brand_per_Settore,SERVIZIO!$A$4)='Pivot Punti Vendita'!$T563,'Pivot Punti Vendita'!$U563,"")</f>
        <v/>
      </c>
    </row>
    <row r="564" spans="15:22" x14ac:dyDescent="0.25">
      <c r="O564" s="31" t="str">
        <f ca="1">IFERROR(IF(SERVIZIO!$A$3=1,IF(GETPIVOTDATA("N. Punti Vendita",$A$1,"Brand",$A564,"Data",DATE(YEAR(INDEX(Tendina_Data,SERVIZIO!$A$2)),MONTH(INDEX(Tendina_Data,SERVIZIO!$A$2)),1),"Settore",$B564)&lt;&gt;"",GETPIVOTDATA("N. Punti Vendita",$A$1,"Brand",$A564,"Data",DATE(YEAR(INDEX(Tendina_Data,SERVIZIO!$A$2)),MONTH(INDEX(Tendina_Data,SERVIZIO!$A$2)),1),"Settore",$B564),""),IF(AND(GETPIVOTDATA("N. Punti Vendita",$A$1,"Brand",$A564,"Data",DATE(YEAR(INDEX(Tendina_Data,SERVIZIO!$A$2)),MONTH(INDEX(Tendina_Data,SERVIZIO!$A$2)),1),"Settore",INDEX(Tendina_Settori,SERVIZIO!$A$3))&lt;&gt;"",INDEX(Tendina_Settori,SERVIZIO!$A$3)=$B564)=TRUE,GETPIVOTDATA("N. Punti Vendita",$A$1,"Brand",$A564,"Data",DATE(YEAR(INDEX(Tendina_Data,SERVIZIO!$A$2)),MONTH(INDEX(Tendina_Data,SERVIZIO!$A$2)),1),"Settore",INDEX(Tendina_Settori,SERVIZIO!$A$3)),"")),"")</f>
        <v/>
      </c>
      <c r="P564" s="31" t="str">
        <f ca="1">IF(O564&lt;&gt;"",O564-(COUNTIF($O$3:O564,O564)/1000),"")</f>
        <v/>
      </c>
      <c r="Q564" s="31" t="str">
        <f t="shared" ca="1" si="26"/>
        <v/>
      </c>
      <c r="R564" s="31"/>
      <c r="S564" s="31">
        <v>562</v>
      </c>
      <c r="T564" s="31" t="str">
        <f t="shared" ca="1" si="24"/>
        <v/>
      </c>
      <c r="U564" s="31" t="str">
        <f t="shared" ca="1" si="25"/>
        <v/>
      </c>
      <c r="V564" s="31" t="str">
        <f ca="1">IF(INDEX(Tendina_Brand_per_Settore,SERVIZIO!$A$4)='Pivot Punti Vendita'!$T564,'Pivot Punti Vendita'!$U564,"")</f>
        <v/>
      </c>
    </row>
    <row r="565" spans="15:22" x14ac:dyDescent="0.25">
      <c r="O565" s="31" t="str">
        <f ca="1">IFERROR(IF(SERVIZIO!$A$3=1,IF(GETPIVOTDATA("N. Punti Vendita",$A$1,"Brand",$A565,"Data",DATE(YEAR(INDEX(Tendina_Data,SERVIZIO!$A$2)),MONTH(INDEX(Tendina_Data,SERVIZIO!$A$2)),1),"Settore",$B565)&lt;&gt;"",GETPIVOTDATA("N. Punti Vendita",$A$1,"Brand",$A565,"Data",DATE(YEAR(INDEX(Tendina_Data,SERVIZIO!$A$2)),MONTH(INDEX(Tendina_Data,SERVIZIO!$A$2)),1),"Settore",$B565),""),IF(AND(GETPIVOTDATA("N. Punti Vendita",$A$1,"Brand",$A565,"Data",DATE(YEAR(INDEX(Tendina_Data,SERVIZIO!$A$2)),MONTH(INDEX(Tendina_Data,SERVIZIO!$A$2)),1),"Settore",INDEX(Tendina_Settori,SERVIZIO!$A$3))&lt;&gt;"",INDEX(Tendina_Settori,SERVIZIO!$A$3)=$B565)=TRUE,GETPIVOTDATA("N. Punti Vendita",$A$1,"Brand",$A565,"Data",DATE(YEAR(INDEX(Tendina_Data,SERVIZIO!$A$2)),MONTH(INDEX(Tendina_Data,SERVIZIO!$A$2)),1),"Settore",INDEX(Tendina_Settori,SERVIZIO!$A$3)),"")),"")</f>
        <v/>
      </c>
      <c r="P565" s="31" t="str">
        <f ca="1">IF(O565&lt;&gt;"",O565-(COUNTIF($O$3:O565,O565)/1000),"")</f>
        <v/>
      </c>
      <c r="Q565" s="31" t="str">
        <f t="shared" ca="1" si="26"/>
        <v/>
      </c>
      <c r="R565" s="31"/>
      <c r="S565" s="31">
        <v>563</v>
      </c>
      <c r="T565" s="31" t="str">
        <f t="shared" ca="1" si="24"/>
        <v/>
      </c>
      <c r="U565" s="31" t="str">
        <f t="shared" ca="1" si="25"/>
        <v/>
      </c>
      <c r="V565" s="31" t="str">
        <f ca="1">IF(INDEX(Tendina_Brand_per_Settore,SERVIZIO!$A$4)='Pivot Punti Vendita'!$T565,'Pivot Punti Vendita'!$U565,"")</f>
        <v/>
      </c>
    </row>
    <row r="566" spans="15:22" x14ac:dyDescent="0.25">
      <c r="O566" s="31" t="str">
        <f ca="1">IFERROR(IF(SERVIZIO!$A$3=1,IF(GETPIVOTDATA("N. Punti Vendita",$A$1,"Brand",$A566,"Data",DATE(YEAR(INDEX(Tendina_Data,SERVIZIO!$A$2)),MONTH(INDEX(Tendina_Data,SERVIZIO!$A$2)),1),"Settore",$B566)&lt;&gt;"",GETPIVOTDATA("N. Punti Vendita",$A$1,"Brand",$A566,"Data",DATE(YEAR(INDEX(Tendina_Data,SERVIZIO!$A$2)),MONTH(INDEX(Tendina_Data,SERVIZIO!$A$2)),1),"Settore",$B566),""),IF(AND(GETPIVOTDATA("N. Punti Vendita",$A$1,"Brand",$A566,"Data",DATE(YEAR(INDEX(Tendina_Data,SERVIZIO!$A$2)),MONTH(INDEX(Tendina_Data,SERVIZIO!$A$2)),1),"Settore",INDEX(Tendina_Settori,SERVIZIO!$A$3))&lt;&gt;"",INDEX(Tendina_Settori,SERVIZIO!$A$3)=$B566)=TRUE,GETPIVOTDATA("N. Punti Vendita",$A$1,"Brand",$A566,"Data",DATE(YEAR(INDEX(Tendina_Data,SERVIZIO!$A$2)),MONTH(INDEX(Tendina_Data,SERVIZIO!$A$2)),1),"Settore",INDEX(Tendina_Settori,SERVIZIO!$A$3)),"")),"")</f>
        <v/>
      </c>
      <c r="P566" s="31" t="str">
        <f ca="1">IF(O566&lt;&gt;"",O566-(COUNTIF($O$3:O566,O566)/1000),"")</f>
        <v/>
      </c>
      <c r="Q566" s="31" t="str">
        <f t="shared" ca="1" si="26"/>
        <v/>
      </c>
      <c r="R566" s="31"/>
      <c r="S566" s="31">
        <v>564</v>
      </c>
      <c r="T566" s="31" t="str">
        <f t="shared" ca="1" si="24"/>
        <v/>
      </c>
      <c r="U566" s="31" t="str">
        <f t="shared" ca="1" si="25"/>
        <v/>
      </c>
      <c r="V566" s="31" t="str">
        <f ca="1">IF(INDEX(Tendina_Brand_per_Settore,SERVIZIO!$A$4)='Pivot Punti Vendita'!$T566,'Pivot Punti Vendita'!$U566,"")</f>
        <v/>
      </c>
    </row>
    <row r="567" spans="15:22" x14ac:dyDescent="0.25">
      <c r="O567" s="31" t="str">
        <f ca="1">IFERROR(IF(SERVIZIO!$A$3=1,IF(GETPIVOTDATA("N. Punti Vendita",$A$1,"Brand",$A567,"Data",DATE(YEAR(INDEX(Tendina_Data,SERVIZIO!$A$2)),MONTH(INDEX(Tendina_Data,SERVIZIO!$A$2)),1),"Settore",$B567)&lt;&gt;"",GETPIVOTDATA("N. Punti Vendita",$A$1,"Brand",$A567,"Data",DATE(YEAR(INDEX(Tendina_Data,SERVIZIO!$A$2)),MONTH(INDEX(Tendina_Data,SERVIZIO!$A$2)),1),"Settore",$B567),""),IF(AND(GETPIVOTDATA("N. Punti Vendita",$A$1,"Brand",$A567,"Data",DATE(YEAR(INDEX(Tendina_Data,SERVIZIO!$A$2)),MONTH(INDEX(Tendina_Data,SERVIZIO!$A$2)),1),"Settore",INDEX(Tendina_Settori,SERVIZIO!$A$3))&lt;&gt;"",INDEX(Tendina_Settori,SERVIZIO!$A$3)=$B567)=TRUE,GETPIVOTDATA("N. Punti Vendita",$A$1,"Brand",$A567,"Data",DATE(YEAR(INDEX(Tendina_Data,SERVIZIO!$A$2)),MONTH(INDEX(Tendina_Data,SERVIZIO!$A$2)),1),"Settore",INDEX(Tendina_Settori,SERVIZIO!$A$3)),"")),"")</f>
        <v/>
      </c>
      <c r="P567" s="31" t="str">
        <f ca="1">IF(O567&lt;&gt;"",O567-(COUNTIF($O$3:O567,O567)/1000),"")</f>
        <v/>
      </c>
      <c r="Q567" s="31" t="str">
        <f t="shared" ca="1" si="26"/>
        <v/>
      </c>
      <c r="R567" s="31"/>
      <c r="S567" s="31">
        <v>565</v>
      </c>
      <c r="T567" s="31" t="str">
        <f t="shared" ca="1" si="24"/>
        <v/>
      </c>
      <c r="U567" s="31" t="str">
        <f t="shared" ca="1" si="25"/>
        <v/>
      </c>
      <c r="V567" s="31" t="str">
        <f ca="1">IF(INDEX(Tendina_Brand_per_Settore,SERVIZIO!$A$4)='Pivot Punti Vendita'!$T567,'Pivot Punti Vendita'!$U567,"")</f>
        <v/>
      </c>
    </row>
    <row r="568" spans="15:22" x14ac:dyDescent="0.25">
      <c r="O568" s="31" t="str">
        <f ca="1">IFERROR(IF(SERVIZIO!$A$3=1,IF(GETPIVOTDATA("N. Punti Vendita",$A$1,"Brand",$A568,"Data",DATE(YEAR(INDEX(Tendina_Data,SERVIZIO!$A$2)),MONTH(INDEX(Tendina_Data,SERVIZIO!$A$2)),1),"Settore",$B568)&lt;&gt;"",GETPIVOTDATA("N. Punti Vendita",$A$1,"Brand",$A568,"Data",DATE(YEAR(INDEX(Tendina_Data,SERVIZIO!$A$2)),MONTH(INDEX(Tendina_Data,SERVIZIO!$A$2)),1),"Settore",$B568),""),IF(AND(GETPIVOTDATA("N. Punti Vendita",$A$1,"Brand",$A568,"Data",DATE(YEAR(INDEX(Tendina_Data,SERVIZIO!$A$2)),MONTH(INDEX(Tendina_Data,SERVIZIO!$A$2)),1),"Settore",INDEX(Tendina_Settori,SERVIZIO!$A$3))&lt;&gt;"",INDEX(Tendina_Settori,SERVIZIO!$A$3)=$B568)=TRUE,GETPIVOTDATA("N. Punti Vendita",$A$1,"Brand",$A568,"Data",DATE(YEAR(INDEX(Tendina_Data,SERVIZIO!$A$2)),MONTH(INDEX(Tendina_Data,SERVIZIO!$A$2)),1),"Settore",INDEX(Tendina_Settori,SERVIZIO!$A$3)),"")),"")</f>
        <v/>
      </c>
      <c r="P568" s="31" t="str">
        <f ca="1">IF(O568&lt;&gt;"",O568-(COUNTIF($O$3:O568,O568)/1000),"")</f>
        <v/>
      </c>
      <c r="Q568" s="31" t="str">
        <f t="shared" ca="1" si="26"/>
        <v/>
      </c>
      <c r="R568" s="31"/>
      <c r="S568" s="31">
        <v>566</v>
      </c>
      <c r="T568" s="31" t="str">
        <f t="shared" ca="1" si="24"/>
        <v/>
      </c>
      <c r="U568" s="31" t="str">
        <f t="shared" ca="1" si="25"/>
        <v/>
      </c>
      <c r="V568" s="31" t="str">
        <f ca="1">IF(INDEX(Tendina_Brand_per_Settore,SERVIZIO!$A$4)='Pivot Punti Vendita'!$T568,'Pivot Punti Vendita'!$U568,"")</f>
        <v/>
      </c>
    </row>
    <row r="569" spans="15:22" x14ac:dyDescent="0.25">
      <c r="O569" s="31" t="str">
        <f ca="1">IFERROR(IF(SERVIZIO!$A$3=1,IF(GETPIVOTDATA("N. Punti Vendita",$A$1,"Brand",$A569,"Data",DATE(YEAR(INDEX(Tendina_Data,SERVIZIO!$A$2)),MONTH(INDEX(Tendina_Data,SERVIZIO!$A$2)),1),"Settore",$B569)&lt;&gt;"",GETPIVOTDATA("N. Punti Vendita",$A$1,"Brand",$A569,"Data",DATE(YEAR(INDEX(Tendina_Data,SERVIZIO!$A$2)),MONTH(INDEX(Tendina_Data,SERVIZIO!$A$2)),1),"Settore",$B569),""),IF(AND(GETPIVOTDATA("N. Punti Vendita",$A$1,"Brand",$A569,"Data",DATE(YEAR(INDEX(Tendina_Data,SERVIZIO!$A$2)),MONTH(INDEX(Tendina_Data,SERVIZIO!$A$2)),1),"Settore",INDEX(Tendina_Settori,SERVIZIO!$A$3))&lt;&gt;"",INDEX(Tendina_Settori,SERVIZIO!$A$3)=$B569)=TRUE,GETPIVOTDATA("N. Punti Vendita",$A$1,"Brand",$A569,"Data",DATE(YEAR(INDEX(Tendina_Data,SERVIZIO!$A$2)),MONTH(INDEX(Tendina_Data,SERVIZIO!$A$2)),1),"Settore",INDEX(Tendina_Settori,SERVIZIO!$A$3)),"")),"")</f>
        <v/>
      </c>
      <c r="P569" s="31" t="str">
        <f ca="1">IF(O569&lt;&gt;"",O569-(COUNTIF($O$3:O569,O569)/1000),"")</f>
        <v/>
      </c>
      <c r="Q569" s="31" t="str">
        <f t="shared" ca="1" si="26"/>
        <v/>
      </c>
      <c r="R569" s="31"/>
      <c r="S569" s="31">
        <v>567</v>
      </c>
      <c r="T569" s="31" t="str">
        <f t="shared" ca="1" si="24"/>
        <v/>
      </c>
      <c r="U569" s="31" t="str">
        <f t="shared" ca="1" si="25"/>
        <v/>
      </c>
      <c r="V569" s="31" t="str">
        <f ca="1">IF(INDEX(Tendina_Brand_per_Settore,SERVIZIO!$A$4)='Pivot Punti Vendita'!$T569,'Pivot Punti Vendita'!$U569,"")</f>
        <v/>
      </c>
    </row>
    <row r="570" spans="15:22" x14ac:dyDescent="0.25">
      <c r="O570" s="31" t="str">
        <f ca="1">IFERROR(IF(SERVIZIO!$A$3=1,IF(GETPIVOTDATA("N. Punti Vendita",$A$1,"Brand",$A570,"Data",DATE(YEAR(INDEX(Tendina_Data,SERVIZIO!$A$2)),MONTH(INDEX(Tendina_Data,SERVIZIO!$A$2)),1),"Settore",$B570)&lt;&gt;"",GETPIVOTDATA("N. Punti Vendita",$A$1,"Brand",$A570,"Data",DATE(YEAR(INDEX(Tendina_Data,SERVIZIO!$A$2)),MONTH(INDEX(Tendina_Data,SERVIZIO!$A$2)),1),"Settore",$B570),""),IF(AND(GETPIVOTDATA("N. Punti Vendita",$A$1,"Brand",$A570,"Data",DATE(YEAR(INDEX(Tendina_Data,SERVIZIO!$A$2)),MONTH(INDEX(Tendina_Data,SERVIZIO!$A$2)),1),"Settore",INDEX(Tendina_Settori,SERVIZIO!$A$3))&lt;&gt;"",INDEX(Tendina_Settori,SERVIZIO!$A$3)=$B570)=TRUE,GETPIVOTDATA("N. Punti Vendita",$A$1,"Brand",$A570,"Data",DATE(YEAR(INDEX(Tendina_Data,SERVIZIO!$A$2)),MONTH(INDEX(Tendina_Data,SERVIZIO!$A$2)),1),"Settore",INDEX(Tendina_Settori,SERVIZIO!$A$3)),"")),"")</f>
        <v/>
      </c>
      <c r="P570" s="31" t="str">
        <f ca="1">IF(O570&lt;&gt;"",O570-(COUNTIF($O$3:O570,O570)/1000),"")</f>
        <v/>
      </c>
      <c r="Q570" s="31" t="str">
        <f t="shared" ca="1" si="26"/>
        <v/>
      </c>
      <c r="R570" s="31"/>
      <c r="S570" s="31">
        <v>568</v>
      </c>
      <c r="T570" s="31" t="str">
        <f t="shared" ca="1" si="24"/>
        <v/>
      </c>
      <c r="U570" s="31" t="str">
        <f t="shared" ca="1" si="25"/>
        <v/>
      </c>
      <c r="V570" s="31" t="str">
        <f ca="1">IF(INDEX(Tendina_Brand_per_Settore,SERVIZIO!$A$4)='Pivot Punti Vendita'!$T570,'Pivot Punti Vendita'!$U570,"")</f>
        <v/>
      </c>
    </row>
    <row r="571" spans="15:22" x14ac:dyDescent="0.25">
      <c r="O571" s="31" t="str">
        <f ca="1">IFERROR(IF(SERVIZIO!$A$3=1,IF(GETPIVOTDATA("N. Punti Vendita",$A$1,"Brand",$A571,"Data",DATE(YEAR(INDEX(Tendina_Data,SERVIZIO!$A$2)),MONTH(INDEX(Tendina_Data,SERVIZIO!$A$2)),1),"Settore",$B571)&lt;&gt;"",GETPIVOTDATA("N. Punti Vendita",$A$1,"Brand",$A571,"Data",DATE(YEAR(INDEX(Tendina_Data,SERVIZIO!$A$2)),MONTH(INDEX(Tendina_Data,SERVIZIO!$A$2)),1),"Settore",$B571),""),IF(AND(GETPIVOTDATA("N. Punti Vendita",$A$1,"Brand",$A571,"Data",DATE(YEAR(INDEX(Tendina_Data,SERVIZIO!$A$2)),MONTH(INDEX(Tendina_Data,SERVIZIO!$A$2)),1),"Settore",INDEX(Tendina_Settori,SERVIZIO!$A$3))&lt;&gt;"",INDEX(Tendina_Settori,SERVIZIO!$A$3)=$B571)=TRUE,GETPIVOTDATA("N. Punti Vendita",$A$1,"Brand",$A571,"Data",DATE(YEAR(INDEX(Tendina_Data,SERVIZIO!$A$2)),MONTH(INDEX(Tendina_Data,SERVIZIO!$A$2)),1),"Settore",INDEX(Tendina_Settori,SERVIZIO!$A$3)),"")),"")</f>
        <v/>
      </c>
      <c r="P571" s="31" t="str">
        <f ca="1">IF(O571&lt;&gt;"",O571-(COUNTIF($O$3:O571,O571)/1000),"")</f>
        <v/>
      </c>
      <c r="Q571" s="31" t="str">
        <f t="shared" ca="1" si="26"/>
        <v/>
      </c>
      <c r="R571" s="31"/>
      <c r="S571" s="31">
        <v>569</v>
      </c>
      <c r="T571" s="31" t="str">
        <f t="shared" ca="1" si="24"/>
        <v/>
      </c>
      <c r="U571" s="31" t="str">
        <f t="shared" ca="1" si="25"/>
        <v/>
      </c>
      <c r="V571" s="31" t="str">
        <f ca="1">IF(INDEX(Tendina_Brand_per_Settore,SERVIZIO!$A$4)='Pivot Punti Vendita'!$T571,'Pivot Punti Vendita'!$U571,"")</f>
        <v/>
      </c>
    </row>
    <row r="572" spans="15:22" x14ac:dyDescent="0.25">
      <c r="O572" s="31" t="str">
        <f ca="1">IFERROR(IF(SERVIZIO!$A$3=1,IF(GETPIVOTDATA("N. Punti Vendita",$A$1,"Brand",$A572,"Data",DATE(YEAR(INDEX(Tendina_Data,SERVIZIO!$A$2)),MONTH(INDEX(Tendina_Data,SERVIZIO!$A$2)),1),"Settore",$B572)&lt;&gt;"",GETPIVOTDATA("N. Punti Vendita",$A$1,"Brand",$A572,"Data",DATE(YEAR(INDEX(Tendina_Data,SERVIZIO!$A$2)),MONTH(INDEX(Tendina_Data,SERVIZIO!$A$2)),1),"Settore",$B572),""),IF(AND(GETPIVOTDATA("N. Punti Vendita",$A$1,"Brand",$A572,"Data",DATE(YEAR(INDEX(Tendina_Data,SERVIZIO!$A$2)),MONTH(INDEX(Tendina_Data,SERVIZIO!$A$2)),1),"Settore",INDEX(Tendina_Settori,SERVIZIO!$A$3))&lt;&gt;"",INDEX(Tendina_Settori,SERVIZIO!$A$3)=$B572)=TRUE,GETPIVOTDATA("N. Punti Vendita",$A$1,"Brand",$A572,"Data",DATE(YEAR(INDEX(Tendina_Data,SERVIZIO!$A$2)),MONTH(INDEX(Tendina_Data,SERVIZIO!$A$2)),1),"Settore",INDEX(Tendina_Settori,SERVIZIO!$A$3)),"")),"")</f>
        <v/>
      </c>
      <c r="P572" s="31" t="str">
        <f ca="1">IF(O572&lt;&gt;"",O572-(COUNTIF($O$3:O572,O572)/1000),"")</f>
        <v/>
      </c>
      <c r="Q572" s="31" t="str">
        <f t="shared" ca="1" si="26"/>
        <v/>
      </c>
      <c r="R572" s="31"/>
      <c r="S572" s="31">
        <v>570</v>
      </c>
      <c r="T572" s="31" t="str">
        <f t="shared" ca="1" si="24"/>
        <v/>
      </c>
      <c r="U572" s="31" t="str">
        <f t="shared" ca="1" si="25"/>
        <v/>
      </c>
      <c r="V572" s="31" t="str">
        <f ca="1">IF(INDEX(Tendina_Brand_per_Settore,SERVIZIO!$A$4)='Pivot Punti Vendita'!$T572,'Pivot Punti Vendita'!$U572,"")</f>
        <v/>
      </c>
    </row>
    <row r="573" spans="15:22" x14ac:dyDescent="0.25">
      <c r="O573" s="31" t="str">
        <f ca="1">IFERROR(IF(SERVIZIO!$A$3=1,IF(GETPIVOTDATA("N. Punti Vendita",$A$1,"Brand",$A573,"Data",DATE(YEAR(INDEX(Tendina_Data,SERVIZIO!$A$2)),MONTH(INDEX(Tendina_Data,SERVIZIO!$A$2)),1),"Settore",$B573)&lt;&gt;"",GETPIVOTDATA("N. Punti Vendita",$A$1,"Brand",$A573,"Data",DATE(YEAR(INDEX(Tendina_Data,SERVIZIO!$A$2)),MONTH(INDEX(Tendina_Data,SERVIZIO!$A$2)),1),"Settore",$B573),""),IF(AND(GETPIVOTDATA("N. Punti Vendita",$A$1,"Brand",$A573,"Data",DATE(YEAR(INDEX(Tendina_Data,SERVIZIO!$A$2)),MONTH(INDEX(Tendina_Data,SERVIZIO!$A$2)),1),"Settore",INDEX(Tendina_Settori,SERVIZIO!$A$3))&lt;&gt;"",INDEX(Tendina_Settori,SERVIZIO!$A$3)=$B573)=TRUE,GETPIVOTDATA("N. Punti Vendita",$A$1,"Brand",$A573,"Data",DATE(YEAR(INDEX(Tendina_Data,SERVIZIO!$A$2)),MONTH(INDEX(Tendina_Data,SERVIZIO!$A$2)),1),"Settore",INDEX(Tendina_Settori,SERVIZIO!$A$3)),"")),"")</f>
        <v/>
      </c>
      <c r="P573" s="31" t="str">
        <f ca="1">IF(O573&lt;&gt;"",O573-(COUNTIF($O$3:O573,O573)/1000),"")</f>
        <v/>
      </c>
      <c r="Q573" s="31" t="str">
        <f t="shared" ca="1" si="26"/>
        <v/>
      </c>
      <c r="R573" s="31"/>
      <c r="S573" s="31">
        <v>571</v>
      </c>
      <c r="T573" s="31" t="str">
        <f t="shared" ca="1" si="24"/>
        <v/>
      </c>
      <c r="U573" s="31" t="str">
        <f t="shared" ca="1" si="25"/>
        <v/>
      </c>
      <c r="V573" s="31" t="str">
        <f ca="1">IF(INDEX(Tendina_Brand_per_Settore,SERVIZIO!$A$4)='Pivot Punti Vendita'!$T573,'Pivot Punti Vendita'!$U573,"")</f>
        <v/>
      </c>
    </row>
    <row r="574" spans="15:22" x14ac:dyDescent="0.25">
      <c r="O574" s="31" t="str">
        <f ca="1">IFERROR(IF(SERVIZIO!$A$3=1,IF(GETPIVOTDATA("N. Punti Vendita",$A$1,"Brand",$A574,"Data",DATE(YEAR(INDEX(Tendina_Data,SERVIZIO!$A$2)),MONTH(INDEX(Tendina_Data,SERVIZIO!$A$2)),1),"Settore",$B574)&lt;&gt;"",GETPIVOTDATA("N. Punti Vendita",$A$1,"Brand",$A574,"Data",DATE(YEAR(INDEX(Tendina_Data,SERVIZIO!$A$2)),MONTH(INDEX(Tendina_Data,SERVIZIO!$A$2)),1),"Settore",$B574),""),IF(AND(GETPIVOTDATA("N. Punti Vendita",$A$1,"Brand",$A574,"Data",DATE(YEAR(INDEX(Tendina_Data,SERVIZIO!$A$2)),MONTH(INDEX(Tendina_Data,SERVIZIO!$A$2)),1),"Settore",INDEX(Tendina_Settori,SERVIZIO!$A$3))&lt;&gt;"",INDEX(Tendina_Settori,SERVIZIO!$A$3)=$B574)=TRUE,GETPIVOTDATA("N. Punti Vendita",$A$1,"Brand",$A574,"Data",DATE(YEAR(INDEX(Tendina_Data,SERVIZIO!$A$2)),MONTH(INDEX(Tendina_Data,SERVIZIO!$A$2)),1),"Settore",INDEX(Tendina_Settori,SERVIZIO!$A$3)),"")),"")</f>
        <v/>
      </c>
      <c r="P574" s="31" t="str">
        <f ca="1">IF(O574&lt;&gt;"",O574-(COUNTIF($O$3:O574,O574)/1000),"")</f>
        <v/>
      </c>
      <c r="Q574" s="31" t="str">
        <f t="shared" ca="1" si="26"/>
        <v/>
      </c>
      <c r="R574" s="31"/>
      <c r="S574" s="31">
        <v>572</v>
      </c>
      <c r="T574" s="31" t="str">
        <f t="shared" ca="1" si="24"/>
        <v/>
      </c>
      <c r="U574" s="31" t="str">
        <f t="shared" ca="1" si="25"/>
        <v/>
      </c>
      <c r="V574" s="31" t="str">
        <f ca="1">IF(INDEX(Tendina_Brand_per_Settore,SERVIZIO!$A$4)='Pivot Punti Vendita'!$T574,'Pivot Punti Vendita'!$U574,"")</f>
        <v/>
      </c>
    </row>
    <row r="575" spans="15:22" x14ac:dyDescent="0.25">
      <c r="O575" s="31" t="str">
        <f ca="1">IFERROR(IF(SERVIZIO!$A$3=1,IF(GETPIVOTDATA("N. Punti Vendita",$A$1,"Brand",$A575,"Data",DATE(YEAR(INDEX(Tendina_Data,SERVIZIO!$A$2)),MONTH(INDEX(Tendina_Data,SERVIZIO!$A$2)),1),"Settore",$B575)&lt;&gt;"",GETPIVOTDATA("N. Punti Vendita",$A$1,"Brand",$A575,"Data",DATE(YEAR(INDEX(Tendina_Data,SERVIZIO!$A$2)),MONTH(INDEX(Tendina_Data,SERVIZIO!$A$2)),1),"Settore",$B575),""),IF(AND(GETPIVOTDATA("N. Punti Vendita",$A$1,"Brand",$A575,"Data",DATE(YEAR(INDEX(Tendina_Data,SERVIZIO!$A$2)),MONTH(INDEX(Tendina_Data,SERVIZIO!$A$2)),1),"Settore",INDEX(Tendina_Settori,SERVIZIO!$A$3))&lt;&gt;"",INDEX(Tendina_Settori,SERVIZIO!$A$3)=$B575)=TRUE,GETPIVOTDATA("N. Punti Vendita",$A$1,"Brand",$A575,"Data",DATE(YEAR(INDEX(Tendina_Data,SERVIZIO!$A$2)),MONTH(INDEX(Tendina_Data,SERVIZIO!$A$2)),1),"Settore",INDEX(Tendina_Settori,SERVIZIO!$A$3)),"")),"")</f>
        <v/>
      </c>
      <c r="P575" s="31" t="str">
        <f ca="1">IF(O575&lt;&gt;"",O575-(COUNTIF($O$3:O575,O575)/1000),"")</f>
        <v/>
      </c>
      <c r="Q575" s="31" t="str">
        <f t="shared" ca="1" si="26"/>
        <v/>
      </c>
      <c r="R575" s="31"/>
      <c r="S575" s="31">
        <v>573</v>
      </c>
      <c r="T575" s="31" t="str">
        <f t="shared" ca="1" si="24"/>
        <v/>
      </c>
      <c r="U575" s="31" t="str">
        <f t="shared" ca="1" si="25"/>
        <v/>
      </c>
      <c r="V575" s="31" t="str">
        <f ca="1">IF(INDEX(Tendina_Brand_per_Settore,SERVIZIO!$A$4)='Pivot Punti Vendita'!$T575,'Pivot Punti Vendita'!$U575,"")</f>
        <v/>
      </c>
    </row>
    <row r="576" spans="15:22" x14ac:dyDescent="0.25">
      <c r="O576" s="31" t="str">
        <f ca="1">IFERROR(IF(SERVIZIO!$A$3=1,IF(GETPIVOTDATA("N. Punti Vendita",$A$1,"Brand",$A576,"Data",DATE(YEAR(INDEX(Tendina_Data,SERVIZIO!$A$2)),MONTH(INDEX(Tendina_Data,SERVIZIO!$A$2)),1),"Settore",$B576)&lt;&gt;"",GETPIVOTDATA("N. Punti Vendita",$A$1,"Brand",$A576,"Data",DATE(YEAR(INDEX(Tendina_Data,SERVIZIO!$A$2)),MONTH(INDEX(Tendina_Data,SERVIZIO!$A$2)),1),"Settore",$B576),""),IF(AND(GETPIVOTDATA("N. Punti Vendita",$A$1,"Brand",$A576,"Data",DATE(YEAR(INDEX(Tendina_Data,SERVIZIO!$A$2)),MONTH(INDEX(Tendina_Data,SERVIZIO!$A$2)),1),"Settore",INDEX(Tendina_Settori,SERVIZIO!$A$3))&lt;&gt;"",INDEX(Tendina_Settori,SERVIZIO!$A$3)=$B576)=TRUE,GETPIVOTDATA("N. Punti Vendita",$A$1,"Brand",$A576,"Data",DATE(YEAR(INDEX(Tendina_Data,SERVIZIO!$A$2)),MONTH(INDEX(Tendina_Data,SERVIZIO!$A$2)),1),"Settore",INDEX(Tendina_Settori,SERVIZIO!$A$3)),"")),"")</f>
        <v/>
      </c>
      <c r="P576" s="31" t="str">
        <f ca="1">IF(O576&lt;&gt;"",O576-(COUNTIF($O$3:O576,O576)/1000),"")</f>
        <v/>
      </c>
      <c r="Q576" s="31" t="str">
        <f t="shared" ca="1" si="26"/>
        <v/>
      </c>
      <c r="R576" s="31"/>
      <c r="S576" s="31">
        <v>574</v>
      </c>
      <c r="T576" s="31" t="str">
        <f t="shared" ca="1" si="24"/>
        <v/>
      </c>
      <c r="U576" s="31" t="str">
        <f t="shared" ca="1" si="25"/>
        <v/>
      </c>
      <c r="V576" s="31" t="str">
        <f ca="1">IF(INDEX(Tendina_Brand_per_Settore,SERVIZIO!$A$4)='Pivot Punti Vendita'!$T576,'Pivot Punti Vendita'!$U576,"")</f>
        <v/>
      </c>
    </row>
    <row r="577" spans="15:22" x14ac:dyDescent="0.25">
      <c r="O577" s="31" t="str">
        <f ca="1">IFERROR(IF(SERVIZIO!$A$3=1,IF(GETPIVOTDATA("N. Punti Vendita",$A$1,"Brand",$A577,"Data",DATE(YEAR(INDEX(Tendina_Data,SERVIZIO!$A$2)),MONTH(INDEX(Tendina_Data,SERVIZIO!$A$2)),1),"Settore",$B577)&lt;&gt;"",GETPIVOTDATA("N. Punti Vendita",$A$1,"Brand",$A577,"Data",DATE(YEAR(INDEX(Tendina_Data,SERVIZIO!$A$2)),MONTH(INDEX(Tendina_Data,SERVIZIO!$A$2)),1),"Settore",$B577),""),IF(AND(GETPIVOTDATA("N. Punti Vendita",$A$1,"Brand",$A577,"Data",DATE(YEAR(INDEX(Tendina_Data,SERVIZIO!$A$2)),MONTH(INDEX(Tendina_Data,SERVIZIO!$A$2)),1),"Settore",INDEX(Tendina_Settori,SERVIZIO!$A$3))&lt;&gt;"",INDEX(Tendina_Settori,SERVIZIO!$A$3)=$B577)=TRUE,GETPIVOTDATA("N. Punti Vendita",$A$1,"Brand",$A577,"Data",DATE(YEAR(INDEX(Tendina_Data,SERVIZIO!$A$2)),MONTH(INDEX(Tendina_Data,SERVIZIO!$A$2)),1),"Settore",INDEX(Tendina_Settori,SERVIZIO!$A$3)),"")),"")</f>
        <v/>
      </c>
      <c r="P577" s="31" t="str">
        <f ca="1">IF(O577&lt;&gt;"",O577-(COUNTIF($O$3:O577,O577)/1000),"")</f>
        <v/>
      </c>
      <c r="Q577" s="31" t="str">
        <f t="shared" ca="1" si="26"/>
        <v/>
      </c>
      <c r="R577" s="31"/>
      <c r="S577" s="31">
        <v>575</v>
      </c>
      <c r="T577" s="31" t="str">
        <f t="shared" ca="1" si="24"/>
        <v/>
      </c>
      <c r="U577" s="31" t="str">
        <f t="shared" ca="1" si="25"/>
        <v/>
      </c>
      <c r="V577" s="31" t="str">
        <f ca="1">IF(INDEX(Tendina_Brand_per_Settore,SERVIZIO!$A$4)='Pivot Punti Vendita'!$T577,'Pivot Punti Vendita'!$U577,"")</f>
        <v/>
      </c>
    </row>
    <row r="578" spans="15:22" x14ac:dyDescent="0.25">
      <c r="O578" s="31" t="str">
        <f ca="1">IFERROR(IF(SERVIZIO!$A$3=1,IF(GETPIVOTDATA("N. Punti Vendita",$A$1,"Brand",$A578,"Data",DATE(YEAR(INDEX(Tendina_Data,SERVIZIO!$A$2)),MONTH(INDEX(Tendina_Data,SERVIZIO!$A$2)),1),"Settore",$B578)&lt;&gt;"",GETPIVOTDATA("N. Punti Vendita",$A$1,"Brand",$A578,"Data",DATE(YEAR(INDEX(Tendina_Data,SERVIZIO!$A$2)),MONTH(INDEX(Tendina_Data,SERVIZIO!$A$2)),1),"Settore",$B578),""),IF(AND(GETPIVOTDATA("N. Punti Vendita",$A$1,"Brand",$A578,"Data",DATE(YEAR(INDEX(Tendina_Data,SERVIZIO!$A$2)),MONTH(INDEX(Tendina_Data,SERVIZIO!$A$2)),1),"Settore",INDEX(Tendina_Settori,SERVIZIO!$A$3))&lt;&gt;"",INDEX(Tendina_Settori,SERVIZIO!$A$3)=$B578)=TRUE,GETPIVOTDATA("N. Punti Vendita",$A$1,"Brand",$A578,"Data",DATE(YEAR(INDEX(Tendina_Data,SERVIZIO!$A$2)),MONTH(INDEX(Tendina_Data,SERVIZIO!$A$2)),1),"Settore",INDEX(Tendina_Settori,SERVIZIO!$A$3)),"")),"")</f>
        <v/>
      </c>
      <c r="P578" s="31" t="str">
        <f ca="1">IF(O578&lt;&gt;"",O578-(COUNTIF($O$3:O578,O578)/1000),"")</f>
        <v/>
      </c>
      <c r="Q578" s="31" t="str">
        <f t="shared" ca="1" si="26"/>
        <v/>
      </c>
      <c r="R578" s="31"/>
      <c r="S578" s="31">
        <v>576</v>
      </c>
      <c r="T578" s="31" t="str">
        <f t="shared" ca="1" si="24"/>
        <v/>
      </c>
      <c r="U578" s="31" t="str">
        <f t="shared" ca="1" si="25"/>
        <v/>
      </c>
      <c r="V578" s="31" t="str">
        <f ca="1">IF(INDEX(Tendina_Brand_per_Settore,SERVIZIO!$A$4)='Pivot Punti Vendita'!$T578,'Pivot Punti Vendita'!$U578,"")</f>
        <v/>
      </c>
    </row>
    <row r="579" spans="15:22" x14ac:dyDescent="0.25">
      <c r="O579" s="31" t="str">
        <f ca="1">IFERROR(IF(SERVIZIO!$A$3=1,IF(GETPIVOTDATA("N. Punti Vendita",$A$1,"Brand",$A579,"Data",DATE(YEAR(INDEX(Tendina_Data,SERVIZIO!$A$2)),MONTH(INDEX(Tendina_Data,SERVIZIO!$A$2)),1),"Settore",$B579)&lt;&gt;"",GETPIVOTDATA("N. Punti Vendita",$A$1,"Brand",$A579,"Data",DATE(YEAR(INDEX(Tendina_Data,SERVIZIO!$A$2)),MONTH(INDEX(Tendina_Data,SERVIZIO!$A$2)),1),"Settore",$B579),""),IF(AND(GETPIVOTDATA("N. Punti Vendita",$A$1,"Brand",$A579,"Data",DATE(YEAR(INDEX(Tendina_Data,SERVIZIO!$A$2)),MONTH(INDEX(Tendina_Data,SERVIZIO!$A$2)),1),"Settore",INDEX(Tendina_Settori,SERVIZIO!$A$3))&lt;&gt;"",INDEX(Tendina_Settori,SERVIZIO!$A$3)=$B579)=TRUE,GETPIVOTDATA("N. Punti Vendita",$A$1,"Brand",$A579,"Data",DATE(YEAR(INDEX(Tendina_Data,SERVIZIO!$A$2)),MONTH(INDEX(Tendina_Data,SERVIZIO!$A$2)),1),"Settore",INDEX(Tendina_Settori,SERVIZIO!$A$3)),"")),"")</f>
        <v/>
      </c>
      <c r="P579" s="31" t="str">
        <f ca="1">IF(O579&lt;&gt;"",O579-(COUNTIF($O$3:O579,O579)/1000),"")</f>
        <v/>
      </c>
      <c r="Q579" s="31" t="str">
        <f t="shared" ca="1" si="26"/>
        <v/>
      </c>
      <c r="R579" s="31"/>
      <c r="S579" s="31">
        <v>577</v>
      </c>
      <c r="T579" s="31" t="str">
        <f t="shared" ref="T579:T642" ca="1" si="27">IFERROR(INDEX($A$3:$A$1002,MATCH($S579,$Q$3:$Q$1002,0)),"")</f>
        <v/>
      </c>
      <c r="U579" s="31" t="str">
        <f t="shared" ref="U579:U642" ca="1" si="28">IFERROR(INDEX($O$3:$O$1002,MATCH($S579,$Q$3:$Q$1002,0)),"")</f>
        <v/>
      </c>
      <c r="V579" s="31" t="str">
        <f ca="1">IF(INDEX(Tendina_Brand_per_Settore,SERVIZIO!$A$4)='Pivot Punti Vendita'!$T579,'Pivot Punti Vendita'!$U579,"")</f>
        <v/>
      </c>
    </row>
    <row r="580" spans="15:22" x14ac:dyDescent="0.25">
      <c r="O580" s="31" t="str">
        <f ca="1">IFERROR(IF(SERVIZIO!$A$3=1,IF(GETPIVOTDATA("N. Punti Vendita",$A$1,"Brand",$A580,"Data",DATE(YEAR(INDEX(Tendina_Data,SERVIZIO!$A$2)),MONTH(INDEX(Tendina_Data,SERVIZIO!$A$2)),1),"Settore",$B580)&lt;&gt;"",GETPIVOTDATA("N. Punti Vendita",$A$1,"Brand",$A580,"Data",DATE(YEAR(INDEX(Tendina_Data,SERVIZIO!$A$2)),MONTH(INDEX(Tendina_Data,SERVIZIO!$A$2)),1),"Settore",$B580),""),IF(AND(GETPIVOTDATA("N. Punti Vendita",$A$1,"Brand",$A580,"Data",DATE(YEAR(INDEX(Tendina_Data,SERVIZIO!$A$2)),MONTH(INDEX(Tendina_Data,SERVIZIO!$A$2)),1),"Settore",INDEX(Tendina_Settori,SERVIZIO!$A$3))&lt;&gt;"",INDEX(Tendina_Settori,SERVIZIO!$A$3)=$B580)=TRUE,GETPIVOTDATA("N. Punti Vendita",$A$1,"Brand",$A580,"Data",DATE(YEAR(INDEX(Tendina_Data,SERVIZIO!$A$2)),MONTH(INDEX(Tendina_Data,SERVIZIO!$A$2)),1),"Settore",INDEX(Tendina_Settori,SERVIZIO!$A$3)),"")),"")</f>
        <v/>
      </c>
      <c r="P580" s="31" t="str">
        <f ca="1">IF(O580&lt;&gt;"",O580-(COUNTIF($O$3:O580,O580)/1000),"")</f>
        <v/>
      </c>
      <c r="Q580" s="31" t="str">
        <f t="shared" ref="Q580:Q643" ca="1" si="29">IFERROR(RANK($P580,$P$3:$P$1002),"")</f>
        <v/>
      </c>
      <c r="R580" s="31"/>
      <c r="S580" s="31">
        <v>578</v>
      </c>
      <c r="T580" s="31" t="str">
        <f t="shared" ca="1" si="27"/>
        <v/>
      </c>
      <c r="U580" s="31" t="str">
        <f t="shared" ca="1" si="28"/>
        <v/>
      </c>
      <c r="V580" s="31" t="str">
        <f ca="1">IF(INDEX(Tendina_Brand_per_Settore,SERVIZIO!$A$4)='Pivot Punti Vendita'!$T580,'Pivot Punti Vendita'!$U580,"")</f>
        <v/>
      </c>
    </row>
    <row r="581" spans="15:22" x14ac:dyDescent="0.25">
      <c r="O581" s="31" t="str">
        <f ca="1">IFERROR(IF(SERVIZIO!$A$3=1,IF(GETPIVOTDATA("N. Punti Vendita",$A$1,"Brand",$A581,"Data",DATE(YEAR(INDEX(Tendina_Data,SERVIZIO!$A$2)),MONTH(INDEX(Tendina_Data,SERVIZIO!$A$2)),1),"Settore",$B581)&lt;&gt;"",GETPIVOTDATA("N. Punti Vendita",$A$1,"Brand",$A581,"Data",DATE(YEAR(INDEX(Tendina_Data,SERVIZIO!$A$2)),MONTH(INDEX(Tendina_Data,SERVIZIO!$A$2)),1),"Settore",$B581),""),IF(AND(GETPIVOTDATA("N. Punti Vendita",$A$1,"Brand",$A581,"Data",DATE(YEAR(INDEX(Tendina_Data,SERVIZIO!$A$2)),MONTH(INDEX(Tendina_Data,SERVIZIO!$A$2)),1),"Settore",INDEX(Tendina_Settori,SERVIZIO!$A$3))&lt;&gt;"",INDEX(Tendina_Settori,SERVIZIO!$A$3)=$B581)=TRUE,GETPIVOTDATA("N. Punti Vendita",$A$1,"Brand",$A581,"Data",DATE(YEAR(INDEX(Tendina_Data,SERVIZIO!$A$2)),MONTH(INDEX(Tendina_Data,SERVIZIO!$A$2)),1),"Settore",INDEX(Tendina_Settori,SERVIZIO!$A$3)),"")),"")</f>
        <v/>
      </c>
      <c r="P581" s="31" t="str">
        <f ca="1">IF(O581&lt;&gt;"",O581-(COUNTIF($O$3:O581,O581)/1000),"")</f>
        <v/>
      </c>
      <c r="Q581" s="31" t="str">
        <f t="shared" ca="1" si="29"/>
        <v/>
      </c>
      <c r="R581" s="31"/>
      <c r="S581" s="31">
        <v>579</v>
      </c>
      <c r="T581" s="31" t="str">
        <f t="shared" ca="1" si="27"/>
        <v/>
      </c>
      <c r="U581" s="31" t="str">
        <f t="shared" ca="1" si="28"/>
        <v/>
      </c>
      <c r="V581" s="31" t="str">
        <f ca="1">IF(INDEX(Tendina_Brand_per_Settore,SERVIZIO!$A$4)='Pivot Punti Vendita'!$T581,'Pivot Punti Vendita'!$U581,"")</f>
        <v/>
      </c>
    </row>
    <row r="582" spans="15:22" x14ac:dyDescent="0.25">
      <c r="O582" s="31" t="str">
        <f ca="1">IFERROR(IF(SERVIZIO!$A$3=1,IF(GETPIVOTDATA("N. Punti Vendita",$A$1,"Brand",$A582,"Data",DATE(YEAR(INDEX(Tendina_Data,SERVIZIO!$A$2)),MONTH(INDEX(Tendina_Data,SERVIZIO!$A$2)),1),"Settore",$B582)&lt;&gt;"",GETPIVOTDATA("N. Punti Vendita",$A$1,"Brand",$A582,"Data",DATE(YEAR(INDEX(Tendina_Data,SERVIZIO!$A$2)),MONTH(INDEX(Tendina_Data,SERVIZIO!$A$2)),1),"Settore",$B582),""),IF(AND(GETPIVOTDATA("N. Punti Vendita",$A$1,"Brand",$A582,"Data",DATE(YEAR(INDEX(Tendina_Data,SERVIZIO!$A$2)),MONTH(INDEX(Tendina_Data,SERVIZIO!$A$2)),1),"Settore",INDEX(Tendina_Settori,SERVIZIO!$A$3))&lt;&gt;"",INDEX(Tendina_Settori,SERVIZIO!$A$3)=$B582)=TRUE,GETPIVOTDATA("N. Punti Vendita",$A$1,"Brand",$A582,"Data",DATE(YEAR(INDEX(Tendina_Data,SERVIZIO!$A$2)),MONTH(INDEX(Tendina_Data,SERVIZIO!$A$2)),1),"Settore",INDEX(Tendina_Settori,SERVIZIO!$A$3)),"")),"")</f>
        <v/>
      </c>
      <c r="P582" s="31" t="str">
        <f ca="1">IF(O582&lt;&gt;"",O582-(COUNTIF($O$3:O582,O582)/1000),"")</f>
        <v/>
      </c>
      <c r="Q582" s="31" t="str">
        <f t="shared" ca="1" si="29"/>
        <v/>
      </c>
      <c r="R582" s="31"/>
      <c r="S582" s="31">
        <v>580</v>
      </c>
      <c r="T582" s="31" t="str">
        <f t="shared" ca="1" si="27"/>
        <v/>
      </c>
      <c r="U582" s="31" t="str">
        <f t="shared" ca="1" si="28"/>
        <v/>
      </c>
      <c r="V582" s="31" t="str">
        <f ca="1">IF(INDEX(Tendina_Brand_per_Settore,SERVIZIO!$A$4)='Pivot Punti Vendita'!$T582,'Pivot Punti Vendita'!$U582,"")</f>
        <v/>
      </c>
    </row>
    <row r="583" spans="15:22" x14ac:dyDescent="0.25">
      <c r="O583" s="31" t="str">
        <f ca="1">IFERROR(IF(SERVIZIO!$A$3=1,IF(GETPIVOTDATA("N. Punti Vendita",$A$1,"Brand",$A583,"Data",DATE(YEAR(INDEX(Tendina_Data,SERVIZIO!$A$2)),MONTH(INDEX(Tendina_Data,SERVIZIO!$A$2)),1),"Settore",$B583)&lt;&gt;"",GETPIVOTDATA("N. Punti Vendita",$A$1,"Brand",$A583,"Data",DATE(YEAR(INDEX(Tendina_Data,SERVIZIO!$A$2)),MONTH(INDEX(Tendina_Data,SERVIZIO!$A$2)),1),"Settore",$B583),""),IF(AND(GETPIVOTDATA("N. Punti Vendita",$A$1,"Brand",$A583,"Data",DATE(YEAR(INDEX(Tendina_Data,SERVIZIO!$A$2)),MONTH(INDEX(Tendina_Data,SERVIZIO!$A$2)),1),"Settore",INDEX(Tendina_Settori,SERVIZIO!$A$3))&lt;&gt;"",INDEX(Tendina_Settori,SERVIZIO!$A$3)=$B583)=TRUE,GETPIVOTDATA("N. Punti Vendita",$A$1,"Brand",$A583,"Data",DATE(YEAR(INDEX(Tendina_Data,SERVIZIO!$A$2)),MONTH(INDEX(Tendina_Data,SERVIZIO!$A$2)),1),"Settore",INDEX(Tendina_Settori,SERVIZIO!$A$3)),"")),"")</f>
        <v/>
      </c>
      <c r="P583" s="31" t="str">
        <f ca="1">IF(O583&lt;&gt;"",O583-(COUNTIF($O$3:O583,O583)/1000),"")</f>
        <v/>
      </c>
      <c r="Q583" s="31" t="str">
        <f t="shared" ca="1" si="29"/>
        <v/>
      </c>
      <c r="R583" s="31"/>
      <c r="S583" s="31">
        <v>581</v>
      </c>
      <c r="T583" s="31" t="str">
        <f t="shared" ca="1" si="27"/>
        <v/>
      </c>
      <c r="U583" s="31" t="str">
        <f t="shared" ca="1" si="28"/>
        <v/>
      </c>
      <c r="V583" s="31" t="str">
        <f ca="1">IF(INDEX(Tendina_Brand_per_Settore,SERVIZIO!$A$4)='Pivot Punti Vendita'!$T583,'Pivot Punti Vendita'!$U583,"")</f>
        <v/>
      </c>
    </row>
    <row r="584" spans="15:22" x14ac:dyDescent="0.25">
      <c r="O584" s="31" t="str">
        <f ca="1">IFERROR(IF(SERVIZIO!$A$3=1,IF(GETPIVOTDATA("N. Punti Vendita",$A$1,"Brand",$A584,"Data",DATE(YEAR(INDEX(Tendina_Data,SERVIZIO!$A$2)),MONTH(INDEX(Tendina_Data,SERVIZIO!$A$2)),1),"Settore",$B584)&lt;&gt;"",GETPIVOTDATA("N. Punti Vendita",$A$1,"Brand",$A584,"Data",DATE(YEAR(INDEX(Tendina_Data,SERVIZIO!$A$2)),MONTH(INDEX(Tendina_Data,SERVIZIO!$A$2)),1),"Settore",$B584),""),IF(AND(GETPIVOTDATA("N. Punti Vendita",$A$1,"Brand",$A584,"Data",DATE(YEAR(INDEX(Tendina_Data,SERVIZIO!$A$2)),MONTH(INDEX(Tendina_Data,SERVIZIO!$A$2)),1),"Settore",INDEX(Tendina_Settori,SERVIZIO!$A$3))&lt;&gt;"",INDEX(Tendina_Settori,SERVIZIO!$A$3)=$B584)=TRUE,GETPIVOTDATA("N. Punti Vendita",$A$1,"Brand",$A584,"Data",DATE(YEAR(INDEX(Tendina_Data,SERVIZIO!$A$2)),MONTH(INDEX(Tendina_Data,SERVIZIO!$A$2)),1),"Settore",INDEX(Tendina_Settori,SERVIZIO!$A$3)),"")),"")</f>
        <v/>
      </c>
      <c r="P584" s="31" t="str">
        <f ca="1">IF(O584&lt;&gt;"",O584-(COUNTIF($O$3:O584,O584)/1000),"")</f>
        <v/>
      </c>
      <c r="Q584" s="31" t="str">
        <f t="shared" ca="1" si="29"/>
        <v/>
      </c>
      <c r="R584" s="31"/>
      <c r="S584" s="31">
        <v>582</v>
      </c>
      <c r="T584" s="31" t="str">
        <f t="shared" ca="1" si="27"/>
        <v/>
      </c>
      <c r="U584" s="31" t="str">
        <f t="shared" ca="1" si="28"/>
        <v/>
      </c>
      <c r="V584" s="31" t="str">
        <f ca="1">IF(INDEX(Tendina_Brand_per_Settore,SERVIZIO!$A$4)='Pivot Punti Vendita'!$T584,'Pivot Punti Vendita'!$U584,"")</f>
        <v/>
      </c>
    </row>
    <row r="585" spans="15:22" x14ac:dyDescent="0.25">
      <c r="O585" s="31" t="str">
        <f ca="1">IFERROR(IF(SERVIZIO!$A$3=1,IF(GETPIVOTDATA("N. Punti Vendita",$A$1,"Brand",$A585,"Data",DATE(YEAR(INDEX(Tendina_Data,SERVIZIO!$A$2)),MONTH(INDEX(Tendina_Data,SERVIZIO!$A$2)),1),"Settore",$B585)&lt;&gt;"",GETPIVOTDATA("N. Punti Vendita",$A$1,"Brand",$A585,"Data",DATE(YEAR(INDEX(Tendina_Data,SERVIZIO!$A$2)),MONTH(INDEX(Tendina_Data,SERVIZIO!$A$2)),1),"Settore",$B585),""),IF(AND(GETPIVOTDATA("N. Punti Vendita",$A$1,"Brand",$A585,"Data",DATE(YEAR(INDEX(Tendina_Data,SERVIZIO!$A$2)),MONTH(INDEX(Tendina_Data,SERVIZIO!$A$2)),1),"Settore",INDEX(Tendina_Settori,SERVIZIO!$A$3))&lt;&gt;"",INDEX(Tendina_Settori,SERVIZIO!$A$3)=$B585)=TRUE,GETPIVOTDATA("N. Punti Vendita",$A$1,"Brand",$A585,"Data",DATE(YEAR(INDEX(Tendina_Data,SERVIZIO!$A$2)),MONTH(INDEX(Tendina_Data,SERVIZIO!$A$2)),1),"Settore",INDEX(Tendina_Settori,SERVIZIO!$A$3)),"")),"")</f>
        <v/>
      </c>
      <c r="P585" s="31" t="str">
        <f ca="1">IF(O585&lt;&gt;"",O585-(COUNTIF($O$3:O585,O585)/1000),"")</f>
        <v/>
      </c>
      <c r="Q585" s="31" t="str">
        <f t="shared" ca="1" si="29"/>
        <v/>
      </c>
      <c r="R585" s="31"/>
      <c r="S585" s="31">
        <v>583</v>
      </c>
      <c r="T585" s="31" t="str">
        <f t="shared" ca="1" si="27"/>
        <v/>
      </c>
      <c r="U585" s="31" t="str">
        <f t="shared" ca="1" si="28"/>
        <v/>
      </c>
      <c r="V585" s="31" t="str">
        <f ca="1">IF(INDEX(Tendina_Brand_per_Settore,SERVIZIO!$A$4)='Pivot Punti Vendita'!$T585,'Pivot Punti Vendita'!$U585,"")</f>
        <v/>
      </c>
    </row>
    <row r="586" spans="15:22" x14ac:dyDescent="0.25">
      <c r="O586" s="31" t="str">
        <f ca="1">IFERROR(IF(SERVIZIO!$A$3=1,IF(GETPIVOTDATA("N. Punti Vendita",$A$1,"Brand",$A586,"Data",DATE(YEAR(INDEX(Tendina_Data,SERVIZIO!$A$2)),MONTH(INDEX(Tendina_Data,SERVIZIO!$A$2)),1),"Settore",$B586)&lt;&gt;"",GETPIVOTDATA("N. Punti Vendita",$A$1,"Brand",$A586,"Data",DATE(YEAR(INDEX(Tendina_Data,SERVIZIO!$A$2)),MONTH(INDEX(Tendina_Data,SERVIZIO!$A$2)),1),"Settore",$B586),""),IF(AND(GETPIVOTDATA("N. Punti Vendita",$A$1,"Brand",$A586,"Data",DATE(YEAR(INDEX(Tendina_Data,SERVIZIO!$A$2)),MONTH(INDEX(Tendina_Data,SERVIZIO!$A$2)),1),"Settore",INDEX(Tendina_Settori,SERVIZIO!$A$3))&lt;&gt;"",INDEX(Tendina_Settori,SERVIZIO!$A$3)=$B586)=TRUE,GETPIVOTDATA("N. Punti Vendita",$A$1,"Brand",$A586,"Data",DATE(YEAR(INDEX(Tendina_Data,SERVIZIO!$A$2)),MONTH(INDEX(Tendina_Data,SERVIZIO!$A$2)),1),"Settore",INDEX(Tendina_Settori,SERVIZIO!$A$3)),"")),"")</f>
        <v/>
      </c>
      <c r="P586" s="31" t="str">
        <f ca="1">IF(O586&lt;&gt;"",O586-(COUNTIF($O$3:O586,O586)/1000),"")</f>
        <v/>
      </c>
      <c r="Q586" s="31" t="str">
        <f t="shared" ca="1" si="29"/>
        <v/>
      </c>
      <c r="R586" s="31"/>
      <c r="S586" s="31">
        <v>584</v>
      </c>
      <c r="T586" s="31" t="str">
        <f t="shared" ca="1" si="27"/>
        <v/>
      </c>
      <c r="U586" s="31" t="str">
        <f t="shared" ca="1" si="28"/>
        <v/>
      </c>
      <c r="V586" s="31" t="str">
        <f ca="1">IF(INDEX(Tendina_Brand_per_Settore,SERVIZIO!$A$4)='Pivot Punti Vendita'!$T586,'Pivot Punti Vendita'!$U586,"")</f>
        <v/>
      </c>
    </row>
    <row r="587" spans="15:22" x14ac:dyDescent="0.25">
      <c r="O587" s="31" t="str">
        <f ca="1">IFERROR(IF(SERVIZIO!$A$3=1,IF(GETPIVOTDATA("N. Punti Vendita",$A$1,"Brand",$A587,"Data",DATE(YEAR(INDEX(Tendina_Data,SERVIZIO!$A$2)),MONTH(INDEX(Tendina_Data,SERVIZIO!$A$2)),1),"Settore",$B587)&lt;&gt;"",GETPIVOTDATA("N. Punti Vendita",$A$1,"Brand",$A587,"Data",DATE(YEAR(INDEX(Tendina_Data,SERVIZIO!$A$2)),MONTH(INDEX(Tendina_Data,SERVIZIO!$A$2)),1),"Settore",$B587),""),IF(AND(GETPIVOTDATA("N. Punti Vendita",$A$1,"Brand",$A587,"Data",DATE(YEAR(INDEX(Tendina_Data,SERVIZIO!$A$2)),MONTH(INDEX(Tendina_Data,SERVIZIO!$A$2)),1),"Settore",INDEX(Tendina_Settori,SERVIZIO!$A$3))&lt;&gt;"",INDEX(Tendina_Settori,SERVIZIO!$A$3)=$B587)=TRUE,GETPIVOTDATA("N. Punti Vendita",$A$1,"Brand",$A587,"Data",DATE(YEAR(INDEX(Tendina_Data,SERVIZIO!$A$2)),MONTH(INDEX(Tendina_Data,SERVIZIO!$A$2)),1),"Settore",INDEX(Tendina_Settori,SERVIZIO!$A$3)),"")),"")</f>
        <v/>
      </c>
      <c r="P587" s="31" t="str">
        <f ca="1">IF(O587&lt;&gt;"",O587-(COUNTIF($O$3:O587,O587)/1000),"")</f>
        <v/>
      </c>
      <c r="Q587" s="31" t="str">
        <f t="shared" ca="1" si="29"/>
        <v/>
      </c>
      <c r="R587" s="31"/>
      <c r="S587" s="31">
        <v>585</v>
      </c>
      <c r="T587" s="31" t="str">
        <f t="shared" ca="1" si="27"/>
        <v/>
      </c>
      <c r="U587" s="31" t="str">
        <f t="shared" ca="1" si="28"/>
        <v/>
      </c>
      <c r="V587" s="31" t="str">
        <f ca="1">IF(INDEX(Tendina_Brand_per_Settore,SERVIZIO!$A$4)='Pivot Punti Vendita'!$T587,'Pivot Punti Vendita'!$U587,"")</f>
        <v/>
      </c>
    </row>
    <row r="588" spans="15:22" x14ac:dyDescent="0.25">
      <c r="O588" s="31" t="str">
        <f ca="1">IFERROR(IF(SERVIZIO!$A$3=1,IF(GETPIVOTDATA("N. Punti Vendita",$A$1,"Brand",$A588,"Data",DATE(YEAR(INDEX(Tendina_Data,SERVIZIO!$A$2)),MONTH(INDEX(Tendina_Data,SERVIZIO!$A$2)),1),"Settore",$B588)&lt;&gt;"",GETPIVOTDATA("N. Punti Vendita",$A$1,"Brand",$A588,"Data",DATE(YEAR(INDEX(Tendina_Data,SERVIZIO!$A$2)),MONTH(INDEX(Tendina_Data,SERVIZIO!$A$2)),1),"Settore",$B588),""),IF(AND(GETPIVOTDATA("N. Punti Vendita",$A$1,"Brand",$A588,"Data",DATE(YEAR(INDEX(Tendina_Data,SERVIZIO!$A$2)),MONTH(INDEX(Tendina_Data,SERVIZIO!$A$2)),1),"Settore",INDEX(Tendina_Settori,SERVIZIO!$A$3))&lt;&gt;"",INDEX(Tendina_Settori,SERVIZIO!$A$3)=$B588)=TRUE,GETPIVOTDATA("N. Punti Vendita",$A$1,"Brand",$A588,"Data",DATE(YEAR(INDEX(Tendina_Data,SERVIZIO!$A$2)),MONTH(INDEX(Tendina_Data,SERVIZIO!$A$2)),1),"Settore",INDEX(Tendina_Settori,SERVIZIO!$A$3)),"")),"")</f>
        <v/>
      </c>
      <c r="P588" s="31" t="str">
        <f ca="1">IF(O588&lt;&gt;"",O588-(COUNTIF($O$3:O588,O588)/1000),"")</f>
        <v/>
      </c>
      <c r="Q588" s="31" t="str">
        <f t="shared" ca="1" si="29"/>
        <v/>
      </c>
      <c r="R588" s="31"/>
      <c r="S588" s="31">
        <v>586</v>
      </c>
      <c r="T588" s="31" t="str">
        <f t="shared" ca="1" si="27"/>
        <v/>
      </c>
      <c r="U588" s="31" t="str">
        <f t="shared" ca="1" si="28"/>
        <v/>
      </c>
      <c r="V588" s="31" t="str">
        <f ca="1">IF(INDEX(Tendina_Brand_per_Settore,SERVIZIO!$A$4)='Pivot Punti Vendita'!$T588,'Pivot Punti Vendita'!$U588,"")</f>
        <v/>
      </c>
    </row>
    <row r="589" spans="15:22" x14ac:dyDescent="0.25">
      <c r="O589" s="31" t="str">
        <f ca="1">IFERROR(IF(SERVIZIO!$A$3=1,IF(GETPIVOTDATA("N. Punti Vendita",$A$1,"Brand",$A589,"Data",DATE(YEAR(INDEX(Tendina_Data,SERVIZIO!$A$2)),MONTH(INDEX(Tendina_Data,SERVIZIO!$A$2)),1),"Settore",$B589)&lt;&gt;"",GETPIVOTDATA("N. Punti Vendita",$A$1,"Brand",$A589,"Data",DATE(YEAR(INDEX(Tendina_Data,SERVIZIO!$A$2)),MONTH(INDEX(Tendina_Data,SERVIZIO!$A$2)),1),"Settore",$B589),""),IF(AND(GETPIVOTDATA("N. Punti Vendita",$A$1,"Brand",$A589,"Data",DATE(YEAR(INDEX(Tendina_Data,SERVIZIO!$A$2)),MONTH(INDEX(Tendina_Data,SERVIZIO!$A$2)),1),"Settore",INDEX(Tendina_Settori,SERVIZIO!$A$3))&lt;&gt;"",INDEX(Tendina_Settori,SERVIZIO!$A$3)=$B589)=TRUE,GETPIVOTDATA("N. Punti Vendita",$A$1,"Brand",$A589,"Data",DATE(YEAR(INDEX(Tendina_Data,SERVIZIO!$A$2)),MONTH(INDEX(Tendina_Data,SERVIZIO!$A$2)),1),"Settore",INDEX(Tendina_Settori,SERVIZIO!$A$3)),"")),"")</f>
        <v/>
      </c>
      <c r="P589" s="31" t="str">
        <f ca="1">IF(O589&lt;&gt;"",O589-(COUNTIF($O$3:O589,O589)/1000),"")</f>
        <v/>
      </c>
      <c r="Q589" s="31" t="str">
        <f t="shared" ca="1" si="29"/>
        <v/>
      </c>
      <c r="R589" s="31"/>
      <c r="S589" s="31">
        <v>587</v>
      </c>
      <c r="T589" s="31" t="str">
        <f t="shared" ca="1" si="27"/>
        <v/>
      </c>
      <c r="U589" s="31" t="str">
        <f t="shared" ca="1" si="28"/>
        <v/>
      </c>
      <c r="V589" s="31" t="str">
        <f ca="1">IF(INDEX(Tendina_Brand_per_Settore,SERVIZIO!$A$4)='Pivot Punti Vendita'!$T589,'Pivot Punti Vendita'!$U589,"")</f>
        <v/>
      </c>
    </row>
    <row r="590" spans="15:22" x14ac:dyDescent="0.25">
      <c r="O590" s="31" t="str">
        <f ca="1">IFERROR(IF(SERVIZIO!$A$3=1,IF(GETPIVOTDATA("N. Punti Vendita",$A$1,"Brand",$A590,"Data",DATE(YEAR(INDEX(Tendina_Data,SERVIZIO!$A$2)),MONTH(INDEX(Tendina_Data,SERVIZIO!$A$2)),1),"Settore",$B590)&lt;&gt;"",GETPIVOTDATA("N. Punti Vendita",$A$1,"Brand",$A590,"Data",DATE(YEAR(INDEX(Tendina_Data,SERVIZIO!$A$2)),MONTH(INDEX(Tendina_Data,SERVIZIO!$A$2)),1),"Settore",$B590),""),IF(AND(GETPIVOTDATA("N. Punti Vendita",$A$1,"Brand",$A590,"Data",DATE(YEAR(INDEX(Tendina_Data,SERVIZIO!$A$2)),MONTH(INDEX(Tendina_Data,SERVIZIO!$A$2)),1),"Settore",INDEX(Tendina_Settori,SERVIZIO!$A$3))&lt;&gt;"",INDEX(Tendina_Settori,SERVIZIO!$A$3)=$B590)=TRUE,GETPIVOTDATA("N. Punti Vendita",$A$1,"Brand",$A590,"Data",DATE(YEAR(INDEX(Tendina_Data,SERVIZIO!$A$2)),MONTH(INDEX(Tendina_Data,SERVIZIO!$A$2)),1),"Settore",INDEX(Tendina_Settori,SERVIZIO!$A$3)),"")),"")</f>
        <v/>
      </c>
      <c r="P590" s="31" t="str">
        <f ca="1">IF(O590&lt;&gt;"",O590-(COUNTIF($O$3:O590,O590)/1000),"")</f>
        <v/>
      </c>
      <c r="Q590" s="31" t="str">
        <f t="shared" ca="1" si="29"/>
        <v/>
      </c>
      <c r="R590" s="31"/>
      <c r="S590" s="31">
        <v>588</v>
      </c>
      <c r="T590" s="31" t="str">
        <f t="shared" ca="1" si="27"/>
        <v/>
      </c>
      <c r="U590" s="31" t="str">
        <f t="shared" ca="1" si="28"/>
        <v/>
      </c>
      <c r="V590" s="31" t="str">
        <f ca="1">IF(INDEX(Tendina_Brand_per_Settore,SERVIZIO!$A$4)='Pivot Punti Vendita'!$T590,'Pivot Punti Vendita'!$U590,"")</f>
        <v/>
      </c>
    </row>
    <row r="591" spans="15:22" x14ac:dyDescent="0.25">
      <c r="O591" s="31" t="str">
        <f ca="1">IFERROR(IF(SERVIZIO!$A$3=1,IF(GETPIVOTDATA("N. Punti Vendita",$A$1,"Brand",$A591,"Data",DATE(YEAR(INDEX(Tendina_Data,SERVIZIO!$A$2)),MONTH(INDEX(Tendina_Data,SERVIZIO!$A$2)),1),"Settore",$B591)&lt;&gt;"",GETPIVOTDATA("N. Punti Vendita",$A$1,"Brand",$A591,"Data",DATE(YEAR(INDEX(Tendina_Data,SERVIZIO!$A$2)),MONTH(INDEX(Tendina_Data,SERVIZIO!$A$2)),1),"Settore",$B591),""),IF(AND(GETPIVOTDATA("N. Punti Vendita",$A$1,"Brand",$A591,"Data",DATE(YEAR(INDEX(Tendina_Data,SERVIZIO!$A$2)),MONTH(INDEX(Tendina_Data,SERVIZIO!$A$2)),1),"Settore",INDEX(Tendina_Settori,SERVIZIO!$A$3))&lt;&gt;"",INDEX(Tendina_Settori,SERVIZIO!$A$3)=$B591)=TRUE,GETPIVOTDATA("N. Punti Vendita",$A$1,"Brand",$A591,"Data",DATE(YEAR(INDEX(Tendina_Data,SERVIZIO!$A$2)),MONTH(INDEX(Tendina_Data,SERVIZIO!$A$2)),1),"Settore",INDEX(Tendina_Settori,SERVIZIO!$A$3)),"")),"")</f>
        <v/>
      </c>
      <c r="P591" s="31" t="str">
        <f ca="1">IF(O591&lt;&gt;"",O591-(COUNTIF($O$3:O591,O591)/1000),"")</f>
        <v/>
      </c>
      <c r="Q591" s="31" t="str">
        <f t="shared" ca="1" si="29"/>
        <v/>
      </c>
      <c r="R591" s="31"/>
      <c r="S591" s="31">
        <v>589</v>
      </c>
      <c r="T591" s="31" t="str">
        <f t="shared" ca="1" si="27"/>
        <v/>
      </c>
      <c r="U591" s="31" t="str">
        <f t="shared" ca="1" si="28"/>
        <v/>
      </c>
      <c r="V591" s="31" t="str">
        <f ca="1">IF(INDEX(Tendina_Brand_per_Settore,SERVIZIO!$A$4)='Pivot Punti Vendita'!$T591,'Pivot Punti Vendita'!$U591,"")</f>
        <v/>
      </c>
    </row>
    <row r="592" spans="15:22" x14ac:dyDescent="0.25">
      <c r="O592" s="31" t="str">
        <f ca="1">IFERROR(IF(SERVIZIO!$A$3=1,IF(GETPIVOTDATA("N. Punti Vendita",$A$1,"Brand",$A592,"Data",DATE(YEAR(INDEX(Tendina_Data,SERVIZIO!$A$2)),MONTH(INDEX(Tendina_Data,SERVIZIO!$A$2)),1),"Settore",$B592)&lt;&gt;"",GETPIVOTDATA("N. Punti Vendita",$A$1,"Brand",$A592,"Data",DATE(YEAR(INDEX(Tendina_Data,SERVIZIO!$A$2)),MONTH(INDEX(Tendina_Data,SERVIZIO!$A$2)),1),"Settore",$B592),""),IF(AND(GETPIVOTDATA("N. Punti Vendita",$A$1,"Brand",$A592,"Data",DATE(YEAR(INDEX(Tendina_Data,SERVIZIO!$A$2)),MONTH(INDEX(Tendina_Data,SERVIZIO!$A$2)),1),"Settore",INDEX(Tendina_Settori,SERVIZIO!$A$3))&lt;&gt;"",INDEX(Tendina_Settori,SERVIZIO!$A$3)=$B592)=TRUE,GETPIVOTDATA("N. Punti Vendita",$A$1,"Brand",$A592,"Data",DATE(YEAR(INDEX(Tendina_Data,SERVIZIO!$A$2)),MONTH(INDEX(Tendina_Data,SERVIZIO!$A$2)),1),"Settore",INDEX(Tendina_Settori,SERVIZIO!$A$3)),"")),"")</f>
        <v/>
      </c>
      <c r="P592" s="31" t="str">
        <f ca="1">IF(O592&lt;&gt;"",O592-(COUNTIF($O$3:O592,O592)/1000),"")</f>
        <v/>
      </c>
      <c r="Q592" s="31" t="str">
        <f t="shared" ca="1" si="29"/>
        <v/>
      </c>
      <c r="R592" s="31"/>
      <c r="S592" s="31">
        <v>590</v>
      </c>
      <c r="T592" s="31" t="str">
        <f t="shared" ca="1" si="27"/>
        <v/>
      </c>
      <c r="U592" s="31" t="str">
        <f t="shared" ca="1" si="28"/>
        <v/>
      </c>
      <c r="V592" s="31" t="str">
        <f ca="1">IF(INDEX(Tendina_Brand_per_Settore,SERVIZIO!$A$4)='Pivot Punti Vendita'!$T592,'Pivot Punti Vendita'!$U592,"")</f>
        <v/>
      </c>
    </row>
    <row r="593" spans="15:22" x14ac:dyDescent="0.25">
      <c r="O593" s="31" t="str">
        <f ca="1">IFERROR(IF(SERVIZIO!$A$3=1,IF(GETPIVOTDATA("N. Punti Vendita",$A$1,"Brand",$A593,"Data",DATE(YEAR(INDEX(Tendina_Data,SERVIZIO!$A$2)),MONTH(INDEX(Tendina_Data,SERVIZIO!$A$2)),1),"Settore",$B593)&lt;&gt;"",GETPIVOTDATA("N. Punti Vendita",$A$1,"Brand",$A593,"Data",DATE(YEAR(INDEX(Tendina_Data,SERVIZIO!$A$2)),MONTH(INDEX(Tendina_Data,SERVIZIO!$A$2)),1),"Settore",$B593),""),IF(AND(GETPIVOTDATA("N. Punti Vendita",$A$1,"Brand",$A593,"Data",DATE(YEAR(INDEX(Tendina_Data,SERVIZIO!$A$2)),MONTH(INDEX(Tendina_Data,SERVIZIO!$A$2)),1),"Settore",INDEX(Tendina_Settori,SERVIZIO!$A$3))&lt;&gt;"",INDEX(Tendina_Settori,SERVIZIO!$A$3)=$B593)=TRUE,GETPIVOTDATA("N. Punti Vendita",$A$1,"Brand",$A593,"Data",DATE(YEAR(INDEX(Tendina_Data,SERVIZIO!$A$2)),MONTH(INDEX(Tendina_Data,SERVIZIO!$A$2)),1),"Settore",INDEX(Tendina_Settori,SERVIZIO!$A$3)),"")),"")</f>
        <v/>
      </c>
      <c r="P593" s="31" t="str">
        <f ca="1">IF(O593&lt;&gt;"",O593-(COUNTIF($O$3:O593,O593)/1000),"")</f>
        <v/>
      </c>
      <c r="Q593" s="31" t="str">
        <f t="shared" ca="1" si="29"/>
        <v/>
      </c>
      <c r="R593" s="31"/>
      <c r="S593" s="31">
        <v>591</v>
      </c>
      <c r="T593" s="31" t="str">
        <f t="shared" ca="1" si="27"/>
        <v/>
      </c>
      <c r="U593" s="31" t="str">
        <f t="shared" ca="1" si="28"/>
        <v/>
      </c>
      <c r="V593" s="31" t="str">
        <f ca="1">IF(INDEX(Tendina_Brand_per_Settore,SERVIZIO!$A$4)='Pivot Punti Vendita'!$T593,'Pivot Punti Vendita'!$U593,"")</f>
        <v/>
      </c>
    </row>
    <row r="594" spans="15:22" x14ac:dyDescent="0.25">
      <c r="O594" s="31" t="str">
        <f ca="1">IFERROR(IF(SERVIZIO!$A$3=1,IF(GETPIVOTDATA("N. Punti Vendita",$A$1,"Brand",$A594,"Data",DATE(YEAR(INDEX(Tendina_Data,SERVIZIO!$A$2)),MONTH(INDEX(Tendina_Data,SERVIZIO!$A$2)),1),"Settore",$B594)&lt;&gt;"",GETPIVOTDATA("N. Punti Vendita",$A$1,"Brand",$A594,"Data",DATE(YEAR(INDEX(Tendina_Data,SERVIZIO!$A$2)),MONTH(INDEX(Tendina_Data,SERVIZIO!$A$2)),1),"Settore",$B594),""),IF(AND(GETPIVOTDATA("N. Punti Vendita",$A$1,"Brand",$A594,"Data",DATE(YEAR(INDEX(Tendina_Data,SERVIZIO!$A$2)),MONTH(INDEX(Tendina_Data,SERVIZIO!$A$2)),1),"Settore",INDEX(Tendina_Settori,SERVIZIO!$A$3))&lt;&gt;"",INDEX(Tendina_Settori,SERVIZIO!$A$3)=$B594)=TRUE,GETPIVOTDATA("N. Punti Vendita",$A$1,"Brand",$A594,"Data",DATE(YEAR(INDEX(Tendina_Data,SERVIZIO!$A$2)),MONTH(INDEX(Tendina_Data,SERVIZIO!$A$2)),1),"Settore",INDEX(Tendina_Settori,SERVIZIO!$A$3)),"")),"")</f>
        <v/>
      </c>
      <c r="P594" s="31" t="str">
        <f ca="1">IF(O594&lt;&gt;"",O594-(COUNTIF($O$3:O594,O594)/1000),"")</f>
        <v/>
      </c>
      <c r="Q594" s="31" t="str">
        <f t="shared" ca="1" si="29"/>
        <v/>
      </c>
      <c r="R594" s="31"/>
      <c r="S594" s="31">
        <v>592</v>
      </c>
      <c r="T594" s="31" t="str">
        <f t="shared" ca="1" si="27"/>
        <v/>
      </c>
      <c r="U594" s="31" t="str">
        <f t="shared" ca="1" si="28"/>
        <v/>
      </c>
      <c r="V594" s="31" t="str">
        <f ca="1">IF(INDEX(Tendina_Brand_per_Settore,SERVIZIO!$A$4)='Pivot Punti Vendita'!$T594,'Pivot Punti Vendita'!$U594,"")</f>
        <v/>
      </c>
    </row>
    <row r="595" spans="15:22" x14ac:dyDescent="0.25">
      <c r="O595" s="31" t="str">
        <f ca="1">IFERROR(IF(SERVIZIO!$A$3=1,IF(GETPIVOTDATA("N. Punti Vendita",$A$1,"Brand",$A595,"Data",DATE(YEAR(INDEX(Tendina_Data,SERVIZIO!$A$2)),MONTH(INDEX(Tendina_Data,SERVIZIO!$A$2)),1),"Settore",$B595)&lt;&gt;"",GETPIVOTDATA("N. Punti Vendita",$A$1,"Brand",$A595,"Data",DATE(YEAR(INDEX(Tendina_Data,SERVIZIO!$A$2)),MONTH(INDEX(Tendina_Data,SERVIZIO!$A$2)),1),"Settore",$B595),""),IF(AND(GETPIVOTDATA("N. Punti Vendita",$A$1,"Brand",$A595,"Data",DATE(YEAR(INDEX(Tendina_Data,SERVIZIO!$A$2)),MONTH(INDEX(Tendina_Data,SERVIZIO!$A$2)),1),"Settore",INDEX(Tendina_Settori,SERVIZIO!$A$3))&lt;&gt;"",INDEX(Tendina_Settori,SERVIZIO!$A$3)=$B595)=TRUE,GETPIVOTDATA("N. Punti Vendita",$A$1,"Brand",$A595,"Data",DATE(YEAR(INDEX(Tendina_Data,SERVIZIO!$A$2)),MONTH(INDEX(Tendina_Data,SERVIZIO!$A$2)),1),"Settore",INDEX(Tendina_Settori,SERVIZIO!$A$3)),"")),"")</f>
        <v/>
      </c>
      <c r="P595" s="31" t="str">
        <f ca="1">IF(O595&lt;&gt;"",O595-(COUNTIF($O$3:O595,O595)/1000),"")</f>
        <v/>
      </c>
      <c r="Q595" s="31" t="str">
        <f t="shared" ca="1" si="29"/>
        <v/>
      </c>
      <c r="R595" s="31"/>
      <c r="S595" s="31">
        <v>593</v>
      </c>
      <c r="T595" s="31" t="str">
        <f t="shared" ca="1" si="27"/>
        <v/>
      </c>
      <c r="U595" s="31" t="str">
        <f t="shared" ca="1" si="28"/>
        <v/>
      </c>
      <c r="V595" s="31" t="str">
        <f ca="1">IF(INDEX(Tendina_Brand_per_Settore,SERVIZIO!$A$4)='Pivot Punti Vendita'!$T595,'Pivot Punti Vendita'!$U595,"")</f>
        <v/>
      </c>
    </row>
    <row r="596" spans="15:22" x14ac:dyDescent="0.25">
      <c r="O596" s="31" t="str">
        <f ca="1">IFERROR(IF(SERVIZIO!$A$3=1,IF(GETPIVOTDATA("N. Punti Vendita",$A$1,"Brand",$A596,"Data",DATE(YEAR(INDEX(Tendina_Data,SERVIZIO!$A$2)),MONTH(INDEX(Tendina_Data,SERVIZIO!$A$2)),1),"Settore",$B596)&lt;&gt;"",GETPIVOTDATA("N. Punti Vendita",$A$1,"Brand",$A596,"Data",DATE(YEAR(INDEX(Tendina_Data,SERVIZIO!$A$2)),MONTH(INDEX(Tendina_Data,SERVIZIO!$A$2)),1),"Settore",$B596),""),IF(AND(GETPIVOTDATA("N. Punti Vendita",$A$1,"Brand",$A596,"Data",DATE(YEAR(INDEX(Tendina_Data,SERVIZIO!$A$2)),MONTH(INDEX(Tendina_Data,SERVIZIO!$A$2)),1),"Settore",INDEX(Tendina_Settori,SERVIZIO!$A$3))&lt;&gt;"",INDEX(Tendina_Settori,SERVIZIO!$A$3)=$B596)=TRUE,GETPIVOTDATA("N. Punti Vendita",$A$1,"Brand",$A596,"Data",DATE(YEAR(INDEX(Tendina_Data,SERVIZIO!$A$2)),MONTH(INDEX(Tendina_Data,SERVIZIO!$A$2)),1),"Settore",INDEX(Tendina_Settori,SERVIZIO!$A$3)),"")),"")</f>
        <v/>
      </c>
      <c r="P596" s="31" t="str">
        <f ca="1">IF(O596&lt;&gt;"",O596-(COUNTIF($O$3:O596,O596)/1000),"")</f>
        <v/>
      </c>
      <c r="Q596" s="31" t="str">
        <f t="shared" ca="1" si="29"/>
        <v/>
      </c>
      <c r="R596" s="31"/>
      <c r="S596" s="31">
        <v>594</v>
      </c>
      <c r="T596" s="31" t="str">
        <f t="shared" ca="1" si="27"/>
        <v/>
      </c>
      <c r="U596" s="31" t="str">
        <f t="shared" ca="1" si="28"/>
        <v/>
      </c>
      <c r="V596" s="31" t="str">
        <f ca="1">IF(INDEX(Tendina_Brand_per_Settore,SERVIZIO!$A$4)='Pivot Punti Vendita'!$T596,'Pivot Punti Vendita'!$U596,"")</f>
        <v/>
      </c>
    </row>
    <row r="597" spans="15:22" x14ac:dyDescent="0.25">
      <c r="O597" s="31" t="str">
        <f ca="1">IFERROR(IF(SERVIZIO!$A$3=1,IF(GETPIVOTDATA("N. Punti Vendita",$A$1,"Brand",$A597,"Data",DATE(YEAR(INDEX(Tendina_Data,SERVIZIO!$A$2)),MONTH(INDEX(Tendina_Data,SERVIZIO!$A$2)),1),"Settore",$B597)&lt;&gt;"",GETPIVOTDATA("N. Punti Vendita",$A$1,"Brand",$A597,"Data",DATE(YEAR(INDEX(Tendina_Data,SERVIZIO!$A$2)),MONTH(INDEX(Tendina_Data,SERVIZIO!$A$2)),1),"Settore",$B597),""),IF(AND(GETPIVOTDATA("N. Punti Vendita",$A$1,"Brand",$A597,"Data",DATE(YEAR(INDEX(Tendina_Data,SERVIZIO!$A$2)),MONTH(INDEX(Tendina_Data,SERVIZIO!$A$2)),1),"Settore",INDEX(Tendina_Settori,SERVIZIO!$A$3))&lt;&gt;"",INDEX(Tendina_Settori,SERVIZIO!$A$3)=$B597)=TRUE,GETPIVOTDATA("N. Punti Vendita",$A$1,"Brand",$A597,"Data",DATE(YEAR(INDEX(Tendina_Data,SERVIZIO!$A$2)),MONTH(INDEX(Tendina_Data,SERVIZIO!$A$2)),1),"Settore",INDEX(Tendina_Settori,SERVIZIO!$A$3)),"")),"")</f>
        <v/>
      </c>
      <c r="P597" s="31" t="str">
        <f ca="1">IF(O597&lt;&gt;"",O597-(COUNTIF($O$3:O597,O597)/1000),"")</f>
        <v/>
      </c>
      <c r="Q597" s="31" t="str">
        <f t="shared" ca="1" si="29"/>
        <v/>
      </c>
      <c r="R597" s="31"/>
      <c r="S597" s="31">
        <v>595</v>
      </c>
      <c r="T597" s="31" t="str">
        <f t="shared" ca="1" si="27"/>
        <v/>
      </c>
      <c r="U597" s="31" t="str">
        <f t="shared" ca="1" si="28"/>
        <v/>
      </c>
      <c r="V597" s="31" t="str">
        <f ca="1">IF(INDEX(Tendina_Brand_per_Settore,SERVIZIO!$A$4)='Pivot Punti Vendita'!$T597,'Pivot Punti Vendita'!$U597,"")</f>
        <v/>
      </c>
    </row>
    <row r="598" spans="15:22" x14ac:dyDescent="0.25">
      <c r="O598" s="31" t="str">
        <f ca="1">IFERROR(IF(SERVIZIO!$A$3=1,IF(GETPIVOTDATA("N. Punti Vendita",$A$1,"Brand",$A598,"Data",DATE(YEAR(INDEX(Tendina_Data,SERVIZIO!$A$2)),MONTH(INDEX(Tendina_Data,SERVIZIO!$A$2)),1),"Settore",$B598)&lt;&gt;"",GETPIVOTDATA("N. Punti Vendita",$A$1,"Brand",$A598,"Data",DATE(YEAR(INDEX(Tendina_Data,SERVIZIO!$A$2)),MONTH(INDEX(Tendina_Data,SERVIZIO!$A$2)),1),"Settore",$B598),""),IF(AND(GETPIVOTDATA("N. Punti Vendita",$A$1,"Brand",$A598,"Data",DATE(YEAR(INDEX(Tendina_Data,SERVIZIO!$A$2)),MONTH(INDEX(Tendina_Data,SERVIZIO!$A$2)),1),"Settore",INDEX(Tendina_Settori,SERVIZIO!$A$3))&lt;&gt;"",INDEX(Tendina_Settori,SERVIZIO!$A$3)=$B598)=TRUE,GETPIVOTDATA("N. Punti Vendita",$A$1,"Brand",$A598,"Data",DATE(YEAR(INDEX(Tendina_Data,SERVIZIO!$A$2)),MONTH(INDEX(Tendina_Data,SERVIZIO!$A$2)),1),"Settore",INDEX(Tendina_Settori,SERVIZIO!$A$3)),"")),"")</f>
        <v/>
      </c>
      <c r="P598" s="31" t="str">
        <f ca="1">IF(O598&lt;&gt;"",O598-(COUNTIF($O$3:O598,O598)/1000),"")</f>
        <v/>
      </c>
      <c r="Q598" s="31" t="str">
        <f t="shared" ca="1" si="29"/>
        <v/>
      </c>
      <c r="R598" s="31"/>
      <c r="S598" s="31">
        <v>596</v>
      </c>
      <c r="T598" s="31" t="str">
        <f t="shared" ca="1" si="27"/>
        <v/>
      </c>
      <c r="U598" s="31" t="str">
        <f t="shared" ca="1" si="28"/>
        <v/>
      </c>
      <c r="V598" s="31" t="str">
        <f ca="1">IF(INDEX(Tendina_Brand_per_Settore,SERVIZIO!$A$4)='Pivot Punti Vendita'!$T598,'Pivot Punti Vendita'!$U598,"")</f>
        <v/>
      </c>
    </row>
    <row r="599" spans="15:22" x14ac:dyDescent="0.25">
      <c r="O599" s="31" t="str">
        <f ca="1">IFERROR(IF(SERVIZIO!$A$3=1,IF(GETPIVOTDATA("N. Punti Vendita",$A$1,"Brand",$A599,"Data",DATE(YEAR(INDEX(Tendina_Data,SERVIZIO!$A$2)),MONTH(INDEX(Tendina_Data,SERVIZIO!$A$2)),1),"Settore",$B599)&lt;&gt;"",GETPIVOTDATA("N. Punti Vendita",$A$1,"Brand",$A599,"Data",DATE(YEAR(INDEX(Tendina_Data,SERVIZIO!$A$2)),MONTH(INDEX(Tendina_Data,SERVIZIO!$A$2)),1),"Settore",$B599),""),IF(AND(GETPIVOTDATA("N. Punti Vendita",$A$1,"Brand",$A599,"Data",DATE(YEAR(INDEX(Tendina_Data,SERVIZIO!$A$2)),MONTH(INDEX(Tendina_Data,SERVIZIO!$A$2)),1),"Settore",INDEX(Tendina_Settori,SERVIZIO!$A$3))&lt;&gt;"",INDEX(Tendina_Settori,SERVIZIO!$A$3)=$B599)=TRUE,GETPIVOTDATA("N. Punti Vendita",$A$1,"Brand",$A599,"Data",DATE(YEAR(INDEX(Tendina_Data,SERVIZIO!$A$2)),MONTH(INDEX(Tendina_Data,SERVIZIO!$A$2)),1),"Settore",INDEX(Tendina_Settori,SERVIZIO!$A$3)),"")),"")</f>
        <v/>
      </c>
      <c r="P599" s="31" t="str">
        <f ca="1">IF(O599&lt;&gt;"",O599-(COUNTIF($O$3:O599,O599)/1000),"")</f>
        <v/>
      </c>
      <c r="Q599" s="31" t="str">
        <f t="shared" ca="1" si="29"/>
        <v/>
      </c>
      <c r="R599" s="31"/>
      <c r="S599" s="31">
        <v>597</v>
      </c>
      <c r="T599" s="31" t="str">
        <f t="shared" ca="1" si="27"/>
        <v/>
      </c>
      <c r="U599" s="31" t="str">
        <f t="shared" ca="1" si="28"/>
        <v/>
      </c>
      <c r="V599" s="31" t="str">
        <f ca="1">IF(INDEX(Tendina_Brand_per_Settore,SERVIZIO!$A$4)='Pivot Punti Vendita'!$T599,'Pivot Punti Vendita'!$U599,"")</f>
        <v/>
      </c>
    </row>
    <row r="600" spans="15:22" x14ac:dyDescent="0.25">
      <c r="O600" s="31" t="str">
        <f ca="1">IFERROR(IF(SERVIZIO!$A$3=1,IF(GETPIVOTDATA("N. Punti Vendita",$A$1,"Brand",$A600,"Data",DATE(YEAR(INDEX(Tendina_Data,SERVIZIO!$A$2)),MONTH(INDEX(Tendina_Data,SERVIZIO!$A$2)),1),"Settore",$B600)&lt;&gt;"",GETPIVOTDATA("N. Punti Vendita",$A$1,"Brand",$A600,"Data",DATE(YEAR(INDEX(Tendina_Data,SERVIZIO!$A$2)),MONTH(INDEX(Tendina_Data,SERVIZIO!$A$2)),1),"Settore",$B600),""),IF(AND(GETPIVOTDATA("N. Punti Vendita",$A$1,"Brand",$A600,"Data",DATE(YEAR(INDEX(Tendina_Data,SERVIZIO!$A$2)),MONTH(INDEX(Tendina_Data,SERVIZIO!$A$2)),1),"Settore",INDEX(Tendina_Settori,SERVIZIO!$A$3))&lt;&gt;"",INDEX(Tendina_Settori,SERVIZIO!$A$3)=$B600)=TRUE,GETPIVOTDATA("N. Punti Vendita",$A$1,"Brand",$A600,"Data",DATE(YEAR(INDEX(Tendina_Data,SERVIZIO!$A$2)),MONTH(INDEX(Tendina_Data,SERVIZIO!$A$2)),1),"Settore",INDEX(Tendina_Settori,SERVIZIO!$A$3)),"")),"")</f>
        <v/>
      </c>
      <c r="P600" s="31" t="str">
        <f ca="1">IF(O600&lt;&gt;"",O600-(COUNTIF($O$3:O600,O600)/1000),"")</f>
        <v/>
      </c>
      <c r="Q600" s="31" t="str">
        <f t="shared" ca="1" si="29"/>
        <v/>
      </c>
      <c r="R600" s="31"/>
      <c r="S600" s="31">
        <v>598</v>
      </c>
      <c r="T600" s="31" t="str">
        <f t="shared" ca="1" si="27"/>
        <v/>
      </c>
      <c r="U600" s="31" t="str">
        <f t="shared" ca="1" si="28"/>
        <v/>
      </c>
      <c r="V600" s="31" t="str">
        <f ca="1">IF(INDEX(Tendina_Brand_per_Settore,SERVIZIO!$A$4)='Pivot Punti Vendita'!$T600,'Pivot Punti Vendita'!$U600,"")</f>
        <v/>
      </c>
    </row>
    <row r="601" spans="15:22" x14ac:dyDescent="0.25">
      <c r="O601" s="31" t="str">
        <f ca="1">IFERROR(IF(SERVIZIO!$A$3=1,IF(GETPIVOTDATA("N. Punti Vendita",$A$1,"Brand",$A601,"Data",DATE(YEAR(INDEX(Tendina_Data,SERVIZIO!$A$2)),MONTH(INDEX(Tendina_Data,SERVIZIO!$A$2)),1),"Settore",$B601)&lt;&gt;"",GETPIVOTDATA("N. Punti Vendita",$A$1,"Brand",$A601,"Data",DATE(YEAR(INDEX(Tendina_Data,SERVIZIO!$A$2)),MONTH(INDEX(Tendina_Data,SERVIZIO!$A$2)),1),"Settore",$B601),""),IF(AND(GETPIVOTDATA("N. Punti Vendita",$A$1,"Brand",$A601,"Data",DATE(YEAR(INDEX(Tendina_Data,SERVIZIO!$A$2)),MONTH(INDEX(Tendina_Data,SERVIZIO!$A$2)),1),"Settore",INDEX(Tendina_Settori,SERVIZIO!$A$3))&lt;&gt;"",INDEX(Tendina_Settori,SERVIZIO!$A$3)=$B601)=TRUE,GETPIVOTDATA("N. Punti Vendita",$A$1,"Brand",$A601,"Data",DATE(YEAR(INDEX(Tendina_Data,SERVIZIO!$A$2)),MONTH(INDEX(Tendina_Data,SERVIZIO!$A$2)),1),"Settore",INDEX(Tendina_Settori,SERVIZIO!$A$3)),"")),"")</f>
        <v/>
      </c>
      <c r="P601" s="31" t="str">
        <f ca="1">IF(O601&lt;&gt;"",O601-(COUNTIF($O$3:O601,O601)/1000),"")</f>
        <v/>
      </c>
      <c r="Q601" s="31" t="str">
        <f t="shared" ca="1" si="29"/>
        <v/>
      </c>
      <c r="R601" s="31"/>
      <c r="S601" s="31">
        <v>599</v>
      </c>
      <c r="T601" s="31" t="str">
        <f t="shared" ca="1" si="27"/>
        <v/>
      </c>
      <c r="U601" s="31" t="str">
        <f t="shared" ca="1" si="28"/>
        <v/>
      </c>
      <c r="V601" s="31" t="str">
        <f ca="1">IF(INDEX(Tendina_Brand_per_Settore,SERVIZIO!$A$4)='Pivot Punti Vendita'!$T601,'Pivot Punti Vendita'!$U601,"")</f>
        <v/>
      </c>
    </row>
    <row r="602" spans="15:22" x14ac:dyDescent="0.25">
      <c r="O602" s="31" t="str">
        <f ca="1">IFERROR(IF(SERVIZIO!$A$3=1,IF(GETPIVOTDATA("N. Punti Vendita",$A$1,"Brand",$A602,"Data",DATE(YEAR(INDEX(Tendina_Data,SERVIZIO!$A$2)),MONTH(INDEX(Tendina_Data,SERVIZIO!$A$2)),1),"Settore",$B602)&lt;&gt;"",GETPIVOTDATA("N. Punti Vendita",$A$1,"Brand",$A602,"Data",DATE(YEAR(INDEX(Tendina_Data,SERVIZIO!$A$2)),MONTH(INDEX(Tendina_Data,SERVIZIO!$A$2)),1),"Settore",$B602),""),IF(AND(GETPIVOTDATA("N. Punti Vendita",$A$1,"Brand",$A602,"Data",DATE(YEAR(INDEX(Tendina_Data,SERVIZIO!$A$2)),MONTH(INDEX(Tendina_Data,SERVIZIO!$A$2)),1),"Settore",INDEX(Tendina_Settori,SERVIZIO!$A$3))&lt;&gt;"",INDEX(Tendina_Settori,SERVIZIO!$A$3)=$B602)=TRUE,GETPIVOTDATA("N. Punti Vendita",$A$1,"Brand",$A602,"Data",DATE(YEAR(INDEX(Tendina_Data,SERVIZIO!$A$2)),MONTH(INDEX(Tendina_Data,SERVIZIO!$A$2)),1),"Settore",INDEX(Tendina_Settori,SERVIZIO!$A$3)),"")),"")</f>
        <v/>
      </c>
      <c r="P602" s="31" t="str">
        <f ca="1">IF(O602&lt;&gt;"",O602-(COUNTIF($O$3:O602,O602)/1000),"")</f>
        <v/>
      </c>
      <c r="Q602" s="31" t="str">
        <f t="shared" ca="1" si="29"/>
        <v/>
      </c>
      <c r="R602" s="31"/>
      <c r="S602" s="31">
        <v>600</v>
      </c>
      <c r="T602" s="31" t="str">
        <f t="shared" ca="1" si="27"/>
        <v/>
      </c>
      <c r="U602" s="31" t="str">
        <f t="shared" ca="1" si="28"/>
        <v/>
      </c>
      <c r="V602" s="31" t="str">
        <f ca="1">IF(INDEX(Tendina_Brand_per_Settore,SERVIZIO!$A$4)='Pivot Punti Vendita'!$T602,'Pivot Punti Vendita'!$U602,"")</f>
        <v/>
      </c>
    </row>
    <row r="603" spans="15:22" x14ac:dyDescent="0.25">
      <c r="O603" s="31" t="str">
        <f ca="1">IFERROR(IF(SERVIZIO!$A$3=1,IF(GETPIVOTDATA("N. Punti Vendita",$A$1,"Brand",$A603,"Data",DATE(YEAR(INDEX(Tendina_Data,SERVIZIO!$A$2)),MONTH(INDEX(Tendina_Data,SERVIZIO!$A$2)),1),"Settore",$B603)&lt;&gt;"",GETPIVOTDATA("N. Punti Vendita",$A$1,"Brand",$A603,"Data",DATE(YEAR(INDEX(Tendina_Data,SERVIZIO!$A$2)),MONTH(INDEX(Tendina_Data,SERVIZIO!$A$2)),1),"Settore",$B603),""),IF(AND(GETPIVOTDATA("N. Punti Vendita",$A$1,"Brand",$A603,"Data",DATE(YEAR(INDEX(Tendina_Data,SERVIZIO!$A$2)),MONTH(INDEX(Tendina_Data,SERVIZIO!$A$2)),1),"Settore",INDEX(Tendina_Settori,SERVIZIO!$A$3))&lt;&gt;"",INDEX(Tendina_Settori,SERVIZIO!$A$3)=$B603)=TRUE,GETPIVOTDATA("N. Punti Vendita",$A$1,"Brand",$A603,"Data",DATE(YEAR(INDEX(Tendina_Data,SERVIZIO!$A$2)),MONTH(INDEX(Tendina_Data,SERVIZIO!$A$2)),1),"Settore",INDEX(Tendina_Settori,SERVIZIO!$A$3)),"")),"")</f>
        <v/>
      </c>
      <c r="P603" s="31" t="str">
        <f ca="1">IF(O603&lt;&gt;"",O603-(COUNTIF($O$3:O603,O603)/1000),"")</f>
        <v/>
      </c>
      <c r="Q603" s="31" t="str">
        <f t="shared" ca="1" si="29"/>
        <v/>
      </c>
      <c r="R603" s="31"/>
      <c r="S603" s="31">
        <v>601</v>
      </c>
      <c r="T603" s="31" t="str">
        <f t="shared" ca="1" si="27"/>
        <v/>
      </c>
      <c r="U603" s="31" t="str">
        <f t="shared" ca="1" si="28"/>
        <v/>
      </c>
      <c r="V603" s="31" t="str">
        <f ca="1">IF(INDEX(Tendina_Brand_per_Settore,SERVIZIO!$A$4)='Pivot Punti Vendita'!$T603,'Pivot Punti Vendita'!$U603,"")</f>
        <v/>
      </c>
    </row>
    <row r="604" spans="15:22" x14ac:dyDescent="0.25">
      <c r="O604" s="31" t="str">
        <f ca="1">IFERROR(IF(SERVIZIO!$A$3=1,IF(GETPIVOTDATA("N. Punti Vendita",$A$1,"Brand",$A604,"Data",DATE(YEAR(INDEX(Tendina_Data,SERVIZIO!$A$2)),MONTH(INDEX(Tendina_Data,SERVIZIO!$A$2)),1),"Settore",$B604)&lt;&gt;"",GETPIVOTDATA("N. Punti Vendita",$A$1,"Brand",$A604,"Data",DATE(YEAR(INDEX(Tendina_Data,SERVIZIO!$A$2)),MONTH(INDEX(Tendina_Data,SERVIZIO!$A$2)),1),"Settore",$B604),""),IF(AND(GETPIVOTDATA("N. Punti Vendita",$A$1,"Brand",$A604,"Data",DATE(YEAR(INDEX(Tendina_Data,SERVIZIO!$A$2)),MONTH(INDEX(Tendina_Data,SERVIZIO!$A$2)),1),"Settore",INDEX(Tendina_Settori,SERVIZIO!$A$3))&lt;&gt;"",INDEX(Tendina_Settori,SERVIZIO!$A$3)=$B604)=TRUE,GETPIVOTDATA("N. Punti Vendita",$A$1,"Brand",$A604,"Data",DATE(YEAR(INDEX(Tendina_Data,SERVIZIO!$A$2)),MONTH(INDEX(Tendina_Data,SERVIZIO!$A$2)),1),"Settore",INDEX(Tendina_Settori,SERVIZIO!$A$3)),"")),"")</f>
        <v/>
      </c>
      <c r="P604" s="31" t="str">
        <f ca="1">IF(O604&lt;&gt;"",O604-(COUNTIF($O$3:O604,O604)/1000),"")</f>
        <v/>
      </c>
      <c r="Q604" s="31" t="str">
        <f t="shared" ca="1" si="29"/>
        <v/>
      </c>
      <c r="R604" s="31"/>
      <c r="S604" s="31">
        <v>602</v>
      </c>
      <c r="T604" s="31" t="str">
        <f t="shared" ca="1" si="27"/>
        <v/>
      </c>
      <c r="U604" s="31" t="str">
        <f t="shared" ca="1" si="28"/>
        <v/>
      </c>
      <c r="V604" s="31" t="str">
        <f ca="1">IF(INDEX(Tendina_Brand_per_Settore,SERVIZIO!$A$4)='Pivot Punti Vendita'!$T604,'Pivot Punti Vendita'!$U604,"")</f>
        <v/>
      </c>
    </row>
    <row r="605" spans="15:22" x14ac:dyDescent="0.25">
      <c r="O605" s="31" t="str">
        <f ca="1">IFERROR(IF(SERVIZIO!$A$3=1,IF(GETPIVOTDATA("N. Punti Vendita",$A$1,"Brand",$A605,"Data",DATE(YEAR(INDEX(Tendina_Data,SERVIZIO!$A$2)),MONTH(INDEX(Tendina_Data,SERVIZIO!$A$2)),1),"Settore",$B605)&lt;&gt;"",GETPIVOTDATA("N. Punti Vendita",$A$1,"Brand",$A605,"Data",DATE(YEAR(INDEX(Tendina_Data,SERVIZIO!$A$2)),MONTH(INDEX(Tendina_Data,SERVIZIO!$A$2)),1),"Settore",$B605),""),IF(AND(GETPIVOTDATA("N. Punti Vendita",$A$1,"Brand",$A605,"Data",DATE(YEAR(INDEX(Tendina_Data,SERVIZIO!$A$2)),MONTH(INDEX(Tendina_Data,SERVIZIO!$A$2)),1),"Settore",INDEX(Tendina_Settori,SERVIZIO!$A$3))&lt;&gt;"",INDEX(Tendina_Settori,SERVIZIO!$A$3)=$B605)=TRUE,GETPIVOTDATA("N. Punti Vendita",$A$1,"Brand",$A605,"Data",DATE(YEAR(INDEX(Tendina_Data,SERVIZIO!$A$2)),MONTH(INDEX(Tendina_Data,SERVIZIO!$A$2)),1),"Settore",INDEX(Tendina_Settori,SERVIZIO!$A$3)),"")),"")</f>
        <v/>
      </c>
      <c r="P605" s="31" t="str">
        <f ca="1">IF(O605&lt;&gt;"",O605-(COUNTIF($O$3:O605,O605)/1000),"")</f>
        <v/>
      </c>
      <c r="Q605" s="31" t="str">
        <f t="shared" ca="1" si="29"/>
        <v/>
      </c>
      <c r="R605" s="31"/>
      <c r="S605" s="31">
        <v>603</v>
      </c>
      <c r="T605" s="31" t="str">
        <f t="shared" ca="1" si="27"/>
        <v/>
      </c>
      <c r="U605" s="31" t="str">
        <f t="shared" ca="1" si="28"/>
        <v/>
      </c>
      <c r="V605" s="31" t="str">
        <f ca="1">IF(INDEX(Tendina_Brand_per_Settore,SERVIZIO!$A$4)='Pivot Punti Vendita'!$T605,'Pivot Punti Vendita'!$U605,"")</f>
        <v/>
      </c>
    </row>
    <row r="606" spans="15:22" x14ac:dyDescent="0.25">
      <c r="O606" s="31" t="str">
        <f ca="1">IFERROR(IF(SERVIZIO!$A$3=1,IF(GETPIVOTDATA("N. Punti Vendita",$A$1,"Brand",$A606,"Data",DATE(YEAR(INDEX(Tendina_Data,SERVIZIO!$A$2)),MONTH(INDEX(Tendina_Data,SERVIZIO!$A$2)),1),"Settore",$B606)&lt;&gt;"",GETPIVOTDATA("N. Punti Vendita",$A$1,"Brand",$A606,"Data",DATE(YEAR(INDEX(Tendina_Data,SERVIZIO!$A$2)),MONTH(INDEX(Tendina_Data,SERVIZIO!$A$2)),1),"Settore",$B606),""),IF(AND(GETPIVOTDATA("N. Punti Vendita",$A$1,"Brand",$A606,"Data",DATE(YEAR(INDEX(Tendina_Data,SERVIZIO!$A$2)),MONTH(INDEX(Tendina_Data,SERVIZIO!$A$2)),1),"Settore",INDEX(Tendina_Settori,SERVIZIO!$A$3))&lt;&gt;"",INDEX(Tendina_Settori,SERVIZIO!$A$3)=$B606)=TRUE,GETPIVOTDATA("N. Punti Vendita",$A$1,"Brand",$A606,"Data",DATE(YEAR(INDEX(Tendina_Data,SERVIZIO!$A$2)),MONTH(INDEX(Tendina_Data,SERVIZIO!$A$2)),1),"Settore",INDEX(Tendina_Settori,SERVIZIO!$A$3)),"")),"")</f>
        <v/>
      </c>
      <c r="P606" s="31" t="str">
        <f ca="1">IF(O606&lt;&gt;"",O606-(COUNTIF($O$3:O606,O606)/1000),"")</f>
        <v/>
      </c>
      <c r="Q606" s="31" t="str">
        <f t="shared" ca="1" si="29"/>
        <v/>
      </c>
      <c r="R606" s="31"/>
      <c r="S606" s="31">
        <v>604</v>
      </c>
      <c r="T606" s="31" t="str">
        <f t="shared" ca="1" si="27"/>
        <v/>
      </c>
      <c r="U606" s="31" t="str">
        <f t="shared" ca="1" si="28"/>
        <v/>
      </c>
      <c r="V606" s="31" t="str">
        <f ca="1">IF(INDEX(Tendina_Brand_per_Settore,SERVIZIO!$A$4)='Pivot Punti Vendita'!$T606,'Pivot Punti Vendita'!$U606,"")</f>
        <v/>
      </c>
    </row>
    <row r="607" spans="15:22" x14ac:dyDescent="0.25">
      <c r="O607" s="31" t="str">
        <f ca="1">IFERROR(IF(SERVIZIO!$A$3=1,IF(GETPIVOTDATA("N. Punti Vendita",$A$1,"Brand",$A607,"Data",DATE(YEAR(INDEX(Tendina_Data,SERVIZIO!$A$2)),MONTH(INDEX(Tendina_Data,SERVIZIO!$A$2)),1),"Settore",$B607)&lt;&gt;"",GETPIVOTDATA("N. Punti Vendita",$A$1,"Brand",$A607,"Data",DATE(YEAR(INDEX(Tendina_Data,SERVIZIO!$A$2)),MONTH(INDEX(Tendina_Data,SERVIZIO!$A$2)),1),"Settore",$B607),""),IF(AND(GETPIVOTDATA("N. Punti Vendita",$A$1,"Brand",$A607,"Data",DATE(YEAR(INDEX(Tendina_Data,SERVIZIO!$A$2)),MONTH(INDEX(Tendina_Data,SERVIZIO!$A$2)),1),"Settore",INDEX(Tendina_Settori,SERVIZIO!$A$3))&lt;&gt;"",INDEX(Tendina_Settori,SERVIZIO!$A$3)=$B607)=TRUE,GETPIVOTDATA("N. Punti Vendita",$A$1,"Brand",$A607,"Data",DATE(YEAR(INDEX(Tendina_Data,SERVIZIO!$A$2)),MONTH(INDEX(Tendina_Data,SERVIZIO!$A$2)),1),"Settore",INDEX(Tendina_Settori,SERVIZIO!$A$3)),"")),"")</f>
        <v/>
      </c>
      <c r="P607" s="31" t="str">
        <f ca="1">IF(O607&lt;&gt;"",O607-(COUNTIF($O$3:O607,O607)/1000),"")</f>
        <v/>
      </c>
      <c r="Q607" s="31" t="str">
        <f t="shared" ca="1" si="29"/>
        <v/>
      </c>
      <c r="R607" s="31"/>
      <c r="S607" s="31">
        <v>605</v>
      </c>
      <c r="T607" s="31" t="str">
        <f t="shared" ca="1" si="27"/>
        <v/>
      </c>
      <c r="U607" s="31" t="str">
        <f t="shared" ca="1" si="28"/>
        <v/>
      </c>
      <c r="V607" s="31" t="str">
        <f ca="1">IF(INDEX(Tendina_Brand_per_Settore,SERVIZIO!$A$4)='Pivot Punti Vendita'!$T607,'Pivot Punti Vendita'!$U607,"")</f>
        <v/>
      </c>
    </row>
    <row r="608" spans="15:22" x14ac:dyDescent="0.25">
      <c r="O608" s="31" t="str">
        <f ca="1">IFERROR(IF(SERVIZIO!$A$3=1,IF(GETPIVOTDATA("N. Punti Vendita",$A$1,"Brand",$A608,"Data",DATE(YEAR(INDEX(Tendina_Data,SERVIZIO!$A$2)),MONTH(INDEX(Tendina_Data,SERVIZIO!$A$2)),1),"Settore",$B608)&lt;&gt;"",GETPIVOTDATA("N. Punti Vendita",$A$1,"Brand",$A608,"Data",DATE(YEAR(INDEX(Tendina_Data,SERVIZIO!$A$2)),MONTH(INDEX(Tendina_Data,SERVIZIO!$A$2)),1),"Settore",$B608),""),IF(AND(GETPIVOTDATA("N. Punti Vendita",$A$1,"Brand",$A608,"Data",DATE(YEAR(INDEX(Tendina_Data,SERVIZIO!$A$2)),MONTH(INDEX(Tendina_Data,SERVIZIO!$A$2)),1),"Settore",INDEX(Tendina_Settori,SERVIZIO!$A$3))&lt;&gt;"",INDEX(Tendina_Settori,SERVIZIO!$A$3)=$B608)=TRUE,GETPIVOTDATA("N. Punti Vendita",$A$1,"Brand",$A608,"Data",DATE(YEAR(INDEX(Tendina_Data,SERVIZIO!$A$2)),MONTH(INDEX(Tendina_Data,SERVIZIO!$A$2)),1),"Settore",INDEX(Tendina_Settori,SERVIZIO!$A$3)),"")),"")</f>
        <v/>
      </c>
      <c r="P608" s="31" t="str">
        <f ca="1">IF(O608&lt;&gt;"",O608-(COUNTIF($O$3:O608,O608)/1000),"")</f>
        <v/>
      </c>
      <c r="Q608" s="31" t="str">
        <f t="shared" ca="1" si="29"/>
        <v/>
      </c>
      <c r="R608" s="31"/>
      <c r="S608" s="31">
        <v>606</v>
      </c>
      <c r="T608" s="31" t="str">
        <f t="shared" ca="1" si="27"/>
        <v/>
      </c>
      <c r="U608" s="31" t="str">
        <f t="shared" ca="1" si="28"/>
        <v/>
      </c>
      <c r="V608" s="31" t="str">
        <f ca="1">IF(INDEX(Tendina_Brand_per_Settore,SERVIZIO!$A$4)='Pivot Punti Vendita'!$T608,'Pivot Punti Vendita'!$U608,"")</f>
        <v/>
      </c>
    </row>
    <row r="609" spans="15:22" x14ac:dyDescent="0.25">
      <c r="O609" s="31" t="str">
        <f ca="1">IFERROR(IF(SERVIZIO!$A$3=1,IF(GETPIVOTDATA("N. Punti Vendita",$A$1,"Brand",$A609,"Data",DATE(YEAR(INDEX(Tendina_Data,SERVIZIO!$A$2)),MONTH(INDEX(Tendina_Data,SERVIZIO!$A$2)),1),"Settore",$B609)&lt;&gt;"",GETPIVOTDATA("N. Punti Vendita",$A$1,"Brand",$A609,"Data",DATE(YEAR(INDEX(Tendina_Data,SERVIZIO!$A$2)),MONTH(INDEX(Tendina_Data,SERVIZIO!$A$2)),1),"Settore",$B609),""),IF(AND(GETPIVOTDATA("N. Punti Vendita",$A$1,"Brand",$A609,"Data",DATE(YEAR(INDEX(Tendina_Data,SERVIZIO!$A$2)),MONTH(INDEX(Tendina_Data,SERVIZIO!$A$2)),1),"Settore",INDEX(Tendina_Settori,SERVIZIO!$A$3))&lt;&gt;"",INDEX(Tendina_Settori,SERVIZIO!$A$3)=$B609)=TRUE,GETPIVOTDATA("N. Punti Vendita",$A$1,"Brand",$A609,"Data",DATE(YEAR(INDEX(Tendina_Data,SERVIZIO!$A$2)),MONTH(INDEX(Tendina_Data,SERVIZIO!$A$2)),1),"Settore",INDEX(Tendina_Settori,SERVIZIO!$A$3)),"")),"")</f>
        <v/>
      </c>
      <c r="P609" s="31" t="str">
        <f ca="1">IF(O609&lt;&gt;"",O609-(COUNTIF($O$3:O609,O609)/1000),"")</f>
        <v/>
      </c>
      <c r="Q609" s="31" t="str">
        <f t="shared" ca="1" si="29"/>
        <v/>
      </c>
      <c r="R609" s="31"/>
      <c r="S609" s="31">
        <v>607</v>
      </c>
      <c r="T609" s="31" t="str">
        <f t="shared" ca="1" si="27"/>
        <v/>
      </c>
      <c r="U609" s="31" t="str">
        <f t="shared" ca="1" si="28"/>
        <v/>
      </c>
      <c r="V609" s="31" t="str">
        <f ca="1">IF(INDEX(Tendina_Brand_per_Settore,SERVIZIO!$A$4)='Pivot Punti Vendita'!$T609,'Pivot Punti Vendita'!$U609,"")</f>
        <v/>
      </c>
    </row>
    <row r="610" spans="15:22" x14ac:dyDescent="0.25">
      <c r="O610" s="31" t="str">
        <f ca="1">IFERROR(IF(SERVIZIO!$A$3=1,IF(GETPIVOTDATA("N. Punti Vendita",$A$1,"Brand",$A610,"Data",DATE(YEAR(INDEX(Tendina_Data,SERVIZIO!$A$2)),MONTH(INDEX(Tendina_Data,SERVIZIO!$A$2)),1),"Settore",$B610)&lt;&gt;"",GETPIVOTDATA("N. Punti Vendita",$A$1,"Brand",$A610,"Data",DATE(YEAR(INDEX(Tendina_Data,SERVIZIO!$A$2)),MONTH(INDEX(Tendina_Data,SERVIZIO!$A$2)),1),"Settore",$B610),""),IF(AND(GETPIVOTDATA("N. Punti Vendita",$A$1,"Brand",$A610,"Data",DATE(YEAR(INDEX(Tendina_Data,SERVIZIO!$A$2)),MONTH(INDEX(Tendina_Data,SERVIZIO!$A$2)),1),"Settore",INDEX(Tendina_Settori,SERVIZIO!$A$3))&lt;&gt;"",INDEX(Tendina_Settori,SERVIZIO!$A$3)=$B610)=TRUE,GETPIVOTDATA("N. Punti Vendita",$A$1,"Brand",$A610,"Data",DATE(YEAR(INDEX(Tendina_Data,SERVIZIO!$A$2)),MONTH(INDEX(Tendina_Data,SERVIZIO!$A$2)),1),"Settore",INDEX(Tendina_Settori,SERVIZIO!$A$3)),"")),"")</f>
        <v/>
      </c>
      <c r="P610" s="31" t="str">
        <f ca="1">IF(O610&lt;&gt;"",O610-(COUNTIF($O$3:O610,O610)/1000),"")</f>
        <v/>
      </c>
      <c r="Q610" s="31" t="str">
        <f t="shared" ca="1" si="29"/>
        <v/>
      </c>
      <c r="R610" s="31"/>
      <c r="S610" s="31">
        <v>608</v>
      </c>
      <c r="T610" s="31" t="str">
        <f t="shared" ca="1" si="27"/>
        <v/>
      </c>
      <c r="U610" s="31" t="str">
        <f t="shared" ca="1" si="28"/>
        <v/>
      </c>
      <c r="V610" s="31" t="str">
        <f ca="1">IF(INDEX(Tendina_Brand_per_Settore,SERVIZIO!$A$4)='Pivot Punti Vendita'!$T610,'Pivot Punti Vendita'!$U610,"")</f>
        <v/>
      </c>
    </row>
    <row r="611" spans="15:22" x14ac:dyDescent="0.25">
      <c r="O611" s="31" t="str">
        <f ca="1">IFERROR(IF(SERVIZIO!$A$3=1,IF(GETPIVOTDATA("N. Punti Vendita",$A$1,"Brand",$A611,"Data",DATE(YEAR(INDEX(Tendina_Data,SERVIZIO!$A$2)),MONTH(INDEX(Tendina_Data,SERVIZIO!$A$2)),1),"Settore",$B611)&lt;&gt;"",GETPIVOTDATA("N. Punti Vendita",$A$1,"Brand",$A611,"Data",DATE(YEAR(INDEX(Tendina_Data,SERVIZIO!$A$2)),MONTH(INDEX(Tendina_Data,SERVIZIO!$A$2)),1),"Settore",$B611),""),IF(AND(GETPIVOTDATA("N. Punti Vendita",$A$1,"Brand",$A611,"Data",DATE(YEAR(INDEX(Tendina_Data,SERVIZIO!$A$2)),MONTH(INDEX(Tendina_Data,SERVIZIO!$A$2)),1),"Settore",INDEX(Tendina_Settori,SERVIZIO!$A$3))&lt;&gt;"",INDEX(Tendina_Settori,SERVIZIO!$A$3)=$B611)=TRUE,GETPIVOTDATA("N. Punti Vendita",$A$1,"Brand",$A611,"Data",DATE(YEAR(INDEX(Tendina_Data,SERVIZIO!$A$2)),MONTH(INDEX(Tendina_Data,SERVIZIO!$A$2)),1),"Settore",INDEX(Tendina_Settori,SERVIZIO!$A$3)),"")),"")</f>
        <v/>
      </c>
      <c r="P611" s="31" t="str">
        <f ca="1">IF(O611&lt;&gt;"",O611-(COUNTIF($O$3:O611,O611)/1000),"")</f>
        <v/>
      </c>
      <c r="Q611" s="31" t="str">
        <f t="shared" ca="1" si="29"/>
        <v/>
      </c>
      <c r="R611" s="31"/>
      <c r="S611" s="31">
        <v>609</v>
      </c>
      <c r="T611" s="31" t="str">
        <f t="shared" ca="1" si="27"/>
        <v/>
      </c>
      <c r="U611" s="31" t="str">
        <f t="shared" ca="1" si="28"/>
        <v/>
      </c>
      <c r="V611" s="31" t="str">
        <f ca="1">IF(INDEX(Tendina_Brand_per_Settore,SERVIZIO!$A$4)='Pivot Punti Vendita'!$T611,'Pivot Punti Vendita'!$U611,"")</f>
        <v/>
      </c>
    </row>
    <row r="612" spans="15:22" x14ac:dyDescent="0.25">
      <c r="O612" s="31" t="str">
        <f ca="1">IFERROR(IF(SERVIZIO!$A$3=1,IF(GETPIVOTDATA("N. Punti Vendita",$A$1,"Brand",$A612,"Data",DATE(YEAR(INDEX(Tendina_Data,SERVIZIO!$A$2)),MONTH(INDEX(Tendina_Data,SERVIZIO!$A$2)),1),"Settore",$B612)&lt;&gt;"",GETPIVOTDATA("N. Punti Vendita",$A$1,"Brand",$A612,"Data",DATE(YEAR(INDEX(Tendina_Data,SERVIZIO!$A$2)),MONTH(INDEX(Tendina_Data,SERVIZIO!$A$2)),1),"Settore",$B612),""),IF(AND(GETPIVOTDATA("N. Punti Vendita",$A$1,"Brand",$A612,"Data",DATE(YEAR(INDEX(Tendina_Data,SERVIZIO!$A$2)),MONTH(INDEX(Tendina_Data,SERVIZIO!$A$2)),1),"Settore",INDEX(Tendina_Settori,SERVIZIO!$A$3))&lt;&gt;"",INDEX(Tendina_Settori,SERVIZIO!$A$3)=$B612)=TRUE,GETPIVOTDATA("N. Punti Vendita",$A$1,"Brand",$A612,"Data",DATE(YEAR(INDEX(Tendina_Data,SERVIZIO!$A$2)),MONTH(INDEX(Tendina_Data,SERVIZIO!$A$2)),1),"Settore",INDEX(Tendina_Settori,SERVIZIO!$A$3)),"")),"")</f>
        <v/>
      </c>
      <c r="P612" s="31" t="str">
        <f ca="1">IF(O612&lt;&gt;"",O612-(COUNTIF($O$3:O612,O612)/1000),"")</f>
        <v/>
      </c>
      <c r="Q612" s="31" t="str">
        <f t="shared" ca="1" si="29"/>
        <v/>
      </c>
      <c r="R612" s="31"/>
      <c r="S612" s="31">
        <v>610</v>
      </c>
      <c r="T612" s="31" t="str">
        <f t="shared" ca="1" si="27"/>
        <v/>
      </c>
      <c r="U612" s="31" t="str">
        <f t="shared" ca="1" si="28"/>
        <v/>
      </c>
      <c r="V612" s="31" t="str">
        <f ca="1">IF(INDEX(Tendina_Brand_per_Settore,SERVIZIO!$A$4)='Pivot Punti Vendita'!$T612,'Pivot Punti Vendita'!$U612,"")</f>
        <v/>
      </c>
    </row>
    <row r="613" spans="15:22" x14ac:dyDescent="0.25">
      <c r="O613" s="31" t="str">
        <f ca="1">IFERROR(IF(SERVIZIO!$A$3=1,IF(GETPIVOTDATA("N. Punti Vendita",$A$1,"Brand",$A613,"Data",DATE(YEAR(INDEX(Tendina_Data,SERVIZIO!$A$2)),MONTH(INDEX(Tendina_Data,SERVIZIO!$A$2)),1),"Settore",$B613)&lt;&gt;"",GETPIVOTDATA("N. Punti Vendita",$A$1,"Brand",$A613,"Data",DATE(YEAR(INDEX(Tendina_Data,SERVIZIO!$A$2)),MONTH(INDEX(Tendina_Data,SERVIZIO!$A$2)),1),"Settore",$B613),""),IF(AND(GETPIVOTDATA("N. Punti Vendita",$A$1,"Brand",$A613,"Data",DATE(YEAR(INDEX(Tendina_Data,SERVIZIO!$A$2)),MONTH(INDEX(Tendina_Data,SERVIZIO!$A$2)),1),"Settore",INDEX(Tendina_Settori,SERVIZIO!$A$3))&lt;&gt;"",INDEX(Tendina_Settori,SERVIZIO!$A$3)=$B613)=TRUE,GETPIVOTDATA("N. Punti Vendita",$A$1,"Brand",$A613,"Data",DATE(YEAR(INDEX(Tendina_Data,SERVIZIO!$A$2)),MONTH(INDEX(Tendina_Data,SERVIZIO!$A$2)),1),"Settore",INDEX(Tendina_Settori,SERVIZIO!$A$3)),"")),"")</f>
        <v/>
      </c>
      <c r="P613" s="31" t="str">
        <f ca="1">IF(O613&lt;&gt;"",O613-(COUNTIF($O$3:O613,O613)/1000),"")</f>
        <v/>
      </c>
      <c r="Q613" s="31" t="str">
        <f t="shared" ca="1" si="29"/>
        <v/>
      </c>
      <c r="R613" s="31"/>
      <c r="S613" s="31">
        <v>611</v>
      </c>
      <c r="T613" s="31" t="str">
        <f t="shared" ca="1" si="27"/>
        <v/>
      </c>
      <c r="U613" s="31" t="str">
        <f t="shared" ca="1" si="28"/>
        <v/>
      </c>
      <c r="V613" s="31" t="str">
        <f ca="1">IF(INDEX(Tendina_Brand_per_Settore,SERVIZIO!$A$4)='Pivot Punti Vendita'!$T613,'Pivot Punti Vendita'!$U613,"")</f>
        <v/>
      </c>
    </row>
    <row r="614" spans="15:22" x14ac:dyDescent="0.25">
      <c r="O614" s="31" t="str">
        <f ca="1">IFERROR(IF(SERVIZIO!$A$3=1,IF(GETPIVOTDATA("N. Punti Vendita",$A$1,"Brand",$A614,"Data",DATE(YEAR(INDEX(Tendina_Data,SERVIZIO!$A$2)),MONTH(INDEX(Tendina_Data,SERVIZIO!$A$2)),1),"Settore",$B614)&lt;&gt;"",GETPIVOTDATA("N. Punti Vendita",$A$1,"Brand",$A614,"Data",DATE(YEAR(INDEX(Tendina_Data,SERVIZIO!$A$2)),MONTH(INDEX(Tendina_Data,SERVIZIO!$A$2)),1),"Settore",$B614),""),IF(AND(GETPIVOTDATA("N. Punti Vendita",$A$1,"Brand",$A614,"Data",DATE(YEAR(INDEX(Tendina_Data,SERVIZIO!$A$2)),MONTH(INDEX(Tendina_Data,SERVIZIO!$A$2)),1),"Settore",INDEX(Tendina_Settori,SERVIZIO!$A$3))&lt;&gt;"",INDEX(Tendina_Settori,SERVIZIO!$A$3)=$B614)=TRUE,GETPIVOTDATA("N. Punti Vendita",$A$1,"Brand",$A614,"Data",DATE(YEAR(INDEX(Tendina_Data,SERVIZIO!$A$2)),MONTH(INDEX(Tendina_Data,SERVIZIO!$A$2)),1),"Settore",INDEX(Tendina_Settori,SERVIZIO!$A$3)),"")),"")</f>
        <v/>
      </c>
      <c r="P614" s="31" t="str">
        <f ca="1">IF(O614&lt;&gt;"",O614-(COUNTIF($O$3:O614,O614)/1000),"")</f>
        <v/>
      </c>
      <c r="Q614" s="31" t="str">
        <f t="shared" ca="1" si="29"/>
        <v/>
      </c>
      <c r="R614" s="31"/>
      <c r="S614" s="31">
        <v>612</v>
      </c>
      <c r="T614" s="31" t="str">
        <f t="shared" ca="1" si="27"/>
        <v/>
      </c>
      <c r="U614" s="31" t="str">
        <f t="shared" ca="1" si="28"/>
        <v/>
      </c>
      <c r="V614" s="31" t="str">
        <f ca="1">IF(INDEX(Tendina_Brand_per_Settore,SERVIZIO!$A$4)='Pivot Punti Vendita'!$T614,'Pivot Punti Vendita'!$U614,"")</f>
        <v/>
      </c>
    </row>
    <row r="615" spans="15:22" x14ac:dyDescent="0.25">
      <c r="O615" s="31" t="str">
        <f ca="1">IFERROR(IF(SERVIZIO!$A$3=1,IF(GETPIVOTDATA("N. Punti Vendita",$A$1,"Brand",$A615,"Data",DATE(YEAR(INDEX(Tendina_Data,SERVIZIO!$A$2)),MONTH(INDEX(Tendina_Data,SERVIZIO!$A$2)),1),"Settore",$B615)&lt;&gt;"",GETPIVOTDATA("N. Punti Vendita",$A$1,"Brand",$A615,"Data",DATE(YEAR(INDEX(Tendina_Data,SERVIZIO!$A$2)),MONTH(INDEX(Tendina_Data,SERVIZIO!$A$2)),1),"Settore",$B615),""),IF(AND(GETPIVOTDATA("N. Punti Vendita",$A$1,"Brand",$A615,"Data",DATE(YEAR(INDEX(Tendina_Data,SERVIZIO!$A$2)),MONTH(INDEX(Tendina_Data,SERVIZIO!$A$2)),1),"Settore",INDEX(Tendina_Settori,SERVIZIO!$A$3))&lt;&gt;"",INDEX(Tendina_Settori,SERVIZIO!$A$3)=$B615)=TRUE,GETPIVOTDATA("N. Punti Vendita",$A$1,"Brand",$A615,"Data",DATE(YEAR(INDEX(Tendina_Data,SERVIZIO!$A$2)),MONTH(INDEX(Tendina_Data,SERVIZIO!$A$2)),1),"Settore",INDEX(Tendina_Settori,SERVIZIO!$A$3)),"")),"")</f>
        <v/>
      </c>
      <c r="P615" s="31" t="str">
        <f ca="1">IF(O615&lt;&gt;"",O615-(COUNTIF($O$3:O615,O615)/1000),"")</f>
        <v/>
      </c>
      <c r="Q615" s="31" t="str">
        <f t="shared" ca="1" si="29"/>
        <v/>
      </c>
      <c r="R615" s="31"/>
      <c r="S615" s="31">
        <v>613</v>
      </c>
      <c r="T615" s="31" t="str">
        <f t="shared" ca="1" si="27"/>
        <v/>
      </c>
      <c r="U615" s="31" t="str">
        <f t="shared" ca="1" si="28"/>
        <v/>
      </c>
      <c r="V615" s="31" t="str">
        <f ca="1">IF(INDEX(Tendina_Brand_per_Settore,SERVIZIO!$A$4)='Pivot Punti Vendita'!$T615,'Pivot Punti Vendita'!$U615,"")</f>
        <v/>
      </c>
    </row>
    <row r="616" spans="15:22" x14ac:dyDescent="0.25">
      <c r="O616" s="31" t="str">
        <f ca="1">IFERROR(IF(SERVIZIO!$A$3=1,IF(GETPIVOTDATA("N. Punti Vendita",$A$1,"Brand",$A616,"Data",DATE(YEAR(INDEX(Tendina_Data,SERVIZIO!$A$2)),MONTH(INDEX(Tendina_Data,SERVIZIO!$A$2)),1),"Settore",$B616)&lt;&gt;"",GETPIVOTDATA("N. Punti Vendita",$A$1,"Brand",$A616,"Data",DATE(YEAR(INDEX(Tendina_Data,SERVIZIO!$A$2)),MONTH(INDEX(Tendina_Data,SERVIZIO!$A$2)),1),"Settore",$B616),""),IF(AND(GETPIVOTDATA("N. Punti Vendita",$A$1,"Brand",$A616,"Data",DATE(YEAR(INDEX(Tendina_Data,SERVIZIO!$A$2)),MONTH(INDEX(Tendina_Data,SERVIZIO!$A$2)),1),"Settore",INDEX(Tendina_Settori,SERVIZIO!$A$3))&lt;&gt;"",INDEX(Tendina_Settori,SERVIZIO!$A$3)=$B616)=TRUE,GETPIVOTDATA("N. Punti Vendita",$A$1,"Brand",$A616,"Data",DATE(YEAR(INDEX(Tendina_Data,SERVIZIO!$A$2)),MONTH(INDEX(Tendina_Data,SERVIZIO!$A$2)),1),"Settore",INDEX(Tendina_Settori,SERVIZIO!$A$3)),"")),"")</f>
        <v/>
      </c>
      <c r="P616" s="31" t="str">
        <f ca="1">IF(O616&lt;&gt;"",O616-(COUNTIF($O$3:O616,O616)/1000),"")</f>
        <v/>
      </c>
      <c r="Q616" s="31" t="str">
        <f t="shared" ca="1" si="29"/>
        <v/>
      </c>
      <c r="R616" s="31"/>
      <c r="S616" s="31">
        <v>614</v>
      </c>
      <c r="T616" s="31" t="str">
        <f t="shared" ca="1" si="27"/>
        <v/>
      </c>
      <c r="U616" s="31" t="str">
        <f t="shared" ca="1" si="28"/>
        <v/>
      </c>
      <c r="V616" s="31" t="str">
        <f ca="1">IF(INDEX(Tendina_Brand_per_Settore,SERVIZIO!$A$4)='Pivot Punti Vendita'!$T616,'Pivot Punti Vendita'!$U616,"")</f>
        <v/>
      </c>
    </row>
    <row r="617" spans="15:22" x14ac:dyDescent="0.25">
      <c r="O617" s="31" t="str">
        <f ca="1">IFERROR(IF(SERVIZIO!$A$3=1,IF(GETPIVOTDATA("N. Punti Vendita",$A$1,"Brand",$A617,"Data",DATE(YEAR(INDEX(Tendina_Data,SERVIZIO!$A$2)),MONTH(INDEX(Tendina_Data,SERVIZIO!$A$2)),1),"Settore",$B617)&lt;&gt;"",GETPIVOTDATA("N. Punti Vendita",$A$1,"Brand",$A617,"Data",DATE(YEAR(INDEX(Tendina_Data,SERVIZIO!$A$2)),MONTH(INDEX(Tendina_Data,SERVIZIO!$A$2)),1),"Settore",$B617),""),IF(AND(GETPIVOTDATA("N. Punti Vendita",$A$1,"Brand",$A617,"Data",DATE(YEAR(INDEX(Tendina_Data,SERVIZIO!$A$2)),MONTH(INDEX(Tendina_Data,SERVIZIO!$A$2)),1),"Settore",INDEX(Tendina_Settori,SERVIZIO!$A$3))&lt;&gt;"",INDEX(Tendina_Settori,SERVIZIO!$A$3)=$B617)=TRUE,GETPIVOTDATA("N. Punti Vendita",$A$1,"Brand",$A617,"Data",DATE(YEAR(INDEX(Tendina_Data,SERVIZIO!$A$2)),MONTH(INDEX(Tendina_Data,SERVIZIO!$A$2)),1),"Settore",INDEX(Tendina_Settori,SERVIZIO!$A$3)),"")),"")</f>
        <v/>
      </c>
      <c r="P617" s="31" t="str">
        <f ca="1">IF(O617&lt;&gt;"",O617-(COUNTIF($O$3:O617,O617)/1000),"")</f>
        <v/>
      </c>
      <c r="Q617" s="31" t="str">
        <f t="shared" ca="1" si="29"/>
        <v/>
      </c>
      <c r="R617" s="31"/>
      <c r="S617" s="31">
        <v>615</v>
      </c>
      <c r="T617" s="31" t="str">
        <f t="shared" ca="1" si="27"/>
        <v/>
      </c>
      <c r="U617" s="31" t="str">
        <f t="shared" ca="1" si="28"/>
        <v/>
      </c>
      <c r="V617" s="31" t="str">
        <f ca="1">IF(INDEX(Tendina_Brand_per_Settore,SERVIZIO!$A$4)='Pivot Punti Vendita'!$T617,'Pivot Punti Vendita'!$U617,"")</f>
        <v/>
      </c>
    </row>
    <row r="618" spans="15:22" x14ac:dyDescent="0.25">
      <c r="O618" s="31" t="str">
        <f ca="1">IFERROR(IF(SERVIZIO!$A$3=1,IF(GETPIVOTDATA("N. Punti Vendita",$A$1,"Brand",$A618,"Data",DATE(YEAR(INDEX(Tendina_Data,SERVIZIO!$A$2)),MONTH(INDEX(Tendina_Data,SERVIZIO!$A$2)),1),"Settore",$B618)&lt;&gt;"",GETPIVOTDATA("N. Punti Vendita",$A$1,"Brand",$A618,"Data",DATE(YEAR(INDEX(Tendina_Data,SERVIZIO!$A$2)),MONTH(INDEX(Tendina_Data,SERVIZIO!$A$2)),1),"Settore",$B618),""),IF(AND(GETPIVOTDATA("N. Punti Vendita",$A$1,"Brand",$A618,"Data",DATE(YEAR(INDEX(Tendina_Data,SERVIZIO!$A$2)),MONTH(INDEX(Tendina_Data,SERVIZIO!$A$2)),1),"Settore",INDEX(Tendina_Settori,SERVIZIO!$A$3))&lt;&gt;"",INDEX(Tendina_Settori,SERVIZIO!$A$3)=$B618)=TRUE,GETPIVOTDATA("N. Punti Vendita",$A$1,"Brand",$A618,"Data",DATE(YEAR(INDEX(Tendina_Data,SERVIZIO!$A$2)),MONTH(INDEX(Tendina_Data,SERVIZIO!$A$2)),1),"Settore",INDEX(Tendina_Settori,SERVIZIO!$A$3)),"")),"")</f>
        <v/>
      </c>
      <c r="P618" s="31" t="str">
        <f ca="1">IF(O618&lt;&gt;"",O618-(COUNTIF($O$3:O618,O618)/1000),"")</f>
        <v/>
      </c>
      <c r="Q618" s="31" t="str">
        <f t="shared" ca="1" si="29"/>
        <v/>
      </c>
      <c r="R618" s="31"/>
      <c r="S618" s="31">
        <v>616</v>
      </c>
      <c r="T618" s="31" t="str">
        <f t="shared" ca="1" si="27"/>
        <v/>
      </c>
      <c r="U618" s="31" t="str">
        <f t="shared" ca="1" si="28"/>
        <v/>
      </c>
      <c r="V618" s="31" t="str">
        <f ca="1">IF(INDEX(Tendina_Brand_per_Settore,SERVIZIO!$A$4)='Pivot Punti Vendita'!$T618,'Pivot Punti Vendita'!$U618,"")</f>
        <v/>
      </c>
    </row>
    <row r="619" spans="15:22" x14ac:dyDescent="0.25">
      <c r="O619" s="31" t="str">
        <f ca="1">IFERROR(IF(SERVIZIO!$A$3=1,IF(GETPIVOTDATA("N. Punti Vendita",$A$1,"Brand",$A619,"Data",DATE(YEAR(INDEX(Tendina_Data,SERVIZIO!$A$2)),MONTH(INDEX(Tendina_Data,SERVIZIO!$A$2)),1),"Settore",$B619)&lt;&gt;"",GETPIVOTDATA("N. Punti Vendita",$A$1,"Brand",$A619,"Data",DATE(YEAR(INDEX(Tendina_Data,SERVIZIO!$A$2)),MONTH(INDEX(Tendina_Data,SERVIZIO!$A$2)),1),"Settore",$B619),""),IF(AND(GETPIVOTDATA("N. Punti Vendita",$A$1,"Brand",$A619,"Data",DATE(YEAR(INDEX(Tendina_Data,SERVIZIO!$A$2)),MONTH(INDEX(Tendina_Data,SERVIZIO!$A$2)),1),"Settore",INDEX(Tendina_Settori,SERVIZIO!$A$3))&lt;&gt;"",INDEX(Tendina_Settori,SERVIZIO!$A$3)=$B619)=TRUE,GETPIVOTDATA("N. Punti Vendita",$A$1,"Brand",$A619,"Data",DATE(YEAR(INDEX(Tendina_Data,SERVIZIO!$A$2)),MONTH(INDEX(Tendina_Data,SERVIZIO!$A$2)),1),"Settore",INDEX(Tendina_Settori,SERVIZIO!$A$3)),"")),"")</f>
        <v/>
      </c>
      <c r="P619" s="31" t="str">
        <f ca="1">IF(O619&lt;&gt;"",O619-(COUNTIF($O$3:O619,O619)/1000),"")</f>
        <v/>
      </c>
      <c r="Q619" s="31" t="str">
        <f t="shared" ca="1" si="29"/>
        <v/>
      </c>
      <c r="R619" s="31"/>
      <c r="S619" s="31">
        <v>617</v>
      </c>
      <c r="T619" s="31" t="str">
        <f t="shared" ca="1" si="27"/>
        <v/>
      </c>
      <c r="U619" s="31" t="str">
        <f t="shared" ca="1" si="28"/>
        <v/>
      </c>
      <c r="V619" s="31" t="str">
        <f ca="1">IF(INDEX(Tendina_Brand_per_Settore,SERVIZIO!$A$4)='Pivot Punti Vendita'!$T619,'Pivot Punti Vendita'!$U619,"")</f>
        <v/>
      </c>
    </row>
    <row r="620" spans="15:22" x14ac:dyDescent="0.25">
      <c r="O620" s="31" t="str">
        <f ca="1">IFERROR(IF(SERVIZIO!$A$3=1,IF(GETPIVOTDATA("N. Punti Vendita",$A$1,"Brand",$A620,"Data",DATE(YEAR(INDEX(Tendina_Data,SERVIZIO!$A$2)),MONTH(INDEX(Tendina_Data,SERVIZIO!$A$2)),1),"Settore",$B620)&lt;&gt;"",GETPIVOTDATA("N. Punti Vendita",$A$1,"Brand",$A620,"Data",DATE(YEAR(INDEX(Tendina_Data,SERVIZIO!$A$2)),MONTH(INDEX(Tendina_Data,SERVIZIO!$A$2)),1),"Settore",$B620),""),IF(AND(GETPIVOTDATA("N. Punti Vendita",$A$1,"Brand",$A620,"Data",DATE(YEAR(INDEX(Tendina_Data,SERVIZIO!$A$2)),MONTH(INDEX(Tendina_Data,SERVIZIO!$A$2)),1),"Settore",INDEX(Tendina_Settori,SERVIZIO!$A$3))&lt;&gt;"",INDEX(Tendina_Settori,SERVIZIO!$A$3)=$B620)=TRUE,GETPIVOTDATA("N. Punti Vendita",$A$1,"Brand",$A620,"Data",DATE(YEAR(INDEX(Tendina_Data,SERVIZIO!$A$2)),MONTH(INDEX(Tendina_Data,SERVIZIO!$A$2)),1),"Settore",INDEX(Tendina_Settori,SERVIZIO!$A$3)),"")),"")</f>
        <v/>
      </c>
      <c r="P620" s="31" t="str">
        <f ca="1">IF(O620&lt;&gt;"",O620-(COUNTIF($O$3:O620,O620)/1000),"")</f>
        <v/>
      </c>
      <c r="Q620" s="31" t="str">
        <f t="shared" ca="1" si="29"/>
        <v/>
      </c>
      <c r="R620" s="31"/>
      <c r="S620" s="31">
        <v>618</v>
      </c>
      <c r="T620" s="31" t="str">
        <f t="shared" ca="1" si="27"/>
        <v/>
      </c>
      <c r="U620" s="31" t="str">
        <f t="shared" ca="1" si="28"/>
        <v/>
      </c>
      <c r="V620" s="31" t="str">
        <f ca="1">IF(INDEX(Tendina_Brand_per_Settore,SERVIZIO!$A$4)='Pivot Punti Vendita'!$T620,'Pivot Punti Vendita'!$U620,"")</f>
        <v/>
      </c>
    </row>
    <row r="621" spans="15:22" x14ac:dyDescent="0.25">
      <c r="O621" s="31" t="str">
        <f ca="1">IFERROR(IF(SERVIZIO!$A$3=1,IF(GETPIVOTDATA("N. Punti Vendita",$A$1,"Brand",$A621,"Data",DATE(YEAR(INDEX(Tendina_Data,SERVIZIO!$A$2)),MONTH(INDEX(Tendina_Data,SERVIZIO!$A$2)),1),"Settore",$B621)&lt;&gt;"",GETPIVOTDATA("N. Punti Vendita",$A$1,"Brand",$A621,"Data",DATE(YEAR(INDEX(Tendina_Data,SERVIZIO!$A$2)),MONTH(INDEX(Tendina_Data,SERVIZIO!$A$2)),1),"Settore",$B621),""),IF(AND(GETPIVOTDATA("N. Punti Vendita",$A$1,"Brand",$A621,"Data",DATE(YEAR(INDEX(Tendina_Data,SERVIZIO!$A$2)),MONTH(INDEX(Tendina_Data,SERVIZIO!$A$2)),1),"Settore",INDEX(Tendina_Settori,SERVIZIO!$A$3))&lt;&gt;"",INDEX(Tendina_Settori,SERVIZIO!$A$3)=$B621)=TRUE,GETPIVOTDATA("N. Punti Vendita",$A$1,"Brand",$A621,"Data",DATE(YEAR(INDEX(Tendina_Data,SERVIZIO!$A$2)),MONTH(INDEX(Tendina_Data,SERVIZIO!$A$2)),1),"Settore",INDEX(Tendina_Settori,SERVIZIO!$A$3)),"")),"")</f>
        <v/>
      </c>
      <c r="P621" s="31" t="str">
        <f ca="1">IF(O621&lt;&gt;"",O621-(COUNTIF($O$3:O621,O621)/1000),"")</f>
        <v/>
      </c>
      <c r="Q621" s="31" t="str">
        <f t="shared" ca="1" si="29"/>
        <v/>
      </c>
      <c r="R621" s="31"/>
      <c r="S621" s="31">
        <v>619</v>
      </c>
      <c r="T621" s="31" t="str">
        <f t="shared" ca="1" si="27"/>
        <v/>
      </c>
      <c r="U621" s="31" t="str">
        <f t="shared" ca="1" si="28"/>
        <v/>
      </c>
      <c r="V621" s="31" t="str">
        <f ca="1">IF(INDEX(Tendina_Brand_per_Settore,SERVIZIO!$A$4)='Pivot Punti Vendita'!$T621,'Pivot Punti Vendita'!$U621,"")</f>
        <v/>
      </c>
    </row>
    <row r="622" spans="15:22" x14ac:dyDescent="0.25">
      <c r="O622" s="31" t="str">
        <f ca="1">IFERROR(IF(SERVIZIO!$A$3=1,IF(GETPIVOTDATA("N. Punti Vendita",$A$1,"Brand",$A622,"Data",DATE(YEAR(INDEX(Tendina_Data,SERVIZIO!$A$2)),MONTH(INDEX(Tendina_Data,SERVIZIO!$A$2)),1),"Settore",$B622)&lt;&gt;"",GETPIVOTDATA("N. Punti Vendita",$A$1,"Brand",$A622,"Data",DATE(YEAR(INDEX(Tendina_Data,SERVIZIO!$A$2)),MONTH(INDEX(Tendina_Data,SERVIZIO!$A$2)),1),"Settore",$B622),""),IF(AND(GETPIVOTDATA("N. Punti Vendita",$A$1,"Brand",$A622,"Data",DATE(YEAR(INDEX(Tendina_Data,SERVIZIO!$A$2)),MONTH(INDEX(Tendina_Data,SERVIZIO!$A$2)),1),"Settore",INDEX(Tendina_Settori,SERVIZIO!$A$3))&lt;&gt;"",INDEX(Tendina_Settori,SERVIZIO!$A$3)=$B622)=TRUE,GETPIVOTDATA("N. Punti Vendita",$A$1,"Brand",$A622,"Data",DATE(YEAR(INDEX(Tendina_Data,SERVIZIO!$A$2)),MONTH(INDEX(Tendina_Data,SERVIZIO!$A$2)),1),"Settore",INDEX(Tendina_Settori,SERVIZIO!$A$3)),"")),"")</f>
        <v/>
      </c>
      <c r="P622" s="31" t="str">
        <f ca="1">IF(O622&lt;&gt;"",O622-(COUNTIF($O$3:O622,O622)/1000),"")</f>
        <v/>
      </c>
      <c r="Q622" s="31" t="str">
        <f t="shared" ca="1" si="29"/>
        <v/>
      </c>
      <c r="R622" s="31"/>
      <c r="S622" s="31">
        <v>620</v>
      </c>
      <c r="T622" s="31" t="str">
        <f t="shared" ca="1" si="27"/>
        <v/>
      </c>
      <c r="U622" s="31" t="str">
        <f t="shared" ca="1" si="28"/>
        <v/>
      </c>
      <c r="V622" s="31" t="str">
        <f ca="1">IF(INDEX(Tendina_Brand_per_Settore,SERVIZIO!$A$4)='Pivot Punti Vendita'!$T622,'Pivot Punti Vendita'!$U622,"")</f>
        <v/>
      </c>
    </row>
    <row r="623" spans="15:22" x14ac:dyDescent="0.25">
      <c r="O623" s="31" t="str">
        <f ca="1">IFERROR(IF(SERVIZIO!$A$3=1,IF(GETPIVOTDATA("N. Punti Vendita",$A$1,"Brand",$A623,"Data",DATE(YEAR(INDEX(Tendina_Data,SERVIZIO!$A$2)),MONTH(INDEX(Tendina_Data,SERVIZIO!$A$2)),1),"Settore",$B623)&lt;&gt;"",GETPIVOTDATA("N. Punti Vendita",$A$1,"Brand",$A623,"Data",DATE(YEAR(INDEX(Tendina_Data,SERVIZIO!$A$2)),MONTH(INDEX(Tendina_Data,SERVIZIO!$A$2)),1),"Settore",$B623),""),IF(AND(GETPIVOTDATA("N. Punti Vendita",$A$1,"Brand",$A623,"Data",DATE(YEAR(INDEX(Tendina_Data,SERVIZIO!$A$2)),MONTH(INDEX(Tendina_Data,SERVIZIO!$A$2)),1),"Settore",INDEX(Tendina_Settori,SERVIZIO!$A$3))&lt;&gt;"",INDEX(Tendina_Settori,SERVIZIO!$A$3)=$B623)=TRUE,GETPIVOTDATA("N. Punti Vendita",$A$1,"Brand",$A623,"Data",DATE(YEAR(INDEX(Tendina_Data,SERVIZIO!$A$2)),MONTH(INDEX(Tendina_Data,SERVIZIO!$A$2)),1),"Settore",INDEX(Tendina_Settori,SERVIZIO!$A$3)),"")),"")</f>
        <v/>
      </c>
      <c r="P623" s="31" t="str">
        <f ca="1">IF(O623&lt;&gt;"",O623-(COUNTIF($O$3:O623,O623)/1000),"")</f>
        <v/>
      </c>
      <c r="Q623" s="31" t="str">
        <f t="shared" ca="1" si="29"/>
        <v/>
      </c>
      <c r="R623" s="31"/>
      <c r="S623" s="31">
        <v>621</v>
      </c>
      <c r="T623" s="31" t="str">
        <f t="shared" ca="1" si="27"/>
        <v/>
      </c>
      <c r="U623" s="31" t="str">
        <f t="shared" ca="1" si="28"/>
        <v/>
      </c>
      <c r="V623" s="31" t="str">
        <f ca="1">IF(INDEX(Tendina_Brand_per_Settore,SERVIZIO!$A$4)='Pivot Punti Vendita'!$T623,'Pivot Punti Vendita'!$U623,"")</f>
        <v/>
      </c>
    </row>
    <row r="624" spans="15:22" x14ac:dyDescent="0.25">
      <c r="O624" s="31" t="str">
        <f ca="1">IFERROR(IF(SERVIZIO!$A$3=1,IF(GETPIVOTDATA("N. Punti Vendita",$A$1,"Brand",$A624,"Data",DATE(YEAR(INDEX(Tendina_Data,SERVIZIO!$A$2)),MONTH(INDEX(Tendina_Data,SERVIZIO!$A$2)),1),"Settore",$B624)&lt;&gt;"",GETPIVOTDATA("N. Punti Vendita",$A$1,"Brand",$A624,"Data",DATE(YEAR(INDEX(Tendina_Data,SERVIZIO!$A$2)),MONTH(INDEX(Tendina_Data,SERVIZIO!$A$2)),1),"Settore",$B624),""),IF(AND(GETPIVOTDATA("N. Punti Vendita",$A$1,"Brand",$A624,"Data",DATE(YEAR(INDEX(Tendina_Data,SERVIZIO!$A$2)),MONTH(INDEX(Tendina_Data,SERVIZIO!$A$2)),1),"Settore",INDEX(Tendina_Settori,SERVIZIO!$A$3))&lt;&gt;"",INDEX(Tendina_Settori,SERVIZIO!$A$3)=$B624)=TRUE,GETPIVOTDATA("N. Punti Vendita",$A$1,"Brand",$A624,"Data",DATE(YEAR(INDEX(Tendina_Data,SERVIZIO!$A$2)),MONTH(INDEX(Tendina_Data,SERVIZIO!$A$2)),1),"Settore",INDEX(Tendina_Settori,SERVIZIO!$A$3)),"")),"")</f>
        <v/>
      </c>
      <c r="P624" s="31" t="str">
        <f ca="1">IF(O624&lt;&gt;"",O624-(COUNTIF($O$3:O624,O624)/1000),"")</f>
        <v/>
      </c>
      <c r="Q624" s="31" t="str">
        <f t="shared" ca="1" si="29"/>
        <v/>
      </c>
      <c r="R624" s="31"/>
      <c r="S624" s="31">
        <v>622</v>
      </c>
      <c r="T624" s="31" t="str">
        <f t="shared" ca="1" si="27"/>
        <v/>
      </c>
      <c r="U624" s="31" t="str">
        <f t="shared" ca="1" si="28"/>
        <v/>
      </c>
      <c r="V624" s="31" t="str">
        <f ca="1">IF(INDEX(Tendina_Brand_per_Settore,SERVIZIO!$A$4)='Pivot Punti Vendita'!$T624,'Pivot Punti Vendita'!$U624,"")</f>
        <v/>
      </c>
    </row>
    <row r="625" spans="15:22" x14ac:dyDescent="0.25">
      <c r="O625" s="31" t="str">
        <f ca="1">IFERROR(IF(SERVIZIO!$A$3=1,IF(GETPIVOTDATA("N. Punti Vendita",$A$1,"Brand",$A625,"Data",DATE(YEAR(INDEX(Tendina_Data,SERVIZIO!$A$2)),MONTH(INDEX(Tendina_Data,SERVIZIO!$A$2)),1),"Settore",$B625)&lt;&gt;"",GETPIVOTDATA("N. Punti Vendita",$A$1,"Brand",$A625,"Data",DATE(YEAR(INDEX(Tendina_Data,SERVIZIO!$A$2)),MONTH(INDEX(Tendina_Data,SERVIZIO!$A$2)),1),"Settore",$B625),""),IF(AND(GETPIVOTDATA("N. Punti Vendita",$A$1,"Brand",$A625,"Data",DATE(YEAR(INDEX(Tendina_Data,SERVIZIO!$A$2)),MONTH(INDEX(Tendina_Data,SERVIZIO!$A$2)),1),"Settore",INDEX(Tendina_Settori,SERVIZIO!$A$3))&lt;&gt;"",INDEX(Tendina_Settori,SERVIZIO!$A$3)=$B625)=TRUE,GETPIVOTDATA("N. Punti Vendita",$A$1,"Brand",$A625,"Data",DATE(YEAR(INDEX(Tendina_Data,SERVIZIO!$A$2)),MONTH(INDEX(Tendina_Data,SERVIZIO!$A$2)),1),"Settore",INDEX(Tendina_Settori,SERVIZIO!$A$3)),"")),"")</f>
        <v/>
      </c>
      <c r="P625" s="31" t="str">
        <f ca="1">IF(O625&lt;&gt;"",O625-(COUNTIF($O$3:O625,O625)/1000),"")</f>
        <v/>
      </c>
      <c r="Q625" s="31" t="str">
        <f t="shared" ca="1" si="29"/>
        <v/>
      </c>
      <c r="R625" s="31"/>
      <c r="S625" s="31">
        <v>623</v>
      </c>
      <c r="T625" s="31" t="str">
        <f t="shared" ca="1" si="27"/>
        <v/>
      </c>
      <c r="U625" s="31" t="str">
        <f t="shared" ca="1" si="28"/>
        <v/>
      </c>
      <c r="V625" s="31" t="str">
        <f ca="1">IF(INDEX(Tendina_Brand_per_Settore,SERVIZIO!$A$4)='Pivot Punti Vendita'!$T625,'Pivot Punti Vendita'!$U625,"")</f>
        <v/>
      </c>
    </row>
    <row r="626" spans="15:22" x14ac:dyDescent="0.25">
      <c r="O626" s="31" t="str">
        <f ca="1">IFERROR(IF(SERVIZIO!$A$3=1,IF(GETPIVOTDATA("N. Punti Vendita",$A$1,"Brand",$A626,"Data",DATE(YEAR(INDEX(Tendina_Data,SERVIZIO!$A$2)),MONTH(INDEX(Tendina_Data,SERVIZIO!$A$2)),1),"Settore",$B626)&lt;&gt;"",GETPIVOTDATA("N. Punti Vendita",$A$1,"Brand",$A626,"Data",DATE(YEAR(INDEX(Tendina_Data,SERVIZIO!$A$2)),MONTH(INDEX(Tendina_Data,SERVIZIO!$A$2)),1),"Settore",$B626),""),IF(AND(GETPIVOTDATA("N. Punti Vendita",$A$1,"Brand",$A626,"Data",DATE(YEAR(INDEX(Tendina_Data,SERVIZIO!$A$2)),MONTH(INDEX(Tendina_Data,SERVIZIO!$A$2)),1),"Settore",INDEX(Tendina_Settori,SERVIZIO!$A$3))&lt;&gt;"",INDEX(Tendina_Settori,SERVIZIO!$A$3)=$B626)=TRUE,GETPIVOTDATA("N. Punti Vendita",$A$1,"Brand",$A626,"Data",DATE(YEAR(INDEX(Tendina_Data,SERVIZIO!$A$2)),MONTH(INDEX(Tendina_Data,SERVIZIO!$A$2)),1),"Settore",INDEX(Tendina_Settori,SERVIZIO!$A$3)),"")),"")</f>
        <v/>
      </c>
      <c r="P626" s="31" t="str">
        <f ca="1">IF(O626&lt;&gt;"",O626-(COUNTIF($O$3:O626,O626)/1000),"")</f>
        <v/>
      </c>
      <c r="Q626" s="31" t="str">
        <f t="shared" ca="1" si="29"/>
        <v/>
      </c>
      <c r="R626" s="31"/>
      <c r="S626" s="31">
        <v>624</v>
      </c>
      <c r="T626" s="31" t="str">
        <f t="shared" ca="1" si="27"/>
        <v/>
      </c>
      <c r="U626" s="31" t="str">
        <f t="shared" ca="1" si="28"/>
        <v/>
      </c>
      <c r="V626" s="31" t="str">
        <f ca="1">IF(INDEX(Tendina_Brand_per_Settore,SERVIZIO!$A$4)='Pivot Punti Vendita'!$T626,'Pivot Punti Vendita'!$U626,"")</f>
        <v/>
      </c>
    </row>
    <row r="627" spans="15:22" x14ac:dyDescent="0.25">
      <c r="O627" s="31" t="str">
        <f ca="1">IFERROR(IF(SERVIZIO!$A$3=1,IF(GETPIVOTDATA("N. Punti Vendita",$A$1,"Brand",$A627,"Data",DATE(YEAR(INDEX(Tendina_Data,SERVIZIO!$A$2)),MONTH(INDEX(Tendina_Data,SERVIZIO!$A$2)),1),"Settore",$B627)&lt;&gt;"",GETPIVOTDATA("N. Punti Vendita",$A$1,"Brand",$A627,"Data",DATE(YEAR(INDEX(Tendina_Data,SERVIZIO!$A$2)),MONTH(INDEX(Tendina_Data,SERVIZIO!$A$2)),1),"Settore",$B627),""),IF(AND(GETPIVOTDATA("N. Punti Vendita",$A$1,"Brand",$A627,"Data",DATE(YEAR(INDEX(Tendina_Data,SERVIZIO!$A$2)),MONTH(INDEX(Tendina_Data,SERVIZIO!$A$2)),1),"Settore",INDEX(Tendina_Settori,SERVIZIO!$A$3))&lt;&gt;"",INDEX(Tendina_Settori,SERVIZIO!$A$3)=$B627)=TRUE,GETPIVOTDATA("N. Punti Vendita",$A$1,"Brand",$A627,"Data",DATE(YEAR(INDEX(Tendina_Data,SERVIZIO!$A$2)),MONTH(INDEX(Tendina_Data,SERVIZIO!$A$2)),1),"Settore",INDEX(Tendina_Settori,SERVIZIO!$A$3)),"")),"")</f>
        <v/>
      </c>
      <c r="P627" s="31" t="str">
        <f ca="1">IF(O627&lt;&gt;"",O627-(COUNTIF($O$3:O627,O627)/1000),"")</f>
        <v/>
      </c>
      <c r="Q627" s="31" t="str">
        <f t="shared" ca="1" si="29"/>
        <v/>
      </c>
      <c r="R627" s="31"/>
      <c r="S627" s="31">
        <v>625</v>
      </c>
      <c r="T627" s="31" t="str">
        <f t="shared" ca="1" si="27"/>
        <v/>
      </c>
      <c r="U627" s="31" t="str">
        <f t="shared" ca="1" si="28"/>
        <v/>
      </c>
      <c r="V627" s="31" t="str">
        <f ca="1">IF(INDEX(Tendina_Brand_per_Settore,SERVIZIO!$A$4)='Pivot Punti Vendita'!$T627,'Pivot Punti Vendita'!$U627,"")</f>
        <v/>
      </c>
    </row>
    <row r="628" spans="15:22" x14ac:dyDescent="0.25">
      <c r="O628" s="31" t="str">
        <f ca="1">IFERROR(IF(SERVIZIO!$A$3=1,IF(GETPIVOTDATA("N. Punti Vendita",$A$1,"Brand",$A628,"Data",DATE(YEAR(INDEX(Tendina_Data,SERVIZIO!$A$2)),MONTH(INDEX(Tendina_Data,SERVIZIO!$A$2)),1),"Settore",$B628)&lt;&gt;"",GETPIVOTDATA("N. Punti Vendita",$A$1,"Brand",$A628,"Data",DATE(YEAR(INDEX(Tendina_Data,SERVIZIO!$A$2)),MONTH(INDEX(Tendina_Data,SERVIZIO!$A$2)),1),"Settore",$B628),""),IF(AND(GETPIVOTDATA("N. Punti Vendita",$A$1,"Brand",$A628,"Data",DATE(YEAR(INDEX(Tendina_Data,SERVIZIO!$A$2)),MONTH(INDEX(Tendina_Data,SERVIZIO!$A$2)),1),"Settore",INDEX(Tendina_Settori,SERVIZIO!$A$3))&lt;&gt;"",INDEX(Tendina_Settori,SERVIZIO!$A$3)=$B628)=TRUE,GETPIVOTDATA("N. Punti Vendita",$A$1,"Brand",$A628,"Data",DATE(YEAR(INDEX(Tendina_Data,SERVIZIO!$A$2)),MONTH(INDEX(Tendina_Data,SERVIZIO!$A$2)),1),"Settore",INDEX(Tendina_Settori,SERVIZIO!$A$3)),"")),"")</f>
        <v/>
      </c>
      <c r="P628" s="31" t="str">
        <f ca="1">IF(O628&lt;&gt;"",O628-(COUNTIF($O$3:O628,O628)/1000),"")</f>
        <v/>
      </c>
      <c r="Q628" s="31" t="str">
        <f t="shared" ca="1" si="29"/>
        <v/>
      </c>
      <c r="R628" s="31"/>
      <c r="S628" s="31">
        <v>626</v>
      </c>
      <c r="T628" s="31" t="str">
        <f t="shared" ca="1" si="27"/>
        <v/>
      </c>
      <c r="U628" s="31" t="str">
        <f t="shared" ca="1" si="28"/>
        <v/>
      </c>
      <c r="V628" s="31" t="str">
        <f ca="1">IF(INDEX(Tendina_Brand_per_Settore,SERVIZIO!$A$4)='Pivot Punti Vendita'!$T628,'Pivot Punti Vendita'!$U628,"")</f>
        <v/>
      </c>
    </row>
    <row r="629" spans="15:22" x14ac:dyDescent="0.25">
      <c r="O629" s="31" t="str">
        <f ca="1">IFERROR(IF(SERVIZIO!$A$3=1,IF(GETPIVOTDATA("N. Punti Vendita",$A$1,"Brand",$A629,"Data",DATE(YEAR(INDEX(Tendina_Data,SERVIZIO!$A$2)),MONTH(INDEX(Tendina_Data,SERVIZIO!$A$2)),1),"Settore",$B629)&lt;&gt;"",GETPIVOTDATA("N. Punti Vendita",$A$1,"Brand",$A629,"Data",DATE(YEAR(INDEX(Tendina_Data,SERVIZIO!$A$2)),MONTH(INDEX(Tendina_Data,SERVIZIO!$A$2)),1),"Settore",$B629),""),IF(AND(GETPIVOTDATA("N. Punti Vendita",$A$1,"Brand",$A629,"Data",DATE(YEAR(INDEX(Tendina_Data,SERVIZIO!$A$2)),MONTH(INDEX(Tendina_Data,SERVIZIO!$A$2)),1),"Settore",INDEX(Tendina_Settori,SERVIZIO!$A$3))&lt;&gt;"",INDEX(Tendina_Settori,SERVIZIO!$A$3)=$B629)=TRUE,GETPIVOTDATA("N. Punti Vendita",$A$1,"Brand",$A629,"Data",DATE(YEAR(INDEX(Tendina_Data,SERVIZIO!$A$2)),MONTH(INDEX(Tendina_Data,SERVIZIO!$A$2)),1),"Settore",INDEX(Tendina_Settori,SERVIZIO!$A$3)),"")),"")</f>
        <v/>
      </c>
      <c r="P629" s="31" t="str">
        <f ca="1">IF(O629&lt;&gt;"",O629-(COUNTIF($O$3:O629,O629)/1000),"")</f>
        <v/>
      </c>
      <c r="Q629" s="31" t="str">
        <f t="shared" ca="1" si="29"/>
        <v/>
      </c>
      <c r="R629" s="31"/>
      <c r="S629" s="31">
        <v>627</v>
      </c>
      <c r="T629" s="31" t="str">
        <f t="shared" ca="1" si="27"/>
        <v/>
      </c>
      <c r="U629" s="31" t="str">
        <f t="shared" ca="1" si="28"/>
        <v/>
      </c>
      <c r="V629" s="31" t="str">
        <f ca="1">IF(INDEX(Tendina_Brand_per_Settore,SERVIZIO!$A$4)='Pivot Punti Vendita'!$T629,'Pivot Punti Vendita'!$U629,"")</f>
        <v/>
      </c>
    </row>
    <row r="630" spans="15:22" x14ac:dyDescent="0.25">
      <c r="O630" s="31" t="str">
        <f ca="1">IFERROR(IF(SERVIZIO!$A$3=1,IF(GETPIVOTDATA("N. Punti Vendita",$A$1,"Brand",$A630,"Data",DATE(YEAR(INDEX(Tendina_Data,SERVIZIO!$A$2)),MONTH(INDEX(Tendina_Data,SERVIZIO!$A$2)),1),"Settore",$B630)&lt;&gt;"",GETPIVOTDATA("N. Punti Vendita",$A$1,"Brand",$A630,"Data",DATE(YEAR(INDEX(Tendina_Data,SERVIZIO!$A$2)),MONTH(INDEX(Tendina_Data,SERVIZIO!$A$2)),1),"Settore",$B630),""),IF(AND(GETPIVOTDATA("N. Punti Vendita",$A$1,"Brand",$A630,"Data",DATE(YEAR(INDEX(Tendina_Data,SERVIZIO!$A$2)),MONTH(INDEX(Tendina_Data,SERVIZIO!$A$2)),1),"Settore",INDEX(Tendina_Settori,SERVIZIO!$A$3))&lt;&gt;"",INDEX(Tendina_Settori,SERVIZIO!$A$3)=$B630)=TRUE,GETPIVOTDATA("N. Punti Vendita",$A$1,"Brand",$A630,"Data",DATE(YEAR(INDEX(Tendina_Data,SERVIZIO!$A$2)),MONTH(INDEX(Tendina_Data,SERVIZIO!$A$2)),1),"Settore",INDEX(Tendina_Settori,SERVIZIO!$A$3)),"")),"")</f>
        <v/>
      </c>
      <c r="P630" s="31" t="str">
        <f ca="1">IF(O630&lt;&gt;"",O630-(COUNTIF($O$3:O630,O630)/1000),"")</f>
        <v/>
      </c>
      <c r="Q630" s="31" t="str">
        <f t="shared" ca="1" si="29"/>
        <v/>
      </c>
      <c r="R630" s="31"/>
      <c r="S630" s="31">
        <v>628</v>
      </c>
      <c r="T630" s="31" t="str">
        <f t="shared" ca="1" si="27"/>
        <v/>
      </c>
      <c r="U630" s="31" t="str">
        <f t="shared" ca="1" si="28"/>
        <v/>
      </c>
      <c r="V630" s="31" t="str">
        <f ca="1">IF(INDEX(Tendina_Brand_per_Settore,SERVIZIO!$A$4)='Pivot Punti Vendita'!$T630,'Pivot Punti Vendita'!$U630,"")</f>
        <v/>
      </c>
    </row>
    <row r="631" spans="15:22" x14ac:dyDescent="0.25">
      <c r="O631" s="31" t="str">
        <f ca="1">IFERROR(IF(SERVIZIO!$A$3=1,IF(GETPIVOTDATA("N. Punti Vendita",$A$1,"Brand",$A631,"Data",DATE(YEAR(INDEX(Tendina_Data,SERVIZIO!$A$2)),MONTH(INDEX(Tendina_Data,SERVIZIO!$A$2)),1),"Settore",$B631)&lt;&gt;"",GETPIVOTDATA("N. Punti Vendita",$A$1,"Brand",$A631,"Data",DATE(YEAR(INDEX(Tendina_Data,SERVIZIO!$A$2)),MONTH(INDEX(Tendina_Data,SERVIZIO!$A$2)),1),"Settore",$B631),""),IF(AND(GETPIVOTDATA("N. Punti Vendita",$A$1,"Brand",$A631,"Data",DATE(YEAR(INDEX(Tendina_Data,SERVIZIO!$A$2)),MONTH(INDEX(Tendina_Data,SERVIZIO!$A$2)),1),"Settore",INDEX(Tendina_Settori,SERVIZIO!$A$3))&lt;&gt;"",INDEX(Tendina_Settori,SERVIZIO!$A$3)=$B631)=TRUE,GETPIVOTDATA("N. Punti Vendita",$A$1,"Brand",$A631,"Data",DATE(YEAR(INDEX(Tendina_Data,SERVIZIO!$A$2)),MONTH(INDEX(Tendina_Data,SERVIZIO!$A$2)),1),"Settore",INDEX(Tendina_Settori,SERVIZIO!$A$3)),"")),"")</f>
        <v/>
      </c>
      <c r="P631" s="31" t="str">
        <f ca="1">IF(O631&lt;&gt;"",O631-(COUNTIF($O$3:O631,O631)/1000),"")</f>
        <v/>
      </c>
      <c r="Q631" s="31" t="str">
        <f t="shared" ca="1" si="29"/>
        <v/>
      </c>
      <c r="R631" s="31"/>
      <c r="S631" s="31">
        <v>629</v>
      </c>
      <c r="T631" s="31" t="str">
        <f t="shared" ca="1" si="27"/>
        <v/>
      </c>
      <c r="U631" s="31" t="str">
        <f t="shared" ca="1" si="28"/>
        <v/>
      </c>
      <c r="V631" s="31" t="str">
        <f ca="1">IF(INDEX(Tendina_Brand_per_Settore,SERVIZIO!$A$4)='Pivot Punti Vendita'!$T631,'Pivot Punti Vendita'!$U631,"")</f>
        <v/>
      </c>
    </row>
    <row r="632" spans="15:22" x14ac:dyDescent="0.25">
      <c r="O632" s="31" t="str">
        <f ca="1">IFERROR(IF(SERVIZIO!$A$3=1,IF(GETPIVOTDATA("N. Punti Vendita",$A$1,"Brand",$A632,"Data",DATE(YEAR(INDEX(Tendina_Data,SERVIZIO!$A$2)),MONTH(INDEX(Tendina_Data,SERVIZIO!$A$2)),1),"Settore",$B632)&lt;&gt;"",GETPIVOTDATA("N. Punti Vendita",$A$1,"Brand",$A632,"Data",DATE(YEAR(INDEX(Tendina_Data,SERVIZIO!$A$2)),MONTH(INDEX(Tendina_Data,SERVIZIO!$A$2)),1),"Settore",$B632),""),IF(AND(GETPIVOTDATA("N. Punti Vendita",$A$1,"Brand",$A632,"Data",DATE(YEAR(INDEX(Tendina_Data,SERVIZIO!$A$2)),MONTH(INDEX(Tendina_Data,SERVIZIO!$A$2)),1),"Settore",INDEX(Tendina_Settori,SERVIZIO!$A$3))&lt;&gt;"",INDEX(Tendina_Settori,SERVIZIO!$A$3)=$B632)=TRUE,GETPIVOTDATA("N. Punti Vendita",$A$1,"Brand",$A632,"Data",DATE(YEAR(INDEX(Tendina_Data,SERVIZIO!$A$2)),MONTH(INDEX(Tendina_Data,SERVIZIO!$A$2)),1),"Settore",INDEX(Tendina_Settori,SERVIZIO!$A$3)),"")),"")</f>
        <v/>
      </c>
      <c r="P632" s="31" t="str">
        <f ca="1">IF(O632&lt;&gt;"",O632-(COUNTIF($O$3:O632,O632)/1000),"")</f>
        <v/>
      </c>
      <c r="Q632" s="31" t="str">
        <f t="shared" ca="1" si="29"/>
        <v/>
      </c>
      <c r="R632" s="31"/>
      <c r="S632" s="31">
        <v>630</v>
      </c>
      <c r="T632" s="31" t="str">
        <f t="shared" ca="1" si="27"/>
        <v/>
      </c>
      <c r="U632" s="31" t="str">
        <f t="shared" ca="1" si="28"/>
        <v/>
      </c>
      <c r="V632" s="31" t="str">
        <f ca="1">IF(INDEX(Tendina_Brand_per_Settore,SERVIZIO!$A$4)='Pivot Punti Vendita'!$T632,'Pivot Punti Vendita'!$U632,"")</f>
        <v/>
      </c>
    </row>
    <row r="633" spans="15:22" x14ac:dyDescent="0.25">
      <c r="O633" s="31" t="str">
        <f ca="1">IFERROR(IF(SERVIZIO!$A$3=1,IF(GETPIVOTDATA("N. Punti Vendita",$A$1,"Brand",$A633,"Data",DATE(YEAR(INDEX(Tendina_Data,SERVIZIO!$A$2)),MONTH(INDEX(Tendina_Data,SERVIZIO!$A$2)),1),"Settore",$B633)&lt;&gt;"",GETPIVOTDATA("N. Punti Vendita",$A$1,"Brand",$A633,"Data",DATE(YEAR(INDEX(Tendina_Data,SERVIZIO!$A$2)),MONTH(INDEX(Tendina_Data,SERVIZIO!$A$2)),1),"Settore",$B633),""),IF(AND(GETPIVOTDATA("N. Punti Vendita",$A$1,"Brand",$A633,"Data",DATE(YEAR(INDEX(Tendina_Data,SERVIZIO!$A$2)),MONTH(INDEX(Tendina_Data,SERVIZIO!$A$2)),1),"Settore",INDEX(Tendina_Settori,SERVIZIO!$A$3))&lt;&gt;"",INDEX(Tendina_Settori,SERVIZIO!$A$3)=$B633)=TRUE,GETPIVOTDATA("N. Punti Vendita",$A$1,"Brand",$A633,"Data",DATE(YEAR(INDEX(Tendina_Data,SERVIZIO!$A$2)),MONTH(INDEX(Tendina_Data,SERVIZIO!$A$2)),1),"Settore",INDEX(Tendina_Settori,SERVIZIO!$A$3)),"")),"")</f>
        <v/>
      </c>
      <c r="P633" s="31" t="str">
        <f ca="1">IF(O633&lt;&gt;"",O633-(COUNTIF($O$3:O633,O633)/1000),"")</f>
        <v/>
      </c>
      <c r="Q633" s="31" t="str">
        <f t="shared" ca="1" si="29"/>
        <v/>
      </c>
      <c r="R633" s="31"/>
      <c r="S633" s="31">
        <v>631</v>
      </c>
      <c r="T633" s="31" t="str">
        <f t="shared" ca="1" si="27"/>
        <v/>
      </c>
      <c r="U633" s="31" t="str">
        <f t="shared" ca="1" si="28"/>
        <v/>
      </c>
      <c r="V633" s="31" t="str">
        <f ca="1">IF(INDEX(Tendina_Brand_per_Settore,SERVIZIO!$A$4)='Pivot Punti Vendita'!$T633,'Pivot Punti Vendita'!$U633,"")</f>
        <v/>
      </c>
    </row>
    <row r="634" spans="15:22" x14ac:dyDescent="0.25">
      <c r="O634" s="31" t="str">
        <f ca="1">IFERROR(IF(SERVIZIO!$A$3=1,IF(GETPIVOTDATA("N. Punti Vendita",$A$1,"Brand",$A634,"Data",DATE(YEAR(INDEX(Tendina_Data,SERVIZIO!$A$2)),MONTH(INDEX(Tendina_Data,SERVIZIO!$A$2)),1),"Settore",$B634)&lt;&gt;"",GETPIVOTDATA("N. Punti Vendita",$A$1,"Brand",$A634,"Data",DATE(YEAR(INDEX(Tendina_Data,SERVIZIO!$A$2)),MONTH(INDEX(Tendina_Data,SERVIZIO!$A$2)),1),"Settore",$B634),""),IF(AND(GETPIVOTDATA("N. Punti Vendita",$A$1,"Brand",$A634,"Data",DATE(YEAR(INDEX(Tendina_Data,SERVIZIO!$A$2)),MONTH(INDEX(Tendina_Data,SERVIZIO!$A$2)),1),"Settore",INDEX(Tendina_Settori,SERVIZIO!$A$3))&lt;&gt;"",INDEX(Tendina_Settori,SERVIZIO!$A$3)=$B634)=TRUE,GETPIVOTDATA("N. Punti Vendita",$A$1,"Brand",$A634,"Data",DATE(YEAR(INDEX(Tendina_Data,SERVIZIO!$A$2)),MONTH(INDEX(Tendina_Data,SERVIZIO!$A$2)),1),"Settore",INDEX(Tendina_Settori,SERVIZIO!$A$3)),"")),"")</f>
        <v/>
      </c>
      <c r="P634" s="31" t="str">
        <f ca="1">IF(O634&lt;&gt;"",O634-(COUNTIF($O$3:O634,O634)/1000),"")</f>
        <v/>
      </c>
      <c r="Q634" s="31" t="str">
        <f t="shared" ca="1" si="29"/>
        <v/>
      </c>
      <c r="R634" s="31"/>
      <c r="S634" s="31">
        <v>632</v>
      </c>
      <c r="T634" s="31" t="str">
        <f t="shared" ca="1" si="27"/>
        <v/>
      </c>
      <c r="U634" s="31" t="str">
        <f t="shared" ca="1" si="28"/>
        <v/>
      </c>
      <c r="V634" s="31" t="str">
        <f ca="1">IF(INDEX(Tendina_Brand_per_Settore,SERVIZIO!$A$4)='Pivot Punti Vendita'!$T634,'Pivot Punti Vendita'!$U634,"")</f>
        <v/>
      </c>
    </row>
    <row r="635" spans="15:22" x14ac:dyDescent="0.25">
      <c r="O635" s="31" t="str">
        <f ca="1">IFERROR(IF(SERVIZIO!$A$3=1,IF(GETPIVOTDATA("N. Punti Vendita",$A$1,"Brand",$A635,"Data",DATE(YEAR(INDEX(Tendina_Data,SERVIZIO!$A$2)),MONTH(INDEX(Tendina_Data,SERVIZIO!$A$2)),1),"Settore",$B635)&lt;&gt;"",GETPIVOTDATA("N. Punti Vendita",$A$1,"Brand",$A635,"Data",DATE(YEAR(INDEX(Tendina_Data,SERVIZIO!$A$2)),MONTH(INDEX(Tendina_Data,SERVIZIO!$A$2)),1),"Settore",$B635),""),IF(AND(GETPIVOTDATA("N. Punti Vendita",$A$1,"Brand",$A635,"Data",DATE(YEAR(INDEX(Tendina_Data,SERVIZIO!$A$2)),MONTH(INDEX(Tendina_Data,SERVIZIO!$A$2)),1),"Settore",INDEX(Tendina_Settori,SERVIZIO!$A$3))&lt;&gt;"",INDEX(Tendina_Settori,SERVIZIO!$A$3)=$B635)=TRUE,GETPIVOTDATA("N. Punti Vendita",$A$1,"Brand",$A635,"Data",DATE(YEAR(INDEX(Tendina_Data,SERVIZIO!$A$2)),MONTH(INDEX(Tendina_Data,SERVIZIO!$A$2)),1),"Settore",INDEX(Tendina_Settori,SERVIZIO!$A$3)),"")),"")</f>
        <v/>
      </c>
      <c r="P635" s="31" t="str">
        <f ca="1">IF(O635&lt;&gt;"",O635-(COUNTIF($O$3:O635,O635)/1000),"")</f>
        <v/>
      </c>
      <c r="Q635" s="31" t="str">
        <f t="shared" ca="1" si="29"/>
        <v/>
      </c>
      <c r="R635" s="31"/>
      <c r="S635" s="31">
        <v>633</v>
      </c>
      <c r="T635" s="31" t="str">
        <f t="shared" ca="1" si="27"/>
        <v/>
      </c>
      <c r="U635" s="31" t="str">
        <f t="shared" ca="1" si="28"/>
        <v/>
      </c>
      <c r="V635" s="31" t="str">
        <f ca="1">IF(INDEX(Tendina_Brand_per_Settore,SERVIZIO!$A$4)='Pivot Punti Vendita'!$T635,'Pivot Punti Vendita'!$U635,"")</f>
        <v/>
      </c>
    </row>
    <row r="636" spans="15:22" x14ac:dyDescent="0.25">
      <c r="O636" s="31" t="str">
        <f ca="1">IFERROR(IF(SERVIZIO!$A$3=1,IF(GETPIVOTDATA("N. Punti Vendita",$A$1,"Brand",$A636,"Data",DATE(YEAR(INDEX(Tendina_Data,SERVIZIO!$A$2)),MONTH(INDEX(Tendina_Data,SERVIZIO!$A$2)),1),"Settore",$B636)&lt;&gt;"",GETPIVOTDATA("N. Punti Vendita",$A$1,"Brand",$A636,"Data",DATE(YEAR(INDEX(Tendina_Data,SERVIZIO!$A$2)),MONTH(INDEX(Tendina_Data,SERVIZIO!$A$2)),1),"Settore",$B636),""),IF(AND(GETPIVOTDATA("N. Punti Vendita",$A$1,"Brand",$A636,"Data",DATE(YEAR(INDEX(Tendina_Data,SERVIZIO!$A$2)),MONTH(INDEX(Tendina_Data,SERVIZIO!$A$2)),1),"Settore",INDEX(Tendina_Settori,SERVIZIO!$A$3))&lt;&gt;"",INDEX(Tendina_Settori,SERVIZIO!$A$3)=$B636)=TRUE,GETPIVOTDATA("N. Punti Vendita",$A$1,"Brand",$A636,"Data",DATE(YEAR(INDEX(Tendina_Data,SERVIZIO!$A$2)),MONTH(INDEX(Tendina_Data,SERVIZIO!$A$2)),1),"Settore",INDEX(Tendina_Settori,SERVIZIO!$A$3)),"")),"")</f>
        <v/>
      </c>
      <c r="P636" s="31" t="str">
        <f ca="1">IF(O636&lt;&gt;"",O636-(COUNTIF($O$3:O636,O636)/1000),"")</f>
        <v/>
      </c>
      <c r="Q636" s="31" t="str">
        <f t="shared" ca="1" si="29"/>
        <v/>
      </c>
      <c r="R636" s="31"/>
      <c r="S636" s="31">
        <v>634</v>
      </c>
      <c r="T636" s="31" t="str">
        <f t="shared" ca="1" si="27"/>
        <v/>
      </c>
      <c r="U636" s="31" t="str">
        <f t="shared" ca="1" si="28"/>
        <v/>
      </c>
      <c r="V636" s="31" t="str">
        <f ca="1">IF(INDEX(Tendina_Brand_per_Settore,SERVIZIO!$A$4)='Pivot Punti Vendita'!$T636,'Pivot Punti Vendita'!$U636,"")</f>
        <v/>
      </c>
    </row>
    <row r="637" spans="15:22" x14ac:dyDescent="0.25">
      <c r="O637" s="31" t="str">
        <f ca="1">IFERROR(IF(SERVIZIO!$A$3=1,IF(GETPIVOTDATA("N. Punti Vendita",$A$1,"Brand",$A637,"Data",DATE(YEAR(INDEX(Tendina_Data,SERVIZIO!$A$2)),MONTH(INDEX(Tendina_Data,SERVIZIO!$A$2)),1),"Settore",$B637)&lt;&gt;"",GETPIVOTDATA("N. Punti Vendita",$A$1,"Brand",$A637,"Data",DATE(YEAR(INDEX(Tendina_Data,SERVIZIO!$A$2)),MONTH(INDEX(Tendina_Data,SERVIZIO!$A$2)),1),"Settore",$B637),""),IF(AND(GETPIVOTDATA("N. Punti Vendita",$A$1,"Brand",$A637,"Data",DATE(YEAR(INDEX(Tendina_Data,SERVIZIO!$A$2)),MONTH(INDEX(Tendina_Data,SERVIZIO!$A$2)),1),"Settore",INDEX(Tendina_Settori,SERVIZIO!$A$3))&lt;&gt;"",INDEX(Tendina_Settori,SERVIZIO!$A$3)=$B637)=TRUE,GETPIVOTDATA("N. Punti Vendita",$A$1,"Brand",$A637,"Data",DATE(YEAR(INDEX(Tendina_Data,SERVIZIO!$A$2)),MONTH(INDEX(Tendina_Data,SERVIZIO!$A$2)),1),"Settore",INDEX(Tendina_Settori,SERVIZIO!$A$3)),"")),"")</f>
        <v/>
      </c>
      <c r="P637" s="31" t="str">
        <f ca="1">IF(O637&lt;&gt;"",O637-(COUNTIF($O$3:O637,O637)/1000),"")</f>
        <v/>
      </c>
      <c r="Q637" s="31" t="str">
        <f t="shared" ca="1" si="29"/>
        <v/>
      </c>
      <c r="R637" s="31"/>
      <c r="S637" s="31">
        <v>635</v>
      </c>
      <c r="T637" s="31" t="str">
        <f t="shared" ca="1" si="27"/>
        <v/>
      </c>
      <c r="U637" s="31" t="str">
        <f t="shared" ca="1" si="28"/>
        <v/>
      </c>
      <c r="V637" s="31" t="str">
        <f ca="1">IF(INDEX(Tendina_Brand_per_Settore,SERVIZIO!$A$4)='Pivot Punti Vendita'!$T637,'Pivot Punti Vendita'!$U637,"")</f>
        <v/>
      </c>
    </row>
    <row r="638" spans="15:22" x14ac:dyDescent="0.25">
      <c r="O638" s="31" t="str">
        <f ca="1">IFERROR(IF(SERVIZIO!$A$3=1,IF(GETPIVOTDATA("N. Punti Vendita",$A$1,"Brand",$A638,"Data",DATE(YEAR(INDEX(Tendina_Data,SERVIZIO!$A$2)),MONTH(INDEX(Tendina_Data,SERVIZIO!$A$2)),1),"Settore",$B638)&lt;&gt;"",GETPIVOTDATA("N. Punti Vendita",$A$1,"Brand",$A638,"Data",DATE(YEAR(INDEX(Tendina_Data,SERVIZIO!$A$2)),MONTH(INDEX(Tendina_Data,SERVIZIO!$A$2)),1),"Settore",$B638),""),IF(AND(GETPIVOTDATA("N. Punti Vendita",$A$1,"Brand",$A638,"Data",DATE(YEAR(INDEX(Tendina_Data,SERVIZIO!$A$2)),MONTH(INDEX(Tendina_Data,SERVIZIO!$A$2)),1),"Settore",INDEX(Tendina_Settori,SERVIZIO!$A$3))&lt;&gt;"",INDEX(Tendina_Settori,SERVIZIO!$A$3)=$B638)=TRUE,GETPIVOTDATA("N. Punti Vendita",$A$1,"Brand",$A638,"Data",DATE(YEAR(INDEX(Tendina_Data,SERVIZIO!$A$2)),MONTH(INDEX(Tendina_Data,SERVIZIO!$A$2)),1),"Settore",INDEX(Tendina_Settori,SERVIZIO!$A$3)),"")),"")</f>
        <v/>
      </c>
      <c r="P638" s="31" t="str">
        <f ca="1">IF(O638&lt;&gt;"",O638-(COUNTIF($O$3:O638,O638)/1000),"")</f>
        <v/>
      </c>
      <c r="Q638" s="31" t="str">
        <f t="shared" ca="1" si="29"/>
        <v/>
      </c>
      <c r="R638" s="31"/>
      <c r="S638" s="31">
        <v>636</v>
      </c>
      <c r="T638" s="31" t="str">
        <f t="shared" ca="1" si="27"/>
        <v/>
      </c>
      <c r="U638" s="31" t="str">
        <f t="shared" ca="1" si="28"/>
        <v/>
      </c>
      <c r="V638" s="31" t="str">
        <f ca="1">IF(INDEX(Tendina_Brand_per_Settore,SERVIZIO!$A$4)='Pivot Punti Vendita'!$T638,'Pivot Punti Vendita'!$U638,"")</f>
        <v/>
      </c>
    </row>
    <row r="639" spans="15:22" x14ac:dyDescent="0.25">
      <c r="O639" s="31" t="str">
        <f ca="1">IFERROR(IF(SERVIZIO!$A$3=1,IF(GETPIVOTDATA("N. Punti Vendita",$A$1,"Brand",$A639,"Data",DATE(YEAR(INDEX(Tendina_Data,SERVIZIO!$A$2)),MONTH(INDEX(Tendina_Data,SERVIZIO!$A$2)),1),"Settore",$B639)&lt;&gt;"",GETPIVOTDATA("N. Punti Vendita",$A$1,"Brand",$A639,"Data",DATE(YEAR(INDEX(Tendina_Data,SERVIZIO!$A$2)),MONTH(INDEX(Tendina_Data,SERVIZIO!$A$2)),1),"Settore",$B639),""),IF(AND(GETPIVOTDATA("N. Punti Vendita",$A$1,"Brand",$A639,"Data",DATE(YEAR(INDEX(Tendina_Data,SERVIZIO!$A$2)),MONTH(INDEX(Tendina_Data,SERVIZIO!$A$2)),1),"Settore",INDEX(Tendina_Settori,SERVIZIO!$A$3))&lt;&gt;"",INDEX(Tendina_Settori,SERVIZIO!$A$3)=$B639)=TRUE,GETPIVOTDATA("N. Punti Vendita",$A$1,"Brand",$A639,"Data",DATE(YEAR(INDEX(Tendina_Data,SERVIZIO!$A$2)),MONTH(INDEX(Tendina_Data,SERVIZIO!$A$2)),1),"Settore",INDEX(Tendina_Settori,SERVIZIO!$A$3)),"")),"")</f>
        <v/>
      </c>
      <c r="P639" s="31" t="str">
        <f ca="1">IF(O639&lt;&gt;"",O639-(COUNTIF($O$3:O639,O639)/1000),"")</f>
        <v/>
      </c>
      <c r="Q639" s="31" t="str">
        <f t="shared" ca="1" si="29"/>
        <v/>
      </c>
      <c r="R639" s="31"/>
      <c r="S639" s="31">
        <v>637</v>
      </c>
      <c r="T639" s="31" t="str">
        <f t="shared" ca="1" si="27"/>
        <v/>
      </c>
      <c r="U639" s="31" t="str">
        <f t="shared" ca="1" si="28"/>
        <v/>
      </c>
      <c r="V639" s="31" t="str">
        <f ca="1">IF(INDEX(Tendina_Brand_per_Settore,SERVIZIO!$A$4)='Pivot Punti Vendita'!$T639,'Pivot Punti Vendita'!$U639,"")</f>
        <v/>
      </c>
    </row>
    <row r="640" spans="15:22" x14ac:dyDescent="0.25">
      <c r="O640" s="31" t="str">
        <f ca="1">IFERROR(IF(SERVIZIO!$A$3=1,IF(GETPIVOTDATA("N. Punti Vendita",$A$1,"Brand",$A640,"Data",DATE(YEAR(INDEX(Tendina_Data,SERVIZIO!$A$2)),MONTH(INDEX(Tendina_Data,SERVIZIO!$A$2)),1),"Settore",$B640)&lt;&gt;"",GETPIVOTDATA("N. Punti Vendita",$A$1,"Brand",$A640,"Data",DATE(YEAR(INDEX(Tendina_Data,SERVIZIO!$A$2)),MONTH(INDEX(Tendina_Data,SERVIZIO!$A$2)),1),"Settore",$B640),""),IF(AND(GETPIVOTDATA("N. Punti Vendita",$A$1,"Brand",$A640,"Data",DATE(YEAR(INDEX(Tendina_Data,SERVIZIO!$A$2)),MONTH(INDEX(Tendina_Data,SERVIZIO!$A$2)),1),"Settore",INDEX(Tendina_Settori,SERVIZIO!$A$3))&lt;&gt;"",INDEX(Tendina_Settori,SERVIZIO!$A$3)=$B640)=TRUE,GETPIVOTDATA("N. Punti Vendita",$A$1,"Brand",$A640,"Data",DATE(YEAR(INDEX(Tendina_Data,SERVIZIO!$A$2)),MONTH(INDEX(Tendina_Data,SERVIZIO!$A$2)),1),"Settore",INDEX(Tendina_Settori,SERVIZIO!$A$3)),"")),"")</f>
        <v/>
      </c>
      <c r="P640" s="31" t="str">
        <f ca="1">IF(O640&lt;&gt;"",O640-(COUNTIF($O$3:O640,O640)/1000),"")</f>
        <v/>
      </c>
      <c r="Q640" s="31" t="str">
        <f t="shared" ca="1" si="29"/>
        <v/>
      </c>
      <c r="R640" s="31"/>
      <c r="S640" s="31">
        <v>638</v>
      </c>
      <c r="T640" s="31" t="str">
        <f t="shared" ca="1" si="27"/>
        <v/>
      </c>
      <c r="U640" s="31" t="str">
        <f t="shared" ca="1" si="28"/>
        <v/>
      </c>
      <c r="V640" s="31" t="str">
        <f ca="1">IF(INDEX(Tendina_Brand_per_Settore,SERVIZIO!$A$4)='Pivot Punti Vendita'!$T640,'Pivot Punti Vendita'!$U640,"")</f>
        <v/>
      </c>
    </row>
    <row r="641" spans="15:22" x14ac:dyDescent="0.25">
      <c r="O641" s="31" t="str">
        <f ca="1">IFERROR(IF(SERVIZIO!$A$3=1,IF(GETPIVOTDATA("N. Punti Vendita",$A$1,"Brand",$A641,"Data",DATE(YEAR(INDEX(Tendina_Data,SERVIZIO!$A$2)),MONTH(INDEX(Tendina_Data,SERVIZIO!$A$2)),1),"Settore",$B641)&lt;&gt;"",GETPIVOTDATA("N. Punti Vendita",$A$1,"Brand",$A641,"Data",DATE(YEAR(INDEX(Tendina_Data,SERVIZIO!$A$2)),MONTH(INDEX(Tendina_Data,SERVIZIO!$A$2)),1),"Settore",$B641),""),IF(AND(GETPIVOTDATA("N. Punti Vendita",$A$1,"Brand",$A641,"Data",DATE(YEAR(INDEX(Tendina_Data,SERVIZIO!$A$2)),MONTH(INDEX(Tendina_Data,SERVIZIO!$A$2)),1),"Settore",INDEX(Tendina_Settori,SERVIZIO!$A$3))&lt;&gt;"",INDEX(Tendina_Settori,SERVIZIO!$A$3)=$B641)=TRUE,GETPIVOTDATA("N. Punti Vendita",$A$1,"Brand",$A641,"Data",DATE(YEAR(INDEX(Tendina_Data,SERVIZIO!$A$2)),MONTH(INDEX(Tendina_Data,SERVIZIO!$A$2)),1),"Settore",INDEX(Tendina_Settori,SERVIZIO!$A$3)),"")),"")</f>
        <v/>
      </c>
      <c r="P641" s="31" t="str">
        <f ca="1">IF(O641&lt;&gt;"",O641-(COUNTIF($O$3:O641,O641)/1000),"")</f>
        <v/>
      </c>
      <c r="Q641" s="31" t="str">
        <f t="shared" ca="1" si="29"/>
        <v/>
      </c>
      <c r="R641" s="31"/>
      <c r="S641" s="31">
        <v>639</v>
      </c>
      <c r="T641" s="31" t="str">
        <f t="shared" ca="1" si="27"/>
        <v/>
      </c>
      <c r="U641" s="31" t="str">
        <f t="shared" ca="1" si="28"/>
        <v/>
      </c>
      <c r="V641" s="31" t="str">
        <f ca="1">IF(INDEX(Tendina_Brand_per_Settore,SERVIZIO!$A$4)='Pivot Punti Vendita'!$T641,'Pivot Punti Vendita'!$U641,"")</f>
        <v/>
      </c>
    </row>
    <row r="642" spans="15:22" x14ac:dyDescent="0.25">
      <c r="O642" s="31" t="str">
        <f ca="1">IFERROR(IF(SERVIZIO!$A$3=1,IF(GETPIVOTDATA("N. Punti Vendita",$A$1,"Brand",$A642,"Data",DATE(YEAR(INDEX(Tendina_Data,SERVIZIO!$A$2)),MONTH(INDEX(Tendina_Data,SERVIZIO!$A$2)),1),"Settore",$B642)&lt;&gt;"",GETPIVOTDATA("N. Punti Vendita",$A$1,"Brand",$A642,"Data",DATE(YEAR(INDEX(Tendina_Data,SERVIZIO!$A$2)),MONTH(INDEX(Tendina_Data,SERVIZIO!$A$2)),1),"Settore",$B642),""),IF(AND(GETPIVOTDATA("N. Punti Vendita",$A$1,"Brand",$A642,"Data",DATE(YEAR(INDEX(Tendina_Data,SERVIZIO!$A$2)),MONTH(INDEX(Tendina_Data,SERVIZIO!$A$2)),1),"Settore",INDEX(Tendina_Settori,SERVIZIO!$A$3))&lt;&gt;"",INDEX(Tendina_Settori,SERVIZIO!$A$3)=$B642)=TRUE,GETPIVOTDATA("N. Punti Vendita",$A$1,"Brand",$A642,"Data",DATE(YEAR(INDEX(Tendina_Data,SERVIZIO!$A$2)),MONTH(INDEX(Tendina_Data,SERVIZIO!$A$2)),1),"Settore",INDEX(Tendina_Settori,SERVIZIO!$A$3)),"")),"")</f>
        <v/>
      </c>
      <c r="P642" s="31" t="str">
        <f ca="1">IF(O642&lt;&gt;"",O642-(COUNTIF($O$3:O642,O642)/1000),"")</f>
        <v/>
      </c>
      <c r="Q642" s="31" t="str">
        <f t="shared" ca="1" si="29"/>
        <v/>
      </c>
      <c r="R642" s="31"/>
      <c r="S642" s="31">
        <v>640</v>
      </c>
      <c r="T642" s="31" t="str">
        <f t="shared" ca="1" si="27"/>
        <v/>
      </c>
      <c r="U642" s="31" t="str">
        <f t="shared" ca="1" si="28"/>
        <v/>
      </c>
      <c r="V642" s="31" t="str">
        <f ca="1">IF(INDEX(Tendina_Brand_per_Settore,SERVIZIO!$A$4)='Pivot Punti Vendita'!$T642,'Pivot Punti Vendita'!$U642,"")</f>
        <v/>
      </c>
    </row>
    <row r="643" spans="15:22" x14ac:dyDescent="0.25">
      <c r="O643" s="31" t="str">
        <f ca="1">IFERROR(IF(SERVIZIO!$A$3=1,IF(GETPIVOTDATA("N. Punti Vendita",$A$1,"Brand",$A643,"Data",DATE(YEAR(INDEX(Tendina_Data,SERVIZIO!$A$2)),MONTH(INDEX(Tendina_Data,SERVIZIO!$A$2)),1),"Settore",$B643)&lt;&gt;"",GETPIVOTDATA("N. Punti Vendita",$A$1,"Brand",$A643,"Data",DATE(YEAR(INDEX(Tendina_Data,SERVIZIO!$A$2)),MONTH(INDEX(Tendina_Data,SERVIZIO!$A$2)),1),"Settore",$B643),""),IF(AND(GETPIVOTDATA("N. Punti Vendita",$A$1,"Brand",$A643,"Data",DATE(YEAR(INDEX(Tendina_Data,SERVIZIO!$A$2)),MONTH(INDEX(Tendina_Data,SERVIZIO!$A$2)),1),"Settore",INDEX(Tendina_Settori,SERVIZIO!$A$3))&lt;&gt;"",INDEX(Tendina_Settori,SERVIZIO!$A$3)=$B643)=TRUE,GETPIVOTDATA("N. Punti Vendita",$A$1,"Brand",$A643,"Data",DATE(YEAR(INDEX(Tendina_Data,SERVIZIO!$A$2)),MONTH(INDEX(Tendina_Data,SERVIZIO!$A$2)),1),"Settore",INDEX(Tendina_Settori,SERVIZIO!$A$3)),"")),"")</f>
        <v/>
      </c>
      <c r="P643" s="31" t="str">
        <f ca="1">IF(O643&lt;&gt;"",O643-(COUNTIF($O$3:O643,O643)/1000),"")</f>
        <v/>
      </c>
      <c r="Q643" s="31" t="str">
        <f t="shared" ca="1" si="29"/>
        <v/>
      </c>
      <c r="R643" s="31"/>
      <c r="S643" s="31">
        <v>641</v>
      </c>
      <c r="T643" s="31" t="str">
        <f t="shared" ref="T643:T706" ca="1" si="30">IFERROR(INDEX($A$3:$A$1002,MATCH($S643,$Q$3:$Q$1002,0)),"")</f>
        <v/>
      </c>
      <c r="U643" s="31" t="str">
        <f t="shared" ref="U643:U706" ca="1" si="31">IFERROR(INDEX($O$3:$O$1002,MATCH($S643,$Q$3:$Q$1002,0)),"")</f>
        <v/>
      </c>
      <c r="V643" s="31" t="str">
        <f ca="1">IF(INDEX(Tendina_Brand_per_Settore,SERVIZIO!$A$4)='Pivot Punti Vendita'!$T643,'Pivot Punti Vendita'!$U643,"")</f>
        <v/>
      </c>
    </row>
    <row r="644" spans="15:22" x14ac:dyDescent="0.25">
      <c r="O644" s="31" t="str">
        <f ca="1">IFERROR(IF(SERVIZIO!$A$3=1,IF(GETPIVOTDATA("N. Punti Vendita",$A$1,"Brand",$A644,"Data",DATE(YEAR(INDEX(Tendina_Data,SERVIZIO!$A$2)),MONTH(INDEX(Tendina_Data,SERVIZIO!$A$2)),1),"Settore",$B644)&lt;&gt;"",GETPIVOTDATA("N. Punti Vendita",$A$1,"Brand",$A644,"Data",DATE(YEAR(INDEX(Tendina_Data,SERVIZIO!$A$2)),MONTH(INDEX(Tendina_Data,SERVIZIO!$A$2)),1),"Settore",$B644),""),IF(AND(GETPIVOTDATA("N. Punti Vendita",$A$1,"Brand",$A644,"Data",DATE(YEAR(INDEX(Tendina_Data,SERVIZIO!$A$2)),MONTH(INDEX(Tendina_Data,SERVIZIO!$A$2)),1),"Settore",INDEX(Tendina_Settori,SERVIZIO!$A$3))&lt;&gt;"",INDEX(Tendina_Settori,SERVIZIO!$A$3)=$B644)=TRUE,GETPIVOTDATA("N. Punti Vendita",$A$1,"Brand",$A644,"Data",DATE(YEAR(INDEX(Tendina_Data,SERVIZIO!$A$2)),MONTH(INDEX(Tendina_Data,SERVIZIO!$A$2)),1),"Settore",INDEX(Tendina_Settori,SERVIZIO!$A$3)),"")),"")</f>
        <v/>
      </c>
      <c r="P644" s="31" t="str">
        <f ca="1">IF(O644&lt;&gt;"",O644-(COUNTIF($O$3:O644,O644)/1000),"")</f>
        <v/>
      </c>
      <c r="Q644" s="31" t="str">
        <f t="shared" ref="Q644:Q707" ca="1" si="32">IFERROR(RANK($P644,$P$3:$P$1002),"")</f>
        <v/>
      </c>
      <c r="R644" s="31"/>
      <c r="S644" s="31">
        <v>642</v>
      </c>
      <c r="T644" s="31" t="str">
        <f t="shared" ca="1" si="30"/>
        <v/>
      </c>
      <c r="U644" s="31" t="str">
        <f t="shared" ca="1" si="31"/>
        <v/>
      </c>
      <c r="V644" s="31" t="str">
        <f ca="1">IF(INDEX(Tendina_Brand_per_Settore,SERVIZIO!$A$4)='Pivot Punti Vendita'!$T644,'Pivot Punti Vendita'!$U644,"")</f>
        <v/>
      </c>
    </row>
    <row r="645" spans="15:22" x14ac:dyDescent="0.25">
      <c r="O645" s="31" t="str">
        <f ca="1">IFERROR(IF(SERVIZIO!$A$3=1,IF(GETPIVOTDATA("N. Punti Vendita",$A$1,"Brand",$A645,"Data",DATE(YEAR(INDEX(Tendina_Data,SERVIZIO!$A$2)),MONTH(INDEX(Tendina_Data,SERVIZIO!$A$2)),1),"Settore",$B645)&lt;&gt;"",GETPIVOTDATA("N. Punti Vendita",$A$1,"Brand",$A645,"Data",DATE(YEAR(INDEX(Tendina_Data,SERVIZIO!$A$2)),MONTH(INDEX(Tendina_Data,SERVIZIO!$A$2)),1),"Settore",$B645),""),IF(AND(GETPIVOTDATA("N. Punti Vendita",$A$1,"Brand",$A645,"Data",DATE(YEAR(INDEX(Tendina_Data,SERVIZIO!$A$2)),MONTH(INDEX(Tendina_Data,SERVIZIO!$A$2)),1),"Settore",INDEX(Tendina_Settori,SERVIZIO!$A$3))&lt;&gt;"",INDEX(Tendina_Settori,SERVIZIO!$A$3)=$B645)=TRUE,GETPIVOTDATA("N. Punti Vendita",$A$1,"Brand",$A645,"Data",DATE(YEAR(INDEX(Tendina_Data,SERVIZIO!$A$2)),MONTH(INDEX(Tendina_Data,SERVIZIO!$A$2)),1),"Settore",INDEX(Tendina_Settori,SERVIZIO!$A$3)),"")),"")</f>
        <v/>
      </c>
      <c r="P645" s="31" t="str">
        <f ca="1">IF(O645&lt;&gt;"",O645-(COUNTIF($O$3:O645,O645)/1000),"")</f>
        <v/>
      </c>
      <c r="Q645" s="31" t="str">
        <f t="shared" ca="1" si="32"/>
        <v/>
      </c>
      <c r="R645" s="31"/>
      <c r="S645" s="31">
        <v>643</v>
      </c>
      <c r="T645" s="31" t="str">
        <f t="shared" ca="1" si="30"/>
        <v/>
      </c>
      <c r="U645" s="31" t="str">
        <f t="shared" ca="1" si="31"/>
        <v/>
      </c>
      <c r="V645" s="31" t="str">
        <f ca="1">IF(INDEX(Tendina_Brand_per_Settore,SERVIZIO!$A$4)='Pivot Punti Vendita'!$T645,'Pivot Punti Vendita'!$U645,"")</f>
        <v/>
      </c>
    </row>
    <row r="646" spans="15:22" x14ac:dyDescent="0.25">
      <c r="O646" s="31" t="str">
        <f ca="1">IFERROR(IF(SERVIZIO!$A$3=1,IF(GETPIVOTDATA("N. Punti Vendita",$A$1,"Brand",$A646,"Data",DATE(YEAR(INDEX(Tendina_Data,SERVIZIO!$A$2)),MONTH(INDEX(Tendina_Data,SERVIZIO!$A$2)),1),"Settore",$B646)&lt;&gt;"",GETPIVOTDATA("N. Punti Vendita",$A$1,"Brand",$A646,"Data",DATE(YEAR(INDEX(Tendina_Data,SERVIZIO!$A$2)),MONTH(INDEX(Tendina_Data,SERVIZIO!$A$2)),1),"Settore",$B646),""),IF(AND(GETPIVOTDATA("N. Punti Vendita",$A$1,"Brand",$A646,"Data",DATE(YEAR(INDEX(Tendina_Data,SERVIZIO!$A$2)),MONTH(INDEX(Tendina_Data,SERVIZIO!$A$2)),1),"Settore",INDEX(Tendina_Settori,SERVIZIO!$A$3))&lt;&gt;"",INDEX(Tendina_Settori,SERVIZIO!$A$3)=$B646)=TRUE,GETPIVOTDATA("N. Punti Vendita",$A$1,"Brand",$A646,"Data",DATE(YEAR(INDEX(Tendina_Data,SERVIZIO!$A$2)),MONTH(INDEX(Tendina_Data,SERVIZIO!$A$2)),1),"Settore",INDEX(Tendina_Settori,SERVIZIO!$A$3)),"")),"")</f>
        <v/>
      </c>
      <c r="P646" s="31" t="str">
        <f ca="1">IF(O646&lt;&gt;"",O646-(COUNTIF($O$3:O646,O646)/1000),"")</f>
        <v/>
      </c>
      <c r="Q646" s="31" t="str">
        <f t="shared" ca="1" si="32"/>
        <v/>
      </c>
      <c r="R646" s="31"/>
      <c r="S646" s="31">
        <v>644</v>
      </c>
      <c r="T646" s="31" t="str">
        <f t="shared" ca="1" si="30"/>
        <v/>
      </c>
      <c r="U646" s="31" t="str">
        <f t="shared" ca="1" si="31"/>
        <v/>
      </c>
      <c r="V646" s="31" t="str">
        <f ca="1">IF(INDEX(Tendina_Brand_per_Settore,SERVIZIO!$A$4)='Pivot Punti Vendita'!$T646,'Pivot Punti Vendita'!$U646,"")</f>
        <v/>
      </c>
    </row>
    <row r="647" spans="15:22" x14ac:dyDescent="0.25">
      <c r="O647" s="31" t="str">
        <f ca="1">IFERROR(IF(SERVIZIO!$A$3=1,IF(GETPIVOTDATA("N. Punti Vendita",$A$1,"Brand",$A647,"Data",DATE(YEAR(INDEX(Tendina_Data,SERVIZIO!$A$2)),MONTH(INDEX(Tendina_Data,SERVIZIO!$A$2)),1),"Settore",$B647)&lt;&gt;"",GETPIVOTDATA("N. Punti Vendita",$A$1,"Brand",$A647,"Data",DATE(YEAR(INDEX(Tendina_Data,SERVIZIO!$A$2)),MONTH(INDEX(Tendina_Data,SERVIZIO!$A$2)),1),"Settore",$B647),""),IF(AND(GETPIVOTDATA("N. Punti Vendita",$A$1,"Brand",$A647,"Data",DATE(YEAR(INDEX(Tendina_Data,SERVIZIO!$A$2)),MONTH(INDEX(Tendina_Data,SERVIZIO!$A$2)),1),"Settore",INDEX(Tendina_Settori,SERVIZIO!$A$3))&lt;&gt;"",INDEX(Tendina_Settori,SERVIZIO!$A$3)=$B647)=TRUE,GETPIVOTDATA("N. Punti Vendita",$A$1,"Brand",$A647,"Data",DATE(YEAR(INDEX(Tendina_Data,SERVIZIO!$A$2)),MONTH(INDEX(Tendina_Data,SERVIZIO!$A$2)),1),"Settore",INDEX(Tendina_Settori,SERVIZIO!$A$3)),"")),"")</f>
        <v/>
      </c>
      <c r="P647" s="31" t="str">
        <f ca="1">IF(O647&lt;&gt;"",O647-(COUNTIF($O$3:O647,O647)/1000),"")</f>
        <v/>
      </c>
      <c r="Q647" s="31" t="str">
        <f t="shared" ca="1" si="32"/>
        <v/>
      </c>
      <c r="R647" s="31"/>
      <c r="S647" s="31">
        <v>645</v>
      </c>
      <c r="T647" s="31" t="str">
        <f t="shared" ca="1" si="30"/>
        <v/>
      </c>
      <c r="U647" s="31" t="str">
        <f t="shared" ca="1" si="31"/>
        <v/>
      </c>
      <c r="V647" s="31" t="str">
        <f ca="1">IF(INDEX(Tendina_Brand_per_Settore,SERVIZIO!$A$4)='Pivot Punti Vendita'!$T647,'Pivot Punti Vendita'!$U647,"")</f>
        <v/>
      </c>
    </row>
    <row r="648" spans="15:22" x14ac:dyDescent="0.25">
      <c r="O648" s="31" t="str">
        <f ca="1">IFERROR(IF(SERVIZIO!$A$3=1,IF(GETPIVOTDATA("N. Punti Vendita",$A$1,"Brand",$A648,"Data",DATE(YEAR(INDEX(Tendina_Data,SERVIZIO!$A$2)),MONTH(INDEX(Tendina_Data,SERVIZIO!$A$2)),1),"Settore",$B648)&lt;&gt;"",GETPIVOTDATA("N. Punti Vendita",$A$1,"Brand",$A648,"Data",DATE(YEAR(INDEX(Tendina_Data,SERVIZIO!$A$2)),MONTH(INDEX(Tendina_Data,SERVIZIO!$A$2)),1),"Settore",$B648),""),IF(AND(GETPIVOTDATA("N. Punti Vendita",$A$1,"Brand",$A648,"Data",DATE(YEAR(INDEX(Tendina_Data,SERVIZIO!$A$2)),MONTH(INDEX(Tendina_Data,SERVIZIO!$A$2)),1),"Settore",INDEX(Tendina_Settori,SERVIZIO!$A$3))&lt;&gt;"",INDEX(Tendina_Settori,SERVIZIO!$A$3)=$B648)=TRUE,GETPIVOTDATA("N. Punti Vendita",$A$1,"Brand",$A648,"Data",DATE(YEAR(INDEX(Tendina_Data,SERVIZIO!$A$2)),MONTH(INDEX(Tendina_Data,SERVIZIO!$A$2)),1),"Settore",INDEX(Tendina_Settori,SERVIZIO!$A$3)),"")),"")</f>
        <v/>
      </c>
      <c r="P648" s="31" t="str">
        <f ca="1">IF(O648&lt;&gt;"",O648-(COUNTIF($O$3:O648,O648)/1000),"")</f>
        <v/>
      </c>
      <c r="Q648" s="31" t="str">
        <f t="shared" ca="1" si="32"/>
        <v/>
      </c>
      <c r="R648" s="31"/>
      <c r="S648" s="31">
        <v>646</v>
      </c>
      <c r="T648" s="31" t="str">
        <f t="shared" ca="1" si="30"/>
        <v/>
      </c>
      <c r="U648" s="31" t="str">
        <f t="shared" ca="1" si="31"/>
        <v/>
      </c>
      <c r="V648" s="31" t="str">
        <f ca="1">IF(INDEX(Tendina_Brand_per_Settore,SERVIZIO!$A$4)='Pivot Punti Vendita'!$T648,'Pivot Punti Vendita'!$U648,"")</f>
        <v/>
      </c>
    </row>
    <row r="649" spans="15:22" x14ac:dyDescent="0.25">
      <c r="O649" s="31" t="str">
        <f ca="1">IFERROR(IF(SERVIZIO!$A$3=1,IF(GETPIVOTDATA("N. Punti Vendita",$A$1,"Brand",$A649,"Data",DATE(YEAR(INDEX(Tendina_Data,SERVIZIO!$A$2)),MONTH(INDEX(Tendina_Data,SERVIZIO!$A$2)),1),"Settore",$B649)&lt;&gt;"",GETPIVOTDATA("N. Punti Vendita",$A$1,"Brand",$A649,"Data",DATE(YEAR(INDEX(Tendina_Data,SERVIZIO!$A$2)),MONTH(INDEX(Tendina_Data,SERVIZIO!$A$2)),1),"Settore",$B649),""),IF(AND(GETPIVOTDATA("N. Punti Vendita",$A$1,"Brand",$A649,"Data",DATE(YEAR(INDEX(Tendina_Data,SERVIZIO!$A$2)),MONTH(INDEX(Tendina_Data,SERVIZIO!$A$2)),1),"Settore",INDEX(Tendina_Settori,SERVIZIO!$A$3))&lt;&gt;"",INDEX(Tendina_Settori,SERVIZIO!$A$3)=$B649)=TRUE,GETPIVOTDATA("N. Punti Vendita",$A$1,"Brand",$A649,"Data",DATE(YEAR(INDEX(Tendina_Data,SERVIZIO!$A$2)),MONTH(INDEX(Tendina_Data,SERVIZIO!$A$2)),1),"Settore",INDEX(Tendina_Settori,SERVIZIO!$A$3)),"")),"")</f>
        <v/>
      </c>
      <c r="P649" s="31" t="str">
        <f ca="1">IF(O649&lt;&gt;"",O649-(COUNTIF($O$3:O649,O649)/1000),"")</f>
        <v/>
      </c>
      <c r="Q649" s="31" t="str">
        <f t="shared" ca="1" si="32"/>
        <v/>
      </c>
      <c r="R649" s="31"/>
      <c r="S649" s="31">
        <v>647</v>
      </c>
      <c r="T649" s="31" t="str">
        <f t="shared" ca="1" si="30"/>
        <v/>
      </c>
      <c r="U649" s="31" t="str">
        <f t="shared" ca="1" si="31"/>
        <v/>
      </c>
      <c r="V649" s="31" t="str">
        <f ca="1">IF(INDEX(Tendina_Brand_per_Settore,SERVIZIO!$A$4)='Pivot Punti Vendita'!$T649,'Pivot Punti Vendita'!$U649,"")</f>
        <v/>
      </c>
    </row>
    <row r="650" spans="15:22" x14ac:dyDescent="0.25">
      <c r="O650" s="31" t="str">
        <f ca="1">IFERROR(IF(SERVIZIO!$A$3=1,IF(GETPIVOTDATA("N. Punti Vendita",$A$1,"Brand",$A650,"Data",DATE(YEAR(INDEX(Tendina_Data,SERVIZIO!$A$2)),MONTH(INDEX(Tendina_Data,SERVIZIO!$A$2)),1),"Settore",$B650)&lt;&gt;"",GETPIVOTDATA("N. Punti Vendita",$A$1,"Brand",$A650,"Data",DATE(YEAR(INDEX(Tendina_Data,SERVIZIO!$A$2)),MONTH(INDEX(Tendina_Data,SERVIZIO!$A$2)),1),"Settore",$B650),""),IF(AND(GETPIVOTDATA("N. Punti Vendita",$A$1,"Brand",$A650,"Data",DATE(YEAR(INDEX(Tendina_Data,SERVIZIO!$A$2)),MONTH(INDEX(Tendina_Data,SERVIZIO!$A$2)),1),"Settore",INDEX(Tendina_Settori,SERVIZIO!$A$3))&lt;&gt;"",INDEX(Tendina_Settori,SERVIZIO!$A$3)=$B650)=TRUE,GETPIVOTDATA("N. Punti Vendita",$A$1,"Brand",$A650,"Data",DATE(YEAR(INDEX(Tendina_Data,SERVIZIO!$A$2)),MONTH(INDEX(Tendina_Data,SERVIZIO!$A$2)),1),"Settore",INDEX(Tendina_Settori,SERVIZIO!$A$3)),"")),"")</f>
        <v/>
      </c>
      <c r="P650" s="31" t="str">
        <f ca="1">IF(O650&lt;&gt;"",O650-(COUNTIF($O$3:O650,O650)/1000),"")</f>
        <v/>
      </c>
      <c r="Q650" s="31" t="str">
        <f t="shared" ca="1" si="32"/>
        <v/>
      </c>
      <c r="R650" s="31"/>
      <c r="S650" s="31">
        <v>648</v>
      </c>
      <c r="T650" s="31" t="str">
        <f t="shared" ca="1" si="30"/>
        <v/>
      </c>
      <c r="U650" s="31" t="str">
        <f t="shared" ca="1" si="31"/>
        <v/>
      </c>
      <c r="V650" s="31" t="str">
        <f ca="1">IF(INDEX(Tendina_Brand_per_Settore,SERVIZIO!$A$4)='Pivot Punti Vendita'!$T650,'Pivot Punti Vendita'!$U650,"")</f>
        <v/>
      </c>
    </row>
    <row r="651" spans="15:22" x14ac:dyDescent="0.25">
      <c r="O651" s="31" t="str">
        <f ca="1">IFERROR(IF(SERVIZIO!$A$3=1,IF(GETPIVOTDATA("N. Punti Vendita",$A$1,"Brand",$A651,"Data",DATE(YEAR(INDEX(Tendina_Data,SERVIZIO!$A$2)),MONTH(INDEX(Tendina_Data,SERVIZIO!$A$2)),1),"Settore",$B651)&lt;&gt;"",GETPIVOTDATA("N. Punti Vendita",$A$1,"Brand",$A651,"Data",DATE(YEAR(INDEX(Tendina_Data,SERVIZIO!$A$2)),MONTH(INDEX(Tendina_Data,SERVIZIO!$A$2)),1),"Settore",$B651),""),IF(AND(GETPIVOTDATA("N. Punti Vendita",$A$1,"Brand",$A651,"Data",DATE(YEAR(INDEX(Tendina_Data,SERVIZIO!$A$2)),MONTH(INDEX(Tendina_Data,SERVIZIO!$A$2)),1),"Settore",INDEX(Tendina_Settori,SERVIZIO!$A$3))&lt;&gt;"",INDEX(Tendina_Settori,SERVIZIO!$A$3)=$B651)=TRUE,GETPIVOTDATA("N. Punti Vendita",$A$1,"Brand",$A651,"Data",DATE(YEAR(INDEX(Tendina_Data,SERVIZIO!$A$2)),MONTH(INDEX(Tendina_Data,SERVIZIO!$A$2)),1),"Settore",INDEX(Tendina_Settori,SERVIZIO!$A$3)),"")),"")</f>
        <v/>
      </c>
      <c r="P651" s="31" t="str">
        <f ca="1">IF(O651&lt;&gt;"",O651-(COUNTIF($O$3:O651,O651)/1000),"")</f>
        <v/>
      </c>
      <c r="Q651" s="31" t="str">
        <f t="shared" ca="1" si="32"/>
        <v/>
      </c>
      <c r="R651" s="31"/>
      <c r="S651" s="31">
        <v>649</v>
      </c>
      <c r="T651" s="31" t="str">
        <f t="shared" ca="1" si="30"/>
        <v/>
      </c>
      <c r="U651" s="31" t="str">
        <f t="shared" ca="1" si="31"/>
        <v/>
      </c>
      <c r="V651" s="31" t="str">
        <f ca="1">IF(INDEX(Tendina_Brand_per_Settore,SERVIZIO!$A$4)='Pivot Punti Vendita'!$T651,'Pivot Punti Vendita'!$U651,"")</f>
        <v/>
      </c>
    </row>
    <row r="652" spans="15:22" x14ac:dyDescent="0.25">
      <c r="O652" s="31" t="str">
        <f ca="1">IFERROR(IF(SERVIZIO!$A$3=1,IF(GETPIVOTDATA("N. Punti Vendita",$A$1,"Brand",$A652,"Data",DATE(YEAR(INDEX(Tendina_Data,SERVIZIO!$A$2)),MONTH(INDEX(Tendina_Data,SERVIZIO!$A$2)),1),"Settore",$B652)&lt;&gt;"",GETPIVOTDATA("N. Punti Vendita",$A$1,"Brand",$A652,"Data",DATE(YEAR(INDEX(Tendina_Data,SERVIZIO!$A$2)),MONTH(INDEX(Tendina_Data,SERVIZIO!$A$2)),1),"Settore",$B652),""),IF(AND(GETPIVOTDATA("N. Punti Vendita",$A$1,"Brand",$A652,"Data",DATE(YEAR(INDEX(Tendina_Data,SERVIZIO!$A$2)),MONTH(INDEX(Tendina_Data,SERVIZIO!$A$2)),1),"Settore",INDEX(Tendina_Settori,SERVIZIO!$A$3))&lt;&gt;"",INDEX(Tendina_Settori,SERVIZIO!$A$3)=$B652)=TRUE,GETPIVOTDATA("N. Punti Vendita",$A$1,"Brand",$A652,"Data",DATE(YEAR(INDEX(Tendina_Data,SERVIZIO!$A$2)),MONTH(INDEX(Tendina_Data,SERVIZIO!$A$2)),1),"Settore",INDEX(Tendina_Settori,SERVIZIO!$A$3)),"")),"")</f>
        <v/>
      </c>
      <c r="P652" s="31" t="str">
        <f ca="1">IF(O652&lt;&gt;"",O652-(COUNTIF($O$3:O652,O652)/1000),"")</f>
        <v/>
      </c>
      <c r="Q652" s="31" t="str">
        <f t="shared" ca="1" si="32"/>
        <v/>
      </c>
      <c r="R652" s="31"/>
      <c r="S652" s="31">
        <v>650</v>
      </c>
      <c r="T652" s="31" t="str">
        <f t="shared" ca="1" si="30"/>
        <v/>
      </c>
      <c r="U652" s="31" t="str">
        <f t="shared" ca="1" si="31"/>
        <v/>
      </c>
      <c r="V652" s="31" t="str">
        <f ca="1">IF(INDEX(Tendina_Brand_per_Settore,SERVIZIO!$A$4)='Pivot Punti Vendita'!$T652,'Pivot Punti Vendita'!$U652,"")</f>
        <v/>
      </c>
    </row>
    <row r="653" spans="15:22" x14ac:dyDescent="0.25">
      <c r="O653" s="31" t="str">
        <f ca="1">IFERROR(IF(SERVIZIO!$A$3=1,IF(GETPIVOTDATA("N. Punti Vendita",$A$1,"Brand",$A653,"Data",DATE(YEAR(INDEX(Tendina_Data,SERVIZIO!$A$2)),MONTH(INDEX(Tendina_Data,SERVIZIO!$A$2)),1),"Settore",$B653)&lt;&gt;"",GETPIVOTDATA("N. Punti Vendita",$A$1,"Brand",$A653,"Data",DATE(YEAR(INDEX(Tendina_Data,SERVIZIO!$A$2)),MONTH(INDEX(Tendina_Data,SERVIZIO!$A$2)),1),"Settore",$B653),""),IF(AND(GETPIVOTDATA("N. Punti Vendita",$A$1,"Brand",$A653,"Data",DATE(YEAR(INDEX(Tendina_Data,SERVIZIO!$A$2)),MONTH(INDEX(Tendina_Data,SERVIZIO!$A$2)),1),"Settore",INDEX(Tendina_Settori,SERVIZIO!$A$3))&lt;&gt;"",INDEX(Tendina_Settori,SERVIZIO!$A$3)=$B653)=TRUE,GETPIVOTDATA("N. Punti Vendita",$A$1,"Brand",$A653,"Data",DATE(YEAR(INDEX(Tendina_Data,SERVIZIO!$A$2)),MONTH(INDEX(Tendina_Data,SERVIZIO!$A$2)),1),"Settore",INDEX(Tendina_Settori,SERVIZIO!$A$3)),"")),"")</f>
        <v/>
      </c>
      <c r="P653" s="31" t="str">
        <f ca="1">IF(O653&lt;&gt;"",O653-(COUNTIF($O$3:O653,O653)/1000),"")</f>
        <v/>
      </c>
      <c r="Q653" s="31" t="str">
        <f t="shared" ca="1" si="32"/>
        <v/>
      </c>
      <c r="R653" s="31"/>
      <c r="S653" s="31">
        <v>651</v>
      </c>
      <c r="T653" s="31" t="str">
        <f t="shared" ca="1" si="30"/>
        <v/>
      </c>
      <c r="U653" s="31" t="str">
        <f t="shared" ca="1" si="31"/>
        <v/>
      </c>
      <c r="V653" s="31" t="str">
        <f ca="1">IF(INDEX(Tendina_Brand_per_Settore,SERVIZIO!$A$4)='Pivot Punti Vendita'!$T653,'Pivot Punti Vendita'!$U653,"")</f>
        <v/>
      </c>
    </row>
    <row r="654" spans="15:22" x14ac:dyDescent="0.25">
      <c r="O654" s="31" t="str">
        <f ca="1">IFERROR(IF(SERVIZIO!$A$3=1,IF(GETPIVOTDATA("N. Punti Vendita",$A$1,"Brand",$A654,"Data",DATE(YEAR(INDEX(Tendina_Data,SERVIZIO!$A$2)),MONTH(INDEX(Tendina_Data,SERVIZIO!$A$2)),1),"Settore",$B654)&lt;&gt;"",GETPIVOTDATA("N. Punti Vendita",$A$1,"Brand",$A654,"Data",DATE(YEAR(INDEX(Tendina_Data,SERVIZIO!$A$2)),MONTH(INDEX(Tendina_Data,SERVIZIO!$A$2)),1),"Settore",$B654),""),IF(AND(GETPIVOTDATA("N. Punti Vendita",$A$1,"Brand",$A654,"Data",DATE(YEAR(INDEX(Tendina_Data,SERVIZIO!$A$2)),MONTH(INDEX(Tendina_Data,SERVIZIO!$A$2)),1),"Settore",INDEX(Tendina_Settori,SERVIZIO!$A$3))&lt;&gt;"",INDEX(Tendina_Settori,SERVIZIO!$A$3)=$B654)=TRUE,GETPIVOTDATA("N. Punti Vendita",$A$1,"Brand",$A654,"Data",DATE(YEAR(INDEX(Tendina_Data,SERVIZIO!$A$2)),MONTH(INDEX(Tendina_Data,SERVIZIO!$A$2)),1),"Settore",INDEX(Tendina_Settori,SERVIZIO!$A$3)),"")),"")</f>
        <v/>
      </c>
      <c r="P654" s="31" t="str">
        <f ca="1">IF(O654&lt;&gt;"",O654-(COUNTIF($O$3:O654,O654)/1000),"")</f>
        <v/>
      </c>
      <c r="Q654" s="31" t="str">
        <f t="shared" ca="1" si="32"/>
        <v/>
      </c>
      <c r="R654" s="31"/>
      <c r="S654" s="31">
        <v>652</v>
      </c>
      <c r="T654" s="31" t="str">
        <f t="shared" ca="1" si="30"/>
        <v/>
      </c>
      <c r="U654" s="31" t="str">
        <f t="shared" ca="1" si="31"/>
        <v/>
      </c>
      <c r="V654" s="31" t="str">
        <f ca="1">IF(INDEX(Tendina_Brand_per_Settore,SERVIZIO!$A$4)='Pivot Punti Vendita'!$T654,'Pivot Punti Vendita'!$U654,"")</f>
        <v/>
      </c>
    </row>
    <row r="655" spans="15:22" x14ac:dyDescent="0.25">
      <c r="O655" s="31" t="str">
        <f ca="1">IFERROR(IF(SERVIZIO!$A$3=1,IF(GETPIVOTDATA("N. Punti Vendita",$A$1,"Brand",$A655,"Data",DATE(YEAR(INDEX(Tendina_Data,SERVIZIO!$A$2)),MONTH(INDEX(Tendina_Data,SERVIZIO!$A$2)),1),"Settore",$B655)&lt;&gt;"",GETPIVOTDATA("N. Punti Vendita",$A$1,"Brand",$A655,"Data",DATE(YEAR(INDEX(Tendina_Data,SERVIZIO!$A$2)),MONTH(INDEX(Tendina_Data,SERVIZIO!$A$2)),1),"Settore",$B655),""),IF(AND(GETPIVOTDATA("N. Punti Vendita",$A$1,"Brand",$A655,"Data",DATE(YEAR(INDEX(Tendina_Data,SERVIZIO!$A$2)),MONTH(INDEX(Tendina_Data,SERVIZIO!$A$2)),1),"Settore",INDEX(Tendina_Settori,SERVIZIO!$A$3))&lt;&gt;"",INDEX(Tendina_Settori,SERVIZIO!$A$3)=$B655)=TRUE,GETPIVOTDATA("N. Punti Vendita",$A$1,"Brand",$A655,"Data",DATE(YEAR(INDEX(Tendina_Data,SERVIZIO!$A$2)),MONTH(INDEX(Tendina_Data,SERVIZIO!$A$2)),1),"Settore",INDEX(Tendina_Settori,SERVIZIO!$A$3)),"")),"")</f>
        <v/>
      </c>
      <c r="P655" s="31" t="str">
        <f ca="1">IF(O655&lt;&gt;"",O655-(COUNTIF($O$3:O655,O655)/1000),"")</f>
        <v/>
      </c>
      <c r="Q655" s="31" t="str">
        <f t="shared" ca="1" si="32"/>
        <v/>
      </c>
      <c r="R655" s="31"/>
      <c r="S655" s="31">
        <v>653</v>
      </c>
      <c r="T655" s="31" t="str">
        <f t="shared" ca="1" si="30"/>
        <v/>
      </c>
      <c r="U655" s="31" t="str">
        <f t="shared" ca="1" si="31"/>
        <v/>
      </c>
      <c r="V655" s="31" t="str">
        <f ca="1">IF(INDEX(Tendina_Brand_per_Settore,SERVIZIO!$A$4)='Pivot Punti Vendita'!$T655,'Pivot Punti Vendita'!$U655,"")</f>
        <v/>
      </c>
    </row>
    <row r="656" spans="15:22" x14ac:dyDescent="0.25">
      <c r="O656" s="31" t="str">
        <f ca="1">IFERROR(IF(SERVIZIO!$A$3=1,IF(GETPIVOTDATA("N. Punti Vendita",$A$1,"Brand",$A656,"Data",DATE(YEAR(INDEX(Tendina_Data,SERVIZIO!$A$2)),MONTH(INDEX(Tendina_Data,SERVIZIO!$A$2)),1),"Settore",$B656)&lt;&gt;"",GETPIVOTDATA("N. Punti Vendita",$A$1,"Brand",$A656,"Data",DATE(YEAR(INDEX(Tendina_Data,SERVIZIO!$A$2)),MONTH(INDEX(Tendina_Data,SERVIZIO!$A$2)),1),"Settore",$B656),""),IF(AND(GETPIVOTDATA("N. Punti Vendita",$A$1,"Brand",$A656,"Data",DATE(YEAR(INDEX(Tendina_Data,SERVIZIO!$A$2)),MONTH(INDEX(Tendina_Data,SERVIZIO!$A$2)),1),"Settore",INDEX(Tendina_Settori,SERVIZIO!$A$3))&lt;&gt;"",INDEX(Tendina_Settori,SERVIZIO!$A$3)=$B656)=TRUE,GETPIVOTDATA("N. Punti Vendita",$A$1,"Brand",$A656,"Data",DATE(YEAR(INDEX(Tendina_Data,SERVIZIO!$A$2)),MONTH(INDEX(Tendina_Data,SERVIZIO!$A$2)),1),"Settore",INDEX(Tendina_Settori,SERVIZIO!$A$3)),"")),"")</f>
        <v/>
      </c>
      <c r="P656" s="31" t="str">
        <f ca="1">IF(O656&lt;&gt;"",O656-(COUNTIF($O$3:O656,O656)/1000),"")</f>
        <v/>
      </c>
      <c r="Q656" s="31" t="str">
        <f t="shared" ca="1" si="32"/>
        <v/>
      </c>
      <c r="R656" s="31"/>
      <c r="S656" s="31">
        <v>654</v>
      </c>
      <c r="T656" s="31" t="str">
        <f t="shared" ca="1" si="30"/>
        <v/>
      </c>
      <c r="U656" s="31" t="str">
        <f t="shared" ca="1" si="31"/>
        <v/>
      </c>
      <c r="V656" s="31" t="str">
        <f ca="1">IF(INDEX(Tendina_Brand_per_Settore,SERVIZIO!$A$4)='Pivot Punti Vendita'!$T656,'Pivot Punti Vendita'!$U656,"")</f>
        <v/>
      </c>
    </row>
    <row r="657" spans="15:22" x14ac:dyDescent="0.25">
      <c r="O657" s="31" t="str">
        <f ca="1">IFERROR(IF(SERVIZIO!$A$3=1,IF(GETPIVOTDATA("N. Punti Vendita",$A$1,"Brand",$A657,"Data",DATE(YEAR(INDEX(Tendina_Data,SERVIZIO!$A$2)),MONTH(INDEX(Tendina_Data,SERVIZIO!$A$2)),1),"Settore",$B657)&lt;&gt;"",GETPIVOTDATA("N. Punti Vendita",$A$1,"Brand",$A657,"Data",DATE(YEAR(INDEX(Tendina_Data,SERVIZIO!$A$2)),MONTH(INDEX(Tendina_Data,SERVIZIO!$A$2)),1),"Settore",$B657),""),IF(AND(GETPIVOTDATA("N. Punti Vendita",$A$1,"Brand",$A657,"Data",DATE(YEAR(INDEX(Tendina_Data,SERVIZIO!$A$2)),MONTH(INDEX(Tendina_Data,SERVIZIO!$A$2)),1),"Settore",INDEX(Tendina_Settori,SERVIZIO!$A$3))&lt;&gt;"",INDEX(Tendina_Settori,SERVIZIO!$A$3)=$B657)=TRUE,GETPIVOTDATA("N. Punti Vendita",$A$1,"Brand",$A657,"Data",DATE(YEAR(INDEX(Tendina_Data,SERVIZIO!$A$2)),MONTH(INDEX(Tendina_Data,SERVIZIO!$A$2)),1),"Settore",INDEX(Tendina_Settori,SERVIZIO!$A$3)),"")),"")</f>
        <v/>
      </c>
      <c r="P657" s="31" t="str">
        <f ca="1">IF(O657&lt;&gt;"",O657-(COUNTIF($O$3:O657,O657)/1000),"")</f>
        <v/>
      </c>
      <c r="Q657" s="31" t="str">
        <f t="shared" ca="1" si="32"/>
        <v/>
      </c>
      <c r="R657" s="31"/>
      <c r="S657" s="31">
        <v>655</v>
      </c>
      <c r="T657" s="31" t="str">
        <f t="shared" ca="1" si="30"/>
        <v/>
      </c>
      <c r="U657" s="31" t="str">
        <f t="shared" ca="1" si="31"/>
        <v/>
      </c>
      <c r="V657" s="31" t="str">
        <f ca="1">IF(INDEX(Tendina_Brand_per_Settore,SERVIZIO!$A$4)='Pivot Punti Vendita'!$T657,'Pivot Punti Vendita'!$U657,"")</f>
        <v/>
      </c>
    </row>
    <row r="658" spans="15:22" x14ac:dyDescent="0.25">
      <c r="O658" s="31" t="str">
        <f ca="1">IFERROR(IF(SERVIZIO!$A$3=1,IF(GETPIVOTDATA("N. Punti Vendita",$A$1,"Brand",$A658,"Data",DATE(YEAR(INDEX(Tendina_Data,SERVIZIO!$A$2)),MONTH(INDEX(Tendina_Data,SERVIZIO!$A$2)),1),"Settore",$B658)&lt;&gt;"",GETPIVOTDATA("N. Punti Vendita",$A$1,"Brand",$A658,"Data",DATE(YEAR(INDEX(Tendina_Data,SERVIZIO!$A$2)),MONTH(INDEX(Tendina_Data,SERVIZIO!$A$2)),1),"Settore",$B658),""),IF(AND(GETPIVOTDATA("N. Punti Vendita",$A$1,"Brand",$A658,"Data",DATE(YEAR(INDEX(Tendina_Data,SERVIZIO!$A$2)),MONTH(INDEX(Tendina_Data,SERVIZIO!$A$2)),1),"Settore",INDEX(Tendina_Settori,SERVIZIO!$A$3))&lt;&gt;"",INDEX(Tendina_Settori,SERVIZIO!$A$3)=$B658)=TRUE,GETPIVOTDATA("N. Punti Vendita",$A$1,"Brand",$A658,"Data",DATE(YEAR(INDEX(Tendina_Data,SERVIZIO!$A$2)),MONTH(INDEX(Tendina_Data,SERVIZIO!$A$2)),1),"Settore",INDEX(Tendina_Settori,SERVIZIO!$A$3)),"")),"")</f>
        <v/>
      </c>
      <c r="P658" s="31" t="str">
        <f ca="1">IF(O658&lt;&gt;"",O658-(COUNTIF($O$3:O658,O658)/1000),"")</f>
        <v/>
      </c>
      <c r="Q658" s="31" t="str">
        <f t="shared" ca="1" si="32"/>
        <v/>
      </c>
      <c r="R658" s="31"/>
      <c r="S658" s="31">
        <v>656</v>
      </c>
      <c r="T658" s="31" t="str">
        <f t="shared" ca="1" si="30"/>
        <v/>
      </c>
      <c r="U658" s="31" t="str">
        <f t="shared" ca="1" si="31"/>
        <v/>
      </c>
      <c r="V658" s="31" t="str">
        <f ca="1">IF(INDEX(Tendina_Brand_per_Settore,SERVIZIO!$A$4)='Pivot Punti Vendita'!$T658,'Pivot Punti Vendita'!$U658,"")</f>
        <v/>
      </c>
    </row>
    <row r="659" spans="15:22" x14ac:dyDescent="0.25">
      <c r="O659" s="31" t="str">
        <f ca="1">IFERROR(IF(SERVIZIO!$A$3=1,IF(GETPIVOTDATA("N. Punti Vendita",$A$1,"Brand",$A659,"Data",DATE(YEAR(INDEX(Tendina_Data,SERVIZIO!$A$2)),MONTH(INDEX(Tendina_Data,SERVIZIO!$A$2)),1),"Settore",$B659)&lt;&gt;"",GETPIVOTDATA("N. Punti Vendita",$A$1,"Brand",$A659,"Data",DATE(YEAR(INDEX(Tendina_Data,SERVIZIO!$A$2)),MONTH(INDEX(Tendina_Data,SERVIZIO!$A$2)),1),"Settore",$B659),""),IF(AND(GETPIVOTDATA("N. Punti Vendita",$A$1,"Brand",$A659,"Data",DATE(YEAR(INDEX(Tendina_Data,SERVIZIO!$A$2)),MONTH(INDEX(Tendina_Data,SERVIZIO!$A$2)),1),"Settore",INDEX(Tendina_Settori,SERVIZIO!$A$3))&lt;&gt;"",INDEX(Tendina_Settori,SERVIZIO!$A$3)=$B659)=TRUE,GETPIVOTDATA("N. Punti Vendita",$A$1,"Brand",$A659,"Data",DATE(YEAR(INDEX(Tendina_Data,SERVIZIO!$A$2)),MONTH(INDEX(Tendina_Data,SERVIZIO!$A$2)),1),"Settore",INDEX(Tendina_Settori,SERVIZIO!$A$3)),"")),"")</f>
        <v/>
      </c>
      <c r="P659" s="31" t="str">
        <f ca="1">IF(O659&lt;&gt;"",O659-(COUNTIF($O$3:O659,O659)/1000),"")</f>
        <v/>
      </c>
      <c r="Q659" s="31" t="str">
        <f t="shared" ca="1" si="32"/>
        <v/>
      </c>
      <c r="R659" s="31"/>
      <c r="S659" s="31">
        <v>657</v>
      </c>
      <c r="T659" s="31" t="str">
        <f t="shared" ca="1" si="30"/>
        <v/>
      </c>
      <c r="U659" s="31" t="str">
        <f t="shared" ca="1" si="31"/>
        <v/>
      </c>
      <c r="V659" s="31" t="str">
        <f ca="1">IF(INDEX(Tendina_Brand_per_Settore,SERVIZIO!$A$4)='Pivot Punti Vendita'!$T659,'Pivot Punti Vendita'!$U659,"")</f>
        <v/>
      </c>
    </row>
    <row r="660" spans="15:22" x14ac:dyDescent="0.25">
      <c r="O660" s="31" t="str">
        <f ca="1">IFERROR(IF(SERVIZIO!$A$3=1,IF(GETPIVOTDATA("N. Punti Vendita",$A$1,"Brand",$A660,"Data",DATE(YEAR(INDEX(Tendina_Data,SERVIZIO!$A$2)),MONTH(INDEX(Tendina_Data,SERVIZIO!$A$2)),1),"Settore",$B660)&lt;&gt;"",GETPIVOTDATA("N. Punti Vendita",$A$1,"Brand",$A660,"Data",DATE(YEAR(INDEX(Tendina_Data,SERVIZIO!$A$2)),MONTH(INDEX(Tendina_Data,SERVIZIO!$A$2)),1),"Settore",$B660),""),IF(AND(GETPIVOTDATA("N. Punti Vendita",$A$1,"Brand",$A660,"Data",DATE(YEAR(INDEX(Tendina_Data,SERVIZIO!$A$2)),MONTH(INDEX(Tendina_Data,SERVIZIO!$A$2)),1),"Settore",INDEX(Tendina_Settori,SERVIZIO!$A$3))&lt;&gt;"",INDEX(Tendina_Settori,SERVIZIO!$A$3)=$B660)=TRUE,GETPIVOTDATA("N. Punti Vendita",$A$1,"Brand",$A660,"Data",DATE(YEAR(INDEX(Tendina_Data,SERVIZIO!$A$2)),MONTH(INDEX(Tendina_Data,SERVIZIO!$A$2)),1),"Settore",INDEX(Tendina_Settori,SERVIZIO!$A$3)),"")),"")</f>
        <v/>
      </c>
      <c r="P660" s="31" t="str">
        <f ca="1">IF(O660&lt;&gt;"",O660-(COUNTIF($O$3:O660,O660)/1000),"")</f>
        <v/>
      </c>
      <c r="Q660" s="31" t="str">
        <f t="shared" ca="1" si="32"/>
        <v/>
      </c>
      <c r="R660" s="31"/>
      <c r="S660" s="31">
        <v>658</v>
      </c>
      <c r="T660" s="31" t="str">
        <f t="shared" ca="1" si="30"/>
        <v/>
      </c>
      <c r="U660" s="31" t="str">
        <f t="shared" ca="1" si="31"/>
        <v/>
      </c>
      <c r="V660" s="31" t="str">
        <f ca="1">IF(INDEX(Tendina_Brand_per_Settore,SERVIZIO!$A$4)='Pivot Punti Vendita'!$T660,'Pivot Punti Vendita'!$U660,"")</f>
        <v/>
      </c>
    </row>
    <row r="661" spans="15:22" x14ac:dyDescent="0.25">
      <c r="O661" s="31" t="str">
        <f ca="1">IFERROR(IF(SERVIZIO!$A$3=1,IF(GETPIVOTDATA("N. Punti Vendita",$A$1,"Brand",$A661,"Data",DATE(YEAR(INDEX(Tendina_Data,SERVIZIO!$A$2)),MONTH(INDEX(Tendina_Data,SERVIZIO!$A$2)),1),"Settore",$B661)&lt;&gt;"",GETPIVOTDATA("N. Punti Vendita",$A$1,"Brand",$A661,"Data",DATE(YEAR(INDEX(Tendina_Data,SERVIZIO!$A$2)),MONTH(INDEX(Tendina_Data,SERVIZIO!$A$2)),1),"Settore",$B661),""),IF(AND(GETPIVOTDATA("N. Punti Vendita",$A$1,"Brand",$A661,"Data",DATE(YEAR(INDEX(Tendina_Data,SERVIZIO!$A$2)),MONTH(INDEX(Tendina_Data,SERVIZIO!$A$2)),1),"Settore",INDEX(Tendina_Settori,SERVIZIO!$A$3))&lt;&gt;"",INDEX(Tendina_Settori,SERVIZIO!$A$3)=$B661)=TRUE,GETPIVOTDATA("N. Punti Vendita",$A$1,"Brand",$A661,"Data",DATE(YEAR(INDEX(Tendina_Data,SERVIZIO!$A$2)),MONTH(INDEX(Tendina_Data,SERVIZIO!$A$2)),1),"Settore",INDEX(Tendina_Settori,SERVIZIO!$A$3)),"")),"")</f>
        <v/>
      </c>
      <c r="P661" s="31" t="str">
        <f ca="1">IF(O661&lt;&gt;"",O661-(COUNTIF($O$3:O661,O661)/1000),"")</f>
        <v/>
      </c>
      <c r="Q661" s="31" t="str">
        <f t="shared" ca="1" si="32"/>
        <v/>
      </c>
      <c r="R661" s="31"/>
      <c r="S661" s="31">
        <v>659</v>
      </c>
      <c r="T661" s="31" t="str">
        <f t="shared" ca="1" si="30"/>
        <v/>
      </c>
      <c r="U661" s="31" t="str">
        <f t="shared" ca="1" si="31"/>
        <v/>
      </c>
      <c r="V661" s="31" t="str">
        <f ca="1">IF(INDEX(Tendina_Brand_per_Settore,SERVIZIO!$A$4)='Pivot Punti Vendita'!$T661,'Pivot Punti Vendita'!$U661,"")</f>
        <v/>
      </c>
    </row>
    <row r="662" spans="15:22" x14ac:dyDescent="0.25">
      <c r="O662" s="31" t="str">
        <f ca="1">IFERROR(IF(SERVIZIO!$A$3=1,IF(GETPIVOTDATA("N. Punti Vendita",$A$1,"Brand",$A662,"Data",DATE(YEAR(INDEX(Tendina_Data,SERVIZIO!$A$2)),MONTH(INDEX(Tendina_Data,SERVIZIO!$A$2)),1),"Settore",$B662)&lt;&gt;"",GETPIVOTDATA("N. Punti Vendita",$A$1,"Brand",$A662,"Data",DATE(YEAR(INDEX(Tendina_Data,SERVIZIO!$A$2)),MONTH(INDEX(Tendina_Data,SERVIZIO!$A$2)),1),"Settore",$B662),""),IF(AND(GETPIVOTDATA("N. Punti Vendita",$A$1,"Brand",$A662,"Data",DATE(YEAR(INDEX(Tendina_Data,SERVIZIO!$A$2)),MONTH(INDEX(Tendina_Data,SERVIZIO!$A$2)),1),"Settore",INDEX(Tendina_Settori,SERVIZIO!$A$3))&lt;&gt;"",INDEX(Tendina_Settori,SERVIZIO!$A$3)=$B662)=TRUE,GETPIVOTDATA("N. Punti Vendita",$A$1,"Brand",$A662,"Data",DATE(YEAR(INDEX(Tendina_Data,SERVIZIO!$A$2)),MONTH(INDEX(Tendina_Data,SERVIZIO!$A$2)),1),"Settore",INDEX(Tendina_Settori,SERVIZIO!$A$3)),"")),"")</f>
        <v/>
      </c>
      <c r="P662" s="31" t="str">
        <f ca="1">IF(O662&lt;&gt;"",O662-(COUNTIF($O$3:O662,O662)/1000),"")</f>
        <v/>
      </c>
      <c r="Q662" s="31" t="str">
        <f t="shared" ca="1" si="32"/>
        <v/>
      </c>
      <c r="R662" s="31"/>
      <c r="S662" s="31">
        <v>660</v>
      </c>
      <c r="T662" s="31" t="str">
        <f t="shared" ca="1" si="30"/>
        <v/>
      </c>
      <c r="U662" s="31" t="str">
        <f t="shared" ca="1" si="31"/>
        <v/>
      </c>
      <c r="V662" s="31" t="str">
        <f ca="1">IF(INDEX(Tendina_Brand_per_Settore,SERVIZIO!$A$4)='Pivot Punti Vendita'!$T662,'Pivot Punti Vendita'!$U662,"")</f>
        <v/>
      </c>
    </row>
    <row r="663" spans="15:22" x14ac:dyDescent="0.25">
      <c r="O663" s="31" t="str">
        <f ca="1">IFERROR(IF(SERVIZIO!$A$3=1,IF(GETPIVOTDATA("N. Punti Vendita",$A$1,"Brand",$A663,"Data",DATE(YEAR(INDEX(Tendina_Data,SERVIZIO!$A$2)),MONTH(INDEX(Tendina_Data,SERVIZIO!$A$2)),1),"Settore",$B663)&lt;&gt;"",GETPIVOTDATA("N. Punti Vendita",$A$1,"Brand",$A663,"Data",DATE(YEAR(INDEX(Tendina_Data,SERVIZIO!$A$2)),MONTH(INDEX(Tendina_Data,SERVIZIO!$A$2)),1),"Settore",$B663),""),IF(AND(GETPIVOTDATA("N. Punti Vendita",$A$1,"Brand",$A663,"Data",DATE(YEAR(INDEX(Tendina_Data,SERVIZIO!$A$2)),MONTH(INDEX(Tendina_Data,SERVIZIO!$A$2)),1),"Settore",INDEX(Tendina_Settori,SERVIZIO!$A$3))&lt;&gt;"",INDEX(Tendina_Settori,SERVIZIO!$A$3)=$B663)=TRUE,GETPIVOTDATA("N. Punti Vendita",$A$1,"Brand",$A663,"Data",DATE(YEAR(INDEX(Tendina_Data,SERVIZIO!$A$2)),MONTH(INDEX(Tendina_Data,SERVIZIO!$A$2)),1),"Settore",INDEX(Tendina_Settori,SERVIZIO!$A$3)),"")),"")</f>
        <v/>
      </c>
      <c r="P663" s="31" t="str">
        <f ca="1">IF(O663&lt;&gt;"",O663-(COUNTIF($O$3:O663,O663)/1000),"")</f>
        <v/>
      </c>
      <c r="Q663" s="31" t="str">
        <f t="shared" ca="1" si="32"/>
        <v/>
      </c>
      <c r="R663" s="31"/>
      <c r="S663" s="31">
        <v>661</v>
      </c>
      <c r="T663" s="31" t="str">
        <f t="shared" ca="1" si="30"/>
        <v/>
      </c>
      <c r="U663" s="31" t="str">
        <f t="shared" ca="1" si="31"/>
        <v/>
      </c>
      <c r="V663" s="31" t="str">
        <f ca="1">IF(INDEX(Tendina_Brand_per_Settore,SERVIZIO!$A$4)='Pivot Punti Vendita'!$T663,'Pivot Punti Vendita'!$U663,"")</f>
        <v/>
      </c>
    </row>
    <row r="664" spans="15:22" x14ac:dyDescent="0.25">
      <c r="O664" s="31" t="str">
        <f ca="1">IFERROR(IF(SERVIZIO!$A$3=1,IF(GETPIVOTDATA("N. Punti Vendita",$A$1,"Brand",$A664,"Data",DATE(YEAR(INDEX(Tendina_Data,SERVIZIO!$A$2)),MONTH(INDEX(Tendina_Data,SERVIZIO!$A$2)),1),"Settore",$B664)&lt;&gt;"",GETPIVOTDATA("N. Punti Vendita",$A$1,"Brand",$A664,"Data",DATE(YEAR(INDEX(Tendina_Data,SERVIZIO!$A$2)),MONTH(INDEX(Tendina_Data,SERVIZIO!$A$2)),1),"Settore",$B664),""),IF(AND(GETPIVOTDATA("N. Punti Vendita",$A$1,"Brand",$A664,"Data",DATE(YEAR(INDEX(Tendina_Data,SERVIZIO!$A$2)),MONTH(INDEX(Tendina_Data,SERVIZIO!$A$2)),1),"Settore",INDEX(Tendina_Settori,SERVIZIO!$A$3))&lt;&gt;"",INDEX(Tendina_Settori,SERVIZIO!$A$3)=$B664)=TRUE,GETPIVOTDATA("N. Punti Vendita",$A$1,"Brand",$A664,"Data",DATE(YEAR(INDEX(Tendina_Data,SERVIZIO!$A$2)),MONTH(INDEX(Tendina_Data,SERVIZIO!$A$2)),1),"Settore",INDEX(Tendina_Settori,SERVIZIO!$A$3)),"")),"")</f>
        <v/>
      </c>
      <c r="P664" s="31" t="str">
        <f ca="1">IF(O664&lt;&gt;"",O664-(COUNTIF($O$3:O664,O664)/1000),"")</f>
        <v/>
      </c>
      <c r="Q664" s="31" t="str">
        <f t="shared" ca="1" si="32"/>
        <v/>
      </c>
      <c r="R664" s="31"/>
      <c r="S664" s="31">
        <v>662</v>
      </c>
      <c r="T664" s="31" t="str">
        <f t="shared" ca="1" si="30"/>
        <v/>
      </c>
      <c r="U664" s="31" t="str">
        <f t="shared" ca="1" si="31"/>
        <v/>
      </c>
      <c r="V664" s="31" t="str">
        <f ca="1">IF(INDEX(Tendina_Brand_per_Settore,SERVIZIO!$A$4)='Pivot Punti Vendita'!$T664,'Pivot Punti Vendita'!$U664,"")</f>
        <v/>
      </c>
    </row>
    <row r="665" spans="15:22" x14ac:dyDescent="0.25">
      <c r="O665" s="31" t="str">
        <f ca="1">IFERROR(IF(SERVIZIO!$A$3=1,IF(GETPIVOTDATA("N. Punti Vendita",$A$1,"Brand",$A665,"Data",DATE(YEAR(INDEX(Tendina_Data,SERVIZIO!$A$2)),MONTH(INDEX(Tendina_Data,SERVIZIO!$A$2)),1),"Settore",$B665)&lt;&gt;"",GETPIVOTDATA("N. Punti Vendita",$A$1,"Brand",$A665,"Data",DATE(YEAR(INDEX(Tendina_Data,SERVIZIO!$A$2)),MONTH(INDEX(Tendina_Data,SERVIZIO!$A$2)),1),"Settore",$B665),""),IF(AND(GETPIVOTDATA("N. Punti Vendita",$A$1,"Brand",$A665,"Data",DATE(YEAR(INDEX(Tendina_Data,SERVIZIO!$A$2)),MONTH(INDEX(Tendina_Data,SERVIZIO!$A$2)),1),"Settore",INDEX(Tendina_Settori,SERVIZIO!$A$3))&lt;&gt;"",INDEX(Tendina_Settori,SERVIZIO!$A$3)=$B665)=TRUE,GETPIVOTDATA("N. Punti Vendita",$A$1,"Brand",$A665,"Data",DATE(YEAR(INDEX(Tendina_Data,SERVIZIO!$A$2)),MONTH(INDEX(Tendina_Data,SERVIZIO!$A$2)),1),"Settore",INDEX(Tendina_Settori,SERVIZIO!$A$3)),"")),"")</f>
        <v/>
      </c>
      <c r="P665" s="31" t="str">
        <f ca="1">IF(O665&lt;&gt;"",O665-(COUNTIF($O$3:O665,O665)/1000),"")</f>
        <v/>
      </c>
      <c r="Q665" s="31" t="str">
        <f t="shared" ca="1" si="32"/>
        <v/>
      </c>
      <c r="R665" s="31"/>
      <c r="S665" s="31">
        <v>663</v>
      </c>
      <c r="T665" s="31" t="str">
        <f t="shared" ca="1" si="30"/>
        <v/>
      </c>
      <c r="U665" s="31" t="str">
        <f t="shared" ca="1" si="31"/>
        <v/>
      </c>
      <c r="V665" s="31" t="str">
        <f ca="1">IF(INDEX(Tendina_Brand_per_Settore,SERVIZIO!$A$4)='Pivot Punti Vendita'!$T665,'Pivot Punti Vendita'!$U665,"")</f>
        <v/>
      </c>
    </row>
    <row r="666" spans="15:22" x14ac:dyDescent="0.25">
      <c r="O666" s="31" t="str">
        <f ca="1">IFERROR(IF(SERVIZIO!$A$3=1,IF(GETPIVOTDATA("N. Punti Vendita",$A$1,"Brand",$A666,"Data",DATE(YEAR(INDEX(Tendina_Data,SERVIZIO!$A$2)),MONTH(INDEX(Tendina_Data,SERVIZIO!$A$2)),1),"Settore",$B666)&lt;&gt;"",GETPIVOTDATA("N. Punti Vendita",$A$1,"Brand",$A666,"Data",DATE(YEAR(INDEX(Tendina_Data,SERVIZIO!$A$2)),MONTH(INDEX(Tendina_Data,SERVIZIO!$A$2)),1),"Settore",$B666),""),IF(AND(GETPIVOTDATA("N. Punti Vendita",$A$1,"Brand",$A666,"Data",DATE(YEAR(INDEX(Tendina_Data,SERVIZIO!$A$2)),MONTH(INDEX(Tendina_Data,SERVIZIO!$A$2)),1),"Settore",INDEX(Tendina_Settori,SERVIZIO!$A$3))&lt;&gt;"",INDEX(Tendina_Settori,SERVIZIO!$A$3)=$B666)=TRUE,GETPIVOTDATA("N. Punti Vendita",$A$1,"Brand",$A666,"Data",DATE(YEAR(INDEX(Tendina_Data,SERVIZIO!$A$2)),MONTH(INDEX(Tendina_Data,SERVIZIO!$A$2)),1),"Settore",INDEX(Tendina_Settori,SERVIZIO!$A$3)),"")),"")</f>
        <v/>
      </c>
      <c r="P666" s="31" t="str">
        <f ca="1">IF(O666&lt;&gt;"",O666-(COUNTIF($O$3:O666,O666)/1000),"")</f>
        <v/>
      </c>
      <c r="Q666" s="31" t="str">
        <f t="shared" ca="1" si="32"/>
        <v/>
      </c>
      <c r="R666" s="31"/>
      <c r="S666" s="31">
        <v>664</v>
      </c>
      <c r="T666" s="31" t="str">
        <f t="shared" ca="1" si="30"/>
        <v/>
      </c>
      <c r="U666" s="31" t="str">
        <f t="shared" ca="1" si="31"/>
        <v/>
      </c>
      <c r="V666" s="31" t="str">
        <f ca="1">IF(INDEX(Tendina_Brand_per_Settore,SERVIZIO!$A$4)='Pivot Punti Vendita'!$T666,'Pivot Punti Vendita'!$U666,"")</f>
        <v/>
      </c>
    </row>
    <row r="667" spans="15:22" x14ac:dyDescent="0.25">
      <c r="O667" s="31" t="str">
        <f ca="1">IFERROR(IF(SERVIZIO!$A$3=1,IF(GETPIVOTDATA("N. Punti Vendita",$A$1,"Brand",$A667,"Data",DATE(YEAR(INDEX(Tendina_Data,SERVIZIO!$A$2)),MONTH(INDEX(Tendina_Data,SERVIZIO!$A$2)),1),"Settore",$B667)&lt;&gt;"",GETPIVOTDATA("N. Punti Vendita",$A$1,"Brand",$A667,"Data",DATE(YEAR(INDEX(Tendina_Data,SERVIZIO!$A$2)),MONTH(INDEX(Tendina_Data,SERVIZIO!$A$2)),1),"Settore",$B667),""),IF(AND(GETPIVOTDATA("N. Punti Vendita",$A$1,"Brand",$A667,"Data",DATE(YEAR(INDEX(Tendina_Data,SERVIZIO!$A$2)),MONTH(INDEX(Tendina_Data,SERVIZIO!$A$2)),1),"Settore",INDEX(Tendina_Settori,SERVIZIO!$A$3))&lt;&gt;"",INDEX(Tendina_Settori,SERVIZIO!$A$3)=$B667)=TRUE,GETPIVOTDATA("N. Punti Vendita",$A$1,"Brand",$A667,"Data",DATE(YEAR(INDEX(Tendina_Data,SERVIZIO!$A$2)),MONTH(INDEX(Tendina_Data,SERVIZIO!$A$2)),1),"Settore",INDEX(Tendina_Settori,SERVIZIO!$A$3)),"")),"")</f>
        <v/>
      </c>
      <c r="P667" s="31" t="str">
        <f ca="1">IF(O667&lt;&gt;"",O667-(COUNTIF($O$3:O667,O667)/1000),"")</f>
        <v/>
      </c>
      <c r="Q667" s="31" t="str">
        <f t="shared" ca="1" si="32"/>
        <v/>
      </c>
      <c r="R667" s="31"/>
      <c r="S667" s="31">
        <v>665</v>
      </c>
      <c r="T667" s="31" t="str">
        <f t="shared" ca="1" si="30"/>
        <v/>
      </c>
      <c r="U667" s="31" t="str">
        <f t="shared" ca="1" si="31"/>
        <v/>
      </c>
      <c r="V667" s="31" t="str">
        <f ca="1">IF(INDEX(Tendina_Brand_per_Settore,SERVIZIO!$A$4)='Pivot Punti Vendita'!$T667,'Pivot Punti Vendita'!$U667,"")</f>
        <v/>
      </c>
    </row>
    <row r="668" spans="15:22" x14ac:dyDescent="0.25">
      <c r="O668" s="31" t="str">
        <f ca="1">IFERROR(IF(SERVIZIO!$A$3=1,IF(GETPIVOTDATA("N. Punti Vendita",$A$1,"Brand",$A668,"Data",DATE(YEAR(INDEX(Tendina_Data,SERVIZIO!$A$2)),MONTH(INDEX(Tendina_Data,SERVIZIO!$A$2)),1),"Settore",$B668)&lt;&gt;"",GETPIVOTDATA("N. Punti Vendita",$A$1,"Brand",$A668,"Data",DATE(YEAR(INDEX(Tendina_Data,SERVIZIO!$A$2)),MONTH(INDEX(Tendina_Data,SERVIZIO!$A$2)),1),"Settore",$B668),""),IF(AND(GETPIVOTDATA("N. Punti Vendita",$A$1,"Brand",$A668,"Data",DATE(YEAR(INDEX(Tendina_Data,SERVIZIO!$A$2)),MONTH(INDEX(Tendina_Data,SERVIZIO!$A$2)),1),"Settore",INDEX(Tendina_Settori,SERVIZIO!$A$3))&lt;&gt;"",INDEX(Tendina_Settori,SERVIZIO!$A$3)=$B668)=TRUE,GETPIVOTDATA("N. Punti Vendita",$A$1,"Brand",$A668,"Data",DATE(YEAR(INDEX(Tendina_Data,SERVIZIO!$A$2)),MONTH(INDEX(Tendina_Data,SERVIZIO!$A$2)),1),"Settore",INDEX(Tendina_Settori,SERVIZIO!$A$3)),"")),"")</f>
        <v/>
      </c>
      <c r="P668" s="31" t="str">
        <f ca="1">IF(O668&lt;&gt;"",O668-(COUNTIF($O$3:O668,O668)/1000),"")</f>
        <v/>
      </c>
      <c r="Q668" s="31" t="str">
        <f t="shared" ca="1" si="32"/>
        <v/>
      </c>
      <c r="R668" s="31"/>
      <c r="S668" s="31">
        <v>666</v>
      </c>
      <c r="T668" s="31" t="str">
        <f t="shared" ca="1" si="30"/>
        <v/>
      </c>
      <c r="U668" s="31" t="str">
        <f t="shared" ca="1" si="31"/>
        <v/>
      </c>
      <c r="V668" s="31" t="str">
        <f ca="1">IF(INDEX(Tendina_Brand_per_Settore,SERVIZIO!$A$4)='Pivot Punti Vendita'!$T668,'Pivot Punti Vendita'!$U668,"")</f>
        <v/>
      </c>
    </row>
    <row r="669" spans="15:22" x14ac:dyDescent="0.25">
      <c r="O669" s="31" t="str">
        <f ca="1">IFERROR(IF(SERVIZIO!$A$3=1,IF(GETPIVOTDATA("N. Punti Vendita",$A$1,"Brand",$A669,"Data",DATE(YEAR(INDEX(Tendina_Data,SERVIZIO!$A$2)),MONTH(INDEX(Tendina_Data,SERVIZIO!$A$2)),1),"Settore",$B669)&lt;&gt;"",GETPIVOTDATA("N. Punti Vendita",$A$1,"Brand",$A669,"Data",DATE(YEAR(INDEX(Tendina_Data,SERVIZIO!$A$2)),MONTH(INDEX(Tendina_Data,SERVIZIO!$A$2)),1),"Settore",$B669),""),IF(AND(GETPIVOTDATA("N. Punti Vendita",$A$1,"Brand",$A669,"Data",DATE(YEAR(INDEX(Tendina_Data,SERVIZIO!$A$2)),MONTH(INDEX(Tendina_Data,SERVIZIO!$A$2)),1),"Settore",INDEX(Tendina_Settori,SERVIZIO!$A$3))&lt;&gt;"",INDEX(Tendina_Settori,SERVIZIO!$A$3)=$B669)=TRUE,GETPIVOTDATA("N. Punti Vendita",$A$1,"Brand",$A669,"Data",DATE(YEAR(INDEX(Tendina_Data,SERVIZIO!$A$2)),MONTH(INDEX(Tendina_Data,SERVIZIO!$A$2)),1),"Settore",INDEX(Tendina_Settori,SERVIZIO!$A$3)),"")),"")</f>
        <v/>
      </c>
      <c r="P669" s="31" t="str">
        <f ca="1">IF(O669&lt;&gt;"",O669-(COUNTIF($O$3:O669,O669)/1000),"")</f>
        <v/>
      </c>
      <c r="Q669" s="31" t="str">
        <f t="shared" ca="1" si="32"/>
        <v/>
      </c>
      <c r="R669" s="31"/>
      <c r="S669" s="31">
        <v>667</v>
      </c>
      <c r="T669" s="31" t="str">
        <f t="shared" ca="1" si="30"/>
        <v/>
      </c>
      <c r="U669" s="31" t="str">
        <f t="shared" ca="1" si="31"/>
        <v/>
      </c>
      <c r="V669" s="31" t="str">
        <f ca="1">IF(INDEX(Tendina_Brand_per_Settore,SERVIZIO!$A$4)='Pivot Punti Vendita'!$T669,'Pivot Punti Vendita'!$U669,"")</f>
        <v/>
      </c>
    </row>
    <row r="670" spans="15:22" x14ac:dyDescent="0.25">
      <c r="O670" s="31" t="str">
        <f ca="1">IFERROR(IF(SERVIZIO!$A$3=1,IF(GETPIVOTDATA("N. Punti Vendita",$A$1,"Brand",$A670,"Data",DATE(YEAR(INDEX(Tendina_Data,SERVIZIO!$A$2)),MONTH(INDEX(Tendina_Data,SERVIZIO!$A$2)),1),"Settore",$B670)&lt;&gt;"",GETPIVOTDATA("N. Punti Vendita",$A$1,"Brand",$A670,"Data",DATE(YEAR(INDEX(Tendina_Data,SERVIZIO!$A$2)),MONTH(INDEX(Tendina_Data,SERVIZIO!$A$2)),1),"Settore",$B670),""),IF(AND(GETPIVOTDATA("N. Punti Vendita",$A$1,"Brand",$A670,"Data",DATE(YEAR(INDEX(Tendina_Data,SERVIZIO!$A$2)),MONTH(INDEX(Tendina_Data,SERVIZIO!$A$2)),1),"Settore",INDEX(Tendina_Settori,SERVIZIO!$A$3))&lt;&gt;"",INDEX(Tendina_Settori,SERVIZIO!$A$3)=$B670)=TRUE,GETPIVOTDATA("N. Punti Vendita",$A$1,"Brand",$A670,"Data",DATE(YEAR(INDEX(Tendina_Data,SERVIZIO!$A$2)),MONTH(INDEX(Tendina_Data,SERVIZIO!$A$2)),1),"Settore",INDEX(Tendina_Settori,SERVIZIO!$A$3)),"")),"")</f>
        <v/>
      </c>
      <c r="P670" s="31" t="str">
        <f ca="1">IF(O670&lt;&gt;"",O670-(COUNTIF($O$3:O670,O670)/1000),"")</f>
        <v/>
      </c>
      <c r="Q670" s="31" t="str">
        <f t="shared" ca="1" si="32"/>
        <v/>
      </c>
      <c r="R670" s="31"/>
      <c r="S670" s="31">
        <v>668</v>
      </c>
      <c r="T670" s="31" t="str">
        <f t="shared" ca="1" si="30"/>
        <v/>
      </c>
      <c r="U670" s="31" t="str">
        <f t="shared" ca="1" si="31"/>
        <v/>
      </c>
      <c r="V670" s="31" t="str">
        <f ca="1">IF(INDEX(Tendina_Brand_per_Settore,SERVIZIO!$A$4)='Pivot Punti Vendita'!$T670,'Pivot Punti Vendita'!$U670,"")</f>
        <v/>
      </c>
    </row>
    <row r="671" spans="15:22" x14ac:dyDescent="0.25">
      <c r="O671" s="31" t="str">
        <f ca="1">IFERROR(IF(SERVIZIO!$A$3=1,IF(GETPIVOTDATA("N. Punti Vendita",$A$1,"Brand",$A671,"Data",DATE(YEAR(INDEX(Tendina_Data,SERVIZIO!$A$2)),MONTH(INDEX(Tendina_Data,SERVIZIO!$A$2)),1),"Settore",$B671)&lt;&gt;"",GETPIVOTDATA("N. Punti Vendita",$A$1,"Brand",$A671,"Data",DATE(YEAR(INDEX(Tendina_Data,SERVIZIO!$A$2)),MONTH(INDEX(Tendina_Data,SERVIZIO!$A$2)),1),"Settore",$B671),""),IF(AND(GETPIVOTDATA("N. Punti Vendita",$A$1,"Brand",$A671,"Data",DATE(YEAR(INDEX(Tendina_Data,SERVIZIO!$A$2)),MONTH(INDEX(Tendina_Data,SERVIZIO!$A$2)),1),"Settore",INDEX(Tendina_Settori,SERVIZIO!$A$3))&lt;&gt;"",INDEX(Tendina_Settori,SERVIZIO!$A$3)=$B671)=TRUE,GETPIVOTDATA("N. Punti Vendita",$A$1,"Brand",$A671,"Data",DATE(YEAR(INDEX(Tendina_Data,SERVIZIO!$A$2)),MONTH(INDEX(Tendina_Data,SERVIZIO!$A$2)),1),"Settore",INDEX(Tendina_Settori,SERVIZIO!$A$3)),"")),"")</f>
        <v/>
      </c>
      <c r="P671" s="31" t="str">
        <f ca="1">IF(O671&lt;&gt;"",O671-(COUNTIF($O$3:O671,O671)/1000),"")</f>
        <v/>
      </c>
      <c r="Q671" s="31" t="str">
        <f t="shared" ca="1" si="32"/>
        <v/>
      </c>
      <c r="R671" s="31"/>
      <c r="S671" s="31">
        <v>669</v>
      </c>
      <c r="T671" s="31" t="str">
        <f t="shared" ca="1" si="30"/>
        <v/>
      </c>
      <c r="U671" s="31" t="str">
        <f t="shared" ca="1" si="31"/>
        <v/>
      </c>
      <c r="V671" s="31" t="str">
        <f ca="1">IF(INDEX(Tendina_Brand_per_Settore,SERVIZIO!$A$4)='Pivot Punti Vendita'!$T671,'Pivot Punti Vendita'!$U671,"")</f>
        <v/>
      </c>
    </row>
    <row r="672" spans="15:22" x14ac:dyDescent="0.25">
      <c r="O672" s="31" t="str">
        <f ca="1">IFERROR(IF(SERVIZIO!$A$3=1,IF(GETPIVOTDATA("N. Punti Vendita",$A$1,"Brand",$A672,"Data",DATE(YEAR(INDEX(Tendina_Data,SERVIZIO!$A$2)),MONTH(INDEX(Tendina_Data,SERVIZIO!$A$2)),1),"Settore",$B672)&lt;&gt;"",GETPIVOTDATA("N. Punti Vendita",$A$1,"Brand",$A672,"Data",DATE(YEAR(INDEX(Tendina_Data,SERVIZIO!$A$2)),MONTH(INDEX(Tendina_Data,SERVIZIO!$A$2)),1),"Settore",$B672),""),IF(AND(GETPIVOTDATA("N. Punti Vendita",$A$1,"Brand",$A672,"Data",DATE(YEAR(INDEX(Tendina_Data,SERVIZIO!$A$2)),MONTH(INDEX(Tendina_Data,SERVIZIO!$A$2)),1),"Settore",INDEX(Tendina_Settori,SERVIZIO!$A$3))&lt;&gt;"",INDEX(Tendina_Settori,SERVIZIO!$A$3)=$B672)=TRUE,GETPIVOTDATA("N. Punti Vendita",$A$1,"Brand",$A672,"Data",DATE(YEAR(INDEX(Tendina_Data,SERVIZIO!$A$2)),MONTH(INDEX(Tendina_Data,SERVIZIO!$A$2)),1),"Settore",INDEX(Tendina_Settori,SERVIZIO!$A$3)),"")),"")</f>
        <v/>
      </c>
      <c r="P672" s="31" t="str">
        <f ca="1">IF(O672&lt;&gt;"",O672-(COUNTIF($O$3:O672,O672)/1000),"")</f>
        <v/>
      </c>
      <c r="Q672" s="31" t="str">
        <f t="shared" ca="1" si="32"/>
        <v/>
      </c>
      <c r="R672" s="31"/>
      <c r="S672" s="31">
        <v>670</v>
      </c>
      <c r="T672" s="31" t="str">
        <f t="shared" ca="1" si="30"/>
        <v/>
      </c>
      <c r="U672" s="31" t="str">
        <f t="shared" ca="1" si="31"/>
        <v/>
      </c>
      <c r="V672" s="31" t="str">
        <f ca="1">IF(INDEX(Tendina_Brand_per_Settore,SERVIZIO!$A$4)='Pivot Punti Vendita'!$T672,'Pivot Punti Vendita'!$U672,"")</f>
        <v/>
      </c>
    </row>
    <row r="673" spans="15:22" x14ac:dyDescent="0.25">
      <c r="O673" s="31" t="str">
        <f ca="1">IFERROR(IF(SERVIZIO!$A$3=1,IF(GETPIVOTDATA("N. Punti Vendita",$A$1,"Brand",$A673,"Data",DATE(YEAR(INDEX(Tendina_Data,SERVIZIO!$A$2)),MONTH(INDEX(Tendina_Data,SERVIZIO!$A$2)),1),"Settore",$B673)&lt;&gt;"",GETPIVOTDATA("N. Punti Vendita",$A$1,"Brand",$A673,"Data",DATE(YEAR(INDEX(Tendina_Data,SERVIZIO!$A$2)),MONTH(INDEX(Tendina_Data,SERVIZIO!$A$2)),1),"Settore",$B673),""),IF(AND(GETPIVOTDATA("N. Punti Vendita",$A$1,"Brand",$A673,"Data",DATE(YEAR(INDEX(Tendina_Data,SERVIZIO!$A$2)),MONTH(INDEX(Tendina_Data,SERVIZIO!$A$2)),1),"Settore",INDEX(Tendina_Settori,SERVIZIO!$A$3))&lt;&gt;"",INDEX(Tendina_Settori,SERVIZIO!$A$3)=$B673)=TRUE,GETPIVOTDATA("N. Punti Vendita",$A$1,"Brand",$A673,"Data",DATE(YEAR(INDEX(Tendina_Data,SERVIZIO!$A$2)),MONTH(INDEX(Tendina_Data,SERVIZIO!$A$2)),1),"Settore",INDEX(Tendina_Settori,SERVIZIO!$A$3)),"")),"")</f>
        <v/>
      </c>
      <c r="P673" s="31" t="str">
        <f ca="1">IF(O673&lt;&gt;"",O673-(COUNTIF($O$3:O673,O673)/1000),"")</f>
        <v/>
      </c>
      <c r="Q673" s="31" t="str">
        <f t="shared" ca="1" si="32"/>
        <v/>
      </c>
      <c r="R673" s="31"/>
      <c r="S673" s="31">
        <v>671</v>
      </c>
      <c r="T673" s="31" t="str">
        <f t="shared" ca="1" si="30"/>
        <v/>
      </c>
      <c r="U673" s="31" t="str">
        <f t="shared" ca="1" si="31"/>
        <v/>
      </c>
      <c r="V673" s="31" t="str">
        <f ca="1">IF(INDEX(Tendina_Brand_per_Settore,SERVIZIO!$A$4)='Pivot Punti Vendita'!$T673,'Pivot Punti Vendita'!$U673,"")</f>
        <v/>
      </c>
    </row>
    <row r="674" spans="15:22" x14ac:dyDescent="0.25">
      <c r="O674" s="31" t="str">
        <f ca="1">IFERROR(IF(SERVIZIO!$A$3=1,IF(GETPIVOTDATA("N. Punti Vendita",$A$1,"Brand",$A674,"Data",DATE(YEAR(INDEX(Tendina_Data,SERVIZIO!$A$2)),MONTH(INDEX(Tendina_Data,SERVIZIO!$A$2)),1),"Settore",$B674)&lt;&gt;"",GETPIVOTDATA("N. Punti Vendita",$A$1,"Brand",$A674,"Data",DATE(YEAR(INDEX(Tendina_Data,SERVIZIO!$A$2)),MONTH(INDEX(Tendina_Data,SERVIZIO!$A$2)),1),"Settore",$B674),""),IF(AND(GETPIVOTDATA("N. Punti Vendita",$A$1,"Brand",$A674,"Data",DATE(YEAR(INDEX(Tendina_Data,SERVIZIO!$A$2)),MONTH(INDEX(Tendina_Data,SERVIZIO!$A$2)),1),"Settore",INDEX(Tendina_Settori,SERVIZIO!$A$3))&lt;&gt;"",INDEX(Tendina_Settori,SERVIZIO!$A$3)=$B674)=TRUE,GETPIVOTDATA("N. Punti Vendita",$A$1,"Brand",$A674,"Data",DATE(YEAR(INDEX(Tendina_Data,SERVIZIO!$A$2)),MONTH(INDEX(Tendina_Data,SERVIZIO!$A$2)),1),"Settore",INDEX(Tendina_Settori,SERVIZIO!$A$3)),"")),"")</f>
        <v/>
      </c>
      <c r="P674" s="31" t="str">
        <f ca="1">IF(O674&lt;&gt;"",O674-(COUNTIF($O$3:O674,O674)/1000),"")</f>
        <v/>
      </c>
      <c r="Q674" s="31" t="str">
        <f t="shared" ca="1" si="32"/>
        <v/>
      </c>
      <c r="R674" s="31"/>
      <c r="S674" s="31">
        <v>672</v>
      </c>
      <c r="T674" s="31" t="str">
        <f t="shared" ca="1" si="30"/>
        <v/>
      </c>
      <c r="U674" s="31" t="str">
        <f t="shared" ca="1" si="31"/>
        <v/>
      </c>
      <c r="V674" s="31" t="str">
        <f ca="1">IF(INDEX(Tendina_Brand_per_Settore,SERVIZIO!$A$4)='Pivot Punti Vendita'!$T674,'Pivot Punti Vendita'!$U674,"")</f>
        <v/>
      </c>
    </row>
    <row r="675" spans="15:22" x14ac:dyDescent="0.25">
      <c r="O675" s="31" t="str">
        <f ca="1">IFERROR(IF(SERVIZIO!$A$3=1,IF(GETPIVOTDATA("N. Punti Vendita",$A$1,"Brand",$A675,"Data",DATE(YEAR(INDEX(Tendina_Data,SERVIZIO!$A$2)),MONTH(INDEX(Tendina_Data,SERVIZIO!$A$2)),1),"Settore",$B675)&lt;&gt;"",GETPIVOTDATA("N. Punti Vendita",$A$1,"Brand",$A675,"Data",DATE(YEAR(INDEX(Tendina_Data,SERVIZIO!$A$2)),MONTH(INDEX(Tendina_Data,SERVIZIO!$A$2)),1),"Settore",$B675),""),IF(AND(GETPIVOTDATA("N. Punti Vendita",$A$1,"Brand",$A675,"Data",DATE(YEAR(INDEX(Tendina_Data,SERVIZIO!$A$2)),MONTH(INDEX(Tendina_Data,SERVIZIO!$A$2)),1),"Settore",INDEX(Tendina_Settori,SERVIZIO!$A$3))&lt;&gt;"",INDEX(Tendina_Settori,SERVIZIO!$A$3)=$B675)=TRUE,GETPIVOTDATA("N. Punti Vendita",$A$1,"Brand",$A675,"Data",DATE(YEAR(INDEX(Tendina_Data,SERVIZIO!$A$2)),MONTH(INDEX(Tendina_Data,SERVIZIO!$A$2)),1),"Settore",INDEX(Tendina_Settori,SERVIZIO!$A$3)),"")),"")</f>
        <v/>
      </c>
      <c r="P675" s="31" t="str">
        <f ca="1">IF(O675&lt;&gt;"",O675-(COUNTIF($O$3:O675,O675)/1000),"")</f>
        <v/>
      </c>
      <c r="Q675" s="31" t="str">
        <f t="shared" ca="1" si="32"/>
        <v/>
      </c>
      <c r="R675" s="31"/>
      <c r="S675" s="31">
        <v>673</v>
      </c>
      <c r="T675" s="31" t="str">
        <f t="shared" ca="1" si="30"/>
        <v/>
      </c>
      <c r="U675" s="31" t="str">
        <f t="shared" ca="1" si="31"/>
        <v/>
      </c>
      <c r="V675" s="31" t="str">
        <f ca="1">IF(INDEX(Tendina_Brand_per_Settore,SERVIZIO!$A$4)='Pivot Punti Vendita'!$T675,'Pivot Punti Vendita'!$U675,"")</f>
        <v/>
      </c>
    </row>
    <row r="676" spans="15:22" x14ac:dyDescent="0.25">
      <c r="O676" s="31" t="str">
        <f ca="1">IFERROR(IF(SERVIZIO!$A$3=1,IF(GETPIVOTDATA("N. Punti Vendita",$A$1,"Brand",$A676,"Data",DATE(YEAR(INDEX(Tendina_Data,SERVIZIO!$A$2)),MONTH(INDEX(Tendina_Data,SERVIZIO!$A$2)),1),"Settore",$B676)&lt;&gt;"",GETPIVOTDATA("N. Punti Vendita",$A$1,"Brand",$A676,"Data",DATE(YEAR(INDEX(Tendina_Data,SERVIZIO!$A$2)),MONTH(INDEX(Tendina_Data,SERVIZIO!$A$2)),1),"Settore",$B676),""),IF(AND(GETPIVOTDATA("N. Punti Vendita",$A$1,"Brand",$A676,"Data",DATE(YEAR(INDEX(Tendina_Data,SERVIZIO!$A$2)),MONTH(INDEX(Tendina_Data,SERVIZIO!$A$2)),1),"Settore",INDEX(Tendina_Settori,SERVIZIO!$A$3))&lt;&gt;"",INDEX(Tendina_Settori,SERVIZIO!$A$3)=$B676)=TRUE,GETPIVOTDATA("N. Punti Vendita",$A$1,"Brand",$A676,"Data",DATE(YEAR(INDEX(Tendina_Data,SERVIZIO!$A$2)),MONTH(INDEX(Tendina_Data,SERVIZIO!$A$2)),1),"Settore",INDEX(Tendina_Settori,SERVIZIO!$A$3)),"")),"")</f>
        <v/>
      </c>
      <c r="P676" s="31" t="str">
        <f ca="1">IF(O676&lt;&gt;"",O676-(COUNTIF($O$3:O676,O676)/1000),"")</f>
        <v/>
      </c>
      <c r="Q676" s="31" t="str">
        <f t="shared" ca="1" si="32"/>
        <v/>
      </c>
      <c r="R676" s="31"/>
      <c r="S676" s="31">
        <v>674</v>
      </c>
      <c r="T676" s="31" t="str">
        <f t="shared" ca="1" si="30"/>
        <v/>
      </c>
      <c r="U676" s="31" t="str">
        <f t="shared" ca="1" si="31"/>
        <v/>
      </c>
      <c r="V676" s="31" t="str">
        <f ca="1">IF(INDEX(Tendina_Brand_per_Settore,SERVIZIO!$A$4)='Pivot Punti Vendita'!$T676,'Pivot Punti Vendita'!$U676,"")</f>
        <v/>
      </c>
    </row>
    <row r="677" spans="15:22" x14ac:dyDescent="0.25">
      <c r="O677" s="31" t="str">
        <f ca="1">IFERROR(IF(SERVIZIO!$A$3=1,IF(GETPIVOTDATA("N. Punti Vendita",$A$1,"Brand",$A677,"Data",DATE(YEAR(INDEX(Tendina_Data,SERVIZIO!$A$2)),MONTH(INDEX(Tendina_Data,SERVIZIO!$A$2)),1),"Settore",$B677)&lt;&gt;"",GETPIVOTDATA("N. Punti Vendita",$A$1,"Brand",$A677,"Data",DATE(YEAR(INDEX(Tendina_Data,SERVIZIO!$A$2)),MONTH(INDEX(Tendina_Data,SERVIZIO!$A$2)),1),"Settore",$B677),""),IF(AND(GETPIVOTDATA("N. Punti Vendita",$A$1,"Brand",$A677,"Data",DATE(YEAR(INDEX(Tendina_Data,SERVIZIO!$A$2)),MONTH(INDEX(Tendina_Data,SERVIZIO!$A$2)),1),"Settore",INDEX(Tendina_Settori,SERVIZIO!$A$3))&lt;&gt;"",INDEX(Tendina_Settori,SERVIZIO!$A$3)=$B677)=TRUE,GETPIVOTDATA("N. Punti Vendita",$A$1,"Brand",$A677,"Data",DATE(YEAR(INDEX(Tendina_Data,SERVIZIO!$A$2)),MONTH(INDEX(Tendina_Data,SERVIZIO!$A$2)),1),"Settore",INDEX(Tendina_Settori,SERVIZIO!$A$3)),"")),"")</f>
        <v/>
      </c>
      <c r="P677" s="31" t="str">
        <f ca="1">IF(O677&lt;&gt;"",O677-(COUNTIF($O$3:O677,O677)/1000),"")</f>
        <v/>
      </c>
      <c r="Q677" s="31" t="str">
        <f t="shared" ca="1" si="32"/>
        <v/>
      </c>
      <c r="R677" s="31"/>
      <c r="S677" s="31">
        <v>675</v>
      </c>
      <c r="T677" s="31" t="str">
        <f t="shared" ca="1" si="30"/>
        <v/>
      </c>
      <c r="U677" s="31" t="str">
        <f t="shared" ca="1" si="31"/>
        <v/>
      </c>
      <c r="V677" s="31" t="str">
        <f ca="1">IF(INDEX(Tendina_Brand_per_Settore,SERVIZIO!$A$4)='Pivot Punti Vendita'!$T677,'Pivot Punti Vendita'!$U677,"")</f>
        <v/>
      </c>
    </row>
    <row r="678" spans="15:22" x14ac:dyDescent="0.25">
      <c r="O678" s="31" t="str">
        <f ca="1">IFERROR(IF(SERVIZIO!$A$3=1,IF(GETPIVOTDATA("N. Punti Vendita",$A$1,"Brand",$A678,"Data",DATE(YEAR(INDEX(Tendina_Data,SERVIZIO!$A$2)),MONTH(INDEX(Tendina_Data,SERVIZIO!$A$2)),1),"Settore",$B678)&lt;&gt;"",GETPIVOTDATA("N. Punti Vendita",$A$1,"Brand",$A678,"Data",DATE(YEAR(INDEX(Tendina_Data,SERVIZIO!$A$2)),MONTH(INDEX(Tendina_Data,SERVIZIO!$A$2)),1),"Settore",$B678),""),IF(AND(GETPIVOTDATA("N. Punti Vendita",$A$1,"Brand",$A678,"Data",DATE(YEAR(INDEX(Tendina_Data,SERVIZIO!$A$2)),MONTH(INDEX(Tendina_Data,SERVIZIO!$A$2)),1),"Settore",INDEX(Tendina_Settori,SERVIZIO!$A$3))&lt;&gt;"",INDEX(Tendina_Settori,SERVIZIO!$A$3)=$B678)=TRUE,GETPIVOTDATA("N. Punti Vendita",$A$1,"Brand",$A678,"Data",DATE(YEAR(INDEX(Tendina_Data,SERVIZIO!$A$2)),MONTH(INDEX(Tendina_Data,SERVIZIO!$A$2)),1),"Settore",INDEX(Tendina_Settori,SERVIZIO!$A$3)),"")),"")</f>
        <v/>
      </c>
      <c r="P678" s="31" t="str">
        <f ca="1">IF(O678&lt;&gt;"",O678-(COUNTIF($O$3:O678,O678)/1000),"")</f>
        <v/>
      </c>
      <c r="Q678" s="31" t="str">
        <f t="shared" ca="1" si="32"/>
        <v/>
      </c>
      <c r="R678" s="31"/>
      <c r="S678" s="31">
        <v>676</v>
      </c>
      <c r="T678" s="31" t="str">
        <f t="shared" ca="1" si="30"/>
        <v/>
      </c>
      <c r="U678" s="31" t="str">
        <f t="shared" ca="1" si="31"/>
        <v/>
      </c>
      <c r="V678" s="31" t="str">
        <f ca="1">IF(INDEX(Tendina_Brand_per_Settore,SERVIZIO!$A$4)='Pivot Punti Vendita'!$T678,'Pivot Punti Vendita'!$U678,"")</f>
        <v/>
      </c>
    </row>
    <row r="679" spans="15:22" x14ac:dyDescent="0.25">
      <c r="O679" s="31" t="str">
        <f ca="1">IFERROR(IF(SERVIZIO!$A$3=1,IF(GETPIVOTDATA("N. Punti Vendita",$A$1,"Brand",$A679,"Data",DATE(YEAR(INDEX(Tendina_Data,SERVIZIO!$A$2)),MONTH(INDEX(Tendina_Data,SERVIZIO!$A$2)),1),"Settore",$B679)&lt;&gt;"",GETPIVOTDATA("N. Punti Vendita",$A$1,"Brand",$A679,"Data",DATE(YEAR(INDEX(Tendina_Data,SERVIZIO!$A$2)),MONTH(INDEX(Tendina_Data,SERVIZIO!$A$2)),1),"Settore",$B679),""),IF(AND(GETPIVOTDATA("N. Punti Vendita",$A$1,"Brand",$A679,"Data",DATE(YEAR(INDEX(Tendina_Data,SERVIZIO!$A$2)),MONTH(INDEX(Tendina_Data,SERVIZIO!$A$2)),1),"Settore",INDEX(Tendina_Settori,SERVIZIO!$A$3))&lt;&gt;"",INDEX(Tendina_Settori,SERVIZIO!$A$3)=$B679)=TRUE,GETPIVOTDATA("N. Punti Vendita",$A$1,"Brand",$A679,"Data",DATE(YEAR(INDEX(Tendina_Data,SERVIZIO!$A$2)),MONTH(INDEX(Tendina_Data,SERVIZIO!$A$2)),1),"Settore",INDEX(Tendina_Settori,SERVIZIO!$A$3)),"")),"")</f>
        <v/>
      </c>
      <c r="P679" s="31" t="str">
        <f ca="1">IF(O679&lt;&gt;"",O679-(COUNTIF($O$3:O679,O679)/1000),"")</f>
        <v/>
      </c>
      <c r="Q679" s="31" t="str">
        <f t="shared" ca="1" si="32"/>
        <v/>
      </c>
      <c r="R679" s="31"/>
      <c r="S679" s="31">
        <v>677</v>
      </c>
      <c r="T679" s="31" t="str">
        <f t="shared" ca="1" si="30"/>
        <v/>
      </c>
      <c r="U679" s="31" t="str">
        <f t="shared" ca="1" si="31"/>
        <v/>
      </c>
      <c r="V679" s="31" t="str">
        <f ca="1">IF(INDEX(Tendina_Brand_per_Settore,SERVIZIO!$A$4)='Pivot Punti Vendita'!$T679,'Pivot Punti Vendita'!$U679,"")</f>
        <v/>
      </c>
    </row>
    <row r="680" spans="15:22" x14ac:dyDescent="0.25">
      <c r="O680" s="31" t="str">
        <f ca="1">IFERROR(IF(SERVIZIO!$A$3=1,IF(GETPIVOTDATA("N. Punti Vendita",$A$1,"Brand",$A680,"Data",DATE(YEAR(INDEX(Tendina_Data,SERVIZIO!$A$2)),MONTH(INDEX(Tendina_Data,SERVIZIO!$A$2)),1),"Settore",$B680)&lt;&gt;"",GETPIVOTDATA("N. Punti Vendita",$A$1,"Brand",$A680,"Data",DATE(YEAR(INDEX(Tendina_Data,SERVIZIO!$A$2)),MONTH(INDEX(Tendina_Data,SERVIZIO!$A$2)),1),"Settore",$B680),""),IF(AND(GETPIVOTDATA("N. Punti Vendita",$A$1,"Brand",$A680,"Data",DATE(YEAR(INDEX(Tendina_Data,SERVIZIO!$A$2)),MONTH(INDEX(Tendina_Data,SERVIZIO!$A$2)),1),"Settore",INDEX(Tendina_Settori,SERVIZIO!$A$3))&lt;&gt;"",INDEX(Tendina_Settori,SERVIZIO!$A$3)=$B680)=TRUE,GETPIVOTDATA("N. Punti Vendita",$A$1,"Brand",$A680,"Data",DATE(YEAR(INDEX(Tendina_Data,SERVIZIO!$A$2)),MONTH(INDEX(Tendina_Data,SERVIZIO!$A$2)),1),"Settore",INDEX(Tendina_Settori,SERVIZIO!$A$3)),"")),"")</f>
        <v/>
      </c>
      <c r="P680" s="31" t="str">
        <f ca="1">IF(O680&lt;&gt;"",O680-(COUNTIF($O$3:O680,O680)/1000),"")</f>
        <v/>
      </c>
      <c r="Q680" s="31" t="str">
        <f t="shared" ca="1" si="32"/>
        <v/>
      </c>
      <c r="R680" s="31"/>
      <c r="S680" s="31">
        <v>678</v>
      </c>
      <c r="T680" s="31" t="str">
        <f t="shared" ca="1" si="30"/>
        <v/>
      </c>
      <c r="U680" s="31" t="str">
        <f t="shared" ca="1" si="31"/>
        <v/>
      </c>
      <c r="V680" s="31" t="str">
        <f ca="1">IF(INDEX(Tendina_Brand_per_Settore,SERVIZIO!$A$4)='Pivot Punti Vendita'!$T680,'Pivot Punti Vendita'!$U680,"")</f>
        <v/>
      </c>
    </row>
    <row r="681" spans="15:22" x14ac:dyDescent="0.25">
      <c r="O681" s="31" t="str">
        <f ca="1">IFERROR(IF(SERVIZIO!$A$3=1,IF(GETPIVOTDATA("N. Punti Vendita",$A$1,"Brand",$A681,"Data",DATE(YEAR(INDEX(Tendina_Data,SERVIZIO!$A$2)),MONTH(INDEX(Tendina_Data,SERVIZIO!$A$2)),1),"Settore",$B681)&lt;&gt;"",GETPIVOTDATA("N. Punti Vendita",$A$1,"Brand",$A681,"Data",DATE(YEAR(INDEX(Tendina_Data,SERVIZIO!$A$2)),MONTH(INDEX(Tendina_Data,SERVIZIO!$A$2)),1),"Settore",$B681),""),IF(AND(GETPIVOTDATA("N. Punti Vendita",$A$1,"Brand",$A681,"Data",DATE(YEAR(INDEX(Tendina_Data,SERVIZIO!$A$2)),MONTH(INDEX(Tendina_Data,SERVIZIO!$A$2)),1),"Settore",INDEX(Tendina_Settori,SERVIZIO!$A$3))&lt;&gt;"",INDEX(Tendina_Settori,SERVIZIO!$A$3)=$B681)=TRUE,GETPIVOTDATA("N. Punti Vendita",$A$1,"Brand",$A681,"Data",DATE(YEAR(INDEX(Tendina_Data,SERVIZIO!$A$2)),MONTH(INDEX(Tendina_Data,SERVIZIO!$A$2)),1),"Settore",INDEX(Tendina_Settori,SERVIZIO!$A$3)),"")),"")</f>
        <v/>
      </c>
      <c r="P681" s="31" t="str">
        <f ca="1">IF(O681&lt;&gt;"",O681-(COUNTIF($O$3:O681,O681)/1000),"")</f>
        <v/>
      </c>
      <c r="Q681" s="31" t="str">
        <f t="shared" ca="1" si="32"/>
        <v/>
      </c>
      <c r="R681" s="31"/>
      <c r="S681" s="31">
        <v>679</v>
      </c>
      <c r="T681" s="31" t="str">
        <f t="shared" ca="1" si="30"/>
        <v/>
      </c>
      <c r="U681" s="31" t="str">
        <f t="shared" ca="1" si="31"/>
        <v/>
      </c>
      <c r="V681" s="31" t="str">
        <f ca="1">IF(INDEX(Tendina_Brand_per_Settore,SERVIZIO!$A$4)='Pivot Punti Vendita'!$T681,'Pivot Punti Vendita'!$U681,"")</f>
        <v/>
      </c>
    </row>
    <row r="682" spans="15:22" x14ac:dyDescent="0.25">
      <c r="O682" s="31" t="str">
        <f ca="1">IFERROR(IF(SERVIZIO!$A$3=1,IF(GETPIVOTDATA("N. Punti Vendita",$A$1,"Brand",$A682,"Data",DATE(YEAR(INDEX(Tendina_Data,SERVIZIO!$A$2)),MONTH(INDEX(Tendina_Data,SERVIZIO!$A$2)),1),"Settore",$B682)&lt;&gt;"",GETPIVOTDATA("N. Punti Vendita",$A$1,"Brand",$A682,"Data",DATE(YEAR(INDEX(Tendina_Data,SERVIZIO!$A$2)),MONTH(INDEX(Tendina_Data,SERVIZIO!$A$2)),1),"Settore",$B682),""),IF(AND(GETPIVOTDATA("N. Punti Vendita",$A$1,"Brand",$A682,"Data",DATE(YEAR(INDEX(Tendina_Data,SERVIZIO!$A$2)),MONTH(INDEX(Tendina_Data,SERVIZIO!$A$2)),1),"Settore",INDEX(Tendina_Settori,SERVIZIO!$A$3))&lt;&gt;"",INDEX(Tendina_Settori,SERVIZIO!$A$3)=$B682)=TRUE,GETPIVOTDATA("N. Punti Vendita",$A$1,"Brand",$A682,"Data",DATE(YEAR(INDEX(Tendina_Data,SERVIZIO!$A$2)),MONTH(INDEX(Tendina_Data,SERVIZIO!$A$2)),1),"Settore",INDEX(Tendina_Settori,SERVIZIO!$A$3)),"")),"")</f>
        <v/>
      </c>
      <c r="P682" s="31" t="str">
        <f ca="1">IF(O682&lt;&gt;"",O682-(COUNTIF($O$3:O682,O682)/1000),"")</f>
        <v/>
      </c>
      <c r="Q682" s="31" t="str">
        <f t="shared" ca="1" si="32"/>
        <v/>
      </c>
      <c r="R682" s="31"/>
      <c r="S682" s="31">
        <v>680</v>
      </c>
      <c r="T682" s="31" t="str">
        <f t="shared" ca="1" si="30"/>
        <v/>
      </c>
      <c r="U682" s="31" t="str">
        <f t="shared" ca="1" si="31"/>
        <v/>
      </c>
      <c r="V682" s="31" t="str">
        <f ca="1">IF(INDEX(Tendina_Brand_per_Settore,SERVIZIO!$A$4)='Pivot Punti Vendita'!$T682,'Pivot Punti Vendita'!$U682,"")</f>
        <v/>
      </c>
    </row>
    <row r="683" spans="15:22" x14ac:dyDescent="0.25">
      <c r="O683" s="31" t="str">
        <f ca="1">IFERROR(IF(SERVIZIO!$A$3=1,IF(GETPIVOTDATA("N. Punti Vendita",$A$1,"Brand",$A683,"Data",DATE(YEAR(INDEX(Tendina_Data,SERVIZIO!$A$2)),MONTH(INDEX(Tendina_Data,SERVIZIO!$A$2)),1),"Settore",$B683)&lt;&gt;"",GETPIVOTDATA("N. Punti Vendita",$A$1,"Brand",$A683,"Data",DATE(YEAR(INDEX(Tendina_Data,SERVIZIO!$A$2)),MONTH(INDEX(Tendina_Data,SERVIZIO!$A$2)),1),"Settore",$B683),""),IF(AND(GETPIVOTDATA("N. Punti Vendita",$A$1,"Brand",$A683,"Data",DATE(YEAR(INDEX(Tendina_Data,SERVIZIO!$A$2)),MONTH(INDEX(Tendina_Data,SERVIZIO!$A$2)),1),"Settore",INDEX(Tendina_Settori,SERVIZIO!$A$3))&lt;&gt;"",INDEX(Tendina_Settori,SERVIZIO!$A$3)=$B683)=TRUE,GETPIVOTDATA("N. Punti Vendita",$A$1,"Brand",$A683,"Data",DATE(YEAR(INDEX(Tendina_Data,SERVIZIO!$A$2)),MONTH(INDEX(Tendina_Data,SERVIZIO!$A$2)),1),"Settore",INDEX(Tendina_Settori,SERVIZIO!$A$3)),"")),"")</f>
        <v/>
      </c>
      <c r="P683" s="31" t="str">
        <f ca="1">IF(O683&lt;&gt;"",O683-(COUNTIF($O$3:O683,O683)/1000),"")</f>
        <v/>
      </c>
      <c r="Q683" s="31" t="str">
        <f t="shared" ca="1" si="32"/>
        <v/>
      </c>
      <c r="R683" s="31"/>
      <c r="S683" s="31">
        <v>681</v>
      </c>
      <c r="T683" s="31" t="str">
        <f t="shared" ca="1" si="30"/>
        <v/>
      </c>
      <c r="U683" s="31" t="str">
        <f t="shared" ca="1" si="31"/>
        <v/>
      </c>
      <c r="V683" s="31" t="str">
        <f ca="1">IF(INDEX(Tendina_Brand_per_Settore,SERVIZIO!$A$4)='Pivot Punti Vendita'!$T683,'Pivot Punti Vendita'!$U683,"")</f>
        <v/>
      </c>
    </row>
    <row r="684" spans="15:22" x14ac:dyDescent="0.25">
      <c r="O684" s="31" t="str">
        <f ca="1">IFERROR(IF(SERVIZIO!$A$3=1,IF(GETPIVOTDATA("N. Punti Vendita",$A$1,"Brand",$A684,"Data",DATE(YEAR(INDEX(Tendina_Data,SERVIZIO!$A$2)),MONTH(INDEX(Tendina_Data,SERVIZIO!$A$2)),1),"Settore",$B684)&lt;&gt;"",GETPIVOTDATA("N. Punti Vendita",$A$1,"Brand",$A684,"Data",DATE(YEAR(INDEX(Tendina_Data,SERVIZIO!$A$2)),MONTH(INDEX(Tendina_Data,SERVIZIO!$A$2)),1),"Settore",$B684),""),IF(AND(GETPIVOTDATA("N. Punti Vendita",$A$1,"Brand",$A684,"Data",DATE(YEAR(INDEX(Tendina_Data,SERVIZIO!$A$2)),MONTH(INDEX(Tendina_Data,SERVIZIO!$A$2)),1),"Settore",INDEX(Tendina_Settori,SERVIZIO!$A$3))&lt;&gt;"",INDEX(Tendina_Settori,SERVIZIO!$A$3)=$B684)=TRUE,GETPIVOTDATA("N. Punti Vendita",$A$1,"Brand",$A684,"Data",DATE(YEAR(INDEX(Tendina_Data,SERVIZIO!$A$2)),MONTH(INDEX(Tendina_Data,SERVIZIO!$A$2)),1),"Settore",INDEX(Tendina_Settori,SERVIZIO!$A$3)),"")),"")</f>
        <v/>
      </c>
      <c r="P684" s="31" t="str">
        <f ca="1">IF(O684&lt;&gt;"",O684-(COUNTIF($O$3:O684,O684)/1000),"")</f>
        <v/>
      </c>
      <c r="Q684" s="31" t="str">
        <f t="shared" ca="1" si="32"/>
        <v/>
      </c>
      <c r="R684" s="31"/>
      <c r="S684" s="31">
        <v>682</v>
      </c>
      <c r="T684" s="31" t="str">
        <f t="shared" ca="1" si="30"/>
        <v/>
      </c>
      <c r="U684" s="31" t="str">
        <f t="shared" ca="1" si="31"/>
        <v/>
      </c>
      <c r="V684" s="31" t="str">
        <f ca="1">IF(INDEX(Tendina_Brand_per_Settore,SERVIZIO!$A$4)='Pivot Punti Vendita'!$T684,'Pivot Punti Vendita'!$U684,"")</f>
        <v/>
      </c>
    </row>
    <row r="685" spans="15:22" x14ac:dyDescent="0.25">
      <c r="O685" s="31" t="str">
        <f ca="1">IFERROR(IF(SERVIZIO!$A$3=1,IF(GETPIVOTDATA("N. Punti Vendita",$A$1,"Brand",$A685,"Data",DATE(YEAR(INDEX(Tendina_Data,SERVIZIO!$A$2)),MONTH(INDEX(Tendina_Data,SERVIZIO!$A$2)),1),"Settore",$B685)&lt;&gt;"",GETPIVOTDATA("N. Punti Vendita",$A$1,"Brand",$A685,"Data",DATE(YEAR(INDEX(Tendina_Data,SERVIZIO!$A$2)),MONTH(INDEX(Tendina_Data,SERVIZIO!$A$2)),1),"Settore",$B685),""),IF(AND(GETPIVOTDATA("N. Punti Vendita",$A$1,"Brand",$A685,"Data",DATE(YEAR(INDEX(Tendina_Data,SERVIZIO!$A$2)),MONTH(INDEX(Tendina_Data,SERVIZIO!$A$2)),1),"Settore",INDEX(Tendina_Settori,SERVIZIO!$A$3))&lt;&gt;"",INDEX(Tendina_Settori,SERVIZIO!$A$3)=$B685)=TRUE,GETPIVOTDATA("N. Punti Vendita",$A$1,"Brand",$A685,"Data",DATE(YEAR(INDEX(Tendina_Data,SERVIZIO!$A$2)),MONTH(INDEX(Tendina_Data,SERVIZIO!$A$2)),1),"Settore",INDEX(Tendina_Settori,SERVIZIO!$A$3)),"")),"")</f>
        <v/>
      </c>
      <c r="P685" s="31" t="str">
        <f ca="1">IF(O685&lt;&gt;"",O685-(COUNTIF($O$3:O685,O685)/1000),"")</f>
        <v/>
      </c>
      <c r="Q685" s="31" t="str">
        <f t="shared" ca="1" si="32"/>
        <v/>
      </c>
      <c r="R685" s="31"/>
      <c r="S685" s="31">
        <v>683</v>
      </c>
      <c r="T685" s="31" t="str">
        <f t="shared" ca="1" si="30"/>
        <v/>
      </c>
      <c r="U685" s="31" t="str">
        <f t="shared" ca="1" si="31"/>
        <v/>
      </c>
      <c r="V685" s="31" t="str">
        <f ca="1">IF(INDEX(Tendina_Brand_per_Settore,SERVIZIO!$A$4)='Pivot Punti Vendita'!$T685,'Pivot Punti Vendita'!$U685,"")</f>
        <v/>
      </c>
    </row>
    <row r="686" spans="15:22" x14ac:dyDescent="0.25">
      <c r="O686" s="31" t="str">
        <f ca="1">IFERROR(IF(SERVIZIO!$A$3=1,IF(GETPIVOTDATA("N. Punti Vendita",$A$1,"Brand",$A686,"Data",DATE(YEAR(INDEX(Tendina_Data,SERVIZIO!$A$2)),MONTH(INDEX(Tendina_Data,SERVIZIO!$A$2)),1),"Settore",$B686)&lt;&gt;"",GETPIVOTDATA("N. Punti Vendita",$A$1,"Brand",$A686,"Data",DATE(YEAR(INDEX(Tendina_Data,SERVIZIO!$A$2)),MONTH(INDEX(Tendina_Data,SERVIZIO!$A$2)),1),"Settore",$B686),""),IF(AND(GETPIVOTDATA("N. Punti Vendita",$A$1,"Brand",$A686,"Data",DATE(YEAR(INDEX(Tendina_Data,SERVIZIO!$A$2)),MONTH(INDEX(Tendina_Data,SERVIZIO!$A$2)),1),"Settore",INDEX(Tendina_Settori,SERVIZIO!$A$3))&lt;&gt;"",INDEX(Tendina_Settori,SERVIZIO!$A$3)=$B686)=TRUE,GETPIVOTDATA("N. Punti Vendita",$A$1,"Brand",$A686,"Data",DATE(YEAR(INDEX(Tendina_Data,SERVIZIO!$A$2)),MONTH(INDEX(Tendina_Data,SERVIZIO!$A$2)),1),"Settore",INDEX(Tendina_Settori,SERVIZIO!$A$3)),"")),"")</f>
        <v/>
      </c>
      <c r="P686" s="31" t="str">
        <f ca="1">IF(O686&lt;&gt;"",O686-(COUNTIF($O$3:O686,O686)/1000),"")</f>
        <v/>
      </c>
      <c r="Q686" s="31" t="str">
        <f t="shared" ca="1" si="32"/>
        <v/>
      </c>
      <c r="R686" s="31"/>
      <c r="S686" s="31">
        <v>684</v>
      </c>
      <c r="T686" s="31" t="str">
        <f t="shared" ca="1" si="30"/>
        <v/>
      </c>
      <c r="U686" s="31" t="str">
        <f t="shared" ca="1" si="31"/>
        <v/>
      </c>
      <c r="V686" s="31" t="str">
        <f ca="1">IF(INDEX(Tendina_Brand_per_Settore,SERVIZIO!$A$4)='Pivot Punti Vendita'!$T686,'Pivot Punti Vendita'!$U686,"")</f>
        <v/>
      </c>
    </row>
    <row r="687" spans="15:22" x14ac:dyDescent="0.25">
      <c r="O687" s="31" t="str">
        <f ca="1">IFERROR(IF(SERVIZIO!$A$3=1,IF(GETPIVOTDATA("N. Punti Vendita",$A$1,"Brand",$A687,"Data",DATE(YEAR(INDEX(Tendina_Data,SERVIZIO!$A$2)),MONTH(INDEX(Tendina_Data,SERVIZIO!$A$2)),1),"Settore",$B687)&lt;&gt;"",GETPIVOTDATA("N. Punti Vendita",$A$1,"Brand",$A687,"Data",DATE(YEAR(INDEX(Tendina_Data,SERVIZIO!$A$2)),MONTH(INDEX(Tendina_Data,SERVIZIO!$A$2)),1),"Settore",$B687),""),IF(AND(GETPIVOTDATA("N. Punti Vendita",$A$1,"Brand",$A687,"Data",DATE(YEAR(INDEX(Tendina_Data,SERVIZIO!$A$2)),MONTH(INDEX(Tendina_Data,SERVIZIO!$A$2)),1),"Settore",INDEX(Tendina_Settori,SERVIZIO!$A$3))&lt;&gt;"",INDEX(Tendina_Settori,SERVIZIO!$A$3)=$B687)=TRUE,GETPIVOTDATA("N. Punti Vendita",$A$1,"Brand",$A687,"Data",DATE(YEAR(INDEX(Tendina_Data,SERVIZIO!$A$2)),MONTH(INDEX(Tendina_Data,SERVIZIO!$A$2)),1),"Settore",INDEX(Tendina_Settori,SERVIZIO!$A$3)),"")),"")</f>
        <v/>
      </c>
      <c r="P687" s="31" t="str">
        <f ca="1">IF(O687&lt;&gt;"",O687-(COUNTIF($O$3:O687,O687)/1000),"")</f>
        <v/>
      </c>
      <c r="Q687" s="31" t="str">
        <f t="shared" ca="1" si="32"/>
        <v/>
      </c>
      <c r="R687" s="31"/>
      <c r="S687" s="31">
        <v>685</v>
      </c>
      <c r="T687" s="31" t="str">
        <f t="shared" ca="1" si="30"/>
        <v/>
      </c>
      <c r="U687" s="31" t="str">
        <f t="shared" ca="1" si="31"/>
        <v/>
      </c>
      <c r="V687" s="31" t="str">
        <f ca="1">IF(INDEX(Tendina_Brand_per_Settore,SERVIZIO!$A$4)='Pivot Punti Vendita'!$T687,'Pivot Punti Vendita'!$U687,"")</f>
        <v/>
      </c>
    </row>
    <row r="688" spans="15:22" x14ac:dyDescent="0.25">
      <c r="O688" s="31" t="str">
        <f ca="1">IFERROR(IF(SERVIZIO!$A$3=1,IF(GETPIVOTDATA("N. Punti Vendita",$A$1,"Brand",$A688,"Data",DATE(YEAR(INDEX(Tendina_Data,SERVIZIO!$A$2)),MONTH(INDEX(Tendina_Data,SERVIZIO!$A$2)),1),"Settore",$B688)&lt;&gt;"",GETPIVOTDATA("N. Punti Vendita",$A$1,"Brand",$A688,"Data",DATE(YEAR(INDEX(Tendina_Data,SERVIZIO!$A$2)),MONTH(INDEX(Tendina_Data,SERVIZIO!$A$2)),1),"Settore",$B688),""),IF(AND(GETPIVOTDATA("N. Punti Vendita",$A$1,"Brand",$A688,"Data",DATE(YEAR(INDEX(Tendina_Data,SERVIZIO!$A$2)),MONTH(INDEX(Tendina_Data,SERVIZIO!$A$2)),1),"Settore",INDEX(Tendina_Settori,SERVIZIO!$A$3))&lt;&gt;"",INDEX(Tendina_Settori,SERVIZIO!$A$3)=$B688)=TRUE,GETPIVOTDATA("N. Punti Vendita",$A$1,"Brand",$A688,"Data",DATE(YEAR(INDEX(Tendina_Data,SERVIZIO!$A$2)),MONTH(INDEX(Tendina_Data,SERVIZIO!$A$2)),1),"Settore",INDEX(Tendina_Settori,SERVIZIO!$A$3)),"")),"")</f>
        <v/>
      </c>
      <c r="P688" s="31" t="str">
        <f ca="1">IF(O688&lt;&gt;"",O688-(COUNTIF($O$3:O688,O688)/1000),"")</f>
        <v/>
      </c>
      <c r="Q688" s="31" t="str">
        <f t="shared" ca="1" si="32"/>
        <v/>
      </c>
      <c r="R688" s="31"/>
      <c r="S688" s="31">
        <v>686</v>
      </c>
      <c r="T688" s="31" t="str">
        <f t="shared" ca="1" si="30"/>
        <v/>
      </c>
      <c r="U688" s="31" t="str">
        <f t="shared" ca="1" si="31"/>
        <v/>
      </c>
      <c r="V688" s="31" t="str">
        <f ca="1">IF(INDEX(Tendina_Brand_per_Settore,SERVIZIO!$A$4)='Pivot Punti Vendita'!$T688,'Pivot Punti Vendita'!$U688,"")</f>
        <v/>
      </c>
    </row>
    <row r="689" spans="15:22" x14ac:dyDescent="0.25">
      <c r="O689" s="31" t="str">
        <f ca="1">IFERROR(IF(SERVIZIO!$A$3=1,IF(GETPIVOTDATA("N. Punti Vendita",$A$1,"Brand",$A689,"Data",DATE(YEAR(INDEX(Tendina_Data,SERVIZIO!$A$2)),MONTH(INDEX(Tendina_Data,SERVIZIO!$A$2)),1),"Settore",$B689)&lt;&gt;"",GETPIVOTDATA("N. Punti Vendita",$A$1,"Brand",$A689,"Data",DATE(YEAR(INDEX(Tendina_Data,SERVIZIO!$A$2)),MONTH(INDEX(Tendina_Data,SERVIZIO!$A$2)),1),"Settore",$B689),""),IF(AND(GETPIVOTDATA("N. Punti Vendita",$A$1,"Brand",$A689,"Data",DATE(YEAR(INDEX(Tendina_Data,SERVIZIO!$A$2)),MONTH(INDEX(Tendina_Data,SERVIZIO!$A$2)),1),"Settore",INDEX(Tendina_Settori,SERVIZIO!$A$3))&lt;&gt;"",INDEX(Tendina_Settori,SERVIZIO!$A$3)=$B689)=TRUE,GETPIVOTDATA("N. Punti Vendita",$A$1,"Brand",$A689,"Data",DATE(YEAR(INDEX(Tendina_Data,SERVIZIO!$A$2)),MONTH(INDEX(Tendina_Data,SERVIZIO!$A$2)),1),"Settore",INDEX(Tendina_Settori,SERVIZIO!$A$3)),"")),"")</f>
        <v/>
      </c>
      <c r="P689" s="31" t="str">
        <f ca="1">IF(O689&lt;&gt;"",O689-(COUNTIF($O$3:O689,O689)/1000),"")</f>
        <v/>
      </c>
      <c r="Q689" s="31" t="str">
        <f t="shared" ca="1" si="32"/>
        <v/>
      </c>
      <c r="R689" s="31"/>
      <c r="S689" s="31">
        <v>687</v>
      </c>
      <c r="T689" s="31" t="str">
        <f t="shared" ca="1" si="30"/>
        <v/>
      </c>
      <c r="U689" s="31" t="str">
        <f t="shared" ca="1" si="31"/>
        <v/>
      </c>
      <c r="V689" s="31" t="str">
        <f ca="1">IF(INDEX(Tendina_Brand_per_Settore,SERVIZIO!$A$4)='Pivot Punti Vendita'!$T689,'Pivot Punti Vendita'!$U689,"")</f>
        <v/>
      </c>
    </row>
    <row r="690" spans="15:22" x14ac:dyDescent="0.25">
      <c r="O690" s="31" t="str">
        <f ca="1">IFERROR(IF(SERVIZIO!$A$3=1,IF(GETPIVOTDATA("N. Punti Vendita",$A$1,"Brand",$A690,"Data",DATE(YEAR(INDEX(Tendina_Data,SERVIZIO!$A$2)),MONTH(INDEX(Tendina_Data,SERVIZIO!$A$2)),1),"Settore",$B690)&lt;&gt;"",GETPIVOTDATA("N. Punti Vendita",$A$1,"Brand",$A690,"Data",DATE(YEAR(INDEX(Tendina_Data,SERVIZIO!$A$2)),MONTH(INDEX(Tendina_Data,SERVIZIO!$A$2)),1),"Settore",$B690),""),IF(AND(GETPIVOTDATA("N. Punti Vendita",$A$1,"Brand",$A690,"Data",DATE(YEAR(INDEX(Tendina_Data,SERVIZIO!$A$2)),MONTH(INDEX(Tendina_Data,SERVIZIO!$A$2)),1),"Settore",INDEX(Tendina_Settori,SERVIZIO!$A$3))&lt;&gt;"",INDEX(Tendina_Settori,SERVIZIO!$A$3)=$B690)=TRUE,GETPIVOTDATA("N. Punti Vendita",$A$1,"Brand",$A690,"Data",DATE(YEAR(INDEX(Tendina_Data,SERVIZIO!$A$2)),MONTH(INDEX(Tendina_Data,SERVIZIO!$A$2)),1),"Settore",INDEX(Tendina_Settori,SERVIZIO!$A$3)),"")),"")</f>
        <v/>
      </c>
      <c r="P690" s="31" t="str">
        <f ca="1">IF(O690&lt;&gt;"",O690-(COUNTIF($O$3:O690,O690)/1000),"")</f>
        <v/>
      </c>
      <c r="Q690" s="31" t="str">
        <f t="shared" ca="1" si="32"/>
        <v/>
      </c>
      <c r="R690" s="31"/>
      <c r="S690" s="31">
        <v>688</v>
      </c>
      <c r="T690" s="31" t="str">
        <f t="shared" ca="1" si="30"/>
        <v/>
      </c>
      <c r="U690" s="31" t="str">
        <f t="shared" ca="1" si="31"/>
        <v/>
      </c>
      <c r="V690" s="31" t="str">
        <f ca="1">IF(INDEX(Tendina_Brand_per_Settore,SERVIZIO!$A$4)='Pivot Punti Vendita'!$T690,'Pivot Punti Vendita'!$U690,"")</f>
        <v/>
      </c>
    </row>
    <row r="691" spans="15:22" x14ac:dyDescent="0.25">
      <c r="O691" s="31" t="str">
        <f ca="1">IFERROR(IF(SERVIZIO!$A$3=1,IF(GETPIVOTDATA("N. Punti Vendita",$A$1,"Brand",$A691,"Data",DATE(YEAR(INDEX(Tendina_Data,SERVIZIO!$A$2)),MONTH(INDEX(Tendina_Data,SERVIZIO!$A$2)),1),"Settore",$B691)&lt;&gt;"",GETPIVOTDATA("N. Punti Vendita",$A$1,"Brand",$A691,"Data",DATE(YEAR(INDEX(Tendina_Data,SERVIZIO!$A$2)),MONTH(INDEX(Tendina_Data,SERVIZIO!$A$2)),1),"Settore",$B691),""),IF(AND(GETPIVOTDATA("N. Punti Vendita",$A$1,"Brand",$A691,"Data",DATE(YEAR(INDEX(Tendina_Data,SERVIZIO!$A$2)),MONTH(INDEX(Tendina_Data,SERVIZIO!$A$2)),1),"Settore",INDEX(Tendina_Settori,SERVIZIO!$A$3))&lt;&gt;"",INDEX(Tendina_Settori,SERVIZIO!$A$3)=$B691)=TRUE,GETPIVOTDATA("N. Punti Vendita",$A$1,"Brand",$A691,"Data",DATE(YEAR(INDEX(Tendina_Data,SERVIZIO!$A$2)),MONTH(INDEX(Tendina_Data,SERVIZIO!$A$2)),1),"Settore",INDEX(Tendina_Settori,SERVIZIO!$A$3)),"")),"")</f>
        <v/>
      </c>
      <c r="P691" s="31" t="str">
        <f ca="1">IF(O691&lt;&gt;"",O691-(COUNTIF($O$3:O691,O691)/1000),"")</f>
        <v/>
      </c>
      <c r="Q691" s="31" t="str">
        <f t="shared" ca="1" si="32"/>
        <v/>
      </c>
      <c r="R691" s="31"/>
      <c r="S691" s="31">
        <v>689</v>
      </c>
      <c r="T691" s="31" t="str">
        <f t="shared" ca="1" si="30"/>
        <v/>
      </c>
      <c r="U691" s="31" t="str">
        <f t="shared" ca="1" si="31"/>
        <v/>
      </c>
      <c r="V691" s="31" t="str">
        <f ca="1">IF(INDEX(Tendina_Brand_per_Settore,SERVIZIO!$A$4)='Pivot Punti Vendita'!$T691,'Pivot Punti Vendita'!$U691,"")</f>
        <v/>
      </c>
    </row>
    <row r="692" spans="15:22" x14ac:dyDescent="0.25">
      <c r="O692" s="31" t="str">
        <f ca="1">IFERROR(IF(SERVIZIO!$A$3=1,IF(GETPIVOTDATA("N. Punti Vendita",$A$1,"Brand",$A692,"Data",DATE(YEAR(INDEX(Tendina_Data,SERVIZIO!$A$2)),MONTH(INDEX(Tendina_Data,SERVIZIO!$A$2)),1),"Settore",$B692)&lt;&gt;"",GETPIVOTDATA("N. Punti Vendita",$A$1,"Brand",$A692,"Data",DATE(YEAR(INDEX(Tendina_Data,SERVIZIO!$A$2)),MONTH(INDEX(Tendina_Data,SERVIZIO!$A$2)),1),"Settore",$B692),""),IF(AND(GETPIVOTDATA("N. Punti Vendita",$A$1,"Brand",$A692,"Data",DATE(YEAR(INDEX(Tendina_Data,SERVIZIO!$A$2)),MONTH(INDEX(Tendina_Data,SERVIZIO!$A$2)),1),"Settore",INDEX(Tendina_Settori,SERVIZIO!$A$3))&lt;&gt;"",INDEX(Tendina_Settori,SERVIZIO!$A$3)=$B692)=TRUE,GETPIVOTDATA("N. Punti Vendita",$A$1,"Brand",$A692,"Data",DATE(YEAR(INDEX(Tendina_Data,SERVIZIO!$A$2)),MONTH(INDEX(Tendina_Data,SERVIZIO!$A$2)),1),"Settore",INDEX(Tendina_Settori,SERVIZIO!$A$3)),"")),"")</f>
        <v/>
      </c>
      <c r="P692" s="31" t="str">
        <f ca="1">IF(O692&lt;&gt;"",O692-(COUNTIF($O$3:O692,O692)/1000),"")</f>
        <v/>
      </c>
      <c r="Q692" s="31" t="str">
        <f t="shared" ca="1" si="32"/>
        <v/>
      </c>
      <c r="R692" s="31"/>
      <c r="S692" s="31">
        <v>690</v>
      </c>
      <c r="T692" s="31" t="str">
        <f t="shared" ca="1" si="30"/>
        <v/>
      </c>
      <c r="U692" s="31" t="str">
        <f t="shared" ca="1" si="31"/>
        <v/>
      </c>
      <c r="V692" s="31" t="str">
        <f ca="1">IF(INDEX(Tendina_Brand_per_Settore,SERVIZIO!$A$4)='Pivot Punti Vendita'!$T692,'Pivot Punti Vendita'!$U692,"")</f>
        <v/>
      </c>
    </row>
    <row r="693" spans="15:22" x14ac:dyDescent="0.25">
      <c r="O693" s="31" t="str">
        <f ca="1">IFERROR(IF(SERVIZIO!$A$3=1,IF(GETPIVOTDATA("N. Punti Vendita",$A$1,"Brand",$A693,"Data",DATE(YEAR(INDEX(Tendina_Data,SERVIZIO!$A$2)),MONTH(INDEX(Tendina_Data,SERVIZIO!$A$2)),1),"Settore",$B693)&lt;&gt;"",GETPIVOTDATA("N. Punti Vendita",$A$1,"Brand",$A693,"Data",DATE(YEAR(INDEX(Tendina_Data,SERVIZIO!$A$2)),MONTH(INDEX(Tendina_Data,SERVIZIO!$A$2)),1),"Settore",$B693),""),IF(AND(GETPIVOTDATA("N. Punti Vendita",$A$1,"Brand",$A693,"Data",DATE(YEAR(INDEX(Tendina_Data,SERVIZIO!$A$2)),MONTH(INDEX(Tendina_Data,SERVIZIO!$A$2)),1),"Settore",INDEX(Tendina_Settori,SERVIZIO!$A$3))&lt;&gt;"",INDEX(Tendina_Settori,SERVIZIO!$A$3)=$B693)=TRUE,GETPIVOTDATA("N. Punti Vendita",$A$1,"Brand",$A693,"Data",DATE(YEAR(INDEX(Tendina_Data,SERVIZIO!$A$2)),MONTH(INDEX(Tendina_Data,SERVIZIO!$A$2)),1),"Settore",INDEX(Tendina_Settori,SERVIZIO!$A$3)),"")),"")</f>
        <v/>
      </c>
      <c r="P693" s="31" t="str">
        <f ca="1">IF(O693&lt;&gt;"",O693-(COUNTIF($O$3:O693,O693)/1000),"")</f>
        <v/>
      </c>
      <c r="Q693" s="31" t="str">
        <f t="shared" ca="1" si="32"/>
        <v/>
      </c>
      <c r="R693" s="31"/>
      <c r="S693" s="31">
        <v>691</v>
      </c>
      <c r="T693" s="31" t="str">
        <f t="shared" ca="1" si="30"/>
        <v/>
      </c>
      <c r="U693" s="31" t="str">
        <f t="shared" ca="1" si="31"/>
        <v/>
      </c>
      <c r="V693" s="31" t="str">
        <f ca="1">IF(INDEX(Tendina_Brand_per_Settore,SERVIZIO!$A$4)='Pivot Punti Vendita'!$T693,'Pivot Punti Vendita'!$U693,"")</f>
        <v/>
      </c>
    </row>
    <row r="694" spans="15:22" x14ac:dyDescent="0.25">
      <c r="O694" s="31" t="str">
        <f ca="1">IFERROR(IF(SERVIZIO!$A$3=1,IF(GETPIVOTDATA("N. Punti Vendita",$A$1,"Brand",$A694,"Data",DATE(YEAR(INDEX(Tendina_Data,SERVIZIO!$A$2)),MONTH(INDEX(Tendina_Data,SERVIZIO!$A$2)),1),"Settore",$B694)&lt;&gt;"",GETPIVOTDATA("N. Punti Vendita",$A$1,"Brand",$A694,"Data",DATE(YEAR(INDEX(Tendina_Data,SERVIZIO!$A$2)),MONTH(INDEX(Tendina_Data,SERVIZIO!$A$2)),1),"Settore",$B694),""),IF(AND(GETPIVOTDATA("N. Punti Vendita",$A$1,"Brand",$A694,"Data",DATE(YEAR(INDEX(Tendina_Data,SERVIZIO!$A$2)),MONTH(INDEX(Tendina_Data,SERVIZIO!$A$2)),1),"Settore",INDEX(Tendina_Settori,SERVIZIO!$A$3))&lt;&gt;"",INDEX(Tendina_Settori,SERVIZIO!$A$3)=$B694)=TRUE,GETPIVOTDATA("N. Punti Vendita",$A$1,"Brand",$A694,"Data",DATE(YEAR(INDEX(Tendina_Data,SERVIZIO!$A$2)),MONTH(INDEX(Tendina_Data,SERVIZIO!$A$2)),1),"Settore",INDEX(Tendina_Settori,SERVIZIO!$A$3)),"")),"")</f>
        <v/>
      </c>
      <c r="P694" s="31" t="str">
        <f ca="1">IF(O694&lt;&gt;"",O694-(COUNTIF($O$3:O694,O694)/1000),"")</f>
        <v/>
      </c>
      <c r="Q694" s="31" t="str">
        <f t="shared" ca="1" si="32"/>
        <v/>
      </c>
      <c r="R694" s="31"/>
      <c r="S694" s="31">
        <v>692</v>
      </c>
      <c r="T694" s="31" t="str">
        <f t="shared" ca="1" si="30"/>
        <v/>
      </c>
      <c r="U694" s="31" t="str">
        <f t="shared" ca="1" si="31"/>
        <v/>
      </c>
      <c r="V694" s="31" t="str">
        <f ca="1">IF(INDEX(Tendina_Brand_per_Settore,SERVIZIO!$A$4)='Pivot Punti Vendita'!$T694,'Pivot Punti Vendita'!$U694,"")</f>
        <v/>
      </c>
    </row>
    <row r="695" spans="15:22" x14ac:dyDescent="0.25">
      <c r="O695" s="31" t="str">
        <f ca="1">IFERROR(IF(SERVIZIO!$A$3=1,IF(GETPIVOTDATA("N. Punti Vendita",$A$1,"Brand",$A695,"Data",DATE(YEAR(INDEX(Tendina_Data,SERVIZIO!$A$2)),MONTH(INDEX(Tendina_Data,SERVIZIO!$A$2)),1),"Settore",$B695)&lt;&gt;"",GETPIVOTDATA("N. Punti Vendita",$A$1,"Brand",$A695,"Data",DATE(YEAR(INDEX(Tendina_Data,SERVIZIO!$A$2)),MONTH(INDEX(Tendina_Data,SERVIZIO!$A$2)),1),"Settore",$B695),""),IF(AND(GETPIVOTDATA("N. Punti Vendita",$A$1,"Brand",$A695,"Data",DATE(YEAR(INDEX(Tendina_Data,SERVIZIO!$A$2)),MONTH(INDEX(Tendina_Data,SERVIZIO!$A$2)),1),"Settore",INDEX(Tendina_Settori,SERVIZIO!$A$3))&lt;&gt;"",INDEX(Tendina_Settori,SERVIZIO!$A$3)=$B695)=TRUE,GETPIVOTDATA("N. Punti Vendita",$A$1,"Brand",$A695,"Data",DATE(YEAR(INDEX(Tendina_Data,SERVIZIO!$A$2)),MONTH(INDEX(Tendina_Data,SERVIZIO!$A$2)),1),"Settore",INDEX(Tendina_Settori,SERVIZIO!$A$3)),"")),"")</f>
        <v/>
      </c>
      <c r="P695" s="31" t="str">
        <f ca="1">IF(O695&lt;&gt;"",O695-(COUNTIF($O$3:O695,O695)/1000),"")</f>
        <v/>
      </c>
      <c r="Q695" s="31" t="str">
        <f t="shared" ca="1" si="32"/>
        <v/>
      </c>
      <c r="R695" s="31"/>
      <c r="S695" s="31">
        <v>693</v>
      </c>
      <c r="T695" s="31" t="str">
        <f t="shared" ca="1" si="30"/>
        <v/>
      </c>
      <c r="U695" s="31" t="str">
        <f t="shared" ca="1" si="31"/>
        <v/>
      </c>
      <c r="V695" s="31" t="str">
        <f ca="1">IF(INDEX(Tendina_Brand_per_Settore,SERVIZIO!$A$4)='Pivot Punti Vendita'!$T695,'Pivot Punti Vendita'!$U695,"")</f>
        <v/>
      </c>
    </row>
    <row r="696" spans="15:22" x14ac:dyDescent="0.25">
      <c r="O696" s="31" t="str">
        <f ca="1">IFERROR(IF(SERVIZIO!$A$3=1,IF(GETPIVOTDATA("N. Punti Vendita",$A$1,"Brand",$A696,"Data",DATE(YEAR(INDEX(Tendina_Data,SERVIZIO!$A$2)),MONTH(INDEX(Tendina_Data,SERVIZIO!$A$2)),1),"Settore",$B696)&lt;&gt;"",GETPIVOTDATA("N. Punti Vendita",$A$1,"Brand",$A696,"Data",DATE(YEAR(INDEX(Tendina_Data,SERVIZIO!$A$2)),MONTH(INDEX(Tendina_Data,SERVIZIO!$A$2)),1),"Settore",$B696),""),IF(AND(GETPIVOTDATA("N. Punti Vendita",$A$1,"Brand",$A696,"Data",DATE(YEAR(INDEX(Tendina_Data,SERVIZIO!$A$2)),MONTH(INDEX(Tendina_Data,SERVIZIO!$A$2)),1),"Settore",INDEX(Tendina_Settori,SERVIZIO!$A$3))&lt;&gt;"",INDEX(Tendina_Settori,SERVIZIO!$A$3)=$B696)=TRUE,GETPIVOTDATA("N. Punti Vendita",$A$1,"Brand",$A696,"Data",DATE(YEAR(INDEX(Tendina_Data,SERVIZIO!$A$2)),MONTH(INDEX(Tendina_Data,SERVIZIO!$A$2)),1),"Settore",INDEX(Tendina_Settori,SERVIZIO!$A$3)),"")),"")</f>
        <v/>
      </c>
      <c r="P696" s="31" t="str">
        <f ca="1">IF(O696&lt;&gt;"",O696-(COUNTIF($O$3:O696,O696)/1000),"")</f>
        <v/>
      </c>
      <c r="Q696" s="31" t="str">
        <f t="shared" ca="1" si="32"/>
        <v/>
      </c>
      <c r="R696" s="31"/>
      <c r="S696" s="31">
        <v>694</v>
      </c>
      <c r="T696" s="31" t="str">
        <f t="shared" ca="1" si="30"/>
        <v/>
      </c>
      <c r="U696" s="31" t="str">
        <f t="shared" ca="1" si="31"/>
        <v/>
      </c>
      <c r="V696" s="31" t="str">
        <f ca="1">IF(INDEX(Tendina_Brand_per_Settore,SERVIZIO!$A$4)='Pivot Punti Vendita'!$T696,'Pivot Punti Vendita'!$U696,"")</f>
        <v/>
      </c>
    </row>
    <row r="697" spans="15:22" x14ac:dyDescent="0.25">
      <c r="O697" s="31" t="str">
        <f ca="1">IFERROR(IF(SERVIZIO!$A$3=1,IF(GETPIVOTDATA("N. Punti Vendita",$A$1,"Brand",$A697,"Data",DATE(YEAR(INDEX(Tendina_Data,SERVIZIO!$A$2)),MONTH(INDEX(Tendina_Data,SERVIZIO!$A$2)),1),"Settore",$B697)&lt;&gt;"",GETPIVOTDATA("N. Punti Vendita",$A$1,"Brand",$A697,"Data",DATE(YEAR(INDEX(Tendina_Data,SERVIZIO!$A$2)),MONTH(INDEX(Tendina_Data,SERVIZIO!$A$2)),1),"Settore",$B697),""),IF(AND(GETPIVOTDATA("N. Punti Vendita",$A$1,"Brand",$A697,"Data",DATE(YEAR(INDEX(Tendina_Data,SERVIZIO!$A$2)),MONTH(INDEX(Tendina_Data,SERVIZIO!$A$2)),1),"Settore",INDEX(Tendina_Settori,SERVIZIO!$A$3))&lt;&gt;"",INDEX(Tendina_Settori,SERVIZIO!$A$3)=$B697)=TRUE,GETPIVOTDATA("N. Punti Vendita",$A$1,"Brand",$A697,"Data",DATE(YEAR(INDEX(Tendina_Data,SERVIZIO!$A$2)),MONTH(INDEX(Tendina_Data,SERVIZIO!$A$2)),1),"Settore",INDEX(Tendina_Settori,SERVIZIO!$A$3)),"")),"")</f>
        <v/>
      </c>
      <c r="P697" s="31" t="str">
        <f ca="1">IF(O697&lt;&gt;"",O697-(COUNTIF($O$3:O697,O697)/1000),"")</f>
        <v/>
      </c>
      <c r="Q697" s="31" t="str">
        <f t="shared" ca="1" si="32"/>
        <v/>
      </c>
      <c r="R697" s="31"/>
      <c r="S697" s="31">
        <v>695</v>
      </c>
      <c r="T697" s="31" t="str">
        <f t="shared" ca="1" si="30"/>
        <v/>
      </c>
      <c r="U697" s="31" t="str">
        <f t="shared" ca="1" si="31"/>
        <v/>
      </c>
      <c r="V697" s="31" t="str">
        <f ca="1">IF(INDEX(Tendina_Brand_per_Settore,SERVIZIO!$A$4)='Pivot Punti Vendita'!$T697,'Pivot Punti Vendita'!$U697,"")</f>
        <v/>
      </c>
    </row>
    <row r="698" spans="15:22" x14ac:dyDescent="0.25">
      <c r="O698" s="31" t="str">
        <f ca="1">IFERROR(IF(SERVIZIO!$A$3=1,IF(GETPIVOTDATA("N. Punti Vendita",$A$1,"Brand",$A698,"Data",DATE(YEAR(INDEX(Tendina_Data,SERVIZIO!$A$2)),MONTH(INDEX(Tendina_Data,SERVIZIO!$A$2)),1),"Settore",$B698)&lt;&gt;"",GETPIVOTDATA("N. Punti Vendita",$A$1,"Brand",$A698,"Data",DATE(YEAR(INDEX(Tendina_Data,SERVIZIO!$A$2)),MONTH(INDEX(Tendina_Data,SERVIZIO!$A$2)),1),"Settore",$B698),""),IF(AND(GETPIVOTDATA("N. Punti Vendita",$A$1,"Brand",$A698,"Data",DATE(YEAR(INDEX(Tendina_Data,SERVIZIO!$A$2)),MONTH(INDEX(Tendina_Data,SERVIZIO!$A$2)),1),"Settore",INDEX(Tendina_Settori,SERVIZIO!$A$3))&lt;&gt;"",INDEX(Tendina_Settori,SERVIZIO!$A$3)=$B698)=TRUE,GETPIVOTDATA("N. Punti Vendita",$A$1,"Brand",$A698,"Data",DATE(YEAR(INDEX(Tendina_Data,SERVIZIO!$A$2)),MONTH(INDEX(Tendina_Data,SERVIZIO!$A$2)),1),"Settore",INDEX(Tendina_Settori,SERVIZIO!$A$3)),"")),"")</f>
        <v/>
      </c>
      <c r="P698" s="31" t="str">
        <f ca="1">IF(O698&lt;&gt;"",O698-(COUNTIF($O$3:O698,O698)/1000),"")</f>
        <v/>
      </c>
      <c r="Q698" s="31" t="str">
        <f t="shared" ca="1" si="32"/>
        <v/>
      </c>
      <c r="R698" s="31"/>
      <c r="S698" s="31">
        <v>696</v>
      </c>
      <c r="T698" s="31" t="str">
        <f t="shared" ca="1" si="30"/>
        <v/>
      </c>
      <c r="U698" s="31" t="str">
        <f t="shared" ca="1" si="31"/>
        <v/>
      </c>
      <c r="V698" s="31" t="str">
        <f ca="1">IF(INDEX(Tendina_Brand_per_Settore,SERVIZIO!$A$4)='Pivot Punti Vendita'!$T698,'Pivot Punti Vendita'!$U698,"")</f>
        <v/>
      </c>
    </row>
    <row r="699" spans="15:22" x14ac:dyDescent="0.25">
      <c r="O699" s="31" t="str">
        <f ca="1">IFERROR(IF(SERVIZIO!$A$3=1,IF(GETPIVOTDATA("N. Punti Vendita",$A$1,"Brand",$A699,"Data",DATE(YEAR(INDEX(Tendina_Data,SERVIZIO!$A$2)),MONTH(INDEX(Tendina_Data,SERVIZIO!$A$2)),1),"Settore",$B699)&lt;&gt;"",GETPIVOTDATA("N. Punti Vendita",$A$1,"Brand",$A699,"Data",DATE(YEAR(INDEX(Tendina_Data,SERVIZIO!$A$2)),MONTH(INDEX(Tendina_Data,SERVIZIO!$A$2)),1),"Settore",$B699),""),IF(AND(GETPIVOTDATA("N. Punti Vendita",$A$1,"Brand",$A699,"Data",DATE(YEAR(INDEX(Tendina_Data,SERVIZIO!$A$2)),MONTH(INDEX(Tendina_Data,SERVIZIO!$A$2)),1),"Settore",INDEX(Tendina_Settori,SERVIZIO!$A$3))&lt;&gt;"",INDEX(Tendina_Settori,SERVIZIO!$A$3)=$B699)=TRUE,GETPIVOTDATA("N. Punti Vendita",$A$1,"Brand",$A699,"Data",DATE(YEAR(INDEX(Tendina_Data,SERVIZIO!$A$2)),MONTH(INDEX(Tendina_Data,SERVIZIO!$A$2)),1),"Settore",INDEX(Tendina_Settori,SERVIZIO!$A$3)),"")),"")</f>
        <v/>
      </c>
      <c r="P699" s="31" t="str">
        <f ca="1">IF(O699&lt;&gt;"",O699-(COUNTIF($O$3:O699,O699)/1000),"")</f>
        <v/>
      </c>
      <c r="Q699" s="31" t="str">
        <f t="shared" ca="1" si="32"/>
        <v/>
      </c>
      <c r="R699" s="31"/>
      <c r="S699" s="31">
        <v>697</v>
      </c>
      <c r="T699" s="31" t="str">
        <f t="shared" ca="1" si="30"/>
        <v/>
      </c>
      <c r="U699" s="31" t="str">
        <f t="shared" ca="1" si="31"/>
        <v/>
      </c>
      <c r="V699" s="31" t="str">
        <f ca="1">IF(INDEX(Tendina_Brand_per_Settore,SERVIZIO!$A$4)='Pivot Punti Vendita'!$T699,'Pivot Punti Vendita'!$U699,"")</f>
        <v/>
      </c>
    </row>
    <row r="700" spans="15:22" x14ac:dyDescent="0.25">
      <c r="O700" s="31" t="str">
        <f ca="1">IFERROR(IF(SERVIZIO!$A$3=1,IF(GETPIVOTDATA("N. Punti Vendita",$A$1,"Brand",$A700,"Data",DATE(YEAR(INDEX(Tendina_Data,SERVIZIO!$A$2)),MONTH(INDEX(Tendina_Data,SERVIZIO!$A$2)),1),"Settore",$B700)&lt;&gt;"",GETPIVOTDATA("N. Punti Vendita",$A$1,"Brand",$A700,"Data",DATE(YEAR(INDEX(Tendina_Data,SERVIZIO!$A$2)),MONTH(INDEX(Tendina_Data,SERVIZIO!$A$2)),1),"Settore",$B700),""),IF(AND(GETPIVOTDATA("N. Punti Vendita",$A$1,"Brand",$A700,"Data",DATE(YEAR(INDEX(Tendina_Data,SERVIZIO!$A$2)),MONTH(INDEX(Tendina_Data,SERVIZIO!$A$2)),1),"Settore",INDEX(Tendina_Settori,SERVIZIO!$A$3))&lt;&gt;"",INDEX(Tendina_Settori,SERVIZIO!$A$3)=$B700)=TRUE,GETPIVOTDATA("N. Punti Vendita",$A$1,"Brand",$A700,"Data",DATE(YEAR(INDEX(Tendina_Data,SERVIZIO!$A$2)),MONTH(INDEX(Tendina_Data,SERVIZIO!$A$2)),1),"Settore",INDEX(Tendina_Settori,SERVIZIO!$A$3)),"")),"")</f>
        <v/>
      </c>
      <c r="P700" s="31" t="str">
        <f ca="1">IF(O700&lt;&gt;"",O700-(COUNTIF($O$3:O700,O700)/1000),"")</f>
        <v/>
      </c>
      <c r="Q700" s="31" t="str">
        <f t="shared" ca="1" si="32"/>
        <v/>
      </c>
      <c r="R700" s="31"/>
      <c r="S700" s="31">
        <v>698</v>
      </c>
      <c r="T700" s="31" t="str">
        <f t="shared" ca="1" si="30"/>
        <v/>
      </c>
      <c r="U700" s="31" t="str">
        <f t="shared" ca="1" si="31"/>
        <v/>
      </c>
      <c r="V700" s="31" t="str">
        <f ca="1">IF(INDEX(Tendina_Brand_per_Settore,SERVIZIO!$A$4)='Pivot Punti Vendita'!$T700,'Pivot Punti Vendita'!$U700,"")</f>
        <v/>
      </c>
    </row>
    <row r="701" spans="15:22" x14ac:dyDescent="0.25">
      <c r="O701" s="31" t="str">
        <f ca="1">IFERROR(IF(SERVIZIO!$A$3=1,IF(GETPIVOTDATA("N. Punti Vendita",$A$1,"Brand",$A701,"Data",DATE(YEAR(INDEX(Tendina_Data,SERVIZIO!$A$2)),MONTH(INDEX(Tendina_Data,SERVIZIO!$A$2)),1),"Settore",$B701)&lt;&gt;"",GETPIVOTDATA("N. Punti Vendita",$A$1,"Brand",$A701,"Data",DATE(YEAR(INDEX(Tendina_Data,SERVIZIO!$A$2)),MONTH(INDEX(Tendina_Data,SERVIZIO!$A$2)),1),"Settore",$B701),""),IF(AND(GETPIVOTDATA("N. Punti Vendita",$A$1,"Brand",$A701,"Data",DATE(YEAR(INDEX(Tendina_Data,SERVIZIO!$A$2)),MONTH(INDEX(Tendina_Data,SERVIZIO!$A$2)),1),"Settore",INDEX(Tendina_Settori,SERVIZIO!$A$3))&lt;&gt;"",INDEX(Tendina_Settori,SERVIZIO!$A$3)=$B701)=TRUE,GETPIVOTDATA("N. Punti Vendita",$A$1,"Brand",$A701,"Data",DATE(YEAR(INDEX(Tendina_Data,SERVIZIO!$A$2)),MONTH(INDEX(Tendina_Data,SERVIZIO!$A$2)),1),"Settore",INDEX(Tendina_Settori,SERVIZIO!$A$3)),"")),"")</f>
        <v/>
      </c>
      <c r="P701" s="31" t="str">
        <f ca="1">IF(O701&lt;&gt;"",O701-(COUNTIF($O$3:O701,O701)/1000),"")</f>
        <v/>
      </c>
      <c r="Q701" s="31" t="str">
        <f t="shared" ca="1" si="32"/>
        <v/>
      </c>
      <c r="R701" s="31"/>
      <c r="S701" s="31">
        <v>699</v>
      </c>
      <c r="T701" s="31" t="str">
        <f t="shared" ca="1" si="30"/>
        <v/>
      </c>
      <c r="U701" s="31" t="str">
        <f t="shared" ca="1" si="31"/>
        <v/>
      </c>
      <c r="V701" s="31" t="str">
        <f ca="1">IF(INDEX(Tendina_Brand_per_Settore,SERVIZIO!$A$4)='Pivot Punti Vendita'!$T701,'Pivot Punti Vendita'!$U701,"")</f>
        <v/>
      </c>
    </row>
    <row r="702" spans="15:22" x14ac:dyDescent="0.25">
      <c r="O702" s="31" t="str">
        <f ca="1">IFERROR(IF(SERVIZIO!$A$3=1,IF(GETPIVOTDATA("N. Punti Vendita",$A$1,"Brand",$A702,"Data",DATE(YEAR(INDEX(Tendina_Data,SERVIZIO!$A$2)),MONTH(INDEX(Tendina_Data,SERVIZIO!$A$2)),1),"Settore",$B702)&lt;&gt;"",GETPIVOTDATA("N. Punti Vendita",$A$1,"Brand",$A702,"Data",DATE(YEAR(INDEX(Tendina_Data,SERVIZIO!$A$2)),MONTH(INDEX(Tendina_Data,SERVIZIO!$A$2)),1),"Settore",$B702),""),IF(AND(GETPIVOTDATA("N. Punti Vendita",$A$1,"Brand",$A702,"Data",DATE(YEAR(INDEX(Tendina_Data,SERVIZIO!$A$2)),MONTH(INDEX(Tendina_Data,SERVIZIO!$A$2)),1),"Settore",INDEX(Tendina_Settori,SERVIZIO!$A$3))&lt;&gt;"",INDEX(Tendina_Settori,SERVIZIO!$A$3)=$B702)=TRUE,GETPIVOTDATA("N. Punti Vendita",$A$1,"Brand",$A702,"Data",DATE(YEAR(INDEX(Tendina_Data,SERVIZIO!$A$2)),MONTH(INDEX(Tendina_Data,SERVIZIO!$A$2)),1),"Settore",INDEX(Tendina_Settori,SERVIZIO!$A$3)),"")),"")</f>
        <v/>
      </c>
      <c r="P702" s="31" t="str">
        <f ca="1">IF(O702&lt;&gt;"",O702-(COUNTIF($O$3:O702,O702)/1000),"")</f>
        <v/>
      </c>
      <c r="Q702" s="31" t="str">
        <f t="shared" ca="1" si="32"/>
        <v/>
      </c>
      <c r="R702" s="31"/>
      <c r="S702" s="31">
        <v>700</v>
      </c>
      <c r="T702" s="31" t="str">
        <f t="shared" ca="1" si="30"/>
        <v/>
      </c>
      <c r="U702" s="31" t="str">
        <f t="shared" ca="1" si="31"/>
        <v/>
      </c>
      <c r="V702" s="31" t="str">
        <f ca="1">IF(INDEX(Tendina_Brand_per_Settore,SERVIZIO!$A$4)='Pivot Punti Vendita'!$T702,'Pivot Punti Vendita'!$U702,"")</f>
        <v/>
      </c>
    </row>
    <row r="703" spans="15:22" x14ac:dyDescent="0.25">
      <c r="O703" s="31" t="str">
        <f ca="1">IFERROR(IF(SERVIZIO!$A$3=1,IF(GETPIVOTDATA("N. Punti Vendita",$A$1,"Brand",$A703,"Data",DATE(YEAR(INDEX(Tendina_Data,SERVIZIO!$A$2)),MONTH(INDEX(Tendina_Data,SERVIZIO!$A$2)),1),"Settore",$B703)&lt;&gt;"",GETPIVOTDATA("N. Punti Vendita",$A$1,"Brand",$A703,"Data",DATE(YEAR(INDEX(Tendina_Data,SERVIZIO!$A$2)),MONTH(INDEX(Tendina_Data,SERVIZIO!$A$2)),1),"Settore",$B703),""),IF(AND(GETPIVOTDATA("N. Punti Vendita",$A$1,"Brand",$A703,"Data",DATE(YEAR(INDEX(Tendina_Data,SERVIZIO!$A$2)),MONTH(INDEX(Tendina_Data,SERVIZIO!$A$2)),1),"Settore",INDEX(Tendina_Settori,SERVIZIO!$A$3))&lt;&gt;"",INDEX(Tendina_Settori,SERVIZIO!$A$3)=$B703)=TRUE,GETPIVOTDATA("N. Punti Vendita",$A$1,"Brand",$A703,"Data",DATE(YEAR(INDEX(Tendina_Data,SERVIZIO!$A$2)),MONTH(INDEX(Tendina_Data,SERVIZIO!$A$2)),1),"Settore",INDEX(Tendina_Settori,SERVIZIO!$A$3)),"")),"")</f>
        <v/>
      </c>
      <c r="P703" s="31" t="str">
        <f ca="1">IF(O703&lt;&gt;"",O703-(COUNTIF($O$3:O703,O703)/1000),"")</f>
        <v/>
      </c>
      <c r="Q703" s="31" t="str">
        <f t="shared" ca="1" si="32"/>
        <v/>
      </c>
      <c r="R703" s="31"/>
      <c r="S703" s="31">
        <v>701</v>
      </c>
      <c r="T703" s="31" t="str">
        <f t="shared" ca="1" si="30"/>
        <v/>
      </c>
      <c r="U703" s="31" t="str">
        <f t="shared" ca="1" si="31"/>
        <v/>
      </c>
      <c r="V703" s="31" t="str">
        <f ca="1">IF(INDEX(Tendina_Brand_per_Settore,SERVIZIO!$A$4)='Pivot Punti Vendita'!$T703,'Pivot Punti Vendita'!$U703,"")</f>
        <v/>
      </c>
    </row>
    <row r="704" spans="15:22" x14ac:dyDescent="0.25">
      <c r="O704" s="31" t="str">
        <f ca="1">IFERROR(IF(SERVIZIO!$A$3=1,IF(GETPIVOTDATA("N. Punti Vendita",$A$1,"Brand",$A704,"Data",DATE(YEAR(INDEX(Tendina_Data,SERVIZIO!$A$2)),MONTH(INDEX(Tendina_Data,SERVIZIO!$A$2)),1),"Settore",$B704)&lt;&gt;"",GETPIVOTDATA("N. Punti Vendita",$A$1,"Brand",$A704,"Data",DATE(YEAR(INDEX(Tendina_Data,SERVIZIO!$A$2)),MONTH(INDEX(Tendina_Data,SERVIZIO!$A$2)),1),"Settore",$B704),""),IF(AND(GETPIVOTDATA("N. Punti Vendita",$A$1,"Brand",$A704,"Data",DATE(YEAR(INDEX(Tendina_Data,SERVIZIO!$A$2)),MONTH(INDEX(Tendina_Data,SERVIZIO!$A$2)),1),"Settore",INDEX(Tendina_Settori,SERVIZIO!$A$3))&lt;&gt;"",INDEX(Tendina_Settori,SERVIZIO!$A$3)=$B704)=TRUE,GETPIVOTDATA("N. Punti Vendita",$A$1,"Brand",$A704,"Data",DATE(YEAR(INDEX(Tendina_Data,SERVIZIO!$A$2)),MONTH(INDEX(Tendina_Data,SERVIZIO!$A$2)),1),"Settore",INDEX(Tendina_Settori,SERVIZIO!$A$3)),"")),"")</f>
        <v/>
      </c>
      <c r="P704" s="31" t="str">
        <f ca="1">IF(O704&lt;&gt;"",O704-(COUNTIF($O$3:O704,O704)/1000),"")</f>
        <v/>
      </c>
      <c r="Q704" s="31" t="str">
        <f t="shared" ca="1" si="32"/>
        <v/>
      </c>
      <c r="R704" s="31"/>
      <c r="S704" s="31">
        <v>702</v>
      </c>
      <c r="T704" s="31" t="str">
        <f t="shared" ca="1" si="30"/>
        <v/>
      </c>
      <c r="U704" s="31" t="str">
        <f t="shared" ca="1" si="31"/>
        <v/>
      </c>
      <c r="V704" s="31" t="str">
        <f ca="1">IF(INDEX(Tendina_Brand_per_Settore,SERVIZIO!$A$4)='Pivot Punti Vendita'!$T704,'Pivot Punti Vendita'!$U704,"")</f>
        <v/>
      </c>
    </row>
    <row r="705" spans="15:22" x14ac:dyDescent="0.25">
      <c r="O705" s="31" t="str">
        <f ca="1">IFERROR(IF(SERVIZIO!$A$3=1,IF(GETPIVOTDATA("N. Punti Vendita",$A$1,"Brand",$A705,"Data",DATE(YEAR(INDEX(Tendina_Data,SERVIZIO!$A$2)),MONTH(INDEX(Tendina_Data,SERVIZIO!$A$2)),1),"Settore",$B705)&lt;&gt;"",GETPIVOTDATA("N. Punti Vendita",$A$1,"Brand",$A705,"Data",DATE(YEAR(INDEX(Tendina_Data,SERVIZIO!$A$2)),MONTH(INDEX(Tendina_Data,SERVIZIO!$A$2)),1),"Settore",$B705),""),IF(AND(GETPIVOTDATA("N. Punti Vendita",$A$1,"Brand",$A705,"Data",DATE(YEAR(INDEX(Tendina_Data,SERVIZIO!$A$2)),MONTH(INDEX(Tendina_Data,SERVIZIO!$A$2)),1),"Settore",INDEX(Tendina_Settori,SERVIZIO!$A$3))&lt;&gt;"",INDEX(Tendina_Settori,SERVIZIO!$A$3)=$B705)=TRUE,GETPIVOTDATA("N. Punti Vendita",$A$1,"Brand",$A705,"Data",DATE(YEAR(INDEX(Tendina_Data,SERVIZIO!$A$2)),MONTH(INDEX(Tendina_Data,SERVIZIO!$A$2)),1),"Settore",INDEX(Tendina_Settori,SERVIZIO!$A$3)),"")),"")</f>
        <v/>
      </c>
      <c r="P705" s="31" t="str">
        <f ca="1">IF(O705&lt;&gt;"",O705-(COUNTIF($O$3:O705,O705)/1000),"")</f>
        <v/>
      </c>
      <c r="Q705" s="31" t="str">
        <f t="shared" ca="1" si="32"/>
        <v/>
      </c>
      <c r="R705" s="31"/>
      <c r="S705" s="31">
        <v>703</v>
      </c>
      <c r="T705" s="31" t="str">
        <f t="shared" ca="1" si="30"/>
        <v/>
      </c>
      <c r="U705" s="31" t="str">
        <f t="shared" ca="1" si="31"/>
        <v/>
      </c>
      <c r="V705" s="31" t="str">
        <f ca="1">IF(INDEX(Tendina_Brand_per_Settore,SERVIZIO!$A$4)='Pivot Punti Vendita'!$T705,'Pivot Punti Vendita'!$U705,"")</f>
        <v/>
      </c>
    </row>
    <row r="706" spans="15:22" x14ac:dyDescent="0.25">
      <c r="O706" s="31" t="str">
        <f ca="1">IFERROR(IF(SERVIZIO!$A$3=1,IF(GETPIVOTDATA("N. Punti Vendita",$A$1,"Brand",$A706,"Data",DATE(YEAR(INDEX(Tendina_Data,SERVIZIO!$A$2)),MONTH(INDEX(Tendina_Data,SERVIZIO!$A$2)),1),"Settore",$B706)&lt;&gt;"",GETPIVOTDATA("N. Punti Vendita",$A$1,"Brand",$A706,"Data",DATE(YEAR(INDEX(Tendina_Data,SERVIZIO!$A$2)),MONTH(INDEX(Tendina_Data,SERVIZIO!$A$2)),1),"Settore",$B706),""),IF(AND(GETPIVOTDATA("N. Punti Vendita",$A$1,"Brand",$A706,"Data",DATE(YEAR(INDEX(Tendina_Data,SERVIZIO!$A$2)),MONTH(INDEX(Tendina_Data,SERVIZIO!$A$2)),1),"Settore",INDEX(Tendina_Settori,SERVIZIO!$A$3))&lt;&gt;"",INDEX(Tendina_Settori,SERVIZIO!$A$3)=$B706)=TRUE,GETPIVOTDATA("N. Punti Vendita",$A$1,"Brand",$A706,"Data",DATE(YEAR(INDEX(Tendina_Data,SERVIZIO!$A$2)),MONTH(INDEX(Tendina_Data,SERVIZIO!$A$2)),1),"Settore",INDEX(Tendina_Settori,SERVIZIO!$A$3)),"")),"")</f>
        <v/>
      </c>
      <c r="P706" s="31" t="str">
        <f ca="1">IF(O706&lt;&gt;"",O706-(COUNTIF($O$3:O706,O706)/1000),"")</f>
        <v/>
      </c>
      <c r="Q706" s="31" t="str">
        <f t="shared" ca="1" si="32"/>
        <v/>
      </c>
      <c r="R706" s="31"/>
      <c r="S706" s="31">
        <v>704</v>
      </c>
      <c r="T706" s="31" t="str">
        <f t="shared" ca="1" si="30"/>
        <v/>
      </c>
      <c r="U706" s="31" t="str">
        <f t="shared" ca="1" si="31"/>
        <v/>
      </c>
      <c r="V706" s="31" t="str">
        <f ca="1">IF(INDEX(Tendina_Brand_per_Settore,SERVIZIO!$A$4)='Pivot Punti Vendita'!$T706,'Pivot Punti Vendita'!$U706,"")</f>
        <v/>
      </c>
    </row>
    <row r="707" spans="15:22" x14ac:dyDescent="0.25">
      <c r="O707" s="31" t="str">
        <f ca="1">IFERROR(IF(SERVIZIO!$A$3=1,IF(GETPIVOTDATA("N. Punti Vendita",$A$1,"Brand",$A707,"Data",DATE(YEAR(INDEX(Tendina_Data,SERVIZIO!$A$2)),MONTH(INDEX(Tendina_Data,SERVIZIO!$A$2)),1),"Settore",$B707)&lt;&gt;"",GETPIVOTDATA("N. Punti Vendita",$A$1,"Brand",$A707,"Data",DATE(YEAR(INDEX(Tendina_Data,SERVIZIO!$A$2)),MONTH(INDEX(Tendina_Data,SERVIZIO!$A$2)),1),"Settore",$B707),""),IF(AND(GETPIVOTDATA("N. Punti Vendita",$A$1,"Brand",$A707,"Data",DATE(YEAR(INDEX(Tendina_Data,SERVIZIO!$A$2)),MONTH(INDEX(Tendina_Data,SERVIZIO!$A$2)),1),"Settore",INDEX(Tendina_Settori,SERVIZIO!$A$3))&lt;&gt;"",INDEX(Tendina_Settori,SERVIZIO!$A$3)=$B707)=TRUE,GETPIVOTDATA("N. Punti Vendita",$A$1,"Brand",$A707,"Data",DATE(YEAR(INDEX(Tendina_Data,SERVIZIO!$A$2)),MONTH(INDEX(Tendina_Data,SERVIZIO!$A$2)),1),"Settore",INDEX(Tendina_Settori,SERVIZIO!$A$3)),"")),"")</f>
        <v/>
      </c>
      <c r="P707" s="31" t="str">
        <f ca="1">IF(O707&lt;&gt;"",O707-(COUNTIF($O$3:O707,O707)/1000),"")</f>
        <v/>
      </c>
      <c r="Q707" s="31" t="str">
        <f t="shared" ca="1" si="32"/>
        <v/>
      </c>
      <c r="R707" s="31"/>
      <c r="S707" s="31">
        <v>705</v>
      </c>
      <c r="T707" s="31" t="str">
        <f t="shared" ref="T707:T770" ca="1" si="33">IFERROR(INDEX($A$3:$A$1002,MATCH($S707,$Q$3:$Q$1002,0)),"")</f>
        <v/>
      </c>
      <c r="U707" s="31" t="str">
        <f t="shared" ref="U707:U770" ca="1" si="34">IFERROR(INDEX($O$3:$O$1002,MATCH($S707,$Q$3:$Q$1002,0)),"")</f>
        <v/>
      </c>
      <c r="V707" s="31" t="str">
        <f ca="1">IF(INDEX(Tendina_Brand_per_Settore,SERVIZIO!$A$4)='Pivot Punti Vendita'!$T707,'Pivot Punti Vendita'!$U707,"")</f>
        <v/>
      </c>
    </row>
    <row r="708" spans="15:22" x14ac:dyDescent="0.25">
      <c r="O708" s="31" t="str">
        <f ca="1">IFERROR(IF(SERVIZIO!$A$3=1,IF(GETPIVOTDATA("N. Punti Vendita",$A$1,"Brand",$A708,"Data",DATE(YEAR(INDEX(Tendina_Data,SERVIZIO!$A$2)),MONTH(INDEX(Tendina_Data,SERVIZIO!$A$2)),1),"Settore",$B708)&lt;&gt;"",GETPIVOTDATA("N. Punti Vendita",$A$1,"Brand",$A708,"Data",DATE(YEAR(INDEX(Tendina_Data,SERVIZIO!$A$2)),MONTH(INDEX(Tendina_Data,SERVIZIO!$A$2)),1),"Settore",$B708),""),IF(AND(GETPIVOTDATA("N. Punti Vendita",$A$1,"Brand",$A708,"Data",DATE(YEAR(INDEX(Tendina_Data,SERVIZIO!$A$2)),MONTH(INDEX(Tendina_Data,SERVIZIO!$A$2)),1),"Settore",INDEX(Tendina_Settori,SERVIZIO!$A$3))&lt;&gt;"",INDEX(Tendina_Settori,SERVIZIO!$A$3)=$B708)=TRUE,GETPIVOTDATA("N. Punti Vendita",$A$1,"Brand",$A708,"Data",DATE(YEAR(INDEX(Tendina_Data,SERVIZIO!$A$2)),MONTH(INDEX(Tendina_Data,SERVIZIO!$A$2)),1),"Settore",INDEX(Tendina_Settori,SERVIZIO!$A$3)),"")),"")</f>
        <v/>
      </c>
      <c r="P708" s="31" t="str">
        <f ca="1">IF(O708&lt;&gt;"",O708-(COUNTIF($O$3:O708,O708)/1000),"")</f>
        <v/>
      </c>
      <c r="Q708" s="31" t="str">
        <f t="shared" ref="Q708:Q771" ca="1" si="35">IFERROR(RANK($P708,$P$3:$P$1002),"")</f>
        <v/>
      </c>
      <c r="R708" s="31"/>
      <c r="S708" s="31">
        <v>706</v>
      </c>
      <c r="T708" s="31" t="str">
        <f t="shared" ca="1" si="33"/>
        <v/>
      </c>
      <c r="U708" s="31" t="str">
        <f t="shared" ca="1" si="34"/>
        <v/>
      </c>
      <c r="V708" s="31" t="str">
        <f ca="1">IF(INDEX(Tendina_Brand_per_Settore,SERVIZIO!$A$4)='Pivot Punti Vendita'!$T708,'Pivot Punti Vendita'!$U708,"")</f>
        <v/>
      </c>
    </row>
    <row r="709" spans="15:22" x14ac:dyDescent="0.25">
      <c r="O709" s="31" t="str">
        <f ca="1">IFERROR(IF(SERVIZIO!$A$3=1,IF(GETPIVOTDATA("N. Punti Vendita",$A$1,"Brand",$A709,"Data",DATE(YEAR(INDEX(Tendina_Data,SERVIZIO!$A$2)),MONTH(INDEX(Tendina_Data,SERVIZIO!$A$2)),1),"Settore",$B709)&lt;&gt;"",GETPIVOTDATA("N. Punti Vendita",$A$1,"Brand",$A709,"Data",DATE(YEAR(INDEX(Tendina_Data,SERVIZIO!$A$2)),MONTH(INDEX(Tendina_Data,SERVIZIO!$A$2)),1),"Settore",$B709),""),IF(AND(GETPIVOTDATA("N. Punti Vendita",$A$1,"Brand",$A709,"Data",DATE(YEAR(INDEX(Tendina_Data,SERVIZIO!$A$2)),MONTH(INDEX(Tendina_Data,SERVIZIO!$A$2)),1),"Settore",INDEX(Tendina_Settori,SERVIZIO!$A$3))&lt;&gt;"",INDEX(Tendina_Settori,SERVIZIO!$A$3)=$B709)=TRUE,GETPIVOTDATA("N. Punti Vendita",$A$1,"Brand",$A709,"Data",DATE(YEAR(INDEX(Tendina_Data,SERVIZIO!$A$2)),MONTH(INDEX(Tendina_Data,SERVIZIO!$A$2)),1),"Settore",INDEX(Tendina_Settori,SERVIZIO!$A$3)),"")),"")</f>
        <v/>
      </c>
      <c r="P709" s="31" t="str">
        <f ca="1">IF(O709&lt;&gt;"",O709-(COUNTIF($O$3:O709,O709)/1000),"")</f>
        <v/>
      </c>
      <c r="Q709" s="31" t="str">
        <f t="shared" ca="1" si="35"/>
        <v/>
      </c>
      <c r="R709" s="31"/>
      <c r="S709" s="31">
        <v>707</v>
      </c>
      <c r="T709" s="31" t="str">
        <f t="shared" ca="1" si="33"/>
        <v/>
      </c>
      <c r="U709" s="31" t="str">
        <f t="shared" ca="1" si="34"/>
        <v/>
      </c>
      <c r="V709" s="31" t="str">
        <f ca="1">IF(INDEX(Tendina_Brand_per_Settore,SERVIZIO!$A$4)='Pivot Punti Vendita'!$T709,'Pivot Punti Vendita'!$U709,"")</f>
        <v/>
      </c>
    </row>
    <row r="710" spans="15:22" x14ac:dyDescent="0.25">
      <c r="O710" s="31" t="str">
        <f ca="1">IFERROR(IF(SERVIZIO!$A$3=1,IF(GETPIVOTDATA("N. Punti Vendita",$A$1,"Brand",$A710,"Data",DATE(YEAR(INDEX(Tendina_Data,SERVIZIO!$A$2)),MONTH(INDEX(Tendina_Data,SERVIZIO!$A$2)),1),"Settore",$B710)&lt;&gt;"",GETPIVOTDATA("N. Punti Vendita",$A$1,"Brand",$A710,"Data",DATE(YEAR(INDEX(Tendina_Data,SERVIZIO!$A$2)),MONTH(INDEX(Tendina_Data,SERVIZIO!$A$2)),1),"Settore",$B710),""),IF(AND(GETPIVOTDATA("N. Punti Vendita",$A$1,"Brand",$A710,"Data",DATE(YEAR(INDEX(Tendina_Data,SERVIZIO!$A$2)),MONTH(INDEX(Tendina_Data,SERVIZIO!$A$2)),1),"Settore",INDEX(Tendina_Settori,SERVIZIO!$A$3))&lt;&gt;"",INDEX(Tendina_Settori,SERVIZIO!$A$3)=$B710)=TRUE,GETPIVOTDATA("N. Punti Vendita",$A$1,"Brand",$A710,"Data",DATE(YEAR(INDEX(Tendina_Data,SERVIZIO!$A$2)),MONTH(INDEX(Tendina_Data,SERVIZIO!$A$2)),1),"Settore",INDEX(Tendina_Settori,SERVIZIO!$A$3)),"")),"")</f>
        <v/>
      </c>
      <c r="P710" s="31" t="str">
        <f ca="1">IF(O710&lt;&gt;"",O710-(COUNTIF($O$3:O710,O710)/1000),"")</f>
        <v/>
      </c>
      <c r="Q710" s="31" t="str">
        <f t="shared" ca="1" si="35"/>
        <v/>
      </c>
      <c r="R710" s="31"/>
      <c r="S710" s="31">
        <v>708</v>
      </c>
      <c r="T710" s="31" t="str">
        <f t="shared" ca="1" si="33"/>
        <v/>
      </c>
      <c r="U710" s="31" t="str">
        <f t="shared" ca="1" si="34"/>
        <v/>
      </c>
      <c r="V710" s="31" t="str">
        <f ca="1">IF(INDEX(Tendina_Brand_per_Settore,SERVIZIO!$A$4)='Pivot Punti Vendita'!$T710,'Pivot Punti Vendita'!$U710,"")</f>
        <v/>
      </c>
    </row>
    <row r="711" spans="15:22" x14ac:dyDescent="0.25">
      <c r="O711" s="31" t="str">
        <f ca="1">IFERROR(IF(SERVIZIO!$A$3=1,IF(GETPIVOTDATA("N. Punti Vendita",$A$1,"Brand",$A711,"Data",DATE(YEAR(INDEX(Tendina_Data,SERVIZIO!$A$2)),MONTH(INDEX(Tendina_Data,SERVIZIO!$A$2)),1),"Settore",$B711)&lt;&gt;"",GETPIVOTDATA("N. Punti Vendita",$A$1,"Brand",$A711,"Data",DATE(YEAR(INDEX(Tendina_Data,SERVIZIO!$A$2)),MONTH(INDEX(Tendina_Data,SERVIZIO!$A$2)),1),"Settore",$B711),""),IF(AND(GETPIVOTDATA("N. Punti Vendita",$A$1,"Brand",$A711,"Data",DATE(YEAR(INDEX(Tendina_Data,SERVIZIO!$A$2)),MONTH(INDEX(Tendina_Data,SERVIZIO!$A$2)),1),"Settore",INDEX(Tendina_Settori,SERVIZIO!$A$3))&lt;&gt;"",INDEX(Tendina_Settori,SERVIZIO!$A$3)=$B711)=TRUE,GETPIVOTDATA("N. Punti Vendita",$A$1,"Brand",$A711,"Data",DATE(YEAR(INDEX(Tendina_Data,SERVIZIO!$A$2)),MONTH(INDEX(Tendina_Data,SERVIZIO!$A$2)),1),"Settore",INDEX(Tendina_Settori,SERVIZIO!$A$3)),"")),"")</f>
        <v/>
      </c>
      <c r="P711" s="31" t="str">
        <f ca="1">IF(O711&lt;&gt;"",O711-(COUNTIF($O$3:O711,O711)/1000),"")</f>
        <v/>
      </c>
      <c r="Q711" s="31" t="str">
        <f t="shared" ca="1" si="35"/>
        <v/>
      </c>
      <c r="R711" s="31"/>
      <c r="S711" s="31">
        <v>709</v>
      </c>
      <c r="T711" s="31" t="str">
        <f t="shared" ca="1" si="33"/>
        <v/>
      </c>
      <c r="U711" s="31" t="str">
        <f t="shared" ca="1" si="34"/>
        <v/>
      </c>
      <c r="V711" s="31" t="str">
        <f ca="1">IF(INDEX(Tendina_Brand_per_Settore,SERVIZIO!$A$4)='Pivot Punti Vendita'!$T711,'Pivot Punti Vendita'!$U711,"")</f>
        <v/>
      </c>
    </row>
    <row r="712" spans="15:22" x14ac:dyDescent="0.25">
      <c r="O712" s="31" t="str">
        <f ca="1">IFERROR(IF(SERVIZIO!$A$3=1,IF(GETPIVOTDATA("N. Punti Vendita",$A$1,"Brand",$A712,"Data",DATE(YEAR(INDEX(Tendina_Data,SERVIZIO!$A$2)),MONTH(INDEX(Tendina_Data,SERVIZIO!$A$2)),1),"Settore",$B712)&lt;&gt;"",GETPIVOTDATA("N. Punti Vendita",$A$1,"Brand",$A712,"Data",DATE(YEAR(INDEX(Tendina_Data,SERVIZIO!$A$2)),MONTH(INDEX(Tendina_Data,SERVIZIO!$A$2)),1),"Settore",$B712),""),IF(AND(GETPIVOTDATA("N. Punti Vendita",$A$1,"Brand",$A712,"Data",DATE(YEAR(INDEX(Tendina_Data,SERVIZIO!$A$2)),MONTH(INDEX(Tendina_Data,SERVIZIO!$A$2)),1),"Settore",INDEX(Tendina_Settori,SERVIZIO!$A$3))&lt;&gt;"",INDEX(Tendina_Settori,SERVIZIO!$A$3)=$B712)=TRUE,GETPIVOTDATA("N. Punti Vendita",$A$1,"Brand",$A712,"Data",DATE(YEAR(INDEX(Tendina_Data,SERVIZIO!$A$2)),MONTH(INDEX(Tendina_Data,SERVIZIO!$A$2)),1),"Settore",INDEX(Tendina_Settori,SERVIZIO!$A$3)),"")),"")</f>
        <v/>
      </c>
      <c r="P712" s="31" t="str">
        <f ca="1">IF(O712&lt;&gt;"",O712-(COUNTIF($O$3:O712,O712)/1000),"")</f>
        <v/>
      </c>
      <c r="Q712" s="31" t="str">
        <f t="shared" ca="1" si="35"/>
        <v/>
      </c>
      <c r="R712" s="31"/>
      <c r="S712" s="31">
        <v>710</v>
      </c>
      <c r="T712" s="31" t="str">
        <f t="shared" ca="1" si="33"/>
        <v/>
      </c>
      <c r="U712" s="31" t="str">
        <f t="shared" ca="1" si="34"/>
        <v/>
      </c>
      <c r="V712" s="31" t="str">
        <f ca="1">IF(INDEX(Tendina_Brand_per_Settore,SERVIZIO!$A$4)='Pivot Punti Vendita'!$T712,'Pivot Punti Vendita'!$U712,"")</f>
        <v/>
      </c>
    </row>
    <row r="713" spans="15:22" x14ac:dyDescent="0.25">
      <c r="O713" s="31" t="str">
        <f ca="1">IFERROR(IF(SERVIZIO!$A$3=1,IF(GETPIVOTDATA("N. Punti Vendita",$A$1,"Brand",$A713,"Data",DATE(YEAR(INDEX(Tendina_Data,SERVIZIO!$A$2)),MONTH(INDEX(Tendina_Data,SERVIZIO!$A$2)),1),"Settore",$B713)&lt;&gt;"",GETPIVOTDATA("N. Punti Vendita",$A$1,"Brand",$A713,"Data",DATE(YEAR(INDEX(Tendina_Data,SERVIZIO!$A$2)),MONTH(INDEX(Tendina_Data,SERVIZIO!$A$2)),1),"Settore",$B713),""),IF(AND(GETPIVOTDATA("N. Punti Vendita",$A$1,"Brand",$A713,"Data",DATE(YEAR(INDEX(Tendina_Data,SERVIZIO!$A$2)),MONTH(INDEX(Tendina_Data,SERVIZIO!$A$2)),1),"Settore",INDEX(Tendina_Settori,SERVIZIO!$A$3))&lt;&gt;"",INDEX(Tendina_Settori,SERVIZIO!$A$3)=$B713)=TRUE,GETPIVOTDATA("N. Punti Vendita",$A$1,"Brand",$A713,"Data",DATE(YEAR(INDEX(Tendina_Data,SERVIZIO!$A$2)),MONTH(INDEX(Tendina_Data,SERVIZIO!$A$2)),1),"Settore",INDEX(Tendina_Settori,SERVIZIO!$A$3)),"")),"")</f>
        <v/>
      </c>
      <c r="P713" s="31" t="str">
        <f ca="1">IF(O713&lt;&gt;"",O713-(COUNTIF($O$3:O713,O713)/1000),"")</f>
        <v/>
      </c>
      <c r="Q713" s="31" t="str">
        <f t="shared" ca="1" si="35"/>
        <v/>
      </c>
      <c r="R713" s="31"/>
      <c r="S713" s="31">
        <v>711</v>
      </c>
      <c r="T713" s="31" t="str">
        <f t="shared" ca="1" si="33"/>
        <v/>
      </c>
      <c r="U713" s="31" t="str">
        <f t="shared" ca="1" si="34"/>
        <v/>
      </c>
      <c r="V713" s="31" t="str">
        <f ca="1">IF(INDEX(Tendina_Brand_per_Settore,SERVIZIO!$A$4)='Pivot Punti Vendita'!$T713,'Pivot Punti Vendita'!$U713,"")</f>
        <v/>
      </c>
    </row>
    <row r="714" spans="15:22" x14ac:dyDescent="0.25">
      <c r="O714" s="31" t="str">
        <f ca="1">IFERROR(IF(SERVIZIO!$A$3=1,IF(GETPIVOTDATA("N. Punti Vendita",$A$1,"Brand",$A714,"Data",DATE(YEAR(INDEX(Tendina_Data,SERVIZIO!$A$2)),MONTH(INDEX(Tendina_Data,SERVIZIO!$A$2)),1),"Settore",$B714)&lt;&gt;"",GETPIVOTDATA("N. Punti Vendita",$A$1,"Brand",$A714,"Data",DATE(YEAR(INDEX(Tendina_Data,SERVIZIO!$A$2)),MONTH(INDEX(Tendina_Data,SERVIZIO!$A$2)),1),"Settore",$B714),""),IF(AND(GETPIVOTDATA("N. Punti Vendita",$A$1,"Brand",$A714,"Data",DATE(YEAR(INDEX(Tendina_Data,SERVIZIO!$A$2)),MONTH(INDEX(Tendina_Data,SERVIZIO!$A$2)),1),"Settore",INDEX(Tendina_Settori,SERVIZIO!$A$3))&lt;&gt;"",INDEX(Tendina_Settori,SERVIZIO!$A$3)=$B714)=TRUE,GETPIVOTDATA("N. Punti Vendita",$A$1,"Brand",$A714,"Data",DATE(YEAR(INDEX(Tendina_Data,SERVIZIO!$A$2)),MONTH(INDEX(Tendina_Data,SERVIZIO!$A$2)),1),"Settore",INDEX(Tendina_Settori,SERVIZIO!$A$3)),"")),"")</f>
        <v/>
      </c>
      <c r="P714" s="31" t="str">
        <f ca="1">IF(O714&lt;&gt;"",O714-(COUNTIF($O$3:O714,O714)/1000),"")</f>
        <v/>
      </c>
      <c r="Q714" s="31" t="str">
        <f t="shared" ca="1" si="35"/>
        <v/>
      </c>
      <c r="R714" s="31"/>
      <c r="S714" s="31">
        <v>712</v>
      </c>
      <c r="T714" s="31" t="str">
        <f t="shared" ca="1" si="33"/>
        <v/>
      </c>
      <c r="U714" s="31" t="str">
        <f t="shared" ca="1" si="34"/>
        <v/>
      </c>
      <c r="V714" s="31" t="str">
        <f ca="1">IF(INDEX(Tendina_Brand_per_Settore,SERVIZIO!$A$4)='Pivot Punti Vendita'!$T714,'Pivot Punti Vendita'!$U714,"")</f>
        <v/>
      </c>
    </row>
    <row r="715" spans="15:22" x14ac:dyDescent="0.25">
      <c r="O715" s="31" t="str">
        <f ca="1">IFERROR(IF(SERVIZIO!$A$3=1,IF(GETPIVOTDATA("N. Punti Vendita",$A$1,"Brand",$A715,"Data",DATE(YEAR(INDEX(Tendina_Data,SERVIZIO!$A$2)),MONTH(INDEX(Tendina_Data,SERVIZIO!$A$2)),1),"Settore",$B715)&lt;&gt;"",GETPIVOTDATA("N. Punti Vendita",$A$1,"Brand",$A715,"Data",DATE(YEAR(INDEX(Tendina_Data,SERVIZIO!$A$2)),MONTH(INDEX(Tendina_Data,SERVIZIO!$A$2)),1),"Settore",$B715),""),IF(AND(GETPIVOTDATA("N. Punti Vendita",$A$1,"Brand",$A715,"Data",DATE(YEAR(INDEX(Tendina_Data,SERVIZIO!$A$2)),MONTH(INDEX(Tendina_Data,SERVIZIO!$A$2)),1),"Settore",INDEX(Tendina_Settori,SERVIZIO!$A$3))&lt;&gt;"",INDEX(Tendina_Settori,SERVIZIO!$A$3)=$B715)=TRUE,GETPIVOTDATA("N. Punti Vendita",$A$1,"Brand",$A715,"Data",DATE(YEAR(INDEX(Tendina_Data,SERVIZIO!$A$2)),MONTH(INDEX(Tendina_Data,SERVIZIO!$A$2)),1),"Settore",INDEX(Tendina_Settori,SERVIZIO!$A$3)),"")),"")</f>
        <v/>
      </c>
      <c r="P715" s="31" t="str">
        <f ca="1">IF(O715&lt;&gt;"",O715-(COUNTIF($O$3:O715,O715)/1000),"")</f>
        <v/>
      </c>
      <c r="Q715" s="31" t="str">
        <f t="shared" ca="1" si="35"/>
        <v/>
      </c>
      <c r="R715" s="31"/>
      <c r="S715" s="31">
        <v>713</v>
      </c>
      <c r="T715" s="31" t="str">
        <f t="shared" ca="1" si="33"/>
        <v/>
      </c>
      <c r="U715" s="31" t="str">
        <f t="shared" ca="1" si="34"/>
        <v/>
      </c>
      <c r="V715" s="31" t="str">
        <f ca="1">IF(INDEX(Tendina_Brand_per_Settore,SERVIZIO!$A$4)='Pivot Punti Vendita'!$T715,'Pivot Punti Vendita'!$U715,"")</f>
        <v/>
      </c>
    </row>
    <row r="716" spans="15:22" x14ac:dyDescent="0.25">
      <c r="O716" s="31" t="str">
        <f ca="1">IFERROR(IF(SERVIZIO!$A$3=1,IF(GETPIVOTDATA("N. Punti Vendita",$A$1,"Brand",$A716,"Data",DATE(YEAR(INDEX(Tendina_Data,SERVIZIO!$A$2)),MONTH(INDEX(Tendina_Data,SERVIZIO!$A$2)),1),"Settore",$B716)&lt;&gt;"",GETPIVOTDATA("N. Punti Vendita",$A$1,"Brand",$A716,"Data",DATE(YEAR(INDEX(Tendina_Data,SERVIZIO!$A$2)),MONTH(INDEX(Tendina_Data,SERVIZIO!$A$2)),1),"Settore",$B716),""),IF(AND(GETPIVOTDATA("N. Punti Vendita",$A$1,"Brand",$A716,"Data",DATE(YEAR(INDEX(Tendina_Data,SERVIZIO!$A$2)),MONTH(INDEX(Tendina_Data,SERVIZIO!$A$2)),1),"Settore",INDEX(Tendina_Settori,SERVIZIO!$A$3))&lt;&gt;"",INDEX(Tendina_Settori,SERVIZIO!$A$3)=$B716)=TRUE,GETPIVOTDATA("N. Punti Vendita",$A$1,"Brand",$A716,"Data",DATE(YEAR(INDEX(Tendina_Data,SERVIZIO!$A$2)),MONTH(INDEX(Tendina_Data,SERVIZIO!$A$2)),1),"Settore",INDEX(Tendina_Settori,SERVIZIO!$A$3)),"")),"")</f>
        <v/>
      </c>
      <c r="P716" s="31" t="str">
        <f ca="1">IF(O716&lt;&gt;"",O716-(COUNTIF($O$3:O716,O716)/1000),"")</f>
        <v/>
      </c>
      <c r="Q716" s="31" t="str">
        <f t="shared" ca="1" si="35"/>
        <v/>
      </c>
      <c r="R716" s="31"/>
      <c r="S716" s="31">
        <v>714</v>
      </c>
      <c r="T716" s="31" t="str">
        <f t="shared" ca="1" si="33"/>
        <v/>
      </c>
      <c r="U716" s="31" t="str">
        <f t="shared" ca="1" si="34"/>
        <v/>
      </c>
      <c r="V716" s="31" t="str">
        <f ca="1">IF(INDEX(Tendina_Brand_per_Settore,SERVIZIO!$A$4)='Pivot Punti Vendita'!$T716,'Pivot Punti Vendita'!$U716,"")</f>
        <v/>
      </c>
    </row>
    <row r="717" spans="15:22" x14ac:dyDescent="0.25">
      <c r="O717" s="31" t="str">
        <f ca="1">IFERROR(IF(SERVIZIO!$A$3=1,IF(GETPIVOTDATA("N. Punti Vendita",$A$1,"Brand",$A717,"Data",DATE(YEAR(INDEX(Tendina_Data,SERVIZIO!$A$2)),MONTH(INDEX(Tendina_Data,SERVIZIO!$A$2)),1),"Settore",$B717)&lt;&gt;"",GETPIVOTDATA("N. Punti Vendita",$A$1,"Brand",$A717,"Data",DATE(YEAR(INDEX(Tendina_Data,SERVIZIO!$A$2)),MONTH(INDEX(Tendina_Data,SERVIZIO!$A$2)),1),"Settore",$B717),""),IF(AND(GETPIVOTDATA("N. Punti Vendita",$A$1,"Brand",$A717,"Data",DATE(YEAR(INDEX(Tendina_Data,SERVIZIO!$A$2)),MONTH(INDEX(Tendina_Data,SERVIZIO!$A$2)),1),"Settore",INDEX(Tendina_Settori,SERVIZIO!$A$3))&lt;&gt;"",INDEX(Tendina_Settori,SERVIZIO!$A$3)=$B717)=TRUE,GETPIVOTDATA("N. Punti Vendita",$A$1,"Brand",$A717,"Data",DATE(YEAR(INDEX(Tendina_Data,SERVIZIO!$A$2)),MONTH(INDEX(Tendina_Data,SERVIZIO!$A$2)),1),"Settore",INDEX(Tendina_Settori,SERVIZIO!$A$3)),"")),"")</f>
        <v/>
      </c>
      <c r="P717" s="31" t="str">
        <f ca="1">IF(O717&lt;&gt;"",O717-(COUNTIF($O$3:O717,O717)/1000),"")</f>
        <v/>
      </c>
      <c r="Q717" s="31" t="str">
        <f t="shared" ca="1" si="35"/>
        <v/>
      </c>
      <c r="R717" s="31"/>
      <c r="S717" s="31">
        <v>715</v>
      </c>
      <c r="T717" s="31" t="str">
        <f t="shared" ca="1" si="33"/>
        <v/>
      </c>
      <c r="U717" s="31" t="str">
        <f t="shared" ca="1" si="34"/>
        <v/>
      </c>
      <c r="V717" s="31" t="str">
        <f ca="1">IF(INDEX(Tendina_Brand_per_Settore,SERVIZIO!$A$4)='Pivot Punti Vendita'!$T717,'Pivot Punti Vendita'!$U717,"")</f>
        <v/>
      </c>
    </row>
    <row r="718" spans="15:22" x14ac:dyDescent="0.25">
      <c r="O718" s="31" t="str">
        <f ca="1">IFERROR(IF(SERVIZIO!$A$3=1,IF(GETPIVOTDATA("N. Punti Vendita",$A$1,"Brand",$A718,"Data",DATE(YEAR(INDEX(Tendina_Data,SERVIZIO!$A$2)),MONTH(INDEX(Tendina_Data,SERVIZIO!$A$2)),1),"Settore",$B718)&lt;&gt;"",GETPIVOTDATA("N. Punti Vendita",$A$1,"Brand",$A718,"Data",DATE(YEAR(INDEX(Tendina_Data,SERVIZIO!$A$2)),MONTH(INDEX(Tendina_Data,SERVIZIO!$A$2)),1),"Settore",$B718),""),IF(AND(GETPIVOTDATA("N. Punti Vendita",$A$1,"Brand",$A718,"Data",DATE(YEAR(INDEX(Tendina_Data,SERVIZIO!$A$2)),MONTH(INDEX(Tendina_Data,SERVIZIO!$A$2)),1),"Settore",INDEX(Tendina_Settori,SERVIZIO!$A$3))&lt;&gt;"",INDEX(Tendina_Settori,SERVIZIO!$A$3)=$B718)=TRUE,GETPIVOTDATA("N. Punti Vendita",$A$1,"Brand",$A718,"Data",DATE(YEAR(INDEX(Tendina_Data,SERVIZIO!$A$2)),MONTH(INDEX(Tendina_Data,SERVIZIO!$A$2)),1),"Settore",INDEX(Tendina_Settori,SERVIZIO!$A$3)),"")),"")</f>
        <v/>
      </c>
      <c r="P718" s="31" t="str">
        <f ca="1">IF(O718&lt;&gt;"",O718-(COUNTIF($O$3:O718,O718)/1000),"")</f>
        <v/>
      </c>
      <c r="Q718" s="31" t="str">
        <f t="shared" ca="1" si="35"/>
        <v/>
      </c>
      <c r="R718" s="31"/>
      <c r="S718" s="31">
        <v>716</v>
      </c>
      <c r="T718" s="31" t="str">
        <f t="shared" ca="1" si="33"/>
        <v/>
      </c>
      <c r="U718" s="31" t="str">
        <f t="shared" ca="1" si="34"/>
        <v/>
      </c>
      <c r="V718" s="31" t="str">
        <f ca="1">IF(INDEX(Tendina_Brand_per_Settore,SERVIZIO!$A$4)='Pivot Punti Vendita'!$T718,'Pivot Punti Vendita'!$U718,"")</f>
        <v/>
      </c>
    </row>
    <row r="719" spans="15:22" x14ac:dyDescent="0.25">
      <c r="O719" s="31" t="str">
        <f ca="1">IFERROR(IF(SERVIZIO!$A$3=1,IF(GETPIVOTDATA("N. Punti Vendita",$A$1,"Brand",$A719,"Data",DATE(YEAR(INDEX(Tendina_Data,SERVIZIO!$A$2)),MONTH(INDEX(Tendina_Data,SERVIZIO!$A$2)),1),"Settore",$B719)&lt;&gt;"",GETPIVOTDATA("N. Punti Vendita",$A$1,"Brand",$A719,"Data",DATE(YEAR(INDEX(Tendina_Data,SERVIZIO!$A$2)),MONTH(INDEX(Tendina_Data,SERVIZIO!$A$2)),1),"Settore",$B719),""),IF(AND(GETPIVOTDATA("N. Punti Vendita",$A$1,"Brand",$A719,"Data",DATE(YEAR(INDEX(Tendina_Data,SERVIZIO!$A$2)),MONTH(INDEX(Tendina_Data,SERVIZIO!$A$2)),1),"Settore",INDEX(Tendina_Settori,SERVIZIO!$A$3))&lt;&gt;"",INDEX(Tendina_Settori,SERVIZIO!$A$3)=$B719)=TRUE,GETPIVOTDATA("N. Punti Vendita",$A$1,"Brand",$A719,"Data",DATE(YEAR(INDEX(Tendina_Data,SERVIZIO!$A$2)),MONTH(INDEX(Tendina_Data,SERVIZIO!$A$2)),1),"Settore",INDEX(Tendina_Settori,SERVIZIO!$A$3)),"")),"")</f>
        <v/>
      </c>
      <c r="P719" s="31" t="str">
        <f ca="1">IF(O719&lt;&gt;"",O719-(COUNTIF($O$3:O719,O719)/1000),"")</f>
        <v/>
      </c>
      <c r="Q719" s="31" t="str">
        <f t="shared" ca="1" si="35"/>
        <v/>
      </c>
      <c r="R719" s="31"/>
      <c r="S719" s="31">
        <v>717</v>
      </c>
      <c r="T719" s="31" t="str">
        <f t="shared" ca="1" si="33"/>
        <v/>
      </c>
      <c r="U719" s="31" t="str">
        <f t="shared" ca="1" si="34"/>
        <v/>
      </c>
      <c r="V719" s="31" t="str">
        <f ca="1">IF(INDEX(Tendina_Brand_per_Settore,SERVIZIO!$A$4)='Pivot Punti Vendita'!$T719,'Pivot Punti Vendita'!$U719,"")</f>
        <v/>
      </c>
    </row>
    <row r="720" spans="15:22" x14ac:dyDescent="0.25">
      <c r="O720" s="31" t="str">
        <f ca="1">IFERROR(IF(SERVIZIO!$A$3=1,IF(GETPIVOTDATA("N. Punti Vendita",$A$1,"Brand",$A720,"Data",DATE(YEAR(INDEX(Tendina_Data,SERVIZIO!$A$2)),MONTH(INDEX(Tendina_Data,SERVIZIO!$A$2)),1),"Settore",$B720)&lt;&gt;"",GETPIVOTDATA("N. Punti Vendita",$A$1,"Brand",$A720,"Data",DATE(YEAR(INDEX(Tendina_Data,SERVIZIO!$A$2)),MONTH(INDEX(Tendina_Data,SERVIZIO!$A$2)),1),"Settore",$B720),""),IF(AND(GETPIVOTDATA("N. Punti Vendita",$A$1,"Brand",$A720,"Data",DATE(YEAR(INDEX(Tendina_Data,SERVIZIO!$A$2)),MONTH(INDEX(Tendina_Data,SERVIZIO!$A$2)),1),"Settore",INDEX(Tendina_Settori,SERVIZIO!$A$3))&lt;&gt;"",INDEX(Tendina_Settori,SERVIZIO!$A$3)=$B720)=TRUE,GETPIVOTDATA("N. Punti Vendita",$A$1,"Brand",$A720,"Data",DATE(YEAR(INDEX(Tendina_Data,SERVIZIO!$A$2)),MONTH(INDEX(Tendina_Data,SERVIZIO!$A$2)),1),"Settore",INDEX(Tendina_Settori,SERVIZIO!$A$3)),"")),"")</f>
        <v/>
      </c>
      <c r="P720" s="31" t="str">
        <f ca="1">IF(O720&lt;&gt;"",O720-(COUNTIF($O$3:O720,O720)/1000),"")</f>
        <v/>
      </c>
      <c r="Q720" s="31" t="str">
        <f t="shared" ca="1" si="35"/>
        <v/>
      </c>
      <c r="R720" s="31"/>
      <c r="S720" s="31">
        <v>718</v>
      </c>
      <c r="T720" s="31" t="str">
        <f t="shared" ca="1" si="33"/>
        <v/>
      </c>
      <c r="U720" s="31" t="str">
        <f t="shared" ca="1" si="34"/>
        <v/>
      </c>
      <c r="V720" s="31" t="str">
        <f ca="1">IF(INDEX(Tendina_Brand_per_Settore,SERVIZIO!$A$4)='Pivot Punti Vendita'!$T720,'Pivot Punti Vendita'!$U720,"")</f>
        <v/>
      </c>
    </row>
    <row r="721" spans="15:22" x14ac:dyDescent="0.25">
      <c r="O721" s="31" t="str">
        <f ca="1">IFERROR(IF(SERVIZIO!$A$3=1,IF(GETPIVOTDATA("N. Punti Vendita",$A$1,"Brand",$A721,"Data",DATE(YEAR(INDEX(Tendina_Data,SERVIZIO!$A$2)),MONTH(INDEX(Tendina_Data,SERVIZIO!$A$2)),1),"Settore",$B721)&lt;&gt;"",GETPIVOTDATA("N. Punti Vendita",$A$1,"Brand",$A721,"Data",DATE(YEAR(INDEX(Tendina_Data,SERVIZIO!$A$2)),MONTH(INDEX(Tendina_Data,SERVIZIO!$A$2)),1),"Settore",$B721),""),IF(AND(GETPIVOTDATA("N. Punti Vendita",$A$1,"Brand",$A721,"Data",DATE(YEAR(INDEX(Tendina_Data,SERVIZIO!$A$2)),MONTH(INDEX(Tendina_Data,SERVIZIO!$A$2)),1),"Settore",INDEX(Tendina_Settori,SERVIZIO!$A$3))&lt;&gt;"",INDEX(Tendina_Settori,SERVIZIO!$A$3)=$B721)=TRUE,GETPIVOTDATA("N. Punti Vendita",$A$1,"Brand",$A721,"Data",DATE(YEAR(INDEX(Tendina_Data,SERVIZIO!$A$2)),MONTH(INDEX(Tendina_Data,SERVIZIO!$A$2)),1),"Settore",INDEX(Tendina_Settori,SERVIZIO!$A$3)),"")),"")</f>
        <v/>
      </c>
      <c r="P721" s="31" t="str">
        <f ca="1">IF(O721&lt;&gt;"",O721-(COUNTIF($O$3:O721,O721)/1000),"")</f>
        <v/>
      </c>
      <c r="Q721" s="31" t="str">
        <f t="shared" ca="1" si="35"/>
        <v/>
      </c>
      <c r="R721" s="31"/>
      <c r="S721" s="31">
        <v>719</v>
      </c>
      <c r="T721" s="31" t="str">
        <f t="shared" ca="1" si="33"/>
        <v/>
      </c>
      <c r="U721" s="31" t="str">
        <f t="shared" ca="1" si="34"/>
        <v/>
      </c>
      <c r="V721" s="31" t="str">
        <f ca="1">IF(INDEX(Tendina_Brand_per_Settore,SERVIZIO!$A$4)='Pivot Punti Vendita'!$T721,'Pivot Punti Vendita'!$U721,"")</f>
        <v/>
      </c>
    </row>
    <row r="722" spans="15:22" x14ac:dyDescent="0.25">
      <c r="O722" s="31" t="str">
        <f ca="1">IFERROR(IF(SERVIZIO!$A$3=1,IF(GETPIVOTDATA("N. Punti Vendita",$A$1,"Brand",$A722,"Data",DATE(YEAR(INDEX(Tendina_Data,SERVIZIO!$A$2)),MONTH(INDEX(Tendina_Data,SERVIZIO!$A$2)),1),"Settore",$B722)&lt;&gt;"",GETPIVOTDATA("N. Punti Vendita",$A$1,"Brand",$A722,"Data",DATE(YEAR(INDEX(Tendina_Data,SERVIZIO!$A$2)),MONTH(INDEX(Tendina_Data,SERVIZIO!$A$2)),1),"Settore",$B722),""),IF(AND(GETPIVOTDATA("N. Punti Vendita",$A$1,"Brand",$A722,"Data",DATE(YEAR(INDEX(Tendina_Data,SERVIZIO!$A$2)),MONTH(INDEX(Tendina_Data,SERVIZIO!$A$2)),1),"Settore",INDEX(Tendina_Settori,SERVIZIO!$A$3))&lt;&gt;"",INDEX(Tendina_Settori,SERVIZIO!$A$3)=$B722)=TRUE,GETPIVOTDATA("N. Punti Vendita",$A$1,"Brand",$A722,"Data",DATE(YEAR(INDEX(Tendina_Data,SERVIZIO!$A$2)),MONTH(INDEX(Tendina_Data,SERVIZIO!$A$2)),1),"Settore",INDEX(Tendina_Settori,SERVIZIO!$A$3)),"")),"")</f>
        <v/>
      </c>
      <c r="P722" s="31" t="str">
        <f ca="1">IF(O722&lt;&gt;"",O722-(COUNTIF($O$3:O722,O722)/1000),"")</f>
        <v/>
      </c>
      <c r="Q722" s="31" t="str">
        <f t="shared" ca="1" si="35"/>
        <v/>
      </c>
      <c r="R722" s="31"/>
      <c r="S722" s="31">
        <v>720</v>
      </c>
      <c r="T722" s="31" t="str">
        <f t="shared" ca="1" si="33"/>
        <v/>
      </c>
      <c r="U722" s="31" t="str">
        <f t="shared" ca="1" si="34"/>
        <v/>
      </c>
      <c r="V722" s="31" t="str">
        <f ca="1">IF(INDEX(Tendina_Brand_per_Settore,SERVIZIO!$A$4)='Pivot Punti Vendita'!$T722,'Pivot Punti Vendita'!$U722,"")</f>
        <v/>
      </c>
    </row>
    <row r="723" spans="15:22" x14ac:dyDescent="0.25">
      <c r="O723" s="31" t="str">
        <f ca="1">IFERROR(IF(SERVIZIO!$A$3=1,IF(GETPIVOTDATA("N. Punti Vendita",$A$1,"Brand",$A723,"Data",DATE(YEAR(INDEX(Tendina_Data,SERVIZIO!$A$2)),MONTH(INDEX(Tendina_Data,SERVIZIO!$A$2)),1),"Settore",$B723)&lt;&gt;"",GETPIVOTDATA("N. Punti Vendita",$A$1,"Brand",$A723,"Data",DATE(YEAR(INDEX(Tendina_Data,SERVIZIO!$A$2)),MONTH(INDEX(Tendina_Data,SERVIZIO!$A$2)),1),"Settore",$B723),""),IF(AND(GETPIVOTDATA("N. Punti Vendita",$A$1,"Brand",$A723,"Data",DATE(YEAR(INDEX(Tendina_Data,SERVIZIO!$A$2)),MONTH(INDEX(Tendina_Data,SERVIZIO!$A$2)),1),"Settore",INDEX(Tendina_Settori,SERVIZIO!$A$3))&lt;&gt;"",INDEX(Tendina_Settori,SERVIZIO!$A$3)=$B723)=TRUE,GETPIVOTDATA("N. Punti Vendita",$A$1,"Brand",$A723,"Data",DATE(YEAR(INDEX(Tendina_Data,SERVIZIO!$A$2)),MONTH(INDEX(Tendina_Data,SERVIZIO!$A$2)),1),"Settore",INDEX(Tendina_Settori,SERVIZIO!$A$3)),"")),"")</f>
        <v/>
      </c>
      <c r="P723" s="31" t="str">
        <f ca="1">IF(O723&lt;&gt;"",O723-(COUNTIF($O$3:O723,O723)/1000),"")</f>
        <v/>
      </c>
      <c r="Q723" s="31" t="str">
        <f t="shared" ca="1" si="35"/>
        <v/>
      </c>
      <c r="R723" s="31"/>
      <c r="S723" s="31">
        <v>721</v>
      </c>
      <c r="T723" s="31" t="str">
        <f t="shared" ca="1" si="33"/>
        <v/>
      </c>
      <c r="U723" s="31" t="str">
        <f t="shared" ca="1" si="34"/>
        <v/>
      </c>
      <c r="V723" s="31" t="str">
        <f ca="1">IF(INDEX(Tendina_Brand_per_Settore,SERVIZIO!$A$4)='Pivot Punti Vendita'!$T723,'Pivot Punti Vendita'!$U723,"")</f>
        <v/>
      </c>
    </row>
    <row r="724" spans="15:22" x14ac:dyDescent="0.25">
      <c r="O724" s="31" t="str">
        <f ca="1">IFERROR(IF(SERVIZIO!$A$3=1,IF(GETPIVOTDATA("N. Punti Vendita",$A$1,"Brand",$A724,"Data",DATE(YEAR(INDEX(Tendina_Data,SERVIZIO!$A$2)),MONTH(INDEX(Tendina_Data,SERVIZIO!$A$2)),1),"Settore",$B724)&lt;&gt;"",GETPIVOTDATA("N. Punti Vendita",$A$1,"Brand",$A724,"Data",DATE(YEAR(INDEX(Tendina_Data,SERVIZIO!$A$2)),MONTH(INDEX(Tendina_Data,SERVIZIO!$A$2)),1),"Settore",$B724),""),IF(AND(GETPIVOTDATA("N. Punti Vendita",$A$1,"Brand",$A724,"Data",DATE(YEAR(INDEX(Tendina_Data,SERVIZIO!$A$2)),MONTH(INDEX(Tendina_Data,SERVIZIO!$A$2)),1),"Settore",INDEX(Tendina_Settori,SERVIZIO!$A$3))&lt;&gt;"",INDEX(Tendina_Settori,SERVIZIO!$A$3)=$B724)=TRUE,GETPIVOTDATA("N. Punti Vendita",$A$1,"Brand",$A724,"Data",DATE(YEAR(INDEX(Tendina_Data,SERVIZIO!$A$2)),MONTH(INDEX(Tendina_Data,SERVIZIO!$A$2)),1),"Settore",INDEX(Tendina_Settori,SERVIZIO!$A$3)),"")),"")</f>
        <v/>
      </c>
      <c r="P724" s="31" t="str">
        <f ca="1">IF(O724&lt;&gt;"",O724-(COUNTIF($O$3:O724,O724)/1000),"")</f>
        <v/>
      </c>
      <c r="Q724" s="31" t="str">
        <f t="shared" ca="1" si="35"/>
        <v/>
      </c>
      <c r="R724" s="31"/>
      <c r="S724" s="31">
        <v>722</v>
      </c>
      <c r="T724" s="31" t="str">
        <f t="shared" ca="1" si="33"/>
        <v/>
      </c>
      <c r="U724" s="31" t="str">
        <f t="shared" ca="1" si="34"/>
        <v/>
      </c>
      <c r="V724" s="31" t="str">
        <f ca="1">IF(INDEX(Tendina_Brand_per_Settore,SERVIZIO!$A$4)='Pivot Punti Vendita'!$T724,'Pivot Punti Vendita'!$U724,"")</f>
        <v/>
      </c>
    </row>
    <row r="725" spans="15:22" x14ac:dyDescent="0.25">
      <c r="O725" s="31" t="str">
        <f ca="1">IFERROR(IF(SERVIZIO!$A$3=1,IF(GETPIVOTDATA("N. Punti Vendita",$A$1,"Brand",$A725,"Data",DATE(YEAR(INDEX(Tendina_Data,SERVIZIO!$A$2)),MONTH(INDEX(Tendina_Data,SERVIZIO!$A$2)),1),"Settore",$B725)&lt;&gt;"",GETPIVOTDATA("N. Punti Vendita",$A$1,"Brand",$A725,"Data",DATE(YEAR(INDEX(Tendina_Data,SERVIZIO!$A$2)),MONTH(INDEX(Tendina_Data,SERVIZIO!$A$2)),1),"Settore",$B725),""),IF(AND(GETPIVOTDATA("N. Punti Vendita",$A$1,"Brand",$A725,"Data",DATE(YEAR(INDEX(Tendina_Data,SERVIZIO!$A$2)),MONTH(INDEX(Tendina_Data,SERVIZIO!$A$2)),1),"Settore",INDEX(Tendina_Settori,SERVIZIO!$A$3))&lt;&gt;"",INDEX(Tendina_Settori,SERVIZIO!$A$3)=$B725)=TRUE,GETPIVOTDATA("N. Punti Vendita",$A$1,"Brand",$A725,"Data",DATE(YEAR(INDEX(Tendina_Data,SERVIZIO!$A$2)),MONTH(INDEX(Tendina_Data,SERVIZIO!$A$2)),1),"Settore",INDEX(Tendina_Settori,SERVIZIO!$A$3)),"")),"")</f>
        <v/>
      </c>
      <c r="P725" s="31" t="str">
        <f ca="1">IF(O725&lt;&gt;"",O725-(COUNTIF($O$3:O725,O725)/1000),"")</f>
        <v/>
      </c>
      <c r="Q725" s="31" t="str">
        <f t="shared" ca="1" si="35"/>
        <v/>
      </c>
      <c r="R725" s="31"/>
      <c r="S725" s="31">
        <v>723</v>
      </c>
      <c r="T725" s="31" t="str">
        <f t="shared" ca="1" si="33"/>
        <v/>
      </c>
      <c r="U725" s="31" t="str">
        <f t="shared" ca="1" si="34"/>
        <v/>
      </c>
      <c r="V725" s="31" t="str">
        <f ca="1">IF(INDEX(Tendina_Brand_per_Settore,SERVIZIO!$A$4)='Pivot Punti Vendita'!$T725,'Pivot Punti Vendita'!$U725,"")</f>
        <v/>
      </c>
    </row>
    <row r="726" spans="15:22" x14ac:dyDescent="0.25">
      <c r="O726" s="31" t="str">
        <f ca="1">IFERROR(IF(SERVIZIO!$A$3=1,IF(GETPIVOTDATA("N. Punti Vendita",$A$1,"Brand",$A726,"Data",DATE(YEAR(INDEX(Tendina_Data,SERVIZIO!$A$2)),MONTH(INDEX(Tendina_Data,SERVIZIO!$A$2)),1),"Settore",$B726)&lt;&gt;"",GETPIVOTDATA("N. Punti Vendita",$A$1,"Brand",$A726,"Data",DATE(YEAR(INDEX(Tendina_Data,SERVIZIO!$A$2)),MONTH(INDEX(Tendina_Data,SERVIZIO!$A$2)),1),"Settore",$B726),""),IF(AND(GETPIVOTDATA("N. Punti Vendita",$A$1,"Brand",$A726,"Data",DATE(YEAR(INDEX(Tendina_Data,SERVIZIO!$A$2)),MONTH(INDEX(Tendina_Data,SERVIZIO!$A$2)),1),"Settore",INDEX(Tendina_Settori,SERVIZIO!$A$3))&lt;&gt;"",INDEX(Tendina_Settori,SERVIZIO!$A$3)=$B726)=TRUE,GETPIVOTDATA("N. Punti Vendita",$A$1,"Brand",$A726,"Data",DATE(YEAR(INDEX(Tendina_Data,SERVIZIO!$A$2)),MONTH(INDEX(Tendina_Data,SERVIZIO!$A$2)),1),"Settore",INDEX(Tendina_Settori,SERVIZIO!$A$3)),"")),"")</f>
        <v/>
      </c>
      <c r="P726" s="31" t="str">
        <f ca="1">IF(O726&lt;&gt;"",O726-(COUNTIF($O$3:O726,O726)/1000),"")</f>
        <v/>
      </c>
      <c r="Q726" s="31" t="str">
        <f t="shared" ca="1" si="35"/>
        <v/>
      </c>
      <c r="R726" s="31"/>
      <c r="S726" s="31">
        <v>724</v>
      </c>
      <c r="T726" s="31" t="str">
        <f t="shared" ca="1" si="33"/>
        <v/>
      </c>
      <c r="U726" s="31" t="str">
        <f t="shared" ca="1" si="34"/>
        <v/>
      </c>
      <c r="V726" s="31" t="str">
        <f ca="1">IF(INDEX(Tendina_Brand_per_Settore,SERVIZIO!$A$4)='Pivot Punti Vendita'!$T726,'Pivot Punti Vendita'!$U726,"")</f>
        <v/>
      </c>
    </row>
    <row r="727" spans="15:22" x14ac:dyDescent="0.25">
      <c r="O727" s="31" t="str">
        <f ca="1">IFERROR(IF(SERVIZIO!$A$3=1,IF(GETPIVOTDATA("N. Punti Vendita",$A$1,"Brand",$A727,"Data",DATE(YEAR(INDEX(Tendina_Data,SERVIZIO!$A$2)),MONTH(INDEX(Tendina_Data,SERVIZIO!$A$2)),1),"Settore",$B727)&lt;&gt;"",GETPIVOTDATA("N. Punti Vendita",$A$1,"Brand",$A727,"Data",DATE(YEAR(INDEX(Tendina_Data,SERVIZIO!$A$2)),MONTH(INDEX(Tendina_Data,SERVIZIO!$A$2)),1),"Settore",$B727),""),IF(AND(GETPIVOTDATA("N. Punti Vendita",$A$1,"Brand",$A727,"Data",DATE(YEAR(INDEX(Tendina_Data,SERVIZIO!$A$2)),MONTH(INDEX(Tendina_Data,SERVIZIO!$A$2)),1),"Settore",INDEX(Tendina_Settori,SERVIZIO!$A$3))&lt;&gt;"",INDEX(Tendina_Settori,SERVIZIO!$A$3)=$B727)=TRUE,GETPIVOTDATA("N. Punti Vendita",$A$1,"Brand",$A727,"Data",DATE(YEAR(INDEX(Tendina_Data,SERVIZIO!$A$2)),MONTH(INDEX(Tendina_Data,SERVIZIO!$A$2)),1),"Settore",INDEX(Tendina_Settori,SERVIZIO!$A$3)),"")),"")</f>
        <v/>
      </c>
      <c r="P727" s="31" t="str">
        <f ca="1">IF(O727&lt;&gt;"",O727-(COUNTIF($O$3:O727,O727)/1000),"")</f>
        <v/>
      </c>
      <c r="Q727" s="31" t="str">
        <f t="shared" ca="1" si="35"/>
        <v/>
      </c>
      <c r="R727" s="31"/>
      <c r="S727" s="31">
        <v>725</v>
      </c>
      <c r="T727" s="31" t="str">
        <f t="shared" ca="1" si="33"/>
        <v/>
      </c>
      <c r="U727" s="31" t="str">
        <f t="shared" ca="1" si="34"/>
        <v/>
      </c>
      <c r="V727" s="31" t="str">
        <f ca="1">IF(INDEX(Tendina_Brand_per_Settore,SERVIZIO!$A$4)='Pivot Punti Vendita'!$T727,'Pivot Punti Vendita'!$U727,"")</f>
        <v/>
      </c>
    </row>
    <row r="728" spans="15:22" x14ac:dyDescent="0.25">
      <c r="O728" s="31" t="str">
        <f ca="1">IFERROR(IF(SERVIZIO!$A$3=1,IF(GETPIVOTDATA("N. Punti Vendita",$A$1,"Brand",$A728,"Data",DATE(YEAR(INDEX(Tendina_Data,SERVIZIO!$A$2)),MONTH(INDEX(Tendina_Data,SERVIZIO!$A$2)),1),"Settore",$B728)&lt;&gt;"",GETPIVOTDATA("N. Punti Vendita",$A$1,"Brand",$A728,"Data",DATE(YEAR(INDEX(Tendina_Data,SERVIZIO!$A$2)),MONTH(INDEX(Tendina_Data,SERVIZIO!$A$2)),1),"Settore",$B728),""),IF(AND(GETPIVOTDATA("N. Punti Vendita",$A$1,"Brand",$A728,"Data",DATE(YEAR(INDEX(Tendina_Data,SERVIZIO!$A$2)),MONTH(INDEX(Tendina_Data,SERVIZIO!$A$2)),1),"Settore",INDEX(Tendina_Settori,SERVIZIO!$A$3))&lt;&gt;"",INDEX(Tendina_Settori,SERVIZIO!$A$3)=$B728)=TRUE,GETPIVOTDATA("N. Punti Vendita",$A$1,"Brand",$A728,"Data",DATE(YEAR(INDEX(Tendina_Data,SERVIZIO!$A$2)),MONTH(INDEX(Tendina_Data,SERVIZIO!$A$2)),1),"Settore",INDEX(Tendina_Settori,SERVIZIO!$A$3)),"")),"")</f>
        <v/>
      </c>
      <c r="P728" s="31" t="str">
        <f ca="1">IF(O728&lt;&gt;"",O728-(COUNTIF($O$3:O728,O728)/1000),"")</f>
        <v/>
      </c>
      <c r="Q728" s="31" t="str">
        <f t="shared" ca="1" si="35"/>
        <v/>
      </c>
      <c r="R728" s="31"/>
      <c r="S728" s="31">
        <v>726</v>
      </c>
      <c r="T728" s="31" t="str">
        <f t="shared" ca="1" si="33"/>
        <v/>
      </c>
      <c r="U728" s="31" t="str">
        <f t="shared" ca="1" si="34"/>
        <v/>
      </c>
      <c r="V728" s="31" t="str">
        <f ca="1">IF(INDEX(Tendina_Brand_per_Settore,SERVIZIO!$A$4)='Pivot Punti Vendita'!$T728,'Pivot Punti Vendita'!$U728,"")</f>
        <v/>
      </c>
    </row>
    <row r="729" spans="15:22" x14ac:dyDescent="0.25">
      <c r="O729" s="31" t="str">
        <f ca="1">IFERROR(IF(SERVIZIO!$A$3=1,IF(GETPIVOTDATA("N. Punti Vendita",$A$1,"Brand",$A729,"Data",DATE(YEAR(INDEX(Tendina_Data,SERVIZIO!$A$2)),MONTH(INDEX(Tendina_Data,SERVIZIO!$A$2)),1),"Settore",$B729)&lt;&gt;"",GETPIVOTDATA("N. Punti Vendita",$A$1,"Brand",$A729,"Data",DATE(YEAR(INDEX(Tendina_Data,SERVIZIO!$A$2)),MONTH(INDEX(Tendina_Data,SERVIZIO!$A$2)),1),"Settore",$B729),""),IF(AND(GETPIVOTDATA("N. Punti Vendita",$A$1,"Brand",$A729,"Data",DATE(YEAR(INDEX(Tendina_Data,SERVIZIO!$A$2)),MONTH(INDEX(Tendina_Data,SERVIZIO!$A$2)),1),"Settore",INDEX(Tendina_Settori,SERVIZIO!$A$3))&lt;&gt;"",INDEX(Tendina_Settori,SERVIZIO!$A$3)=$B729)=TRUE,GETPIVOTDATA("N. Punti Vendita",$A$1,"Brand",$A729,"Data",DATE(YEAR(INDEX(Tendina_Data,SERVIZIO!$A$2)),MONTH(INDEX(Tendina_Data,SERVIZIO!$A$2)),1),"Settore",INDEX(Tendina_Settori,SERVIZIO!$A$3)),"")),"")</f>
        <v/>
      </c>
      <c r="P729" s="31" t="str">
        <f ca="1">IF(O729&lt;&gt;"",O729-(COUNTIF($O$3:O729,O729)/1000),"")</f>
        <v/>
      </c>
      <c r="Q729" s="31" t="str">
        <f t="shared" ca="1" si="35"/>
        <v/>
      </c>
      <c r="R729" s="31"/>
      <c r="S729" s="31">
        <v>727</v>
      </c>
      <c r="T729" s="31" t="str">
        <f t="shared" ca="1" si="33"/>
        <v/>
      </c>
      <c r="U729" s="31" t="str">
        <f t="shared" ca="1" si="34"/>
        <v/>
      </c>
      <c r="V729" s="31" t="str">
        <f ca="1">IF(INDEX(Tendina_Brand_per_Settore,SERVIZIO!$A$4)='Pivot Punti Vendita'!$T729,'Pivot Punti Vendita'!$U729,"")</f>
        <v/>
      </c>
    </row>
    <row r="730" spans="15:22" x14ac:dyDescent="0.25">
      <c r="O730" s="31" t="str">
        <f ca="1">IFERROR(IF(SERVIZIO!$A$3=1,IF(GETPIVOTDATA("N. Punti Vendita",$A$1,"Brand",$A730,"Data",DATE(YEAR(INDEX(Tendina_Data,SERVIZIO!$A$2)),MONTH(INDEX(Tendina_Data,SERVIZIO!$A$2)),1),"Settore",$B730)&lt;&gt;"",GETPIVOTDATA("N. Punti Vendita",$A$1,"Brand",$A730,"Data",DATE(YEAR(INDEX(Tendina_Data,SERVIZIO!$A$2)),MONTH(INDEX(Tendina_Data,SERVIZIO!$A$2)),1),"Settore",$B730),""),IF(AND(GETPIVOTDATA("N. Punti Vendita",$A$1,"Brand",$A730,"Data",DATE(YEAR(INDEX(Tendina_Data,SERVIZIO!$A$2)),MONTH(INDEX(Tendina_Data,SERVIZIO!$A$2)),1),"Settore",INDEX(Tendina_Settori,SERVIZIO!$A$3))&lt;&gt;"",INDEX(Tendina_Settori,SERVIZIO!$A$3)=$B730)=TRUE,GETPIVOTDATA("N. Punti Vendita",$A$1,"Brand",$A730,"Data",DATE(YEAR(INDEX(Tendina_Data,SERVIZIO!$A$2)),MONTH(INDEX(Tendina_Data,SERVIZIO!$A$2)),1),"Settore",INDEX(Tendina_Settori,SERVIZIO!$A$3)),"")),"")</f>
        <v/>
      </c>
      <c r="P730" s="31" t="str">
        <f ca="1">IF(O730&lt;&gt;"",O730-(COUNTIF($O$3:O730,O730)/1000),"")</f>
        <v/>
      </c>
      <c r="Q730" s="31" t="str">
        <f t="shared" ca="1" si="35"/>
        <v/>
      </c>
      <c r="R730" s="31"/>
      <c r="S730" s="31">
        <v>728</v>
      </c>
      <c r="T730" s="31" t="str">
        <f t="shared" ca="1" si="33"/>
        <v/>
      </c>
      <c r="U730" s="31" t="str">
        <f t="shared" ca="1" si="34"/>
        <v/>
      </c>
      <c r="V730" s="31" t="str">
        <f ca="1">IF(INDEX(Tendina_Brand_per_Settore,SERVIZIO!$A$4)='Pivot Punti Vendita'!$T730,'Pivot Punti Vendita'!$U730,"")</f>
        <v/>
      </c>
    </row>
    <row r="731" spans="15:22" x14ac:dyDescent="0.25">
      <c r="O731" s="31" t="str">
        <f ca="1">IFERROR(IF(SERVIZIO!$A$3=1,IF(GETPIVOTDATA("N. Punti Vendita",$A$1,"Brand",$A731,"Data",DATE(YEAR(INDEX(Tendina_Data,SERVIZIO!$A$2)),MONTH(INDEX(Tendina_Data,SERVIZIO!$A$2)),1),"Settore",$B731)&lt;&gt;"",GETPIVOTDATA("N. Punti Vendita",$A$1,"Brand",$A731,"Data",DATE(YEAR(INDEX(Tendina_Data,SERVIZIO!$A$2)),MONTH(INDEX(Tendina_Data,SERVIZIO!$A$2)),1),"Settore",$B731),""),IF(AND(GETPIVOTDATA("N. Punti Vendita",$A$1,"Brand",$A731,"Data",DATE(YEAR(INDEX(Tendina_Data,SERVIZIO!$A$2)),MONTH(INDEX(Tendina_Data,SERVIZIO!$A$2)),1),"Settore",INDEX(Tendina_Settori,SERVIZIO!$A$3))&lt;&gt;"",INDEX(Tendina_Settori,SERVIZIO!$A$3)=$B731)=TRUE,GETPIVOTDATA("N. Punti Vendita",$A$1,"Brand",$A731,"Data",DATE(YEAR(INDEX(Tendina_Data,SERVIZIO!$A$2)),MONTH(INDEX(Tendina_Data,SERVIZIO!$A$2)),1),"Settore",INDEX(Tendina_Settori,SERVIZIO!$A$3)),"")),"")</f>
        <v/>
      </c>
      <c r="P731" s="31" t="str">
        <f ca="1">IF(O731&lt;&gt;"",O731-(COUNTIF($O$3:O731,O731)/1000),"")</f>
        <v/>
      </c>
      <c r="Q731" s="31" t="str">
        <f t="shared" ca="1" si="35"/>
        <v/>
      </c>
      <c r="R731" s="31"/>
      <c r="S731" s="31">
        <v>729</v>
      </c>
      <c r="T731" s="31" t="str">
        <f t="shared" ca="1" si="33"/>
        <v/>
      </c>
      <c r="U731" s="31" t="str">
        <f t="shared" ca="1" si="34"/>
        <v/>
      </c>
      <c r="V731" s="31" t="str">
        <f ca="1">IF(INDEX(Tendina_Brand_per_Settore,SERVIZIO!$A$4)='Pivot Punti Vendita'!$T731,'Pivot Punti Vendita'!$U731,"")</f>
        <v/>
      </c>
    </row>
    <row r="732" spans="15:22" x14ac:dyDescent="0.25">
      <c r="O732" s="31" t="str">
        <f ca="1">IFERROR(IF(SERVIZIO!$A$3=1,IF(GETPIVOTDATA("N. Punti Vendita",$A$1,"Brand",$A732,"Data",DATE(YEAR(INDEX(Tendina_Data,SERVIZIO!$A$2)),MONTH(INDEX(Tendina_Data,SERVIZIO!$A$2)),1),"Settore",$B732)&lt;&gt;"",GETPIVOTDATA("N. Punti Vendita",$A$1,"Brand",$A732,"Data",DATE(YEAR(INDEX(Tendina_Data,SERVIZIO!$A$2)),MONTH(INDEX(Tendina_Data,SERVIZIO!$A$2)),1),"Settore",$B732),""),IF(AND(GETPIVOTDATA("N. Punti Vendita",$A$1,"Brand",$A732,"Data",DATE(YEAR(INDEX(Tendina_Data,SERVIZIO!$A$2)),MONTH(INDEX(Tendina_Data,SERVIZIO!$A$2)),1),"Settore",INDEX(Tendina_Settori,SERVIZIO!$A$3))&lt;&gt;"",INDEX(Tendina_Settori,SERVIZIO!$A$3)=$B732)=TRUE,GETPIVOTDATA("N. Punti Vendita",$A$1,"Brand",$A732,"Data",DATE(YEAR(INDEX(Tendina_Data,SERVIZIO!$A$2)),MONTH(INDEX(Tendina_Data,SERVIZIO!$A$2)),1),"Settore",INDEX(Tendina_Settori,SERVIZIO!$A$3)),"")),"")</f>
        <v/>
      </c>
      <c r="P732" s="31" t="str">
        <f ca="1">IF(O732&lt;&gt;"",O732-(COUNTIF($O$3:O732,O732)/1000),"")</f>
        <v/>
      </c>
      <c r="Q732" s="31" t="str">
        <f t="shared" ca="1" si="35"/>
        <v/>
      </c>
      <c r="R732" s="31"/>
      <c r="S732" s="31">
        <v>730</v>
      </c>
      <c r="T732" s="31" t="str">
        <f t="shared" ca="1" si="33"/>
        <v/>
      </c>
      <c r="U732" s="31" t="str">
        <f t="shared" ca="1" si="34"/>
        <v/>
      </c>
      <c r="V732" s="31" t="str">
        <f ca="1">IF(INDEX(Tendina_Brand_per_Settore,SERVIZIO!$A$4)='Pivot Punti Vendita'!$T732,'Pivot Punti Vendita'!$U732,"")</f>
        <v/>
      </c>
    </row>
    <row r="733" spans="15:22" x14ac:dyDescent="0.25">
      <c r="O733" s="31" t="str">
        <f ca="1">IFERROR(IF(SERVIZIO!$A$3=1,IF(GETPIVOTDATA("N. Punti Vendita",$A$1,"Brand",$A733,"Data",DATE(YEAR(INDEX(Tendina_Data,SERVIZIO!$A$2)),MONTH(INDEX(Tendina_Data,SERVIZIO!$A$2)),1),"Settore",$B733)&lt;&gt;"",GETPIVOTDATA("N. Punti Vendita",$A$1,"Brand",$A733,"Data",DATE(YEAR(INDEX(Tendina_Data,SERVIZIO!$A$2)),MONTH(INDEX(Tendina_Data,SERVIZIO!$A$2)),1),"Settore",$B733),""),IF(AND(GETPIVOTDATA("N. Punti Vendita",$A$1,"Brand",$A733,"Data",DATE(YEAR(INDEX(Tendina_Data,SERVIZIO!$A$2)),MONTH(INDEX(Tendina_Data,SERVIZIO!$A$2)),1),"Settore",INDEX(Tendina_Settori,SERVIZIO!$A$3))&lt;&gt;"",INDEX(Tendina_Settori,SERVIZIO!$A$3)=$B733)=TRUE,GETPIVOTDATA("N. Punti Vendita",$A$1,"Brand",$A733,"Data",DATE(YEAR(INDEX(Tendina_Data,SERVIZIO!$A$2)),MONTH(INDEX(Tendina_Data,SERVIZIO!$A$2)),1),"Settore",INDEX(Tendina_Settori,SERVIZIO!$A$3)),"")),"")</f>
        <v/>
      </c>
      <c r="P733" s="31" t="str">
        <f ca="1">IF(O733&lt;&gt;"",O733-(COUNTIF($O$3:O733,O733)/1000),"")</f>
        <v/>
      </c>
      <c r="Q733" s="31" t="str">
        <f t="shared" ca="1" si="35"/>
        <v/>
      </c>
      <c r="R733" s="31"/>
      <c r="S733" s="31">
        <v>731</v>
      </c>
      <c r="T733" s="31" t="str">
        <f t="shared" ca="1" si="33"/>
        <v/>
      </c>
      <c r="U733" s="31" t="str">
        <f t="shared" ca="1" si="34"/>
        <v/>
      </c>
      <c r="V733" s="31" t="str">
        <f ca="1">IF(INDEX(Tendina_Brand_per_Settore,SERVIZIO!$A$4)='Pivot Punti Vendita'!$T733,'Pivot Punti Vendita'!$U733,"")</f>
        <v/>
      </c>
    </row>
    <row r="734" spans="15:22" x14ac:dyDescent="0.25">
      <c r="O734" s="31" t="str">
        <f ca="1">IFERROR(IF(SERVIZIO!$A$3=1,IF(GETPIVOTDATA("N. Punti Vendita",$A$1,"Brand",$A734,"Data",DATE(YEAR(INDEX(Tendina_Data,SERVIZIO!$A$2)),MONTH(INDEX(Tendina_Data,SERVIZIO!$A$2)),1),"Settore",$B734)&lt;&gt;"",GETPIVOTDATA("N. Punti Vendita",$A$1,"Brand",$A734,"Data",DATE(YEAR(INDEX(Tendina_Data,SERVIZIO!$A$2)),MONTH(INDEX(Tendina_Data,SERVIZIO!$A$2)),1),"Settore",$B734),""),IF(AND(GETPIVOTDATA("N. Punti Vendita",$A$1,"Brand",$A734,"Data",DATE(YEAR(INDEX(Tendina_Data,SERVIZIO!$A$2)),MONTH(INDEX(Tendina_Data,SERVIZIO!$A$2)),1),"Settore",INDEX(Tendina_Settori,SERVIZIO!$A$3))&lt;&gt;"",INDEX(Tendina_Settori,SERVIZIO!$A$3)=$B734)=TRUE,GETPIVOTDATA("N. Punti Vendita",$A$1,"Brand",$A734,"Data",DATE(YEAR(INDEX(Tendina_Data,SERVIZIO!$A$2)),MONTH(INDEX(Tendina_Data,SERVIZIO!$A$2)),1),"Settore",INDEX(Tendina_Settori,SERVIZIO!$A$3)),"")),"")</f>
        <v/>
      </c>
      <c r="P734" s="31" t="str">
        <f ca="1">IF(O734&lt;&gt;"",O734-(COUNTIF($O$3:O734,O734)/1000),"")</f>
        <v/>
      </c>
      <c r="Q734" s="31" t="str">
        <f t="shared" ca="1" si="35"/>
        <v/>
      </c>
      <c r="R734" s="31"/>
      <c r="S734" s="31">
        <v>732</v>
      </c>
      <c r="T734" s="31" t="str">
        <f t="shared" ca="1" si="33"/>
        <v/>
      </c>
      <c r="U734" s="31" t="str">
        <f t="shared" ca="1" si="34"/>
        <v/>
      </c>
      <c r="V734" s="31" t="str">
        <f ca="1">IF(INDEX(Tendina_Brand_per_Settore,SERVIZIO!$A$4)='Pivot Punti Vendita'!$T734,'Pivot Punti Vendita'!$U734,"")</f>
        <v/>
      </c>
    </row>
    <row r="735" spans="15:22" x14ac:dyDescent="0.25">
      <c r="O735" s="31" t="str">
        <f ca="1">IFERROR(IF(SERVIZIO!$A$3=1,IF(GETPIVOTDATA("N. Punti Vendita",$A$1,"Brand",$A735,"Data",DATE(YEAR(INDEX(Tendina_Data,SERVIZIO!$A$2)),MONTH(INDEX(Tendina_Data,SERVIZIO!$A$2)),1),"Settore",$B735)&lt;&gt;"",GETPIVOTDATA("N. Punti Vendita",$A$1,"Brand",$A735,"Data",DATE(YEAR(INDEX(Tendina_Data,SERVIZIO!$A$2)),MONTH(INDEX(Tendina_Data,SERVIZIO!$A$2)),1),"Settore",$B735),""),IF(AND(GETPIVOTDATA("N. Punti Vendita",$A$1,"Brand",$A735,"Data",DATE(YEAR(INDEX(Tendina_Data,SERVIZIO!$A$2)),MONTH(INDEX(Tendina_Data,SERVIZIO!$A$2)),1),"Settore",INDEX(Tendina_Settori,SERVIZIO!$A$3))&lt;&gt;"",INDEX(Tendina_Settori,SERVIZIO!$A$3)=$B735)=TRUE,GETPIVOTDATA("N. Punti Vendita",$A$1,"Brand",$A735,"Data",DATE(YEAR(INDEX(Tendina_Data,SERVIZIO!$A$2)),MONTH(INDEX(Tendina_Data,SERVIZIO!$A$2)),1),"Settore",INDEX(Tendina_Settori,SERVIZIO!$A$3)),"")),"")</f>
        <v/>
      </c>
      <c r="P735" s="31" t="str">
        <f ca="1">IF(O735&lt;&gt;"",O735-(COUNTIF($O$3:O735,O735)/1000),"")</f>
        <v/>
      </c>
      <c r="Q735" s="31" t="str">
        <f t="shared" ca="1" si="35"/>
        <v/>
      </c>
      <c r="R735" s="31"/>
      <c r="S735" s="31">
        <v>733</v>
      </c>
      <c r="T735" s="31" t="str">
        <f t="shared" ca="1" si="33"/>
        <v/>
      </c>
      <c r="U735" s="31" t="str">
        <f t="shared" ca="1" si="34"/>
        <v/>
      </c>
      <c r="V735" s="31" t="str">
        <f ca="1">IF(INDEX(Tendina_Brand_per_Settore,SERVIZIO!$A$4)='Pivot Punti Vendita'!$T735,'Pivot Punti Vendita'!$U735,"")</f>
        <v/>
      </c>
    </row>
    <row r="736" spans="15:22" x14ac:dyDescent="0.25">
      <c r="O736" s="31" t="str">
        <f ca="1">IFERROR(IF(SERVIZIO!$A$3=1,IF(GETPIVOTDATA("N. Punti Vendita",$A$1,"Brand",$A736,"Data",DATE(YEAR(INDEX(Tendina_Data,SERVIZIO!$A$2)),MONTH(INDEX(Tendina_Data,SERVIZIO!$A$2)),1),"Settore",$B736)&lt;&gt;"",GETPIVOTDATA("N. Punti Vendita",$A$1,"Brand",$A736,"Data",DATE(YEAR(INDEX(Tendina_Data,SERVIZIO!$A$2)),MONTH(INDEX(Tendina_Data,SERVIZIO!$A$2)),1),"Settore",$B736),""),IF(AND(GETPIVOTDATA("N. Punti Vendita",$A$1,"Brand",$A736,"Data",DATE(YEAR(INDEX(Tendina_Data,SERVIZIO!$A$2)),MONTH(INDEX(Tendina_Data,SERVIZIO!$A$2)),1),"Settore",INDEX(Tendina_Settori,SERVIZIO!$A$3))&lt;&gt;"",INDEX(Tendina_Settori,SERVIZIO!$A$3)=$B736)=TRUE,GETPIVOTDATA("N. Punti Vendita",$A$1,"Brand",$A736,"Data",DATE(YEAR(INDEX(Tendina_Data,SERVIZIO!$A$2)),MONTH(INDEX(Tendina_Data,SERVIZIO!$A$2)),1),"Settore",INDEX(Tendina_Settori,SERVIZIO!$A$3)),"")),"")</f>
        <v/>
      </c>
      <c r="P736" s="31" t="str">
        <f ca="1">IF(O736&lt;&gt;"",O736-(COUNTIF($O$3:O736,O736)/1000),"")</f>
        <v/>
      </c>
      <c r="Q736" s="31" t="str">
        <f t="shared" ca="1" si="35"/>
        <v/>
      </c>
      <c r="R736" s="31"/>
      <c r="S736" s="31">
        <v>734</v>
      </c>
      <c r="T736" s="31" t="str">
        <f t="shared" ca="1" si="33"/>
        <v/>
      </c>
      <c r="U736" s="31" t="str">
        <f t="shared" ca="1" si="34"/>
        <v/>
      </c>
      <c r="V736" s="31" t="str">
        <f ca="1">IF(INDEX(Tendina_Brand_per_Settore,SERVIZIO!$A$4)='Pivot Punti Vendita'!$T736,'Pivot Punti Vendita'!$U736,"")</f>
        <v/>
      </c>
    </row>
    <row r="737" spans="15:22" x14ac:dyDescent="0.25">
      <c r="O737" s="31" t="str">
        <f ca="1">IFERROR(IF(SERVIZIO!$A$3=1,IF(GETPIVOTDATA("N. Punti Vendita",$A$1,"Brand",$A737,"Data",DATE(YEAR(INDEX(Tendina_Data,SERVIZIO!$A$2)),MONTH(INDEX(Tendina_Data,SERVIZIO!$A$2)),1),"Settore",$B737)&lt;&gt;"",GETPIVOTDATA("N. Punti Vendita",$A$1,"Brand",$A737,"Data",DATE(YEAR(INDEX(Tendina_Data,SERVIZIO!$A$2)),MONTH(INDEX(Tendina_Data,SERVIZIO!$A$2)),1),"Settore",$B737),""),IF(AND(GETPIVOTDATA("N. Punti Vendita",$A$1,"Brand",$A737,"Data",DATE(YEAR(INDEX(Tendina_Data,SERVIZIO!$A$2)),MONTH(INDEX(Tendina_Data,SERVIZIO!$A$2)),1),"Settore",INDEX(Tendina_Settori,SERVIZIO!$A$3))&lt;&gt;"",INDEX(Tendina_Settori,SERVIZIO!$A$3)=$B737)=TRUE,GETPIVOTDATA("N. Punti Vendita",$A$1,"Brand",$A737,"Data",DATE(YEAR(INDEX(Tendina_Data,SERVIZIO!$A$2)),MONTH(INDEX(Tendina_Data,SERVIZIO!$A$2)),1),"Settore",INDEX(Tendina_Settori,SERVIZIO!$A$3)),"")),"")</f>
        <v/>
      </c>
      <c r="P737" s="31" t="str">
        <f ca="1">IF(O737&lt;&gt;"",O737-(COUNTIF($O$3:O737,O737)/1000),"")</f>
        <v/>
      </c>
      <c r="Q737" s="31" t="str">
        <f t="shared" ca="1" si="35"/>
        <v/>
      </c>
      <c r="R737" s="31"/>
      <c r="S737" s="31">
        <v>735</v>
      </c>
      <c r="T737" s="31" t="str">
        <f t="shared" ca="1" si="33"/>
        <v/>
      </c>
      <c r="U737" s="31" t="str">
        <f t="shared" ca="1" si="34"/>
        <v/>
      </c>
      <c r="V737" s="31" t="str">
        <f ca="1">IF(INDEX(Tendina_Brand_per_Settore,SERVIZIO!$A$4)='Pivot Punti Vendita'!$T737,'Pivot Punti Vendita'!$U737,"")</f>
        <v/>
      </c>
    </row>
    <row r="738" spans="15:22" x14ac:dyDescent="0.25">
      <c r="O738" s="31" t="str">
        <f ca="1">IFERROR(IF(SERVIZIO!$A$3=1,IF(GETPIVOTDATA("N. Punti Vendita",$A$1,"Brand",$A738,"Data",DATE(YEAR(INDEX(Tendina_Data,SERVIZIO!$A$2)),MONTH(INDEX(Tendina_Data,SERVIZIO!$A$2)),1),"Settore",$B738)&lt;&gt;"",GETPIVOTDATA("N. Punti Vendita",$A$1,"Brand",$A738,"Data",DATE(YEAR(INDEX(Tendina_Data,SERVIZIO!$A$2)),MONTH(INDEX(Tendina_Data,SERVIZIO!$A$2)),1),"Settore",$B738),""),IF(AND(GETPIVOTDATA("N. Punti Vendita",$A$1,"Brand",$A738,"Data",DATE(YEAR(INDEX(Tendina_Data,SERVIZIO!$A$2)),MONTH(INDEX(Tendina_Data,SERVIZIO!$A$2)),1),"Settore",INDEX(Tendina_Settori,SERVIZIO!$A$3))&lt;&gt;"",INDEX(Tendina_Settori,SERVIZIO!$A$3)=$B738)=TRUE,GETPIVOTDATA("N. Punti Vendita",$A$1,"Brand",$A738,"Data",DATE(YEAR(INDEX(Tendina_Data,SERVIZIO!$A$2)),MONTH(INDEX(Tendina_Data,SERVIZIO!$A$2)),1),"Settore",INDEX(Tendina_Settori,SERVIZIO!$A$3)),"")),"")</f>
        <v/>
      </c>
      <c r="P738" s="31" t="str">
        <f ca="1">IF(O738&lt;&gt;"",O738-(COUNTIF($O$3:O738,O738)/1000),"")</f>
        <v/>
      </c>
      <c r="Q738" s="31" t="str">
        <f t="shared" ca="1" si="35"/>
        <v/>
      </c>
      <c r="R738" s="31"/>
      <c r="S738" s="31">
        <v>736</v>
      </c>
      <c r="T738" s="31" t="str">
        <f t="shared" ca="1" si="33"/>
        <v/>
      </c>
      <c r="U738" s="31" t="str">
        <f t="shared" ca="1" si="34"/>
        <v/>
      </c>
      <c r="V738" s="31" t="str">
        <f ca="1">IF(INDEX(Tendina_Brand_per_Settore,SERVIZIO!$A$4)='Pivot Punti Vendita'!$T738,'Pivot Punti Vendita'!$U738,"")</f>
        <v/>
      </c>
    </row>
    <row r="739" spans="15:22" x14ac:dyDescent="0.25">
      <c r="O739" s="31" t="str">
        <f ca="1">IFERROR(IF(SERVIZIO!$A$3=1,IF(GETPIVOTDATA("N. Punti Vendita",$A$1,"Brand",$A739,"Data",DATE(YEAR(INDEX(Tendina_Data,SERVIZIO!$A$2)),MONTH(INDEX(Tendina_Data,SERVIZIO!$A$2)),1),"Settore",$B739)&lt;&gt;"",GETPIVOTDATA("N. Punti Vendita",$A$1,"Brand",$A739,"Data",DATE(YEAR(INDEX(Tendina_Data,SERVIZIO!$A$2)),MONTH(INDEX(Tendina_Data,SERVIZIO!$A$2)),1),"Settore",$B739),""),IF(AND(GETPIVOTDATA("N. Punti Vendita",$A$1,"Brand",$A739,"Data",DATE(YEAR(INDEX(Tendina_Data,SERVIZIO!$A$2)),MONTH(INDEX(Tendina_Data,SERVIZIO!$A$2)),1),"Settore",INDEX(Tendina_Settori,SERVIZIO!$A$3))&lt;&gt;"",INDEX(Tendina_Settori,SERVIZIO!$A$3)=$B739)=TRUE,GETPIVOTDATA("N. Punti Vendita",$A$1,"Brand",$A739,"Data",DATE(YEAR(INDEX(Tendina_Data,SERVIZIO!$A$2)),MONTH(INDEX(Tendina_Data,SERVIZIO!$A$2)),1),"Settore",INDEX(Tendina_Settori,SERVIZIO!$A$3)),"")),"")</f>
        <v/>
      </c>
      <c r="P739" s="31" t="str">
        <f ca="1">IF(O739&lt;&gt;"",O739-(COUNTIF($O$3:O739,O739)/1000),"")</f>
        <v/>
      </c>
      <c r="Q739" s="31" t="str">
        <f t="shared" ca="1" si="35"/>
        <v/>
      </c>
      <c r="R739" s="31"/>
      <c r="S739" s="31">
        <v>737</v>
      </c>
      <c r="T739" s="31" t="str">
        <f t="shared" ca="1" si="33"/>
        <v/>
      </c>
      <c r="U739" s="31" t="str">
        <f t="shared" ca="1" si="34"/>
        <v/>
      </c>
      <c r="V739" s="31" t="str">
        <f ca="1">IF(INDEX(Tendina_Brand_per_Settore,SERVIZIO!$A$4)='Pivot Punti Vendita'!$T739,'Pivot Punti Vendita'!$U739,"")</f>
        <v/>
      </c>
    </row>
    <row r="740" spans="15:22" x14ac:dyDescent="0.25">
      <c r="O740" s="31" t="str">
        <f ca="1">IFERROR(IF(SERVIZIO!$A$3=1,IF(GETPIVOTDATA("N. Punti Vendita",$A$1,"Brand",$A740,"Data",DATE(YEAR(INDEX(Tendina_Data,SERVIZIO!$A$2)),MONTH(INDEX(Tendina_Data,SERVIZIO!$A$2)),1),"Settore",$B740)&lt;&gt;"",GETPIVOTDATA("N. Punti Vendita",$A$1,"Brand",$A740,"Data",DATE(YEAR(INDEX(Tendina_Data,SERVIZIO!$A$2)),MONTH(INDEX(Tendina_Data,SERVIZIO!$A$2)),1),"Settore",$B740),""),IF(AND(GETPIVOTDATA("N. Punti Vendita",$A$1,"Brand",$A740,"Data",DATE(YEAR(INDEX(Tendina_Data,SERVIZIO!$A$2)),MONTH(INDEX(Tendina_Data,SERVIZIO!$A$2)),1),"Settore",INDEX(Tendina_Settori,SERVIZIO!$A$3))&lt;&gt;"",INDEX(Tendina_Settori,SERVIZIO!$A$3)=$B740)=TRUE,GETPIVOTDATA("N. Punti Vendita",$A$1,"Brand",$A740,"Data",DATE(YEAR(INDEX(Tendina_Data,SERVIZIO!$A$2)),MONTH(INDEX(Tendina_Data,SERVIZIO!$A$2)),1),"Settore",INDEX(Tendina_Settori,SERVIZIO!$A$3)),"")),"")</f>
        <v/>
      </c>
      <c r="P740" s="31" t="str">
        <f ca="1">IF(O740&lt;&gt;"",O740-(COUNTIF($O$3:O740,O740)/1000),"")</f>
        <v/>
      </c>
      <c r="Q740" s="31" t="str">
        <f t="shared" ca="1" si="35"/>
        <v/>
      </c>
      <c r="R740" s="31"/>
      <c r="S740" s="31">
        <v>738</v>
      </c>
      <c r="T740" s="31" t="str">
        <f t="shared" ca="1" si="33"/>
        <v/>
      </c>
      <c r="U740" s="31" t="str">
        <f t="shared" ca="1" si="34"/>
        <v/>
      </c>
      <c r="V740" s="31" t="str">
        <f ca="1">IF(INDEX(Tendina_Brand_per_Settore,SERVIZIO!$A$4)='Pivot Punti Vendita'!$T740,'Pivot Punti Vendita'!$U740,"")</f>
        <v/>
      </c>
    </row>
    <row r="741" spans="15:22" x14ac:dyDescent="0.25">
      <c r="O741" s="31" t="str">
        <f ca="1">IFERROR(IF(SERVIZIO!$A$3=1,IF(GETPIVOTDATA("N. Punti Vendita",$A$1,"Brand",$A741,"Data",DATE(YEAR(INDEX(Tendina_Data,SERVIZIO!$A$2)),MONTH(INDEX(Tendina_Data,SERVIZIO!$A$2)),1),"Settore",$B741)&lt;&gt;"",GETPIVOTDATA("N. Punti Vendita",$A$1,"Brand",$A741,"Data",DATE(YEAR(INDEX(Tendina_Data,SERVIZIO!$A$2)),MONTH(INDEX(Tendina_Data,SERVIZIO!$A$2)),1),"Settore",$B741),""),IF(AND(GETPIVOTDATA("N. Punti Vendita",$A$1,"Brand",$A741,"Data",DATE(YEAR(INDEX(Tendina_Data,SERVIZIO!$A$2)),MONTH(INDEX(Tendina_Data,SERVIZIO!$A$2)),1),"Settore",INDEX(Tendina_Settori,SERVIZIO!$A$3))&lt;&gt;"",INDEX(Tendina_Settori,SERVIZIO!$A$3)=$B741)=TRUE,GETPIVOTDATA("N. Punti Vendita",$A$1,"Brand",$A741,"Data",DATE(YEAR(INDEX(Tendina_Data,SERVIZIO!$A$2)),MONTH(INDEX(Tendina_Data,SERVIZIO!$A$2)),1),"Settore",INDEX(Tendina_Settori,SERVIZIO!$A$3)),"")),"")</f>
        <v/>
      </c>
      <c r="P741" s="31" t="str">
        <f ca="1">IF(O741&lt;&gt;"",O741-(COUNTIF($O$3:O741,O741)/1000),"")</f>
        <v/>
      </c>
      <c r="Q741" s="31" t="str">
        <f t="shared" ca="1" si="35"/>
        <v/>
      </c>
      <c r="R741" s="31"/>
      <c r="S741" s="31">
        <v>739</v>
      </c>
      <c r="T741" s="31" t="str">
        <f t="shared" ca="1" si="33"/>
        <v/>
      </c>
      <c r="U741" s="31" t="str">
        <f t="shared" ca="1" si="34"/>
        <v/>
      </c>
      <c r="V741" s="31" t="str">
        <f ca="1">IF(INDEX(Tendina_Brand_per_Settore,SERVIZIO!$A$4)='Pivot Punti Vendita'!$T741,'Pivot Punti Vendita'!$U741,"")</f>
        <v/>
      </c>
    </row>
    <row r="742" spans="15:22" x14ac:dyDescent="0.25">
      <c r="O742" s="31" t="str">
        <f ca="1">IFERROR(IF(SERVIZIO!$A$3=1,IF(GETPIVOTDATA("N. Punti Vendita",$A$1,"Brand",$A742,"Data",DATE(YEAR(INDEX(Tendina_Data,SERVIZIO!$A$2)),MONTH(INDEX(Tendina_Data,SERVIZIO!$A$2)),1),"Settore",$B742)&lt;&gt;"",GETPIVOTDATA("N. Punti Vendita",$A$1,"Brand",$A742,"Data",DATE(YEAR(INDEX(Tendina_Data,SERVIZIO!$A$2)),MONTH(INDEX(Tendina_Data,SERVIZIO!$A$2)),1),"Settore",$B742),""),IF(AND(GETPIVOTDATA("N. Punti Vendita",$A$1,"Brand",$A742,"Data",DATE(YEAR(INDEX(Tendina_Data,SERVIZIO!$A$2)),MONTH(INDEX(Tendina_Data,SERVIZIO!$A$2)),1),"Settore",INDEX(Tendina_Settori,SERVIZIO!$A$3))&lt;&gt;"",INDEX(Tendina_Settori,SERVIZIO!$A$3)=$B742)=TRUE,GETPIVOTDATA("N. Punti Vendita",$A$1,"Brand",$A742,"Data",DATE(YEAR(INDEX(Tendina_Data,SERVIZIO!$A$2)),MONTH(INDEX(Tendina_Data,SERVIZIO!$A$2)),1),"Settore",INDEX(Tendina_Settori,SERVIZIO!$A$3)),"")),"")</f>
        <v/>
      </c>
      <c r="P742" s="31" t="str">
        <f ca="1">IF(O742&lt;&gt;"",O742-(COUNTIF($O$3:O742,O742)/1000),"")</f>
        <v/>
      </c>
      <c r="Q742" s="31" t="str">
        <f t="shared" ca="1" si="35"/>
        <v/>
      </c>
      <c r="R742" s="31"/>
      <c r="S742" s="31">
        <v>740</v>
      </c>
      <c r="T742" s="31" t="str">
        <f t="shared" ca="1" si="33"/>
        <v/>
      </c>
      <c r="U742" s="31" t="str">
        <f t="shared" ca="1" si="34"/>
        <v/>
      </c>
      <c r="V742" s="31" t="str">
        <f ca="1">IF(INDEX(Tendina_Brand_per_Settore,SERVIZIO!$A$4)='Pivot Punti Vendita'!$T742,'Pivot Punti Vendita'!$U742,"")</f>
        <v/>
      </c>
    </row>
    <row r="743" spans="15:22" x14ac:dyDescent="0.25">
      <c r="O743" s="31" t="str">
        <f ca="1">IFERROR(IF(SERVIZIO!$A$3=1,IF(GETPIVOTDATA("N. Punti Vendita",$A$1,"Brand",$A743,"Data",DATE(YEAR(INDEX(Tendina_Data,SERVIZIO!$A$2)),MONTH(INDEX(Tendina_Data,SERVIZIO!$A$2)),1),"Settore",$B743)&lt;&gt;"",GETPIVOTDATA("N. Punti Vendita",$A$1,"Brand",$A743,"Data",DATE(YEAR(INDEX(Tendina_Data,SERVIZIO!$A$2)),MONTH(INDEX(Tendina_Data,SERVIZIO!$A$2)),1),"Settore",$B743),""),IF(AND(GETPIVOTDATA("N. Punti Vendita",$A$1,"Brand",$A743,"Data",DATE(YEAR(INDEX(Tendina_Data,SERVIZIO!$A$2)),MONTH(INDEX(Tendina_Data,SERVIZIO!$A$2)),1),"Settore",INDEX(Tendina_Settori,SERVIZIO!$A$3))&lt;&gt;"",INDEX(Tendina_Settori,SERVIZIO!$A$3)=$B743)=TRUE,GETPIVOTDATA("N. Punti Vendita",$A$1,"Brand",$A743,"Data",DATE(YEAR(INDEX(Tendina_Data,SERVIZIO!$A$2)),MONTH(INDEX(Tendina_Data,SERVIZIO!$A$2)),1),"Settore",INDEX(Tendina_Settori,SERVIZIO!$A$3)),"")),"")</f>
        <v/>
      </c>
      <c r="P743" s="31" t="str">
        <f ca="1">IF(O743&lt;&gt;"",O743-(COUNTIF($O$3:O743,O743)/1000),"")</f>
        <v/>
      </c>
      <c r="Q743" s="31" t="str">
        <f t="shared" ca="1" si="35"/>
        <v/>
      </c>
      <c r="R743" s="31"/>
      <c r="S743" s="31">
        <v>741</v>
      </c>
      <c r="T743" s="31" t="str">
        <f t="shared" ca="1" si="33"/>
        <v/>
      </c>
      <c r="U743" s="31" t="str">
        <f t="shared" ca="1" si="34"/>
        <v/>
      </c>
      <c r="V743" s="31" t="str">
        <f ca="1">IF(INDEX(Tendina_Brand_per_Settore,SERVIZIO!$A$4)='Pivot Punti Vendita'!$T743,'Pivot Punti Vendita'!$U743,"")</f>
        <v/>
      </c>
    </row>
    <row r="744" spans="15:22" x14ac:dyDescent="0.25">
      <c r="O744" s="31" t="str">
        <f ca="1">IFERROR(IF(SERVIZIO!$A$3=1,IF(GETPIVOTDATA("N. Punti Vendita",$A$1,"Brand",$A744,"Data",DATE(YEAR(INDEX(Tendina_Data,SERVIZIO!$A$2)),MONTH(INDEX(Tendina_Data,SERVIZIO!$A$2)),1),"Settore",$B744)&lt;&gt;"",GETPIVOTDATA("N. Punti Vendita",$A$1,"Brand",$A744,"Data",DATE(YEAR(INDEX(Tendina_Data,SERVIZIO!$A$2)),MONTH(INDEX(Tendina_Data,SERVIZIO!$A$2)),1),"Settore",$B744),""),IF(AND(GETPIVOTDATA("N. Punti Vendita",$A$1,"Brand",$A744,"Data",DATE(YEAR(INDEX(Tendina_Data,SERVIZIO!$A$2)),MONTH(INDEX(Tendina_Data,SERVIZIO!$A$2)),1),"Settore",INDEX(Tendina_Settori,SERVIZIO!$A$3))&lt;&gt;"",INDEX(Tendina_Settori,SERVIZIO!$A$3)=$B744)=TRUE,GETPIVOTDATA("N. Punti Vendita",$A$1,"Brand",$A744,"Data",DATE(YEAR(INDEX(Tendina_Data,SERVIZIO!$A$2)),MONTH(INDEX(Tendina_Data,SERVIZIO!$A$2)),1),"Settore",INDEX(Tendina_Settori,SERVIZIO!$A$3)),"")),"")</f>
        <v/>
      </c>
      <c r="P744" s="31" t="str">
        <f ca="1">IF(O744&lt;&gt;"",O744-(COUNTIF($O$3:O744,O744)/1000),"")</f>
        <v/>
      </c>
      <c r="Q744" s="31" t="str">
        <f t="shared" ca="1" si="35"/>
        <v/>
      </c>
      <c r="R744" s="31"/>
      <c r="S744" s="31">
        <v>742</v>
      </c>
      <c r="T744" s="31" t="str">
        <f t="shared" ca="1" si="33"/>
        <v/>
      </c>
      <c r="U744" s="31" t="str">
        <f t="shared" ca="1" si="34"/>
        <v/>
      </c>
      <c r="V744" s="31" t="str">
        <f ca="1">IF(INDEX(Tendina_Brand_per_Settore,SERVIZIO!$A$4)='Pivot Punti Vendita'!$T744,'Pivot Punti Vendita'!$U744,"")</f>
        <v/>
      </c>
    </row>
    <row r="745" spans="15:22" x14ac:dyDescent="0.25">
      <c r="O745" s="31" t="str">
        <f ca="1">IFERROR(IF(SERVIZIO!$A$3=1,IF(GETPIVOTDATA("N. Punti Vendita",$A$1,"Brand",$A745,"Data",DATE(YEAR(INDEX(Tendina_Data,SERVIZIO!$A$2)),MONTH(INDEX(Tendina_Data,SERVIZIO!$A$2)),1),"Settore",$B745)&lt;&gt;"",GETPIVOTDATA("N. Punti Vendita",$A$1,"Brand",$A745,"Data",DATE(YEAR(INDEX(Tendina_Data,SERVIZIO!$A$2)),MONTH(INDEX(Tendina_Data,SERVIZIO!$A$2)),1),"Settore",$B745),""),IF(AND(GETPIVOTDATA("N. Punti Vendita",$A$1,"Brand",$A745,"Data",DATE(YEAR(INDEX(Tendina_Data,SERVIZIO!$A$2)),MONTH(INDEX(Tendina_Data,SERVIZIO!$A$2)),1),"Settore",INDEX(Tendina_Settori,SERVIZIO!$A$3))&lt;&gt;"",INDEX(Tendina_Settori,SERVIZIO!$A$3)=$B745)=TRUE,GETPIVOTDATA("N. Punti Vendita",$A$1,"Brand",$A745,"Data",DATE(YEAR(INDEX(Tendina_Data,SERVIZIO!$A$2)),MONTH(INDEX(Tendina_Data,SERVIZIO!$A$2)),1),"Settore",INDEX(Tendina_Settori,SERVIZIO!$A$3)),"")),"")</f>
        <v/>
      </c>
      <c r="P745" s="31" t="str">
        <f ca="1">IF(O745&lt;&gt;"",O745-(COUNTIF($O$3:O745,O745)/1000),"")</f>
        <v/>
      </c>
      <c r="Q745" s="31" t="str">
        <f t="shared" ca="1" si="35"/>
        <v/>
      </c>
      <c r="R745" s="31"/>
      <c r="S745" s="31">
        <v>743</v>
      </c>
      <c r="T745" s="31" t="str">
        <f t="shared" ca="1" si="33"/>
        <v/>
      </c>
      <c r="U745" s="31" t="str">
        <f t="shared" ca="1" si="34"/>
        <v/>
      </c>
      <c r="V745" s="31" t="str">
        <f ca="1">IF(INDEX(Tendina_Brand_per_Settore,SERVIZIO!$A$4)='Pivot Punti Vendita'!$T745,'Pivot Punti Vendita'!$U745,"")</f>
        <v/>
      </c>
    </row>
    <row r="746" spans="15:22" x14ac:dyDescent="0.25">
      <c r="O746" s="31" t="str">
        <f ca="1">IFERROR(IF(SERVIZIO!$A$3=1,IF(GETPIVOTDATA("N. Punti Vendita",$A$1,"Brand",$A746,"Data",DATE(YEAR(INDEX(Tendina_Data,SERVIZIO!$A$2)),MONTH(INDEX(Tendina_Data,SERVIZIO!$A$2)),1),"Settore",$B746)&lt;&gt;"",GETPIVOTDATA("N. Punti Vendita",$A$1,"Brand",$A746,"Data",DATE(YEAR(INDEX(Tendina_Data,SERVIZIO!$A$2)),MONTH(INDEX(Tendina_Data,SERVIZIO!$A$2)),1),"Settore",$B746),""),IF(AND(GETPIVOTDATA("N. Punti Vendita",$A$1,"Brand",$A746,"Data",DATE(YEAR(INDEX(Tendina_Data,SERVIZIO!$A$2)),MONTH(INDEX(Tendina_Data,SERVIZIO!$A$2)),1),"Settore",INDEX(Tendina_Settori,SERVIZIO!$A$3))&lt;&gt;"",INDEX(Tendina_Settori,SERVIZIO!$A$3)=$B746)=TRUE,GETPIVOTDATA("N. Punti Vendita",$A$1,"Brand",$A746,"Data",DATE(YEAR(INDEX(Tendina_Data,SERVIZIO!$A$2)),MONTH(INDEX(Tendina_Data,SERVIZIO!$A$2)),1),"Settore",INDEX(Tendina_Settori,SERVIZIO!$A$3)),"")),"")</f>
        <v/>
      </c>
      <c r="P746" s="31" t="str">
        <f ca="1">IF(O746&lt;&gt;"",O746-(COUNTIF($O$3:O746,O746)/1000),"")</f>
        <v/>
      </c>
      <c r="Q746" s="31" t="str">
        <f t="shared" ca="1" si="35"/>
        <v/>
      </c>
      <c r="R746" s="31"/>
      <c r="S746" s="31">
        <v>744</v>
      </c>
      <c r="T746" s="31" t="str">
        <f t="shared" ca="1" si="33"/>
        <v/>
      </c>
      <c r="U746" s="31" t="str">
        <f t="shared" ca="1" si="34"/>
        <v/>
      </c>
      <c r="V746" s="31" t="str">
        <f ca="1">IF(INDEX(Tendina_Brand_per_Settore,SERVIZIO!$A$4)='Pivot Punti Vendita'!$T746,'Pivot Punti Vendita'!$U746,"")</f>
        <v/>
      </c>
    </row>
    <row r="747" spans="15:22" x14ac:dyDescent="0.25">
      <c r="O747" s="31" t="str">
        <f ca="1">IFERROR(IF(SERVIZIO!$A$3=1,IF(GETPIVOTDATA("N. Punti Vendita",$A$1,"Brand",$A747,"Data",DATE(YEAR(INDEX(Tendina_Data,SERVIZIO!$A$2)),MONTH(INDEX(Tendina_Data,SERVIZIO!$A$2)),1),"Settore",$B747)&lt;&gt;"",GETPIVOTDATA("N. Punti Vendita",$A$1,"Brand",$A747,"Data",DATE(YEAR(INDEX(Tendina_Data,SERVIZIO!$A$2)),MONTH(INDEX(Tendina_Data,SERVIZIO!$A$2)),1),"Settore",$B747),""),IF(AND(GETPIVOTDATA("N. Punti Vendita",$A$1,"Brand",$A747,"Data",DATE(YEAR(INDEX(Tendina_Data,SERVIZIO!$A$2)),MONTH(INDEX(Tendina_Data,SERVIZIO!$A$2)),1),"Settore",INDEX(Tendina_Settori,SERVIZIO!$A$3))&lt;&gt;"",INDEX(Tendina_Settori,SERVIZIO!$A$3)=$B747)=TRUE,GETPIVOTDATA("N. Punti Vendita",$A$1,"Brand",$A747,"Data",DATE(YEAR(INDEX(Tendina_Data,SERVIZIO!$A$2)),MONTH(INDEX(Tendina_Data,SERVIZIO!$A$2)),1),"Settore",INDEX(Tendina_Settori,SERVIZIO!$A$3)),"")),"")</f>
        <v/>
      </c>
      <c r="P747" s="31" t="str">
        <f ca="1">IF(O747&lt;&gt;"",O747-(COUNTIF($O$3:O747,O747)/1000),"")</f>
        <v/>
      </c>
      <c r="Q747" s="31" t="str">
        <f t="shared" ca="1" si="35"/>
        <v/>
      </c>
      <c r="R747" s="31"/>
      <c r="S747" s="31">
        <v>745</v>
      </c>
      <c r="T747" s="31" t="str">
        <f t="shared" ca="1" si="33"/>
        <v/>
      </c>
      <c r="U747" s="31" t="str">
        <f t="shared" ca="1" si="34"/>
        <v/>
      </c>
      <c r="V747" s="31" t="str">
        <f ca="1">IF(INDEX(Tendina_Brand_per_Settore,SERVIZIO!$A$4)='Pivot Punti Vendita'!$T747,'Pivot Punti Vendita'!$U747,"")</f>
        <v/>
      </c>
    </row>
    <row r="748" spans="15:22" x14ac:dyDescent="0.25">
      <c r="O748" s="31" t="str">
        <f ca="1">IFERROR(IF(SERVIZIO!$A$3=1,IF(GETPIVOTDATA("N. Punti Vendita",$A$1,"Brand",$A748,"Data",DATE(YEAR(INDEX(Tendina_Data,SERVIZIO!$A$2)),MONTH(INDEX(Tendina_Data,SERVIZIO!$A$2)),1),"Settore",$B748)&lt;&gt;"",GETPIVOTDATA("N. Punti Vendita",$A$1,"Brand",$A748,"Data",DATE(YEAR(INDEX(Tendina_Data,SERVIZIO!$A$2)),MONTH(INDEX(Tendina_Data,SERVIZIO!$A$2)),1),"Settore",$B748),""),IF(AND(GETPIVOTDATA("N. Punti Vendita",$A$1,"Brand",$A748,"Data",DATE(YEAR(INDEX(Tendina_Data,SERVIZIO!$A$2)),MONTH(INDEX(Tendina_Data,SERVIZIO!$A$2)),1),"Settore",INDEX(Tendina_Settori,SERVIZIO!$A$3))&lt;&gt;"",INDEX(Tendina_Settori,SERVIZIO!$A$3)=$B748)=TRUE,GETPIVOTDATA("N. Punti Vendita",$A$1,"Brand",$A748,"Data",DATE(YEAR(INDEX(Tendina_Data,SERVIZIO!$A$2)),MONTH(INDEX(Tendina_Data,SERVIZIO!$A$2)),1),"Settore",INDEX(Tendina_Settori,SERVIZIO!$A$3)),"")),"")</f>
        <v/>
      </c>
      <c r="P748" s="31" t="str">
        <f ca="1">IF(O748&lt;&gt;"",O748-(COUNTIF($O$3:O748,O748)/1000),"")</f>
        <v/>
      </c>
      <c r="Q748" s="31" t="str">
        <f t="shared" ca="1" si="35"/>
        <v/>
      </c>
      <c r="R748" s="31"/>
      <c r="S748" s="31">
        <v>746</v>
      </c>
      <c r="T748" s="31" t="str">
        <f t="shared" ca="1" si="33"/>
        <v/>
      </c>
      <c r="U748" s="31" t="str">
        <f t="shared" ca="1" si="34"/>
        <v/>
      </c>
      <c r="V748" s="31" t="str">
        <f ca="1">IF(INDEX(Tendina_Brand_per_Settore,SERVIZIO!$A$4)='Pivot Punti Vendita'!$T748,'Pivot Punti Vendita'!$U748,"")</f>
        <v/>
      </c>
    </row>
    <row r="749" spans="15:22" x14ac:dyDescent="0.25">
      <c r="O749" s="31" t="str">
        <f ca="1">IFERROR(IF(SERVIZIO!$A$3=1,IF(GETPIVOTDATA("N. Punti Vendita",$A$1,"Brand",$A749,"Data",DATE(YEAR(INDEX(Tendina_Data,SERVIZIO!$A$2)),MONTH(INDEX(Tendina_Data,SERVIZIO!$A$2)),1),"Settore",$B749)&lt;&gt;"",GETPIVOTDATA("N. Punti Vendita",$A$1,"Brand",$A749,"Data",DATE(YEAR(INDEX(Tendina_Data,SERVIZIO!$A$2)),MONTH(INDEX(Tendina_Data,SERVIZIO!$A$2)),1),"Settore",$B749),""),IF(AND(GETPIVOTDATA("N. Punti Vendita",$A$1,"Brand",$A749,"Data",DATE(YEAR(INDEX(Tendina_Data,SERVIZIO!$A$2)),MONTH(INDEX(Tendina_Data,SERVIZIO!$A$2)),1),"Settore",INDEX(Tendina_Settori,SERVIZIO!$A$3))&lt;&gt;"",INDEX(Tendina_Settori,SERVIZIO!$A$3)=$B749)=TRUE,GETPIVOTDATA("N. Punti Vendita",$A$1,"Brand",$A749,"Data",DATE(YEAR(INDEX(Tendina_Data,SERVIZIO!$A$2)),MONTH(INDEX(Tendina_Data,SERVIZIO!$A$2)),1),"Settore",INDEX(Tendina_Settori,SERVIZIO!$A$3)),"")),"")</f>
        <v/>
      </c>
      <c r="P749" s="31" t="str">
        <f ca="1">IF(O749&lt;&gt;"",O749-(COUNTIF($O$3:O749,O749)/1000),"")</f>
        <v/>
      </c>
      <c r="Q749" s="31" t="str">
        <f t="shared" ca="1" si="35"/>
        <v/>
      </c>
      <c r="R749" s="31"/>
      <c r="S749" s="31">
        <v>747</v>
      </c>
      <c r="T749" s="31" t="str">
        <f t="shared" ca="1" si="33"/>
        <v/>
      </c>
      <c r="U749" s="31" t="str">
        <f t="shared" ca="1" si="34"/>
        <v/>
      </c>
      <c r="V749" s="31" t="str">
        <f ca="1">IF(INDEX(Tendina_Brand_per_Settore,SERVIZIO!$A$4)='Pivot Punti Vendita'!$T749,'Pivot Punti Vendita'!$U749,"")</f>
        <v/>
      </c>
    </row>
    <row r="750" spans="15:22" x14ac:dyDescent="0.25">
      <c r="O750" s="31" t="str">
        <f ca="1">IFERROR(IF(SERVIZIO!$A$3=1,IF(GETPIVOTDATA("N. Punti Vendita",$A$1,"Brand",$A750,"Data",DATE(YEAR(INDEX(Tendina_Data,SERVIZIO!$A$2)),MONTH(INDEX(Tendina_Data,SERVIZIO!$A$2)),1),"Settore",$B750)&lt;&gt;"",GETPIVOTDATA("N. Punti Vendita",$A$1,"Brand",$A750,"Data",DATE(YEAR(INDEX(Tendina_Data,SERVIZIO!$A$2)),MONTH(INDEX(Tendina_Data,SERVIZIO!$A$2)),1),"Settore",$B750),""),IF(AND(GETPIVOTDATA("N. Punti Vendita",$A$1,"Brand",$A750,"Data",DATE(YEAR(INDEX(Tendina_Data,SERVIZIO!$A$2)),MONTH(INDEX(Tendina_Data,SERVIZIO!$A$2)),1),"Settore",INDEX(Tendina_Settori,SERVIZIO!$A$3))&lt;&gt;"",INDEX(Tendina_Settori,SERVIZIO!$A$3)=$B750)=TRUE,GETPIVOTDATA("N. Punti Vendita",$A$1,"Brand",$A750,"Data",DATE(YEAR(INDEX(Tendina_Data,SERVIZIO!$A$2)),MONTH(INDEX(Tendina_Data,SERVIZIO!$A$2)),1),"Settore",INDEX(Tendina_Settori,SERVIZIO!$A$3)),"")),"")</f>
        <v/>
      </c>
      <c r="P750" s="31" t="str">
        <f ca="1">IF(O750&lt;&gt;"",O750-(COUNTIF($O$3:O750,O750)/1000),"")</f>
        <v/>
      </c>
      <c r="Q750" s="31" t="str">
        <f t="shared" ca="1" si="35"/>
        <v/>
      </c>
      <c r="R750" s="31"/>
      <c r="S750" s="31">
        <v>748</v>
      </c>
      <c r="T750" s="31" t="str">
        <f t="shared" ca="1" si="33"/>
        <v/>
      </c>
      <c r="U750" s="31" t="str">
        <f t="shared" ca="1" si="34"/>
        <v/>
      </c>
      <c r="V750" s="31" t="str">
        <f ca="1">IF(INDEX(Tendina_Brand_per_Settore,SERVIZIO!$A$4)='Pivot Punti Vendita'!$T750,'Pivot Punti Vendita'!$U750,"")</f>
        <v/>
      </c>
    </row>
    <row r="751" spans="15:22" x14ac:dyDescent="0.25">
      <c r="O751" s="31" t="str">
        <f ca="1">IFERROR(IF(SERVIZIO!$A$3=1,IF(GETPIVOTDATA("N. Punti Vendita",$A$1,"Brand",$A751,"Data",DATE(YEAR(INDEX(Tendina_Data,SERVIZIO!$A$2)),MONTH(INDEX(Tendina_Data,SERVIZIO!$A$2)),1),"Settore",$B751)&lt;&gt;"",GETPIVOTDATA("N. Punti Vendita",$A$1,"Brand",$A751,"Data",DATE(YEAR(INDEX(Tendina_Data,SERVIZIO!$A$2)),MONTH(INDEX(Tendina_Data,SERVIZIO!$A$2)),1),"Settore",$B751),""),IF(AND(GETPIVOTDATA("N. Punti Vendita",$A$1,"Brand",$A751,"Data",DATE(YEAR(INDEX(Tendina_Data,SERVIZIO!$A$2)),MONTH(INDEX(Tendina_Data,SERVIZIO!$A$2)),1),"Settore",INDEX(Tendina_Settori,SERVIZIO!$A$3))&lt;&gt;"",INDEX(Tendina_Settori,SERVIZIO!$A$3)=$B751)=TRUE,GETPIVOTDATA("N. Punti Vendita",$A$1,"Brand",$A751,"Data",DATE(YEAR(INDEX(Tendina_Data,SERVIZIO!$A$2)),MONTH(INDEX(Tendina_Data,SERVIZIO!$A$2)),1),"Settore",INDEX(Tendina_Settori,SERVIZIO!$A$3)),"")),"")</f>
        <v/>
      </c>
      <c r="P751" s="31" t="str">
        <f ca="1">IF(O751&lt;&gt;"",O751-(COUNTIF($O$3:O751,O751)/1000),"")</f>
        <v/>
      </c>
      <c r="Q751" s="31" t="str">
        <f t="shared" ca="1" si="35"/>
        <v/>
      </c>
      <c r="R751" s="31"/>
      <c r="S751" s="31">
        <v>749</v>
      </c>
      <c r="T751" s="31" t="str">
        <f t="shared" ca="1" si="33"/>
        <v/>
      </c>
      <c r="U751" s="31" t="str">
        <f t="shared" ca="1" si="34"/>
        <v/>
      </c>
      <c r="V751" s="31" t="str">
        <f ca="1">IF(INDEX(Tendina_Brand_per_Settore,SERVIZIO!$A$4)='Pivot Punti Vendita'!$T751,'Pivot Punti Vendita'!$U751,"")</f>
        <v/>
      </c>
    </row>
    <row r="752" spans="15:22" x14ac:dyDescent="0.25">
      <c r="O752" s="31" t="str">
        <f ca="1">IFERROR(IF(SERVIZIO!$A$3=1,IF(GETPIVOTDATA("N. Punti Vendita",$A$1,"Brand",$A752,"Data",DATE(YEAR(INDEX(Tendina_Data,SERVIZIO!$A$2)),MONTH(INDEX(Tendina_Data,SERVIZIO!$A$2)),1),"Settore",$B752)&lt;&gt;"",GETPIVOTDATA("N. Punti Vendita",$A$1,"Brand",$A752,"Data",DATE(YEAR(INDEX(Tendina_Data,SERVIZIO!$A$2)),MONTH(INDEX(Tendina_Data,SERVIZIO!$A$2)),1),"Settore",$B752),""),IF(AND(GETPIVOTDATA("N. Punti Vendita",$A$1,"Brand",$A752,"Data",DATE(YEAR(INDEX(Tendina_Data,SERVIZIO!$A$2)),MONTH(INDEX(Tendina_Data,SERVIZIO!$A$2)),1),"Settore",INDEX(Tendina_Settori,SERVIZIO!$A$3))&lt;&gt;"",INDEX(Tendina_Settori,SERVIZIO!$A$3)=$B752)=TRUE,GETPIVOTDATA("N. Punti Vendita",$A$1,"Brand",$A752,"Data",DATE(YEAR(INDEX(Tendina_Data,SERVIZIO!$A$2)),MONTH(INDEX(Tendina_Data,SERVIZIO!$A$2)),1),"Settore",INDEX(Tendina_Settori,SERVIZIO!$A$3)),"")),"")</f>
        <v/>
      </c>
      <c r="P752" s="31" t="str">
        <f ca="1">IF(O752&lt;&gt;"",O752-(COUNTIF($O$3:O752,O752)/1000),"")</f>
        <v/>
      </c>
      <c r="Q752" s="31" t="str">
        <f t="shared" ca="1" si="35"/>
        <v/>
      </c>
      <c r="R752" s="31"/>
      <c r="S752" s="31">
        <v>750</v>
      </c>
      <c r="T752" s="31" t="str">
        <f t="shared" ca="1" si="33"/>
        <v/>
      </c>
      <c r="U752" s="31" t="str">
        <f t="shared" ca="1" si="34"/>
        <v/>
      </c>
      <c r="V752" s="31" t="str">
        <f ca="1">IF(INDEX(Tendina_Brand_per_Settore,SERVIZIO!$A$4)='Pivot Punti Vendita'!$T752,'Pivot Punti Vendita'!$U752,"")</f>
        <v/>
      </c>
    </row>
    <row r="753" spans="15:22" x14ac:dyDescent="0.25">
      <c r="O753" s="31" t="str">
        <f ca="1">IFERROR(IF(SERVIZIO!$A$3=1,IF(GETPIVOTDATA("N. Punti Vendita",$A$1,"Brand",$A753,"Data",DATE(YEAR(INDEX(Tendina_Data,SERVIZIO!$A$2)),MONTH(INDEX(Tendina_Data,SERVIZIO!$A$2)),1),"Settore",$B753)&lt;&gt;"",GETPIVOTDATA("N. Punti Vendita",$A$1,"Brand",$A753,"Data",DATE(YEAR(INDEX(Tendina_Data,SERVIZIO!$A$2)),MONTH(INDEX(Tendina_Data,SERVIZIO!$A$2)),1),"Settore",$B753),""),IF(AND(GETPIVOTDATA("N. Punti Vendita",$A$1,"Brand",$A753,"Data",DATE(YEAR(INDEX(Tendina_Data,SERVIZIO!$A$2)),MONTH(INDEX(Tendina_Data,SERVIZIO!$A$2)),1),"Settore",INDEX(Tendina_Settori,SERVIZIO!$A$3))&lt;&gt;"",INDEX(Tendina_Settori,SERVIZIO!$A$3)=$B753)=TRUE,GETPIVOTDATA("N. Punti Vendita",$A$1,"Brand",$A753,"Data",DATE(YEAR(INDEX(Tendina_Data,SERVIZIO!$A$2)),MONTH(INDEX(Tendina_Data,SERVIZIO!$A$2)),1),"Settore",INDEX(Tendina_Settori,SERVIZIO!$A$3)),"")),"")</f>
        <v/>
      </c>
      <c r="P753" s="31" t="str">
        <f ca="1">IF(O753&lt;&gt;"",O753-(COUNTIF($O$3:O753,O753)/1000),"")</f>
        <v/>
      </c>
      <c r="Q753" s="31" t="str">
        <f t="shared" ca="1" si="35"/>
        <v/>
      </c>
      <c r="R753" s="31"/>
      <c r="S753" s="31">
        <v>751</v>
      </c>
      <c r="T753" s="31" t="str">
        <f t="shared" ca="1" si="33"/>
        <v/>
      </c>
      <c r="U753" s="31" t="str">
        <f t="shared" ca="1" si="34"/>
        <v/>
      </c>
      <c r="V753" s="31" t="str">
        <f ca="1">IF(INDEX(Tendina_Brand_per_Settore,SERVIZIO!$A$4)='Pivot Punti Vendita'!$T753,'Pivot Punti Vendita'!$U753,"")</f>
        <v/>
      </c>
    </row>
    <row r="754" spans="15:22" x14ac:dyDescent="0.25">
      <c r="O754" s="31" t="str">
        <f ca="1">IFERROR(IF(SERVIZIO!$A$3=1,IF(GETPIVOTDATA("N. Punti Vendita",$A$1,"Brand",$A754,"Data",DATE(YEAR(INDEX(Tendina_Data,SERVIZIO!$A$2)),MONTH(INDEX(Tendina_Data,SERVIZIO!$A$2)),1),"Settore",$B754)&lt;&gt;"",GETPIVOTDATA("N. Punti Vendita",$A$1,"Brand",$A754,"Data",DATE(YEAR(INDEX(Tendina_Data,SERVIZIO!$A$2)),MONTH(INDEX(Tendina_Data,SERVIZIO!$A$2)),1),"Settore",$B754),""),IF(AND(GETPIVOTDATA("N. Punti Vendita",$A$1,"Brand",$A754,"Data",DATE(YEAR(INDEX(Tendina_Data,SERVIZIO!$A$2)),MONTH(INDEX(Tendina_Data,SERVIZIO!$A$2)),1),"Settore",INDEX(Tendina_Settori,SERVIZIO!$A$3))&lt;&gt;"",INDEX(Tendina_Settori,SERVIZIO!$A$3)=$B754)=TRUE,GETPIVOTDATA("N. Punti Vendita",$A$1,"Brand",$A754,"Data",DATE(YEAR(INDEX(Tendina_Data,SERVIZIO!$A$2)),MONTH(INDEX(Tendina_Data,SERVIZIO!$A$2)),1),"Settore",INDEX(Tendina_Settori,SERVIZIO!$A$3)),"")),"")</f>
        <v/>
      </c>
      <c r="P754" s="31" t="str">
        <f ca="1">IF(O754&lt;&gt;"",O754-(COUNTIF($O$3:O754,O754)/1000),"")</f>
        <v/>
      </c>
      <c r="Q754" s="31" t="str">
        <f t="shared" ca="1" si="35"/>
        <v/>
      </c>
      <c r="R754" s="31"/>
      <c r="S754" s="31">
        <v>752</v>
      </c>
      <c r="T754" s="31" t="str">
        <f t="shared" ca="1" si="33"/>
        <v/>
      </c>
      <c r="U754" s="31" t="str">
        <f t="shared" ca="1" si="34"/>
        <v/>
      </c>
      <c r="V754" s="31" t="str">
        <f ca="1">IF(INDEX(Tendina_Brand_per_Settore,SERVIZIO!$A$4)='Pivot Punti Vendita'!$T754,'Pivot Punti Vendita'!$U754,"")</f>
        <v/>
      </c>
    </row>
    <row r="755" spans="15:22" x14ac:dyDescent="0.25">
      <c r="O755" s="31" t="str">
        <f ca="1">IFERROR(IF(SERVIZIO!$A$3=1,IF(GETPIVOTDATA("N. Punti Vendita",$A$1,"Brand",$A755,"Data",DATE(YEAR(INDEX(Tendina_Data,SERVIZIO!$A$2)),MONTH(INDEX(Tendina_Data,SERVIZIO!$A$2)),1),"Settore",$B755)&lt;&gt;"",GETPIVOTDATA("N. Punti Vendita",$A$1,"Brand",$A755,"Data",DATE(YEAR(INDEX(Tendina_Data,SERVIZIO!$A$2)),MONTH(INDEX(Tendina_Data,SERVIZIO!$A$2)),1),"Settore",$B755),""),IF(AND(GETPIVOTDATA("N. Punti Vendita",$A$1,"Brand",$A755,"Data",DATE(YEAR(INDEX(Tendina_Data,SERVIZIO!$A$2)),MONTH(INDEX(Tendina_Data,SERVIZIO!$A$2)),1),"Settore",INDEX(Tendina_Settori,SERVIZIO!$A$3))&lt;&gt;"",INDEX(Tendina_Settori,SERVIZIO!$A$3)=$B755)=TRUE,GETPIVOTDATA("N. Punti Vendita",$A$1,"Brand",$A755,"Data",DATE(YEAR(INDEX(Tendina_Data,SERVIZIO!$A$2)),MONTH(INDEX(Tendina_Data,SERVIZIO!$A$2)),1),"Settore",INDEX(Tendina_Settori,SERVIZIO!$A$3)),"")),"")</f>
        <v/>
      </c>
      <c r="P755" s="31" t="str">
        <f ca="1">IF(O755&lt;&gt;"",O755-(COUNTIF($O$3:O755,O755)/1000),"")</f>
        <v/>
      </c>
      <c r="Q755" s="31" t="str">
        <f t="shared" ca="1" si="35"/>
        <v/>
      </c>
      <c r="R755" s="31"/>
      <c r="S755" s="31">
        <v>753</v>
      </c>
      <c r="T755" s="31" t="str">
        <f t="shared" ca="1" si="33"/>
        <v/>
      </c>
      <c r="U755" s="31" t="str">
        <f t="shared" ca="1" si="34"/>
        <v/>
      </c>
      <c r="V755" s="31" t="str">
        <f ca="1">IF(INDEX(Tendina_Brand_per_Settore,SERVIZIO!$A$4)='Pivot Punti Vendita'!$T755,'Pivot Punti Vendita'!$U755,"")</f>
        <v/>
      </c>
    </row>
    <row r="756" spans="15:22" x14ac:dyDescent="0.25">
      <c r="O756" s="31" t="str">
        <f ca="1">IFERROR(IF(SERVIZIO!$A$3=1,IF(GETPIVOTDATA("N. Punti Vendita",$A$1,"Brand",$A756,"Data",DATE(YEAR(INDEX(Tendina_Data,SERVIZIO!$A$2)),MONTH(INDEX(Tendina_Data,SERVIZIO!$A$2)),1),"Settore",$B756)&lt;&gt;"",GETPIVOTDATA("N. Punti Vendita",$A$1,"Brand",$A756,"Data",DATE(YEAR(INDEX(Tendina_Data,SERVIZIO!$A$2)),MONTH(INDEX(Tendina_Data,SERVIZIO!$A$2)),1),"Settore",$B756),""),IF(AND(GETPIVOTDATA("N. Punti Vendita",$A$1,"Brand",$A756,"Data",DATE(YEAR(INDEX(Tendina_Data,SERVIZIO!$A$2)),MONTH(INDEX(Tendina_Data,SERVIZIO!$A$2)),1),"Settore",INDEX(Tendina_Settori,SERVIZIO!$A$3))&lt;&gt;"",INDEX(Tendina_Settori,SERVIZIO!$A$3)=$B756)=TRUE,GETPIVOTDATA("N. Punti Vendita",$A$1,"Brand",$A756,"Data",DATE(YEAR(INDEX(Tendina_Data,SERVIZIO!$A$2)),MONTH(INDEX(Tendina_Data,SERVIZIO!$A$2)),1),"Settore",INDEX(Tendina_Settori,SERVIZIO!$A$3)),"")),"")</f>
        <v/>
      </c>
      <c r="P756" s="31" t="str">
        <f ca="1">IF(O756&lt;&gt;"",O756-(COUNTIF($O$3:O756,O756)/1000),"")</f>
        <v/>
      </c>
      <c r="Q756" s="31" t="str">
        <f t="shared" ca="1" si="35"/>
        <v/>
      </c>
      <c r="R756" s="31"/>
      <c r="S756" s="31">
        <v>754</v>
      </c>
      <c r="T756" s="31" t="str">
        <f t="shared" ca="1" si="33"/>
        <v/>
      </c>
      <c r="U756" s="31" t="str">
        <f t="shared" ca="1" si="34"/>
        <v/>
      </c>
      <c r="V756" s="31" t="str">
        <f ca="1">IF(INDEX(Tendina_Brand_per_Settore,SERVIZIO!$A$4)='Pivot Punti Vendita'!$T756,'Pivot Punti Vendita'!$U756,"")</f>
        <v/>
      </c>
    </row>
    <row r="757" spans="15:22" x14ac:dyDescent="0.25">
      <c r="O757" s="31" t="str">
        <f ca="1">IFERROR(IF(SERVIZIO!$A$3=1,IF(GETPIVOTDATA("N. Punti Vendita",$A$1,"Brand",$A757,"Data",DATE(YEAR(INDEX(Tendina_Data,SERVIZIO!$A$2)),MONTH(INDEX(Tendina_Data,SERVIZIO!$A$2)),1),"Settore",$B757)&lt;&gt;"",GETPIVOTDATA("N. Punti Vendita",$A$1,"Brand",$A757,"Data",DATE(YEAR(INDEX(Tendina_Data,SERVIZIO!$A$2)),MONTH(INDEX(Tendina_Data,SERVIZIO!$A$2)),1),"Settore",$B757),""),IF(AND(GETPIVOTDATA("N. Punti Vendita",$A$1,"Brand",$A757,"Data",DATE(YEAR(INDEX(Tendina_Data,SERVIZIO!$A$2)),MONTH(INDEX(Tendina_Data,SERVIZIO!$A$2)),1),"Settore",INDEX(Tendina_Settori,SERVIZIO!$A$3))&lt;&gt;"",INDEX(Tendina_Settori,SERVIZIO!$A$3)=$B757)=TRUE,GETPIVOTDATA("N. Punti Vendita",$A$1,"Brand",$A757,"Data",DATE(YEAR(INDEX(Tendina_Data,SERVIZIO!$A$2)),MONTH(INDEX(Tendina_Data,SERVIZIO!$A$2)),1),"Settore",INDEX(Tendina_Settori,SERVIZIO!$A$3)),"")),"")</f>
        <v/>
      </c>
      <c r="P757" s="31" t="str">
        <f ca="1">IF(O757&lt;&gt;"",O757-(COUNTIF($O$3:O757,O757)/1000),"")</f>
        <v/>
      </c>
      <c r="Q757" s="31" t="str">
        <f t="shared" ca="1" si="35"/>
        <v/>
      </c>
      <c r="R757" s="31"/>
      <c r="S757" s="31">
        <v>755</v>
      </c>
      <c r="T757" s="31" t="str">
        <f t="shared" ca="1" si="33"/>
        <v/>
      </c>
      <c r="U757" s="31" t="str">
        <f t="shared" ca="1" si="34"/>
        <v/>
      </c>
      <c r="V757" s="31" t="str">
        <f ca="1">IF(INDEX(Tendina_Brand_per_Settore,SERVIZIO!$A$4)='Pivot Punti Vendita'!$T757,'Pivot Punti Vendita'!$U757,"")</f>
        <v/>
      </c>
    </row>
    <row r="758" spans="15:22" x14ac:dyDescent="0.25">
      <c r="O758" s="31" t="str">
        <f ca="1">IFERROR(IF(SERVIZIO!$A$3=1,IF(GETPIVOTDATA("N. Punti Vendita",$A$1,"Brand",$A758,"Data",DATE(YEAR(INDEX(Tendina_Data,SERVIZIO!$A$2)),MONTH(INDEX(Tendina_Data,SERVIZIO!$A$2)),1),"Settore",$B758)&lt;&gt;"",GETPIVOTDATA("N. Punti Vendita",$A$1,"Brand",$A758,"Data",DATE(YEAR(INDEX(Tendina_Data,SERVIZIO!$A$2)),MONTH(INDEX(Tendina_Data,SERVIZIO!$A$2)),1),"Settore",$B758),""),IF(AND(GETPIVOTDATA("N. Punti Vendita",$A$1,"Brand",$A758,"Data",DATE(YEAR(INDEX(Tendina_Data,SERVIZIO!$A$2)),MONTH(INDEX(Tendina_Data,SERVIZIO!$A$2)),1),"Settore",INDEX(Tendina_Settori,SERVIZIO!$A$3))&lt;&gt;"",INDEX(Tendina_Settori,SERVIZIO!$A$3)=$B758)=TRUE,GETPIVOTDATA("N. Punti Vendita",$A$1,"Brand",$A758,"Data",DATE(YEAR(INDEX(Tendina_Data,SERVIZIO!$A$2)),MONTH(INDEX(Tendina_Data,SERVIZIO!$A$2)),1),"Settore",INDEX(Tendina_Settori,SERVIZIO!$A$3)),"")),"")</f>
        <v/>
      </c>
      <c r="P758" s="31" t="str">
        <f ca="1">IF(O758&lt;&gt;"",O758-(COUNTIF($O$3:O758,O758)/1000),"")</f>
        <v/>
      </c>
      <c r="Q758" s="31" t="str">
        <f t="shared" ca="1" si="35"/>
        <v/>
      </c>
      <c r="R758" s="31"/>
      <c r="S758" s="31">
        <v>756</v>
      </c>
      <c r="T758" s="31" t="str">
        <f t="shared" ca="1" si="33"/>
        <v/>
      </c>
      <c r="U758" s="31" t="str">
        <f t="shared" ca="1" si="34"/>
        <v/>
      </c>
      <c r="V758" s="31" t="str">
        <f ca="1">IF(INDEX(Tendina_Brand_per_Settore,SERVIZIO!$A$4)='Pivot Punti Vendita'!$T758,'Pivot Punti Vendita'!$U758,"")</f>
        <v/>
      </c>
    </row>
    <row r="759" spans="15:22" x14ac:dyDescent="0.25">
      <c r="O759" s="31" t="str">
        <f ca="1">IFERROR(IF(SERVIZIO!$A$3=1,IF(GETPIVOTDATA("N. Punti Vendita",$A$1,"Brand",$A759,"Data",DATE(YEAR(INDEX(Tendina_Data,SERVIZIO!$A$2)),MONTH(INDEX(Tendina_Data,SERVIZIO!$A$2)),1),"Settore",$B759)&lt;&gt;"",GETPIVOTDATA("N. Punti Vendita",$A$1,"Brand",$A759,"Data",DATE(YEAR(INDEX(Tendina_Data,SERVIZIO!$A$2)),MONTH(INDEX(Tendina_Data,SERVIZIO!$A$2)),1),"Settore",$B759),""),IF(AND(GETPIVOTDATA("N. Punti Vendita",$A$1,"Brand",$A759,"Data",DATE(YEAR(INDEX(Tendina_Data,SERVIZIO!$A$2)),MONTH(INDEX(Tendina_Data,SERVIZIO!$A$2)),1),"Settore",INDEX(Tendina_Settori,SERVIZIO!$A$3))&lt;&gt;"",INDEX(Tendina_Settori,SERVIZIO!$A$3)=$B759)=TRUE,GETPIVOTDATA("N. Punti Vendita",$A$1,"Brand",$A759,"Data",DATE(YEAR(INDEX(Tendina_Data,SERVIZIO!$A$2)),MONTH(INDEX(Tendina_Data,SERVIZIO!$A$2)),1),"Settore",INDEX(Tendina_Settori,SERVIZIO!$A$3)),"")),"")</f>
        <v/>
      </c>
      <c r="P759" s="31" t="str">
        <f ca="1">IF(O759&lt;&gt;"",O759-(COUNTIF($O$3:O759,O759)/1000),"")</f>
        <v/>
      </c>
      <c r="Q759" s="31" t="str">
        <f t="shared" ca="1" si="35"/>
        <v/>
      </c>
      <c r="R759" s="31"/>
      <c r="S759" s="31">
        <v>757</v>
      </c>
      <c r="T759" s="31" t="str">
        <f t="shared" ca="1" si="33"/>
        <v/>
      </c>
      <c r="U759" s="31" t="str">
        <f t="shared" ca="1" si="34"/>
        <v/>
      </c>
      <c r="V759" s="31" t="str">
        <f ca="1">IF(INDEX(Tendina_Brand_per_Settore,SERVIZIO!$A$4)='Pivot Punti Vendita'!$T759,'Pivot Punti Vendita'!$U759,"")</f>
        <v/>
      </c>
    </row>
    <row r="760" spans="15:22" x14ac:dyDescent="0.25">
      <c r="O760" s="31" t="str">
        <f ca="1">IFERROR(IF(SERVIZIO!$A$3=1,IF(GETPIVOTDATA("N. Punti Vendita",$A$1,"Brand",$A760,"Data",DATE(YEAR(INDEX(Tendina_Data,SERVIZIO!$A$2)),MONTH(INDEX(Tendina_Data,SERVIZIO!$A$2)),1),"Settore",$B760)&lt;&gt;"",GETPIVOTDATA("N. Punti Vendita",$A$1,"Brand",$A760,"Data",DATE(YEAR(INDEX(Tendina_Data,SERVIZIO!$A$2)),MONTH(INDEX(Tendina_Data,SERVIZIO!$A$2)),1),"Settore",$B760),""),IF(AND(GETPIVOTDATA("N. Punti Vendita",$A$1,"Brand",$A760,"Data",DATE(YEAR(INDEX(Tendina_Data,SERVIZIO!$A$2)),MONTH(INDEX(Tendina_Data,SERVIZIO!$A$2)),1),"Settore",INDEX(Tendina_Settori,SERVIZIO!$A$3))&lt;&gt;"",INDEX(Tendina_Settori,SERVIZIO!$A$3)=$B760)=TRUE,GETPIVOTDATA("N. Punti Vendita",$A$1,"Brand",$A760,"Data",DATE(YEAR(INDEX(Tendina_Data,SERVIZIO!$A$2)),MONTH(INDEX(Tendina_Data,SERVIZIO!$A$2)),1),"Settore",INDEX(Tendina_Settori,SERVIZIO!$A$3)),"")),"")</f>
        <v/>
      </c>
      <c r="P760" s="31" t="str">
        <f ca="1">IF(O760&lt;&gt;"",O760-(COUNTIF($O$3:O760,O760)/1000),"")</f>
        <v/>
      </c>
      <c r="Q760" s="31" t="str">
        <f t="shared" ca="1" si="35"/>
        <v/>
      </c>
      <c r="R760" s="31"/>
      <c r="S760" s="31">
        <v>758</v>
      </c>
      <c r="T760" s="31" t="str">
        <f t="shared" ca="1" si="33"/>
        <v/>
      </c>
      <c r="U760" s="31" t="str">
        <f t="shared" ca="1" si="34"/>
        <v/>
      </c>
      <c r="V760" s="31" t="str">
        <f ca="1">IF(INDEX(Tendina_Brand_per_Settore,SERVIZIO!$A$4)='Pivot Punti Vendita'!$T760,'Pivot Punti Vendita'!$U760,"")</f>
        <v/>
      </c>
    </row>
    <row r="761" spans="15:22" x14ac:dyDescent="0.25">
      <c r="O761" s="31" t="str">
        <f ca="1">IFERROR(IF(SERVIZIO!$A$3=1,IF(GETPIVOTDATA("N. Punti Vendita",$A$1,"Brand",$A761,"Data",DATE(YEAR(INDEX(Tendina_Data,SERVIZIO!$A$2)),MONTH(INDEX(Tendina_Data,SERVIZIO!$A$2)),1),"Settore",$B761)&lt;&gt;"",GETPIVOTDATA("N. Punti Vendita",$A$1,"Brand",$A761,"Data",DATE(YEAR(INDEX(Tendina_Data,SERVIZIO!$A$2)),MONTH(INDEX(Tendina_Data,SERVIZIO!$A$2)),1),"Settore",$B761),""),IF(AND(GETPIVOTDATA("N. Punti Vendita",$A$1,"Brand",$A761,"Data",DATE(YEAR(INDEX(Tendina_Data,SERVIZIO!$A$2)),MONTH(INDEX(Tendina_Data,SERVIZIO!$A$2)),1),"Settore",INDEX(Tendina_Settori,SERVIZIO!$A$3))&lt;&gt;"",INDEX(Tendina_Settori,SERVIZIO!$A$3)=$B761)=TRUE,GETPIVOTDATA("N. Punti Vendita",$A$1,"Brand",$A761,"Data",DATE(YEAR(INDEX(Tendina_Data,SERVIZIO!$A$2)),MONTH(INDEX(Tendina_Data,SERVIZIO!$A$2)),1),"Settore",INDEX(Tendina_Settori,SERVIZIO!$A$3)),"")),"")</f>
        <v/>
      </c>
      <c r="P761" s="31" t="str">
        <f ca="1">IF(O761&lt;&gt;"",O761-(COUNTIF($O$3:O761,O761)/1000),"")</f>
        <v/>
      </c>
      <c r="Q761" s="31" t="str">
        <f t="shared" ca="1" si="35"/>
        <v/>
      </c>
      <c r="R761" s="31"/>
      <c r="S761" s="31">
        <v>759</v>
      </c>
      <c r="T761" s="31" t="str">
        <f t="shared" ca="1" si="33"/>
        <v/>
      </c>
      <c r="U761" s="31" t="str">
        <f t="shared" ca="1" si="34"/>
        <v/>
      </c>
      <c r="V761" s="31" t="str">
        <f ca="1">IF(INDEX(Tendina_Brand_per_Settore,SERVIZIO!$A$4)='Pivot Punti Vendita'!$T761,'Pivot Punti Vendita'!$U761,"")</f>
        <v/>
      </c>
    </row>
    <row r="762" spans="15:22" x14ac:dyDescent="0.25">
      <c r="O762" s="31" t="str">
        <f ca="1">IFERROR(IF(SERVIZIO!$A$3=1,IF(GETPIVOTDATA("N. Punti Vendita",$A$1,"Brand",$A762,"Data",DATE(YEAR(INDEX(Tendina_Data,SERVIZIO!$A$2)),MONTH(INDEX(Tendina_Data,SERVIZIO!$A$2)),1),"Settore",$B762)&lt;&gt;"",GETPIVOTDATA("N. Punti Vendita",$A$1,"Brand",$A762,"Data",DATE(YEAR(INDEX(Tendina_Data,SERVIZIO!$A$2)),MONTH(INDEX(Tendina_Data,SERVIZIO!$A$2)),1),"Settore",$B762),""),IF(AND(GETPIVOTDATA("N. Punti Vendita",$A$1,"Brand",$A762,"Data",DATE(YEAR(INDEX(Tendina_Data,SERVIZIO!$A$2)),MONTH(INDEX(Tendina_Data,SERVIZIO!$A$2)),1),"Settore",INDEX(Tendina_Settori,SERVIZIO!$A$3))&lt;&gt;"",INDEX(Tendina_Settori,SERVIZIO!$A$3)=$B762)=TRUE,GETPIVOTDATA("N. Punti Vendita",$A$1,"Brand",$A762,"Data",DATE(YEAR(INDEX(Tendina_Data,SERVIZIO!$A$2)),MONTH(INDEX(Tendina_Data,SERVIZIO!$A$2)),1),"Settore",INDEX(Tendina_Settori,SERVIZIO!$A$3)),"")),"")</f>
        <v/>
      </c>
      <c r="P762" s="31" t="str">
        <f ca="1">IF(O762&lt;&gt;"",O762-(COUNTIF($O$3:O762,O762)/1000),"")</f>
        <v/>
      </c>
      <c r="Q762" s="31" t="str">
        <f t="shared" ca="1" si="35"/>
        <v/>
      </c>
      <c r="R762" s="31"/>
      <c r="S762" s="31">
        <v>760</v>
      </c>
      <c r="T762" s="31" t="str">
        <f t="shared" ca="1" si="33"/>
        <v/>
      </c>
      <c r="U762" s="31" t="str">
        <f t="shared" ca="1" si="34"/>
        <v/>
      </c>
      <c r="V762" s="31" t="str">
        <f ca="1">IF(INDEX(Tendina_Brand_per_Settore,SERVIZIO!$A$4)='Pivot Punti Vendita'!$T762,'Pivot Punti Vendita'!$U762,"")</f>
        <v/>
      </c>
    </row>
    <row r="763" spans="15:22" x14ac:dyDescent="0.25">
      <c r="O763" s="31" t="str">
        <f ca="1">IFERROR(IF(SERVIZIO!$A$3=1,IF(GETPIVOTDATA("N. Punti Vendita",$A$1,"Brand",$A763,"Data",DATE(YEAR(INDEX(Tendina_Data,SERVIZIO!$A$2)),MONTH(INDEX(Tendina_Data,SERVIZIO!$A$2)),1),"Settore",$B763)&lt;&gt;"",GETPIVOTDATA("N. Punti Vendita",$A$1,"Brand",$A763,"Data",DATE(YEAR(INDEX(Tendina_Data,SERVIZIO!$A$2)),MONTH(INDEX(Tendina_Data,SERVIZIO!$A$2)),1),"Settore",$B763),""),IF(AND(GETPIVOTDATA("N. Punti Vendita",$A$1,"Brand",$A763,"Data",DATE(YEAR(INDEX(Tendina_Data,SERVIZIO!$A$2)),MONTH(INDEX(Tendina_Data,SERVIZIO!$A$2)),1),"Settore",INDEX(Tendina_Settori,SERVIZIO!$A$3))&lt;&gt;"",INDEX(Tendina_Settori,SERVIZIO!$A$3)=$B763)=TRUE,GETPIVOTDATA("N. Punti Vendita",$A$1,"Brand",$A763,"Data",DATE(YEAR(INDEX(Tendina_Data,SERVIZIO!$A$2)),MONTH(INDEX(Tendina_Data,SERVIZIO!$A$2)),1),"Settore",INDEX(Tendina_Settori,SERVIZIO!$A$3)),"")),"")</f>
        <v/>
      </c>
      <c r="P763" s="31" t="str">
        <f ca="1">IF(O763&lt;&gt;"",O763-(COUNTIF($O$3:O763,O763)/1000),"")</f>
        <v/>
      </c>
      <c r="Q763" s="31" t="str">
        <f t="shared" ca="1" si="35"/>
        <v/>
      </c>
      <c r="R763" s="31"/>
      <c r="S763" s="31">
        <v>761</v>
      </c>
      <c r="T763" s="31" t="str">
        <f t="shared" ca="1" si="33"/>
        <v/>
      </c>
      <c r="U763" s="31" t="str">
        <f t="shared" ca="1" si="34"/>
        <v/>
      </c>
      <c r="V763" s="31" t="str">
        <f ca="1">IF(INDEX(Tendina_Brand_per_Settore,SERVIZIO!$A$4)='Pivot Punti Vendita'!$T763,'Pivot Punti Vendita'!$U763,"")</f>
        <v/>
      </c>
    </row>
    <row r="764" spans="15:22" x14ac:dyDescent="0.25">
      <c r="O764" s="31" t="str">
        <f ca="1">IFERROR(IF(SERVIZIO!$A$3=1,IF(GETPIVOTDATA("N. Punti Vendita",$A$1,"Brand",$A764,"Data",DATE(YEAR(INDEX(Tendina_Data,SERVIZIO!$A$2)),MONTH(INDEX(Tendina_Data,SERVIZIO!$A$2)),1),"Settore",$B764)&lt;&gt;"",GETPIVOTDATA("N. Punti Vendita",$A$1,"Brand",$A764,"Data",DATE(YEAR(INDEX(Tendina_Data,SERVIZIO!$A$2)),MONTH(INDEX(Tendina_Data,SERVIZIO!$A$2)),1),"Settore",$B764),""),IF(AND(GETPIVOTDATA("N. Punti Vendita",$A$1,"Brand",$A764,"Data",DATE(YEAR(INDEX(Tendina_Data,SERVIZIO!$A$2)),MONTH(INDEX(Tendina_Data,SERVIZIO!$A$2)),1),"Settore",INDEX(Tendina_Settori,SERVIZIO!$A$3))&lt;&gt;"",INDEX(Tendina_Settori,SERVIZIO!$A$3)=$B764)=TRUE,GETPIVOTDATA("N. Punti Vendita",$A$1,"Brand",$A764,"Data",DATE(YEAR(INDEX(Tendina_Data,SERVIZIO!$A$2)),MONTH(INDEX(Tendina_Data,SERVIZIO!$A$2)),1),"Settore",INDEX(Tendina_Settori,SERVIZIO!$A$3)),"")),"")</f>
        <v/>
      </c>
      <c r="P764" s="31" t="str">
        <f ca="1">IF(O764&lt;&gt;"",O764-(COUNTIF($O$3:O764,O764)/1000),"")</f>
        <v/>
      </c>
      <c r="Q764" s="31" t="str">
        <f t="shared" ca="1" si="35"/>
        <v/>
      </c>
      <c r="R764" s="31"/>
      <c r="S764" s="31">
        <v>762</v>
      </c>
      <c r="T764" s="31" t="str">
        <f t="shared" ca="1" si="33"/>
        <v/>
      </c>
      <c r="U764" s="31" t="str">
        <f t="shared" ca="1" si="34"/>
        <v/>
      </c>
      <c r="V764" s="31" t="str">
        <f ca="1">IF(INDEX(Tendina_Brand_per_Settore,SERVIZIO!$A$4)='Pivot Punti Vendita'!$T764,'Pivot Punti Vendita'!$U764,"")</f>
        <v/>
      </c>
    </row>
    <row r="765" spans="15:22" x14ac:dyDescent="0.25">
      <c r="O765" s="31" t="str">
        <f ca="1">IFERROR(IF(SERVIZIO!$A$3=1,IF(GETPIVOTDATA("N. Punti Vendita",$A$1,"Brand",$A765,"Data",DATE(YEAR(INDEX(Tendina_Data,SERVIZIO!$A$2)),MONTH(INDEX(Tendina_Data,SERVIZIO!$A$2)),1),"Settore",$B765)&lt;&gt;"",GETPIVOTDATA("N. Punti Vendita",$A$1,"Brand",$A765,"Data",DATE(YEAR(INDEX(Tendina_Data,SERVIZIO!$A$2)),MONTH(INDEX(Tendina_Data,SERVIZIO!$A$2)),1),"Settore",$B765),""),IF(AND(GETPIVOTDATA("N. Punti Vendita",$A$1,"Brand",$A765,"Data",DATE(YEAR(INDEX(Tendina_Data,SERVIZIO!$A$2)),MONTH(INDEX(Tendina_Data,SERVIZIO!$A$2)),1),"Settore",INDEX(Tendina_Settori,SERVIZIO!$A$3))&lt;&gt;"",INDEX(Tendina_Settori,SERVIZIO!$A$3)=$B765)=TRUE,GETPIVOTDATA("N. Punti Vendita",$A$1,"Brand",$A765,"Data",DATE(YEAR(INDEX(Tendina_Data,SERVIZIO!$A$2)),MONTH(INDEX(Tendina_Data,SERVIZIO!$A$2)),1),"Settore",INDEX(Tendina_Settori,SERVIZIO!$A$3)),"")),"")</f>
        <v/>
      </c>
      <c r="P765" s="31" t="str">
        <f ca="1">IF(O765&lt;&gt;"",O765-(COUNTIF($O$3:O765,O765)/1000),"")</f>
        <v/>
      </c>
      <c r="Q765" s="31" t="str">
        <f t="shared" ca="1" si="35"/>
        <v/>
      </c>
      <c r="R765" s="31"/>
      <c r="S765" s="31">
        <v>763</v>
      </c>
      <c r="T765" s="31" t="str">
        <f t="shared" ca="1" si="33"/>
        <v/>
      </c>
      <c r="U765" s="31" t="str">
        <f t="shared" ca="1" si="34"/>
        <v/>
      </c>
      <c r="V765" s="31" t="str">
        <f ca="1">IF(INDEX(Tendina_Brand_per_Settore,SERVIZIO!$A$4)='Pivot Punti Vendita'!$T765,'Pivot Punti Vendita'!$U765,"")</f>
        <v/>
      </c>
    </row>
    <row r="766" spans="15:22" x14ac:dyDescent="0.25">
      <c r="O766" s="31" t="str">
        <f ca="1">IFERROR(IF(SERVIZIO!$A$3=1,IF(GETPIVOTDATA("N. Punti Vendita",$A$1,"Brand",$A766,"Data",DATE(YEAR(INDEX(Tendina_Data,SERVIZIO!$A$2)),MONTH(INDEX(Tendina_Data,SERVIZIO!$A$2)),1),"Settore",$B766)&lt;&gt;"",GETPIVOTDATA("N. Punti Vendita",$A$1,"Brand",$A766,"Data",DATE(YEAR(INDEX(Tendina_Data,SERVIZIO!$A$2)),MONTH(INDEX(Tendina_Data,SERVIZIO!$A$2)),1),"Settore",$B766),""),IF(AND(GETPIVOTDATA("N. Punti Vendita",$A$1,"Brand",$A766,"Data",DATE(YEAR(INDEX(Tendina_Data,SERVIZIO!$A$2)),MONTH(INDEX(Tendina_Data,SERVIZIO!$A$2)),1),"Settore",INDEX(Tendina_Settori,SERVIZIO!$A$3))&lt;&gt;"",INDEX(Tendina_Settori,SERVIZIO!$A$3)=$B766)=TRUE,GETPIVOTDATA("N. Punti Vendita",$A$1,"Brand",$A766,"Data",DATE(YEAR(INDEX(Tendina_Data,SERVIZIO!$A$2)),MONTH(INDEX(Tendina_Data,SERVIZIO!$A$2)),1),"Settore",INDEX(Tendina_Settori,SERVIZIO!$A$3)),"")),"")</f>
        <v/>
      </c>
      <c r="P766" s="31" t="str">
        <f ca="1">IF(O766&lt;&gt;"",O766-(COUNTIF($O$3:O766,O766)/1000),"")</f>
        <v/>
      </c>
      <c r="Q766" s="31" t="str">
        <f t="shared" ca="1" si="35"/>
        <v/>
      </c>
      <c r="R766" s="31"/>
      <c r="S766" s="31">
        <v>764</v>
      </c>
      <c r="T766" s="31" t="str">
        <f t="shared" ca="1" si="33"/>
        <v/>
      </c>
      <c r="U766" s="31" t="str">
        <f t="shared" ca="1" si="34"/>
        <v/>
      </c>
      <c r="V766" s="31" t="str">
        <f ca="1">IF(INDEX(Tendina_Brand_per_Settore,SERVIZIO!$A$4)='Pivot Punti Vendita'!$T766,'Pivot Punti Vendita'!$U766,"")</f>
        <v/>
      </c>
    </row>
    <row r="767" spans="15:22" x14ac:dyDescent="0.25">
      <c r="O767" s="31" t="str">
        <f ca="1">IFERROR(IF(SERVIZIO!$A$3=1,IF(GETPIVOTDATA("N. Punti Vendita",$A$1,"Brand",$A767,"Data",DATE(YEAR(INDEX(Tendina_Data,SERVIZIO!$A$2)),MONTH(INDEX(Tendina_Data,SERVIZIO!$A$2)),1),"Settore",$B767)&lt;&gt;"",GETPIVOTDATA("N. Punti Vendita",$A$1,"Brand",$A767,"Data",DATE(YEAR(INDEX(Tendina_Data,SERVIZIO!$A$2)),MONTH(INDEX(Tendina_Data,SERVIZIO!$A$2)),1),"Settore",$B767),""),IF(AND(GETPIVOTDATA("N. Punti Vendita",$A$1,"Brand",$A767,"Data",DATE(YEAR(INDEX(Tendina_Data,SERVIZIO!$A$2)),MONTH(INDEX(Tendina_Data,SERVIZIO!$A$2)),1),"Settore",INDEX(Tendina_Settori,SERVIZIO!$A$3))&lt;&gt;"",INDEX(Tendina_Settori,SERVIZIO!$A$3)=$B767)=TRUE,GETPIVOTDATA("N. Punti Vendita",$A$1,"Brand",$A767,"Data",DATE(YEAR(INDEX(Tendina_Data,SERVIZIO!$A$2)),MONTH(INDEX(Tendina_Data,SERVIZIO!$A$2)),1),"Settore",INDEX(Tendina_Settori,SERVIZIO!$A$3)),"")),"")</f>
        <v/>
      </c>
      <c r="P767" s="31" t="str">
        <f ca="1">IF(O767&lt;&gt;"",O767-(COUNTIF($O$3:O767,O767)/1000),"")</f>
        <v/>
      </c>
      <c r="Q767" s="31" t="str">
        <f t="shared" ca="1" si="35"/>
        <v/>
      </c>
      <c r="R767" s="31"/>
      <c r="S767" s="31">
        <v>765</v>
      </c>
      <c r="T767" s="31" t="str">
        <f t="shared" ca="1" si="33"/>
        <v/>
      </c>
      <c r="U767" s="31" t="str">
        <f t="shared" ca="1" si="34"/>
        <v/>
      </c>
      <c r="V767" s="31" t="str">
        <f ca="1">IF(INDEX(Tendina_Brand_per_Settore,SERVIZIO!$A$4)='Pivot Punti Vendita'!$T767,'Pivot Punti Vendita'!$U767,"")</f>
        <v/>
      </c>
    </row>
    <row r="768" spans="15:22" x14ac:dyDescent="0.25">
      <c r="O768" s="31" t="str">
        <f ca="1">IFERROR(IF(SERVIZIO!$A$3=1,IF(GETPIVOTDATA("N. Punti Vendita",$A$1,"Brand",$A768,"Data",DATE(YEAR(INDEX(Tendina_Data,SERVIZIO!$A$2)),MONTH(INDEX(Tendina_Data,SERVIZIO!$A$2)),1),"Settore",$B768)&lt;&gt;"",GETPIVOTDATA("N. Punti Vendita",$A$1,"Brand",$A768,"Data",DATE(YEAR(INDEX(Tendina_Data,SERVIZIO!$A$2)),MONTH(INDEX(Tendina_Data,SERVIZIO!$A$2)),1),"Settore",$B768),""),IF(AND(GETPIVOTDATA("N. Punti Vendita",$A$1,"Brand",$A768,"Data",DATE(YEAR(INDEX(Tendina_Data,SERVIZIO!$A$2)),MONTH(INDEX(Tendina_Data,SERVIZIO!$A$2)),1),"Settore",INDEX(Tendina_Settori,SERVIZIO!$A$3))&lt;&gt;"",INDEX(Tendina_Settori,SERVIZIO!$A$3)=$B768)=TRUE,GETPIVOTDATA("N. Punti Vendita",$A$1,"Brand",$A768,"Data",DATE(YEAR(INDEX(Tendina_Data,SERVIZIO!$A$2)),MONTH(INDEX(Tendina_Data,SERVIZIO!$A$2)),1),"Settore",INDEX(Tendina_Settori,SERVIZIO!$A$3)),"")),"")</f>
        <v/>
      </c>
      <c r="P768" s="31" t="str">
        <f ca="1">IF(O768&lt;&gt;"",O768-(COUNTIF($O$3:O768,O768)/1000),"")</f>
        <v/>
      </c>
      <c r="Q768" s="31" t="str">
        <f t="shared" ca="1" si="35"/>
        <v/>
      </c>
      <c r="R768" s="31"/>
      <c r="S768" s="31">
        <v>766</v>
      </c>
      <c r="T768" s="31" t="str">
        <f t="shared" ca="1" si="33"/>
        <v/>
      </c>
      <c r="U768" s="31" t="str">
        <f t="shared" ca="1" si="34"/>
        <v/>
      </c>
      <c r="V768" s="31" t="str">
        <f ca="1">IF(INDEX(Tendina_Brand_per_Settore,SERVIZIO!$A$4)='Pivot Punti Vendita'!$T768,'Pivot Punti Vendita'!$U768,"")</f>
        <v/>
      </c>
    </row>
    <row r="769" spans="15:22" x14ac:dyDescent="0.25">
      <c r="O769" s="31" t="str">
        <f ca="1">IFERROR(IF(SERVIZIO!$A$3=1,IF(GETPIVOTDATA("N. Punti Vendita",$A$1,"Brand",$A769,"Data",DATE(YEAR(INDEX(Tendina_Data,SERVIZIO!$A$2)),MONTH(INDEX(Tendina_Data,SERVIZIO!$A$2)),1),"Settore",$B769)&lt;&gt;"",GETPIVOTDATA("N. Punti Vendita",$A$1,"Brand",$A769,"Data",DATE(YEAR(INDEX(Tendina_Data,SERVIZIO!$A$2)),MONTH(INDEX(Tendina_Data,SERVIZIO!$A$2)),1),"Settore",$B769),""),IF(AND(GETPIVOTDATA("N. Punti Vendita",$A$1,"Brand",$A769,"Data",DATE(YEAR(INDEX(Tendina_Data,SERVIZIO!$A$2)),MONTH(INDEX(Tendina_Data,SERVIZIO!$A$2)),1),"Settore",INDEX(Tendina_Settori,SERVIZIO!$A$3))&lt;&gt;"",INDEX(Tendina_Settori,SERVIZIO!$A$3)=$B769)=TRUE,GETPIVOTDATA("N. Punti Vendita",$A$1,"Brand",$A769,"Data",DATE(YEAR(INDEX(Tendina_Data,SERVIZIO!$A$2)),MONTH(INDEX(Tendina_Data,SERVIZIO!$A$2)),1),"Settore",INDEX(Tendina_Settori,SERVIZIO!$A$3)),"")),"")</f>
        <v/>
      </c>
      <c r="P769" s="31" t="str">
        <f ca="1">IF(O769&lt;&gt;"",O769-(COUNTIF($O$3:O769,O769)/1000),"")</f>
        <v/>
      </c>
      <c r="Q769" s="31" t="str">
        <f t="shared" ca="1" si="35"/>
        <v/>
      </c>
      <c r="R769" s="31"/>
      <c r="S769" s="31">
        <v>767</v>
      </c>
      <c r="T769" s="31" t="str">
        <f t="shared" ca="1" si="33"/>
        <v/>
      </c>
      <c r="U769" s="31" t="str">
        <f t="shared" ca="1" si="34"/>
        <v/>
      </c>
      <c r="V769" s="31" t="str">
        <f ca="1">IF(INDEX(Tendina_Brand_per_Settore,SERVIZIO!$A$4)='Pivot Punti Vendita'!$T769,'Pivot Punti Vendita'!$U769,"")</f>
        <v/>
      </c>
    </row>
    <row r="770" spans="15:22" x14ac:dyDescent="0.25">
      <c r="O770" s="31" t="str">
        <f ca="1">IFERROR(IF(SERVIZIO!$A$3=1,IF(GETPIVOTDATA("N. Punti Vendita",$A$1,"Brand",$A770,"Data",DATE(YEAR(INDEX(Tendina_Data,SERVIZIO!$A$2)),MONTH(INDEX(Tendina_Data,SERVIZIO!$A$2)),1),"Settore",$B770)&lt;&gt;"",GETPIVOTDATA("N. Punti Vendita",$A$1,"Brand",$A770,"Data",DATE(YEAR(INDEX(Tendina_Data,SERVIZIO!$A$2)),MONTH(INDEX(Tendina_Data,SERVIZIO!$A$2)),1),"Settore",$B770),""),IF(AND(GETPIVOTDATA("N. Punti Vendita",$A$1,"Brand",$A770,"Data",DATE(YEAR(INDEX(Tendina_Data,SERVIZIO!$A$2)),MONTH(INDEX(Tendina_Data,SERVIZIO!$A$2)),1),"Settore",INDEX(Tendina_Settori,SERVIZIO!$A$3))&lt;&gt;"",INDEX(Tendina_Settori,SERVIZIO!$A$3)=$B770)=TRUE,GETPIVOTDATA("N. Punti Vendita",$A$1,"Brand",$A770,"Data",DATE(YEAR(INDEX(Tendina_Data,SERVIZIO!$A$2)),MONTH(INDEX(Tendina_Data,SERVIZIO!$A$2)),1),"Settore",INDEX(Tendina_Settori,SERVIZIO!$A$3)),"")),"")</f>
        <v/>
      </c>
      <c r="P770" s="31" t="str">
        <f ca="1">IF(O770&lt;&gt;"",O770-(COUNTIF($O$3:O770,O770)/1000),"")</f>
        <v/>
      </c>
      <c r="Q770" s="31" t="str">
        <f t="shared" ca="1" si="35"/>
        <v/>
      </c>
      <c r="R770" s="31"/>
      <c r="S770" s="31">
        <v>768</v>
      </c>
      <c r="T770" s="31" t="str">
        <f t="shared" ca="1" si="33"/>
        <v/>
      </c>
      <c r="U770" s="31" t="str">
        <f t="shared" ca="1" si="34"/>
        <v/>
      </c>
      <c r="V770" s="31" t="str">
        <f ca="1">IF(INDEX(Tendina_Brand_per_Settore,SERVIZIO!$A$4)='Pivot Punti Vendita'!$T770,'Pivot Punti Vendita'!$U770,"")</f>
        <v/>
      </c>
    </row>
    <row r="771" spans="15:22" x14ac:dyDescent="0.25">
      <c r="O771" s="31" t="str">
        <f ca="1">IFERROR(IF(SERVIZIO!$A$3=1,IF(GETPIVOTDATA("N. Punti Vendita",$A$1,"Brand",$A771,"Data",DATE(YEAR(INDEX(Tendina_Data,SERVIZIO!$A$2)),MONTH(INDEX(Tendina_Data,SERVIZIO!$A$2)),1),"Settore",$B771)&lt;&gt;"",GETPIVOTDATA("N. Punti Vendita",$A$1,"Brand",$A771,"Data",DATE(YEAR(INDEX(Tendina_Data,SERVIZIO!$A$2)),MONTH(INDEX(Tendina_Data,SERVIZIO!$A$2)),1),"Settore",$B771),""),IF(AND(GETPIVOTDATA("N. Punti Vendita",$A$1,"Brand",$A771,"Data",DATE(YEAR(INDEX(Tendina_Data,SERVIZIO!$A$2)),MONTH(INDEX(Tendina_Data,SERVIZIO!$A$2)),1),"Settore",INDEX(Tendina_Settori,SERVIZIO!$A$3))&lt;&gt;"",INDEX(Tendina_Settori,SERVIZIO!$A$3)=$B771)=TRUE,GETPIVOTDATA("N. Punti Vendita",$A$1,"Brand",$A771,"Data",DATE(YEAR(INDEX(Tendina_Data,SERVIZIO!$A$2)),MONTH(INDEX(Tendina_Data,SERVIZIO!$A$2)),1),"Settore",INDEX(Tendina_Settori,SERVIZIO!$A$3)),"")),"")</f>
        <v/>
      </c>
      <c r="P771" s="31" t="str">
        <f ca="1">IF(O771&lt;&gt;"",O771-(COUNTIF($O$3:O771,O771)/1000),"")</f>
        <v/>
      </c>
      <c r="Q771" s="31" t="str">
        <f t="shared" ca="1" si="35"/>
        <v/>
      </c>
      <c r="R771" s="31"/>
      <c r="S771" s="31">
        <v>769</v>
      </c>
      <c r="T771" s="31" t="str">
        <f t="shared" ref="T771:T834" ca="1" si="36">IFERROR(INDEX($A$3:$A$1002,MATCH($S771,$Q$3:$Q$1002,0)),"")</f>
        <v/>
      </c>
      <c r="U771" s="31" t="str">
        <f t="shared" ref="U771:U834" ca="1" si="37">IFERROR(INDEX($O$3:$O$1002,MATCH($S771,$Q$3:$Q$1002,0)),"")</f>
        <v/>
      </c>
      <c r="V771" s="31" t="str">
        <f ca="1">IF(INDEX(Tendina_Brand_per_Settore,SERVIZIO!$A$4)='Pivot Punti Vendita'!$T771,'Pivot Punti Vendita'!$U771,"")</f>
        <v/>
      </c>
    </row>
    <row r="772" spans="15:22" x14ac:dyDescent="0.25">
      <c r="O772" s="31" t="str">
        <f ca="1">IFERROR(IF(SERVIZIO!$A$3=1,IF(GETPIVOTDATA("N. Punti Vendita",$A$1,"Brand",$A772,"Data",DATE(YEAR(INDEX(Tendina_Data,SERVIZIO!$A$2)),MONTH(INDEX(Tendina_Data,SERVIZIO!$A$2)),1),"Settore",$B772)&lt;&gt;"",GETPIVOTDATA("N. Punti Vendita",$A$1,"Brand",$A772,"Data",DATE(YEAR(INDEX(Tendina_Data,SERVIZIO!$A$2)),MONTH(INDEX(Tendina_Data,SERVIZIO!$A$2)),1),"Settore",$B772),""),IF(AND(GETPIVOTDATA("N. Punti Vendita",$A$1,"Brand",$A772,"Data",DATE(YEAR(INDEX(Tendina_Data,SERVIZIO!$A$2)),MONTH(INDEX(Tendina_Data,SERVIZIO!$A$2)),1),"Settore",INDEX(Tendina_Settori,SERVIZIO!$A$3))&lt;&gt;"",INDEX(Tendina_Settori,SERVIZIO!$A$3)=$B772)=TRUE,GETPIVOTDATA("N. Punti Vendita",$A$1,"Brand",$A772,"Data",DATE(YEAR(INDEX(Tendina_Data,SERVIZIO!$A$2)),MONTH(INDEX(Tendina_Data,SERVIZIO!$A$2)),1),"Settore",INDEX(Tendina_Settori,SERVIZIO!$A$3)),"")),"")</f>
        <v/>
      </c>
      <c r="P772" s="31" t="str">
        <f ca="1">IF(O772&lt;&gt;"",O772-(COUNTIF($O$3:O772,O772)/1000),"")</f>
        <v/>
      </c>
      <c r="Q772" s="31" t="str">
        <f t="shared" ref="Q772:Q835" ca="1" si="38">IFERROR(RANK($P772,$P$3:$P$1002),"")</f>
        <v/>
      </c>
      <c r="R772" s="31"/>
      <c r="S772" s="31">
        <v>770</v>
      </c>
      <c r="T772" s="31" t="str">
        <f t="shared" ca="1" si="36"/>
        <v/>
      </c>
      <c r="U772" s="31" t="str">
        <f t="shared" ca="1" si="37"/>
        <v/>
      </c>
      <c r="V772" s="31" t="str">
        <f ca="1">IF(INDEX(Tendina_Brand_per_Settore,SERVIZIO!$A$4)='Pivot Punti Vendita'!$T772,'Pivot Punti Vendita'!$U772,"")</f>
        <v/>
      </c>
    </row>
    <row r="773" spans="15:22" x14ac:dyDescent="0.25">
      <c r="O773" s="31" t="str">
        <f ca="1">IFERROR(IF(SERVIZIO!$A$3=1,IF(GETPIVOTDATA("N. Punti Vendita",$A$1,"Brand",$A773,"Data",DATE(YEAR(INDEX(Tendina_Data,SERVIZIO!$A$2)),MONTH(INDEX(Tendina_Data,SERVIZIO!$A$2)),1),"Settore",$B773)&lt;&gt;"",GETPIVOTDATA("N. Punti Vendita",$A$1,"Brand",$A773,"Data",DATE(YEAR(INDEX(Tendina_Data,SERVIZIO!$A$2)),MONTH(INDEX(Tendina_Data,SERVIZIO!$A$2)),1),"Settore",$B773),""),IF(AND(GETPIVOTDATA("N. Punti Vendita",$A$1,"Brand",$A773,"Data",DATE(YEAR(INDEX(Tendina_Data,SERVIZIO!$A$2)),MONTH(INDEX(Tendina_Data,SERVIZIO!$A$2)),1),"Settore",INDEX(Tendina_Settori,SERVIZIO!$A$3))&lt;&gt;"",INDEX(Tendina_Settori,SERVIZIO!$A$3)=$B773)=TRUE,GETPIVOTDATA("N. Punti Vendita",$A$1,"Brand",$A773,"Data",DATE(YEAR(INDEX(Tendina_Data,SERVIZIO!$A$2)),MONTH(INDEX(Tendina_Data,SERVIZIO!$A$2)),1),"Settore",INDEX(Tendina_Settori,SERVIZIO!$A$3)),"")),"")</f>
        <v/>
      </c>
      <c r="P773" s="31" t="str">
        <f ca="1">IF(O773&lt;&gt;"",O773-(COUNTIF($O$3:O773,O773)/1000),"")</f>
        <v/>
      </c>
      <c r="Q773" s="31" t="str">
        <f t="shared" ca="1" si="38"/>
        <v/>
      </c>
      <c r="R773" s="31"/>
      <c r="S773" s="31">
        <v>771</v>
      </c>
      <c r="T773" s="31" t="str">
        <f t="shared" ca="1" si="36"/>
        <v/>
      </c>
      <c r="U773" s="31" t="str">
        <f t="shared" ca="1" si="37"/>
        <v/>
      </c>
      <c r="V773" s="31" t="str">
        <f ca="1">IF(INDEX(Tendina_Brand_per_Settore,SERVIZIO!$A$4)='Pivot Punti Vendita'!$T773,'Pivot Punti Vendita'!$U773,"")</f>
        <v/>
      </c>
    </row>
    <row r="774" spans="15:22" x14ac:dyDescent="0.25">
      <c r="O774" s="31" t="str">
        <f ca="1">IFERROR(IF(SERVIZIO!$A$3=1,IF(GETPIVOTDATA("N. Punti Vendita",$A$1,"Brand",$A774,"Data",DATE(YEAR(INDEX(Tendina_Data,SERVIZIO!$A$2)),MONTH(INDEX(Tendina_Data,SERVIZIO!$A$2)),1),"Settore",$B774)&lt;&gt;"",GETPIVOTDATA("N. Punti Vendita",$A$1,"Brand",$A774,"Data",DATE(YEAR(INDEX(Tendina_Data,SERVIZIO!$A$2)),MONTH(INDEX(Tendina_Data,SERVIZIO!$A$2)),1),"Settore",$B774),""),IF(AND(GETPIVOTDATA("N. Punti Vendita",$A$1,"Brand",$A774,"Data",DATE(YEAR(INDEX(Tendina_Data,SERVIZIO!$A$2)),MONTH(INDEX(Tendina_Data,SERVIZIO!$A$2)),1),"Settore",INDEX(Tendina_Settori,SERVIZIO!$A$3))&lt;&gt;"",INDEX(Tendina_Settori,SERVIZIO!$A$3)=$B774)=TRUE,GETPIVOTDATA("N. Punti Vendita",$A$1,"Brand",$A774,"Data",DATE(YEAR(INDEX(Tendina_Data,SERVIZIO!$A$2)),MONTH(INDEX(Tendina_Data,SERVIZIO!$A$2)),1),"Settore",INDEX(Tendina_Settori,SERVIZIO!$A$3)),"")),"")</f>
        <v/>
      </c>
      <c r="P774" s="31" t="str">
        <f ca="1">IF(O774&lt;&gt;"",O774-(COUNTIF($O$3:O774,O774)/1000),"")</f>
        <v/>
      </c>
      <c r="Q774" s="31" t="str">
        <f t="shared" ca="1" si="38"/>
        <v/>
      </c>
      <c r="R774" s="31"/>
      <c r="S774" s="31">
        <v>772</v>
      </c>
      <c r="T774" s="31" t="str">
        <f t="shared" ca="1" si="36"/>
        <v/>
      </c>
      <c r="U774" s="31" t="str">
        <f t="shared" ca="1" si="37"/>
        <v/>
      </c>
      <c r="V774" s="31" t="str">
        <f ca="1">IF(INDEX(Tendina_Brand_per_Settore,SERVIZIO!$A$4)='Pivot Punti Vendita'!$T774,'Pivot Punti Vendita'!$U774,"")</f>
        <v/>
      </c>
    </row>
    <row r="775" spans="15:22" x14ac:dyDescent="0.25">
      <c r="O775" s="31" t="str">
        <f ca="1">IFERROR(IF(SERVIZIO!$A$3=1,IF(GETPIVOTDATA("N. Punti Vendita",$A$1,"Brand",$A775,"Data",DATE(YEAR(INDEX(Tendina_Data,SERVIZIO!$A$2)),MONTH(INDEX(Tendina_Data,SERVIZIO!$A$2)),1),"Settore",$B775)&lt;&gt;"",GETPIVOTDATA("N. Punti Vendita",$A$1,"Brand",$A775,"Data",DATE(YEAR(INDEX(Tendina_Data,SERVIZIO!$A$2)),MONTH(INDEX(Tendina_Data,SERVIZIO!$A$2)),1),"Settore",$B775),""),IF(AND(GETPIVOTDATA("N. Punti Vendita",$A$1,"Brand",$A775,"Data",DATE(YEAR(INDEX(Tendina_Data,SERVIZIO!$A$2)),MONTH(INDEX(Tendina_Data,SERVIZIO!$A$2)),1),"Settore",INDEX(Tendina_Settori,SERVIZIO!$A$3))&lt;&gt;"",INDEX(Tendina_Settori,SERVIZIO!$A$3)=$B775)=TRUE,GETPIVOTDATA("N. Punti Vendita",$A$1,"Brand",$A775,"Data",DATE(YEAR(INDEX(Tendina_Data,SERVIZIO!$A$2)),MONTH(INDEX(Tendina_Data,SERVIZIO!$A$2)),1),"Settore",INDEX(Tendina_Settori,SERVIZIO!$A$3)),"")),"")</f>
        <v/>
      </c>
      <c r="P775" s="31" t="str">
        <f ca="1">IF(O775&lt;&gt;"",O775-(COUNTIF($O$3:O775,O775)/1000),"")</f>
        <v/>
      </c>
      <c r="Q775" s="31" t="str">
        <f t="shared" ca="1" si="38"/>
        <v/>
      </c>
      <c r="R775" s="31"/>
      <c r="S775" s="31">
        <v>773</v>
      </c>
      <c r="T775" s="31" t="str">
        <f t="shared" ca="1" si="36"/>
        <v/>
      </c>
      <c r="U775" s="31" t="str">
        <f t="shared" ca="1" si="37"/>
        <v/>
      </c>
      <c r="V775" s="31" t="str">
        <f ca="1">IF(INDEX(Tendina_Brand_per_Settore,SERVIZIO!$A$4)='Pivot Punti Vendita'!$T775,'Pivot Punti Vendita'!$U775,"")</f>
        <v/>
      </c>
    </row>
    <row r="776" spans="15:22" x14ac:dyDescent="0.25">
      <c r="O776" s="31" t="str">
        <f ca="1">IFERROR(IF(SERVIZIO!$A$3=1,IF(GETPIVOTDATA("N. Punti Vendita",$A$1,"Brand",$A776,"Data",DATE(YEAR(INDEX(Tendina_Data,SERVIZIO!$A$2)),MONTH(INDEX(Tendina_Data,SERVIZIO!$A$2)),1),"Settore",$B776)&lt;&gt;"",GETPIVOTDATA("N. Punti Vendita",$A$1,"Brand",$A776,"Data",DATE(YEAR(INDEX(Tendina_Data,SERVIZIO!$A$2)),MONTH(INDEX(Tendina_Data,SERVIZIO!$A$2)),1),"Settore",$B776),""),IF(AND(GETPIVOTDATA("N. Punti Vendita",$A$1,"Brand",$A776,"Data",DATE(YEAR(INDEX(Tendina_Data,SERVIZIO!$A$2)),MONTH(INDEX(Tendina_Data,SERVIZIO!$A$2)),1),"Settore",INDEX(Tendina_Settori,SERVIZIO!$A$3))&lt;&gt;"",INDEX(Tendina_Settori,SERVIZIO!$A$3)=$B776)=TRUE,GETPIVOTDATA("N. Punti Vendita",$A$1,"Brand",$A776,"Data",DATE(YEAR(INDEX(Tendina_Data,SERVIZIO!$A$2)),MONTH(INDEX(Tendina_Data,SERVIZIO!$A$2)),1),"Settore",INDEX(Tendina_Settori,SERVIZIO!$A$3)),"")),"")</f>
        <v/>
      </c>
      <c r="P776" s="31" t="str">
        <f ca="1">IF(O776&lt;&gt;"",O776-(COUNTIF($O$3:O776,O776)/1000),"")</f>
        <v/>
      </c>
      <c r="Q776" s="31" t="str">
        <f t="shared" ca="1" si="38"/>
        <v/>
      </c>
      <c r="R776" s="31"/>
      <c r="S776" s="31">
        <v>774</v>
      </c>
      <c r="T776" s="31" t="str">
        <f t="shared" ca="1" si="36"/>
        <v/>
      </c>
      <c r="U776" s="31" t="str">
        <f t="shared" ca="1" si="37"/>
        <v/>
      </c>
      <c r="V776" s="31" t="str">
        <f ca="1">IF(INDEX(Tendina_Brand_per_Settore,SERVIZIO!$A$4)='Pivot Punti Vendita'!$T776,'Pivot Punti Vendita'!$U776,"")</f>
        <v/>
      </c>
    </row>
    <row r="777" spans="15:22" x14ac:dyDescent="0.25">
      <c r="O777" s="31" t="str">
        <f ca="1">IFERROR(IF(SERVIZIO!$A$3=1,IF(GETPIVOTDATA("N. Punti Vendita",$A$1,"Brand",$A777,"Data",DATE(YEAR(INDEX(Tendina_Data,SERVIZIO!$A$2)),MONTH(INDEX(Tendina_Data,SERVIZIO!$A$2)),1),"Settore",$B777)&lt;&gt;"",GETPIVOTDATA("N. Punti Vendita",$A$1,"Brand",$A777,"Data",DATE(YEAR(INDEX(Tendina_Data,SERVIZIO!$A$2)),MONTH(INDEX(Tendina_Data,SERVIZIO!$A$2)),1),"Settore",$B777),""),IF(AND(GETPIVOTDATA("N. Punti Vendita",$A$1,"Brand",$A777,"Data",DATE(YEAR(INDEX(Tendina_Data,SERVIZIO!$A$2)),MONTH(INDEX(Tendina_Data,SERVIZIO!$A$2)),1),"Settore",INDEX(Tendina_Settori,SERVIZIO!$A$3))&lt;&gt;"",INDEX(Tendina_Settori,SERVIZIO!$A$3)=$B777)=TRUE,GETPIVOTDATA("N. Punti Vendita",$A$1,"Brand",$A777,"Data",DATE(YEAR(INDEX(Tendina_Data,SERVIZIO!$A$2)),MONTH(INDEX(Tendina_Data,SERVIZIO!$A$2)),1),"Settore",INDEX(Tendina_Settori,SERVIZIO!$A$3)),"")),"")</f>
        <v/>
      </c>
      <c r="P777" s="31" t="str">
        <f ca="1">IF(O777&lt;&gt;"",O777-(COUNTIF($O$3:O777,O777)/1000),"")</f>
        <v/>
      </c>
      <c r="Q777" s="31" t="str">
        <f t="shared" ca="1" si="38"/>
        <v/>
      </c>
      <c r="R777" s="31"/>
      <c r="S777" s="31">
        <v>775</v>
      </c>
      <c r="T777" s="31" t="str">
        <f t="shared" ca="1" si="36"/>
        <v/>
      </c>
      <c r="U777" s="31" t="str">
        <f t="shared" ca="1" si="37"/>
        <v/>
      </c>
      <c r="V777" s="31" t="str">
        <f ca="1">IF(INDEX(Tendina_Brand_per_Settore,SERVIZIO!$A$4)='Pivot Punti Vendita'!$T777,'Pivot Punti Vendita'!$U777,"")</f>
        <v/>
      </c>
    </row>
    <row r="778" spans="15:22" x14ac:dyDescent="0.25">
      <c r="O778" s="31" t="str">
        <f ca="1">IFERROR(IF(SERVIZIO!$A$3=1,IF(GETPIVOTDATA("N. Punti Vendita",$A$1,"Brand",$A778,"Data",DATE(YEAR(INDEX(Tendina_Data,SERVIZIO!$A$2)),MONTH(INDEX(Tendina_Data,SERVIZIO!$A$2)),1),"Settore",$B778)&lt;&gt;"",GETPIVOTDATA("N. Punti Vendita",$A$1,"Brand",$A778,"Data",DATE(YEAR(INDEX(Tendina_Data,SERVIZIO!$A$2)),MONTH(INDEX(Tendina_Data,SERVIZIO!$A$2)),1),"Settore",$B778),""),IF(AND(GETPIVOTDATA("N. Punti Vendita",$A$1,"Brand",$A778,"Data",DATE(YEAR(INDEX(Tendina_Data,SERVIZIO!$A$2)),MONTH(INDEX(Tendina_Data,SERVIZIO!$A$2)),1),"Settore",INDEX(Tendina_Settori,SERVIZIO!$A$3))&lt;&gt;"",INDEX(Tendina_Settori,SERVIZIO!$A$3)=$B778)=TRUE,GETPIVOTDATA("N. Punti Vendita",$A$1,"Brand",$A778,"Data",DATE(YEAR(INDEX(Tendina_Data,SERVIZIO!$A$2)),MONTH(INDEX(Tendina_Data,SERVIZIO!$A$2)),1),"Settore",INDEX(Tendina_Settori,SERVIZIO!$A$3)),"")),"")</f>
        <v/>
      </c>
      <c r="P778" s="31" t="str">
        <f ca="1">IF(O778&lt;&gt;"",O778-(COUNTIF($O$3:O778,O778)/1000),"")</f>
        <v/>
      </c>
      <c r="Q778" s="31" t="str">
        <f t="shared" ca="1" si="38"/>
        <v/>
      </c>
      <c r="R778" s="31"/>
      <c r="S778" s="31">
        <v>776</v>
      </c>
      <c r="T778" s="31" t="str">
        <f t="shared" ca="1" si="36"/>
        <v/>
      </c>
      <c r="U778" s="31" t="str">
        <f t="shared" ca="1" si="37"/>
        <v/>
      </c>
      <c r="V778" s="31" t="str">
        <f ca="1">IF(INDEX(Tendina_Brand_per_Settore,SERVIZIO!$A$4)='Pivot Punti Vendita'!$T778,'Pivot Punti Vendita'!$U778,"")</f>
        <v/>
      </c>
    </row>
    <row r="779" spans="15:22" x14ac:dyDescent="0.25">
      <c r="O779" s="31" t="str">
        <f ca="1">IFERROR(IF(SERVIZIO!$A$3=1,IF(GETPIVOTDATA("N. Punti Vendita",$A$1,"Brand",$A779,"Data",DATE(YEAR(INDEX(Tendina_Data,SERVIZIO!$A$2)),MONTH(INDEX(Tendina_Data,SERVIZIO!$A$2)),1),"Settore",$B779)&lt;&gt;"",GETPIVOTDATA("N. Punti Vendita",$A$1,"Brand",$A779,"Data",DATE(YEAR(INDEX(Tendina_Data,SERVIZIO!$A$2)),MONTH(INDEX(Tendina_Data,SERVIZIO!$A$2)),1),"Settore",$B779),""),IF(AND(GETPIVOTDATA("N. Punti Vendita",$A$1,"Brand",$A779,"Data",DATE(YEAR(INDEX(Tendina_Data,SERVIZIO!$A$2)),MONTH(INDEX(Tendina_Data,SERVIZIO!$A$2)),1),"Settore",INDEX(Tendina_Settori,SERVIZIO!$A$3))&lt;&gt;"",INDEX(Tendina_Settori,SERVIZIO!$A$3)=$B779)=TRUE,GETPIVOTDATA("N. Punti Vendita",$A$1,"Brand",$A779,"Data",DATE(YEAR(INDEX(Tendina_Data,SERVIZIO!$A$2)),MONTH(INDEX(Tendina_Data,SERVIZIO!$A$2)),1),"Settore",INDEX(Tendina_Settori,SERVIZIO!$A$3)),"")),"")</f>
        <v/>
      </c>
      <c r="P779" s="31" t="str">
        <f ca="1">IF(O779&lt;&gt;"",O779-(COUNTIF($O$3:O779,O779)/1000),"")</f>
        <v/>
      </c>
      <c r="Q779" s="31" t="str">
        <f t="shared" ca="1" si="38"/>
        <v/>
      </c>
      <c r="R779" s="31"/>
      <c r="S779" s="31">
        <v>777</v>
      </c>
      <c r="T779" s="31" t="str">
        <f t="shared" ca="1" si="36"/>
        <v/>
      </c>
      <c r="U779" s="31" t="str">
        <f t="shared" ca="1" si="37"/>
        <v/>
      </c>
      <c r="V779" s="31" t="str">
        <f ca="1">IF(INDEX(Tendina_Brand_per_Settore,SERVIZIO!$A$4)='Pivot Punti Vendita'!$T779,'Pivot Punti Vendita'!$U779,"")</f>
        <v/>
      </c>
    </row>
    <row r="780" spans="15:22" x14ac:dyDescent="0.25">
      <c r="O780" s="31" t="str">
        <f ca="1">IFERROR(IF(SERVIZIO!$A$3=1,IF(GETPIVOTDATA("N. Punti Vendita",$A$1,"Brand",$A780,"Data",DATE(YEAR(INDEX(Tendina_Data,SERVIZIO!$A$2)),MONTH(INDEX(Tendina_Data,SERVIZIO!$A$2)),1),"Settore",$B780)&lt;&gt;"",GETPIVOTDATA("N. Punti Vendita",$A$1,"Brand",$A780,"Data",DATE(YEAR(INDEX(Tendina_Data,SERVIZIO!$A$2)),MONTH(INDEX(Tendina_Data,SERVIZIO!$A$2)),1),"Settore",$B780),""),IF(AND(GETPIVOTDATA("N. Punti Vendita",$A$1,"Brand",$A780,"Data",DATE(YEAR(INDEX(Tendina_Data,SERVIZIO!$A$2)),MONTH(INDEX(Tendina_Data,SERVIZIO!$A$2)),1),"Settore",INDEX(Tendina_Settori,SERVIZIO!$A$3))&lt;&gt;"",INDEX(Tendina_Settori,SERVIZIO!$A$3)=$B780)=TRUE,GETPIVOTDATA("N. Punti Vendita",$A$1,"Brand",$A780,"Data",DATE(YEAR(INDEX(Tendina_Data,SERVIZIO!$A$2)),MONTH(INDEX(Tendina_Data,SERVIZIO!$A$2)),1),"Settore",INDEX(Tendina_Settori,SERVIZIO!$A$3)),"")),"")</f>
        <v/>
      </c>
      <c r="P780" s="31" t="str">
        <f ca="1">IF(O780&lt;&gt;"",O780-(COUNTIF($O$3:O780,O780)/1000),"")</f>
        <v/>
      </c>
      <c r="Q780" s="31" t="str">
        <f t="shared" ca="1" si="38"/>
        <v/>
      </c>
      <c r="R780" s="31"/>
      <c r="S780" s="31">
        <v>778</v>
      </c>
      <c r="T780" s="31" t="str">
        <f t="shared" ca="1" si="36"/>
        <v/>
      </c>
      <c r="U780" s="31" t="str">
        <f t="shared" ca="1" si="37"/>
        <v/>
      </c>
      <c r="V780" s="31" t="str">
        <f ca="1">IF(INDEX(Tendina_Brand_per_Settore,SERVIZIO!$A$4)='Pivot Punti Vendita'!$T780,'Pivot Punti Vendita'!$U780,"")</f>
        <v/>
      </c>
    </row>
    <row r="781" spans="15:22" x14ac:dyDescent="0.25">
      <c r="O781" s="31" t="str">
        <f ca="1">IFERROR(IF(SERVIZIO!$A$3=1,IF(GETPIVOTDATA("N. Punti Vendita",$A$1,"Brand",$A781,"Data",DATE(YEAR(INDEX(Tendina_Data,SERVIZIO!$A$2)),MONTH(INDEX(Tendina_Data,SERVIZIO!$A$2)),1),"Settore",$B781)&lt;&gt;"",GETPIVOTDATA("N. Punti Vendita",$A$1,"Brand",$A781,"Data",DATE(YEAR(INDEX(Tendina_Data,SERVIZIO!$A$2)),MONTH(INDEX(Tendina_Data,SERVIZIO!$A$2)),1),"Settore",$B781),""),IF(AND(GETPIVOTDATA("N. Punti Vendita",$A$1,"Brand",$A781,"Data",DATE(YEAR(INDEX(Tendina_Data,SERVIZIO!$A$2)),MONTH(INDEX(Tendina_Data,SERVIZIO!$A$2)),1),"Settore",INDEX(Tendina_Settori,SERVIZIO!$A$3))&lt;&gt;"",INDEX(Tendina_Settori,SERVIZIO!$A$3)=$B781)=TRUE,GETPIVOTDATA("N. Punti Vendita",$A$1,"Brand",$A781,"Data",DATE(YEAR(INDEX(Tendina_Data,SERVIZIO!$A$2)),MONTH(INDEX(Tendina_Data,SERVIZIO!$A$2)),1),"Settore",INDEX(Tendina_Settori,SERVIZIO!$A$3)),"")),"")</f>
        <v/>
      </c>
      <c r="P781" s="31" t="str">
        <f ca="1">IF(O781&lt;&gt;"",O781-(COUNTIF($O$3:O781,O781)/1000),"")</f>
        <v/>
      </c>
      <c r="Q781" s="31" t="str">
        <f t="shared" ca="1" si="38"/>
        <v/>
      </c>
      <c r="R781" s="31"/>
      <c r="S781" s="31">
        <v>779</v>
      </c>
      <c r="T781" s="31" t="str">
        <f t="shared" ca="1" si="36"/>
        <v/>
      </c>
      <c r="U781" s="31" t="str">
        <f t="shared" ca="1" si="37"/>
        <v/>
      </c>
      <c r="V781" s="31" t="str">
        <f ca="1">IF(INDEX(Tendina_Brand_per_Settore,SERVIZIO!$A$4)='Pivot Punti Vendita'!$T781,'Pivot Punti Vendita'!$U781,"")</f>
        <v/>
      </c>
    </row>
    <row r="782" spans="15:22" x14ac:dyDescent="0.25">
      <c r="O782" s="31" t="str">
        <f ca="1">IFERROR(IF(SERVIZIO!$A$3=1,IF(GETPIVOTDATA("N. Punti Vendita",$A$1,"Brand",$A782,"Data",DATE(YEAR(INDEX(Tendina_Data,SERVIZIO!$A$2)),MONTH(INDEX(Tendina_Data,SERVIZIO!$A$2)),1),"Settore",$B782)&lt;&gt;"",GETPIVOTDATA("N. Punti Vendita",$A$1,"Brand",$A782,"Data",DATE(YEAR(INDEX(Tendina_Data,SERVIZIO!$A$2)),MONTH(INDEX(Tendina_Data,SERVIZIO!$A$2)),1),"Settore",$B782),""),IF(AND(GETPIVOTDATA("N. Punti Vendita",$A$1,"Brand",$A782,"Data",DATE(YEAR(INDEX(Tendina_Data,SERVIZIO!$A$2)),MONTH(INDEX(Tendina_Data,SERVIZIO!$A$2)),1),"Settore",INDEX(Tendina_Settori,SERVIZIO!$A$3))&lt;&gt;"",INDEX(Tendina_Settori,SERVIZIO!$A$3)=$B782)=TRUE,GETPIVOTDATA("N. Punti Vendita",$A$1,"Brand",$A782,"Data",DATE(YEAR(INDEX(Tendina_Data,SERVIZIO!$A$2)),MONTH(INDEX(Tendina_Data,SERVIZIO!$A$2)),1),"Settore",INDEX(Tendina_Settori,SERVIZIO!$A$3)),"")),"")</f>
        <v/>
      </c>
      <c r="P782" s="31" t="str">
        <f ca="1">IF(O782&lt;&gt;"",O782-(COUNTIF($O$3:O782,O782)/1000),"")</f>
        <v/>
      </c>
      <c r="Q782" s="31" t="str">
        <f t="shared" ca="1" si="38"/>
        <v/>
      </c>
      <c r="R782" s="31"/>
      <c r="S782" s="31">
        <v>780</v>
      </c>
      <c r="T782" s="31" t="str">
        <f t="shared" ca="1" si="36"/>
        <v/>
      </c>
      <c r="U782" s="31" t="str">
        <f t="shared" ca="1" si="37"/>
        <v/>
      </c>
      <c r="V782" s="31" t="str">
        <f ca="1">IF(INDEX(Tendina_Brand_per_Settore,SERVIZIO!$A$4)='Pivot Punti Vendita'!$T782,'Pivot Punti Vendita'!$U782,"")</f>
        <v/>
      </c>
    </row>
    <row r="783" spans="15:22" x14ac:dyDescent="0.25">
      <c r="O783" s="31" t="str">
        <f ca="1">IFERROR(IF(SERVIZIO!$A$3=1,IF(GETPIVOTDATA("N. Punti Vendita",$A$1,"Brand",$A783,"Data",DATE(YEAR(INDEX(Tendina_Data,SERVIZIO!$A$2)),MONTH(INDEX(Tendina_Data,SERVIZIO!$A$2)),1),"Settore",$B783)&lt;&gt;"",GETPIVOTDATA("N. Punti Vendita",$A$1,"Brand",$A783,"Data",DATE(YEAR(INDEX(Tendina_Data,SERVIZIO!$A$2)),MONTH(INDEX(Tendina_Data,SERVIZIO!$A$2)),1),"Settore",$B783),""),IF(AND(GETPIVOTDATA("N. Punti Vendita",$A$1,"Brand",$A783,"Data",DATE(YEAR(INDEX(Tendina_Data,SERVIZIO!$A$2)),MONTH(INDEX(Tendina_Data,SERVIZIO!$A$2)),1),"Settore",INDEX(Tendina_Settori,SERVIZIO!$A$3))&lt;&gt;"",INDEX(Tendina_Settori,SERVIZIO!$A$3)=$B783)=TRUE,GETPIVOTDATA("N. Punti Vendita",$A$1,"Brand",$A783,"Data",DATE(YEAR(INDEX(Tendina_Data,SERVIZIO!$A$2)),MONTH(INDEX(Tendina_Data,SERVIZIO!$A$2)),1),"Settore",INDEX(Tendina_Settori,SERVIZIO!$A$3)),"")),"")</f>
        <v/>
      </c>
      <c r="P783" s="31" t="str">
        <f ca="1">IF(O783&lt;&gt;"",O783-(COUNTIF($O$3:O783,O783)/1000),"")</f>
        <v/>
      </c>
      <c r="Q783" s="31" t="str">
        <f t="shared" ca="1" si="38"/>
        <v/>
      </c>
      <c r="R783" s="31"/>
      <c r="S783" s="31">
        <v>781</v>
      </c>
      <c r="T783" s="31" t="str">
        <f t="shared" ca="1" si="36"/>
        <v/>
      </c>
      <c r="U783" s="31" t="str">
        <f t="shared" ca="1" si="37"/>
        <v/>
      </c>
      <c r="V783" s="31" t="str">
        <f ca="1">IF(INDEX(Tendina_Brand_per_Settore,SERVIZIO!$A$4)='Pivot Punti Vendita'!$T783,'Pivot Punti Vendita'!$U783,"")</f>
        <v/>
      </c>
    </row>
    <row r="784" spans="15:22" x14ac:dyDescent="0.25">
      <c r="O784" s="31" t="str">
        <f ca="1">IFERROR(IF(SERVIZIO!$A$3=1,IF(GETPIVOTDATA("N. Punti Vendita",$A$1,"Brand",$A784,"Data",DATE(YEAR(INDEX(Tendina_Data,SERVIZIO!$A$2)),MONTH(INDEX(Tendina_Data,SERVIZIO!$A$2)),1),"Settore",$B784)&lt;&gt;"",GETPIVOTDATA("N. Punti Vendita",$A$1,"Brand",$A784,"Data",DATE(YEAR(INDEX(Tendina_Data,SERVIZIO!$A$2)),MONTH(INDEX(Tendina_Data,SERVIZIO!$A$2)),1),"Settore",$B784),""),IF(AND(GETPIVOTDATA("N. Punti Vendita",$A$1,"Brand",$A784,"Data",DATE(YEAR(INDEX(Tendina_Data,SERVIZIO!$A$2)),MONTH(INDEX(Tendina_Data,SERVIZIO!$A$2)),1),"Settore",INDEX(Tendina_Settori,SERVIZIO!$A$3))&lt;&gt;"",INDEX(Tendina_Settori,SERVIZIO!$A$3)=$B784)=TRUE,GETPIVOTDATA("N. Punti Vendita",$A$1,"Brand",$A784,"Data",DATE(YEAR(INDEX(Tendina_Data,SERVIZIO!$A$2)),MONTH(INDEX(Tendina_Data,SERVIZIO!$A$2)),1),"Settore",INDEX(Tendina_Settori,SERVIZIO!$A$3)),"")),"")</f>
        <v/>
      </c>
      <c r="P784" s="31" t="str">
        <f ca="1">IF(O784&lt;&gt;"",O784-(COUNTIF($O$3:O784,O784)/1000),"")</f>
        <v/>
      </c>
      <c r="Q784" s="31" t="str">
        <f t="shared" ca="1" si="38"/>
        <v/>
      </c>
      <c r="R784" s="31"/>
      <c r="S784" s="31">
        <v>782</v>
      </c>
      <c r="T784" s="31" t="str">
        <f t="shared" ca="1" si="36"/>
        <v/>
      </c>
      <c r="U784" s="31" t="str">
        <f t="shared" ca="1" si="37"/>
        <v/>
      </c>
      <c r="V784" s="31" t="str">
        <f ca="1">IF(INDEX(Tendina_Brand_per_Settore,SERVIZIO!$A$4)='Pivot Punti Vendita'!$T784,'Pivot Punti Vendita'!$U784,"")</f>
        <v/>
      </c>
    </row>
    <row r="785" spans="15:22" x14ac:dyDescent="0.25">
      <c r="O785" s="31" t="str">
        <f ca="1">IFERROR(IF(SERVIZIO!$A$3=1,IF(GETPIVOTDATA("N. Punti Vendita",$A$1,"Brand",$A785,"Data",DATE(YEAR(INDEX(Tendina_Data,SERVIZIO!$A$2)),MONTH(INDEX(Tendina_Data,SERVIZIO!$A$2)),1),"Settore",$B785)&lt;&gt;"",GETPIVOTDATA("N. Punti Vendita",$A$1,"Brand",$A785,"Data",DATE(YEAR(INDEX(Tendina_Data,SERVIZIO!$A$2)),MONTH(INDEX(Tendina_Data,SERVIZIO!$A$2)),1),"Settore",$B785),""),IF(AND(GETPIVOTDATA("N. Punti Vendita",$A$1,"Brand",$A785,"Data",DATE(YEAR(INDEX(Tendina_Data,SERVIZIO!$A$2)),MONTH(INDEX(Tendina_Data,SERVIZIO!$A$2)),1),"Settore",INDEX(Tendina_Settori,SERVIZIO!$A$3))&lt;&gt;"",INDEX(Tendina_Settori,SERVIZIO!$A$3)=$B785)=TRUE,GETPIVOTDATA("N. Punti Vendita",$A$1,"Brand",$A785,"Data",DATE(YEAR(INDEX(Tendina_Data,SERVIZIO!$A$2)),MONTH(INDEX(Tendina_Data,SERVIZIO!$A$2)),1),"Settore",INDEX(Tendina_Settori,SERVIZIO!$A$3)),"")),"")</f>
        <v/>
      </c>
      <c r="P785" s="31" t="str">
        <f ca="1">IF(O785&lt;&gt;"",O785-(COUNTIF($O$3:O785,O785)/1000),"")</f>
        <v/>
      </c>
      <c r="Q785" s="31" t="str">
        <f t="shared" ca="1" si="38"/>
        <v/>
      </c>
      <c r="R785" s="31"/>
      <c r="S785" s="31">
        <v>783</v>
      </c>
      <c r="T785" s="31" t="str">
        <f t="shared" ca="1" si="36"/>
        <v/>
      </c>
      <c r="U785" s="31" t="str">
        <f t="shared" ca="1" si="37"/>
        <v/>
      </c>
      <c r="V785" s="31" t="str">
        <f ca="1">IF(INDEX(Tendina_Brand_per_Settore,SERVIZIO!$A$4)='Pivot Punti Vendita'!$T785,'Pivot Punti Vendita'!$U785,"")</f>
        <v/>
      </c>
    </row>
    <row r="786" spans="15:22" x14ac:dyDescent="0.25">
      <c r="O786" s="31" t="str">
        <f ca="1">IFERROR(IF(SERVIZIO!$A$3=1,IF(GETPIVOTDATA("N. Punti Vendita",$A$1,"Brand",$A786,"Data",DATE(YEAR(INDEX(Tendina_Data,SERVIZIO!$A$2)),MONTH(INDEX(Tendina_Data,SERVIZIO!$A$2)),1),"Settore",$B786)&lt;&gt;"",GETPIVOTDATA("N. Punti Vendita",$A$1,"Brand",$A786,"Data",DATE(YEAR(INDEX(Tendina_Data,SERVIZIO!$A$2)),MONTH(INDEX(Tendina_Data,SERVIZIO!$A$2)),1),"Settore",$B786),""),IF(AND(GETPIVOTDATA("N. Punti Vendita",$A$1,"Brand",$A786,"Data",DATE(YEAR(INDEX(Tendina_Data,SERVIZIO!$A$2)),MONTH(INDEX(Tendina_Data,SERVIZIO!$A$2)),1),"Settore",INDEX(Tendina_Settori,SERVIZIO!$A$3))&lt;&gt;"",INDEX(Tendina_Settori,SERVIZIO!$A$3)=$B786)=TRUE,GETPIVOTDATA("N. Punti Vendita",$A$1,"Brand",$A786,"Data",DATE(YEAR(INDEX(Tendina_Data,SERVIZIO!$A$2)),MONTH(INDEX(Tendina_Data,SERVIZIO!$A$2)),1),"Settore",INDEX(Tendina_Settori,SERVIZIO!$A$3)),"")),"")</f>
        <v/>
      </c>
      <c r="P786" s="31" t="str">
        <f ca="1">IF(O786&lt;&gt;"",O786-(COUNTIF($O$3:O786,O786)/1000),"")</f>
        <v/>
      </c>
      <c r="Q786" s="31" t="str">
        <f t="shared" ca="1" si="38"/>
        <v/>
      </c>
      <c r="R786" s="31"/>
      <c r="S786" s="31">
        <v>784</v>
      </c>
      <c r="T786" s="31" t="str">
        <f t="shared" ca="1" si="36"/>
        <v/>
      </c>
      <c r="U786" s="31" t="str">
        <f t="shared" ca="1" si="37"/>
        <v/>
      </c>
      <c r="V786" s="31" t="str">
        <f ca="1">IF(INDEX(Tendina_Brand_per_Settore,SERVIZIO!$A$4)='Pivot Punti Vendita'!$T786,'Pivot Punti Vendita'!$U786,"")</f>
        <v/>
      </c>
    </row>
    <row r="787" spans="15:22" x14ac:dyDescent="0.25">
      <c r="O787" s="31" t="str">
        <f ca="1">IFERROR(IF(SERVIZIO!$A$3=1,IF(GETPIVOTDATA("N. Punti Vendita",$A$1,"Brand",$A787,"Data",DATE(YEAR(INDEX(Tendina_Data,SERVIZIO!$A$2)),MONTH(INDEX(Tendina_Data,SERVIZIO!$A$2)),1),"Settore",$B787)&lt;&gt;"",GETPIVOTDATA("N. Punti Vendita",$A$1,"Brand",$A787,"Data",DATE(YEAR(INDEX(Tendina_Data,SERVIZIO!$A$2)),MONTH(INDEX(Tendina_Data,SERVIZIO!$A$2)),1),"Settore",$B787),""),IF(AND(GETPIVOTDATA("N. Punti Vendita",$A$1,"Brand",$A787,"Data",DATE(YEAR(INDEX(Tendina_Data,SERVIZIO!$A$2)),MONTH(INDEX(Tendina_Data,SERVIZIO!$A$2)),1),"Settore",INDEX(Tendina_Settori,SERVIZIO!$A$3))&lt;&gt;"",INDEX(Tendina_Settori,SERVIZIO!$A$3)=$B787)=TRUE,GETPIVOTDATA("N. Punti Vendita",$A$1,"Brand",$A787,"Data",DATE(YEAR(INDEX(Tendina_Data,SERVIZIO!$A$2)),MONTH(INDEX(Tendina_Data,SERVIZIO!$A$2)),1),"Settore",INDEX(Tendina_Settori,SERVIZIO!$A$3)),"")),"")</f>
        <v/>
      </c>
      <c r="P787" s="31" t="str">
        <f ca="1">IF(O787&lt;&gt;"",O787-(COUNTIF($O$3:O787,O787)/1000),"")</f>
        <v/>
      </c>
      <c r="Q787" s="31" t="str">
        <f t="shared" ca="1" si="38"/>
        <v/>
      </c>
      <c r="R787" s="31"/>
      <c r="S787" s="31">
        <v>785</v>
      </c>
      <c r="T787" s="31" t="str">
        <f t="shared" ca="1" si="36"/>
        <v/>
      </c>
      <c r="U787" s="31" t="str">
        <f t="shared" ca="1" si="37"/>
        <v/>
      </c>
      <c r="V787" s="31" t="str">
        <f ca="1">IF(INDEX(Tendina_Brand_per_Settore,SERVIZIO!$A$4)='Pivot Punti Vendita'!$T787,'Pivot Punti Vendita'!$U787,"")</f>
        <v/>
      </c>
    </row>
    <row r="788" spans="15:22" x14ac:dyDescent="0.25">
      <c r="O788" s="31" t="str">
        <f ca="1">IFERROR(IF(SERVIZIO!$A$3=1,IF(GETPIVOTDATA("N. Punti Vendita",$A$1,"Brand",$A788,"Data",DATE(YEAR(INDEX(Tendina_Data,SERVIZIO!$A$2)),MONTH(INDEX(Tendina_Data,SERVIZIO!$A$2)),1),"Settore",$B788)&lt;&gt;"",GETPIVOTDATA("N. Punti Vendita",$A$1,"Brand",$A788,"Data",DATE(YEAR(INDEX(Tendina_Data,SERVIZIO!$A$2)),MONTH(INDEX(Tendina_Data,SERVIZIO!$A$2)),1),"Settore",$B788),""),IF(AND(GETPIVOTDATA("N. Punti Vendita",$A$1,"Brand",$A788,"Data",DATE(YEAR(INDEX(Tendina_Data,SERVIZIO!$A$2)),MONTH(INDEX(Tendina_Data,SERVIZIO!$A$2)),1),"Settore",INDEX(Tendina_Settori,SERVIZIO!$A$3))&lt;&gt;"",INDEX(Tendina_Settori,SERVIZIO!$A$3)=$B788)=TRUE,GETPIVOTDATA("N. Punti Vendita",$A$1,"Brand",$A788,"Data",DATE(YEAR(INDEX(Tendina_Data,SERVIZIO!$A$2)),MONTH(INDEX(Tendina_Data,SERVIZIO!$A$2)),1),"Settore",INDEX(Tendina_Settori,SERVIZIO!$A$3)),"")),"")</f>
        <v/>
      </c>
      <c r="P788" s="31" t="str">
        <f ca="1">IF(O788&lt;&gt;"",O788-(COUNTIF($O$3:O788,O788)/1000),"")</f>
        <v/>
      </c>
      <c r="Q788" s="31" t="str">
        <f t="shared" ca="1" si="38"/>
        <v/>
      </c>
      <c r="R788" s="31"/>
      <c r="S788" s="31">
        <v>786</v>
      </c>
      <c r="T788" s="31" t="str">
        <f t="shared" ca="1" si="36"/>
        <v/>
      </c>
      <c r="U788" s="31" t="str">
        <f t="shared" ca="1" si="37"/>
        <v/>
      </c>
      <c r="V788" s="31" t="str">
        <f ca="1">IF(INDEX(Tendina_Brand_per_Settore,SERVIZIO!$A$4)='Pivot Punti Vendita'!$T788,'Pivot Punti Vendita'!$U788,"")</f>
        <v/>
      </c>
    </row>
    <row r="789" spans="15:22" x14ac:dyDescent="0.25">
      <c r="O789" s="31" t="str">
        <f ca="1">IFERROR(IF(SERVIZIO!$A$3=1,IF(GETPIVOTDATA("N. Punti Vendita",$A$1,"Brand",$A789,"Data",DATE(YEAR(INDEX(Tendina_Data,SERVIZIO!$A$2)),MONTH(INDEX(Tendina_Data,SERVIZIO!$A$2)),1),"Settore",$B789)&lt;&gt;"",GETPIVOTDATA("N. Punti Vendita",$A$1,"Brand",$A789,"Data",DATE(YEAR(INDEX(Tendina_Data,SERVIZIO!$A$2)),MONTH(INDEX(Tendina_Data,SERVIZIO!$A$2)),1),"Settore",$B789),""),IF(AND(GETPIVOTDATA("N. Punti Vendita",$A$1,"Brand",$A789,"Data",DATE(YEAR(INDEX(Tendina_Data,SERVIZIO!$A$2)),MONTH(INDEX(Tendina_Data,SERVIZIO!$A$2)),1),"Settore",INDEX(Tendina_Settori,SERVIZIO!$A$3))&lt;&gt;"",INDEX(Tendina_Settori,SERVIZIO!$A$3)=$B789)=TRUE,GETPIVOTDATA("N. Punti Vendita",$A$1,"Brand",$A789,"Data",DATE(YEAR(INDEX(Tendina_Data,SERVIZIO!$A$2)),MONTH(INDEX(Tendina_Data,SERVIZIO!$A$2)),1),"Settore",INDEX(Tendina_Settori,SERVIZIO!$A$3)),"")),"")</f>
        <v/>
      </c>
      <c r="P789" s="31" t="str">
        <f ca="1">IF(O789&lt;&gt;"",O789-(COUNTIF($O$3:O789,O789)/1000),"")</f>
        <v/>
      </c>
      <c r="Q789" s="31" t="str">
        <f t="shared" ca="1" si="38"/>
        <v/>
      </c>
      <c r="R789" s="31"/>
      <c r="S789" s="31">
        <v>787</v>
      </c>
      <c r="T789" s="31" t="str">
        <f t="shared" ca="1" si="36"/>
        <v/>
      </c>
      <c r="U789" s="31" t="str">
        <f t="shared" ca="1" si="37"/>
        <v/>
      </c>
      <c r="V789" s="31" t="str">
        <f ca="1">IF(INDEX(Tendina_Brand_per_Settore,SERVIZIO!$A$4)='Pivot Punti Vendita'!$T789,'Pivot Punti Vendita'!$U789,"")</f>
        <v/>
      </c>
    </row>
    <row r="790" spans="15:22" x14ac:dyDescent="0.25">
      <c r="O790" s="31" t="str">
        <f ca="1">IFERROR(IF(SERVIZIO!$A$3=1,IF(GETPIVOTDATA("N. Punti Vendita",$A$1,"Brand",$A790,"Data",DATE(YEAR(INDEX(Tendina_Data,SERVIZIO!$A$2)),MONTH(INDEX(Tendina_Data,SERVIZIO!$A$2)),1),"Settore",$B790)&lt;&gt;"",GETPIVOTDATA("N. Punti Vendita",$A$1,"Brand",$A790,"Data",DATE(YEAR(INDEX(Tendina_Data,SERVIZIO!$A$2)),MONTH(INDEX(Tendina_Data,SERVIZIO!$A$2)),1),"Settore",$B790),""),IF(AND(GETPIVOTDATA("N. Punti Vendita",$A$1,"Brand",$A790,"Data",DATE(YEAR(INDEX(Tendina_Data,SERVIZIO!$A$2)),MONTH(INDEX(Tendina_Data,SERVIZIO!$A$2)),1),"Settore",INDEX(Tendina_Settori,SERVIZIO!$A$3))&lt;&gt;"",INDEX(Tendina_Settori,SERVIZIO!$A$3)=$B790)=TRUE,GETPIVOTDATA("N. Punti Vendita",$A$1,"Brand",$A790,"Data",DATE(YEAR(INDEX(Tendina_Data,SERVIZIO!$A$2)),MONTH(INDEX(Tendina_Data,SERVIZIO!$A$2)),1),"Settore",INDEX(Tendina_Settori,SERVIZIO!$A$3)),"")),"")</f>
        <v/>
      </c>
      <c r="P790" s="31" t="str">
        <f ca="1">IF(O790&lt;&gt;"",O790-(COUNTIF($O$3:O790,O790)/1000),"")</f>
        <v/>
      </c>
      <c r="Q790" s="31" t="str">
        <f t="shared" ca="1" si="38"/>
        <v/>
      </c>
      <c r="R790" s="31"/>
      <c r="S790" s="31">
        <v>788</v>
      </c>
      <c r="T790" s="31" t="str">
        <f t="shared" ca="1" si="36"/>
        <v/>
      </c>
      <c r="U790" s="31" t="str">
        <f t="shared" ca="1" si="37"/>
        <v/>
      </c>
      <c r="V790" s="31" t="str">
        <f ca="1">IF(INDEX(Tendina_Brand_per_Settore,SERVIZIO!$A$4)='Pivot Punti Vendita'!$T790,'Pivot Punti Vendita'!$U790,"")</f>
        <v/>
      </c>
    </row>
    <row r="791" spans="15:22" x14ac:dyDescent="0.25">
      <c r="O791" s="31" t="str">
        <f ca="1">IFERROR(IF(SERVIZIO!$A$3=1,IF(GETPIVOTDATA("N. Punti Vendita",$A$1,"Brand",$A791,"Data",DATE(YEAR(INDEX(Tendina_Data,SERVIZIO!$A$2)),MONTH(INDEX(Tendina_Data,SERVIZIO!$A$2)),1),"Settore",$B791)&lt;&gt;"",GETPIVOTDATA("N. Punti Vendita",$A$1,"Brand",$A791,"Data",DATE(YEAR(INDEX(Tendina_Data,SERVIZIO!$A$2)),MONTH(INDEX(Tendina_Data,SERVIZIO!$A$2)),1),"Settore",$B791),""),IF(AND(GETPIVOTDATA("N. Punti Vendita",$A$1,"Brand",$A791,"Data",DATE(YEAR(INDEX(Tendina_Data,SERVIZIO!$A$2)),MONTH(INDEX(Tendina_Data,SERVIZIO!$A$2)),1),"Settore",INDEX(Tendina_Settori,SERVIZIO!$A$3))&lt;&gt;"",INDEX(Tendina_Settori,SERVIZIO!$A$3)=$B791)=TRUE,GETPIVOTDATA("N. Punti Vendita",$A$1,"Brand",$A791,"Data",DATE(YEAR(INDEX(Tendina_Data,SERVIZIO!$A$2)),MONTH(INDEX(Tendina_Data,SERVIZIO!$A$2)),1),"Settore",INDEX(Tendina_Settori,SERVIZIO!$A$3)),"")),"")</f>
        <v/>
      </c>
      <c r="P791" s="31" t="str">
        <f ca="1">IF(O791&lt;&gt;"",O791-(COUNTIF($O$3:O791,O791)/1000),"")</f>
        <v/>
      </c>
      <c r="Q791" s="31" t="str">
        <f t="shared" ca="1" si="38"/>
        <v/>
      </c>
      <c r="R791" s="31"/>
      <c r="S791" s="31">
        <v>789</v>
      </c>
      <c r="T791" s="31" t="str">
        <f t="shared" ca="1" si="36"/>
        <v/>
      </c>
      <c r="U791" s="31" t="str">
        <f t="shared" ca="1" si="37"/>
        <v/>
      </c>
      <c r="V791" s="31" t="str">
        <f ca="1">IF(INDEX(Tendina_Brand_per_Settore,SERVIZIO!$A$4)='Pivot Punti Vendita'!$T791,'Pivot Punti Vendita'!$U791,"")</f>
        <v/>
      </c>
    </row>
    <row r="792" spans="15:22" x14ac:dyDescent="0.25">
      <c r="O792" s="31" t="str">
        <f ca="1">IFERROR(IF(SERVIZIO!$A$3=1,IF(GETPIVOTDATA("N. Punti Vendita",$A$1,"Brand",$A792,"Data",DATE(YEAR(INDEX(Tendina_Data,SERVIZIO!$A$2)),MONTH(INDEX(Tendina_Data,SERVIZIO!$A$2)),1),"Settore",$B792)&lt;&gt;"",GETPIVOTDATA("N. Punti Vendita",$A$1,"Brand",$A792,"Data",DATE(YEAR(INDEX(Tendina_Data,SERVIZIO!$A$2)),MONTH(INDEX(Tendina_Data,SERVIZIO!$A$2)),1),"Settore",$B792),""),IF(AND(GETPIVOTDATA("N. Punti Vendita",$A$1,"Brand",$A792,"Data",DATE(YEAR(INDEX(Tendina_Data,SERVIZIO!$A$2)),MONTH(INDEX(Tendina_Data,SERVIZIO!$A$2)),1),"Settore",INDEX(Tendina_Settori,SERVIZIO!$A$3))&lt;&gt;"",INDEX(Tendina_Settori,SERVIZIO!$A$3)=$B792)=TRUE,GETPIVOTDATA("N. Punti Vendita",$A$1,"Brand",$A792,"Data",DATE(YEAR(INDEX(Tendina_Data,SERVIZIO!$A$2)),MONTH(INDEX(Tendina_Data,SERVIZIO!$A$2)),1),"Settore",INDEX(Tendina_Settori,SERVIZIO!$A$3)),"")),"")</f>
        <v/>
      </c>
      <c r="P792" s="31" t="str">
        <f ca="1">IF(O792&lt;&gt;"",O792-(COUNTIF($O$3:O792,O792)/1000),"")</f>
        <v/>
      </c>
      <c r="Q792" s="31" t="str">
        <f t="shared" ca="1" si="38"/>
        <v/>
      </c>
      <c r="R792" s="31"/>
      <c r="S792" s="31">
        <v>790</v>
      </c>
      <c r="T792" s="31" t="str">
        <f t="shared" ca="1" si="36"/>
        <v/>
      </c>
      <c r="U792" s="31" t="str">
        <f t="shared" ca="1" si="37"/>
        <v/>
      </c>
      <c r="V792" s="31" t="str">
        <f ca="1">IF(INDEX(Tendina_Brand_per_Settore,SERVIZIO!$A$4)='Pivot Punti Vendita'!$T792,'Pivot Punti Vendita'!$U792,"")</f>
        <v/>
      </c>
    </row>
    <row r="793" spans="15:22" x14ac:dyDescent="0.25">
      <c r="O793" s="31" t="str">
        <f ca="1">IFERROR(IF(SERVIZIO!$A$3=1,IF(GETPIVOTDATA("N. Punti Vendita",$A$1,"Brand",$A793,"Data",DATE(YEAR(INDEX(Tendina_Data,SERVIZIO!$A$2)),MONTH(INDEX(Tendina_Data,SERVIZIO!$A$2)),1),"Settore",$B793)&lt;&gt;"",GETPIVOTDATA("N. Punti Vendita",$A$1,"Brand",$A793,"Data",DATE(YEAR(INDEX(Tendina_Data,SERVIZIO!$A$2)),MONTH(INDEX(Tendina_Data,SERVIZIO!$A$2)),1),"Settore",$B793),""),IF(AND(GETPIVOTDATA("N. Punti Vendita",$A$1,"Brand",$A793,"Data",DATE(YEAR(INDEX(Tendina_Data,SERVIZIO!$A$2)),MONTH(INDEX(Tendina_Data,SERVIZIO!$A$2)),1),"Settore",INDEX(Tendina_Settori,SERVIZIO!$A$3))&lt;&gt;"",INDEX(Tendina_Settori,SERVIZIO!$A$3)=$B793)=TRUE,GETPIVOTDATA("N. Punti Vendita",$A$1,"Brand",$A793,"Data",DATE(YEAR(INDEX(Tendina_Data,SERVIZIO!$A$2)),MONTH(INDEX(Tendina_Data,SERVIZIO!$A$2)),1),"Settore",INDEX(Tendina_Settori,SERVIZIO!$A$3)),"")),"")</f>
        <v/>
      </c>
      <c r="P793" s="31" t="str">
        <f ca="1">IF(O793&lt;&gt;"",O793-(COUNTIF($O$3:O793,O793)/1000),"")</f>
        <v/>
      </c>
      <c r="Q793" s="31" t="str">
        <f t="shared" ca="1" si="38"/>
        <v/>
      </c>
      <c r="R793" s="31"/>
      <c r="S793" s="31">
        <v>791</v>
      </c>
      <c r="T793" s="31" t="str">
        <f t="shared" ca="1" si="36"/>
        <v/>
      </c>
      <c r="U793" s="31" t="str">
        <f t="shared" ca="1" si="37"/>
        <v/>
      </c>
      <c r="V793" s="31" t="str">
        <f ca="1">IF(INDEX(Tendina_Brand_per_Settore,SERVIZIO!$A$4)='Pivot Punti Vendita'!$T793,'Pivot Punti Vendita'!$U793,"")</f>
        <v/>
      </c>
    </row>
    <row r="794" spans="15:22" x14ac:dyDescent="0.25">
      <c r="O794" s="31" t="str">
        <f ca="1">IFERROR(IF(SERVIZIO!$A$3=1,IF(GETPIVOTDATA("N. Punti Vendita",$A$1,"Brand",$A794,"Data",DATE(YEAR(INDEX(Tendina_Data,SERVIZIO!$A$2)),MONTH(INDEX(Tendina_Data,SERVIZIO!$A$2)),1),"Settore",$B794)&lt;&gt;"",GETPIVOTDATA("N. Punti Vendita",$A$1,"Brand",$A794,"Data",DATE(YEAR(INDEX(Tendina_Data,SERVIZIO!$A$2)),MONTH(INDEX(Tendina_Data,SERVIZIO!$A$2)),1),"Settore",$B794),""),IF(AND(GETPIVOTDATA("N. Punti Vendita",$A$1,"Brand",$A794,"Data",DATE(YEAR(INDEX(Tendina_Data,SERVIZIO!$A$2)),MONTH(INDEX(Tendina_Data,SERVIZIO!$A$2)),1),"Settore",INDEX(Tendina_Settori,SERVIZIO!$A$3))&lt;&gt;"",INDEX(Tendina_Settori,SERVIZIO!$A$3)=$B794)=TRUE,GETPIVOTDATA("N. Punti Vendita",$A$1,"Brand",$A794,"Data",DATE(YEAR(INDEX(Tendina_Data,SERVIZIO!$A$2)),MONTH(INDEX(Tendina_Data,SERVIZIO!$A$2)),1),"Settore",INDEX(Tendina_Settori,SERVIZIO!$A$3)),"")),"")</f>
        <v/>
      </c>
      <c r="P794" s="31" t="str">
        <f ca="1">IF(O794&lt;&gt;"",O794-(COUNTIF($O$3:O794,O794)/1000),"")</f>
        <v/>
      </c>
      <c r="Q794" s="31" t="str">
        <f t="shared" ca="1" si="38"/>
        <v/>
      </c>
      <c r="R794" s="31"/>
      <c r="S794" s="31">
        <v>792</v>
      </c>
      <c r="T794" s="31" t="str">
        <f t="shared" ca="1" si="36"/>
        <v/>
      </c>
      <c r="U794" s="31" t="str">
        <f t="shared" ca="1" si="37"/>
        <v/>
      </c>
      <c r="V794" s="31" t="str">
        <f ca="1">IF(INDEX(Tendina_Brand_per_Settore,SERVIZIO!$A$4)='Pivot Punti Vendita'!$T794,'Pivot Punti Vendita'!$U794,"")</f>
        <v/>
      </c>
    </row>
    <row r="795" spans="15:22" x14ac:dyDescent="0.25">
      <c r="O795" s="31" t="str">
        <f ca="1">IFERROR(IF(SERVIZIO!$A$3=1,IF(GETPIVOTDATA("N. Punti Vendita",$A$1,"Brand",$A795,"Data",DATE(YEAR(INDEX(Tendina_Data,SERVIZIO!$A$2)),MONTH(INDEX(Tendina_Data,SERVIZIO!$A$2)),1),"Settore",$B795)&lt;&gt;"",GETPIVOTDATA("N. Punti Vendita",$A$1,"Brand",$A795,"Data",DATE(YEAR(INDEX(Tendina_Data,SERVIZIO!$A$2)),MONTH(INDEX(Tendina_Data,SERVIZIO!$A$2)),1),"Settore",$B795),""),IF(AND(GETPIVOTDATA("N. Punti Vendita",$A$1,"Brand",$A795,"Data",DATE(YEAR(INDEX(Tendina_Data,SERVIZIO!$A$2)),MONTH(INDEX(Tendina_Data,SERVIZIO!$A$2)),1),"Settore",INDEX(Tendina_Settori,SERVIZIO!$A$3))&lt;&gt;"",INDEX(Tendina_Settori,SERVIZIO!$A$3)=$B795)=TRUE,GETPIVOTDATA("N. Punti Vendita",$A$1,"Brand",$A795,"Data",DATE(YEAR(INDEX(Tendina_Data,SERVIZIO!$A$2)),MONTH(INDEX(Tendina_Data,SERVIZIO!$A$2)),1),"Settore",INDEX(Tendina_Settori,SERVIZIO!$A$3)),"")),"")</f>
        <v/>
      </c>
      <c r="P795" s="31" t="str">
        <f ca="1">IF(O795&lt;&gt;"",O795-(COUNTIF($O$3:O795,O795)/1000),"")</f>
        <v/>
      </c>
      <c r="Q795" s="31" t="str">
        <f t="shared" ca="1" si="38"/>
        <v/>
      </c>
      <c r="R795" s="31"/>
      <c r="S795" s="31">
        <v>793</v>
      </c>
      <c r="T795" s="31" t="str">
        <f t="shared" ca="1" si="36"/>
        <v/>
      </c>
      <c r="U795" s="31" t="str">
        <f t="shared" ca="1" si="37"/>
        <v/>
      </c>
      <c r="V795" s="31" t="str">
        <f ca="1">IF(INDEX(Tendina_Brand_per_Settore,SERVIZIO!$A$4)='Pivot Punti Vendita'!$T795,'Pivot Punti Vendita'!$U795,"")</f>
        <v/>
      </c>
    </row>
    <row r="796" spans="15:22" x14ac:dyDescent="0.25">
      <c r="O796" s="31" t="str">
        <f ca="1">IFERROR(IF(SERVIZIO!$A$3=1,IF(GETPIVOTDATA("N. Punti Vendita",$A$1,"Brand",$A796,"Data",DATE(YEAR(INDEX(Tendina_Data,SERVIZIO!$A$2)),MONTH(INDEX(Tendina_Data,SERVIZIO!$A$2)),1),"Settore",$B796)&lt;&gt;"",GETPIVOTDATA("N. Punti Vendita",$A$1,"Brand",$A796,"Data",DATE(YEAR(INDEX(Tendina_Data,SERVIZIO!$A$2)),MONTH(INDEX(Tendina_Data,SERVIZIO!$A$2)),1),"Settore",$B796),""),IF(AND(GETPIVOTDATA("N. Punti Vendita",$A$1,"Brand",$A796,"Data",DATE(YEAR(INDEX(Tendina_Data,SERVIZIO!$A$2)),MONTH(INDEX(Tendina_Data,SERVIZIO!$A$2)),1),"Settore",INDEX(Tendina_Settori,SERVIZIO!$A$3))&lt;&gt;"",INDEX(Tendina_Settori,SERVIZIO!$A$3)=$B796)=TRUE,GETPIVOTDATA("N. Punti Vendita",$A$1,"Brand",$A796,"Data",DATE(YEAR(INDEX(Tendina_Data,SERVIZIO!$A$2)),MONTH(INDEX(Tendina_Data,SERVIZIO!$A$2)),1),"Settore",INDEX(Tendina_Settori,SERVIZIO!$A$3)),"")),"")</f>
        <v/>
      </c>
      <c r="P796" s="31" t="str">
        <f ca="1">IF(O796&lt;&gt;"",O796-(COUNTIF($O$3:O796,O796)/1000),"")</f>
        <v/>
      </c>
      <c r="Q796" s="31" t="str">
        <f t="shared" ca="1" si="38"/>
        <v/>
      </c>
      <c r="R796" s="31"/>
      <c r="S796" s="31">
        <v>794</v>
      </c>
      <c r="T796" s="31" t="str">
        <f t="shared" ca="1" si="36"/>
        <v/>
      </c>
      <c r="U796" s="31" t="str">
        <f t="shared" ca="1" si="37"/>
        <v/>
      </c>
      <c r="V796" s="31" t="str">
        <f ca="1">IF(INDEX(Tendina_Brand_per_Settore,SERVIZIO!$A$4)='Pivot Punti Vendita'!$T796,'Pivot Punti Vendita'!$U796,"")</f>
        <v/>
      </c>
    </row>
    <row r="797" spans="15:22" x14ac:dyDescent="0.25">
      <c r="O797" s="31" t="str">
        <f ca="1">IFERROR(IF(SERVIZIO!$A$3=1,IF(GETPIVOTDATA("N. Punti Vendita",$A$1,"Brand",$A797,"Data",DATE(YEAR(INDEX(Tendina_Data,SERVIZIO!$A$2)),MONTH(INDEX(Tendina_Data,SERVIZIO!$A$2)),1),"Settore",$B797)&lt;&gt;"",GETPIVOTDATA("N. Punti Vendita",$A$1,"Brand",$A797,"Data",DATE(YEAR(INDEX(Tendina_Data,SERVIZIO!$A$2)),MONTH(INDEX(Tendina_Data,SERVIZIO!$A$2)),1),"Settore",$B797),""),IF(AND(GETPIVOTDATA("N. Punti Vendita",$A$1,"Brand",$A797,"Data",DATE(YEAR(INDEX(Tendina_Data,SERVIZIO!$A$2)),MONTH(INDEX(Tendina_Data,SERVIZIO!$A$2)),1),"Settore",INDEX(Tendina_Settori,SERVIZIO!$A$3))&lt;&gt;"",INDEX(Tendina_Settori,SERVIZIO!$A$3)=$B797)=TRUE,GETPIVOTDATA("N. Punti Vendita",$A$1,"Brand",$A797,"Data",DATE(YEAR(INDEX(Tendina_Data,SERVIZIO!$A$2)),MONTH(INDEX(Tendina_Data,SERVIZIO!$A$2)),1),"Settore",INDEX(Tendina_Settori,SERVIZIO!$A$3)),"")),"")</f>
        <v/>
      </c>
      <c r="P797" s="31" t="str">
        <f ca="1">IF(O797&lt;&gt;"",O797-(COUNTIF($O$3:O797,O797)/1000),"")</f>
        <v/>
      </c>
      <c r="Q797" s="31" t="str">
        <f t="shared" ca="1" si="38"/>
        <v/>
      </c>
      <c r="R797" s="31"/>
      <c r="S797" s="31">
        <v>795</v>
      </c>
      <c r="T797" s="31" t="str">
        <f t="shared" ca="1" si="36"/>
        <v/>
      </c>
      <c r="U797" s="31" t="str">
        <f t="shared" ca="1" si="37"/>
        <v/>
      </c>
      <c r="V797" s="31" t="str">
        <f ca="1">IF(INDEX(Tendina_Brand_per_Settore,SERVIZIO!$A$4)='Pivot Punti Vendita'!$T797,'Pivot Punti Vendita'!$U797,"")</f>
        <v/>
      </c>
    </row>
    <row r="798" spans="15:22" x14ac:dyDescent="0.25">
      <c r="O798" s="31" t="str">
        <f ca="1">IFERROR(IF(SERVIZIO!$A$3=1,IF(GETPIVOTDATA("N. Punti Vendita",$A$1,"Brand",$A798,"Data",DATE(YEAR(INDEX(Tendina_Data,SERVIZIO!$A$2)),MONTH(INDEX(Tendina_Data,SERVIZIO!$A$2)),1),"Settore",$B798)&lt;&gt;"",GETPIVOTDATA("N. Punti Vendita",$A$1,"Brand",$A798,"Data",DATE(YEAR(INDEX(Tendina_Data,SERVIZIO!$A$2)),MONTH(INDEX(Tendina_Data,SERVIZIO!$A$2)),1),"Settore",$B798),""),IF(AND(GETPIVOTDATA("N. Punti Vendita",$A$1,"Brand",$A798,"Data",DATE(YEAR(INDEX(Tendina_Data,SERVIZIO!$A$2)),MONTH(INDEX(Tendina_Data,SERVIZIO!$A$2)),1),"Settore",INDEX(Tendina_Settori,SERVIZIO!$A$3))&lt;&gt;"",INDEX(Tendina_Settori,SERVIZIO!$A$3)=$B798)=TRUE,GETPIVOTDATA("N. Punti Vendita",$A$1,"Brand",$A798,"Data",DATE(YEAR(INDEX(Tendina_Data,SERVIZIO!$A$2)),MONTH(INDEX(Tendina_Data,SERVIZIO!$A$2)),1),"Settore",INDEX(Tendina_Settori,SERVIZIO!$A$3)),"")),"")</f>
        <v/>
      </c>
      <c r="P798" s="31" t="str">
        <f ca="1">IF(O798&lt;&gt;"",O798-(COUNTIF($O$3:O798,O798)/1000),"")</f>
        <v/>
      </c>
      <c r="Q798" s="31" t="str">
        <f t="shared" ca="1" si="38"/>
        <v/>
      </c>
      <c r="R798" s="31"/>
      <c r="S798" s="31">
        <v>796</v>
      </c>
      <c r="T798" s="31" t="str">
        <f t="shared" ca="1" si="36"/>
        <v/>
      </c>
      <c r="U798" s="31" t="str">
        <f t="shared" ca="1" si="37"/>
        <v/>
      </c>
      <c r="V798" s="31" t="str">
        <f ca="1">IF(INDEX(Tendina_Brand_per_Settore,SERVIZIO!$A$4)='Pivot Punti Vendita'!$T798,'Pivot Punti Vendita'!$U798,"")</f>
        <v/>
      </c>
    </row>
    <row r="799" spans="15:22" x14ac:dyDescent="0.25">
      <c r="O799" s="31" t="str">
        <f ca="1">IFERROR(IF(SERVIZIO!$A$3=1,IF(GETPIVOTDATA("N. Punti Vendita",$A$1,"Brand",$A799,"Data",DATE(YEAR(INDEX(Tendina_Data,SERVIZIO!$A$2)),MONTH(INDEX(Tendina_Data,SERVIZIO!$A$2)),1),"Settore",$B799)&lt;&gt;"",GETPIVOTDATA("N. Punti Vendita",$A$1,"Brand",$A799,"Data",DATE(YEAR(INDEX(Tendina_Data,SERVIZIO!$A$2)),MONTH(INDEX(Tendina_Data,SERVIZIO!$A$2)),1),"Settore",$B799),""),IF(AND(GETPIVOTDATA("N. Punti Vendita",$A$1,"Brand",$A799,"Data",DATE(YEAR(INDEX(Tendina_Data,SERVIZIO!$A$2)),MONTH(INDEX(Tendina_Data,SERVIZIO!$A$2)),1),"Settore",INDEX(Tendina_Settori,SERVIZIO!$A$3))&lt;&gt;"",INDEX(Tendina_Settori,SERVIZIO!$A$3)=$B799)=TRUE,GETPIVOTDATA("N. Punti Vendita",$A$1,"Brand",$A799,"Data",DATE(YEAR(INDEX(Tendina_Data,SERVIZIO!$A$2)),MONTH(INDEX(Tendina_Data,SERVIZIO!$A$2)),1),"Settore",INDEX(Tendina_Settori,SERVIZIO!$A$3)),"")),"")</f>
        <v/>
      </c>
      <c r="P799" s="31" t="str">
        <f ca="1">IF(O799&lt;&gt;"",O799-(COUNTIF($O$3:O799,O799)/1000),"")</f>
        <v/>
      </c>
      <c r="Q799" s="31" t="str">
        <f t="shared" ca="1" si="38"/>
        <v/>
      </c>
      <c r="R799" s="31"/>
      <c r="S799" s="31">
        <v>797</v>
      </c>
      <c r="T799" s="31" t="str">
        <f t="shared" ca="1" si="36"/>
        <v/>
      </c>
      <c r="U799" s="31" t="str">
        <f t="shared" ca="1" si="37"/>
        <v/>
      </c>
      <c r="V799" s="31" t="str">
        <f ca="1">IF(INDEX(Tendina_Brand_per_Settore,SERVIZIO!$A$4)='Pivot Punti Vendita'!$T799,'Pivot Punti Vendita'!$U799,"")</f>
        <v/>
      </c>
    </row>
    <row r="800" spans="15:22" x14ac:dyDescent="0.25">
      <c r="O800" s="31" t="str">
        <f ca="1">IFERROR(IF(SERVIZIO!$A$3=1,IF(GETPIVOTDATA("N. Punti Vendita",$A$1,"Brand",$A800,"Data",DATE(YEAR(INDEX(Tendina_Data,SERVIZIO!$A$2)),MONTH(INDEX(Tendina_Data,SERVIZIO!$A$2)),1),"Settore",$B800)&lt;&gt;"",GETPIVOTDATA("N. Punti Vendita",$A$1,"Brand",$A800,"Data",DATE(YEAR(INDEX(Tendina_Data,SERVIZIO!$A$2)),MONTH(INDEX(Tendina_Data,SERVIZIO!$A$2)),1),"Settore",$B800),""),IF(AND(GETPIVOTDATA("N. Punti Vendita",$A$1,"Brand",$A800,"Data",DATE(YEAR(INDEX(Tendina_Data,SERVIZIO!$A$2)),MONTH(INDEX(Tendina_Data,SERVIZIO!$A$2)),1),"Settore",INDEX(Tendina_Settori,SERVIZIO!$A$3))&lt;&gt;"",INDEX(Tendina_Settori,SERVIZIO!$A$3)=$B800)=TRUE,GETPIVOTDATA("N. Punti Vendita",$A$1,"Brand",$A800,"Data",DATE(YEAR(INDEX(Tendina_Data,SERVIZIO!$A$2)),MONTH(INDEX(Tendina_Data,SERVIZIO!$A$2)),1),"Settore",INDEX(Tendina_Settori,SERVIZIO!$A$3)),"")),"")</f>
        <v/>
      </c>
      <c r="P800" s="31" t="str">
        <f ca="1">IF(O800&lt;&gt;"",O800-(COUNTIF($O$3:O800,O800)/1000),"")</f>
        <v/>
      </c>
      <c r="Q800" s="31" t="str">
        <f t="shared" ca="1" si="38"/>
        <v/>
      </c>
      <c r="R800" s="31"/>
      <c r="S800" s="31">
        <v>798</v>
      </c>
      <c r="T800" s="31" t="str">
        <f t="shared" ca="1" si="36"/>
        <v/>
      </c>
      <c r="U800" s="31" t="str">
        <f t="shared" ca="1" si="37"/>
        <v/>
      </c>
      <c r="V800" s="31" t="str">
        <f ca="1">IF(INDEX(Tendina_Brand_per_Settore,SERVIZIO!$A$4)='Pivot Punti Vendita'!$T800,'Pivot Punti Vendita'!$U800,"")</f>
        <v/>
      </c>
    </row>
    <row r="801" spans="15:22" x14ac:dyDescent="0.25">
      <c r="O801" s="31" t="str">
        <f ca="1">IFERROR(IF(SERVIZIO!$A$3=1,IF(GETPIVOTDATA("N. Punti Vendita",$A$1,"Brand",$A801,"Data",DATE(YEAR(INDEX(Tendina_Data,SERVIZIO!$A$2)),MONTH(INDEX(Tendina_Data,SERVIZIO!$A$2)),1),"Settore",$B801)&lt;&gt;"",GETPIVOTDATA("N. Punti Vendita",$A$1,"Brand",$A801,"Data",DATE(YEAR(INDEX(Tendina_Data,SERVIZIO!$A$2)),MONTH(INDEX(Tendina_Data,SERVIZIO!$A$2)),1),"Settore",$B801),""),IF(AND(GETPIVOTDATA("N. Punti Vendita",$A$1,"Brand",$A801,"Data",DATE(YEAR(INDEX(Tendina_Data,SERVIZIO!$A$2)),MONTH(INDEX(Tendina_Data,SERVIZIO!$A$2)),1),"Settore",INDEX(Tendina_Settori,SERVIZIO!$A$3))&lt;&gt;"",INDEX(Tendina_Settori,SERVIZIO!$A$3)=$B801)=TRUE,GETPIVOTDATA("N. Punti Vendita",$A$1,"Brand",$A801,"Data",DATE(YEAR(INDEX(Tendina_Data,SERVIZIO!$A$2)),MONTH(INDEX(Tendina_Data,SERVIZIO!$A$2)),1),"Settore",INDEX(Tendina_Settori,SERVIZIO!$A$3)),"")),"")</f>
        <v/>
      </c>
      <c r="P801" s="31" t="str">
        <f ca="1">IF(O801&lt;&gt;"",O801-(COUNTIF($O$3:O801,O801)/1000),"")</f>
        <v/>
      </c>
      <c r="Q801" s="31" t="str">
        <f t="shared" ca="1" si="38"/>
        <v/>
      </c>
      <c r="R801" s="31"/>
      <c r="S801" s="31">
        <v>799</v>
      </c>
      <c r="T801" s="31" t="str">
        <f t="shared" ca="1" si="36"/>
        <v/>
      </c>
      <c r="U801" s="31" t="str">
        <f t="shared" ca="1" si="37"/>
        <v/>
      </c>
      <c r="V801" s="31" t="str">
        <f ca="1">IF(INDEX(Tendina_Brand_per_Settore,SERVIZIO!$A$4)='Pivot Punti Vendita'!$T801,'Pivot Punti Vendita'!$U801,"")</f>
        <v/>
      </c>
    </row>
    <row r="802" spans="15:22" x14ac:dyDescent="0.25">
      <c r="O802" s="31" t="str">
        <f ca="1">IFERROR(IF(SERVIZIO!$A$3=1,IF(GETPIVOTDATA("N. Punti Vendita",$A$1,"Brand",$A802,"Data",DATE(YEAR(INDEX(Tendina_Data,SERVIZIO!$A$2)),MONTH(INDEX(Tendina_Data,SERVIZIO!$A$2)),1),"Settore",$B802)&lt;&gt;"",GETPIVOTDATA("N. Punti Vendita",$A$1,"Brand",$A802,"Data",DATE(YEAR(INDEX(Tendina_Data,SERVIZIO!$A$2)),MONTH(INDEX(Tendina_Data,SERVIZIO!$A$2)),1),"Settore",$B802),""),IF(AND(GETPIVOTDATA("N. Punti Vendita",$A$1,"Brand",$A802,"Data",DATE(YEAR(INDEX(Tendina_Data,SERVIZIO!$A$2)),MONTH(INDEX(Tendina_Data,SERVIZIO!$A$2)),1),"Settore",INDEX(Tendina_Settori,SERVIZIO!$A$3))&lt;&gt;"",INDEX(Tendina_Settori,SERVIZIO!$A$3)=$B802)=TRUE,GETPIVOTDATA("N. Punti Vendita",$A$1,"Brand",$A802,"Data",DATE(YEAR(INDEX(Tendina_Data,SERVIZIO!$A$2)),MONTH(INDEX(Tendina_Data,SERVIZIO!$A$2)),1),"Settore",INDEX(Tendina_Settori,SERVIZIO!$A$3)),"")),"")</f>
        <v/>
      </c>
      <c r="P802" s="31" t="str">
        <f ca="1">IF(O802&lt;&gt;"",O802-(COUNTIF($O$3:O802,O802)/1000),"")</f>
        <v/>
      </c>
      <c r="Q802" s="31" t="str">
        <f t="shared" ca="1" si="38"/>
        <v/>
      </c>
      <c r="R802" s="31"/>
      <c r="S802" s="31">
        <v>800</v>
      </c>
      <c r="T802" s="31" t="str">
        <f t="shared" ca="1" si="36"/>
        <v/>
      </c>
      <c r="U802" s="31" t="str">
        <f t="shared" ca="1" si="37"/>
        <v/>
      </c>
      <c r="V802" s="31" t="str">
        <f ca="1">IF(INDEX(Tendina_Brand_per_Settore,SERVIZIO!$A$4)='Pivot Punti Vendita'!$T802,'Pivot Punti Vendita'!$U802,"")</f>
        <v/>
      </c>
    </row>
    <row r="803" spans="15:22" x14ac:dyDescent="0.25">
      <c r="O803" s="31" t="str">
        <f ca="1">IFERROR(IF(SERVIZIO!$A$3=1,IF(GETPIVOTDATA("N. Punti Vendita",$A$1,"Brand",$A803,"Data",DATE(YEAR(INDEX(Tendina_Data,SERVIZIO!$A$2)),MONTH(INDEX(Tendina_Data,SERVIZIO!$A$2)),1),"Settore",$B803)&lt;&gt;"",GETPIVOTDATA("N. Punti Vendita",$A$1,"Brand",$A803,"Data",DATE(YEAR(INDEX(Tendina_Data,SERVIZIO!$A$2)),MONTH(INDEX(Tendina_Data,SERVIZIO!$A$2)),1),"Settore",$B803),""),IF(AND(GETPIVOTDATA("N. Punti Vendita",$A$1,"Brand",$A803,"Data",DATE(YEAR(INDEX(Tendina_Data,SERVIZIO!$A$2)),MONTH(INDEX(Tendina_Data,SERVIZIO!$A$2)),1),"Settore",INDEX(Tendina_Settori,SERVIZIO!$A$3))&lt;&gt;"",INDEX(Tendina_Settori,SERVIZIO!$A$3)=$B803)=TRUE,GETPIVOTDATA("N. Punti Vendita",$A$1,"Brand",$A803,"Data",DATE(YEAR(INDEX(Tendina_Data,SERVIZIO!$A$2)),MONTH(INDEX(Tendina_Data,SERVIZIO!$A$2)),1),"Settore",INDEX(Tendina_Settori,SERVIZIO!$A$3)),"")),"")</f>
        <v/>
      </c>
      <c r="P803" s="31" t="str">
        <f ca="1">IF(O803&lt;&gt;"",O803-(COUNTIF($O$3:O803,O803)/1000),"")</f>
        <v/>
      </c>
      <c r="Q803" s="31" t="str">
        <f t="shared" ca="1" si="38"/>
        <v/>
      </c>
      <c r="R803" s="31"/>
      <c r="S803" s="31">
        <v>801</v>
      </c>
      <c r="T803" s="31" t="str">
        <f t="shared" ca="1" si="36"/>
        <v/>
      </c>
      <c r="U803" s="31" t="str">
        <f t="shared" ca="1" si="37"/>
        <v/>
      </c>
      <c r="V803" s="31" t="str">
        <f ca="1">IF(INDEX(Tendina_Brand_per_Settore,SERVIZIO!$A$4)='Pivot Punti Vendita'!$T803,'Pivot Punti Vendita'!$U803,"")</f>
        <v/>
      </c>
    </row>
    <row r="804" spans="15:22" x14ac:dyDescent="0.25">
      <c r="O804" s="31" t="str">
        <f ca="1">IFERROR(IF(SERVIZIO!$A$3=1,IF(GETPIVOTDATA("N. Punti Vendita",$A$1,"Brand",$A804,"Data",DATE(YEAR(INDEX(Tendina_Data,SERVIZIO!$A$2)),MONTH(INDEX(Tendina_Data,SERVIZIO!$A$2)),1),"Settore",$B804)&lt;&gt;"",GETPIVOTDATA("N. Punti Vendita",$A$1,"Brand",$A804,"Data",DATE(YEAR(INDEX(Tendina_Data,SERVIZIO!$A$2)),MONTH(INDEX(Tendina_Data,SERVIZIO!$A$2)),1),"Settore",$B804),""),IF(AND(GETPIVOTDATA("N. Punti Vendita",$A$1,"Brand",$A804,"Data",DATE(YEAR(INDEX(Tendina_Data,SERVIZIO!$A$2)),MONTH(INDEX(Tendina_Data,SERVIZIO!$A$2)),1),"Settore",INDEX(Tendina_Settori,SERVIZIO!$A$3))&lt;&gt;"",INDEX(Tendina_Settori,SERVIZIO!$A$3)=$B804)=TRUE,GETPIVOTDATA("N. Punti Vendita",$A$1,"Brand",$A804,"Data",DATE(YEAR(INDEX(Tendina_Data,SERVIZIO!$A$2)),MONTH(INDEX(Tendina_Data,SERVIZIO!$A$2)),1),"Settore",INDEX(Tendina_Settori,SERVIZIO!$A$3)),"")),"")</f>
        <v/>
      </c>
      <c r="P804" s="31" t="str">
        <f ca="1">IF(O804&lt;&gt;"",O804-(COUNTIF($O$3:O804,O804)/1000),"")</f>
        <v/>
      </c>
      <c r="Q804" s="31" t="str">
        <f t="shared" ca="1" si="38"/>
        <v/>
      </c>
      <c r="R804" s="31"/>
      <c r="S804" s="31">
        <v>802</v>
      </c>
      <c r="T804" s="31" t="str">
        <f t="shared" ca="1" si="36"/>
        <v/>
      </c>
      <c r="U804" s="31" t="str">
        <f t="shared" ca="1" si="37"/>
        <v/>
      </c>
      <c r="V804" s="31" t="str">
        <f ca="1">IF(INDEX(Tendina_Brand_per_Settore,SERVIZIO!$A$4)='Pivot Punti Vendita'!$T804,'Pivot Punti Vendita'!$U804,"")</f>
        <v/>
      </c>
    </row>
    <row r="805" spans="15:22" x14ac:dyDescent="0.25">
      <c r="O805" s="31" t="str">
        <f ca="1">IFERROR(IF(SERVIZIO!$A$3=1,IF(GETPIVOTDATA("N. Punti Vendita",$A$1,"Brand",$A805,"Data",DATE(YEAR(INDEX(Tendina_Data,SERVIZIO!$A$2)),MONTH(INDEX(Tendina_Data,SERVIZIO!$A$2)),1),"Settore",$B805)&lt;&gt;"",GETPIVOTDATA("N. Punti Vendita",$A$1,"Brand",$A805,"Data",DATE(YEAR(INDEX(Tendina_Data,SERVIZIO!$A$2)),MONTH(INDEX(Tendina_Data,SERVIZIO!$A$2)),1),"Settore",$B805),""),IF(AND(GETPIVOTDATA("N. Punti Vendita",$A$1,"Brand",$A805,"Data",DATE(YEAR(INDEX(Tendina_Data,SERVIZIO!$A$2)),MONTH(INDEX(Tendina_Data,SERVIZIO!$A$2)),1),"Settore",INDEX(Tendina_Settori,SERVIZIO!$A$3))&lt;&gt;"",INDEX(Tendina_Settori,SERVIZIO!$A$3)=$B805)=TRUE,GETPIVOTDATA("N. Punti Vendita",$A$1,"Brand",$A805,"Data",DATE(YEAR(INDEX(Tendina_Data,SERVIZIO!$A$2)),MONTH(INDEX(Tendina_Data,SERVIZIO!$A$2)),1),"Settore",INDEX(Tendina_Settori,SERVIZIO!$A$3)),"")),"")</f>
        <v/>
      </c>
      <c r="P805" s="31" t="str">
        <f ca="1">IF(O805&lt;&gt;"",O805-(COUNTIF($O$3:O805,O805)/1000),"")</f>
        <v/>
      </c>
      <c r="Q805" s="31" t="str">
        <f t="shared" ca="1" si="38"/>
        <v/>
      </c>
      <c r="R805" s="31"/>
      <c r="S805" s="31">
        <v>803</v>
      </c>
      <c r="T805" s="31" t="str">
        <f t="shared" ca="1" si="36"/>
        <v/>
      </c>
      <c r="U805" s="31" t="str">
        <f t="shared" ca="1" si="37"/>
        <v/>
      </c>
      <c r="V805" s="31" t="str">
        <f ca="1">IF(INDEX(Tendina_Brand_per_Settore,SERVIZIO!$A$4)='Pivot Punti Vendita'!$T805,'Pivot Punti Vendita'!$U805,"")</f>
        <v/>
      </c>
    </row>
    <row r="806" spans="15:22" x14ac:dyDescent="0.25">
      <c r="O806" s="31" t="str">
        <f ca="1">IFERROR(IF(SERVIZIO!$A$3=1,IF(GETPIVOTDATA("N. Punti Vendita",$A$1,"Brand",$A806,"Data",DATE(YEAR(INDEX(Tendina_Data,SERVIZIO!$A$2)),MONTH(INDEX(Tendina_Data,SERVIZIO!$A$2)),1),"Settore",$B806)&lt;&gt;"",GETPIVOTDATA("N. Punti Vendita",$A$1,"Brand",$A806,"Data",DATE(YEAR(INDEX(Tendina_Data,SERVIZIO!$A$2)),MONTH(INDEX(Tendina_Data,SERVIZIO!$A$2)),1),"Settore",$B806),""),IF(AND(GETPIVOTDATA("N. Punti Vendita",$A$1,"Brand",$A806,"Data",DATE(YEAR(INDEX(Tendina_Data,SERVIZIO!$A$2)),MONTH(INDEX(Tendina_Data,SERVIZIO!$A$2)),1),"Settore",INDEX(Tendina_Settori,SERVIZIO!$A$3))&lt;&gt;"",INDEX(Tendina_Settori,SERVIZIO!$A$3)=$B806)=TRUE,GETPIVOTDATA("N. Punti Vendita",$A$1,"Brand",$A806,"Data",DATE(YEAR(INDEX(Tendina_Data,SERVIZIO!$A$2)),MONTH(INDEX(Tendina_Data,SERVIZIO!$A$2)),1),"Settore",INDEX(Tendina_Settori,SERVIZIO!$A$3)),"")),"")</f>
        <v/>
      </c>
      <c r="P806" s="31" t="str">
        <f ca="1">IF(O806&lt;&gt;"",O806-(COUNTIF($O$3:O806,O806)/1000),"")</f>
        <v/>
      </c>
      <c r="Q806" s="31" t="str">
        <f t="shared" ca="1" si="38"/>
        <v/>
      </c>
      <c r="R806" s="31"/>
      <c r="S806" s="31">
        <v>804</v>
      </c>
      <c r="T806" s="31" t="str">
        <f t="shared" ca="1" si="36"/>
        <v/>
      </c>
      <c r="U806" s="31" t="str">
        <f t="shared" ca="1" si="37"/>
        <v/>
      </c>
      <c r="V806" s="31" t="str">
        <f ca="1">IF(INDEX(Tendina_Brand_per_Settore,SERVIZIO!$A$4)='Pivot Punti Vendita'!$T806,'Pivot Punti Vendita'!$U806,"")</f>
        <v/>
      </c>
    </row>
    <row r="807" spans="15:22" x14ac:dyDescent="0.25">
      <c r="O807" s="31" t="str">
        <f ca="1">IFERROR(IF(SERVIZIO!$A$3=1,IF(GETPIVOTDATA("N. Punti Vendita",$A$1,"Brand",$A807,"Data",DATE(YEAR(INDEX(Tendina_Data,SERVIZIO!$A$2)),MONTH(INDEX(Tendina_Data,SERVIZIO!$A$2)),1),"Settore",$B807)&lt;&gt;"",GETPIVOTDATA("N. Punti Vendita",$A$1,"Brand",$A807,"Data",DATE(YEAR(INDEX(Tendina_Data,SERVIZIO!$A$2)),MONTH(INDEX(Tendina_Data,SERVIZIO!$A$2)),1),"Settore",$B807),""),IF(AND(GETPIVOTDATA("N. Punti Vendita",$A$1,"Brand",$A807,"Data",DATE(YEAR(INDEX(Tendina_Data,SERVIZIO!$A$2)),MONTH(INDEX(Tendina_Data,SERVIZIO!$A$2)),1),"Settore",INDEX(Tendina_Settori,SERVIZIO!$A$3))&lt;&gt;"",INDEX(Tendina_Settori,SERVIZIO!$A$3)=$B807)=TRUE,GETPIVOTDATA("N. Punti Vendita",$A$1,"Brand",$A807,"Data",DATE(YEAR(INDEX(Tendina_Data,SERVIZIO!$A$2)),MONTH(INDEX(Tendina_Data,SERVIZIO!$A$2)),1),"Settore",INDEX(Tendina_Settori,SERVIZIO!$A$3)),"")),"")</f>
        <v/>
      </c>
      <c r="P807" s="31" t="str">
        <f ca="1">IF(O807&lt;&gt;"",O807-(COUNTIF($O$3:O807,O807)/1000),"")</f>
        <v/>
      </c>
      <c r="Q807" s="31" t="str">
        <f t="shared" ca="1" si="38"/>
        <v/>
      </c>
      <c r="R807" s="31"/>
      <c r="S807" s="31">
        <v>805</v>
      </c>
      <c r="T807" s="31" t="str">
        <f t="shared" ca="1" si="36"/>
        <v/>
      </c>
      <c r="U807" s="31" t="str">
        <f t="shared" ca="1" si="37"/>
        <v/>
      </c>
      <c r="V807" s="31" t="str">
        <f ca="1">IF(INDEX(Tendina_Brand_per_Settore,SERVIZIO!$A$4)='Pivot Punti Vendita'!$T807,'Pivot Punti Vendita'!$U807,"")</f>
        <v/>
      </c>
    </row>
    <row r="808" spans="15:22" x14ac:dyDescent="0.25">
      <c r="O808" s="31" t="str">
        <f ca="1">IFERROR(IF(SERVIZIO!$A$3=1,IF(GETPIVOTDATA("N. Punti Vendita",$A$1,"Brand",$A808,"Data",DATE(YEAR(INDEX(Tendina_Data,SERVIZIO!$A$2)),MONTH(INDEX(Tendina_Data,SERVIZIO!$A$2)),1),"Settore",$B808)&lt;&gt;"",GETPIVOTDATA("N. Punti Vendita",$A$1,"Brand",$A808,"Data",DATE(YEAR(INDEX(Tendina_Data,SERVIZIO!$A$2)),MONTH(INDEX(Tendina_Data,SERVIZIO!$A$2)),1),"Settore",$B808),""),IF(AND(GETPIVOTDATA("N. Punti Vendita",$A$1,"Brand",$A808,"Data",DATE(YEAR(INDEX(Tendina_Data,SERVIZIO!$A$2)),MONTH(INDEX(Tendina_Data,SERVIZIO!$A$2)),1),"Settore",INDEX(Tendina_Settori,SERVIZIO!$A$3))&lt;&gt;"",INDEX(Tendina_Settori,SERVIZIO!$A$3)=$B808)=TRUE,GETPIVOTDATA("N. Punti Vendita",$A$1,"Brand",$A808,"Data",DATE(YEAR(INDEX(Tendina_Data,SERVIZIO!$A$2)),MONTH(INDEX(Tendina_Data,SERVIZIO!$A$2)),1),"Settore",INDEX(Tendina_Settori,SERVIZIO!$A$3)),"")),"")</f>
        <v/>
      </c>
      <c r="P808" s="31" t="str">
        <f ca="1">IF(O808&lt;&gt;"",O808-(COUNTIF($O$3:O808,O808)/1000),"")</f>
        <v/>
      </c>
      <c r="Q808" s="31" t="str">
        <f t="shared" ca="1" si="38"/>
        <v/>
      </c>
      <c r="R808" s="31"/>
      <c r="S808" s="31">
        <v>806</v>
      </c>
      <c r="T808" s="31" t="str">
        <f t="shared" ca="1" si="36"/>
        <v/>
      </c>
      <c r="U808" s="31" t="str">
        <f t="shared" ca="1" si="37"/>
        <v/>
      </c>
      <c r="V808" s="31" t="str">
        <f ca="1">IF(INDEX(Tendina_Brand_per_Settore,SERVIZIO!$A$4)='Pivot Punti Vendita'!$T808,'Pivot Punti Vendita'!$U808,"")</f>
        <v/>
      </c>
    </row>
    <row r="809" spans="15:22" x14ac:dyDescent="0.25">
      <c r="O809" s="31" t="str">
        <f ca="1">IFERROR(IF(SERVIZIO!$A$3=1,IF(GETPIVOTDATA("N. Punti Vendita",$A$1,"Brand",$A809,"Data",DATE(YEAR(INDEX(Tendina_Data,SERVIZIO!$A$2)),MONTH(INDEX(Tendina_Data,SERVIZIO!$A$2)),1),"Settore",$B809)&lt;&gt;"",GETPIVOTDATA("N. Punti Vendita",$A$1,"Brand",$A809,"Data",DATE(YEAR(INDEX(Tendina_Data,SERVIZIO!$A$2)),MONTH(INDEX(Tendina_Data,SERVIZIO!$A$2)),1),"Settore",$B809),""),IF(AND(GETPIVOTDATA("N. Punti Vendita",$A$1,"Brand",$A809,"Data",DATE(YEAR(INDEX(Tendina_Data,SERVIZIO!$A$2)),MONTH(INDEX(Tendina_Data,SERVIZIO!$A$2)),1),"Settore",INDEX(Tendina_Settori,SERVIZIO!$A$3))&lt;&gt;"",INDEX(Tendina_Settori,SERVIZIO!$A$3)=$B809)=TRUE,GETPIVOTDATA("N. Punti Vendita",$A$1,"Brand",$A809,"Data",DATE(YEAR(INDEX(Tendina_Data,SERVIZIO!$A$2)),MONTH(INDEX(Tendina_Data,SERVIZIO!$A$2)),1),"Settore",INDEX(Tendina_Settori,SERVIZIO!$A$3)),"")),"")</f>
        <v/>
      </c>
      <c r="P809" s="31" t="str">
        <f ca="1">IF(O809&lt;&gt;"",O809-(COUNTIF($O$3:O809,O809)/1000),"")</f>
        <v/>
      </c>
      <c r="Q809" s="31" t="str">
        <f t="shared" ca="1" si="38"/>
        <v/>
      </c>
      <c r="R809" s="31"/>
      <c r="S809" s="31">
        <v>807</v>
      </c>
      <c r="T809" s="31" t="str">
        <f t="shared" ca="1" si="36"/>
        <v/>
      </c>
      <c r="U809" s="31" t="str">
        <f t="shared" ca="1" si="37"/>
        <v/>
      </c>
      <c r="V809" s="31" t="str">
        <f ca="1">IF(INDEX(Tendina_Brand_per_Settore,SERVIZIO!$A$4)='Pivot Punti Vendita'!$T809,'Pivot Punti Vendita'!$U809,"")</f>
        <v/>
      </c>
    </row>
    <row r="810" spans="15:22" x14ac:dyDescent="0.25">
      <c r="O810" s="31" t="str">
        <f ca="1">IFERROR(IF(SERVIZIO!$A$3=1,IF(GETPIVOTDATA("N. Punti Vendita",$A$1,"Brand",$A810,"Data",DATE(YEAR(INDEX(Tendina_Data,SERVIZIO!$A$2)),MONTH(INDEX(Tendina_Data,SERVIZIO!$A$2)),1),"Settore",$B810)&lt;&gt;"",GETPIVOTDATA("N. Punti Vendita",$A$1,"Brand",$A810,"Data",DATE(YEAR(INDEX(Tendina_Data,SERVIZIO!$A$2)),MONTH(INDEX(Tendina_Data,SERVIZIO!$A$2)),1),"Settore",$B810),""),IF(AND(GETPIVOTDATA("N. Punti Vendita",$A$1,"Brand",$A810,"Data",DATE(YEAR(INDEX(Tendina_Data,SERVIZIO!$A$2)),MONTH(INDEX(Tendina_Data,SERVIZIO!$A$2)),1),"Settore",INDEX(Tendina_Settori,SERVIZIO!$A$3))&lt;&gt;"",INDEX(Tendina_Settori,SERVIZIO!$A$3)=$B810)=TRUE,GETPIVOTDATA("N. Punti Vendita",$A$1,"Brand",$A810,"Data",DATE(YEAR(INDEX(Tendina_Data,SERVIZIO!$A$2)),MONTH(INDEX(Tendina_Data,SERVIZIO!$A$2)),1),"Settore",INDEX(Tendina_Settori,SERVIZIO!$A$3)),"")),"")</f>
        <v/>
      </c>
      <c r="P810" s="31" t="str">
        <f ca="1">IF(O810&lt;&gt;"",O810-(COUNTIF($O$3:O810,O810)/1000),"")</f>
        <v/>
      </c>
      <c r="Q810" s="31" t="str">
        <f t="shared" ca="1" si="38"/>
        <v/>
      </c>
      <c r="R810" s="31"/>
      <c r="S810" s="31">
        <v>808</v>
      </c>
      <c r="T810" s="31" t="str">
        <f t="shared" ca="1" si="36"/>
        <v/>
      </c>
      <c r="U810" s="31" t="str">
        <f t="shared" ca="1" si="37"/>
        <v/>
      </c>
      <c r="V810" s="31" t="str">
        <f ca="1">IF(INDEX(Tendina_Brand_per_Settore,SERVIZIO!$A$4)='Pivot Punti Vendita'!$T810,'Pivot Punti Vendita'!$U810,"")</f>
        <v/>
      </c>
    </row>
    <row r="811" spans="15:22" x14ac:dyDescent="0.25">
      <c r="O811" s="31" t="str">
        <f ca="1">IFERROR(IF(SERVIZIO!$A$3=1,IF(GETPIVOTDATA("N. Punti Vendita",$A$1,"Brand",$A811,"Data",DATE(YEAR(INDEX(Tendina_Data,SERVIZIO!$A$2)),MONTH(INDEX(Tendina_Data,SERVIZIO!$A$2)),1),"Settore",$B811)&lt;&gt;"",GETPIVOTDATA("N. Punti Vendita",$A$1,"Brand",$A811,"Data",DATE(YEAR(INDEX(Tendina_Data,SERVIZIO!$A$2)),MONTH(INDEX(Tendina_Data,SERVIZIO!$A$2)),1),"Settore",$B811),""),IF(AND(GETPIVOTDATA("N. Punti Vendita",$A$1,"Brand",$A811,"Data",DATE(YEAR(INDEX(Tendina_Data,SERVIZIO!$A$2)),MONTH(INDEX(Tendina_Data,SERVIZIO!$A$2)),1),"Settore",INDEX(Tendina_Settori,SERVIZIO!$A$3))&lt;&gt;"",INDEX(Tendina_Settori,SERVIZIO!$A$3)=$B811)=TRUE,GETPIVOTDATA("N. Punti Vendita",$A$1,"Brand",$A811,"Data",DATE(YEAR(INDEX(Tendina_Data,SERVIZIO!$A$2)),MONTH(INDEX(Tendina_Data,SERVIZIO!$A$2)),1),"Settore",INDEX(Tendina_Settori,SERVIZIO!$A$3)),"")),"")</f>
        <v/>
      </c>
      <c r="P811" s="31" t="str">
        <f ca="1">IF(O811&lt;&gt;"",O811-(COUNTIF($O$3:O811,O811)/1000),"")</f>
        <v/>
      </c>
      <c r="Q811" s="31" t="str">
        <f t="shared" ca="1" si="38"/>
        <v/>
      </c>
      <c r="R811" s="31"/>
      <c r="S811" s="31">
        <v>809</v>
      </c>
      <c r="T811" s="31" t="str">
        <f t="shared" ca="1" si="36"/>
        <v/>
      </c>
      <c r="U811" s="31" t="str">
        <f t="shared" ca="1" si="37"/>
        <v/>
      </c>
      <c r="V811" s="31" t="str">
        <f ca="1">IF(INDEX(Tendina_Brand_per_Settore,SERVIZIO!$A$4)='Pivot Punti Vendita'!$T811,'Pivot Punti Vendita'!$U811,"")</f>
        <v/>
      </c>
    </row>
    <row r="812" spans="15:22" x14ac:dyDescent="0.25">
      <c r="O812" s="31" t="str">
        <f ca="1">IFERROR(IF(SERVIZIO!$A$3=1,IF(GETPIVOTDATA("N. Punti Vendita",$A$1,"Brand",$A812,"Data",DATE(YEAR(INDEX(Tendina_Data,SERVIZIO!$A$2)),MONTH(INDEX(Tendina_Data,SERVIZIO!$A$2)),1),"Settore",$B812)&lt;&gt;"",GETPIVOTDATA("N. Punti Vendita",$A$1,"Brand",$A812,"Data",DATE(YEAR(INDEX(Tendina_Data,SERVIZIO!$A$2)),MONTH(INDEX(Tendina_Data,SERVIZIO!$A$2)),1),"Settore",$B812),""),IF(AND(GETPIVOTDATA("N. Punti Vendita",$A$1,"Brand",$A812,"Data",DATE(YEAR(INDEX(Tendina_Data,SERVIZIO!$A$2)),MONTH(INDEX(Tendina_Data,SERVIZIO!$A$2)),1),"Settore",INDEX(Tendina_Settori,SERVIZIO!$A$3))&lt;&gt;"",INDEX(Tendina_Settori,SERVIZIO!$A$3)=$B812)=TRUE,GETPIVOTDATA("N. Punti Vendita",$A$1,"Brand",$A812,"Data",DATE(YEAR(INDEX(Tendina_Data,SERVIZIO!$A$2)),MONTH(INDEX(Tendina_Data,SERVIZIO!$A$2)),1),"Settore",INDEX(Tendina_Settori,SERVIZIO!$A$3)),"")),"")</f>
        <v/>
      </c>
      <c r="P812" s="31" t="str">
        <f ca="1">IF(O812&lt;&gt;"",O812-(COUNTIF($O$3:O812,O812)/1000),"")</f>
        <v/>
      </c>
      <c r="Q812" s="31" t="str">
        <f t="shared" ca="1" si="38"/>
        <v/>
      </c>
      <c r="R812" s="31"/>
      <c r="S812" s="31">
        <v>810</v>
      </c>
      <c r="T812" s="31" t="str">
        <f t="shared" ca="1" si="36"/>
        <v/>
      </c>
      <c r="U812" s="31" t="str">
        <f t="shared" ca="1" si="37"/>
        <v/>
      </c>
      <c r="V812" s="31" t="str">
        <f ca="1">IF(INDEX(Tendina_Brand_per_Settore,SERVIZIO!$A$4)='Pivot Punti Vendita'!$T812,'Pivot Punti Vendita'!$U812,"")</f>
        <v/>
      </c>
    </row>
    <row r="813" spans="15:22" x14ac:dyDescent="0.25">
      <c r="O813" s="31" t="str">
        <f ca="1">IFERROR(IF(SERVIZIO!$A$3=1,IF(GETPIVOTDATA("N. Punti Vendita",$A$1,"Brand",$A813,"Data",DATE(YEAR(INDEX(Tendina_Data,SERVIZIO!$A$2)),MONTH(INDEX(Tendina_Data,SERVIZIO!$A$2)),1),"Settore",$B813)&lt;&gt;"",GETPIVOTDATA("N. Punti Vendita",$A$1,"Brand",$A813,"Data",DATE(YEAR(INDEX(Tendina_Data,SERVIZIO!$A$2)),MONTH(INDEX(Tendina_Data,SERVIZIO!$A$2)),1),"Settore",$B813),""),IF(AND(GETPIVOTDATA("N. Punti Vendita",$A$1,"Brand",$A813,"Data",DATE(YEAR(INDEX(Tendina_Data,SERVIZIO!$A$2)),MONTH(INDEX(Tendina_Data,SERVIZIO!$A$2)),1),"Settore",INDEX(Tendina_Settori,SERVIZIO!$A$3))&lt;&gt;"",INDEX(Tendina_Settori,SERVIZIO!$A$3)=$B813)=TRUE,GETPIVOTDATA("N. Punti Vendita",$A$1,"Brand",$A813,"Data",DATE(YEAR(INDEX(Tendina_Data,SERVIZIO!$A$2)),MONTH(INDEX(Tendina_Data,SERVIZIO!$A$2)),1),"Settore",INDEX(Tendina_Settori,SERVIZIO!$A$3)),"")),"")</f>
        <v/>
      </c>
      <c r="P813" s="31" t="str">
        <f ca="1">IF(O813&lt;&gt;"",O813-(COUNTIF($O$3:O813,O813)/1000),"")</f>
        <v/>
      </c>
      <c r="Q813" s="31" t="str">
        <f t="shared" ca="1" si="38"/>
        <v/>
      </c>
      <c r="R813" s="31"/>
      <c r="S813" s="31">
        <v>811</v>
      </c>
      <c r="T813" s="31" t="str">
        <f t="shared" ca="1" si="36"/>
        <v/>
      </c>
      <c r="U813" s="31" t="str">
        <f t="shared" ca="1" si="37"/>
        <v/>
      </c>
      <c r="V813" s="31" t="str">
        <f ca="1">IF(INDEX(Tendina_Brand_per_Settore,SERVIZIO!$A$4)='Pivot Punti Vendita'!$T813,'Pivot Punti Vendita'!$U813,"")</f>
        <v/>
      </c>
    </row>
    <row r="814" spans="15:22" x14ac:dyDescent="0.25">
      <c r="O814" s="31" t="str">
        <f ca="1">IFERROR(IF(SERVIZIO!$A$3=1,IF(GETPIVOTDATA("N. Punti Vendita",$A$1,"Brand",$A814,"Data",DATE(YEAR(INDEX(Tendina_Data,SERVIZIO!$A$2)),MONTH(INDEX(Tendina_Data,SERVIZIO!$A$2)),1),"Settore",$B814)&lt;&gt;"",GETPIVOTDATA("N. Punti Vendita",$A$1,"Brand",$A814,"Data",DATE(YEAR(INDEX(Tendina_Data,SERVIZIO!$A$2)),MONTH(INDEX(Tendina_Data,SERVIZIO!$A$2)),1),"Settore",$B814),""),IF(AND(GETPIVOTDATA("N. Punti Vendita",$A$1,"Brand",$A814,"Data",DATE(YEAR(INDEX(Tendina_Data,SERVIZIO!$A$2)),MONTH(INDEX(Tendina_Data,SERVIZIO!$A$2)),1),"Settore",INDEX(Tendina_Settori,SERVIZIO!$A$3))&lt;&gt;"",INDEX(Tendina_Settori,SERVIZIO!$A$3)=$B814)=TRUE,GETPIVOTDATA("N. Punti Vendita",$A$1,"Brand",$A814,"Data",DATE(YEAR(INDEX(Tendina_Data,SERVIZIO!$A$2)),MONTH(INDEX(Tendina_Data,SERVIZIO!$A$2)),1),"Settore",INDEX(Tendina_Settori,SERVIZIO!$A$3)),"")),"")</f>
        <v/>
      </c>
      <c r="P814" s="31" t="str">
        <f ca="1">IF(O814&lt;&gt;"",O814-(COUNTIF($O$3:O814,O814)/1000),"")</f>
        <v/>
      </c>
      <c r="Q814" s="31" t="str">
        <f t="shared" ca="1" si="38"/>
        <v/>
      </c>
      <c r="R814" s="31"/>
      <c r="S814" s="31">
        <v>812</v>
      </c>
      <c r="T814" s="31" t="str">
        <f t="shared" ca="1" si="36"/>
        <v/>
      </c>
      <c r="U814" s="31" t="str">
        <f t="shared" ca="1" si="37"/>
        <v/>
      </c>
      <c r="V814" s="31" t="str">
        <f ca="1">IF(INDEX(Tendina_Brand_per_Settore,SERVIZIO!$A$4)='Pivot Punti Vendita'!$T814,'Pivot Punti Vendita'!$U814,"")</f>
        <v/>
      </c>
    </row>
    <row r="815" spans="15:22" x14ac:dyDescent="0.25">
      <c r="O815" s="31" t="str">
        <f ca="1">IFERROR(IF(SERVIZIO!$A$3=1,IF(GETPIVOTDATA("N. Punti Vendita",$A$1,"Brand",$A815,"Data",DATE(YEAR(INDEX(Tendina_Data,SERVIZIO!$A$2)),MONTH(INDEX(Tendina_Data,SERVIZIO!$A$2)),1),"Settore",$B815)&lt;&gt;"",GETPIVOTDATA("N. Punti Vendita",$A$1,"Brand",$A815,"Data",DATE(YEAR(INDEX(Tendina_Data,SERVIZIO!$A$2)),MONTH(INDEX(Tendina_Data,SERVIZIO!$A$2)),1),"Settore",$B815),""),IF(AND(GETPIVOTDATA("N. Punti Vendita",$A$1,"Brand",$A815,"Data",DATE(YEAR(INDEX(Tendina_Data,SERVIZIO!$A$2)),MONTH(INDEX(Tendina_Data,SERVIZIO!$A$2)),1),"Settore",INDEX(Tendina_Settori,SERVIZIO!$A$3))&lt;&gt;"",INDEX(Tendina_Settori,SERVIZIO!$A$3)=$B815)=TRUE,GETPIVOTDATA("N. Punti Vendita",$A$1,"Brand",$A815,"Data",DATE(YEAR(INDEX(Tendina_Data,SERVIZIO!$A$2)),MONTH(INDEX(Tendina_Data,SERVIZIO!$A$2)),1),"Settore",INDEX(Tendina_Settori,SERVIZIO!$A$3)),"")),"")</f>
        <v/>
      </c>
      <c r="P815" s="31" t="str">
        <f ca="1">IF(O815&lt;&gt;"",O815-(COUNTIF($O$3:O815,O815)/1000),"")</f>
        <v/>
      </c>
      <c r="Q815" s="31" t="str">
        <f t="shared" ca="1" si="38"/>
        <v/>
      </c>
      <c r="R815" s="31"/>
      <c r="S815" s="31">
        <v>813</v>
      </c>
      <c r="T815" s="31" t="str">
        <f t="shared" ca="1" si="36"/>
        <v/>
      </c>
      <c r="U815" s="31" t="str">
        <f t="shared" ca="1" si="37"/>
        <v/>
      </c>
      <c r="V815" s="31" t="str">
        <f ca="1">IF(INDEX(Tendina_Brand_per_Settore,SERVIZIO!$A$4)='Pivot Punti Vendita'!$T815,'Pivot Punti Vendita'!$U815,"")</f>
        <v/>
      </c>
    </row>
    <row r="816" spans="15:22" x14ac:dyDescent="0.25">
      <c r="O816" s="31" t="str">
        <f ca="1">IFERROR(IF(SERVIZIO!$A$3=1,IF(GETPIVOTDATA("N. Punti Vendita",$A$1,"Brand",$A816,"Data",DATE(YEAR(INDEX(Tendina_Data,SERVIZIO!$A$2)),MONTH(INDEX(Tendina_Data,SERVIZIO!$A$2)),1),"Settore",$B816)&lt;&gt;"",GETPIVOTDATA("N. Punti Vendita",$A$1,"Brand",$A816,"Data",DATE(YEAR(INDEX(Tendina_Data,SERVIZIO!$A$2)),MONTH(INDEX(Tendina_Data,SERVIZIO!$A$2)),1),"Settore",$B816),""),IF(AND(GETPIVOTDATA("N. Punti Vendita",$A$1,"Brand",$A816,"Data",DATE(YEAR(INDEX(Tendina_Data,SERVIZIO!$A$2)),MONTH(INDEX(Tendina_Data,SERVIZIO!$A$2)),1),"Settore",INDEX(Tendina_Settori,SERVIZIO!$A$3))&lt;&gt;"",INDEX(Tendina_Settori,SERVIZIO!$A$3)=$B816)=TRUE,GETPIVOTDATA("N. Punti Vendita",$A$1,"Brand",$A816,"Data",DATE(YEAR(INDEX(Tendina_Data,SERVIZIO!$A$2)),MONTH(INDEX(Tendina_Data,SERVIZIO!$A$2)),1),"Settore",INDEX(Tendina_Settori,SERVIZIO!$A$3)),"")),"")</f>
        <v/>
      </c>
      <c r="P816" s="31" t="str">
        <f ca="1">IF(O816&lt;&gt;"",O816-(COUNTIF($O$3:O816,O816)/1000),"")</f>
        <v/>
      </c>
      <c r="Q816" s="31" t="str">
        <f t="shared" ca="1" si="38"/>
        <v/>
      </c>
      <c r="R816" s="31"/>
      <c r="S816" s="31">
        <v>814</v>
      </c>
      <c r="T816" s="31" t="str">
        <f t="shared" ca="1" si="36"/>
        <v/>
      </c>
      <c r="U816" s="31" t="str">
        <f t="shared" ca="1" si="37"/>
        <v/>
      </c>
      <c r="V816" s="31" t="str">
        <f ca="1">IF(INDEX(Tendina_Brand_per_Settore,SERVIZIO!$A$4)='Pivot Punti Vendita'!$T816,'Pivot Punti Vendita'!$U816,"")</f>
        <v/>
      </c>
    </row>
    <row r="817" spans="15:22" x14ac:dyDescent="0.25">
      <c r="O817" s="31" t="str">
        <f ca="1">IFERROR(IF(SERVIZIO!$A$3=1,IF(GETPIVOTDATA("N. Punti Vendita",$A$1,"Brand",$A817,"Data",DATE(YEAR(INDEX(Tendina_Data,SERVIZIO!$A$2)),MONTH(INDEX(Tendina_Data,SERVIZIO!$A$2)),1),"Settore",$B817)&lt;&gt;"",GETPIVOTDATA("N. Punti Vendita",$A$1,"Brand",$A817,"Data",DATE(YEAR(INDEX(Tendina_Data,SERVIZIO!$A$2)),MONTH(INDEX(Tendina_Data,SERVIZIO!$A$2)),1),"Settore",$B817),""),IF(AND(GETPIVOTDATA("N. Punti Vendita",$A$1,"Brand",$A817,"Data",DATE(YEAR(INDEX(Tendina_Data,SERVIZIO!$A$2)),MONTH(INDEX(Tendina_Data,SERVIZIO!$A$2)),1),"Settore",INDEX(Tendina_Settori,SERVIZIO!$A$3))&lt;&gt;"",INDEX(Tendina_Settori,SERVIZIO!$A$3)=$B817)=TRUE,GETPIVOTDATA("N. Punti Vendita",$A$1,"Brand",$A817,"Data",DATE(YEAR(INDEX(Tendina_Data,SERVIZIO!$A$2)),MONTH(INDEX(Tendina_Data,SERVIZIO!$A$2)),1),"Settore",INDEX(Tendina_Settori,SERVIZIO!$A$3)),"")),"")</f>
        <v/>
      </c>
      <c r="P817" s="31" t="str">
        <f ca="1">IF(O817&lt;&gt;"",O817-(COUNTIF($O$3:O817,O817)/1000),"")</f>
        <v/>
      </c>
      <c r="Q817" s="31" t="str">
        <f t="shared" ca="1" si="38"/>
        <v/>
      </c>
      <c r="R817" s="31"/>
      <c r="S817" s="31">
        <v>815</v>
      </c>
      <c r="T817" s="31" t="str">
        <f t="shared" ca="1" si="36"/>
        <v/>
      </c>
      <c r="U817" s="31" t="str">
        <f t="shared" ca="1" si="37"/>
        <v/>
      </c>
      <c r="V817" s="31" t="str">
        <f ca="1">IF(INDEX(Tendina_Brand_per_Settore,SERVIZIO!$A$4)='Pivot Punti Vendita'!$T817,'Pivot Punti Vendita'!$U817,"")</f>
        <v/>
      </c>
    </row>
    <row r="818" spans="15:22" x14ac:dyDescent="0.25">
      <c r="O818" s="31" t="str">
        <f ca="1">IFERROR(IF(SERVIZIO!$A$3=1,IF(GETPIVOTDATA("N. Punti Vendita",$A$1,"Brand",$A818,"Data",DATE(YEAR(INDEX(Tendina_Data,SERVIZIO!$A$2)),MONTH(INDEX(Tendina_Data,SERVIZIO!$A$2)),1),"Settore",$B818)&lt;&gt;"",GETPIVOTDATA("N. Punti Vendita",$A$1,"Brand",$A818,"Data",DATE(YEAR(INDEX(Tendina_Data,SERVIZIO!$A$2)),MONTH(INDEX(Tendina_Data,SERVIZIO!$A$2)),1),"Settore",$B818),""),IF(AND(GETPIVOTDATA("N. Punti Vendita",$A$1,"Brand",$A818,"Data",DATE(YEAR(INDEX(Tendina_Data,SERVIZIO!$A$2)),MONTH(INDEX(Tendina_Data,SERVIZIO!$A$2)),1),"Settore",INDEX(Tendina_Settori,SERVIZIO!$A$3))&lt;&gt;"",INDEX(Tendina_Settori,SERVIZIO!$A$3)=$B818)=TRUE,GETPIVOTDATA("N. Punti Vendita",$A$1,"Brand",$A818,"Data",DATE(YEAR(INDEX(Tendina_Data,SERVIZIO!$A$2)),MONTH(INDEX(Tendina_Data,SERVIZIO!$A$2)),1),"Settore",INDEX(Tendina_Settori,SERVIZIO!$A$3)),"")),"")</f>
        <v/>
      </c>
      <c r="P818" s="31" t="str">
        <f ca="1">IF(O818&lt;&gt;"",O818-(COUNTIF($O$3:O818,O818)/1000),"")</f>
        <v/>
      </c>
      <c r="Q818" s="31" t="str">
        <f t="shared" ca="1" si="38"/>
        <v/>
      </c>
      <c r="R818" s="31"/>
      <c r="S818" s="31">
        <v>816</v>
      </c>
      <c r="T818" s="31" t="str">
        <f t="shared" ca="1" si="36"/>
        <v/>
      </c>
      <c r="U818" s="31" t="str">
        <f t="shared" ca="1" si="37"/>
        <v/>
      </c>
      <c r="V818" s="31" t="str">
        <f ca="1">IF(INDEX(Tendina_Brand_per_Settore,SERVIZIO!$A$4)='Pivot Punti Vendita'!$T818,'Pivot Punti Vendita'!$U818,"")</f>
        <v/>
      </c>
    </row>
    <row r="819" spans="15:22" x14ac:dyDescent="0.25">
      <c r="O819" s="31" t="str">
        <f ca="1">IFERROR(IF(SERVIZIO!$A$3=1,IF(GETPIVOTDATA("N. Punti Vendita",$A$1,"Brand",$A819,"Data",DATE(YEAR(INDEX(Tendina_Data,SERVIZIO!$A$2)),MONTH(INDEX(Tendina_Data,SERVIZIO!$A$2)),1),"Settore",$B819)&lt;&gt;"",GETPIVOTDATA("N. Punti Vendita",$A$1,"Brand",$A819,"Data",DATE(YEAR(INDEX(Tendina_Data,SERVIZIO!$A$2)),MONTH(INDEX(Tendina_Data,SERVIZIO!$A$2)),1),"Settore",$B819),""),IF(AND(GETPIVOTDATA("N. Punti Vendita",$A$1,"Brand",$A819,"Data",DATE(YEAR(INDEX(Tendina_Data,SERVIZIO!$A$2)),MONTH(INDEX(Tendina_Data,SERVIZIO!$A$2)),1),"Settore",INDEX(Tendina_Settori,SERVIZIO!$A$3))&lt;&gt;"",INDEX(Tendina_Settori,SERVIZIO!$A$3)=$B819)=TRUE,GETPIVOTDATA("N. Punti Vendita",$A$1,"Brand",$A819,"Data",DATE(YEAR(INDEX(Tendina_Data,SERVIZIO!$A$2)),MONTH(INDEX(Tendina_Data,SERVIZIO!$A$2)),1),"Settore",INDEX(Tendina_Settori,SERVIZIO!$A$3)),"")),"")</f>
        <v/>
      </c>
      <c r="P819" s="31" t="str">
        <f ca="1">IF(O819&lt;&gt;"",O819-(COUNTIF($O$3:O819,O819)/1000),"")</f>
        <v/>
      </c>
      <c r="Q819" s="31" t="str">
        <f t="shared" ca="1" si="38"/>
        <v/>
      </c>
      <c r="R819" s="31"/>
      <c r="S819" s="31">
        <v>817</v>
      </c>
      <c r="T819" s="31" t="str">
        <f t="shared" ca="1" si="36"/>
        <v/>
      </c>
      <c r="U819" s="31" t="str">
        <f t="shared" ca="1" si="37"/>
        <v/>
      </c>
      <c r="V819" s="31" t="str">
        <f ca="1">IF(INDEX(Tendina_Brand_per_Settore,SERVIZIO!$A$4)='Pivot Punti Vendita'!$T819,'Pivot Punti Vendita'!$U819,"")</f>
        <v/>
      </c>
    </row>
    <row r="820" spans="15:22" x14ac:dyDescent="0.25">
      <c r="O820" s="31" t="str">
        <f ca="1">IFERROR(IF(SERVIZIO!$A$3=1,IF(GETPIVOTDATA("N. Punti Vendita",$A$1,"Brand",$A820,"Data",DATE(YEAR(INDEX(Tendina_Data,SERVIZIO!$A$2)),MONTH(INDEX(Tendina_Data,SERVIZIO!$A$2)),1),"Settore",$B820)&lt;&gt;"",GETPIVOTDATA("N. Punti Vendita",$A$1,"Brand",$A820,"Data",DATE(YEAR(INDEX(Tendina_Data,SERVIZIO!$A$2)),MONTH(INDEX(Tendina_Data,SERVIZIO!$A$2)),1),"Settore",$B820),""),IF(AND(GETPIVOTDATA("N. Punti Vendita",$A$1,"Brand",$A820,"Data",DATE(YEAR(INDEX(Tendina_Data,SERVIZIO!$A$2)),MONTH(INDEX(Tendina_Data,SERVIZIO!$A$2)),1),"Settore",INDEX(Tendina_Settori,SERVIZIO!$A$3))&lt;&gt;"",INDEX(Tendina_Settori,SERVIZIO!$A$3)=$B820)=TRUE,GETPIVOTDATA("N. Punti Vendita",$A$1,"Brand",$A820,"Data",DATE(YEAR(INDEX(Tendina_Data,SERVIZIO!$A$2)),MONTH(INDEX(Tendina_Data,SERVIZIO!$A$2)),1),"Settore",INDEX(Tendina_Settori,SERVIZIO!$A$3)),"")),"")</f>
        <v/>
      </c>
      <c r="P820" s="31" t="str">
        <f ca="1">IF(O820&lt;&gt;"",O820-(COUNTIF($O$3:O820,O820)/1000),"")</f>
        <v/>
      </c>
      <c r="Q820" s="31" t="str">
        <f t="shared" ca="1" si="38"/>
        <v/>
      </c>
      <c r="R820" s="31"/>
      <c r="S820" s="31">
        <v>818</v>
      </c>
      <c r="T820" s="31" t="str">
        <f t="shared" ca="1" si="36"/>
        <v/>
      </c>
      <c r="U820" s="31" t="str">
        <f t="shared" ca="1" si="37"/>
        <v/>
      </c>
      <c r="V820" s="31" t="str">
        <f ca="1">IF(INDEX(Tendina_Brand_per_Settore,SERVIZIO!$A$4)='Pivot Punti Vendita'!$T820,'Pivot Punti Vendita'!$U820,"")</f>
        <v/>
      </c>
    </row>
    <row r="821" spans="15:22" x14ac:dyDescent="0.25">
      <c r="O821" s="31" t="str">
        <f ca="1">IFERROR(IF(SERVIZIO!$A$3=1,IF(GETPIVOTDATA("N. Punti Vendita",$A$1,"Brand",$A821,"Data",DATE(YEAR(INDEX(Tendina_Data,SERVIZIO!$A$2)),MONTH(INDEX(Tendina_Data,SERVIZIO!$A$2)),1),"Settore",$B821)&lt;&gt;"",GETPIVOTDATA("N. Punti Vendita",$A$1,"Brand",$A821,"Data",DATE(YEAR(INDEX(Tendina_Data,SERVIZIO!$A$2)),MONTH(INDEX(Tendina_Data,SERVIZIO!$A$2)),1),"Settore",$B821),""),IF(AND(GETPIVOTDATA("N. Punti Vendita",$A$1,"Brand",$A821,"Data",DATE(YEAR(INDEX(Tendina_Data,SERVIZIO!$A$2)),MONTH(INDEX(Tendina_Data,SERVIZIO!$A$2)),1),"Settore",INDEX(Tendina_Settori,SERVIZIO!$A$3))&lt;&gt;"",INDEX(Tendina_Settori,SERVIZIO!$A$3)=$B821)=TRUE,GETPIVOTDATA("N. Punti Vendita",$A$1,"Brand",$A821,"Data",DATE(YEAR(INDEX(Tendina_Data,SERVIZIO!$A$2)),MONTH(INDEX(Tendina_Data,SERVIZIO!$A$2)),1),"Settore",INDEX(Tendina_Settori,SERVIZIO!$A$3)),"")),"")</f>
        <v/>
      </c>
      <c r="P821" s="31" t="str">
        <f ca="1">IF(O821&lt;&gt;"",O821-(COUNTIF($O$3:O821,O821)/1000),"")</f>
        <v/>
      </c>
      <c r="Q821" s="31" t="str">
        <f t="shared" ca="1" si="38"/>
        <v/>
      </c>
      <c r="R821" s="31"/>
      <c r="S821" s="31">
        <v>819</v>
      </c>
      <c r="T821" s="31" t="str">
        <f t="shared" ca="1" si="36"/>
        <v/>
      </c>
      <c r="U821" s="31" t="str">
        <f t="shared" ca="1" si="37"/>
        <v/>
      </c>
      <c r="V821" s="31" t="str">
        <f ca="1">IF(INDEX(Tendina_Brand_per_Settore,SERVIZIO!$A$4)='Pivot Punti Vendita'!$T821,'Pivot Punti Vendita'!$U821,"")</f>
        <v/>
      </c>
    </row>
    <row r="822" spans="15:22" x14ac:dyDescent="0.25">
      <c r="O822" s="31" t="str">
        <f ca="1">IFERROR(IF(SERVIZIO!$A$3=1,IF(GETPIVOTDATA("N. Punti Vendita",$A$1,"Brand",$A822,"Data",DATE(YEAR(INDEX(Tendina_Data,SERVIZIO!$A$2)),MONTH(INDEX(Tendina_Data,SERVIZIO!$A$2)),1),"Settore",$B822)&lt;&gt;"",GETPIVOTDATA("N. Punti Vendita",$A$1,"Brand",$A822,"Data",DATE(YEAR(INDEX(Tendina_Data,SERVIZIO!$A$2)),MONTH(INDEX(Tendina_Data,SERVIZIO!$A$2)),1),"Settore",$B822),""),IF(AND(GETPIVOTDATA("N. Punti Vendita",$A$1,"Brand",$A822,"Data",DATE(YEAR(INDEX(Tendina_Data,SERVIZIO!$A$2)),MONTH(INDEX(Tendina_Data,SERVIZIO!$A$2)),1),"Settore",INDEX(Tendina_Settori,SERVIZIO!$A$3))&lt;&gt;"",INDEX(Tendina_Settori,SERVIZIO!$A$3)=$B822)=TRUE,GETPIVOTDATA("N. Punti Vendita",$A$1,"Brand",$A822,"Data",DATE(YEAR(INDEX(Tendina_Data,SERVIZIO!$A$2)),MONTH(INDEX(Tendina_Data,SERVIZIO!$A$2)),1),"Settore",INDEX(Tendina_Settori,SERVIZIO!$A$3)),"")),"")</f>
        <v/>
      </c>
      <c r="P822" s="31" t="str">
        <f ca="1">IF(O822&lt;&gt;"",O822-(COUNTIF($O$3:O822,O822)/1000),"")</f>
        <v/>
      </c>
      <c r="Q822" s="31" t="str">
        <f t="shared" ca="1" si="38"/>
        <v/>
      </c>
      <c r="R822" s="31"/>
      <c r="S822" s="31">
        <v>820</v>
      </c>
      <c r="T822" s="31" t="str">
        <f t="shared" ca="1" si="36"/>
        <v/>
      </c>
      <c r="U822" s="31" t="str">
        <f t="shared" ca="1" si="37"/>
        <v/>
      </c>
      <c r="V822" s="31" t="str">
        <f ca="1">IF(INDEX(Tendina_Brand_per_Settore,SERVIZIO!$A$4)='Pivot Punti Vendita'!$T822,'Pivot Punti Vendita'!$U822,"")</f>
        <v/>
      </c>
    </row>
    <row r="823" spans="15:22" x14ac:dyDescent="0.25">
      <c r="O823" s="31" t="str">
        <f ca="1">IFERROR(IF(SERVIZIO!$A$3=1,IF(GETPIVOTDATA("N. Punti Vendita",$A$1,"Brand",$A823,"Data",DATE(YEAR(INDEX(Tendina_Data,SERVIZIO!$A$2)),MONTH(INDEX(Tendina_Data,SERVIZIO!$A$2)),1),"Settore",$B823)&lt;&gt;"",GETPIVOTDATA("N. Punti Vendita",$A$1,"Brand",$A823,"Data",DATE(YEAR(INDEX(Tendina_Data,SERVIZIO!$A$2)),MONTH(INDEX(Tendina_Data,SERVIZIO!$A$2)),1),"Settore",$B823),""),IF(AND(GETPIVOTDATA("N. Punti Vendita",$A$1,"Brand",$A823,"Data",DATE(YEAR(INDEX(Tendina_Data,SERVIZIO!$A$2)),MONTH(INDEX(Tendina_Data,SERVIZIO!$A$2)),1),"Settore",INDEX(Tendina_Settori,SERVIZIO!$A$3))&lt;&gt;"",INDEX(Tendina_Settori,SERVIZIO!$A$3)=$B823)=TRUE,GETPIVOTDATA("N. Punti Vendita",$A$1,"Brand",$A823,"Data",DATE(YEAR(INDEX(Tendina_Data,SERVIZIO!$A$2)),MONTH(INDEX(Tendina_Data,SERVIZIO!$A$2)),1),"Settore",INDEX(Tendina_Settori,SERVIZIO!$A$3)),"")),"")</f>
        <v/>
      </c>
      <c r="P823" s="31" t="str">
        <f ca="1">IF(O823&lt;&gt;"",O823-(COUNTIF($O$3:O823,O823)/1000),"")</f>
        <v/>
      </c>
      <c r="Q823" s="31" t="str">
        <f t="shared" ca="1" si="38"/>
        <v/>
      </c>
      <c r="R823" s="31"/>
      <c r="S823" s="31">
        <v>821</v>
      </c>
      <c r="T823" s="31" t="str">
        <f t="shared" ca="1" si="36"/>
        <v/>
      </c>
      <c r="U823" s="31" t="str">
        <f t="shared" ca="1" si="37"/>
        <v/>
      </c>
      <c r="V823" s="31" t="str">
        <f ca="1">IF(INDEX(Tendina_Brand_per_Settore,SERVIZIO!$A$4)='Pivot Punti Vendita'!$T823,'Pivot Punti Vendita'!$U823,"")</f>
        <v/>
      </c>
    </row>
    <row r="824" spans="15:22" x14ac:dyDescent="0.25">
      <c r="O824" s="31" t="str">
        <f ca="1">IFERROR(IF(SERVIZIO!$A$3=1,IF(GETPIVOTDATA("N. Punti Vendita",$A$1,"Brand",$A824,"Data",DATE(YEAR(INDEX(Tendina_Data,SERVIZIO!$A$2)),MONTH(INDEX(Tendina_Data,SERVIZIO!$A$2)),1),"Settore",$B824)&lt;&gt;"",GETPIVOTDATA("N. Punti Vendita",$A$1,"Brand",$A824,"Data",DATE(YEAR(INDEX(Tendina_Data,SERVIZIO!$A$2)),MONTH(INDEX(Tendina_Data,SERVIZIO!$A$2)),1),"Settore",$B824),""),IF(AND(GETPIVOTDATA("N. Punti Vendita",$A$1,"Brand",$A824,"Data",DATE(YEAR(INDEX(Tendina_Data,SERVIZIO!$A$2)),MONTH(INDEX(Tendina_Data,SERVIZIO!$A$2)),1),"Settore",INDEX(Tendina_Settori,SERVIZIO!$A$3))&lt;&gt;"",INDEX(Tendina_Settori,SERVIZIO!$A$3)=$B824)=TRUE,GETPIVOTDATA("N. Punti Vendita",$A$1,"Brand",$A824,"Data",DATE(YEAR(INDEX(Tendina_Data,SERVIZIO!$A$2)),MONTH(INDEX(Tendina_Data,SERVIZIO!$A$2)),1),"Settore",INDEX(Tendina_Settori,SERVIZIO!$A$3)),"")),"")</f>
        <v/>
      </c>
      <c r="P824" s="31" t="str">
        <f ca="1">IF(O824&lt;&gt;"",O824-(COUNTIF($O$3:O824,O824)/1000),"")</f>
        <v/>
      </c>
      <c r="Q824" s="31" t="str">
        <f t="shared" ca="1" si="38"/>
        <v/>
      </c>
      <c r="R824" s="31"/>
      <c r="S824" s="31">
        <v>822</v>
      </c>
      <c r="T824" s="31" t="str">
        <f t="shared" ca="1" si="36"/>
        <v/>
      </c>
      <c r="U824" s="31" t="str">
        <f t="shared" ca="1" si="37"/>
        <v/>
      </c>
      <c r="V824" s="31" t="str">
        <f ca="1">IF(INDEX(Tendina_Brand_per_Settore,SERVIZIO!$A$4)='Pivot Punti Vendita'!$T824,'Pivot Punti Vendita'!$U824,"")</f>
        <v/>
      </c>
    </row>
    <row r="825" spans="15:22" x14ac:dyDescent="0.25">
      <c r="O825" s="31" t="str">
        <f ca="1">IFERROR(IF(SERVIZIO!$A$3=1,IF(GETPIVOTDATA("N. Punti Vendita",$A$1,"Brand",$A825,"Data",DATE(YEAR(INDEX(Tendina_Data,SERVIZIO!$A$2)),MONTH(INDEX(Tendina_Data,SERVIZIO!$A$2)),1),"Settore",$B825)&lt;&gt;"",GETPIVOTDATA("N. Punti Vendita",$A$1,"Brand",$A825,"Data",DATE(YEAR(INDEX(Tendina_Data,SERVIZIO!$A$2)),MONTH(INDEX(Tendina_Data,SERVIZIO!$A$2)),1),"Settore",$B825),""),IF(AND(GETPIVOTDATA("N. Punti Vendita",$A$1,"Brand",$A825,"Data",DATE(YEAR(INDEX(Tendina_Data,SERVIZIO!$A$2)),MONTH(INDEX(Tendina_Data,SERVIZIO!$A$2)),1),"Settore",INDEX(Tendina_Settori,SERVIZIO!$A$3))&lt;&gt;"",INDEX(Tendina_Settori,SERVIZIO!$A$3)=$B825)=TRUE,GETPIVOTDATA("N. Punti Vendita",$A$1,"Brand",$A825,"Data",DATE(YEAR(INDEX(Tendina_Data,SERVIZIO!$A$2)),MONTH(INDEX(Tendina_Data,SERVIZIO!$A$2)),1),"Settore",INDEX(Tendina_Settori,SERVIZIO!$A$3)),"")),"")</f>
        <v/>
      </c>
      <c r="P825" s="31" t="str">
        <f ca="1">IF(O825&lt;&gt;"",O825-(COUNTIF($O$3:O825,O825)/1000),"")</f>
        <v/>
      </c>
      <c r="Q825" s="31" t="str">
        <f t="shared" ca="1" si="38"/>
        <v/>
      </c>
      <c r="R825" s="31"/>
      <c r="S825" s="31">
        <v>823</v>
      </c>
      <c r="T825" s="31" t="str">
        <f t="shared" ca="1" si="36"/>
        <v/>
      </c>
      <c r="U825" s="31" t="str">
        <f t="shared" ca="1" si="37"/>
        <v/>
      </c>
      <c r="V825" s="31" t="str">
        <f ca="1">IF(INDEX(Tendina_Brand_per_Settore,SERVIZIO!$A$4)='Pivot Punti Vendita'!$T825,'Pivot Punti Vendita'!$U825,"")</f>
        <v/>
      </c>
    </row>
    <row r="826" spans="15:22" x14ac:dyDescent="0.25">
      <c r="O826" s="31" t="str">
        <f ca="1">IFERROR(IF(SERVIZIO!$A$3=1,IF(GETPIVOTDATA("N. Punti Vendita",$A$1,"Brand",$A826,"Data",DATE(YEAR(INDEX(Tendina_Data,SERVIZIO!$A$2)),MONTH(INDEX(Tendina_Data,SERVIZIO!$A$2)),1),"Settore",$B826)&lt;&gt;"",GETPIVOTDATA("N. Punti Vendita",$A$1,"Brand",$A826,"Data",DATE(YEAR(INDEX(Tendina_Data,SERVIZIO!$A$2)),MONTH(INDEX(Tendina_Data,SERVIZIO!$A$2)),1),"Settore",$B826),""),IF(AND(GETPIVOTDATA("N. Punti Vendita",$A$1,"Brand",$A826,"Data",DATE(YEAR(INDEX(Tendina_Data,SERVIZIO!$A$2)),MONTH(INDEX(Tendina_Data,SERVIZIO!$A$2)),1),"Settore",INDEX(Tendina_Settori,SERVIZIO!$A$3))&lt;&gt;"",INDEX(Tendina_Settori,SERVIZIO!$A$3)=$B826)=TRUE,GETPIVOTDATA("N. Punti Vendita",$A$1,"Brand",$A826,"Data",DATE(YEAR(INDEX(Tendina_Data,SERVIZIO!$A$2)),MONTH(INDEX(Tendina_Data,SERVIZIO!$A$2)),1),"Settore",INDEX(Tendina_Settori,SERVIZIO!$A$3)),"")),"")</f>
        <v/>
      </c>
      <c r="P826" s="31" t="str">
        <f ca="1">IF(O826&lt;&gt;"",O826-(COUNTIF($O$3:O826,O826)/1000),"")</f>
        <v/>
      </c>
      <c r="Q826" s="31" t="str">
        <f t="shared" ca="1" si="38"/>
        <v/>
      </c>
      <c r="R826" s="31"/>
      <c r="S826" s="31">
        <v>824</v>
      </c>
      <c r="T826" s="31" t="str">
        <f t="shared" ca="1" si="36"/>
        <v/>
      </c>
      <c r="U826" s="31" t="str">
        <f t="shared" ca="1" si="37"/>
        <v/>
      </c>
      <c r="V826" s="31" t="str">
        <f ca="1">IF(INDEX(Tendina_Brand_per_Settore,SERVIZIO!$A$4)='Pivot Punti Vendita'!$T826,'Pivot Punti Vendita'!$U826,"")</f>
        <v/>
      </c>
    </row>
    <row r="827" spans="15:22" x14ac:dyDescent="0.25">
      <c r="O827" s="31" t="str">
        <f ca="1">IFERROR(IF(SERVIZIO!$A$3=1,IF(GETPIVOTDATA("N. Punti Vendita",$A$1,"Brand",$A827,"Data",DATE(YEAR(INDEX(Tendina_Data,SERVIZIO!$A$2)),MONTH(INDEX(Tendina_Data,SERVIZIO!$A$2)),1),"Settore",$B827)&lt;&gt;"",GETPIVOTDATA("N. Punti Vendita",$A$1,"Brand",$A827,"Data",DATE(YEAR(INDEX(Tendina_Data,SERVIZIO!$A$2)),MONTH(INDEX(Tendina_Data,SERVIZIO!$A$2)),1),"Settore",$B827),""),IF(AND(GETPIVOTDATA("N. Punti Vendita",$A$1,"Brand",$A827,"Data",DATE(YEAR(INDEX(Tendina_Data,SERVIZIO!$A$2)),MONTH(INDEX(Tendina_Data,SERVIZIO!$A$2)),1),"Settore",INDEX(Tendina_Settori,SERVIZIO!$A$3))&lt;&gt;"",INDEX(Tendina_Settori,SERVIZIO!$A$3)=$B827)=TRUE,GETPIVOTDATA("N. Punti Vendita",$A$1,"Brand",$A827,"Data",DATE(YEAR(INDEX(Tendina_Data,SERVIZIO!$A$2)),MONTH(INDEX(Tendina_Data,SERVIZIO!$A$2)),1),"Settore",INDEX(Tendina_Settori,SERVIZIO!$A$3)),"")),"")</f>
        <v/>
      </c>
      <c r="P827" s="31" t="str">
        <f ca="1">IF(O827&lt;&gt;"",O827-(COUNTIF($O$3:O827,O827)/1000),"")</f>
        <v/>
      </c>
      <c r="Q827" s="31" t="str">
        <f t="shared" ca="1" si="38"/>
        <v/>
      </c>
      <c r="R827" s="31"/>
      <c r="S827" s="31">
        <v>825</v>
      </c>
      <c r="T827" s="31" t="str">
        <f t="shared" ca="1" si="36"/>
        <v/>
      </c>
      <c r="U827" s="31" t="str">
        <f t="shared" ca="1" si="37"/>
        <v/>
      </c>
      <c r="V827" s="31" t="str">
        <f ca="1">IF(INDEX(Tendina_Brand_per_Settore,SERVIZIO!$A$4)='Pivot Punti Vendita'!$T827,'Pivot Punti Vendita'!$U827,"")</f>
        <v/>
      </c>
    </row>
    <row r="828" spans="15:22" x14ac:dyDescent="0.25">
      <c r="O828" s="31" t="str">
        <f ca="1">IFERROR(IF(SERVIZIO!$A$3=1,IF(GETPIVOTDATA("N. Punti Vendita",$A$1,"Brand",$A828,"Data",DATE(YEAR(INDEX(Tendina_Data,SERVIZIO!$A$2)),MONTH(INDEX(Tendina_Data,SERVIZIO!$A$2)),1),"Settore",$B828)&lt;&gt;"",GETPIVOTDATA("N. Punti Vendita",$A$1,"Brand",$A828,"Data",DATE(YEAR(INDEX(Tendina_Data,SERVIZIO!$A$2)),MONTH(INDEX(Tendina_Data,SERVIZIO!$A$2)),1),"Settore",$B828),""),IF(AND(GETPIVOTDATA("N. Punti Vendita",$A$1,"Brand",$A828,"Data",DATE(YEAR(INDEX(Tendina_Data,SERVIZIO!$A$2)),MONTH(INDEX(Tendina_Data,SERVIZIO!$A$2)),1),"Settore",INDEX(Tendina_Settori,SERVIZIO!$A$3))&lt;&gt;"",INDEX(Tendina_Settori,SERVIZIO!$A$3)=$B828)=TRUE,GETPIVOTDATA("N. Punti Vendita",$A$1,"Brand",$A828,"Data",DATE(YEAR(INDEX(Tendina_Data,SERVIZIO!$A$2)),MONTH(INDEX(Tendina_Data,SERVIZIO!$A$2)),1),"Settore",INDEX(Tendina_Settori,SERVIZIO!$A$3)),"")),"")</f>
        <v/>
      </c>
      <c r="P828" s="31" t="str">
        <f ca="1">IF(O828&lt;&gt;"",O828-(COUNTIF($O$3:O828,O828)/1000),"")</f>
        <v/>
      </c>
      <c r="Q828" s="31" t="str">
        <f t="shared" ca="1" si="38"/>
        <v/>
      </c>
      <c r="R828" s="31"/>
      <c r="S828" s="31">
        <v>826</v>
      </c>
      <c r="T828" s="31" t="str">
        <f t="shared" ca="1" si="36"/>
        <v/>
      </c>
      <c r="U828" s="31" t="str">
        <f t="shared" ca="1" si="37"/>
        <v/>
      </c>
      <c r="V828" s="31" t="str">
        <f ca="1">IF(INDEX(Tendina_Brand_per_Settore,SERVIZIO!$A$4)='Pivot Punti Vendita'!$T828,'Pivot Punti Vendita'!$U828,"")</f>
        <v/>
      </c>
    </row>
    <row r="829" spans="15:22" x14ac:dyDescent="0.25">
      <c r="O829" s="31" t="str">
        <f ca="1">IFERROR(IF(SERVIZIO!$A$3=1,IF(GETPIVOTDATA("N. Punti Vendita",$A$1,"Brand",$A829,"Data",DATE(YEAR(INDEX(Tendina_Data,SERVIZIO!$A$2)),MONTH(INDEX(Tendina_Data,SERVIZIO!$A$2)),1),"Settore",$B829)&lt;&gt;"",GETPIVOTDATA("N. Punti Vendita",$A$1,"Brand",$A829,"Data",DATE(YEAR(INDEX(Tendina_Data,SERVIZIO!$A$2)),MONTH(INDEX(Tendina_Data,SERVIZIO!$A$2)),1),"Settore",$B829),""),IF(AND(GETPIVOTDATA("N. Punti Vendita",$A$1,"Brand",$A829,"Data",DATE(YEAR(INDEX(Tendina_Data,SERVIZIO!$A$2)),MONTH(INDEX(Tendina_Data,SERVIZIO!$A$2)),1),"Settore",INDEX(Tendina_Settori,SERVIZIO!$A$3))&lt;&gt;"",INDEX(Tendina_Settori,SERVIZIO!$A$3)=$B829)=TRUE,GETPIVOTDATA("N. Punti Vendita",$A$1,"Brand",$A829,"Data",DATE(YEAR(INDEX(Tendina_Data,SERVIZIO!$A$2)),MONTH(INDEX(Tendina_Data,SERVIZIO!$A$2)),1),"Settore",INDEX(Tendina_Settori,SERVIZIO!$A$3)),"")),"")</f>
        <v/>
      </c>
      <c r="P829" s="31" t="str">
        <f ca="1">IF(O829&lt;&gt;"",O829-(COUNTIF($O$3:O829,O829)/1000),"")</f>
        <v/>
      </c>
      <c r="Q829" s="31" t="str">
        <f t="shared" ca="1" si="38"/>
        <v/>
      </c>
      <c r="R829" s="31"/>
      <c r="S829" s="31">
        <v>827</v>
      </c>
      <c r="T829" s="31" t="str">
        <f t="shared" ca="1" si="36"/>
        <v/>
      </c>
      <c r="U829" s="31" t="str">
        <f t="shared" ca="1" si="37"/>
        <v/>
      </c>
      <c r="V829" s="31" t="str">
        <f ca="1">IF(INDEX(Tendina_Brand_per_Settore,SERVIZIO!$A$4)='Pivot Punti Vendita'!$T829,'Pivot Punti Vendita'!$U829,"")</f>
        <v/>
      </c>
    </row>
    <row r="830" spans="15:22" x14ac:dyDescent="0.25">
      <c r="O830" s="31" t="str">
        <f ca="1">IFERROR(IF(SERVIZIO!$A$3=1,IF(GETPIVOTDATA("N. Punti Vendita",$A$1,"Brand",$A830,"Data",DATE(YEAR(INDEX(Tendina_Data,SERVIZIO!$A$2)),MONTH(INDEX(Tendina_Data,SERVIZIO!$A$2)),1),"Settore",$B830)&lt;&gt;"",GETPIVOTDATA("N. Punti Vendita",$A$1,"Brand",$A830,"Data",DATE(YEAR(INDEX(Tendina_Data,SERVIZIO!$A$2)),MONTH(INDEX(Tendina_Data,SERVIZIO!$A$2)),1),"Settore",$B830),""),IF(AND(GETPIVOTDATA("N. Punti Vendita",$A$1,"Brand",$A830,"Data",DATE(YEAR(INDEX(Tendina_Data,SERVIZIO!$A$2)),MONTH(INDEX(Tendina_Data,SERVIZIO!$A$2)),1),"Settore",INDEX(Tendina_Settori,SERVIZIO!$A$3))&lt;&gt;"",INDEX(Tendina_Settori,SERVIZIO!$A$3)=$B830)=TRUE,GETPIVOTDATA("N. Punti Vendita",$A$1,"Brand",$A830,"Data",DATE(YEAR(INDEX(Tendina_Data,SERVIZIO!$A$2)),MONTH(INDEX(Tendina_Data,SERVIZIO!$A$2)),1),"Settore",INDEX(Tendina_Settori,SERVIZIO!$A$3)),"")),"")</f>
        <v/>
      </c>
      <c r="P830" s="31" t="str">
        <f ca="1">IF(O830&lt;&gt;"",O830-(COUNTIF($O$3:O830,O830)/1000),"")</f>
        <v/>
      </c>
      <c r="Q830" s="31" t="str">
        <f t="shared" ca="1" si="38"/>
        <v/>
      </c>
      <c r="R830" s="31"/>
      <c r="S830" s="31">
        <v>828</v>
      </c>
      <c r="T830" s="31" t="str">
        <f t="shared" ca="1" si="36"/>
        <v/>
      </c>
      <c r="U830" s="31" t="str">
        <f t="shared" ca="1" si="37"/>
        <v/>
      </c>
      <c r="V830" s="31" t="str">
        <f ca="1">IF(INDEX(Tendina_Brand_per_Settore,SERVIZIO!$A$4)='Pivot Punti Vendita'!$T830,'Pivot Punti Vendita'!$U830,"")</f>
        <v/>
      </c>
    </row>
    <row r="831" spans="15:22" x14ac:dyDescent="0.25">
      <c r="O831" s="31" t="str">
        <f ca="1">IFERROR(IF(SERVIZIO!$A$3=1,IF(GETPIVOTDATA("N. Punti Vendita",$A$1,"Brand",$A831,"Data",DATE(YEAR(INDEX(Tendina_Data,SERVIZIO!$A$2)),MONTH(INDEX(Tendina_Data,SERVIZIO!$A$2)),1),"Settore",$B831)&lt;&gt;"",GETPIVOTDATA("N. Punti Vendita",$A$1,"Brand",$A831,"Data",DATE(YEAR(INDEX(Tendina_Data,SERVIZIO!$A$2)),MONTH(INDEX(Tendina_Data,SERVIZIO!$A$2)),1),"Settore",$B831),""),IF(AND(GETPIVOTDATA("N. Punti Vendita",$A$1,"Brand",$A831,"Data",DATE(YEAR(INDEX(Tendina_Data,SERVIZIO!$A$2)),MONTH(INDEX(Tendina_Data,SERVIZIO!$A$2)),1),"Settore",INDEX(Tendina_Settori,SERVIZIO!$A$3))&lt;&gt;"",INDEX(Tendina_Settori,SERVIZIO!$A$3)=$B831)=TRUE,GETPIVOTDATA("N. Punti Vendita",$A$1,"Brand",$A831,"Data",DATE(YEAR(INDEX(Tendina_Data,SERVIZIO!$A$2)),MONTH(INDEX(Tendina_Data,SERVIZIO!$A$2)),1),"Settore",INDEX(Tendina_Settori,SERVIZIO!$A$3)),"")),"")</f>
        <v/>
      </c>
      <c r="P831" s="31" t="str">
        <f ca="1">IF(O831&lt;&gt;"",O831-(COUNTIF($O$3:O831,O831)/1000),"")</f>
        <v/>
      </c>
      <c r="Q831" s="31" t="str">
        <f t="shared" ca="1" si="38"/>
        <v/>
      </c>
      <c r="R831" s="31"/>
      <c r="S831" s="31">
        <v>829</v>
      </c>
      <c r="T831" s="31" t="str">
        <f t="shared" ca="1" si="36"/>
        <v/>
      </c>
      <c r="U831" s="31" t="str">
        <f t="shared" ca="1" si="37"/>
        <v/>
      </c>
      <c r="V831" s="31" t="str">
        <f ca="1">IF(INDEX(Tendina_Brand_per_Settore,SERVIZIO!$A$4)='Pivot Punti Vendita'!$T831,'Pivot Punti Vendita'!$U831,"")</f>
        <v/>
      </c>
    </row>
    <row r="832" spans="15:22" x14ac:dyDescent="0.25">
      <c r="O832" s="31" t="str">
        <f ca="1">IFERROR(IF(SERVIZIO!$A$3=1,IF(GETPIVOTDATA("N. Punti Vendita",$A$1,"Brand",$A832,"Data",DATE(YEAR(INDEX(Tendina_Data,SERVIZIO!$A$2)),MONTH(INDEX(Tendina_Data,SERVIZIO!$A$2)),1),"Settore",$B832)&lt;&gt;"",GETPIVOTDATA("N. Punti Vendita",$A$1,"Brand",$A832,"Data",DATE(YEAR(INDEX(Tendina_Data,SERVIZIO!$A$2)),MONTH(INDEX(Tendina_Data,SERVIZIO!$A$2)),1),"Settore",$B832),""),IF(AND(GETPIVOTDATA("N. Punti Vendita",$A$1,"Brand",$A832,"Data",DATE(YEAR(INDEX(Tendina_Data,SERVIZIO!$A$2)),MONTH(INDEX(Tendina_Data,SERVIZIO!$A$2)),1),"Settore",INDEX(Tendina_Settori,SERVIZIO!$A$3))&lt;&gt;"",INDEX(Tendina_Settori,SERVIZIO!$A$3)=$B832)=TRUE,GETPIVOTDATA("N. Punti Vendita",$A$1,"Brand",$A832,"Data",DATE(YEAR(INDEX(Tendina_Data,SERVIZIO!$A$2)),MONTH(INDEX(Tendina_Data,SERVIZIO!$A$2)),1),"Settore",INDEX(Tendina_Settori,SERVIZIO!$A$3)),"")),"")</f>
        <v/>
      </c>
      <c r="P832" s="31" t="str">
        <f ca="1">IF(O832&lt;&gt;"",O832-(COUNTIF($O$3:O832,O832)/1000),"")</f>
        <v/>
      </c>
      <c r="Q832" s="31" t="str">
        <f t="shared" ca="1" si="38"/>
        <v/>
      </c>
      <c r="R832" s="31"/>
      <c r="S832" s="31">
        <v>830</v>
      </c>
      <c r="T832" s="31" t="str">
        <f t="shared" ca="1" si="36"/>
        <v/>
      </c>
      <c r="U832" s="31" t="str">
        <f t="shared" ca="1" si="37"/>
        <v/>
      </c>
      <c r="V832" s="31" t="str">
        <f ca="1">IF(INDEX(Tendina_Brand_per_Settore,SERVIZIO!$A$4)='Pivot Punti Vendita'!$T832,'Pivot Punti Vendita'!$U832,"")</f>
        <v/>
      </c>
    </row>
    <row r="833" spans="15:22" x14ac:dyDescent="0.25">
      <c r="O833" s="31" t="str">
        <f ca="1">IFERROR(IF(SERVIZIO!$A$3=1,IF(GETPIVOTDATA("N. Punti Vendita",$A$1,"Brand",$A833,"Data",DATE(YEAR(INDEX(Tendina_Data,SERVIZIO!$A$2)),MONTH(INDEX(Tendina_Data,SERVIZIO!$A$2)),1),"Settore",$B833)&lt;&gt;"",GETPIVOTDATA("N. Punti Vendita",$A$1,"Brand",$A833,"Data",DATE(YEAR(INDEX(Tendina_Data,SERVIZIO!$A$2)),MONTH(INDEX(Tendina_Data,SERVIZIO!$A$2)),1),"Settore",$B833),""),IF(AND(GETPIVOTDATA("N. Punti Vendita",$A$1,"Brand",$A833,"Data",DATE(YEAR(INDEX(Tendina_Data,SERVIZIO!$A$2)),MONTH(INDEX(Tendina_Data,SERVIZIO!$A$2)),1),"Settore",INDEX(Tendina_Settori,SERVIZIO!$A$3))&lt;&gt;"",INDEX(Tendina_Settori,SERVIZIO!$A$3)=$B833)=TRUE,GETPIVOTDATA("N. Punti Vendita",$A$1,"Brand",$A833,"Data",DATE(YEAR(INDEX(Tendina_Data,SERVIZIO!$A$2)),MONTH(INDEX(Tendina_Data,SERVIZIO!$A$2)),1),"Settore",INDEX(Tendina_Settori,SERVIZIO!$A$3)),"")),"")</f>
        <v/>
      </c>
      <c r="P833" s="31" t="str">
        <f ca="1">IF(O833&lt;&gt;"",O833-(COUNTIF($O$3:O833,O833)/1000),"")</f>
        <v/>
      </c>
      <c r="Q833" s="31" t="str">
        <f t="shared" ca="1" si="38"/>
        <v/>
      </c>
      <c r="R833" s="31"/>
      <c r="S833" s="31">
        <v>831</v>
      </c>
      <c r="T833" s="31" t="str">
        <f t="shared" ca="1" si="36"/>
        <v/>
      </c>
      <c r="U833" s="31" t="str">
        <f t="shared" ca="1" si="37"/>
        <v/>
      </c>
      <c r="V833" s="31" t="str">
        <f ca="1">IF(INDEX(Tendina_Brand_per_Settore,SERVIZIO!$A$4)='Pivot Punti Vendita'!$T833,'Pivot Punti Vendita'!$U833,"")</f>
        <v/>
      </c>
    </row>
    <row r="834" spans="15:22" x14ac:dyDescent="0.25">
      <c r="O834" s="31" t="str">
        <f ca="1">IFERROR(IF(SERVIZIO!$A$3=1,IF(GETPIVOTDATA("N. Punti Vendita",$A$1,"Brand",$A834,"Data",DATE(YEAR(INDEX(Tendina_Data,SERVIZIO!$A$2)),MONTH(INDEX(Tendina_Data,SERVIZIO!$A$2)),1),"Settore",$B834)&lt;&gt;"",GETPIVOTDATA("N. Punti Vendita",$A$1,"Brand",$A834,"Data",DATE(YEAR(INDEX(Tendina_Data,SERVIZIO!$A$2)),MONTH(INDEX(Tendina_Data,SERVIZIO!$A$2)),1),"Settore",$B834),""),IF(AND(GETPIVOTDATA("N. Punti Vendita",$A$1,"Brand",$A834,"Data",DATE(YEAR(INDEX(Tendina_Data,SERVIZIO!$A$2)),MONTH(INDEX(Tendina_Data,SERVIZIO!$A$2)),1),"Settore",INDEX(Tendina_Settori,SERVIZIO!$A$3))&lt;&gt;"",INDEX(Tendina_Settori,SERVIZIO!$A$3)=$B834)=TRUE,GETPIVOTDATA("N. Punti Vendita",$A$1,"Brand",$A834,"Data",DATE(YEAR(INDEX(Tendina_Data,SERVIZIO!$A$2)),MONTH(INDEX(Tendina_Data,SERVIZIO!$A$2)),1),"Settore",INDEX(Tendina_Settori,SERVIZIO!$A$3)),"")),"")</f>
        <v/>
      </c>
      <c r="P834" s="31" t="str">
        <f ca="1">IF(O834&lt;&gt;"",O834-(COUNTIF($O$3:O834,O834)/1000),"")</f>
        <v/>
      </c>
      <c r="Q834" s="31" t="str">
        <f t="shared" ca="1" si="38"/>
        <v/>
      </c>
      <c r="R834" s="31"/>
      <c r="S834" s="31">
        <v>832</v>
      </c>
      <c r="T834" s="31" t="str">
        <f t="shared" ca="1" si="36"/>
        <v/>
      </c>
      <c r="U834" s="31" t="str">
        <f t="shared" ca="1" si="37"/>
        <v/>
      </c>
      <c r="V834" s="31" t="str">
        <f ca="1">IF(INDEX(Tendina_Brand_per_Settore,SERVIZIO!$A$4)='Pivot Punti Vendita'!$T834,'Pivot Punti Vendita'!$U834,"")</f>
        <v/>
      </c>
    </row>
    <row r="835" spans="15:22" x14ac:dyDescent="0.25">
      <c r="O835" s="31" t="str">
        <f ca="1">IFERROR(IF(SERVIZIO!$A$3=1,IF(GETPIVOTDATA("N. Punti Vendita",$A$1,"Brand",$A835,"Data",DATE(YEAR(INDEX(Tendina_Data,SERVIZIO!$A$2)),MONTH(INDEX(Tendina_Data,SERVIZIO!$A$2)),1),"Settore",$B835)&lt;&gt;"",GETPIVOTDATA("N. Punti Vendita",$A$1,"Brand",$A835,"Data",DATE(YEAR(INDEX(Tendina_Data,SERVIZIO!$A$2)),MONTH(INDEX(Tendina_Data,SERVIZIO!$A$2)),1),"Settore",$B835),""),IF(AND(GETPIVOTDATA("N. Punti Vendita",$A$1,"Brand",$A835,"Data",DATE(YEAR(INDEX(Tendina_Data,SERVIZIO!$A$2)),MONTH(INDEX(Tendina_Data,SERVIZIO!$A$2)),1),"Settore",INDEX(Tendina_Settori,SERVIZIO!$A$3))&lt;&gt;"",INDEX(Tendina_Settori,SERVIZIO!$A$3)=$B835)=TRUE,GETPIVOTDATA("N. Punti Vendita",$A$1,"Brand",$A835,"Data",DATE(YEAR(INDEX(Tendina_Data,SERVIZIO!$A$2)),MONTH(INDEX(Tendina_Data,SERVIZIO!$A$2)),1),"Settore",INDEX(Tendina_Settori,SERVIZIO!$A$3)),"")),"")</f>
        <v/>
      </c>
      <c r="P835" s="31" t="str">
        <f ca="1">IF(O835&lt;&gt;"",O835-(COUNTIF($O$3:O835,O835)/1000),"")</f>
        <v/>
      </c>
      <c r="Q835" s="31" t="str">
        <f t="shared" ca="1" si="38"/>
        <v/>
      </c>
      <c r="R835" s="31"/>
      <c r="S835" s="31">
        <v>833</v>
      </c>
      <c r="T835" s="31" t="str">
        <f t="shared" ref="T835:T898" ca="1" si="39">IFERROR(INDEX($A$3:$A$1002,MATCH($S835,$Q$3:$Q$1002,0)),"")</f>
        <v/>
      </c>
      <c r="U835" s="31" t="str">
        <f t="shared" ref="U835:U898" ca="1" si="40">IFERROR(INDEX($O$3:$O$1002,MATCH($S835,$Q$3:$Q$1002,0)),"")</f>
        <v/>
      </c>
      <c r="V835" s="31" t="str">
        <f ca="1">IF(INDEX(Tendina_Brand_per_Settore,SERVIZIO!$A$4)='Pivot Punti Vendita'!$T835,'Pivot Punti Vendita'!$U835,"")</f>
        <v/>
      </c>
    </row>
    <row r="836" spans="15:22" x14ac:dyDescent="0.25">
      <c r="O836" s="31" t="str">
        <f ca="1">IFERROR(IF(SERVIZIO!$A$3=1,IF(GETPIVOTDATA("N. Punti Vendita",$A$1,"Brand",$A836,"Data",DATE(YEAR(INDEX(Tendina_Data,SERVIZIO!$A$2)),MONTH(INDEX(Tendina_Data,SERVIZIO!$A$2)),1),"Settore",$B836)&lt;&gt;"",GETPIVOTDATA("N. Punti Vendita",$A$1,"Brand",$A836,"Data",DATE(YEAR(INDEX(Tendina_Data,SERVIZIO!$A$2)),MONTH(INDEX(Tendina_Data,SERVIZIO!$A$2)),1),"Settore",$B836),""),IF(AND(GETPIVOTDATA("N. Punti Vendita",$A$1,"Brand",$A836,"Data",DATE(YEAR(INDEX(Tendina_Data,SERVIZIO!$A$2)),MONTH(INDEX(Tendina_Data,SERVIZIO!$A$2)),1),"Settore",INDEX(Tendina_Settori,SERVIZIO!$A$3))&lt;&gt;"",INDEX(Tendina_Settori,SERVIZIO!$A$3)=$B836)=TRUE,GETPIVOTDATA("N. Punti Vendita",$A$1,"Brand",$A836,"Data",DATE(YEAR(INDEX(Tendina_Data,SERVIZIO!$A$2)),MONTH(INDEX(Tendina_Data,SERVIZIO!$A$2)),1),"Settore",INDEX(Tendina_Settori,SERVIZIO!$A$3)),"")),"")</f>
        <v/>
      </c>
      <c r="P836" s="31" t="str">
        <f ca="1">IF(O836&lt;&gt;"",O836-(COUNTIF($O$3:O836,O836)/1000),"")</f>
        <v/>
      </c>
      <c r="Q836" s="31" t="str">
        <f t="shared" ref="Q836:Q899" ca="1" si="41">IFERROR(RANK($P836,$P$3:$P$1002),"")</f>
        <v/>
      </c>
      <c r="R836" s="31"/>
      <c r="S836" s="31">
        <v>834</v>
      </c>
      <c r="T836" s="31" t="str">
        <f t="shared" ca="1" si="39"/>
        <v/>
      </c>
      <c r="U836" s="31" t="str">
        <f t="shared" ca="1" si="40"/>
        <v/>
      </c>
      <c r="V836" s="31" t="str">
        <f ca="1">IF(INDEX(Tendina_Brand_per_Settore,SERVIZIO!$A$4)='Pivot Punti Vendita'!$T836,'Pivot Punti Vendita'!$U836,"")</f>
        <v/>
      </c>
    </row>
    <row r="837" spans="15:22" x14ac:dyDescent="0.25">
      <c r="O837" s="31" t="str">
        <f ca="1">IFERROR(IF(SERVIZIO!$A$3=1,IF(GETPIVOTDATA("N. Punti Vendita",$A$1,"Brand",$A837,"Data",DATE(YEAR(INDEX(Tendina_Data,SERVIZIO!$A$2)),MONTH(INDEX(Tendina_Data,SERVIZIO!$A$2)),1),"Settore",$B837)&lt;&gt;"",GETPIVOTDATA("N. Punti Vendita",$A$1,"Brand",$A837,"Data",DATE(YEAR(INDEX(Tendina_Data,SERVIZIO!$A$2)),MONTH(INDEX(Tendina_Data,SERVIZIO!$A$2)),1),"Settore",$B837),""),IF(AND(GETPIVOTDATA("N. Punti Vendita",$A$1,"Brand",$A837,"Data",DATE(YEAR(INDEX(Tendina_Data,SERVIZIO!$A$2)),MONTH(INDEX(Tendina_Data,SERVIZIO!$A$2)),1),"Settore",INDEX(Tendina_Settori,SERVIZIO!$A$3))&lt;&gt;"",INDEX(Tendina_Settori,SERVIZIO!$A$3)=$B837)=TRUE,GETPIVOTDATA("N. Punti Vendita",$A$1,"Brand",$A837,"Data",DATE(YEAR(INDEX(Tendina_Data,SERVIZIO!$A$2)),MONTH(INDEX(Tendina_Data,SERVIZIO!$A$2)),1),"Settore",INDEX(Tendina_Settori,SERVIZIO!$A$3)),"")),"")</f>
        <v/>
      </c>
      <c r="P837" s="31" t="str">
        <f ca="1">IF(O837&lt;&gt;"",O837-(COUNTIF($O$3:O837,O837)/1000),"")</f>
        <v/>
      </c>
      <c r="Q837" s="31" t="str">
        <f t="shared" ca="1" si="41"/>
        <v/>
      </c>
      <c r="R837" s="31"/>
      <c r="S837" s="31">
        <v>835</v>
      </c>
      <c r="T837" s="31" t="str">
        <f t="shared" ca="1" si="39"/>
        <v/>
      </c>
      <c r="U837" s="31" t="str">
        <f t="shared" ca="1" si="40"/>
        <v/>
      </c>
      <c r="V837" s="31" t="str">
        <f ca="1">IF(INDEX(Tendina_Brand_per_Settore,SERVIZIO!$A$4)='Pivot Punti Vendita'!$T837,'Pivot Punti Vendita'!$U837,"")</f>
        <v/>
      </c>
    </row>
    <row r="838" spans="15:22" x14ac:dyDescent="0.25">
      <c r="O838" s="31" t="str">
        <f ca="1">IFERROR(IF(SERVIZIO!$A$3=1,IF(GETPIVOTDATA("N. Punti Vendita",$A$1,"Brand",$A838,"Data",DATE(YEAR(INDEX(Tendina_Data,SERVIZIO!$A$2)),MONTH(INDEX(Tendina_Data,SERVIZIO!$A$2)),1),"Settore",$B838)&lt;&gt;"",GETPIVOTDATA("N. Punti Vendita",$A$1,"Brand",$A838,"Data",DATE(YEAR(INDEX(Tendina_Data,SERVIZIO!$A$2)),MONTH(INDEX(Tendina_Data,SERVIZIO!$A$2)),1),"Settore",$B838),""),IF(AND(GETPIVOTDATA("N. Punti Vendita",$A$1,"Brand",$A838,"Data",DATE(YEAR(INDEX(Tendina_Data,SERVIZIO!$A$2)),MONTH(INDEX(Tendina_Data,SERVIZIO!$A$2)),1),"Settore",INDEX(Tendina_Settori,SERVIZIO!$A$3))&lt;&gt;"",INDEX(Tendina_Settori,SERVIZIO!$A$3)=$B838)=TRUE,GETPIVOTDATA("N. Punti Vendita",$A$1,"Brand",$A838,"Data",DATE(YEAR(INDEX(Tendina_Data,SERVIZIO!$A$2)),MONTH(INDEX(Tendina_Data,SERVIZIO!$A$2)),1),"Settore",INDEX(Tendina_Settori,SERVIZIO!$A$3)),"")),"")</f>
        <v/>
      </c>
      <c r="P838" s="31" t="str">
        <f ca="1">IF(O838&lt;&gt;"",O838-(COUNTIF($O$3:O838,O838)/1000),"")</f>
        <v/>
      </c>
      <c r="Q838" s="31" t="str">
        <f t="shared" ca="1" si="41"/>
        <v/>
      </c>
      <c r="R838" s="31"/>
      <c r="S838" s="31">
        <v>836</v>
      </c>
      <c r="T838" s="31" t="str">
        <f t="shared" ca="1" si="39"/>
        <v/>
      </c>
      <c r="U838" s="31" t="str">
        <f t="shared" ca="1" si="40"/>
        <v/>
      </c>
      <c r="V838" s="31" t="str">
        <f ca="1">IF(INDEX(Tendina_Brand_per_Settore,SERVIZIO!$A$4)='Pivot Punti Vendita'!$T838,'Pivot Punti Vendita'!$U838,"")</f>
        <v/>
      </c>
    </row>
    <row r="839" spans="15:22" x14ac:dyDescent="0.25">
      <c r="O839" s="31" t="str">
        <f ca="1">IFERROR(IF(SERVIZIO!$A$3=1,IF(GETPIVOTDATA("N. Punti Vendita",$A$1,"Brand",$A839,"Data",DATE(YEAR(INDEX(Tendina_Data,SERVIZIO!$A$2)),MONTH(INDEX(Tendina_Data,SERVIZIO!$A$2)),1),"Settore",$B839)&lt;&gt;"",GETPIVOTDATA("N. Punti Vendita",$A$1,"Brand",$A839,"Data",DATE(YEAR(INDEX(Tendina_Data,SERVIZIO!$A$2)),MONTH(INDEX(Tendina_Data,SERVIZIO!$A$2)),1),"Settore",$B839),""),IF(AND(GETPIVOTDATA("N. Punti Vendita",$A$1,"Brand",$A839,"Data",DATE(YEAR(INDEX(Tendina_Data,SERVIZIO!$A$2)),MONTH(INDEX(Tendina_Data,SERVIZIO!$A$2)),1),"Settore",INDEX(Tendina_Settori,SERVIZIO!$A$3))&lt;&gt;"",INDEX(Tendina_Settori,SERVIZIO!$A$3)=$B839)=TRUE,GETPIVOTDATA("N. Punti Vendita",$A$1,"Brand",$A839,"Data",DATE(YEAR(INDEX(Tendina_Data,SERVIZIO!$A$2)),MONTH(INDEX(Tendina_Data,SERVIZIO!$A$2)),1),"Settore",INDEX(Tendina_Settori,SERVIZIO!$A$3)),"")),"")</f>
        <v/>
      </c>
      <c r="P839" s="31" t="str">
        <f ca="1">IF(O839&lt;&gt;"",O839-(COUNTIF($O$3:O839,O839)/1000),"")</f>
        <v/>
      </c>
      <c r="Q839" s="31" t="str">
        <f t="shared" ca="1" si="41"/>
        <v/>
      </c>
      <c r="R839" s="31"/>
      <c r="S839" s="31">
        <v>837</v>
      </c>
      <c r="T839" s="31" t="str">
        <f t="shared" ca="1" si="39"/>
        <v/>
      </c>
      <c r="U839" s="31" t="str">
        <f t="shared" ca="1" si="40"/>
        <v/>
      </c>
      <c r="V839" s="31" t="str">
        <f ca="1">IF(INDEX(Tendina_Brand_per_Settore,SERVIZIO!$A$4)='Pivot Punti Vendita'!$T839,'Pivot Punti Vendita'!$U839,"")</f>
        <v/>
      </c>
    </row>
    <row r="840" spans="15:22" x14ac:dyDescent="0.25">
      <c r="O840" s="31" t="str">
        <f ca="1">IFERROR(IF(SERVIZIO!$A$3=1,IF(GETPIVOTDATA("N. Punti Vendita",$A$1,"Brand",$A840,"Data",DATE(YEAR(INDEX(Tendina_Data,SERVIZIO!$A$2)),MONTH(INDEX(Tendina_Data,SERVIZIO!$A$2)),1),"Settore",$B840)&lt;&gt;"",GETPIVOTDATA("N. Punti Vendita",$A$1,"Brand",$A840,"Data",DATE(YEAR(INDEX(Tendina_Data,SERVIZIO!$A$2)),MONTH(INDEX(Tendina_Data,SERVIZIO!$A$2)),1),"Settore",$B840),""),IF(AND(GETPIVOTDATA("N. Punti Vendita",$A$1,"Brand",$A840,"Data",DATE(YEAR(INDEX(Tendina_Data,SERVIZIO!$A$2)),MONTH(INDEX(Tendina_Data,SERVIZIO!$A$2)),1),"Settore",INDEX(Tendina_Settori,SERVIZIO!$A$3))&lt;&gt;"",INDEX(Tendina_Settori,SERVIZIO!$A$3)=$B840)=TRUE,GETPIVOTDATA("N. Punti Vendita",$A$1,"Brand",$A840,"Data",DATE(YEAR(INDEX(Tendina_Data,SERVIZIO!$A$2)),MONTH(INDEX(Tendina_Data,SERVIZIO!$A$2)),1),"Settore",INDEX(Tendina_Settori,SERVIZIO!$A$3)),"")),"")</f>
        <v/>
      </c>
      <c r="P840" s="31" t="str">
        <f ca="1">IF(O840&lt;&gt;"",O840-(COUNTIF($O$3:O840,O840)/1000),"")</f>
        <v/>
      </c>
      <c r="Q840" s="31" t="str">
        <f t="shared" ca="1" si="41"/>
        <v/>
      </c>
      <c r="R840" s="31"/>
      <c r="S840" s="31">
        <v>838</v>
      </c>
      <c r="T840" s="31" t="str">
        <f t="shared" ca="1" si="39"/>
        <v/>
      </c>
      <c r="U840" s="31" t="str">
        <f t="shared" ca="1" si="40"/>
        <v/>
      </c>
      <c r="V840" s="31" t="str">
        <f ca="1">IF(INDEX(Tendina_Brand_per_Settore,SERVIZIO!$A$4)='Pivot Punti Vendita'!$T840,'Pivot Punti Vendita'!$U840,"")</f>
        <v/>
      </c>
    </row>
    <row r="841" spans="15:22" x14ac:dyDescent="0.25">
      <c r="O841" s="31" t="str">
        <f ca="1">IFERROR(IF(SERVIZIO!$A$3=1,IF(GETPIVOTDATA("N. Punti Vendita",$A$1,"Brand",$A841,"Data",DATE(YEAR(INDEX(Tendina_Data,SERVIZIO!$A$2)),MONTH(INDEX(Tendina_Data,SERVIZIO!$A$2)),1),"Settore",$B841)&lt;&gt;"",GETPIVOTDATA("N. Punti Vendita",$A$1,"Brand",$A841,"Data",DATE(YEAR(INDEX(Tendina_Data,SERVIZIO!$A$2)),MONTH(INDEX(Tendina_Data,SERVIZIO!$A$2)),1),"Settore",$B841),""),IF(AND(GETPIVOTDATA("N. Punti Vendita",$A$1,"Brand",$A841,"Data",DATE(YEAR(INDEX(Tendina_Data,SERVIZIO!$A$2)),MONTH(INDEX(Tendina_Data,SERVIZIO!$A$2)),1),"Settore",INDEX(Tendina_Settori,SERVIZIO!$A$3))&lt;&gt;"",INDEX(Tendina_Settori,SERVIZIO!$A$3)=$B841)=TRUE,GETPIVOTDATA("N. Punti Vendita",$A$1,"Brand",$A841,"Data",DATE(YEAR(INDEX(Tendina_Data,SERVIZIO!$A$2)),MONTH(INDEX(Tendina_Data,SERVIZIO!$A$2)),1),"Settore",INDEX(Tendina_Settori,SERVIZIO!$A$3)),"")),"")</f>
        <v/>
      </c>
      <c r="P841" s="31" t="str">
        <f ca="1">IF(O841&lt;&gt;"",O841-(COUNTIF($O$3:O841,O841)/1000),"")</f>
        <v/>
      </c>
      <c r="Q841" s="31" t="str">
        <f t="shared" ca="1" si="41"/>
        <v/>
      </c>
      <c r="R841" s="31"/>
      <c r="S841" s="31">
        <v>839</v>
      </c>
      <c r="T841" s="31" t="str">
        <f t="shared" ca="1" si="39"/>
        <v/>
      </c>
      <c r="U841" s="31" t="str">
        <f t="shared" ca="1" si="40"/>
        <v/>
      </c>
      <c r="V841" s="31" t="str">
        <f ca="1">IF(INDEX(Tendina_Brand_per_Settore,SERVIZIO!$A$4)='Pivot Punti Vendita'!$T841,'Pivot Punti Vendita'!$U841,"")</f>
        <v/>
      </c>
    </row>
    <row r="842" spans="15:22" x14ac:dyDescent="0.25">
      <c r="O842" s="31" t="str">
        <f ca="1">IFERROR(IF(SERVIZIO!$A$3=1,IF(GETPIVOTDATA("N. Punti Vendita",$A$1,"Brand",$A842,"Data",DATE(YEAR(INDEX(Tendina_Data,SERVIZIO!$A$2)),MONTH(INDEX(Tendina_Data,SERVIZIO!$A$2)),1),"Settore",$B842)&lt;&gt;"",GETPIVOTDATA("N. Punti Vendita",$A$1,"Brand",$A842,"Data",DATE(YEAR(INDEX(Tendina_Data,SERVIZIO!$A$2)),MONTH(INDEX(Tendina_Data,SERVIZIO!$A$2)),1),"Settore",$B842),""),IF(AND(GETPIVOTDATA("N. Punti Vendita",$A$1,"Brand",$A842,"Data",DATE(YEAR(INDEX(Tendina_Data,SERVIZIO!$A$2)),MONTH(INDEX(Tendina_Data,SERVIZIO!$A$2)),1),"Settore",INDEX(Tendina_Settori,SERVIZIO!$A$3))&lt;&gt;"",INDEX(Tendina_Settori,SERVIZIO!$A$3)=$B842)=TRUE,GETPIVOTDATA("N. Punti Vendita",$A$1,"Brand",$A842,"Data",DATE(YEAR(INDEX(Tendina_Data,SERVIZIO!$A$2)),MONTH(INDEX(Tendina_Data,SERVIZIO!$A$2)),1),"Settore",INDEX(Tendina_Settori,SERVIZIO!$A$3)),"")),"")</f>
        <v/>
      </c>
      <c r="P842" s="31" t="str">
        <f ca="1">IF(O842&lt;&gt;"",O842-(COUNTIF($O$3:O842,O842)/1000),"")</f>
        <v/>
      </c>
      <c r="Q842" s="31" t="str">
        <f t="shared" ca="1" si="41"/>
        <v/>
      </c>
      <c r="R842" s="31"/>
      <c r="S842" s="31">
        <v>840</v>
      </c>
      <c r="T842" s="31" t="str">
        <f t="shared" ca="1" si="39"/>
        <v/>
      </c>
      <c r="U842" s="31" t="str">
        <f t="shared" ca="1" si="40"/>
        <v/>
      </c>
      <c r="V842" s="31" t="str">
        <f ca="1">IF(INDEX(Tendina_Brand_per_Settore,SERVIZIO!$A$4)='Pivot Punti Vendita'!$T842,'Pivot Punti Vendita'!$U842,"")</f>
        <v/>
      </c>
    </row>
    <row r="843" spans="15:22" x14ac:dyDescent="0.25">
      <c r="O843" s="31" t="str">
        <f ca="1">IFERROR(IF(SERVIZIO!$A$3=1,IF(GETPIVOTDATA("N. Punti Vendita",$A$1,"Brand",$A843,"Data",DATE(YEAR(INDEX(Tendina_Data,SERVIZIO!$A$2)),MONTH(INDEX(Tendina_Data,SERVIZIO!$A$2)),1),"Settore",$B843)&lt;&gt;"",GETPIVOTDATA("N. Punti Vendita",$A$1,"Brand",$A843,"Data",DATE(YEAR(INDEX(Tendina_Data,SERVIZIO!$A$2)),MONTH(INDEX(Tendina_Data,SERVIZIO!$A$2)),1),"Settore",$B843),""),IF(AND(GETPIVOTDATA("N. Punti Vendita",$A$1,"Brand",$A843,"Data",DATE(YEAR(INDEX(Tendina_Data,SERVIZIO!$A$2)),MONTH(INDEX(Tendina_Data,SERVIZIO!$A$2)),1),"Settore",INDEX(Tendina_Settori,SERVIZIO!$A$3))&lt;&gt;"",INDEX(Tendina_Settori,SERVIZIO!$A$3)=$B843)=TRUE,GETPIVOTDATA("N. Punti Vendita",$A$1,"Brand",$A843,"Data",DATE(YEAR(INDEX(Tendina_Data,SERVIZIO!$A$2)),MONTH(INDEX(Tendina_Data,SERVIZIO!$A$2)),1),"Settore",INDEX(Tendina_Settori,SERVIZIO!$A$3)),"")),"")</f>
        <v/>
      </c>
      <c r="P843" s="31" t="str">
        <f ca="1">IF(O843&lt;&gt;"",O843-(COUNTIF($O$3:O843,O843)/1000),"")</f>
        <v/>
      </c>
      <c r="Q843" s="31" t="str">
        <f t="shared" ca="1" si="41"/>
        <v/>
      </c>
      <c r="R843" s="31"/>
      <c r="S843" s="31">
        <v>841</v>
      </c>
      <c r="T843" s="31" t="str">
        <f t="shared" ca="1" si="39"/>
        <v/>
      </c>
      <c r="U843" s="31" t="str">
        <f t="shared" ca="1" si="40"/>
        <v/>
      </c>
      <c r="V843" s="31" t="str">
        <f ca="1">IF(INDEX(Tendina_Brand_per_Settore,SERVIZIO!$A$4)='Pivot Punti Vendita'!$T843,'Pivot Punti Vendita'!$U843,"")</f>
        <v/>
      </c>
    </row>
    <row r="844" spans="15:22" x14ac:dyDescent="0.25">
      <c r="O844" s="31" t="str">
        <f ca="1">IFERROR(IF(SERVIZIO!$A$3=1,IF(GETPIVOTDATA("N. Punti Vendita",$A$1,"Brand",$A844,"Data",DATE(YEAR(INDEX(Tendina_Data,SERVIZIO!$A$2)),MONTH(INDEX(Tendina_Data,SERVIZIO!$A$2)),1),"Settore",$B844)&lt;&gt;"",GETPIVOTDATA("N. Punti Vendita",$A$1,"Brand",$A844,"Data",DATE(YEAR(INDEX(Tendina_Data,SERVIZIO!$A$2)),MONTH(INDEX(Tendina_Data,SERVIZIO!$A$2)),1),"Settore",$B844),""),IF(AND(GETPIVOTDATA("N. Punti Vendita",$A$1,"Brand",$A844,"Data",DATE(YEAR(INDEX(Tendina_Data,SERVIZIO!$A$2)),MONTH(INDEX(Tendina_Data,SERVIZIO!$A$2)),1),"Settore",INDEX(Tendina_Settori,SERVIZIO!$A$3))&lt;&gt;"",INDEX(Tendina_Settori,SERVIZIO!$A$3)=$B844)=TRUE,GETPIVOTDATA("N. Punti Vendita",$A$1,"Brand",$A844,"Data",DATE(YEAR(INDEX(Tendina_Data,SERVIZIO!$A$2)),MONTH(INDEX(Tendina_Data,SERVIZIO!$A$2)),1),"Settore",INDEX(Tendina_Settori,SERVIZIO!$A$3)),"")),"")</f>
        <v/>
      </c>
      <c r="P844" s="31" t="str">
        <f ca="1">IF(O844&lt;&gt;"",O844-(COUNTIF($O$3:O844,O844)/1000),"")</f>
        <v/>
      </c>
      <c r="Q844" s="31" t="str">
        <f t="shared" ca="1" si="41"/>
        <v/>
      </c>
      <c r="R844" s="31"/>
      <c r="S844" s="31">
        <v>842</v>
      </c>
      <c r="T844" s="31" t="str">
        <f t="shared" ca="1" si="39"/>
        <v/>
      </c>
      <c r="U844" s="31" t="str">
        <f t="shared" ca="1" si="40"/>
        <v/>
      </c>
      <c r="V844" s="31" t="str">
        <f ca="1">IF(INDEX(Tendina_Brand_per_Settore,SERVIZIO!$A$4)='Pivot Punti Vendita'!$T844,'Pivot Punti Vendita'!$U844,"")</f>
        <v/>
      </c>
    </row>
    <row r="845" spans="15:22" x14ac:dyDescent="0.25">
      <c r="O845" s="31" t="str">
        <f ca="1">IFERROR(IF(SERVIZIO!$A$3=1,IF(GETPIVOTDATA("N. Punti Vendita",$A$1,"Brand",$A845,"Data",DATE(YEAR(INDEX(Tendina_Data,SERVIZIO!$A$2)),MONTH(INDEX(Tendina_Data,SERVIZIO!$A$2)),1),"Settore",$B845)&lt;&gt;"",GETPIVOTDATA("N. Punti Vendita",$A$1,"Brand",$A845,"Data",DATE(YEAR(INDEX(Tendina_Data,SERVIZIO!$A$2)),MONTH(INDEX(Tendina_Data,SERVIZIO!$A$2)),1),"Settore",$B845),""),IF(AND(GETPIVOTDATA("N. Punti Vendita",$A$1,"Brand",$A845,"Data",DATE(YEAR(INDEX(Tendina_Data,SERVIZIO!$A$2)),MONTH(INDEX(Tendina_Data,SERVIZIO!$A$2)),1),"Settore",INDEX(Tendina_Settori,SERVIZIO!$A$3))&lt;&gt;"",INDEX(Tendina_Settori,SERVIZIO!$A$3)=$B845)=TRUE,GETPIVOTDATA("N. Punti Vendita",$A$1,"Brand",$A845,"Data",DATE(YEAR(INDEX(Tendina_Data,SERVIZIO!$A$2)),MONTH(INDEX(Tendina_Data,SERVIZIO!$A$2)),1),"Settore",INDEX(Tendina_Settori,SERVIZIO!$A$3)),"")),"")</f>
        <v/>
      </c>
      <c r="P845" s="31" t="str">
        <f ca="1">IF(O845&lt;&gt;"",O845-(COUNTIF($O$3:O845,O845)/1000),"")</f>
        <v/>
      </c>
      <c r="Q845" s="31" t="str">
        <f t="shared" ca="1" si="41"/>
        <v/>
      </c>
      <c r="R845" s="31"/>
      <c r="S845" s="31">
        <v>843</v>
      </c>
      <c r="T845" s="31" t="str">
        <f t="shared" ca="1" si="39"/>
        <v/>
      </c>
      <c r="U845" s="31" t="str">
        <f t="shared" ca="1" si="40"/>
        <v/>
      </c>
      <c r="V845" s="31" t="str">
        <f ca="1">IF(INDEX(Tendina_Brand_per_Settore,SERVIZIO!$A$4)='Pivot Punti Vendita'!$T845,'Pivot Punti Vendita'!$U845,"")</f>
        <v/>
      </c>
    </row>
    <row r="846" spans="15:22" x14ac:dyDescent="0.25">
      <c r="O846" s="31" t="str">
        <f ca="1">IFERROR(IF(SERVIZIO!$A$3=1,IF(GETPIVOTDATA("N. Punti Vendita",$A$1,"Brand",$A846,"Data",DATE(YEAR(INDEX(Tendina_Data,SERVIZIO!$A$2)),MONTH(INDEX(Tendina_Data,SERVIZIO!$A$2)),1),"Settore",$B846)&lt;&gt;"",GETPIVOTDATA("N. Punti Vendita",$A$1,"Brand",$A846,"Data",DATE(YEAR(INDEX(Tendina_Data,SERVIZIO!$A$2)),MONTH(INDEX(Tendina_Data,SERVIZIO!$A$2)),1),"Settore",$B846),""),IF(AND(GETPIVOTDATA("N. Punti Vendita",$A$1,"Brand",$A846,"Data",DATE(YEAR(INDEX(Tendina_Data,SERVIZIO!$A$2)),MONTH(INDEX(Tendina_Data,SERVIZIO!$A$2)),1),"Settore",INDEX(Tendina_Settori,SERVIZIO!$A$3))&lt;&gt;"",INDEX(Tendina_Settori,SERVIZIO!$A$3)=$B846)=TRUE,GETPIVOTDATA("N. Punti Vendita",$A$1,"Brand",$A846,"Data",DATE(YEAR(INDEX(Tendina_Data,SERVIZIO!$A$2)),MONTH(INDEX(Tendina_Data,SERVIZIO!$A$2)),1),"Settore",INDEX(Tendina_Settori,SERVIZIO!$A$3)),"")),"")</f>
        <v/>
      </c>
      <c r="P846" s="31" t="str">
        <f ca="1">IF(O846&lt;&gt;"",O846-(COUNTIF($O$3:O846,O846)/1000),"")</f>
        <v/>
      </c>
      <c r="Q846" s="31" t="str">
        <f t="shared" ca="1" si="41"/>
        <v/>
      </c>
      <c r="R846" s="31"/>
      <c r="S846" s="31">
        <v>844</v>
      </c>
      <c r="T846" s="31" t="str">
        <f t="shared" ca="1" si="39"/>
        <v/>
      </c>
      <c r="U846" s="31" t="str">
        <f t="shared" ca="1" si="40"/>
        <v/>
      </c>
      <c r="V846" s="31" t="str">
        <f ca="1">IF(INDEX(Tendina_Brand_per_Settore,SERVIZIO!$A$4)='Pivot Punti Vendita'!$T846,'Pivot Punti Vendita'!$U846,"")</f>
        <v/>
      </c>
    </row>
    <row r="847" spans="15:22" x14ac:dyDescent="0.25">
      <c r="O847" s="31" t="str">
        <f ca="1">IFERROR(IF(SERVIZIO!$A$3=1,IF(GETPIVOTDATA("N. Punti Vendita",$A$1,"Brand",$A847,"Data",DATE(YEAR(INDEX(Tendina_Data,SERVIZIO!$A$2)),MONTH(INDEX(Tendina_Data,SERVIZIO!$A$2)),1),"Settore",$B847)&lt;&gt;"",GETPIVOTDATA("N. Punti Vendita",$A$1,"Brand",$A847,"Data",DATE(YEAR(INDEX(Tendina_Data,SERVIZIO!$A$2)),MONTH(INDEX(Tendina_Data,SERVIZIO!$A$2)),1),"Settore",$B847),""),IF(AND(GETPIVOTDATA("N. Punti Vendita",$A$1,"Brand",$A847,"Data",DATE(YEAR(INDEX(Tendina_Data,SERVIZIO!$A$2)),MONTH(INDEX(Tendina_Data,SERVIZIO!$A$2)),1),"Settore",INDEX(Tendina_Settori,SERVIZIO!$A$3))&lt;&gt;"",INDEX(Tendina_Settori,SERVIZIO!$A$3)=$B847)=TRUE,GETPIVOTDATA("N. Punti Vendita",$A$1,"Brand",$A847,"Data",DATE(YEAR(INDEX(Tendina_Data,SERVIZIO!$A$2)),MONTH(INDEX(Tendina_Data,SERVIZIO!$A$2)),1),"Settore",INDEX(Tendina_Settori,SERVIZIO!$A$3)),"")),"")</f>
        <v/>
      </c>
      <c r="P847" s="31" t="str">
        <f ca="1">IF(O847&lt;&gt;"",O847-(COUNTIF($O$3:O847,O847)/1000),"")</f>
        <v/>
      </c>
      <c r="Q847" s="31" t="str">
        <f t="shared" ca="1" si="41"/>
        <v/>
      </c>
      <c r="R847" s="31"/>
      <c r="S847" s="31">
        <v>845</v>
      </c>
      <c r="T847" s="31" t="str">
        <f t="shared" ca="1" si="39"/>
        <v/>
      </c>
      <c r="U847" s="31" t="str">
        <f t="shared" ca="1" si="40"/>
        <v/>
      </c>
      <c r="V847" s="31" t="str">
        <f ca="1">IF(INDEX(Tendina_Brand_per_Settore,SERVIZIO!$A$4)='Pivot Punti Vendita'!$T847,'Pivot Punti Vendita'!$U847,"")</f>
        <v/>
      </c>
    </row>
    <row r="848" spans="15:22" x14ac:dyDescent="0.25">
      <c r="O848" s="31" t="str">
        <f ca="1">IFERROR(IF(SERVIZIO!$A$3=1,IF(GETPIVOTDATA("N. Punti Vendita",$A$1,"Brand",$A848,"Data",DATE(YEAR(INDEX(Tendina_Data,SERVIZIO!$A$2)),MONTH(INDEX(Tendina_Data,SERVIZIO!$A$2)),1),"Settore",$B848)&lt;&gt;"",GETPIVOTDATA("N. Punti Vendita",$A$1,"Brand",$A848,"Data",DATE(YEAR(INDEX(Tendina_Data,SERVIZIO!$A$2)),MONTH(INDEX(Tendina_Data,SERVIZIO!$A$2)),1),"Settore",$B848),""),IF(AND(GETPIVOTDATA("N. Punti Vendita",$A$1,"Brand",$A848,"Data",DATE(YEAR(INDEX(Tendina_Data,SERVIZIO!$A$2)),MONTH(INDEX(Tendina_Data,SERVIZIO!$A$2)),1),"Settore",INDEX(Tendina_Settori,SERVIZIO!$A$3))&lt;&gt;"",INDEX(Tendina_Settori,SERVIZIO!$A$3)=$B848)=TRUE,GETPIVOTDATA("N. Punti Vendita",$A$1,"Brand",$A848,"Data",DATE(YEAR(INDEX(Tendina_Data,SERVIZIO!$A$2)),MONTH(INDEX(Tendina_Data,SERVIZIO!$A$2)),1),"Settore",INDEX(Tendina_Settori,SERVIZIO!$A$3)),"")),"")</f>
        <v/>
      </c>
      <c r="P848" s="31" t="str">
        <f ca="1">IF(O848&lt;&gt;"",O848-(COUNTIF($O$3:O848,O848)/1000),"")</f>
        <v/>
      </c>
      <c r="Q848" s="31" t="str">
        <f t="shared" ca="1" si="41"/>
        <v/>
      </c>
      <c r="R848" s="31"/>
      <c r="S848" s="31">
        <v>846</v>
      </c>
      <c r="T848" s="31" t="str">
        <f t="shared" ca="1" si="39"/>
        <v/>
      </c>
      <c r="U848" s="31" t="str">
        <f t="shared" ca="1" si="40"/>
        <v/>
      </c>
      <c r="V848" s="31" t="str">
        <f ca="1">IF(INDEX(Tendina_Brand_per_Settore,SERVIZIO!$A$4)='Pivot Punti Vendita'!$T848,'Pivot Punti Vendita'!$U848,"")</f>
        <v/>
      </c>
    </row>
    <row r="849" spans="15:22" x14ac:dyDescent="0.25">
      <c r="O849" s="31" t="str">
        <f ca="1">IFERROR(IF(SERVIZIO!$A$3=1,IF(GETPIVOTDATA("N. Punti Vendita",$A$1,"Brand",$A849,"Data",DATE(YEAR(INDEX(Tendina_Data,SERVIZIO!$A$2)),MONTH(INDEX(Tendina_Data,SERVIZIO!$A$2)),1),"Settore",$B849)&lt;&gt;"",GETPIVOTDATA("N. Punti Vendita",$A$1,"Brand",$A849,"Data",DATE(YEAR(INDEX(Tendina_Data,SERVIZIO!$A$2)),MONTH(INDEX(Tendina_Data,SERVIZIO!$A$2)),1),"Settore",$B849),""),IF(AND(GETPIVOTDATA("N. Punti Vendita",$A$1,"Brand",$A849,"Data",DATE(YEAR(INDEX(Tendina_Data,SERVIZIO!$A$2)),MONTH(INDEX(Tendina_Data,SERVIZIO!$A$2)),1),"Settore",INDEX(Tendina_Settori,SERVIZIO!$A$3))&lt;&gt;"",INDEX(Tendina_Settori,SERVIZIO!$A$3)=$B849)=TRUE,GETPIVOTDATA("N. Punti Vendita",$A$1,"Brand",$A849,"Data",DATE(YEAR(INDEX(Tendina_Data,SERVIZIO!$A$2)),MONTH(INDEX(Tendina_Data,SERVIZIO!$A$2)),1),"Settore",INDEX(Tendina_Settori,SERVIZIO!$A$3)),"")),"")</f>
        <v/>
      </c>
      <c r="P849" s="31" t="str">
        <f ca="1">IF(O849&lt;&gt;"",O849-(COUNTIF($O$3:O849,O849)/1000),"")</f>
        <v/>
      </c>
      <c r="Q849" s="31" t="str">
        <f t="shared" ca="1" si="41"/>
        <v/>
      </c>
      <c r="R849" s="31"/>
      <c r="S849" s="31">
        <v>847</v>
      </c>
      <c r="T849" s="31" t="str">
        <f t="shared" ca="1" si="39"/>
        <v/>
      </c>
      <c r="U849" s="31" t="str">
        <f t="shared" ca="1" si="40"/>
        <v/>
      </c>
      <c r="V849" s="31" t="str">
        <f ca="1">IF(INDEX(Tendina_Brand_per_Settore,SERVIZIO!$A$4)='Pivot Punti Vendita'!$T849,'Pivot Punti Vendita'!$U849,"")</f>
        <v/>
      </c>
    </row>
    <row r="850" spans="15:22" x14ac:dyDescent="0.25">
      <c r="O850" s="31" t="str">
        <f ca="1">IFERROR(IF(SERVIZIO!$A$3=1,IF(GETPIVOTDATA("N. Punti Vendita",$A$1,"Brand",$A850,"Data",DATE(YEAR(INDEX(Tendina_Data,SERVIZIO!$A$2)),MONTH(INDEX(Tendina_Data,SERVIZIO!$A$2)),1),"Settore",$B850)&lt;&gt;"",GETPIVOTDATA("N. Punti Vendita",$A$1,"Brand",$A850,"Data",DATE(YEAR(INDEX(Tendina_Data,SERVIZIO!$A$2)),MONTH(INDEX(Tendina_Data,SERVIZIO!$A$2)),1),"Settore",$B850),""),IF(AND(GETPIVOTDATA("N. Punti Vendita",$A$1,"Brand",$A850,"Data",DATE(YEAR(INDEX(Tendina_Data,SERVIZIO!$A$2)),MONTH(INDEX(Tendina_Data,SERVIZIO!$A$2)),1),"Settore",INDEX(Tendina_Settori,SERVIZIO!$A$3))&lt;&gt;"",INDEX(Tendina_Settori,SERVIZIO!$A$3)=$B850)=TRUE,GETPIVOTDATA("N. Punti Vendita",$A$1,"Brand",$A850,"Data",DATE(YEAR(INDEX(Tendina_Data,SERVIZIO!$A$2)),MONTH(INDEX(Tendina_Data,SERVIZIO!$A$2)),1),"Settore",INDEX(Tendina_Settori,SERVIZIO!$A$3)),"")),"")</f>
        <v/>
      </c>
      <c r="P850" s="31" t="str">
        <f ca="1">IF(O850&lt;&gt;"",O850-(COUNTIF($O$3:O850,O850)/1000),"")</f>
        <v/>
      </c>
      <c r="Q850" s="31" t="str">
        <f t="shared" ca="1" si="41"/>
        <v/>
      </c>
      <c r="R850" s="31"/>
      <c r="S850" s="31">
        <v>848</v>
      </c>
      <c r="T850" s="31" t="str">
        <f t="shared" ca="1" si="39"/>
        <v/>
      </c>
      <c r="U850" s="31" t="str">
        <f t="shared" ca="1" si="40"/>
        <v/>
      </c>
      <c r="V850" s="31" t="str">
        <f ca="1">IF(INDEX(Tendina_Brand_per_Settore,SERVIZIO!$A$4)='Pivot Punti Vendita'!$T850,'Pivot Punti Vendita'!$U850,"")</f>
        <v/>
      </c>
    </row>
    <row r="851" spans="15:22" x14ac:dyDescent="0.25">
      <c r="O851" s="31" t="str">
        <f ca="1">IFERROR(IF(SERVIZIO!$A$3=1,IF(GETPIVOTDATA("N. Punti Vendita",$A$1,"Brand",$A851,"Data",DATE(YEAR(INDEX(Tendina_Data,SERVIZIO!$A$2)),MONTH(INDEX(Tendina_Data,SERVIZIO!$A$2)),1),"Settore",$B851)&lt;&gt;"",GETPIVOTDATA("N. Punti Vendita",$A$1,"Brand",$A851,"Data",DATE(YEAR(INDEX(Tendina_Data,SERVIZIO!$A$2)),MONTH(INDEX(Tendina_Data,SERVIZIO!$A$2)),1),"Settore",$B851),""),IF(AND(GETPIVOTDATA("N. Punti Vendita",$A$1,"Brand",$A851,"Data",DATE(YEAR(INDEX(Tendina_Data,SERVIZIO!$A$2)),MONTH(INDEX(Tendina_Data,SERVIZIO!$A$2)),1),"Settore",INDEX(Tendina_Settori,SERVIZIO!$A$3))&lt;&gt;"",INDEX(Tendina_Settori,SERVIZIO!$A$3)=$B851)=TRUE,GETPIVOTDATA("N. Punti Vendita",$A$1,"Brand",$A851,"Data",DATE(YEAR(INDEX(Tendina_Data,SERVIZIO!$A$2)),MONTH(INDEX(Tendina_Data,SERVIZIO!$A$2)),1),"Settore",INDEX(Tendina_Settori,SERVIZIO!$A$3)),"")),"")</f>
        <v/>
      </c>
      <c r="P851" s="31" t="str">
        <f ca="1">IF(O851&lt;&gt;"",O851-(COUNTIF($O$3:O851,O851)/1000),"")</f>
        <v/>
      </c>
      <c r="Q851" s="31" t="str">
        <f t="shared" ca="1" si="41"/>
        <v/>
      </c>
      <c r="R851" s="31"/>
      <c r="S851" s="31">
        <v>849</v>
      </c>
      <c r="T851" s="31" t="str">
        <f t="shared" ca="1" si="39"/>
        <v/>
      </c>
      <c r="U851" s="31" t="str">
        <f t="shared" ca="1" si="40"/>
        <v/>
      </c>
      <c r="V851" s="31" t="str">
        <f ca="1">IF(INDEX(Tendina_Brand_per_Settore,SERVIZIO!$A$4)='Pivot Punti Vendita'!$T851,'Pivot Punti Vendita'!$U851,"")</f>
        <v/>
      </c>
    </row>
    <row r="852" spans="15:22" x14ac:dyDescent="0.25">
      <c r="O852" s="31" t="str">
        <f ca="1">IFERROR(IF(SERVIZIO!$A$3=1,IF(GETPIVOTDATA("N. Punti Vendita",$A$1,"Brand",$A852,"Data",DATE(YEAR(INDEX(Tendina_Data,SERVIZIO!$A$2)),MONTH(INDEX(Tendina_Data,SERVIZIO!$A$2)),1),"Settore",$B852)&lt;&gt;"",GETPIVOTDATA("N. Punti Vendita",$A$1,"Brand",$A852,"Data",DATE(YEAR(INDEX(Tendina_Data,SERVIZIO!$A$2)),MONTH(INDEX(Tendina_Data,SERVIZIO!$A$2)),1),"Settore",$B852),""),IF(AND(GETPIVOTDATA("N. Punti Vendita",$A$1,"Brand",$A852,"Data",DATE(YEAR(INDEX(Tendina_Data,SERVIZIO!$A$2)),MONTH(INDEX(Tendina_Data,SERVIZIO!$A$2)),1),"Settore",INDEX(Tendina_Settori,SERVIZIO!$A$3))&lt;&gt;"",INDEX(Tendina_Settori,SERVIZIO!$A$3)=$B852)=TRUE,GETPIVOTDATA("N. Punti Vendita",$A$1,"Brand",$A852,"Data",DATE(YEAR(INDEX(Tendina_Data,SERVIZIO!$A$2)),MONTH(INDEX(Tendina_Data,SERVIZIO!$A$2)),1),"Settore",INDEX(Tendina_Settori,SERVIZIO!$A$3)),"")),"")</f>
        <v/>
      </c>
      <c r="P852" s="31" t="str">
        <f ca="1">IF(O852&lt;&gt;"",O852-(COUNTIF($O$3:O852,O852)/1000),"")</f>
        <v/>
      </c>
      <c r="Q852" s="31" t="str">
        <f t="shared" ca="1" si="41"/>
        <v/>
      </c>
      <c r="R852" s="31"/>
      <c r="S852" s="31">
        <v>850</v>
      </c>
      <c r="T852" s="31" t="str">
        <f t="shared" ca="1" si="39"/>
        <v/>
      </c>
      <c r="U852" s="31" t="str">
        <f t="shared" ca="1" si="40"/>
        <v/>
      </c>
      <c r="V852" s="31" t="str">
        <f ca="1">IF(INDEX(Tendina_Brand_per_Settore,SERVIZIO!$A$4)='Pivot Punti Vendita'!$T852,'Pivot Punti Vendita'!$U852,"")</f>
        <v/>
      </c>
    </row>
    <row r="853" spans="15:22" x14ac:dyDescent="0.25">
      <c r="O853" s="31" t="str">
        <f ca="1">IFERROR(IF(SERVIZIO!$A$3=1,IF(GETPIVOTDATA("N. Punti Vendita",$A$1,"Brand",$A853,"Data",DATE(YEAR(INDEX(Tendina_Data,SERVIZIO!$A$2)),MONTH(INDEX(Tendina_Data,SERVIZIO!$A$2)),1),"Settore",$B853)&lt;&gt;"",GETPIVOTDATA("N. Punti Vendita",$A$1,"Brand",$A853,"Data",DATE(YEAR(INDEX(Tendina_Data,SERVIZIO!$A$2)),MONTH(INDEX(Tendina_Data,SERVIZIO!$A$2)),1),"Settore",$B853),""),IF(AND(GETPIVOTDATA("N. Punti Vendita",$A$1,"Brand",$A853,"Data",DATE(YEAR(INDEX(Tendina_Data,SERVIZIO!$A$2)),MONTH(INDEX(Tendina_Data,SERVIZIO!$A$2)),1),"Settore",INDEX(Tendina_Settori,SERVIZIO!$A$3))&lt;&gt;"",INDEX(Tendina_Settori,SERVIZIO!$A$3)=$B853)=TRUE,GETPIVOTDATA("N. Punti Vendita",$A$1,"Brand",$A853,"Data",DATE(YEAR(INDEX(Tendina_Data,SERVIZIO!$A$2)),MONTH(INDEX(Tendina_Data,SERVIZIO!$A$2)),1),"Settore",INDEX(Tendina_Settori,SERVIZIO!$A$3)),"")),"")</f>
        <v/>
      </c>
      <c r="P853" s="31" t="str">
        <f ca="1">IF(O853&lt;&gt;"",O853-(COUNTIF($O$3:O853,O853)/1000),"")</f>
        <v/>
      </c>
      <c r="Q853" s="31" t="str">
        <f t="shared" ca="1" si="41"/>
        <v/>
      </c>
      <c r="R853" s="31"/>
      <c r="S853" s="31">
        <v>851</v>
      </c>
      <c r="T853" s="31" t="str">
        <f t="shared" ca="1" si="39"/>
        <v/>
      </c>
      <c r="U853" s="31" t="str">
        <f t="shared" ca="1" si="40"/>
        <v/>
      </c>
      <c r="V853" s="31" t="str">
        <f ca="1">IF(INDEX(Tendina_Brand_per_Settore,SERVIZIO!$A$4)='Pivot Punti Vendita'!$T853,'Pivot Punti Vendita'!$U853,"")</f>
        <v/>
      </c>
    </row>
    <row r="854" spans="15:22" x14ac:dyDescent="0.25">
      <c r="O854" s="31" t="str">
        <f ca="1">IFERROR(IF(SERVIZIO!$A$3=1,IF(GETPIVOTDATA("N. Punti Vendita",$A$1,"Brand",$A854,"Data",DATE(YEAR(INDEX(Tendina_Data,SERVIZIO!$A$2)),MONTH(INDEX(Tendina_Data,SERVIZIO!$A$2)),1),"Settore",$B854)&lt;&gt;"",GETPIVOTDATA("N. Punti Vendita",$A$1,"Brand",$A854,"Data",DATE(YEAR(INDEX(Tendina_Data,SERVIZIO!$A$2)),MONTH(INDEX(Tendina_Data,SERVIZIO!$A$2)),1),"Settore",$B854),""),IF(AND(GETPIVOTDATA("N. Punti Vendita",$A$1,"Brand",$A854,"Data",DATE(YEAR(INDEX(Tendina_Data,SERVIZIO!$A$2)),MONTH(INDEX(Tendina_Data,SERVIZIO!$A$2)),1),"Settore",INDEX(Tendina_Settori,SERVIZIO!$A$3))&lt;&gt;"",INDEX(Tendina_Settori,SERVIZIO!$A$3)=$B854)=TRUE,GETPIVOTDATA("N. Punti Vendita",$A$1,"Brand",$A854,"Data",DATE(YEAR(INDEX(Tendina_Data,SERVIZIO!$A$2)),MONTH(INDEX(Tendina_Data,SERVIZIO!$A$2)),1),"Settore",INDEX(Tendina_Settori,SERVIZIO!$A$3)),"")),"")</f>
        <v/>
      </c>
      <c r="P854" s="31" t="str">
        <f ca="1">IF(O854&lt;&gt;"",O854-(COUNTIF($O$3:O854,O854)/1000),"")</f>
        <v/>
      </c>
      <c r="Q854" s="31" t="str">
        <f t="shared" ca="1" si="41"/>
        <v/>
      </c>
      <c r="R854" s="31"/>
      <c r="S854" s="31">
        <v>852</v>
      </c>
      <c r="T854" s="31" t="str">
        <f t="shared" ca="1" si="39"/>
        <v/>
      </c>
      <c r="U854" s="31" t="str">
        <f t="shared" ca="1" si="40"/>
        <v/>
      </c>
      <c r="V854" s="31" t="str">
        <f ca="1">IF(INDEX(Tendina_Brand_per_Settore,SERVIZIO!$A$4)='Pivot Punti Vendita'!$T854,'Pivot Punti Vendita'!$U854,"")</f>
        <v/>
      </c>
    </row>
    <row r="855" spans="15:22" x14ac:dyDescent="0.25">
      <c r="O855" s="31" t="str">
        <f ca="1">IFERROR(IF(SERVIZIO!$A$3=1,IF(GETPIVOTDATA("N. Punti Vendita",$A$1,"Brand",$A855,"Data",DATE(YEAR(INDEX(Tendina_Data,SERVIZIO!$A$2)),MONTH(INDEX(Tendina_Data,SERVIZIO!$A$2)),1),"Settore",$B855)&lt;&gt;"",GETPIVOTDATA("N. Punti Vendita",$A$1,"Brand",$A855,"Data",DATE(YEAR(INDEX(Tendina_Data,SERVIZIO!$A$2)),MONTH(INDEX(Tendina_Data,SERVIZIO!$A$2)),1),"Settore",$B855),""),IF(AND(GETPIVOTDATA("N. Punti Vendita",$A$1,"Brand",$A855,"Data",DATE(YEAR(INDEX(Tendina_Data,SERVIZIO!$A$2)),MONTH(INDEX(Tendina_Data,SERVIZIO!$A$2)),1),"Settore",INDEX(Tendina_Settori,SERVIZIO!$A$3))&lt;&gt;"",INDEX(Tendina_Settori,SERVIZIO!$A$3)=$B855)=TRUE,GETPIVOTDATA("N. Punti Vendita",$A$1,"Brand",$A855,"Data",DATE(YEAR(INDEX(Tendina_Data,SERVIZIO!$A$2)),MONTH(INDEX(Tendina_Data,SERVIZIO!$A$2)),1),"Settore",INDEX(Tendina_Settori,SERVIZIO!$A$3)),"")),"")</f>
        <v/>
      </c>
      <c r="P855" s="31" t="str">
        <f ca="1">IF(O855&lt;&gt;"",O855-(COUNTIF($O$3:O855,O855)/1000),"")</f>
        <v/>
      </c>
      <c r="Q855" s="31" t="str">
        <f t="shared" ca="1" si="41"/>
        <v/>
      </c>
      <c r="R855" s="31"/>
      <c r="S855" s="31">
        <v>853</v>
      </c>
      <c r="T855" s="31" t="str">
        <f t="shared" ca="1" si="39"/>
        <v/>
      </c>
      <c r="U855" s="31" t="str">
        <f t="shared" ca="1" si="40"/>
        <v/>
      </c>
      <c r="V855" s="31" t="str">
        <f ca="1">IF(INDEX(Tendina_Brand_per_Settore,SERVIZIO!$A$4)='Pivot Punti Vendita'!$T855,'Pivot Punti Vendita'!$U855,"")</f>
        <v/>
      </c>
    </row>
    <row r="856" spans="15:22" x14ac:dyDescent="0.25">
      <c r="O856" s="31" t="str">
        <f ca="1">IFERROR(IF(SERVIZIO!$A$3=1,IF(GETPIVOTDATA("N. Punti Vendita",$A$1,"Brand",$A856,"Data",DATE(YEAR(INDEX(Tendina_Data,SERVIZIO!$A$2)),MONTH(INDEX(Tendina_Data,SERVIZIO!$A$2)),1),"Settore",$B856)&lt;&gt;"",GETPIVOTDATA("N. Punti Vendita",$A$1,"Brand",$A856,"Data",DATE(YEAR(INDEX(Tendina_Data,SERVIZIO!$A$2)),MONTH(INDEX(Tendina_Data,SERVIZIO!$A$2)),1),"Settore",$B856),""),IF(AND(GETPIVOTDATA("N. Punti Vendita",$A$1,"Brand",$A856,"Data",DATE(YEAR(INDEX(Tendina_Data,SERVIZIO!$A$2)),MONTH(INDEX(Tendina_Data,SERVIZIO!$A$2)),1),"Settore",INDEX(Tendina_Settori,SERVIZIO!$A$3))&lt;&gt;"",INDEX(Tendina_Settori,SERVIZIO!$A$3)=$B856)=TRUE,GETPIVOTDATA("N. Punti Vendita",$A$1,"Brand",$A856,"Data",DATE(YEAR(INDEX(Tendina_Data,SERVIZIO!$A$2)),MONTH(INDEX(Tendina_Data,SERVIZIO!$A$2)),1),"Settore",INDEX(Tendina_Settori,SERVIZIO!$A$3)),"")),"")</f>
        <v/>
      </c>
      <c r="P856" s="31" t="str">
        <f ca="1">IF(O856&lt;&gt;"",O856-(COUNTIF($O$3:O856,O856)/1000),"")</f>
        <v/>
      </c>
      <c r="Q856" s="31" t="str">
        <f t="shared" ca="1" si="41"/>
        <v/>
      </c>
      <c r="R856" s="31"/>
      <c r="S856" s="31">
        <v>854</v>
      </c>
      <c r="T856" s="31" t="str">
        <f t="shared" ca="1" si="39"/>
        <v/>
      </c>
      <c r="U856" s="31" t="str">
        <f t="shared" ca="1" si="40"/>
        <v/>
      </c>
      <c r="V856" s="31" t="str">
        <f ca="1">IF(INDEX(Tendina_Brand_per_Settore,SERVIZIO!$A$4)='Pivot Punti Vendita'!$T856,'Pivot Punti Vendita'!$U856,"")</f>
        <v/>
      </c>
    </row>
    <row r="857" spans="15:22" x14ac:dyDescent="0.25">
      <c r="O857" s="31" t="str">
        <f ca="1">IFERROR(IF(SERVIZIO!$A$3=1,IF(GETPIVOTDATA("N. Punti Vendita",$A$1,"Brand",$A857,"Data",DATE(YEAR(INDEX(Tendina_Data,SERVIZIO!$A$2)),MONTH(INDEX(Tendina_Data,SERVIZIO!$A$2)),1),"Settore",$B857)&lt;&gt;"",GETPIVOTDATA("N. Punti Vendita",$A$1,"Brand",$A857,"Data",DATE(YEAR(INDEX(Tendina_Data,SERVIZIO!$A$2)),MONTH(INDEX(Tendina_Data,SERVIZIO!$A$2)),1),"Settore",$B857),""),IF(AND(GETPIVOTDATA("N. Punti Vendita",$A$1,"Brand",$A857,"Data",DATE(YEAR(INDEX(Tendina_Data,SERVIZIO!$A$2)),MONTH(INDEX(Tendina_Data,SERVIZIO!$A$2)),1),"Settore",INDEX(Tendina_Settori,SERVIZIO!$A$3))&lt;&gt;"",INDEX(Tendina_Settori,SERVIZIO!$A$3)=$B857)=TRUE,GETPIVOTDATA("N. Punti Vendita",$A$1,"Brand",$A857,"Data",DATE(YEAR(INDEX(Tendina_Data,SERVIZIO!$A$2)),MONTH(INDEX(Tendina_Data,SERVIZIO!$A$2)),1),"Settore",INDEX(Tendina_Settori,SERVIZIO!$A$3)),"")),"")</f>
        <v/>
      </c>
      <c r="P857" s="31" t="str">
        <f ca="1">IF(O857&lt;&gt;"",O857-(COUNTIF($O$3:O857,O857)/1000),"")</f>
        <v/>
      </c>
      <c r="Q857" s="31" t="str">
        <f t="shared" ca="1" si="41"/>
        <v/>
      </c>
      <c r="R857" s="31"/>
      <c r="S857" s="31">
        <v>855</v>
      </c>
      <c r="T857" s="31" t="str">
        <f t="shared" ca="1" si="39"/>
        <v/>
      </c>
      <c r="U857" s="31" t="str">
        <f t="shared" ca="1" si="40"/>
        <v/>
      </c>
      <c r="V857" s="31" t="str">
        <f ca="1">IF(INDEX(Tendina_Brand_per_Settore,SERVIZIO!$A$4)='Pivot Punti Vendita'!$T857,'Pivot Punti Vendita'!$U857,"")</f>
        <v/>
      </c>
    </row>
    <row r="858" spans="15:22" x14ac:dyDescent="0.25">
      <c r="O858" s="31" t="str">
        <f ca="1">IFERROR(IF(SERVIZIO!$A$3=1,IF(GETPIVOTDATA("N. Punti Vendita",$A$1,"Brand",$A858,"Data",DATE(YEAR(INDEX(Tendina_Data,SERVIZIO!$A$2)),MONTH(INDEX(Tendina_Data,SERVIZIO!$A$2)),1),"Settore",$B858)&lt;&gt;"",GETPIVOTDATA("N. Punti Vendita",$A$1,"Brand",$A858,"Data",DATE(YEAR(INDEX(Tendina_Data,SERVIZIO!$A$2)),MONTH(INDEX(Tendina_Data,SERVIZIO!$A$2)),1),"Settore",$B858),""),IF(AND(GETPIVOTDATA("N. Punti Vendita",$A$1,"Brand",$A858,"Data",DATE(YEAR(INDEX(Tendina_Data,SERVIZIO!$A$2)),MONTH(INDEX(Tendina_Data,SERVIZIO!$A$2)),1),"Settore",INDEX(Tendina_Settori,SERVIZIO!$A$3))&lt;&gt;"",INDEX(Tendina_Settori,SERVIZIO!$A$3)=$B858)=TRUE,GETPIVOTDATA("N. Punti Vendita",$A$1,"Brand",$A858,"Data",DATE(YEAR(INDEX(Tendina_Data,SERVIZIO!$A$2)),MONTH(INDEX(Tendina_Data,SERVIZIO!$A$2)),1),"Settore",INDEX(Tendina_Settori,SERVIZIO!$A$3)),"")),"")</f>
        <v/>
      </c>
      <c r="P858" s="31" t="str">
        <f ca="1">IF(O858&lt;&gt;"",O858-(COUNTIF($O$3:O858,O858)/1000),"")</f>
        <v/>
      </c>
      <c r="Q858" s="31" t="str">
        <f t="shared" ca="1" si="41"/>
        <v/>
      </c>
      <c r="R858" s="31"/>
      <c r="S858" s="31">
        <v>856</v>
      </c>
      <c r="T858" s="31" t="str">
        <f t="shared" ca="1" si="39"/>
        <v/>
      </c>
      <c r="U858" s="31" t="str">
        <f t="shared" ca="1" si="40"/>
        <v/>
      </c>
      <c r="V858" s="31" t="str">
        <f ca="1">IF(INDEX(Tendina_Brand_per_Settore,SERVIZIO!$A$4)='Pivot Punti Vendita'!$T858,'Pivot Punti Vendita'!$U858,"")</f>
        <v/>
      </c>
    </row>
    <row r="859" spans="15:22" x14ac:dyDescent="0.25">
      <c r="O859" s="31" t="str">
        <f ca="1">IFERROR(IF(SERVIZIO!$A$3=1,IF(GETPIVOTDATA("N. Punti Vendita",$A$1,"Brand",$A859,"Data",DATE(YEAR(INDEX(Tendina_Data,SERVIZIO!$A$2)),MONTH(INDEX(Tendina_Data,SERVIZIO!$A$2)),1),"Settore",$B859)&lt;&gt;"",GETPIVOTDATA("N. Punti Vendita",$A$1,"Brand",$A859,"Data",DATE(YEAR(INDEX(Tendina_Data,SERVIZIO!$A$2)),MONTH(INDEX(Tendina_Data,SERVIZIO!$A$2)),1),"Settore",$B859),""),IF(AND(GETPIVOTDATA("N. Punti Vendita",$A$1,"Brand",$A859,"Data",DATE(YEAR(INDEX(Tendina_Data,SERVIZIO!$A$2)),MONTH(INDEX(Tendina_Data,SERVIZIO!$A$2)),1),"Settore",INDEX(Tendina_Settori,SERVIZIO!$A$3))&lt;&gt;"",INDEX(Tendina_Settori,SERVIZIO!$A$3)=$B859)=TRUE,GETPIVOTDATA("N. Punti Vendita",$A$1,"Brand",$A859,"Data",DATE(YEAR(INDEX(Tendina_Data,SERVIZIO!$A$2)),MONTH(INDEX(Tendina_Data,SERVIZIO!$A$2)),1),"Settore",INDEX(Tendina_Settori,SERVIZIO!$A$3)),"")),"")</f>
        <v/>
      </c>
      <c r="P859" s="31" t="str">
        <f ca="1">IF(O859&lt;&gt;"",O859-(COUNTIF($O$3:O859,O859)/1000),"")</f>
        <v/>
      </c>
      <c r="Q859" s="31" t="str">
        <f t="shared" ca="1" si="41"/>
        <v/>
      </c>
      <c r="R859" s="31"/>
      <c r="S859" s="31">
        <v>857</v>
      </c>
      <c r="T859" s="31" t="str">
        <f t="shared" ca="1" si="39"/>
        <v/>
      </c>
      <c r="U859" s="31" t="str">
        <f t="shared" ca="1" si="40"/>
        <v/>
      </c>
      <c r="V859" s="31" t="str">
        <f ca="1">IF(INDEX(Tendina_Brand_per_Settore,SERVIZIO!$A$4)='Pivot Punti Vendita'!$T859,'Pivot Punti Vendita'!$U859,"")</f>
        <v/>
      </c>
    </row>
    <row r="860" spans="15:22" x14ac:dyDescent="0.25">
      <c r="O860" s="31" t="str">
        <f ca="1">IFERROR(IF(SERVIZIO!$A$3=1,IF(GETPIVOTDATA("N. Punti Vendita",$A$1,"Brand",$A860,"Data",DATE(YEAR(INDEX(Tendina_Data,SERVIZIO!$A$2)),MONTH(INDEX(Tendina_Data,SERVIZIO!$A$2)),1),"Settore",$B860)&lt;&gt;"",GETPIVOTDATA("N. Punti Vendita",$A$1,"Brand",$A860,"Data",DATE(YEAR(INDEX(Tendina_Data,SERVIZIO!$A$2)),MONTH(INDEX(Tendina_Data,SERVIZIO!$A$2)),1),"Settore",$B860),""),IF(AND(GETPIVOTDATA("N. Punti Vendita",$A$1,"Brand",$A860,"Data",DATE(YEAR(INDEX(Tendina_Data,SERVIZIO!$A$2)),MONTH(INDEX(Tendina_Data,SERVIZIO!$A$2)),1),"Settore",INDEX(Tendina_Settori,SERVIZIO!$A$3))&lt;&gt;"",INDEX(Tendina_Settori,SERVIZIO!$A$3)=$B860)=TRUE,GETPIVOTDATA("N. Punti Vendita",$A$1,"Brand",$A860,"Data",DATE(YEAR(INDEX(Tendina_Data,SERVIZIO!$A$2)),MONTH(INDEX(Tendina_Data,SERVIZIO!$A$2)),1),"Settore",INDEX(Tendina_Settori,SERVIZIO!$A$3)),"")),"")</f>
        <v/>
      </c>
      <c r="P860" s="31" t="str">
        <f ca="1">IF(O860&lt;&gt;"",O860-(COUNTIF($O$3:O860,O860)/1000),"")</f>
        <v/>
      </c>
      <c r="Q860" s="31" t="str">
        <f t="shared" ca="1" si="41"/>
        <v/>
      </c>
      <c r="R860" s="31"/>
      <c r="S860" s="31">
        <v>858</v>
      </c>
      <c r="T860" s="31" t="str">
        <f t="shared" ca="1" si="39"/>
        <v/>
      </c>
      <c r="U860" s="31" t="str">
        <f t="shared" ca="1" si="40"/>
        <v/>
      </c>
      <c r="V860" s="31" t="str">
        <f ca="1">IF(INDEX(Tendina_Brand_per_Settore,SERVIZIO!$A$4)='Pivot Punti Vendita'!$T860,'Pivot Punti Vendita'!$U860,"")</f>
        <v/>
      </c>
    </row>
    <row r="861" spans="15:22" x14ac:dyDescent="0.25">
      <c r="O861" s="31" t="str">
        <f ca="1">IFERROR(IF(SERVIZIO!$A$3=1,IF(GETPIVOTDATA("N. Punti Vendita",$A$1,"Brand",$A861,"Data",DATE(YEAR(INDEX(Tendina_Data,SERVIZIO!$A$2)),MONTH(INDEX(Tendina_Data,SERVIZIO!$A$2)),1),"Settore",$B861)&lt;&gt;"",GETPIVOTDATA("N. Punti Vendita",$A$1,"Brand",$A861,"Data",DATE(YEAR(INDEX(Tendina_Data,SERVIZIO!$A$2)),MONTH(INDEX(Tendina_Data,SERVIZIO!$A$2)),1),"Settore",$B861),""),IF(AND(GETPIVOTDATA("N. Punti Vendita",$A$1,"Brand",$A861,"Data",DATE(YEAR(INDEX(Tendina_Data,SERVIZIO!$A$2)),MONTH(INDEX(Tendina_Data,SERVIZIO!$A$2)),1),"Settore",INDEX(Tendina_Settori,SERVIZIO!$A$3))&lt;&gt;"",INDEX(Tendina_Settori,SERVIZIO!$A$3)=$B861)=TRUE,GETPIVOTDATA("N. Punti Vendita",$A$1,"Brand",$A861,"Data",DATE(YEAR(INDEX(Tendina_Data,SERVIZIO!$A$2)),MONTH(INDEX(Tendina_Data,SERVIZIO!$A$2)),1),"Settore",INDEX(Tendina_Settori,SERVIZIO!$A$3)),"")),"")</f>
        <v/>
      </c>
      <c r="P861" s="31" t="str">
        <f ca="1">IF(O861&lt;&gt;"",O861-(COUNTIF($O$3:O861,O861)/1000),"")</f>
        <v/>
      </c>
      <c r="Q861" s="31" t="str">
        <f t="shared" ca="1" si="41"/>
        <v/>
      </c>
      <c r="R861" s="31"/>
      <c r="S861" s="31">
        <v>859</v>
      </c>
      <c r="T861" s="31" t="str">
        <f t="shared" ca="1" si="39"/>
        <v/>
      </c>
      <c r="U861" s="31" t="str">
        <f t="shared" ca="1" si="40"/>
        <v/>
      </c>
      <c r="V861" s="31" t="str">
        <f ca="1">IF(INDEX(Tendina_Brand_per_Settore,SERVIZIO!$A$4)='Pivot Punti Vendita'!$T861,'Pivot Punti Vendita'!$U861,"")</f>
        <v/>
      </c>
    </row>
    <row r="862" spans="15:22" x14ac:dyDescent="0.25">
      <c r="O862" s="31" t="str">
        <f ca="1">IFERROR(IF(SERVIZIO!$A$3=1,IF(GETPIVOTDATA("N. Punti Vendita",$A$1,"Brand",$A862,"Data",DATE(YEAR(INDEX(Tendina_Data,SERVIZIO!$A$2)),MONTH(INDEX(Tendina_Data,SERVIZIO!$A$2)),1),"Settore",$B862)&lt;&gt;"",GETPIVOTDATA("N. Punti Vendita",$A$1,"Brand",$A862,"Data",DATE(YEAR(INDEX(Tendina_Data,SERVIZIO!$A$2)),MONTH(INDEX(Tendina_Data,SERVIZIO!$A$2)),1),"Settore",$B862),""),IF(AND(GETPIVOTDATA("N. Punti Vendita",$A$1,"Brand",$A862,"Data",DATE(YEAR(INDEX(Tendina_Data,SERVIZIO!$A$2)),MONTH(INDEX(Tendina_Data,SERVIZIO!$A$2)),1),"Settore",INDEX(Tendina_Settori,SERVIZIO!$A$3))&lt;&gt;"",INDEX(Tendina_Settori,SERVIZIO!$A$3)=$B862)=TRUE,GETPIVOTDATA("N. Punti Vendita",$A$1,"Brand",$A862,"Data",DATE(YEAR(INDEX(Tendina_Data,SERVIZIO!$A$2)),MONTH(INDEX(Tendina_Data,SERVIZIO!$A$2)),1),"Settore",INDEX(Tendina_Settori,SERVIZIO!$A$3)),"")),"")</f>
        <v/>
      </c>
      <c r="P862" s="31" t="str">
        <f ca="1">IF(O862&lt;&gt;"",O862-(COUNTIF($O$3:O862,O862)/1000),"")</f>
        <v/>
      </c>
      <c r="Q862" s="31" t="str">
        <f t="shared" ca="1" si="41"/>
        <v/>
      </c>
      <c r="R862" s="31"/>
      <c r="S862" s="31">
        <v>860</v>
      </c>
      <c r="T862" s="31" t="str">
        <f t="shared" ca="1" si="39"/>
        <v/>
      </c>
      <c r="U862" s="31" t="str">
        <f t="shared" ca="1" si="40"/>
        <v/>
      </c>
      <c r="V862" s="31" t="str">
        <f ca="1">IF(INDEX(Tendina_Brand_per_Settore,SERVIZIO!$A$4)='Pivot Punti Vendita'!$T862,'Pivot Punti Vendita'!$U862,"")</f>
        <v/>
      </c>
    </row>
    <row r="863" spans="15:22" x14ac:dyDescent="0.25">
      <c r="O863" s="31" t="str">
        <f ca="1">IFERROR(IF(SERVIZIO!$A$3=1,IF(GETPIVOTDATA("N. Punti Vendita",$A$1,"Brand",$A863,"Data",DATE(YEAR(INDEX(Tendina_Data,SERVIZIO!$A$2)),MONTH(INDEX(Tendina_Data,SERVIZIO!$A$2)),1),"Settore",$B863)&lt;&gt;"",GETPIVOTDATA("N. Punti Vendita",$A$1,"Brand",$A863,"Data",DATE(YEAR(INDEX(Tendina_Data,SERVIZIO!$A$2)),MONTH(INDEX(Tendina_Data,SERVIZIO!$A$2)),1),"Settore",$B863),""),IF(AND(GETPIVOTDATA("N. Punti Vendita",$A$1,"Brand",$A863,"Data",DATE(YEAR(INDEX(Tendina_Data,SERVIZIO!$A$2)),MONTH(INDEX(Tendina_Data,SERVIZIO!$A$2)),1),"Settore",INDEX(Tendina_Settori,SERVIZIO!$A$3))&lt;&gt;"",INDEX(Tendina_Settori,SERVIZIO!$A$3)=$B863)=TRUE,GETPIVOTDATA("N. Punti Vendita",$A$1,"Brand",$A863,"Data",DATE(YEAR(INDEX(Tendina_Data,SERVIZIO!$A$2)),MONTH(INDEX(Tendina_Data,SERVIZIO!$A$2)),1),"Settore",INDEX(Tendina_Settori,SERVIZIO!$A$3)),"")),"")</f>
        <v/>
      </c>
      <c r="P863" s="31" t="str">
        <f ca="1">IF(O863&lt;&gt;"",O863-(COUNTIF($O$3:O863,O863)/1000),"")</f>
        <v/>
      </c>
      <c r="Q863" s="31" t="str">
        <f t="shared" ca="1" si="41"/>
        <v/>
      </c>
      <c r="R863" s="31"/>
      <c r="S863" s="31">
        <v>861</v>
      </c>
      <c r="T863" s="31" t="str">
        <f t="shared" ca="1" si="39"/>
        <v/>
      </c>
      <c r="U863" s="31" t="str">
        <f t="shared" ca="1" si="40"/>
        <v/>
      </c>
      <c r="V863" s="31" t="str">
        <f ca="1">IF(INDEX(Tendina_Brand_per_Settore,SERVIZIO!$A$4)='Pivot Punti Vendita'!$T863,'Pivot Punti Vendita'!$U863,"")</f>
        <v/>
      </c>
    </row>
    <row r="864" spans="15:22" x14ac:dyDescent="0.25">
      <c r="O864" s="31" t="str">
        <f ca="1">IFERROR(IF(SERVIZIO!$A$3=1,IF(GETPIVOTDATA("N. Punti Vendita",$A$1,"Brand",$A864,"Data",DATE(YEAR(INDEX(Tendina_Data,SERVIZIO!$A$2)),MONTH(INDEX(Tendina_Data,SERVIZIO!$A$2)),1),"Settore",$B864)&lt;&gt;"",GETPIVOTDATA("N. Punti Vendita",$A$1,"Brand",$A864,"Data",DATE(YEAR(INDEX(Tendina_Data,SERVIZIO!$A$2)),MONTH(INDEX(Tendina_Data,SERVIZIO!$A$2)),1),"Settore",$B864),""),IF(AND(GETPIVOTDATA("N. Punti Vendita",$A$1,"Brand",$A864,"Data",DATE(YEAR(INDEX(Tendina_Data,SERVIZIO!$A$2)),MONTH(INDEX(Tendina_Data,SERVIZIO!$A$2)),1),"Settore",INDEX(Tendina_Settori,SERVIZIO!$A$3))&lt;&gt;"",INDEX(Tendina_Settori,SERVIZIO!$A$3)=$B864)=TRUE,GETPIVOTDATA("N. Punti Vendita",$A$1,"Brand",$A864,"Data",DATE(YEAR(INDEX(Tendina_Data,SERVIZIO!$A$2)),MONTH(INDEX(Tendina_Data,SERVIZIO!$A$2)),1),"Settore",INDEX(Tendina_Settori,SERVIZIO!$A$3)),"")),"")</f>
        <v/>
      </c>
      <c r="P864" s="31" t="str">
        <f ca="1">IF(O864&lt;&gt;"",O864-(COUNTIF($O$3:O864,O864)/1000),"")</f>
        <v/>
      </c>
      <c r="Q864" s="31" t="str">
        <f t="shared" ca="1" si="41"/>
        <v/>
      </c>
      <c r="R864" s="31"/>
      <c r="S864" s="31">
        <v>862</v>
      </c>
      <c r="T864" s="31" t="str">
        <f t="shared" ca="1" si="39"/>
        <v/>
      </c>
      <c r="U864" s="31" t="str">
        <f t="shared" ca="1" si="40"/>
        <v/>
      </c>
      <c r="V864" s="31" t="str">
        <f ca="1">IF(INDEX(Tendina_Brand_per_Settore,SERVIZIO!$A$4)='Pivot Punti Vendita'!$T864,'Pivot Punti Vendita'!$U864,"")</f>
        <v/>
      </c>
    </row>
    <row r="865" spans="15:22" x14ac:dyDescent="0.25">
      <c r="O865" s="31" t="str">
        <f ca="1">IFERROR(IF(SERVIZIO!$A$3=1,IF(GETPIVOTDATA("N. Punti Vendita",$A$1,"Brand",$A865,"Data",DATE(YEAR(INDEX(Tendina_Data,SERVIZIO!$A$2)),MONTH(INDEX(Tendina_Data,SERVIZIO!$A$2)),1),"Settore",$B865)&lt;&gt;"",GETPIVOTDATA("N. Punti Vendita",$A$1,"Brand",$A865,"Data",DATE(YEAR(INDEX(Tendina_Data,SERVIZIO!$A$2)),MONTH(INDEX(Tendina_Data,SERVIZIO!$A$2)),1),"Settore",$B865),""),IF(AND(GETPIVOTDATA("N. Punti Vendita",$A$1,"Brand",$A865,"Data",DATE(YEAR(INDEX(Tendina_Data,SERVIZIO!$A$2)),MONTH(INDEX(Tendina_Data,SERVIZIO!$A$2)),1),"Settore",INDEX(Tendina_Settori,SERVIZIO!$A$3))&lt;&gt;"",INDEX(Tendina_Settori,SERVIZIO!$A$3)=$B865)=TRUE,GETPIVOTDATA("N. Punti Vendita",$A$1,"Brand",$A865,"Data",DATE(YEAR(INDEX(Tendina_Data,SERVIZIO!$A$2)),MONTH(INDEX(Tendina_Data,SERVIZIO!$A$2)),1),"Settore",INDEX(Tendina_Settori,SERVIZIO!$A$3)),"")),"")</f>
        <v/>
      </c>
      <c r="P865" s="31" t="str">
        <f ca="1">IF(O865&lt;&gt;"",O865-(COUNTIF($O$3:O865,O865)/1000),"")</f>
        <v/>
      </c>
      <c r="Q865" s="31" t="str">
        <f t="shared" ca="1" si="41"/>
        <v/>
      </c>
      <c r="R865" s="31"/>
      <c r="S865" s="31">
        <v>863</v>
      </c>
      <c r="T865" s="31" t="str">
        <f t="shared" ca="1" si="39"/>
        <v/>
      </c>
      <c r="U865" s="31" t="str">
        <f t="shared" ca="1" si="40"/>
        <v/>
      </c>
      <c r="V865" s="31" t="str">
        <f ca="1">IF(INDEX(Tendina_Brand_per_Settore,SERVIZIO!$A$4)='Pivot Punti Vendita'!$T865,'Pivot Punti Vendita'!$U865,"")</f>
        <v/>
      </c>
    </row>
    <row r="866" spans="15:22" x14ac:dyDescent="0.25">
      <c r="O866" s="31" t="str">
        <f ca="1">IFERROR(IF(SERVIZIO!$A$3=1,IF(GETPIVOTDATA("N. Punti Vendita",$A$1,"Brand",$A866,"Data",DATE(YEAR(INDEX(Tendina_Data,SERVIZIO!$A$2)),MONTH(INDEX(Tendina_Data,SERVIZIO!$A$2)),1),"Settore",$B866)&lt;&gt;"",GETPIVOTDATA("N. Punti Vendita",$A$1,"Brand",$A866,"Data",DATE(YEAR(INDEX(Tendina_Data,SERVIZIO!$A$2)),MONTH(INDEX(Tendina_Data,SERVIZIO!$A$2)),1),"Settore",$B866),""),IF(AND(GETPIVOTDATA("N. Punti Vendita",$A$1,"Brand",$A866,"Data",DATE(YEAR(INDEX(Tendina_Data,SERVIZIO!$A$2)),MONTH(INDEX(Tendina_Data,SERVIZIO!$A$2)),1),"Settore",INDEX(Tendina_Settori,SERVIZIO!$A$3))&lt;&gt;"",INDEX(Tendina_Settori,SERVIZIO!$A$3)=$B866)=TRUE,GETPIVOTDATA("N. Punti Vendita",$A$1,"Brand",$A866,"Data",DATE(YEAR(INDEX(Tendina_Data,SERVIZIO!$A$2)),MONTH(INDEX(Tendina_Data,SERVIZIO!$A$2)),1),"Settore",INDEX(Tendina_Settori,SERVIZIO!$A$3)),"")),"")</f>
        <v/>
      </c>
      <c r="P866" s="31" t="str">
        <f ca="1">IF(O866&lt;&gt;"",O866-(COUNTIF($O$3:O866,O866)/1000),"")</f>
        <v/>
      </c>
      <c r="Q866" s="31" t="str">
        <f t="shared" ca="1" si="41"/>
        <v/>
      </c>
      <c r="R866" s="31"/>
      <c r="S866" s="31">
        <v>864</v>
      </c>
      <c r="T866" s="31" t="str">
        <f t="shared" ca="1" si="39"/>
        <v/>
      </c>
      <c r="U866" s="31" t="str">
        <f t="shared" ca="1" si="40"/>
        <v/>
      </c>
      <c r="V866" s="31" t="str">
        <f ca="1">IF(INDEX(Tendina_Brand_per_Settore,SERVIZIO!$A$4)='Pivot Punti Vendita'!$T866,'Pivot Punti Vendita'!$U866,"")</f>
        <v/>
      </c>
    </row>
    <row r="867" spans="15:22" x14ac:dyDescent="0.25">
      <c r="O867" s="31" t="str">
        <f ca="1">IFERROR(IF(SERVIZIO!$A$3=1,IF(GETPIVOTDATA("N. Punti Vendita",$A$1,"Brand",$A867,"Data",DATE(YEAR(INDEX(Tendina_Data,SERVIZIO!$A$2)),MONTH(INDEX(Tendina_Data,SERVIZIO!$A$2)),1),"Settore",$B867)&lt;&gt;"",GETPIVOTDATA("N. Punti Vendita",$A$1,"Brand",$A867,"Data",DATE(YEAR(INDEX(Tendina_Data,SERVIZIO!$A$2)),MONTH(INDEX(Tendina_Data,SERVIZIO!$A$2)),1),"Settore",$B867),""),IF(AND(GETPIVOTDATA("N. Punti Vendita",$A$1,"Brand",$A867,"Data",DATE(YEAR(INDEX(Tendina_Data,SERVIZIO!$A$2)),MONTH(INDEX(Tendina_Data,SERVIZIO!$A$2)),1),"Settore",INDEX(Tendina_Settori,SERVIZIO!$A$3))&lt;&gt;"",INDEX(Tendina_Settori,SERVIZIO!$A$3)=$B867)=TRUE,GETPIVOTDATA("N. Punti Vendita",$A$1,"Brand",$A867,"Data",DATE(YEAR(INDEX(Tendina_Data,SERVIZIO!$A$2)),MONTH(INDEX(Tendina_Data,SERVIZIO!$A$2)),1),"Settore",INDEX(Tendina_Settori,SERVIZIO!$A$3)),"")),"")</f>
        <v/>
      </c>
      <c r="P867" s="31" t="str">
        <f ca="1">IF(O867&lt;&gt;"",O867-(COUNTIF($O$3:O867,O867)/1000),"")</f>
        <v/>
      </c>
      <c r="Q867" s="31" t="str">
        <f t="shared" ca="1" si="41"/>
        <v/>
      </c>
      <c r="R867" s="31"/>
      <c r="S867" s="31">
        <v>865</v>
      </c>
      <c r="T867" s="31" t="str">
        <f t="shared" ca="1" si="39"/>
        <v/>
      </c>
      <c r="U867" s="31" t="str">
        <f t="shared" ca="1" si="40"/>
        <v/>
      </c>
      <c r="V867" s="31" t="str">
        <f ca="1">IF(INDEX(Tendina_Brand_per_Settore,SERVIZIO!$A$4)='Pivot Punti Vendita'!$T867,'Pivot Punti Vendita'!$U867,"")</f>
        <v/>
      </c>
    </row>
    <row r="868" spans="15:22" x14ac:dyDescent="0.25">
      <c r="O868" s="31" t="str">
        <f ca="1">IFERROR(IF(SERVIZIO!$A$3=1,IF(GETPIVOTDATA("N. Punti Vendita",$A$1,"Brand",$A868,"Data",DATE(YEAR(INDEX(Tendina_Data,SERVIZIO!$A$2)),MONTH(INDEX(Tendina_Data,SERVIZIO!$A$2)),1),"Settore",$B868)&lt;&gt;"",GETPIVOTDATA("N. Punti Vendita",$A$1,"Brand",$A868,"Data",DATE(YEAR(INDEX(Tendina_Data,SERVIZIO!$A$2)),MONTH(INDEX(Tendina_Data,SERVIZIO!$A$2)),1),"Settore",$B868),""),IF(AND(GETPIVOTDATA("N. Punti Vendita",$A$1,"Brand",$A868,"Data",DATE(YEAR(INDEX(Tendina_Data,SERVIZIO!$A$2)),MONTH(INDEX(Tendina_Data,SERVIZIO!$A$2)),1),"Settore",INDEX(Tendina_Settori,SERVIZIO!$A$3))&lt;&gt;"",INDEX(Tendina_Settori,SERVIZIO!$A$3)=$B868)=TRUE,GETPIVOTDATA("N. Punti Vendita",$A$1,"Brand",$A868,"Data",DATE(YEAR(INDEX(Tendina_Data,SERVIZIO!$A$2)),MONTH(INDEX(Tendina_Data,SERVIZIO!$A$2)),1),"Settore",INDEX(Tendina_Settori,SERVIZIO!$A$3)),"")),"")</f>
        <v/>
      </c>
      <c r="P868" s="31" t="str">
        <f ca="1">IF(O868&lt;&gt;"",O868-(COUNTIF($O$3:O868,O868)/1000),"")</f>
        <v/>
      </c>
      <c r="Q868" s="31" t="str">
        <f t="shared" ca="1" si="41"/>
        <v/>
      </c>
      <c r="R868" s="31"/>
      <c r="S868" s="31">
        <v>866</v>
      </c>
      <c r="T868" s="31" t="str">
        <f t="shared" ca="1" si="39"/>
        <v/>
      </c>
      <c r="U868" s="31" t="str">
        <f t="shared" ca="1" si="40"/>
        <v/>
      </c>
      <c r="V868" s="31" t="str">
        <f ca="1">IF(INDEX(Tendina_Brand_per_Settore,SERVIZIO!$A$4)='Pivot Punti Vendita'!$T868,'Pivot Punti Vendita'!$U868,"")</f>
        <v/>
      </c>
    </row>
    <row r="869" spans="15:22" x14ac:dyDescent="0.25">
      <c r="O869" s="31" t="str">
        <f ca="1">IFERROR(IF(SERVIZIO!$A$3=1,IF(GETPIVOTDATA("N. Punti Vendita",$A$1,"Brand",$A869,"Data",DATE(YEAR(INDEX(Tendina_Data,SERVIZIO!$A$2)),MONTH(INDEX(Tendina_Data,SERVIZIO!$A$2)),1),"Settore",$B869)&lt;&gt;"",GETPIVOTDATA("N. Punti Vendita",$A$1,"Brand",$A869,"Data",DATE(YEAR(INDEX(Tendina_Data,SERVIZIO!$A$2)),MONTH(INDEX(Tendina_Data,SERVIZIO!$A$2)),1),"Settore",$B869),""),IF(AND(GETPIVOTDATA("N. Punti Vendita",$A$1,"Brand",$A869,"Data",DATE(YEAR(INDEX(Tendina_Data,SERVIZIO!$A$2)),MONTH(INDEX(Tendina_Data,SERVIZIO!$A$2)),1),"Settore",INDEX(Tendina_Settori,SERVIZIO!$A$3))&lt;&gt;"",INDEX(Tendina_Settori,SERVIZIO!$A$3)=$B869)=TRUE,GETPIVOTDATA("N. Punti Vendita",$A$1,"Brand",$A869,"Data",DATE(YEAR(INDEX(Tendina_Data,SERVIZIO!$A$2)),MONTH(INDEX(Tendina_Data,SERVIZIO!$A$2)),1),"Settore",INDEX(Tendina_Settori,SERVIZIO!$A$3)),"")),"")</f>
        <v/>
      </c>
      <c r="P869" s="31" t="str">
        <f ca="1">IF(O869&lt;&gt;"",O869-(COUNTIF($O$3:O869,O869)/1000),"")</f>
        <v/>
      </c>
      <c r="Q869" s="31" t="str">
        <f t="shared" ca="1" si="41"/>
        <v/>
      </c>
      <c r="R869" s="31"/>
      <c r="S869" s="31">
        <v>867</v>
      </c>
      <c r="T869" s="31" t="str">
        <f t="shared" ca="1" si="39"/>
        <v/>
      </c>
      <c r="U869" s="31" t="str">
        <f t="shared" ca="1" si="40"/>
        <v/>
      </c>
      <c r="V869" s="31" t="str">
        <f ca="1">IF(INDEX(Tendina_Brand_per_Settore,SERVIZIO!$A$4)='Pivot Punti Vendita'!$T869,'Pivot Punti Vendita'!$U869,"")</f>
        <v/>
      </c>
    </row>
    <row r="870" spans="15:22" x14ac:dyDescent="0.25">
      <c r="O870" s="31" t="str">
        <f ca="1">IFERROR(IF(SERVIZIO!$A$3=1,IF(GETPIVOTDATA("N. Punti Vendita",$A$1,"Brand",$A870,"Data",DATE(YEAR(INDEX(Tendina_Data,SERVIZIO!$A$2)),MONTH(INDEX(Tendina_Data,SERVIZIO!$A$2)),1),"Settore",$B870)&lt;&gt;"",GETPIVOTDATA("N. Punti Vendita",$A$1,"Brand",$A870,"Data",DATE(YEAR(INDEX(Tendina_Data,SERVIZIO!$A$2)),MONTH(INDEX(Tendina_Data,SERVIZIO!$A$2)),1),"Settore",$B870),""),IF(AND(GETPIVOTDATA("N. Punti Vendita",$A$1,"Brand",$A870,"Data",DATE(YEAR(INDEX(Tendina_Data,SERVIZIO!$A$2)),MONTH(INDEX(Tendina_Data,SERVIZIO!$A$2)),1),"Settore",INDEX(Tendina_Settori,SERVIZIO!$A$3))&lt;&gt;"",INDEX(Tendina_Settori,SERVIZIO!$A$3)=$B870)=TRUE,GETPIVOTDATA("N. Punti Vendita",$A$1,"Brand",$A870,"Data",DATE(YEAR(INDEX(Tendina_Data,SERVIZIO!$A$2)),MONTH(INDEX(Tendina_Data,SERVIZIO!$A$2)),1),"Settore",INDEX(Tendina_Settori,SERVIZIO!$A$3)),"")),"")</f>
        <v/>
      </c>
      <c r="P870" s="31" t="str">
        <f ca="1">IF(O870&lt;&gt;"",O870-(COUNTIF($O$3:O870,O870)/1000),"")</f>
        <v/>
      </c>
      <c r="Q870" s="31" t="str">
        <f t="shared" ca="1" si="41"/>
        <v/>
      </c>
      <c r="R870" s="31"/>
      <c r="S870" s="31">
        <v>868</v>
      </c>
      <c r="T870" s="31" t="str">
        <f t="shared" ca="1" si="39"/>
        <v/>
      </c>
      <c r="U870" s="31" t="str">
        <f t="shared" ca="1" si="40"/>
        <v/>
      </c>
      <c r="V870" s="31" t="str">
        <f ca="1">IF(INDEX(Tendina_Brand_per_Settore,SERVIZIO!$A$4)='Pivot Punti Vendita'!$T870,'Pivot Punti Vendita'!$U870,"")</f>
        <v/>
      </c>
    </row>
    <row r="871" spans="15:22" x14ac:dyDescent="0.25">
      <c r="O871" s="31" t="str">
        <f ca="1">IFERROR(IF(SERVIZIO!$A$3=1,IF(GETPIVOTDATA("N. Punti Vendita",$A$1,"Brand",$A871,"Data",DATE(YEAR(INDEX(Tendina_Data,SERVIZIO!$A$2)),MONTH(INDEX(Tendina_Data,SERVIZIO!$A$2)),1),"Settore",$B871)&lt;&gt;"",GETPIVOTDATA("N. Punti Vendita",$A$1,"Brand",$A871,"Data",DATE(YEAR(INDEX(Tendina_Data,SERVIZIO!$A$2)),MONTH(INDEX(Tendina_Data,SERVIZIO!$A$2)),1),"Settore",$B871),""),IF(AND(GETPIVOTDATA("N. Punti Vendita",$A$1,"Brand",$A871,"Data",DATE(YEAR(INDEX(Tendina_Data,SERVIZIO!$A$2)),MONTH(INDEX(Tendina_Data,SERVIZIO!$A$2)),1),"Settore",INDEX(Tendina_Settori,SERVIZIO!$A$3))&lt;&gt;"",INDEX(Tendina_Settori,SERVIZIO!$A$3)=$B871)=TRUE,GETPIVOTDATA("N. Punti Vendita",$A$1,"Brand",$A871,"Data",DATE(YEAR(INDEX(Tendina_Data,SERVIZIO!$A$2)),MONTH(INDEX(Tendina_Data,SERVIZIO!$A$2)),1),"Settore",INDEX(Tendina_Settori,SERVIZIO!$A$3)),"")),"")</f>
        <v/>
      </c>
      <c r="P871" s="31" t="str">
        <f ca="1">IF(O871&lt;&gt;"",O871-(COUNTIF($O$3:O871,O871)/1000),"")</f>
        <v/>
      </c>
      <c r="Q871" s="31" t="str">
        <f t="shared" ca="1" si="41"/>
        <v/>
      </c>
      <c r="R871" s="31"/>
      <c r="S871" s="31">
        <v>869</v>
      </c>
      <c r="T871" s="31" t="str">
        <f t="shared" ca="1" si="39"/>
        <v/>
      </c>
      <c r="U871" s="31" t="str">
        <f t="shared" ca="1" si="40"/>
        <v/>
      </c>
      <c r="V871" s="31" t="str">
        <f ca="1">IF(INDEX(Tendina_Brand_per_Settore,SERVIZIO!$A$4)='Pivot Punti Vendita'!$T871,'Pivot Punti Vendita'!$U871,"")</f>
        <v/>
      </c>
    </row>
    <row r="872" spans="15:22" x14ac:dyDescent="0.25">
      <c r="O872" s="31" t="str">
        <f ca="1">IFERROR(IF(SERVIZIO!$A$3=1,IF(GETPIVOTDATA("N. Punti Vendita",$A$1,"Brand",$A872,"Data",DATE(YEAR(INDEX(Tendina_Data,SERVIZIO!$A$2)),MONTH(INDEX(Tendina_Data,SERVIZIO!$A$2)),1),"Settore",$B872)&lt;&gt;"",GETPIVOTDATA("N. Punti Vendita",$A$1,"Brand",$A872,"Data",DATE(YEAR(INDEX(Tendina_Data,SERVIZIO!$A$2)),MONTH(INDEX(Tendina_Data,SERVIZIO!$A$2)),1),"Settore",$B872),""),IF(AND(GETPIVOTDATA("N. Punti Vendita",$A$1,"Brand",$A872,"Data",DATE(YEAR(INDEX(Tendina_Data,SERVIZIO!$A$2)),MONTH(INDEX(Tendina_Data,SERVIZIO!$A$2)),1),"Settore",INDEX(Tendina_Settori,SERVIZIO!$A$3))&lt;&gt;"",INDEX(Tendina_Settori,SERVIZIO!$A$3)=$B872)=TRUE,GETPIVOTDATA("N. Punti Vendita",$A$1,"Brand",$A872,"Data",DATE(YEAR(INDEX(Tendina_Data,SERVIZIO!$A$2)),MONTH(INDEX(Tendina_Data,SERVIZIO!$A$2)),1),"Settore",INDEX(Tendina_Settori,SERVIZIO!$A$3)),"")),"")</f>
        <v/>
      </c>
      <c r="P872" s="31" t="str">
        <f ca="1">IF(O872&lt;&gt;"",O872-(COUNTIF($O$3:O872,O872)/1000),"")</f>
        <v/>
      </c>
      <c r="Q872" s="31" t="str">
        <f t="shared" ca="1" si="41"/>
        <v/>
      </c>
      <c r="R872" s="31"/>
      <c r="S872" s="31">
        <v>870</v>
      </c>
      <c r="T872" s="31" t="str">
        <f t="shared" ca="1" si="39"/>
        <v/>
      </c>
      <c r="U872" s="31" t="str">
        <f t="shared" ca="1" si="40"/>
        <v/>
      </c>
      <c r="V872" s="31" t="str">
        <f ca="1">IF(INDEX(Tendina_Brand_per_Settore,SERVIZIO!$A$4)='Pivot Punti Vendita'!$T872,'Pivot Punti Vendita'!$U872,"")</f>
        <v/>
      </c>
    </row>
    <row r="873" spans="15:22" x14ac:dyDescent="0.25">
      <c r="O873" s="31" t="str">
        <f ca="1">IFERROR(IF(SERVIZIO!$A$3=1,IF(GETPIVOTDATA("N. Punti Vendita",$A$1,"Brand",$A873,"Data",DATE(YEAR(INDEX(Tendina_Data,SERVIZIO!$A$2)),MONTH(INDEX(Tendina_Data,SERVIZIO!$A$2)),1),"Settore",$B873)&lt;&gt;"",GETPIVOTDATA("N. Punti Vendita",$A$1,"Brand",$A873,"Data",DATE(YEAR(INDEX(Tendina_Data,SERVIZIO!$A$2)),MONTH(INDEX(Tendina_Data,SERVIZIO!$A$2)),1),"Settore",$B873),""),IF(AND(GETPIVOTDATA("N. Punti Vendita",$A$1,"Brand",$A873,"Data",DATE(YEAR(INDEX(Tendina_Data,SERVIZIO!$A$2)),MONTH(INDEX(Tendina_Data,SERVIZIO!$A$2)),1),"Settore",INDEX(Tendina_Settori,SERVIZIO!$A$3))&lt;&gt;"",INDEX(Tendina_Settori,SERVIZIO!$A$3)=$B873)=TRUE,GETPIVOTDATA("N. Punti Vendita",$A$1,"Brand",$A873,"Data",DATE(YEAR(INDEX(Tendina_Data,SERVIZIO!$A$2)),MONTH(INDEX(Tendina_Data,SERVIZIO!$A$2)),1),"Settore",INDEX(Tendina_Settori,SERVIZIO!$A$3)),"")),"")</f>
        <v/>
      </c>
      <c r="P873" s="31" t="str">
        <f ca="1">IF(O873&lt;&gt;"",O873-(COUNTIF($O$3:O873,O873)/1000),"")</f>
        <v/>
      </c>
      <c r="Q873" s="31" t="str">
        <f t="shared" ca="1" si="41"/>
        <v/>
      </c>
      <c r="R873" s="31"/>
      <c r="S873" s="31">
        <v>871</v>
      </c>
      <c r="T873" s="31" t="str">
        <f t="shared" ca="1" si="39"/>
        <v/>
      </c>
      <c r="U873" s="31" t="str">
        <f t="shared" ca="1" si="40"/>
        <v/>
      </c>
      <c r="V873" s="31" t="str">
        <f ca="1">IF(INDEX(Tendina_Brand_per_Settore,SERVIZIO!$A$4)='Pivot Punti Vendita'!$T873,'Pivot Punti Vendita'!$U873,"")</f>
        <v/>
      </c>
    </row>
    <row r="874" spans="15:22" x14ac:dyDescent="0.25">
      <c r="O874" s="31" t="str">
        <f ca="1">IFERROR(IF(SERVIZIO!$A$3=1,IF(GETPIVOTDATA("N. Punti Vendita",$A$1,"Brand",$A874,"Data",DATE(YEAR(INDEX(Tendina_Data,SERVIZIO!$A$2)),MONTH(INDEX(Tendina_Data,SERVIZIO!$A$2)),1),"Settore",$B874)&lt;&gt;"",GETPIVOTDATA("N. Punti Vendita",$A$1,"Brand",$A874,"Data",DATE(YEAR(INDEX(Tendina_Data,SERVIZIO!$A$2)),MONTH(INDEX(Tendina_Data,SERVIZIO!$A$2)),1),"Settore",$B874),""),IF(AND(GETPIVOTDATA("N. Punti Vendita",$A$1,"Brand",$A874,"Data",DATE(YEAR(INDEX(Tendina_Data,SERVIZIO!$A$2)),MONTH(INDEX(Tendina_Data,SERVIZIO!$A$2)),1),"Settore",INDEX(Tendina_Settori,SERVIZIO!$A$3))&lt;&gt;"",INDEX(Tendina_Settori,SERVIZIO!$A$3)=$B874)=TRUE,GETPIVOTDATA("N. Punti Vendita",$A$1,"Brand",$A874,"Data",DATE(YEAR(INDEX(Tendina_Data,SERVIZIO!$A$2)),MONTH(INDEX(Tendina_Data,SERVIZIO!$A$2)),1),"Settore",INDEX(Tendina_Settori,SERVIZIO!$A$3)),"")),"")</f>
        <v/>
      </c>
      <c r="P874" s="31" t="str">
        <f ca="1">IF(O874&lt;&gt;"",O874-(COUNTIF($O$3:O874,O874)/1000),"")</f>
        <v/>
      </c>
      <c r="Q874" s="31" t="str">
        <f t="shared" ca="1" si="41"/>
        <v/>
      </c>
      <c r="R874" s="31"/>
      <c r="S874" s="31">
        <v>872</v>
      </c>
      <c r="T874" s="31" t="str">
        <f t="shared" ca="1" si="39"/>
        <v/>
      </c>
      <c r="U874" s="31" t="str">
        <f t="shared" ca="1" si="40"/>
        <v/>
      </c>
      <c r="V874" s="31" t="str">
        <f ca="1">IF(INDEX(Tendina_Brand_per_Settore,SERVIZIO!$A$4)='Pivot Punti Vendita'!$T874,'Pivot Punti Vendita'!$U874,"")</f>
        <v/>
      </c>
    </row>
    <row r="875" spans="15:22" x14ac:dyDescent="0.25">
      <c r="O875" s="31" t="str">
        <f ca="1">IFERROR(IF(SERVIZIO!$A$3=1,IF(GETPIVOTDATA("N. Punti Vendita",$A$1,"Brand",$A875,"Data",DATE(YEAR(INDEX(Tendina_Data,SERVIZIO!$A$2)),MONTH(INDEX(Tendina_Data,SERVIZIO!$A$2)),1),"Settore",$B875)&lt;&gt;"",GETPIVOTDATA("N. Punti Vendita",$A$1,"Brand",$A875,"Data",DATE(YEAR(INDEX(Tendina_Data,SERVIZIO!$A$2)),MONTH(INDEX(Tendina_Data,SERVIZIO!$A$2)),1),"Settore",$B875),""),IF(AND(GETPIVOTDATA("N. Punti Vendita",$A$1,"Brand",$A875,"Data",DATE(YEAR(INDEX(Tendina_Data,SERVIZIO!$A$2)),MONTH(INDEX(Tendina_Data,SERVIZIO!$A$2)),1),"Settore",INDEX(Tendina_Settori,SERVIZIO!$A$3))&lt;&gt;"",INDEX(Tendina_Settori,SERVIZIO!$A$3)=$B875)=TRUE,GETPIVOTDATA("N. Punti Vendita",$A$1,"Brand",$A875,"Data",DATE(YEAR(INDEX(Tendina_Data,SERVIZIO!$A$2)),MONTH(INDEX(Tendina_Data,SERVIZIO!$A$2)),1),"Settore",INDEX(Tendina_Settori,SERVIZIO!$A$3)),"")),"")</f>
        <v/>
      </c>
      <c r="P875" s="31" t="str">
        <f ca="1">IF(O875&lt;&gt;"",O875-(COUNTIF($O$3:O875,O875)/1000),"")</f>
        <v/>
      </c>
      <c r="Q875" s="31" t="str">
        <f t="shared" ca="1" si="41"/>
        <v/>
      </c>
      <c r="R875" s="31"/>
      <c r="S875" s="31">
        <v>873</v>
      </c>
      <c r="T875" s="31" t="str">
        <f t="shared" ca="1" si="39"/>
        <v/>
      </c>
      <c r="U875" s="31" t="str">
        <f t="shared" ca="1" si="40"/>
        <v/>
      </c>
      <c r="V875" s="31" t="str">
        <f ca="1">IF(INDEX(Tendina_Brand_per_Settore,SERVIZIO!$A$4)='Pivot Punti Vendita'!$T875,'Pivot Punti Vendita'!$U875,"")</f>
        <v/>
      </c>
    </row>
    <row r="876" spans="15:22" x14ac:dyDescent="0.25">
      <c r="O876" s="31" t="str">
        <f ca="1">IFERROR(IF(SERVIZIO!$A$3=1,IF(GETPIVOTDATA("N. Punti Vendita",$A$1,"Brand",$A876,"Data",DATE(YEAR(INDEX(Tendina_Data,SERVIZIO!$A$2)),MONTH(INDEX(Tendina_Data,SERVIZIO!$A$2)),1),"Settore",$B876)&lt;&gt;"",GETPIVOTDATA("N. Punti Vendita",$A$1,"Brand",$A876,"Data",DATE(YEAR(INDEX(Tendina_Data,SERVIZIO!$A$2)),MONTH(INDEX(Tendina_Data,SERVIZIO!$A$2)),1),"Settore",$B876),""),IF(AND(GETPIVOTDATA("N. Punti Vendita",$A$1,"Brand",$A876,"Data",DATE(YEAR(INDEX(Tendina_Data,SERVIZIO!$A$2)),MONTH(INDEX(Tendina_Data,SERVIZIO!$A$2)),1),"Settore",INDEX(Tendina_Settori,SERVIZIO!$A$3))&lt;&gt;"",INDEX(Tendina_Settori,SERVIZIO!$A$3)=$B876)=TRUE,GETPIVOTDATA("N. Punti Vendita",$A$1,"Brand",$A876,"Data",DATE(YEAR(INDEX(Tendina_Data,SERVIZIO!$A$2)),MONTH(INDEX(Tendina_Data,SERVIZIO!$A$2)),1),"Settore",INDEX(Tendina_Settori,SERVIZIO!$A$3)),"")),"")</f>
        <v/>
      </c>
      <c r="P876" s="31" t="str">
        <f ca="1">IF(O876&lt;&gt;"",O876-(COUNTIF($O$3:O876,O876)/1000),"")</f>
        <v/>
      </c>
      <c r="Q876" s="31" t="str">
        <f t="shared" ca="1" si="41"/>
        <v/>
      </c>
      <c r="R876" s="31"/>
      <c r="S876" s="31">
        <v>874</v>
      </c>
      <c r="T876" s="31" t="str">
        <f t="shared" ca="1" si="39"/>
        <v/>
      </c>
      <c r="U876" s="31" t="str">
        <f t="shared" ca="1" si="40"/>
        <v/>
      </c>
      <c r="V876" s="31" t="str">
        <f ca="1">IF(INDEX(Tendina_Brand_per_Settore,SERVIZIO!$A$4)='Pivot Punti Vendita'!$T876,'Pivot Punti Vendita'!$U876,"")</f>
        <v/>
      </c>
    </row>
    <row r="877" spans="15:22" x14ac:dyDescent="0.25">
      <c r="O877" s="31" t="str">
        <f ca="1">IFERROR(IF(SERVIZIO!$A$3=1,IF(GETPIVOTDATA("N. Punti Vendita",$A$1,"Brand",$A877,"Data",DATE(YEAR(INDEX(Tendina_Data,SERVIZIO!$A$2)),MONTH(INDEX(Tendina_Data,SERVIZIO!$A$2)),1),"Settore",$B877)&lt;&gt;"",GETPIVOTDATA("N. Punti Vendita",$A$1,"Brand",$A877,"Data",DATE(YEAR(INDEX(Tendina_Data,SERVIZIO!$A$2)),MONTH(INDEX(Tendina_Data,SERVIZIO!$A$2)),1),"Settore",$B877),""),IF(AND(GETPIVOTDATA("N. Punti Vendita",$A$1,"Brand",$A877,"Data",DATE(YEAR(INDEX(Tendina_Data,SERVIZIO!$A$2)),MONTH(INDEX(Tendina_Data,SERVIZIO!$A$2)),1),"Settore",INDEX(Tendina_Settori,SERVIZIO!$A$3))&lt;&gt;"",INDEX(Tendina_Settori,SERVIZIO!$A$3)=$B877)=TRUE,GETPIVOTDATA("N. Punti Vendita",$A$1,"Brand",$A877,"Data",DATE(YEAR(INDEX(Tendina_Data,SERVIZIO!$A$2)),MONTH(INDEX(Tendina_Data,SERVIZIO!$A$2)),1),"Settore",INDEX(Tendina_Settori,SERVIZIO!$A$3)),"")),"")</f>
        <v/>
      </c>
      <c r="P877" s="31" t="str">
        <f ca="1">IF(O877&lt;&gt;"",O877-(COUNTIF($O$3:O877,O877)/1000),"")</f>
        <v/>
      </c>
      <c r="Q877" s="31" t="str">
        <f t="shared" ca="1" si="41"/>
        <v/>
      </c>
      <c r="R877" s="31"/>
      <c r="S877" s="31">
        <v>875</v>
      </c>
      <c r="T877" s="31" t="str">
        <f t="shared" ca="1" si="39"/>
        <v/>
      </c>
      <c r="U877" s="31" t="str">
        <f t="shared" ca="1" si="40"/>
        <v/>
      </c>
      <c r="V877" s="31" t="str">
        <f ca="1">IF(INDEX(Tendina_Brand_per_Settore,SERVIZIO!$A$4)='Pivot Punti Vendita'!$T877,'Pivot Punti Vendita'!$U877,"")</f>
        <v/>
      </c>
    </row>
    <row r="878" spans="15:22" x14ac:dyDescent="0.25">
      <c r="O878" s="31" t="str">
        <f ca="1">IFERROR(IF(SERVIZIO!$A$3=1,IF(GETPIVOTDATA("N. Punti Vendita",$A$1,"Brand",$A878,"Data",DATE(YEAR(INDEX(Tendina_Data,SERVIZIO!$A$2)),MONTH(INDEX(Tendina_Data,SERVIZIO!$A$2)),1),"Settore",$B878)&lt;&gt;"",GETPIVOTDATA("N. Punti Vendita",$A$1,"Brand",$A878,"Data",DATE(YEAR(INDEX(Tendina_Data,SERVIZIO!$A$2)),MONTH(INDEX(Tendina_Data,SERVIZIO!$A$2)),1),"Settore",$B878),""),IF(AND(GETPIVOTDATA("N. Punti Vendita",$A$1,"Brand",$A878,"Data",DATE(YEAR(INDEX(Tendina_Data,SERVIZIO!$A$2)),MONTH(INDEX(Tendina_Data,SERVIZIO!$A$2)),1),"Settore",INDEX(Tendina_Settori,SERVIZIO!$A$3))&lt;&gt;"",INDEX(Tendina_Settori,SERVIZIO!$A$3)=$B878)=TRUE,GETPIVOTDATA("N. Punti Vendita",$A$1,"Brand",$A878,"Data",DATE(YEAR(INDEX(Tendina_Data,SERVIZIO!$A$2)),MONTH(INDEX(Tendina_Data,SERVIZIO!$A$2)),1),"Settore",INDEX(Tendina_Settori,SERVIZIO!$A$3)),"")),"")</f>
        <v/>
      </c>
      <c r="P878" s="31" t="str">
        <f ca="1">IF(O878&lt;&gt;"",O878-(COUNTIF($O$3:O878,O878)/1000),"")</f>
        <v/>
      </c>
      <c r="Q878" s="31" t="str">
        <f t="shared" ca="1" si="41"/>
        <v/>
      </c>
      <c r="R878" s="31"/>
      <c r="S878" s="31">
        <v>876</v>
      </c>
      <c r="T878" s="31" t="str">
        <f t="shared" ca="1" si="39"/>
        <v/>
      </c>
      <c r="U878" s="31" t="str">
        <f t="shared" ca="1" si="40"/>
        <v/>
      </c>
      <c r="V878" s="31" t="str">
        <f ca="1">IF(INDEX(Tendina_Brand_per_Settore,SERVIZIO!$A$4)='Pivot Punti Vendita'!$T878,'Pivot Punti Vendita'!$U878,"")</f>
        <v/>
      </c>
    </row>
    <row r="879" spans="15:22" x14ac:dyDescent="0.25">
      <c r="O879" s="31" t="str">
        <f ca="1">IFERROR(IF(SERVIZIO!$A$3=1,IF(GETPIVOTDATA("N. Punti Vendita",$A$1,"Brand",$A879,"Data",DATE(YEAR(INDEX(Tendina_Data,SERVIZIO!$A$2)),MONTH(INDEX(Tendina_Data,SERVIZIO!$A$2)),1),"Settore",$B879)&lt;&gt;"",GETPIVOTDATA("N. Punti Vendita",$A$1,"Brand",$A879,"Data",DATE(YEAR(INDEX(Tendina_Data,SERVIZIO!$A$2)),MONTH(INDEX(Tendina_Data,SERVIZIO!$A$2)),1),"Settore",$B879),""),IF(AND(GETPIVOTDATA("N. Punti Vendita",$A$1,"Brand",$A879,"Data",DATE(YEAR(INDEX(Tendina_Data,SERVIZIO!$A$2)),MONTH(INDEX(Tendina_Data,SERVIZIO!$A$2)),1),"Settore",INDEX(Tendina_Settori,SERVIZIO!$A$3))&lt;&gt;"",INDEX(Tendina_Settori,SERVIZIO!$A$3)=$B879)=TRUE,GETPIVOTDATA("N. Punti Vendita",$A$1,"Brand",$A879,"Data",DATE(YEAR(INDEX(Tendina_Data,SERVIZIO!$A$2)),MONTH(INDEX(Tendina_Data,SERVIZIO!$A$2)),1),"Settore",INDEX(Tendina_Settori,SERVIZIO!$A$3)),"")),"")</f>
        <v/>
      </c>
      <c r="P879" s="31" t="str">
        <f ca="1">IF(O879&lt;&gt;"",O879-(COUNTIF($O$3:O879,O879)/1000),"")</f>
        <v/>
      </c>
      <c r="Q879" s="31" t="str">
        <f t="shared" ca="1" si="41"/>
        <v/>
      </c>
      <c r="R879" s="31"/>
      <c r="S879" s="31">
        <v>877</v>
      </c>
      <c r="T879" s="31" t="str">
        <f t="shared" ca="1" si="39"/>
        <v/>
      </c>
      <c r="U879" s="31" t="str">
        <f t="shared" ca="1" si="40"/>
        <v/>
      </c>
      <c r="V879" s="31" t="str">
        <f ca="1">IF(INDEX(Tendina_Brand_per_Settore,SERVIZIO!$A$4)='Pivot Punti Vendita'!$T879,'Pivot Punti Vendita'!$U879,"")</f>
        <v/>
      </c>
    </row>
    <row r="880" spans="15:22" x14ac:dyDescent="0.25">
      <c r="O880" s="31" t="str">
        <f ca="1">IFERROR(IF(SERVIZIO!$A$3=1,IF(GETPIVOTDATA("N. Punti Vendita",$A$1,"Brand",$A880,"Data",DATE(YEAR(INDEX(Tendina_Data,SERVIZIO!$A$2)),MONTH(INDEX(Tendina_Data,SERVIZIO!$A$2)),1),"Settore",$B880)&lt;&gt;"",GETPIVOTDATA("N. Punti Vendita",$A$1,"Brand",$A880,"Data",DATE(YEAR(INDEX(Tendina_Data,SERVIZIO!$A$2)),MONTH(INDEX(Tendina_Data,SERVIZIO!$A$2)),1),"Settore",$B880),""),IF(AND(GETPIVOTDATA("N. Punti Vendita",$A$1,"Brand",$A880,"Data",DATE(YEAR(INDEX(Tendina_Data,SERVIZIO!$A$2)),MONTH(INDEX(Tendina_Data,SERVIZIO!$A$2)),1),"Settore",INDEX(Tendina_Settori,SERVIZIO!$A$3))&lt;&gt;"",INDEX(Tendina_Settori,SERVIZIO!$A$3)=$B880)=TRUE,GETPIVOTDATA("N. Punti Vendita",$A$1,"Brand",$A880,"Data",DATE(YEAR(INDEX(Tendina_Data,SERVIZIO!$A$2)),MONTH(INDEX(Tendina_Data,SERVIZIO!$A$2)),1),"Settore",INDEX(Tendina_Settori,SERVIZIO!$A$3)),"")),"")</f>
        <v/>
      </c>
      <c r="P880" s="31" t="str">
        <f ca="1">IF(O880&lt;&gt;"",O880-(COUNTIF($O$3:O880,O880)/1000),"")</f>
        <v/>
      </c>
      <c r="Q880" s="31" t="str">
        <f t="shared" ca="1" si="41"/>
        <v/>
      </c>
      <c r="R880" s="31"/>
      <c r="S880" s="31">
        <v>878</v>
      </c>
      <c r="T880" s="31" t="str">
        <f t="shared" ca="1" si="39"/>
        <v/>
      </c>
      <c r="U880" s="31" t="str">
        <f t="shared" ca="1" si="40"/>
        <v/>
      </c>
      <c r="V880" s="31" t="str">
        <f ca="1">IF(INDEX(Tendina_Brand_per_Settore,SERVIZIO!$A$4)='Pivot Punti Vendita'!$T880,'Pivot Punti Vendita'!$U880,"")</f>
        <v/>
      </c>
    </row>
    <row r="881" spans="15:22" x14ac:dyDescent="0.25">
      <c r="O881" s="31" t="str">
        <f ca="1">IFERROR(IF(SERVIZIO!$A$3=1,IF(GETPIVOTDATA("N. Punti Vendita",$A$1,"Brand",$A881,"Data",DATE(YEAR(INDEX(Tendina_Data,SERVIZIO!$A$2)),MONTH(INDEX(Tendina_Data,SERVIZIO!$A$2)),1),"Settore",$B881)&lt;&gt;"",GETPIVOTDATA("N. Punti Vendita",$A$1,"Brand",$A881,"Data",DATE(YEAR(INDEX(Tendina_Data,SERVIZIO!$A$2)),MONTH(INDEX(Tendina_Data,SERVIZIO!$A$2)),1),"Settore",$B881),""),IF(AND(GETPIVOTDATA("N. Punti Vendita",$A$1,"Brand",$A881,"Data",DATE(YEAR(INDEX(Tendina_Data,SERVIZIO!$A$2)),MONTH(INDEX(Tendina_Data,SERVIZIO!$A$2)),1),"Settore",INDEX(Tendina_Settori,SERVIZIO!$A$3))&lt;&gt;"",INDEX(Tendina_Settori,SERVIZIO!$A$3)=$B881)=TRUE,GETPIVOTDATA("N. Punti Vendita",$A$1,"Brand",$A881,"Data",DATE(YEAR(INDEX(Tendina_Data,SERVIZIO!$A$2)),MONTH(INDEX(Tendina_Data,SERVIZIO!$A$2)),1),"Settore",INDEX(Tendina_Settori,SERVIZIO!$A$3)),"")),"")</f>
        <v/>
      </c>
      <c r="P881" s="31" t="str">
        <f ca="1">IF(O881&lt;&gt;"",O881-(COUNTIF($O$3:O881,O881)/1000),"")</f>
        <v/>
      </c>
      <c r="Q881" s="31" t="str">
        <f t="shared" ca="1" si="41"/>
        <v/>
      </c>
      <c r="R881" s="31"/>
      <c r="S881" s="31">
        <v>879</v>
      </c>
      <c r="T881" s="31" t="str">
        <f t="shared" ca="1" si="39"/>
        <v/>
      </c>
      <c r="U881" s="31" t="str">
        <f t="shared" ca="1" si="40"/>
        <v/>
      </c>
      <c r="V881" s="31" t="str">
        <f ca="1">IF(INDEX(Tendina_Brand_per_Settore,SERVIZIO!$A$4)='Pivot Punti Vendita'!$T881,'Pivot Punti Vendita'!$U881,"")</f>
        <v/>
      </c>
    </row>
    <row r="882" spans="15:22" x14ac:dyDescent="0.25">
      <c r="O882" s="31" t="str">
        <f ca="1">IFERROR(IF(SERVIZIO!$A$3=1,IF(GETPIVOTDATA("N. Punti Vendita",$A$1,"Brand",$A882,"Data",DATE(YEAR(INDEX(Tendina_Data,SERVIZIO!$A$2)),MONTH(INDEX(Tendina_Data,SERVIZIO!$A$2)),1),"Settore",$B882)&lt;&gt;"",GETPIVOTDATA("N. Punti Vendita",$A$1,"Brand",$A882,"Data",DATE(YEAR(INDEX(Tendina_Data,SERVIZIO!$A$2)),MONTH(INDEX(Tendina_Data,SERVIZIO!$A$2)),1),"Settore",$B882),""),IF(AND(GETPIVOTDATA("N. Punti Vendita",$A$1,"Brand",$A882,"Data",DATE(YEAR(INDEX(Tendina_Data,SERVIZIO!$A$2)),MONTH(INDEX(Tendina_Data,SERVIZIO!$A$2)),1),"Settore",INDEX(Tendina_Settori,SERVIZIO!$A$3))&lt;&gt;"",INDEX(Tendina_Settori,SERVIZIO!$A$3)=$B882)=TRUE,GETPIVOTDATA("N. Punti Vendita",$A$1,"Brand",$A882,"Data",DATE(YEAR(INDEX(Tendina_Data,SERVIZIO!$A$2)),MONTH(INDEX(Tendina_Data,SERVIZIO!$A$2)),1),"Settore",INDEX(Tendina_Settori,SERVIZIO!$A$3)),"")),"")</f>
        <v/>
      </c>
      <c r="P882" s="31" t="str">
        <f ca="1">IF(O882&lt;&gt;"",O882-(COUNTIF($O$3:O882,O882)/1000),"")</f>
        <v/>
      </c>
      <c r="Q882" s="31" t="str">
        <f t="shared" ca="1" si="41"/>
        <v/>
      </c>
      <c r="R882" s="31"/>
      <c r="S882" s="31">
        <v>880</v>
      </c>
      <c r="T882" s="31" t="str">
        <f t="shared" ca="1" si="39"/>
        <v/>
      </c>
      <c r="U882" s="31" t="str">
        <f t="shared" ca="1" si="40"/>
        <v/>
      </c>
      <c r="V882" s="31" t="str">
        <f ca="1">IF(INDEX(Tendina_Brand_per_Settore,SERVIZIO!$A$4)='Pivot Punti Vendita'!$T882,'Pivot Punti Vendita'!$U882,"")</f>
        <v/>
      </c>
    </row>
    <row r="883" spans="15:22" x14ac:dyDescent="0.25">
      <c r="O883" s="31" t="str">
        <f ca="1">IFERROR(IF(SERVIZIO!$A$3=1,IF(GETPIVOTDATA("N. Punti Vendita",$A$1,"Brand",$A883,"Data",DATE(YEAR(INDEX(Tendina_Data,SERVIZIO!$A$2)),MONTH(INDEX(Tendina_Data,SERVIZIO!$A$2)),1),"Settore",$B883)&lt;&gt;"",GETPIVOTDATA("N. Punti Vendita",$A$1,"Brand",$A883,"Data",DATE(YEAR(INDEX(Tendina_Data,SERVIZIO!$A$2)),MONTH(INDEX(Tendina_Data,SERVIZIO!$A$2)),1),"Settore",$B883),""),IF(AND(GETPIVOTDATA("N. Punti Vendita",$A$1,"Brand",$A883,"Data",DATE(YEAR(INDEX(Tendina_Data,SERVIZIO!$A$2)),MONTH(INDEX(Tendina_Data,SERVIZIO!$A$2)),1),"Settore",INDEX(Tendina_Settori,SERVIZIO!$A$3))&lt;&gt;"",INDEX(Tendina_Settori,SERVIZIO!$A$3)=$B883)=TRUE,GETPIVOTDATA("N. Punti Vendita",$A$1,"Brand",$A883,"Data",DATE(YEAR(INDEX(Tendina_Data,SERVIZIO!$A$2)),MONTH(INDEX(Tendina_Data,SERVIZIO!$A$2)),1),"Settore",INDEX(Tendina_Settori,SERVIZIO!$A$3)),"")),"")</f>
        <v/>
      </c>
      <c r="P883" s="31" t="str">
        <f ca="1">IF(O883&lt;&gt;"",O883-(COUNTIF($O$3:O883,O883)/1000),"")</f>
        <v/>
      </c>
      <c r="Q883" s="31" t="str">
        <f t="shared" ca="1" si="41"/>
        <v/>
      </c>
      <c r="R883" s="31"/>
      <c r="S883" s="31">
        <v>881</v>
      </c>
      <c r="T883" s="31" t="str">
        <f t="shared" ca="1" si="39"/>
        <v/>
      </c>
      <c r="U883" s="31" t="str">
        <f t="shared" ca="1" si="40"/>
        <v/>
      </c>
      <c r="V883" s="31" t="str">
        <f ca="1">IF(INDEX(Tendina_Brand_per_Settore,SERVIZIO!$A$4)='Pivot Punti Vendita'!$T883,'Pivot Punti Vendita'!$U883,"")</f>
        <v/>
      </c>
    </row>
    <row r="884" spans="15:22" x14ac:dyDescent="0.25">
      <c r="O884" s="31" t="str">
        <f ca="1">IFERROR(IF(SERVIZIO!$A$3=1,IF(GETPIVOTDATA("N. Punti Vendita",$A$1,"Brand",$A884,"Data",DATE(YEAR(INDEX(Tendina_Data,SERVIZIO!$A$2)),MONTH(INDEX(Tendina_Data,SERVIZIO!$A$2)),1),"Settore",$B884)&lt;&gt;"",GETPIVOTDATA("N. Punti Vendita",$A$1,"Brand",$A884,"Data",DATE(YEAR(INDEX(Tendina_Data,SERVIZIO!$A$2)),MONTH(INDEX(Tendina_Data,SERVIZIO!$A$2)),1),"Settore",$B884),""),IF(AND(GETPIVOTDATA("N. Punti Vendita",$A$1,"Brand",$A884,"Data",DATE(YEAR(INDEX(Tendina_Data,SERVIZIO!$A$2)),MONTH(INDEX(Tendina_Data,SERVIZIO!$A$2)),1),"Settore",INDEX(Tendina_Settori,SERVIZIO!$A$3))&lt;&gt;"",INDEX(Tendina_Settori,SERVIZIO!$A$3)=$B884)=TRUE,GETPIVOTDATA("N. Punti Vendita",$A$1,"Brand",$A884,"Data",DATE(YEAR(INDEX(Tendina_Data,SERVIZIO!$A$2)),MONTH(INDEX(Tendina_Data,SERVIZIO!$A$2)),1),"Settore",INDEX(Tendina_Settori,SERVIZIO!$A$3)),"")),"")</f>
        <v/>
      </c>
      <c r="P884" s="31" t="str">
        <f ca="1">IF(O884&lt;&gt;"",O884-(COUNTIF($O$3:O884,O884)/1000),"")</f>
        <v/>
      </c>
      <c r="Q884" s="31" t="str">
        <f t="shared" ca="1" si="41"/>
        <v/>
      </c>
      <c r="R884" s="31"/>
      <c r="S884" s="31">
        <v>882</v>
      </c>
      <c r="T884" s="31" t="str">
        <f t="shared" ca="1" si="39"/>
        <v/>
      </c>
      <c r="U884" s="31" t="str">
        <f t="shared" ca="1" si="40"/>
        <v/>
      </c>
      <c r="V884" s="31" t="str">
        <f ca="1">IF(INDEX(Tendina_Brand_per_Settore,SERVIZIO!$A$4)='Pivot Punti Vendita'!$T884,'Pivot Punti Vendita'!$U884,"")</f>
        <v/>
      </c>
    </row>
    <row r="885" spans="15:22" x14ac:dyDescent="0.25">
      <c r="O885" s="31" t="str">
        <f ca="1">IFERROR(IF(SERVIZIO!$A$3=1,IF(GETPIVOTDATA("N. Punti Vendita",$A$1,"Brand",$A885,"Data",DATE(YEAR(INDEX(Tendina_Data,SERVIZIO!$A$2)),MONTH(INDEX(Tendina_Data,SERVIZIO!$A$2)),1),"Settore",$B885)&lt;&gt;"",GETPIVOTDATA("N. Punti Vendita",$A$1,"Brand",$A885,"Data",DATE(YEAR(INDEX(Tendina_Data,SERVIZIO!$A$2)),MONTH(INDEX(Tendina_Data,SERVIZIO!$A$2)),1),"Settore",$B885),""),IF(AND(GETPIVOTDATA("N. Punti Vendita",$A$1,"Brand",$A885,"Data",DATE(YEAR(INDEX(Tendina_Data,SERVIZIO!$A$2)),MONTH(INDEX(Tendina_Data,SERVIZIO!$A$2)),1),"Settore",INDEX(Tendina_Settori,SERVIZIO!$A$3))&lt;&gt;"",INDEX(Tendina_Settori,SERVIZIO!$A$3)=$B885)=TRUE,GETPIVOTDATA("N. Punti Vendita",$A$1,"Brand",$A885,"Data",DATE(YEAR(INDEX(Tendina_Data,SERVIZIO!$A$2)),MONTH(INDEX(Tendina_Data,SERVIZIO!$A$2)),1),"Settore",INDEX(Tendina_Settori,SERVIZIO!$A$3)),"")),"")</f>
        <v/>
      </c>
      <c r="P885" s="31" t="str">
        <f ca="1">IF(O885&lt;&gt;"",O885-(COUNTIF($O$3:O885,O885)/1000),"")</f>
        <v/>
      </c>
      <c r="Q885" s="31" t="str">
        <f t="shared" ca="1" si="41"/>
        <v/>
      </c>
      <c r="R885" s="31"/>
      <c r="S885" s="31">
        <v>883</v>
      </c>
      <c r="T885" s="31" t="str">
        <f t="shared" ca="1" si="39"/>
        <v/>
      </c>
      <c r="U885" s="31" t="str">
        <f t="shared" ca="1" si="40"/>
        <v/>
      </c>
      <c r="V885" s="31" t="str">
        <f ca="1">IF(INDEX(Tendina_Brand_per_Settore,SERVIZIO!$A$4)='Pivot Punti Vendita'!$T885,'Pivot Punti Vendita'!$U885,"")</f>
        <v/>
      </c>
    </row>
    <row r="886" spans="15:22" x14ac:dyDescent="0.25">
      <c r="O886" s="31" t="str">
        <f ca="1">IFERROR(IF(SERVIZIO!$A$3=1,IF(GETPIVOTDATA("N. Punti Vendita",$A$1,"Brand",$A886,"Data",DATE(YEAR(INDEX(Tendina_Data,SERVIZIO!$A$2)),MONTH(INDEX(Tendina_Data,SERVIZIO!$A$2)),1),"Settore",$B886)&lt;&gt;"",GETPIVOTDATA("N. Punti Vendita",$A$1,"Brand",$A886,"Data",DATE(YEAR(INDEX(Tendina_Data,SERVIZIO!$A$2)),MONTH(INDEX(Tendina_Data,SERVIZIO!$A$2)),1),"Settore",$B886),""),IF(AND(GETPIVOTDATA("N. Punti Vendita",$A$1,"Brand",$A886,"Data",DATE(YEAR(INDEX(Tendina_Data,SERVIZIO!$A$2)),MONTH(INDEX(Tendina_Data,SERVIZIO!$A$2)),1),"Settore",INDEX(Tendina_Settori,SERVIZIO!$A$3))&lt;&gt;"",INDEX(Tendina_Settori,SERVIZIO!$A$3)=$B886)=TRUE,GETPIVOTDATA("N. Punti Vendita",$A$1,"Brand",$A886,"Data",DATE(YEAR(INDEX(Tendina_Data,SERVIZIO!$A$2)),MONTH(INDEX(Tendina_Data,SERVIZIO!$A$2)),1),"Settore",INDEX(Tendina_Settori,SERVIZIO!$A$3)),"")),"")</f>
        <v/>
      </c>
      <c r="P886" s="31" t="str">
        <f ca="1">IF(O886&lt;&gt;"",O886-(COUNTIF($O$3:O886,O886)/1000),"")</f>
        <v/>
      </c>
      <c r="Q886" s="31" t="str">
        <f t="shared" ca="1" si="41"/>
        <v/>
      </c>
      <c r="R886" s="31"/>
      <c r="S886" s="31">
        <v>884</v>
      </c>
      <c r="T886" s="31" t="str">
        <f t="shared" ca="1" si="39"/>
        <v/>
      </c>
      <c r="U886" s="31" t="str">
        <f t="shared" ca="1" si="40"/>
        <v/>
      </c>
      <c r="V886" s="31" t="str">
        <f ca="1">IF(INDEX(Tendina_Brand_per_Settore,SERVIZIO!$A$4)='Pivot Punti Vendita'!$T886,'Pivot Punti Vendita'!$U886,"")</f>
        <v/>
      </c>
    </row>
    <row r="887" spans="15:22" x14ac:dyDescent="0.25">
      <c r="O887" s="31" t="str">
        <f ca="1">IFERROR(IF(SERVIZIO!$A$3=1,IF(GETPIVOTDATA("N. Punti Vendita",$A$1,"Brand",$A887,"Data",DATE(YEAR(INDEX(Tendina_Data,SERVIZIO!$A$2)),MONTH(INDEX(Tendina_Data,SERVIZIO!$A$2)),1),"Settore",$B887)&lt;&gt;"",GETPIVOTDATA("N. Punti Vendita",$A$1,"Brand",$A887,"Data",DATE(YEAR(INDEX(Tendina_Data,SERVIZIO!$A$2)),MONTH(INDEX(Tendina_Data,SERVIZIO!$A$2)),1),"Settore",$B887),""),IF(AND(GETPIVOTDATA("N. Punti Vendita",$A$1,"Brand",$A887,"Data",DATE(YEAR(INDEX(Tendina_Data,SERVIZIO!$A$2)),MONTH(INDEX(Tendina_Data,SERVIZIO!$A$2)),1),"Settore",INDEX(Tendina_Settori,SERVIZIO!$A$3))&lt;&gt;"",INDEX(Tendina_Settori,SERVIZIO!$A$3)=$B887)=TRUE,GETPIVOTDATA("N. Punti Vendita",$A$1,"Brand",$A887,"Data",DATE(YEAR(INDEX(Tendina_Data,SERVIZIO!$A$2)),MONTH(INDEX(Tendina_Data,SERVIZIO!$A$2)),1),"Settore",INDEX(Tendina_Settori,SERVIZIO!$A$3)),"")),"")</f>
        <v/>
      </c>
      <c r="P887" s="31" t="str">
        <f ca="1">IF(O887&lt;&gt;"",O887-(COUNTIF($O$3:O887,O887)/1000),"")</f>
        <v/>
      </c>
      <c r="Q887" s="31" t="str">
        <f t="shared" ca="1" si="41"/>
        <v/>
      </c>
      <c r="R887" s="31"/>
      <c r="S887" s="31">
        <v>885</v>
      </c>
      <c r="T887" s="31" t="str">
        <f t="shared" ca="1" si="39"/>
        <v/>
      </c>
      <c r="U887" s="31" t="str">
        <f t="shared" ca="1" si="40"/>
        <v/>
      </c>
      <c r="V887" s="31" t="str">
        <f ca="1">IF(INDEX(Tendina_Brand_per_Settore,SERVIZIO!$A$4)='Pivot Punti Vendita'!$T887,'Pivot Punti Vendita'!$U887,"")</f>
        <v/>
      </c>
    </row>
    <row r="888" spans="15:22" x14ac:dyDescent="0.25">
      <c r="O888" s="31" t="str">
        <f ca="1">IFERROR(IF(SERVIZIO!$A$3=1,IF(GETPIVOTDATA("N. Punti Vendita",$A$1,"Brand",$A888,"Data",DATE(YEAR(INDEX(Tendina_Data,SERVIZIO!$A$2)),MONTH(INDEX(Tendina_Data,SERVIZIO!$A$2)),1),"Settore",$B888)&lt;&gt;"",GETPIVOTDATA("N. Punti Vendita",$A$1,"Brand",$A888,"Data",DATE(YEAR(INDEX(Tendina_Data,SERVIZIO!$A$2)),MONTH(INDEX(Tendina_Data,SERVIZIO!$A$2)),1),"Settore",$B888),""),IF(AND(GETPIVOTDATA("N. Punti Vendita",$A$1,"Brand",$A888,"Data",DATE(YEAR(INDEX(Tendina_Data,SERVIZIO!$A$2)),MONTH(INDEX(Tendina_Data,SERVIZIO!$A$2)),1),"Settore",INDEX(Tendina_Settori,SERVIZIO!$A$3))&lt;&gt;"",INDEX(Tendina_Settori,SERVIZIO!$A$3)=$B888)=TRUE,GETPIVOTDATA("N. Punti Vendita",$A$1,"Brand",$A888,"Data",DATE(YEAR(INDEX(Tendina_Data,SERVIZIO!$A$2)),MONTH(INDEX(Tendina_Data,SERVIZIO!$A$2)),1),"Settore",INDEX(Tendina_Settori,SERVIZIO!$A$3)),"")),"")</f>
        <v/>
      </c>
      <c r="P888" s="31" t="str">
        <f ca="1">IF(O888&lt;&gt;"",O888-(COUNTIF($O$3:O888,O888)/1000),"")</f>
        <v/>
      </c>
      <c r="Q888" s="31" t="str">
        <f t="shared" ca="1" si="41"/>
        <v/>
      </c>
      <c r="R888" s="31"/>
      <c r="S888" s="31">
        <v>886</v>
      </c>
      <c r="T888" s="31" t="str">
        <f t="shared" ca="1" si="39"/>
        <v/>
      </c>
      <c r="U888" s="31" t="str">
        <f t="shared" ca="1" si="40"/>
        <v/>
      </c>
      <c r="V888" s="31" t="str">
        <f ca="1">IF(INDEX(Tendina_Brand_per_Settore,SERVIZIO!$A$4)='Pivot Punti Vendita'!$T888,'Pivot Punti Vendita'!$U888,"")</f>
        <v/>
      </c>
    </row>
    <row r="889" spans="15:22" x14ac:dyDescent="0.25">
      <c r="O889" s="31" t="str">
        <f ca="1">IFERROR(IF(SERVIZIO!$A$3=1,IF(GETPIVOTDATA("N. Punti Vendita",$A$1,"Brand",$A889,"Data",DATE(YEAR(INDEX(Tendina_Data,SERVIZIO!$A$2)),MONTH(INDEX(Tendina_Data,SERVIZIO!$A$2)),1),"Settore",$B889)&lt;&gt;"",GETPIVOTDATA("N. Punti Vendita",$A$1,"Brand",$A889,"Data",DATE(YEAR(INDEX(Tendina_Data,SERVIZIO!$A$2)),MONTH(INDEX(Tendina_Data,SERVIZIO!$A$2)),1),"Settore",$B889),""),IF(AND(GETPIVOTDATA("N. Punti Vendita",$A$1,"Brand",$A889,"Data",DATE(YEAR(INDEX(Tendina_Data,SERVIZIO!$A$2)),MONTH(INDEX(Tendina_Data,SERVIZIO!$A$2)),1),"Settore",INDEX(Tendina_Settori,SERVIZIO!$A$3))&lt;&gt;"",INDEX(Tendina_Settori,SERVIZIO!$A$3)=$B889)=TRUE,GETPIVOTDATA("N. Punti Vendita",$A$1,"Brand",$A889,"Data",DATE(YEAR(INDEX(Tendina_Data,SERVIZIO!$A$2)),MONTH(INDEX(Tendina_Data,SERVIZIO!$A$2)),1),"Settore",INDEX(Tendina_Settori,SERVIZIO!$A$3)),"")),"")</f>
        <v/>
      </c>
      <c r="P889" s="31" t="str">
        <f ca="1">IF(O889&lt;&gt;"",O889-(COUNTIF($O$3:O889,O889)/1000),"")</f>
        <v/>
      </c>
      <c r="Q889" s="31" t="str">
        <f t="shared" ca="1" si="41"/>
        <v/>
      </c>
      <c r="R889" s="31"/>
      <c r="S889" s="31">
        <v>887</v>
      </c>
      <c r="T889" s="31" t="str">
        <f t="shared" ca="1" si="39"/>
        <v/>
      </c>
      <c r="U889" s="31" t="str">
        <f t="shared" ca="1" si="40"/>
        <v/>
      </c>
      <c r="V889" s="31" t="str">
        <f ca="1">IF(INDEX(Tendina_Brand_per_Settore,SERVIZIO!$A$4)='Pivot Punti Vendita'!$T889,'Pivot Punti Vendita'!$U889,"")</f>
        <v/>
      </c>
    </row>
    <row r="890" spans="15:22" x14ac:dyDescent="0.25">
      <c r="O890" s="31" t="str">
        <f ca="1">IFERROR(IF(SERVIZIO!$A$3=1,IF(GETPIVOTDATA("N. Punti Vendita",$A$1,"Brand",$A890,"Data",DATE(YEAR(INDEX(Tendina_Data,SERVIZIO!$A$2)),MONTH(INDEX(Tendina_Data,SERVIZIO!$A$2)),1),"Settore",$B890)&lt;&gt;"",GETPIVOTDATA("N. Punti Vendita",$A$1,"Brand",$A890,"Data",DATE(YEAR(INDEX(Tendina_Data,SERVIZIO!$A$2)),MONTH(INDEX(Tendina_Data,SERVIZIO!$A$2)),1),"Settore",$B890),""),IF(AND(GETPIVOTDATA("N. Punti Vendita",$A$1,"Brand",$A890,"Data",DATE(YEAR(INDEX(Tendina_Data,SERVIZIO!$A$2)),MONTH(INDEX(Tendina_Data,SERVIZIO!$A$2)),1),"Settore",INDEX(Tendina_Settori,SERVIZIO!$A$3))&lt;&gt;"",INDEX(Tendina_Settori,SERVIZIO!$A$3)=$B890)=TRUE,GETPIVOTDATA("N. Punti Vendita",$A$1,"Brand",$A890,"Data",DATE(YEAR(INDEX(Tendina_Data,SERVIZIO!$A$2)),MONTH(INDEX(Tendina_Data,SERVIZIO!$A$2)),1),"Settore",INDEX(Tendina_Settori,SERVIZIO!$A$3)),"")),"")</f>
        <v/>
      </c>
      <c r="P890" s="31" t="str">
        <f ca="1">IF(O890&lt;&gt;"",O890-(COUNTIF($O$3:O890,O890)/1000),"")</f>
        <v/>
      </c>
      <c r="Q890" s="31" t="str">
        <f t="shared" ca="1" si="41"/>
        <v/>
      </c>
      <c r="R890" s="31"/>
      <c r="S890" s="31">
        <v>888</v>
      </c>
      <c r="T890" s="31" t="str">
        <f t="shared" ca="1" si="39"/>
        <v/>
      </c>
      <c r="U890" s="31" t="str">
        <f t="shared" ca="1" si="40"/>
        <v/>
      </c>
      <c r="V890" s="31" t="str">
        <f ca="1">IF(INDEX(Tendina_Brand_per_Settore,SERVIZIO!$A$4)='Pivot Punti Vendita'!$T890,'Pivot Punti Vendita'!$U890,"")</f>
        <v/>
      </c>
    </row>
    <row r="891" spans="15:22" x14ac:dyDescent="0.25">
      <c r="O891" s="31" t="str">
        <f ca="1">IFERROR(IF(SERVIZIO!$A$3=1,IF(GETPIVOTDATA("N. Punti Vendita",$A$1,"Brand",$A891,"Data",DATE(YEAR(INDEX(Tendina_Data,SERVIZIO!$A$2)),MONTH(INDEX(Tendina_Data,SERVIZIO!$A$2)),1),"Settore",$B891)&lt;&gt;"",GETPIVOTDATA("N. Punti Vendita",$A$1,"Brand",$A891,"Data",DATE(YEAR(INDEX(Tendina_Data,SERVIZIO!$A$2)),MONTH(INDEX(Tendina_Data,SERVIZIO!$A$2)),1),"Settore",$B891),""),IF(AND(GETPIVOTDATA("N. Punti Vendita",$A$1,"Brand",$A891,"Data",DATE(YEAR(INDEX(Tendina_Data,SERVIZIO!$A$2)),MONTH(INDEX(Tendina_Data,SERVIZIO!$A$2)),1),"Settore",INDEX(Tendina_Settori,SERVIZIO!$A$3))&lt;&gt;"",INDEX(Tendina_Settori,SERVIZIO!$A$3)=$B891)=TRUE,GETPIVOTDATA("N. Punti Vendita",$A$1,"Brand",$A891,"Data",DATE(YEAR(INDEX(Tendina_Data,SERVIZIO!$A$2)),MONTH(INDEX(Tendina_Data,SERVIZIO!$A$2)),1),"Settore",INDEX(Tendina_Settori,SERVIZIO!$A$3)),"")),"")</f>
        <v/>
      </c>
      <c r="P891" s="31" t="str">
        <f ca="1">IF(O891&lt;&gt;"",O891-(COUNTIF($O$3:O891,O891)/1000),"")</f>
        <v/>
      </c>
      <c r="Q891" s="31" t="str">
        <f t="shared" ca="1" si="41"/>
        <v/>
      </c>
      <c r="R891" s="31"/>
      <c r="S891" s="31">
        <v>889</v>
      </c>
      <c r="T891" s="31" t="str">
        <f t="shared" ca="1" si="39"/>
        <v/>
      </c>
      <c r="U891" s="31" t="str">
        <f t="shared" ca="1" si="40"/>
        <v/>
      </c>
      <c r="V891" s="31" t="str">
        <f ca="1">IF(INDEX(Tendina_Brand_per_Settore,SERVIZIO!$A$4)='Pivot Punti Vendita'!$T891,'Pivot Punti Vendita'!$U891,"")</f>
        <v/>
      </c>
    </row>
    <row r="892" spans="15:22" x14ac:dyDescent="0.25">
      <c r="O892" s="31" t="str">
        <f ca="1">IFERROR(IF(SERVIZIO!$A$3=1,IF(GETPIVOTDATA("N. Punti Vendita",$A$1,"Brand",$A892,"Data",DATE(YEAR(INDEX(Tendina_Data,SERVIZIO!$A$2)),MONTH(INDEX(Tendina_Data,SERVIZIO!$A$2)),1),"Settore",$B892)&lt;&gt;"",GETPIVOTDATA("N. Punti Vendita",$A$1,"Brand",$A892,"Data",DATE(YEAR(INDEX(Tendina_Data,SERVIZIO!$A$2)),MONTH(INDEX(Tendina_Data,SERVIZIO!$A$2)),1),"Settore",$B892),""),IF(AND(GETPIVOTDATA("N. Punti Vendita",$A$1,"Brand",$A892,"Data",DATE(YEAR(INDEX(Tendina_Data,SERVIZIO!$A$2)),MONTH(INDEX(Tendina_Data,SERVIZIO!$A$2)),1),"Settore",INDEX(Tendina_Settori,SERVIZIO!$A$3))&lt;&gt;"",INDEX(Tendina_Settori,SERVIZIO!$A$3)=$B892)=TRUE,GETPIVOTDATA("N. Punti Vendita",$A$1,"Brand",$A892,"Data",DATE(YEAR(INDEX(Tendina_Data,SERVIZIO!$A$2)),MONTH(INDEX(Tendina_Data,SERVIZIO!$A$2)),1),"Settore",INDEX(Tendina_Settori,SERVIZIO!$A$3)),"")),"")</f>
        <v/>
      </c>
      <c r="P892" s="31" t="str">
        <f ca="1">IF(O892&lt;&gt;"",O892-(COUNTIF($O$3:O892,O892)/1000),"")</f>
        <v/>
      </c>
      <c r="Q892" s="31" t="str">
        <f t="shared" ca="1" si="41"/>
        <v/>
      </c>
      <c r="R892" s="31"/>
      <c r="S892" s="31">
        <v>890</v>
      </c>
      <c r="T892" s="31" t="str">
        <f t="shared" ca="1" si="39"/>
        <v/>
      </c>
      <c r="U892" s="31" t="str">
        <f t="shared" ca="1" si="40"/>
        <v/>
      </c>
      <c r="V892" s="31" t="str">
        <f ca="1">IF(INDEX(Tendina_Brand_per_Settore,SERVIZIO!$A$4)='Pivot Punti Vendita'!$T892,'Pivot Punti Vendita'!$U892,"")</f>
        <v/>
      </c>
    </row>
    <row r="893" spans="15:22" x14ac:dyDescent="0.25">
      <c r="O893" s="31" t="str">
        <f ca="1">IFERROR(IF(SERVIZIO!$A$3=1,IF(GETPIVOTDATA("N. Punti Vendita",$A$1,"Brand",$A893,"Data",DATE(YEAR(INDEX(Tendina_Data,SERVIZIO!$A$2)),MONTH(INDEX(Tendina_Data,SERVIZIO!$A$2)),1),"Settore",$B893)&lt;&gt;"",GETPIVOTDATA("N. Punti Vendita",$A$1,"Brand",$A893,"Data",DATE(YEAR(INDEX(Tendina_Data,SERVIZIO!$A$2)),MONTH(INDEX(Tendina_Data,SERVIZIO!$A$2)),1),"Settore",$B893),""),IF(AND(GETPIVOTDATA("N. Punti Vendita",$A$1,"Brand",$A893,"Data",DATE(YEAR(INDEX(Tendina_Data,SERVIZIO!$A$2)),MONTH(INDEX(Tendina_Data,SERVIZIO!$A$2)),1),"Settore",INDEX(Tendina_Settori,SERVIZIO!$A$3))&lt;&gt;"",INDEX(Tendina_Settori,SERVIZIO!$A$3)=$B893)=TRUE,GETPIVOTDATA("N. Punti Vendita",$A$1,"Brand",$A893,"Data",DATE(YEAR(INDEX(Tendina_Data,SERVIZIO!$A$2)),MONTH(INDEX(Tendina_Data,SERVIZIO!$A$2)),1),"Settore",INDEX(Tendina_Settori,SERVIZIO!$A$3)),"")),"")</f>
        <v/>
      </c>
      <c r="P893" s="31" t="str">
        <f ca="1">IF(O893&lt;&gt;"",O893-(COUNTIF($O$3:O893,O893)/1000),"")</f>
        <v/>
      </c>
      <c r="Q893" s="31" t="str">
        <f t="shared" ca="1" si="41"/>
        <v/>
      </c>
      <c r="R893" s="31"/>
      <c r="S893" s="31">
        <v>891</v>
      </c>
      <c r="T893" s="31" t="str">
        <f t="shared" ca="1" si="39"/>
        <v/>
      </c>
      <c r="U893" s="31" t="str">
        <f t="shared" ca="1" si="40"/>
        <v/>
      </c>
      <c r="V893" s="31" t="str">
        <f ca="1">IF(INDEX(Tendina_Brand_per_Settore,SERVIZIO!$A$4)='Pivot Punti Vendita'!$T893,'Pivot Punti Vendita'!$U893,"")</f>
        <v/>
      </c>
    </row>
    <row r="894" spans="15:22" x14ac:dyDescent="0.25">
      <c r="O894" s="31" t="str">
        <f ca="1">IFERROR(IF(SERVIZIO!$A$3=1,IF(GETPIVOTDATA("N. Punti Vendita",$A$1,"Brand",$A894,"Data",DATE(YEAR(INDEX(Tendina_Data,SERVIZIO!$A$2)),MONTH(INDEX(Tendina_Data,SERVIZIO!$A$2)),1),"Settore",$B894)&lt;&gt;"",GETPIVOTDATA("N. Punti Vendita",$A$1,"Brand",$A894,"Data",DATE(YEAR(INDEX(Tendina_Data,SERVIZIO!$A$2)),MONTH(INDEX(Tendina_Data,SERVIZIO!$A$2)),1),"Settore",$B894),""),IF(AND(GETPIVOTDATA("N. Punti Vendita",$A$1,"Brand",$A894,"Data",DATE(YEAR(INDEX(Tendina_Data,SERVIZIO!$A$2)),MONTH(INDEX(Tendina_Data,SERVIZIO!$A$2)),1),"Settore",INDEX(Tendina_Settori,SERVIZIO!$A$3))&lt;&gt;"",INDEX(Tendina_Settori,SERVIZIO!$A$3)=$B894)=TRUE,GETPIVOTDATA("N. Punti Vendita",$A$1,"Brand",$A894,"Data",DATE(YEAR(INDEX(Tendina_Data,SERVIZIO!$A$2)),MONTH(INDEX(Tendina_Data,SERVIZIO!$A$2)),1),"Settore",INDEX(Tendina_Settori,SERVIZIO!$A$3)),"")),"")</f>
        <v/>
      </c>
      <c r="P894" s="31" t="str">
        <f ca="1">IF(O894&lt;&gt;"",O894-(COUNTIF($O$3:O894,O894)/1000),"")</f>
        <v/>
      </c>
      <c r="Q894" s="31" t="str">
        <f t="shared" ca="1" si="41"/>
        <v/>
      </c>
      <c r="R894" s="31"/>
      <c r="S894" s="31">
        <v>892</v>
      </c>
      <c r="T894" s="31" t="str">
        <f t="shared" ca="1" si="39"/>
        <v/>
      </c>
      <c r="U894" s="31" t="str">
        <f t="shared" ca="1" si="40"/>
        <v/>
      </c>
      <c r="V894" s="31" t="str">
        <f ca="1">IF(INDEX(Tendina_Brand_per_Settore,SERVIZIO!$A$4)='Pivot Punti Vendita'!$T894,'Pivot Punti Vendita'!$U894,"")</f>
        <v/>
      </c>
    </row>
    <row r="895" spans="15:22" x14ac:dyDescent="0.25">
      <c r="O895" s="31" t="str">
        <f ca="1">IFERROR(IF(SERVIZIO!$A$3=1,IF(GETPIVOTDATA("N. Punti Vendita",$A$1,"Brand",$A895,"Data",DATE(YEAR(INDEX(Tendina_Data,SERVIZIO!$A$2)),MONTH(INDEX(Tendina_Data,SERVIZIO!$A$2)),1),"Settore",$B895)&lt;&gt;"",GETPIVOTDATA("N. Punti Vendita",$A$1,"Brand",$A895,"Data",DATE(YEAR(INDEX(Tendina_Data,SERVIZIO!$A$2)),MONTH(INDEX(Tendina_Data,SERVIZIO!$A$2)),1),"Settore",$B895),""),IF(AND(GETPIVOTDATA("N. Punti Vendita",$A$1,"Brand",$A895,"Data",DATE(YEAR(INDEX(Tendina_Data,SERVIZIO!$A$2)),MONTH(INDEX(Tendina_Data,SERVIZIO!$A$2)),1),"Settore",INDEX(Tendina_Settori,SERVIZIO!$A$3))&lt;&gt;"",INDEX(Tendina_Settori,SERVIZIO!$A$3)=$B895)=TRUE,GETPIVOTDATA("N. Punti Vendita",$A$1,"Brand",$A895,"Data",DATE(YEAR(INDEX(Tendina_Data,SERVIZIO!$A$2)),MONTH(INDEX(Tendina_Data,SERVIZIO!$A$2)),1),"Settore",INDEX(Tendina_Settori,SERVIZIO!$A$3)),"")),"")</f>
        <v/>
      </c>
      <c r="P895" s="31" t="str">
        <f ca="1">IF(O895&lt;&gt;"",O895-(COUNTIF($O$3:O895,O895)/1000),"")</f>
        <v/>
      </c>
      <c r="Q895" s="31" t="str">
        <f t="shared" ca="1" si="41"/>
        <v/>
      </c>
      <c r="R895" s="31"/>
      <c r="S895" s="31">
        <v>893</v>
      </c>
      <c r="T895" s="31" t="str">
        <f t="shared" ca="1" si="39"/>
        <v/>
      </c>
      <c r="U895" s="31" t="str">
        <f t="shared" ca="1" si="40"/>
        <v/>
      </c>
      <c r="V895" s="31" t="str">
        <f ca="1">IF(INDEX(Tendina_Brand_per_Settore,SERVIZIO!$A$4)='Pivot Punti Vendita'!$T895,'Pivot Punti Vendita'!$U895,"")</f>
        <v/>
      </c>
    </row>
    <row r="896" spans="15:22" x14ac:dyDescent="0.25">
      <c r="O896" s="31" t="str">
        <f ca="1">IFERROR(IF(SERVIZIO!$A$3=1,IF(GETPIVOTDATA("N. Punti Vendita",$A$1,"Brand",$A896,"Data",DATE(YEAR(INDEX(Tendina_Data,SERVIZIO!$A$2)),MONTH(INDEX(Tendina_Data,SERVIZIO!$A$2)),1),"Settore",$B896)&lt;&gt;"",GETPIVOTDATA("N. Punti Vendita",$A$1,"Brand",$A896,"Data",DATE(YEAR(INDEX(Tendina_Data,SERVIZIO!$A$2)),MONTH(INDEX(Tendina_Data,SERVIZIO!$A$2)),1),"Settore",$B896),""),IF(AND(GETPIVOTDATA("N. Punti Vendita",$A$1,"Brand",$A896,"Data",DATE(YEAR(INDEX(Tendina_Data,SERVIZIO!$A$2)),MONTH(INDEX(Tendina_Data,SERVIZIO!$A$2)),1),"Settore",INDEX(Tendina_Settori,SERVIZIO!$A$3))&lt;&gt;"",INDEX(Tendina_Settori,SERVIZIO!$A$3)=$B896)=TRUE,GETPIVOTDATA("N. Punti Vendita",$A$1,"Brand",$A896,"Data",DATE(YEAR(INDEX(Tendina_Data,SERVIZIO!$A$2)),MONTH(INDEX(Tendina_Data,SERVIZIO!$A$2)),1),"Settore",INDEX(Tendina_Settori,SERVIZIO!$A$3)),"")),"")</f>
        <v/>
      </c>
      <c r="P896" s="31" t="str">
        <f ca="1">IF(O896&lt;&gt;"",O896-(COUNTIF($O$3:O896,O896)/1000),"")</f>
        <v/>
      </c>
      <c r="Q896" s="31" t="str">
        <f t="shared" ca="1" si="41"/>
        <v/>
      </c>
      <c r="R896" s="31"/>
      <c r="S896" s="31">
        <v>894</v>
      </c>
      <c r="T896" s="31" t="str">
        <f t="shared" ca="1" si="39"/>
        <v/>
      </c>
      <c r="U896" s="31" t="str">
        <f t="shared" ca="1" si="40"/>
        <v/>
      </c>
      <c r="V896" s="31" t="str">
        <f ca="1">IF(INDEX(Tendina_Brand_per_Settore,SERVIZIO!$A$4)='Pivot Punti Vendita'!$T896,'Pivot Punti Vendita'!$U896,"")</f>
        <v/>
      </c>
    </row>
    <row r="897" spans="15:22" x14ac:dyDescent="0.25">
      <c r="O897" s="31" t="str">
        <f ca="1">IFERROR(IF(SERVIZIO!$A$3=1,IF(GETPIVOTDATA("N. Punti Vendita",$A$1,"Brand",$A897,"Data",DATE(YEAR(INDEX(Tendina_Data,SERVIZIO!$A$2)),MONTH(INDEX(Tendina_Data,SERVIZIO!$A$2)),1),"Settore",$B897)&lt;&gt;"",GETPIVOTDATA("N. Punti Vendita",$A$1,"Brand",$A897,"Data",DATE(YEAR(INDEX(Tendina_Data,SERVIZIO!$A$2)),MONTH(INDEX(Tendina_Data,SERVIZIO!$A$2)),1),"Settore",$B897),""),IF(AND(GETPIVOTDATA("N. Punti Vendita",$A$1,"Brand",$A897,"Data",DATE(YEAR(INDEX(Tendina_Data,SERVIZIO!$A$2)),MONTH(INDEX(Tendina_Data,SERVIZIO!$A$2)),1),"Settore",INDEX(Tendina_Settori,SERVIZIO!$A$3))&lt;&gt;"",INDEX(Tendina_Settori,SERVIZIO!$A$3)=$B897)=TRUE,GETPIVOTDATA("N. Punti Vendita",$A$1,"Brand",$A897,"Data",DATE(YEAR(INDEX(Tendina_Data,SERVIZIO!$A$2)),MONTH(INDEX(Tendina_Data,SERVIZIO!$A$2)),1),"Settore",INDEX(Tendina_Settori,SERVIZIO!$A$3)),"")),"")</f>
        <v/>
      </c>
      <c r="P897" s="31" t="str">
        <f ca="1">IF(O897&lt;&gt;"",O897-(COUNTIF($O$3:O897,O897)/1000),"")</f>
        <v/>
      </c>
      <c r="Q897" s="31" t="str">
        <f t="shared" ca="1" si="41"/>
        <v/>
      </c>
      <c r="R897" s="31"/>
      <c r="S897" s="31">
        <v>895</v>
      </c>
      <c r="T897" s="31" t="str">
        <f t="shared" ca="1" si="39"/>
        <v/>
      </c>
      <c r="U897" s="31" t="str">
        <f t="shared" ca="1" si="40"/>
        <v/>
      </c>
      <c r="V897" s="31" t="str">
        <f ca="1">IF(INDEX(Tendina_Brand_per_Settore,SERVIZIO!$A$4)='Pivot Punti Vendita'!$T897,'Pivot Punti Vendita'!$U897,"")</f>
        <v/>
      </c>
    </row>
    <row r="898" spans="15:22" x14ac:dyDescent="0.25">
      <c r="O898" s="31" t="str">
        <f ca="1">IFERROR(IF(SERVIZIO!$A$3=1,IF(GETPIVOTDATA("N. Punti Vendita",$A$1,"Brand",$A898,"Data",DATE(YEAR(INDEX(Tendina_Data,SERVIZIO!$A$2)),MONTH(INDEX(Tendina_Data,SERVIZIO!$A$2)),1),"Settore",$B898)&lt;&gt;"",GETPIVOTDATA("N. Punti Vendita",$A$1,"Brand",$A898,"Data",DATE(YEAR(INDEX(Tendina_Data,SERVIZIO!$A$2)),MONTH(INDEX(Tendina_Data,SERVIZIO!$A$2)),1),"Settore",$B898),""),IF(AND(GETPIVOTDATA("N. Punti Vendita",$A$1,"Brand",$A898,"Data",DATE(YEAR(INDEX(Tendina_Data,SERVIZIO!$A$2)),MONTH(INDEX(Tendina_Data,SERVIZIO!$A$2)),1),"Settore",INDEX(Tendina_Settori,SERVIZIO!$A$3))&lt;&gt;"",INDEX(Tendina_Settori,SERVIZIO!$A$3)=$B898)=TRUE,GETPIVOTDATA("N. Punti Vendita",$A$1,"Brand",$A898,"Data",DATE(YEAR(INDEX(Tendina_Data,SERVIZIO!$A$2)),MONTH(INDEX(Tendina_Data,SERVIZIO!$A$2)),1),"Settore",INDEX(Tendina_Settori,SERVIZIO!$A$3)),"")),"")</f>
        <v/>
      </c>
      <c r="P898" s="31" t="str">
        <f ca="1">IF(O898&lt;&gt;"",O898-(COUNTIF($O$3:O898,O898)/1000),"")</f>
        <v/>
      </c>
      <c r="Q898" s="31" t="str">
        <f t="shared" ca="1" si="41"/>
        <v/>
      </c>
      <c r="R898" s="31"/>
      <c r="S898" s="31">
        <v>896</v>
      </c>
      <c r="T898" s="31" t="str">
        <f t="shared" ca="1" si="39"/>
        <v/>
      </c>
      <c r="U898" s="31" t="str">
        <f t="shared" ca="1" si="40"/>
        <v/>
      </c>
      <c r="V898" s="31" t="str">
        <f ca="1">IF(INDEX(Tendina_Brand_per_Settore,SERVIZIO!$A$4)='Pivot Punti Vendita'!$T898,'Pivot Punti Vendita'!$U898,"")</f>
        <v/>
      </c>
    </row>
    <row r="899" spans="15:22" x14ac:dyDescent="0.25">
      <c r="O899" s="31" t="str">
        <f ca="1">IFERROR(IF(SERVIZIO!$A$3=1,IF(GETPIVOTDATA("N. Punti Vendita",$A$1,"Brand",$A899,"Data",DATE(YEAR(INDEX(Tendina_Data,SERVIZIO!$A$2)),MONTH(INDEX(Tendina_Data,SERVIZIO!$A$2)),1),"Settore",$B899)&lt;&gt;"",GETPIVOTDATA("N. Punti Vendita",$A$1,"Brand",$A899,"Data",DATE(YEAR(INDEX(Tendina_Data,SERVIZIO!$A$2)),MONTH(INDEX(Tendina_Data,SERVIZIO!$A$2)),1),"Settore",$B899),""),IF(AND(GETPIVOTDATA("N. Punti Vendita",$A$1,"Brand",$A899,"Data",DATE(YEAR(INDEX(Tendina_Data,SERVIZIO!$A$2)),MONTH(INDEX(Tendina_Data,SERVIZIO!$A$2)),1),"Settore",INDEX(Tendina_Settori,SERVIZIO!$A$3))&lt;&gt;"",INDEX(Tendina_Settori,SERVIZIO!$A$3)=$B899)=TRUE,GETPIVOTDATA("N. Punti Vendita",$A$1,"Brand",$A899,"Data",DATE(YEAR(INDEX(Tendina_Data,SERVIZIO!$A$2)),MONTH(INDEX(Tendina_Data,SERVIZIO!$A$2)),1),"Settore",INDEX(Tendina_Settori,SERVIZIO!$A$3)),"")),"")</f>
        <v/>
      </c>
      <c r="P899" s="31" t="str">
        <f ca="1">IF(O899&lt;&gt;"",O899-(COUNTIF($O$3:O899,O899)/1000),"")</f>
        <v/>
      </c>
      <c r="Q899" s="31" t="str">
        <f t="shared" ca="1" si="41"/>
        <v/>
      </c>
      <c r="R899" s="31"/>
      <c r="S899" s="31">
        <v>897</v>
      </c>
      <c r="T899" s="31" t="str">
        <f t="shared" ref="T899:T962" ca="1" si="42">IFERROR(INDEX($A$3:$A$1002,MATCH($S899,$Q$3:$Q$1002,0)),"")</f>
        <v/>
      </c>
      <c r="U899" s="31" t="str">
        <f t="shared" ref="U899:U962" ca="1" si="43">IFERROR(INDEX($O$3:$O$1002,MATCH($S899,$Q$3:$Q$1002,0)),"")</f>
        <v/>
      </c>
      <c r="V899" s="31" t="str">
        <f ca="1">IF(INDEX(Tendina_Brand_per_Settore,SERVIZIO!$A$4)='Pivot Punti Vendita'!$T899,'Pivot Punti Vendita'!$U899,"")</f>
        <v/>
      </c>
    </row>
    <row r="900" spans="15:22" x14ac:dyDescent="0.25">
      <c r="O900" s="31" t="str">
        <f ca="1">IFERROR(IF(SERVIZIO!$A$3=1,IF(GETPIVOTDATA("N. Punti Vendita",$A$1,"Brand",$A900,"Data",DATE(YEAR(INDEX(Tendina_Data,SERVIZIO!$A$2)),MONTH(INDEX(Tendina_Data,SERVIZIO!$A$2)),1),"Settore",$B900)&lt;&gt;"",GETPIVOTDATA("N. Punti Vendita",$A$1,"Brand",$A900,"Data",DATE(YEAR(INDEX(Tendina_Data,SERVIZIO!$A$2)),MONTH(INDEX(Tendina_Data,SERVIZIO!$A$2)),1),"Settore",$B900),""),IF(AND(GETPIVOTDATA("N. Punti Vendita",$A$1,"Brand",$A900,"Data",DATE(YEAR(INDEX(Tendina_Data,SERVIZIO!$A$2)),MONTH(INDEX(Tendina_Data,SERVIZIO!$A$2)),1),"Settore",INDEX(Tendina_Settori,SERVIZIO!$A$3))&lt;&gt;"",INDEX(Tendina_Settori,SERVIZIO!$A$3)=$B900)=TRUE,GETPIVOTDATA("N. Punti Vendita",$A$1,"Brand",$A900,"Data",DATE(YEAR(INDEX(Tendina_Data,SERVIZIO!$A$2)),MONTH(INDEX(Tendina_Data,SERVIZIO!$A$2)),1),"Settore",INDEX(Tendina_Settori,SERVIZIO!$A$3)),"")),"")</f>
        <v/>
      </c>
      <c r="P900" s="31" t="str">
        <f ca="1">IF(O900&lt;&gt;"",O900-(COUNTIF($O$3:O900,O900)/1000),"")</f>
        <v/>
      </c>
      <c r="Q900" s="31" t="str">
        <f t="shared" ref="Q900:Q963" ca="1" si="44">IFERROR(RANK($P900,$P$3:$P$1002),"")</f>
        <v/>
      </c>
      <c r="R900" s="31"/>
      <c r="S900" s="31">
        <v>898</v>
      </c>
      <c r="T900" s="31" t="str">
        <f t="shared" ca="1" si="42"/>
        <v/>
      </c>
      <c r="U900" s="31" t="str">
        <f t="shared" ca="1" si="43"/>
        <v/>
      </c>
      <c r="V900" s="31" t="str">
        <f ca="1">IF(INDEX(Tendina_Brand_per_Settore,SERVIZIO!$A$4)='Pivot Punti Vendita'!$T900,'Pivot Punti Vendita'!$U900,"")</f>
        <v/>
      </c>
    </row>
    <row r="901" spans="15:22" x14ac:dyDescent="0.25">
      <c r="O901" s="31" t="str">
        <f ca="1">IFERROR(IF(SERVIZIO!$A$3=1,IF(GETPIVOTDATA("N. Punti Vendita",$A$1,"Brand",$A901,"Data",DATE(YEAR(INDEX(Tendina_Data,SERVIZIO!$A$2)),MONTH(INDEX(Tendina_Data,SERVIZIO!$A$2)),1),"Settore",$B901)&lt;&gt;"",GETPIVOTDATA("N. Punti Vendita",$A$1,"Brand",$A901,"Data",DATE(YEAR(INDEX(Tendina_Data,SERVIZIO!$A$2)),MONTH(INDEX(Tendina_Data,SERVIZIO!$A$2)),1),"Settore",$B901),""),IF(AND(GETPIVOTDATA("N. Punti Vendita",$A$1,"Brand",$A901,"Data",DATE(YEAR(INDEX(Tendina_Data,SERVIZIO!$A$2)),MONTH(INDEX(Tendina_Data,SERVIZIO!$A$2)),1),"Settore",INDEX(Tendina_Settori,SERVIZIO!$A$3))&lt;&gt;"",INDEX(Tendina_Settori,SERVIZIO!$A$3)=$B901)=TRUE,GETPIVOTDATA("N. Punti Vendita",$A$1,"Brand",$A901,"Data",DATE(YEAR(INDEX(Tendina_Data,SERVIZIO!$A$2)),MONTH(INDEX(Tendina_Data,SERVIZIO!$A$2)),1),"Settore",INDEX(Tendina_Settori,SERVIZIO!$A$3)),"")),"")</f>
        <v/>
      </c>
      <c r="P901" s="31" t="str">
        <f ca="1">IF(O901&lt;&gt;"",O901-(COUNTIF($O$3:O901,O901)/1000),"")</f>
        <v/>
      </c>
      <c r="Q901" s="31" t="str">
        <f t="shared" ca="1" si="44"/>
        <v/>
      </c>
      <c r="R901" s="31"/>
      <c r="S901" s="31">
        <v>899</v>
      </c>
      <c r="T901" s="31" t="str">
        <f t="shared" ca="1" si="42"/>
        <v/>
      </c>
      <c r="U901" s="31" t="str">
        <f t="shared" ca="1" si="43"/>
        <v/>
      </c>
      <c r="V901" s="31" t="str">
        <f ca="1">IF(INDEX(Tendina_Brand_per_Settore,SERVIZIO!$A$4)='Pivot Punti Vendita'!$T901,'Pivot Punti Vendita'!$U901,"")</f>
        <v/>
      </c>
    </row>
    <row r="902" spans="15:22" x14ac:dyDescent="0.25">
      <c r="O902" s="31" t="str">
        <f ca="1">IFERROR(IF(SERVIZIO!$A$3=1,IF(GETPIVOTDATA("N. Punti Vendita",$A$1,"Brand",$A902,"Data",DATE(YEAR(INDEX(Tendina_Data,SERVIZIO!$A$2)),MONTH(INDEX(Tendina_Data,SERVIZIO!$A$2)),1),"Settore",$B902)&lt;&gt;"",GETPIVOTDATA("N. Punti Vendita",$A$1,"Brand",$A902,"Data",DATE(YEAR(INDEX(Tendina_Data,SERVIZIO!$A$2)),MONTH(INDEX(Tendina_Data,SERVIZIO!$A$2)),1),"Settore",$B902),""),IF(AND(GETPIVOTDATA("N. Punti Vendita",$A$1,"Brand",$A902,"Data",DATE(YEAR(INDEX(Tendina_Data,SERVIZIO!$A$2)),MONTH(INDEX(Tendina_Data,SERVIZIO!$A$2)),1),"Settore",INDEX(Tendina_Settori,SERVIZIO!$A$3))&lt;&gt;"",INDEX(Tendina_Settori,SERVIZIO!$A$3)=$B902)=TRUE,GETPIVOTDATA("N. Punti Vendita",$A$1,"Brand",$A902,"Data",DATE(YEAR(INDEX(Tendina_Data,SERVIZIO!$A$2)),MONTH(INDEX(Tendina_Data,SERVIZIO!$A$2)),1),"Settore",INDEX(Tendina_Settori,SERVIZIO!$A$3)),"")),"")</f>
        <v/>
      </c>
      <c r="P902" s="31" t="str">
        <f ca="1">IF(O902&lt;&gt;"",O902-(COUNTIF($O$3:O902,O902)/1000),"")</f>
        <v/>
      </c>
      <c r="Q902" s="31" t="str">
        <f t="shared" ca="1" si="44"/>
        <v/>
      </c>
      <c r="R902" s="31"/>
      <c r="S902" s="31">
        <v>900</v>
      </c>
      <c r="T902" s="31" t="str">
        <f t="shared" ca="1" si="42"/>
        <v/>
      </c>
      <c r="U902" s="31" t="str">
        <f t="shared" ca="1" si="43"/>
        <v/>
      </c>
      <c r="V902" s="31" t="str">
        <f ca="1">IF(INDEX(Tendina_Brand_per_Settore,SERVIZIO!$A$4)='Pivot Punti Vendita'!$T902,'Pivot Punti Vendita'!$U902,"")</f>
        <v/>
      </c>
    </row>
    <row r="903" spans="15:22" x14ac:dyDescent="0.25">
      <c r="O903" s="31" t="str">
        <f ca="1">IFERROR(IF(SERVIZIO!$A$3=1,IF(GETPIVOTDATA("N. Punti Vendita",$A$1,"Brand",$A903,"Data",DATE(YEAR(INDEX(Tendina_Data,SERVIZIO!$A$2)),MONTH(INDEX(Tendina_Data,SERVIZIO!$A$2)),1),"Settore",$B903)&lt;&gt;"",GETPIVOTDATA("N. Punti Vendita",$A$1,"Brand",$A903,"Data",DATE(YEAR(INDEX(Tendina_Data,SERVIZIO!$A$2)),MONTH(INDEX(Tendina_Data,SERVIZIO!$A$2)),1),"Settore",$B903),""),IF(AND(GETPIVOTDATA("N. Punti Vendita",$A$1,"Brand",$A903,"Data",DATE(YEAR(INDEX(Tendina_Data,SERVIZIO!$A$2)),MONTH(INDEX(Tendina_Data,SERVIZIO!$A$2)),1),"Settore",INDEX(Tendina_Settori,SERVIZIO!$A$3))&lt;&gt;"",INDEX(Tendina_Settori,SERVIZIO!$A$3)=$B903)=TRUE,GETPIVOTDATA("N. Punti Vendita",$A$1,"Brand",$A903,"Data",DATE(YEAR(INDEX(Tendina_Data,SERVIZIO!$A$2)),MONTH(INDEX(Tendina_Data,SERVIZIO!$A$2)),1),"Settore",INDEX(Tendina_Settori,SERVIZIO!$A$3)),"")),"")</f>
        <v/>
      </c>
      <c r="P903" s="31" t="str">
        <f ca="1">IF(O903&lt;&gt;"",O903-(COUNTIF($O$3:O903,O903)/1000),"")</f>
        <v/>
      </c>
      <c r="Q903" s="31" t="str">
        <f t="shared" ca="1" si="44"/>
        <v/>
      </c>
      <c r="R903" s="31"/>
      <c r="S903" s="31">
        <v>901</v>
      </c>
      <c r="T903" s="31" t="str">
        <f t="shared" ca="1" si="42"/>
        <v/>
      </c>
      <c r="U903" s="31" t="str">
        <f t="shared" ca="1" si="43"/>
        <v/>
      </c>
      <c r="V903" s="31" t="str">
        <f ca="1">IF(INDEX(Tendina_Brand_per_Settore,SERVIZIO!$A$4)='Pivot Punti Vendita'!$T903,'Pivot Punti Vendita'!$U903,"")</f>
        <v/>
      </c>
    </row>
    <row r="904" spans="15:22" x14ac:dyDescent="0.25">
      <c r="O904" s="31" t="str">
        <f ca="1">IFERROR(IF(SERVIZIO!$A$3=1,IF(GETPIVOTDATA("N. Punti Vendita",$A$1,"Brand",$A904,"Data",DATE(YEAR(INDEX(Tendina_Data,SERVIZIO!$A$2)),MONTH(INDEX(Tendina_Data,SERVIZIO!$A$2)),1),"Settore",$B904)&lt;&gt;"",GETPIVOTDATA("N. Punti Vendita",$A$1,"Brand",$A904,"Data",DATE(YEAR(INDEX(Tendina_Data,SERVIZIO!$A$2)),MONTH(INDEX(Tendina_Data,SERVIZIO!$A$2)),1),"Settore",$B904),""),IF(AND(GETPIVOTDATA("N. Punti Vendita",$A$1,"Brand",$A904,"Data",DATE(YEAR(INDEX(Tendina_Data,SERVIZIO!$A$2)),MONTH(INDEX(Tendina_Data,SERVIZIO!$A$2)),1),"Settore",INDEX(Tendina_Settori,SERVIZIO!$A$3))&lt;&gt;"",INDEX(Tendina_Settori,SERVIZIO!$A$3)=$B904)=TRUE,GETPIVOTDATA("N. Punti Vendita",$A$1,"Brand",$A904,"Data",DATE(YEAR(INDEX(Tendina_Data,SERVIZIO!$A$2)),MONTH(INDEX(Tendina_Data,SERVIZIO!$A$2)),1),"Settore",INDEX(Tendina_Settori,SERVIZIO!$A$3)),"")),"")</f>
        <v/>
      </c>
      <c r="P904" s="31" t="str">
        <f ca="1">IF(O904&lt;&gt;"",O904-(COUNTIF($O$3:O904,O904)/1000),"")</f>
        <v/>
      </c>
      <c r="Q904" s="31" t="str">
        <f t="shared" ca="1" si="44"/>
        <v/>
      </c>
      <c r="R904" s="31"/>
      <c r="S904" s="31">
        <v>902</v>
      </c>
      <c r="T904" s="31" t="str">
        <f t="shared" ca="1" si="42"/>
        <v/>
      </c>
      <c r="U904" s="31" t="str">
        <f t="shared" ca="1" si="43"/>
        <v/>
      </c>
      <c r="V904" s="31" t="str">
        <f ca="1">IF(INDEX(Tendina_Brand_per_Settore,SERVIZIO!$A$4)='Pivot Punti Vendita'!$T904,'Pivot Punti Vendita'!$U904,"")</f>
        <v/>
      </c>
    </row>
    <row r="905" spans="15:22" x14ac:dyDescent="0.25">
      <c r="O905" s="31" t="str">
        <f ca="1">IFERROR(IF(SERVIZIO!$A$3=1,IF(GETPIVOTDATA("N. Punti Vendita",$A$1,"Brand",$A905,"Data",DATE(YEAR(INDEX(Tendina_Data,SERVIZIO!$A$2)),MONTH(INDEX(Tendina_Data,SERVIZIO!$A$2)),1),"Settore",$B905)&lt;&gt;"",GETPIVOTDATA("N. Punti Vendita",$A$1,"Brand",$A905,"Data",DATE(YEAR(INDEX(Tendina_Data,SERVIZIO!$A$2)),MONTH(INDEX(Tendina_Data,SERVIZIO!$A$2)),1),"Settore",$B905),""),IF(AND(GETPIVOTDATA("N. Punti Vendita",$A$1,"Brand",$A905,"Data",DATE(YEAR(INDEX(Tendina_Data,SERVIZIO!$A$2)),MONTH(INDEX(Tendina_Data,SERVIZIO!$A$2)),1),"Settore",INDEX(Tendina_Settori,SERVIZIO!$A$3))&lt;&gt;"",INDEX(Tendina_Settori,SERVIZIO!$A$3)=$B905)=TRUE,GETPIVOTDATA("N. Punti Vendita",$A$1,"Brand",$A905,"Data",DATE(YEAR(INDEX(Tendina_Data,SERVIZIO!$A$2)),MONTH(INDEX(Tendina_Data,SERVIZIO!$A$2)),1),"Settore",INDEX(Tendina_Settori,SERVIZIO!$A$3)),"")),"")</f>
        <v/>
      </c>
      <c r="P905" s="31" t="str">
        <f ca="1">IF(O905&lt;&gt;"",O905-(COUNTIF($O$3:O905,O905)/1000),"")</f>
        <v/>
      </c>
      <c r="Q905" s="31" t="str">
        <f t="shared" ca="1" si="44"/>
        <v/>
      </c>
      <c r="R905" s="31"/>
      <c r="S905" s="31">
        <v>903</v>
      </c>
      <c r="T905" s="31" t="str">
        <f t="shared" ca="1" si="42"/>
        <v/>
      </c>
      <c r="U905" s="31" t="str">
        <f t="shared" ca="1" si="43"/>
        <v/>
      </c>
      <c r="V905" s="31" t="str">
        <f ca="1">IF(INDEX(Tendina_Brand_per_Settore,SERVIZIO!$A$4)='Pivot Punti Vendita'!$T905,'Pivot Punti Vendita'!$U905,"")</f>
        <v/>
      </c>
    </row>
    <row r="906" spans="15:22" x14ac:dyDescent="0.25">
      <c r="O906" s="31" t="str">
        <f ca="1">IFERROR(IF(SERVIZIO!$A$3=1,IF(GETPIVOTDATA("N. Punti Vendita",$A$1,"Brand",$A906,"Data",DATE(YEAR(INDEX(Tendina_Data,SERVIZIO!$A$2)),MONTH(INDEX(Tendina_Data,SERVIZIO!$A$2)),1),"Settore",$B906)&lt;&gt;"",GETPIVOTDATA("N. Punti Vendita",$A$1,"Brand",$A906,"Data",DATE(YEAR(INDEX(Tendina_Data,SERVIZIO!$A$2)),MONTH(INDEX(Tendina_Data,SERVIZIO!$A$2)),1),"Settore",$B906),""),IF(AND(GETPIVOTDATA("N. Punti Vendita",$A$1,"Brand",$A906,"Data",DATE(YEAR(INDEX(Tendina_Data,SERVIZIO!$A$2)),MONTH(INDEX(Tendina_Data,SERVIZIO!$A$2)),1),"Settore",INDEX(Tendina_Settori,SERVIZIO!$A$3))&lt;&gt;"",INDEX(Tendina_Settori,SERVIZIO!$A$3)=$B906)=TRUE,GETPIVOTDATA("N. Punti Vendita",$A$1,"Brand",$A906,"Data",DATE(YEAR(INDEX(Tendina_Data,SERVIZIO!$A$2)),MONTH(INDEX(Tendina_Data,SERVIZIO!$A$2)),1),"Settore",INDEX(Tendina_Settori,SERVIZIO!$A$3)),"")),"")</f>
        <v/>
      </c>
      <c r="P906" s="31" t="str">
        <f ca="1">IF(O906&lt;&gt;"",O906-(COUNTIF($O$3:O906,O906)/1000),"")</f>
        <v/>
      </c>
      <c r="Q906" s="31" t="str">
        <f t="shared" ca="1" si="44"/>
        <v/>
      </c>
      <c r="R906" s="31"/>
      <c r="S906" s="31">
        <v>904</v>
      </c>
      <c r="T906" s="31" t="str">
        <f t="shared" ca="1" si="42"/>
        <v/>
      </c>
      <c r="U906" s="31" t="str">
        <f t="shared" ca="1" si="43"/>
        <v/>
      </c>
      <c r="V906" s="31" t="str">
        <f ca="1">IF(INDEX(Tendina_Brand_per_Settore,SERVIZIO!$A$4)='Pivot Punti Vendita'!$T906,'Pivot Punti Vendita'!$U906,"")</f>
        <v/>
      </c>
    </row>
    <row r="907" spans="15:22" x14ac:dyDescent="0.25">
      <c r="O907" s="31" t="str">
        <f ca="1">IFERROR(IF(SERVIZIO!$A$3=1,IF(GETPIVOTDATA("N. Punti Vendita",$A$1,"Brand",$A907,"Data",DATE(YEAR(INDEX(Tendina_Data,SERVIZIO!$A$2)),MONTH(INDEX(Tendina_Data,SERVIZIO!$A$2)),1),"Settore",$B907)&lt;&gt;"",GETPIVOTDATA("N. Punti Vendita",$A$1,"Brand",$A907,"Data",DATE(YEAR(INDEX(Tendina_Data,SERVIZIO!$A$2)),MONTH(INDEX(Tendina_Data,SERVIZIO!$A$2)),1),"Settore",$B907),""),IF(AND(GETPIVOTDATA("N. Punti Vendita",$A$1,"Brand",$A907,"Data",DATE(YEAR(INDEX(Tendina_Data,SERVIZIO!$A$2)),MONTH(INDEX(Tendina_Data,SERVIZIO!$A$2)),1),"Settore",INDEX(Tendina_Settori,SERVIZIO!$A$3))&lt;&gt;"",INDEX(Tendina_Settori,SERVIZIO!$A$3)=$B907)=TRUE,GETPIVOTDATA("N. Punti Vendita",$A$1,"Brand",$A907,"Data",DATE(YEAR(INDEX(Tendina_Data,SERVIZIO!$A$2)),MONTH(INDEX(Tendina_Data,SERVIZIO!$A$2)),1),"Settore",INDEX(Tendina_Settori,SERVIZIO!$A$3)),"")),"")</f>
        <v/>
      </c>
      <c r="P907" s="31" t="str">
        <f ca="1">IF(O907&lt;&gt;"",O907-(COUNTIF($O$3:O907,O907)/1000),"")</f>
        <v/>
      </c>
      <c r="Q907" s="31" t="str">
        <f t="shared" ca="1" si="44"/>
        <v/>
      </c>
      <c r="R907" s="31"/>
      <c r="S907" s="31">
        <v>905</v>
      </c>
      <c r="T907" s="31" t="str">
        <f t="shared" ca="1" si="42"/>
        <v/>
      </c>
      <c r="U907" s="31" t="str">
        <f t="shared" ca="1" si="43"/>
        <v/>
      </c>
      <c r="V907" s="31" t="str">
        <f ca="1">IF(INDEX(Tendina_Brand_per_Settore,SERVIZIO!$A$4)='Pivot Punti Vendita'!$T907,'Pivot Punti Vendita'!$U907,"")</f>
        <v/>
      </c>
    </row>
    <row r="908" spans="15:22" x14ac:dyDescent="0.25">
      <c r="O908" s="31" t="str">
        <f ca="1">IFERROR(IF(SERVIZIO!$A$3=1,IF(GETPIVOTDATA("N. Punti Vendita",$A$1,"Brand",$A908,"Data",DATE(YEAR(INDEX(Tendina_Data,SERVIZIO!$A$2)),MONTH(INDEX(Tendina_Data,SERVIZIO!$A$2)),1),"Settore",$B908)&lt;&gt;"",GETPIVOTDATA("N. Punti Vendita",$A$1,"Brand",$A908,"Data",DATE(YEAR(INDEX(Tendina_Data,SERVIZIO!$A$2)),MONTH(INDEX(Tendina_Data,SERVIZIO!$A$2)),1),"Settore",$B908),""),IF(AND(GETPIVOTDATA("N. Punti Vendita",$A$1,"Brand",$A908,"Data",DATE(YEAR(INDEX(Tendina_Data,SERVIZIO!$A$2)),MONTH(INDEX(Tendina_Data,SERVIZIO!$A$2)),1),"Settore",INDEX(Tendina_Settori,SERVIZIO!$A$3))&lt;&gt;"",INDEX(Tendina_Settori,SERVIZIO!$A$3)=$B908)=TRUE,GETPIVOTDATA("N. Punti Vendita",$A$1,"Brand",$A908,"Data",DATE(YEAR(INDEX(Tendina_Data,SERVIZIO!$A$2)),MONTH(INDEX(Tendina_Data,SERVIZIO!$A$2)),1),"Settore",INDEX(Tendina_Settori,SERVIZIO!$A$3)),"")),"")</f>
        <v/>
      </c>
      <c r="P908" s="31" t="str">
        <f ca="1">IF(O908&lt;&gt;"",O908-(COUNTIF($O$3:O908,O908)/1000),"")</f>
        <v/>
      </c>
      <c r="Q908" s="31" t="str">
        <f t="shared" ca="1" si="44"/>
        <v/>
      </c>
      <c r="R908" s="31"/>
      <c r="S908" s="31">
        <v>906</v>
      </c>
      <c r="T908" s="31" t="str">
        <f t="shared" ca="1" si="42"/>
        <v/>
      </c>
      <c r="U908" s="31" t="str">
        <f t="shared" ca="1" si="43"/>
        <v/>
      </c>
      <c r="V908" s="31" t="str">
        <f ca="1">IF(INDEX(Tendina_Brand_per_Settore,SERVIZIO!$A$4)='Pivot Punti Vendita'!$T908,'Pivot Punti Vendita'!$U908,"")</f>
        <v/>
      </c>
    </row>
    <row r="909" spans="15:22" x14ac:dyDescent="0.25">
      <c r="O909" s="31" t="str">
        <f ca="1">IFERROR(IF(SERVIZIO!$A$3=1,IF(GETPIVOTDATA("N. Punti Vendita",$A$1,"Brand",$A909,"Data",DATE(YEAR(INDEX(Tendina_Data,SERVIZIO!$A$2)),MONTH(INDEX(Tendina_Data,SERVIZIO!$A$2)),1),"Settore",$B909)&lt;&gt;"",GETPIVOTDATA("N. Punti Vendita",$A$1,"Brand",$A909,"Data",DATE(YEAR(INDEX(Tendina_Data,SERVIZIO!$A$2)),MONTH(INDEX(Tendina_Data,SERVIZIO!$A$2)),1),"Settore",$B909),""),IF(AND(GETPIVOTDATA("N. Punti Vendita",$A$1,"Brand",$A909,"Data",DATE(YEAR(INDEX(Tendina_Data,SERVIZIO!$A$2)),MONTH(INDEX(Tendina_Data,SERVIZIO!$A$2)),1),"Settore",INDEX(Tendina_Settori,SERVIZIO!$A$3))&lt;&gt;"",INDEX(Tendina_Settori,SERVIZIO!$A$3)=$B909)=TRUE,GETPIVOTDATA("N. Punti Vendita",$A$1,"Brand",$A909,"Data",DATE(YEAR(INDEX(Tendina_Data,SERVIZIO!$A$2)),MONTH(INDEX(Tendina_Data,SERVIZIO!$A$2)),1),"Settore",INDEX(Tendina_Settori,SERVIZIO!$A$3)),"")),"")</f>
        <v/>
      </c>
      <c r="P909" s="31" t="str">
        <f ca="1">IF(O909&lt;&gt;"",O909-(COUNTIF($O$3:O909,O909)/1000),"")</f>
        <v/>
      </c>
      <c r="Q909" s="31" t="str">
        <f t="shared" ca="1" si="44"/>
        <v/>
      </c>
      <c r="R909" s="31"/>
      <c r="S909" s="31">
        <v>907</v>
      </c>
      <c r="T909" s="31" t="str">
        <f t="shared" ca="1" si="42"/>
        <v/>
      </c>
      <c r="U909" s="31" t="str">
        <f t="shared" ca="1" si="43"/>
        <v/>
      </c>
      <c r="V909" s="31" t="str">
        <f ca="1">IF(INDEX(Tendina_Brand_per_Settore,SERVIZIO!$A$4)='Pivot Punti Vendita'!$T909,'Pivot Punti Vendita'!$U909,"")</f>
        <v/>
      </c>
    </row>
    <row r="910" spans="15:22" x14ac:dyDescent="0.25">
      <c r="O910" s="31" t="str">
        <f ca="1">IFERROR(IF(SERVIZIO!$A$3=1,IF(GETPIVOTDATA("N. Punti Vendita",$A$1,"Brand",$A910,"Data",DATE(YEAR(INDEX(Tendina_Data,SERVIZIO!$A$2)),MONTH(INDEX(Tendina_Data,SERVIZIO!$A$2)),1),"Settore",$B910)&lt;&gt;"",GETPIVOTDATA("N. Punti Vendita",$A$1,"Brand",$A910,"Data",DATE(YEAR(INDEX(Tendina_Data,SERVIZIO!$A$2)),MONTH(INDEX(Tendina_Data,SERVIZIO!$A$2)),1),"Settore",$B910),""),IF(AND(GETPIVOTDATA("N. Punti Vendita",$A$1,"Brand",$A910,"Data",DATE(YEAR(INDEX(Tendina_Data,SERVIZIO!$A$2)),MONTH(INDEX(Tendina_Data,SERVIZIO!$A$2)),1),"Settore",INDEX(Tendina_Settori,SERVIZIO!$A$3))&lt;&gt;"",INDEX(Tendina_Settori,SERVIZIO!$A$3)=$B910)=TRUE,GETPIVOTDATA("N. Punti Vendita",$A$1,"Brand",$A910,"Data",DATE(YEAR(INDEX(Tendina_Data,SERVIZIO!$A$2)),MONTH(INDEX(Tendina_Data,SERVIZIO!$A$2)),1),"Settore",INDEX(Tendina_Settori,SERVIZIO!$A$3)),"")),"")</f>
        <v/>
      </c>
      <c r="P910" s="31" t="str">
        <f ca="1">IF(O910&lt;&gt;"",O910-(COUNTIF($O$3:O910,O910)/1000),"")</f>
        <v/>
      </c>
      <c r="Q910" s="31" t="str">
        <f t="shared" ca="1" si="44"/>
        <v/>
      </c>
      <c r="R910" s="31"/>
      <c r="S910" s="31">
        <v>908</v>
      </c>
      <c r="T910" s="31" t="str">
        <f t="shared" ca="1" si="42"/>
        <v/>
      </c>
      <c r="U910" s="31" t="str">
        <f t="shared" ca="1" si="43"/>
        <v/>
      </c>
      <c r="V910" s="31" t="str">
        <f ca="1">IF(INDEX(Tendina_Brand_per_Settore,SERVIZIO!$A$4)='Pivot Punti Vendita'!$T910,'Pivot Punti Vendita'!$U910,"")</f>
        <v/>
      </c>
    </row>
    <row r="911" spans="15:22" x14ac:dyDescent="0.25">
      <c r="O911" s="31" t="str">
        <f ca="1">IFERROR(IF(SERVIZIO!$A$3=1,IF(GETPIVOTDATA("N. Punti Vendita",$A$1,"Brand",$A911,"Data",DATE(YEAR(INDEX(Tendina_Data,SERVIZIO!$A$2)),MONTH(INDEX(Tendina_Data,SERVIZIO!$A$2)),1),"Settore",$B911)&lt;&gt;"",GETPIVOTDATA("N. Punti Vendita",$A$1,"Brand",$A911,"Data",DATE(YEAR(INDEX(Tendina_Data,SERVIZIO!$A$2)),MONTH(INDEX(Tendina_Data,SERVIZIO!$A$2)),1),"Settore",$B911),""),IF(AND(GETPIVOTDATA("N. Punti Vendita",$A$1,"Brand",$A911,"Data",DATE(YEAR(INDEX(Tendina_Data,SERVIZIO!$A$2)),MONTH(INDEX(Tendina_Data,SERVIZIO!$A$2)),1),"Settore",INDEX(Tendina_Settori,SERVIZIO!$A$3))&lt;&gt;"",INDEX(Tendina_Settori,SERVIZIO!$A$3)=$B911)=TRUE,GETPIVOTDATA("N. Punti Vendita",$A$1,"Brand",$A911,"Data",DATE(YEAR(INDEX(Tendina_Data,SERVIZIO!$A$2)),MONTH(INDEX(Tendina_Data,SERVIZIO!$A$2)),1),"Settore",INDEX(Tendina_Settori,SERVIZIO!$A$3)),"")),"")</f>
        <v/>
      </c>
      <c r="P911" s="31" t="str">
        <f ca="1">IF(O911&lt;&gt;"",O911-(COUNTIF($O$3:O911,O911)/1000),"")</f>
        <v/>
      </c>
      <c r="Q911" s="31" t="str">
        <f t="shared" ca="1" si="44"/>
        <v/>
      </c>
      <c r="R911" s="31"/>
      <c r="S911" s="31">
        <v>909</v>
      </c>
      <c r="T911" s="31" t="str">
        <f t="shared" ca="1" si="42"/>
        <v/>
      </c>
      <c r="U911" s="31" t="str">
        <f t="shared" ca="1" si="43"/>
        <v/>
      </c>
      <c r="V911" s="31" t="str">
        <f ca="1">IF(INDEX(Tendina_Brand_per_Settore,SERVIZIO!$A$4)='Pivot Punti Vendita'!$T911,'Pivot Punti Vendita'!$U911,"")</f>
        <v/>
      </c>
    </row>
    <row r="912" spans="15:22" x14ac:dyDescent="0.25">
      <c r="O912" s="31" t="str">
        <f ca="1">IFERROR(IF(SERVIZIO!$A$3=1,IF(GETPIVOTDATA("N. Punti Vendita",$A$1,"Brand",$A912,"Data",DATE(YEAR(INDEX(Tendina_Data,SERVIZIO!$A$2)),MONTH(INDEX(Tendina_Data,SERVIZIO!$A$2)),1),"Settore",$B912)&lt;&gt;"",GETPIVOTDATA("N. Punti Vendita",$A$1,"Brand",$A912,"Data",DATE(YEAR(INDEX(Tendina_Data,SERVIZIO!$A$2)),MONTH(INDEX(Tendina_Data,SERVIZIO!$A$2)),1),"Settore",$B912),""),IF(AND(GETPIVOTDATA("N. Punti Vendita",$A$1,"Brand",$A912,"Data",DATE(YEAR(INDEX(Tendina_Data,SERVIZIO!$A$2)),MONTH(INDEX(Tendina_Data,SERVIZIO!$A$2)),1),"Settore",INDEX(Tendina_Settori,SERVIZIO!$A$3))&lt;&gt;"",INDEX(Tendina_Settori,SERVIZIO!$A$3)=$B912)=TRUE,GETPIVOTDATA("N. Punti Vendita",$A$1,"Brand",$A912,"Data",DATE(YEAR(INDEX(Tendina_Data,SERVIZIO!$A$2)),MONTH(INDEX(Tendina_Data,SERVIZIO!$A$2)),1),"Settore",INDEX(Tendina_Settori,SERVIZIO!$A$3)),"")),"")</f>
        <v/>
      </c>
      <c r="P912" s="31" t="str">
        <f ca="1">IF(O912&lt;&gt;"",O912-(COUNTIF($O$3:O912,O912)/1000),"")</f>
        <v/>
      </c>
      <c r="Q912" s="31" t="str">
        <f t="shared" ca="1" si="44"/>
        <v/>
      </c>
      <c r="R912" s="31"/>
      <c r="S912" s="31">
        <v>910</v>
      </c>
      <c r="T912" s="31" t="str">
        <f t="shared" ca="1" si="42"/>
        <v/>
      </c>
      <c r="U912" s="31" t="str">
        <f t="shared" ca="1" si="43"/>
        <v/>
      </c>
      <c r="V912" s="31" t="str">
        <f ca="1">IF(INDEX(Tendina_Brand_per_Settore,SERVIZIO!$A$4)='Pivot Punti Vendita'!$T912,'Pivot Punti Vendita'!$U912,"")</f>
        <v/>
      </c>
    </row>
    <row r="913" spans="15:22" x14ac:dyDescent="0.25">
      <c r="O913" s="31" t="str">
        <f ca="1">IFERROR(IF(SERVIZIO!$A$3=1,IF(GETPIVOTDATA("N. Punti Vendita",$A$1,"Brand",$A913,"Data",DATE(YEAR(INDEX(Tendina_Data,SERVIZIO!$A$2)),MONTH(INDEX(Tendina_Data,SERVIZIO!$A$2)),1),"Settore",$B913)&lt;&gt;"",GETPIVOTDATA("N. Punti Vendita",$A$1,"Brand",$A913,"Data",DATE(YEAR(INDEX(Tendina_Data,SERVIZIO!$A$2)),MONTH(INDEX(Tendina_Data,SERVIZIO!$A$2)),1),"Settore",$B913),""),IF(AND(GETPIVOTDATA("N. Punti Vendita",$A$1,"Brand",$A913,"Data",DATE(YEAR(INDEX(Tendina_Data,SERVIZIO!$A$2)),MONTH(INDEX(Tendina_Data,SERVIZIO!$A$2)),1),"Settore",INDEX(Tendina_Settori,SERVIZIO!$A$3))&lt;&gt;"",INDEX(Tendina_Settori,SERVIZIO!$A$3)=$B913)=TRUE,GETPIVOTDATA("N. Punti Vendita",$A$1,"Brand",$A913,"Data",DATE(YEAR(INDEX(Tendina_Data,SERVIZIO!$A$2)),MONTH(INDEX(Tendina_Data,SERVIZIO!$A$2)),1),"Settore",INDEX(Tendina_Settori,SERVIZIO!$A$3)),"")),"")</f>
        <v/>
      </c>
      <c r="P913" s="31" t="str">
        <f ca="1">IF(O913&lt;&gt;"",O913-(COUNTIF($O$3:O913,O913)/1000),"")</f>
        <v/>
      </c>
      <c r="Q913" s="31" t="str">
        <f t="shared" ca="1" si="44"/>
        <v/>
      </c>
      <c r="R913" s="31"/>
      <c r="S913" s="31">
        <v>911</v>
      </c>
      <c r="T913" s="31" t="str">
        <f t="shared" ca="1" si="42"/>
        <v/>
      </c>
      <c r="U913" s="31" t="str">
        <f t="shared" ca="1" si="43"/>
        <v/>
      </c>
      <c r="V913" s="31" t="str">
        <f ca="1">IF(INDEX(Tendina_Brand_per_Settore,SERVIZIO!$A$4)='Pivot Punti Vendita'!$T913,'Pivot Punti Vendita'!$U913,"")</f>
        <v/>
      </c>
    </row>
    <row r="914" spans="15:22" x14ac:dyDescent="0.25">
      <c r="O914" s="31" t="str">
        <f ca="1">IFERROR(IF(SERVIZIO!$A$3=1,IF(GETPIVOTDATA("N. Punti Vendita",$A$1,"Brand",$A914,"Data",DATE(YEAR(INDEX(Tendina_Data,SERVIZIO!$A$2)),MONTH(INDEX(Tendina_Data,SERVIZIO!$A$2)),1),"Settore",$B914)&lt;&gt;"",GETPIVOTDATA("N. Punti Vendita",$A$1,"Brand",$A914,"Data",DATE(YEAR(INDEX(Tendina_Data,SERVIZIO!$A$2)),MONTH(INDEX(Tendina_Data,SERVIZIO!$A$2)),1),"Settore",$B914),""),IF(AND(GETPIVOTDATA("N. Punti Vendita",$A$1,"Brand",$A914,"Data",DATE(YEAR(INDEX(Tendina_Data,SERVIZIO!$A$2)),MONTH(INDEX(Tendina_Data,SERVIZIO!$A$2)),1),"Settore",INDEX(Tendina_Settori,SERVIZIO!$A$3))&lt;&gt;"",INDEX(Tendina_Settori,SERVIZIO!$A$3)=$B914)=TRUE,GETPIVOTDATA("N. Punti Vendita",$A$1,"Brand",$A914,"Data",DATE(YEAR(INDEX(Tendina_Data,SERVIZIO!$A$2)),MONTH(INDEX(Tendina_Data,SERVIZIO!$A$2)),1),"Settore",INDEX(Tendina_Settori,SERVIZIO!$A$3)),"")),"")</f>
        <v/>
      </c>
      <c r="P914" s="31" t="str">
        <f ca="1">IF(O914&lt;&gt;"",O914-(COUNTIF($O$3:O914,O914)/1000),"")</f>
        <v/>
      </c>
      <c r="Q914" s="31" t="str">
        <f t="shared" ca="1" si="44"/>
        <v/>
      </c>
      <c r="R914" s="31"/>
      <c r="S914" s="31">
        <v>912</v>
      </c>
      <c r="T914" s="31" t="str">
        <f t="shared" ca="1" si="42"/>
        <v/>
      </c>
      <c r="U914" s="31" t="str">
        <f t="shared" ca="1" si="43"/>
        <v/>
      </c>
      <c r="V914" s="31" t="str">
        <f ca="1">IF(INDEX(Tendina_Brand_per_Settore,SERVIZIO!$A$4)='Pivot Punti Vendita'!$T914,'Pivot Punti Vendita'!$U914,"")</f>
        <v/>
      </c>
    </row>
    <row r="915" spans="15:22" x14ac:dyDescent="0.25">
      <c r="O915" s="31" t="str">
        <f ca="1">IFERROR(IF(SERVIZIO!$A$3=1,IF(GETPIVOTDATA("N. Punti Vendita",$A$1,"Brand",$A915,"Data",DATE(YEAR(INDEX(Tendina_Data,SERVIZIO!$A$2)),MONTH(INDEX(Tendina_Data,SERVIZIO!$A$2)),1),"Settore",$B915)&lt;&gt;"",GETPIVOTDATA("N. Punti Vendita",$A$1,"Brand",$A915,"Data",DATE(YEAR(INDEX(Tendina_Data,SERVIZIO!$A$2)),MONTH(INDEX(Tendina_Data,SERVIZIO!$A$2)),1),"Settore",$B915),""),IF(AND(GETPIVOTDATA("N. Punti Vendita",$A$1,"Brand",$A915,"Data",DATE(YEAR(INDEX(Tendina_Data,SERVIZIO!$A$2)),MONTH(INDEX(Tendina_Data,SERVIZIO!$A$2)),1),"Settore",INDEX(Tendina_Settori,SERVIZIO!$A$3))&lt;&gt;"",INDEX(Tendina_Settori,SERVIZIO!$A$3)=$B915)=TRUE,GETPIVOTDATA("N. Punti Vendita",$A$1,"Brand",$A915,"Data",DATE(YEAR(INDEX(Tendina_Data,SERVIZIO!$A$2)),MONTH(INDEX(Tendina_Data,SERVIZIO!$A$2)),1),"Settore",INDEX(Tendina_Settori,SERVIZIO!$A$3)),"")),"")</f>
        <v/>
      </c>
      <c r="P915" s="31" t="str">
        <f ca="1">IF(O915&lt;&gt;"",O915-(COUNTIF($O$3:O915,O915)/1000),"")</f>
        <v/>
      </c>
      <c r="Q915" s="31" t="str">
        <f t="shared" ca="1" si="44"/>
        <v/>
      </c>
      <c r="R915" s="31"/>
      <c r="S915" s="31">
        <v>913</v>
      </c>
      <c r="T915" s="31" t="str">
        <f t="shared" ca="1" si="42"/>
        <v/>
      </c>
      <c r="U915" s="31" t="str">
        <f t="shared" ca="1" si="43"/>
        <v/>
      </c>
      <c r="V915" s="31" t="str">
        <f ca="1">IF(INDEX(Tendina_Brand_per_Settore,SERVIZIO!$A$4)='Pivot Punti Vendita'!$T915,'Pivot Punti Vendita'!$U915,"")</f>
        <v/>
      </c>
    </row>
    <row r="916" spans="15:22" x14ac:dyDescent="0.25">
      <c r="O916" s="31" t="str">
        <f ca="1">IFERROR(IF(SERVIZIO!$A$3=1,IF(GETPIVOTDATA("N. Punti Vendita",$A$1,"Brand",$A916,"Data",DATE(YEAR(INDEX(Tendina_Data,SERVIZIO!$A$2)),MONTH(INDEX(Tendina_Data,SERVIZIO!$A$2)),1),"Settore",$B916)&lt;&gt;"",GETPIVOTDATA("N. Punti Vendita",$A$1,"Brand",$A916,"Data",DATE(YEAR(INDEX(Tendina_Data,SERVIZIO!$A$2)),MONTH(INDEX(Tendina_Data,SERVIZIO!$A$2)),1),"Settore",$B916),""),IF(AND(GETPIVOTDATA("N. Punti Vendita",$A$1,"Brand",$A916,"Data",DATE(YEAR(INDEX(Tendina_Data,SERVIZIO!$A$2)),MONTH(INDEX(Tendina_Data,SERVIZIO!$A$2)),1),"Settore",INDEX(Tendina_Settori,SERVIZIO!$A$3))&lt;&gt;"",INDEX(Tendina_Settori,SERVIZIO!$A$3)=$B916)=TRUE,GETPIVOTDATA("N. Punti Vendita",$A$1,"Brand",$A916,"Data",DATE(YEAR(INDEX(Tendina_Data,SERVIZIO!$A$2)),MONTH(INDEX(Tendina_Data,SERVIZIO!$A$2)),1),"Settore",INDEX(Tendina_Settori,SERVIZIO!$A$3)),"")),"")</f>
        <v/>
      </c>
      <c r="P916" s="31" t="str">
        <f ca="1">IF(O916&lt;&gt;"",O916-(COUNTIF($O$3:O916,O916)/1000),"")</f>
        <v/>
      </c>
      <c r="Q916" s="31" t="str">
        <f t="shared" ca="1" si="44"/>
        <v/>
      </c>
      <c r="R916" s="31"/>
      <c r="S916" s="31">
        <v>914</v>
      </c>
      <c r="T916" s="31" t="str">
        <f t="shared" ca="1" si="42"/>
        <v/>
      </c>
      <c r="U916" s="31" t="str">
        <f t="shared" ca="1" si="43"/>
        <v/>
      </c>
      <c r="V916" s="31" t="str">
        <f ca="1">IF(INDEX(Tendina_Brand_per_Settore,SERVIZIO!$A$4)='Pivot Punti Vendita'!$T916,'Pivot Punti Vendita'!$U916,"")</f>
        <v/>
      </c>
    </row>
    <row r="917" spans="15:22" x14ac:dyDescent="0.25">
      <c r="O917" s="31" t="str">
        <f ca="1">IFERROR(IF(SERVIZIO!$A$3=1,IF(GETPIVOTDATA("N. Punti Vendita",$A$1,"Brand",$A917,"Data",DATE(YEAR(INDEX(Tendina_Data,SERVIZIO!$A$2)),MONTH(INDEX(Tendina_Data,SERVIZIO!$A$2)),1),"Settore",$B917)&lt;&gt;"",GETPIVOTDATA("N. Punti Vendita",$A$1,"Brand",$A917,"Data",DATE(YEAR(INDEX(Tendina_Data,SERVIZIO!$A$2)),MONTH(INDEX(Tendina_Data,SERVIZIO!$A$2)),1),"Settore",$B917),""),IF(AND(GETPIVOTDATA("N. Punti Vendita",$A$1,"Brand",$A917,"Data",DATE(YEAR(INDEX(Tendina_Data,SERVIZIO!$A$2)),MONTH(INDEX(Tendina_Data,SERVIZIO!$A$2)),1),"Settore",INDEX(Tendina_Settori,SERVIZIO!$A$3))&lt;&gt;"",INDEX(Tendina_Settori,SERVIZIO!$A$3)=$B917)=TRUE,GETPIVOTDATA("N. Punti Vendita",$A$1,"Brand",$A917,"Data",DATE(YEAR(INDEX(Tendina_Data,SERVIZIO!$A$2)),MONTH(INDEX(Tendina_Data,SERVIZIO!$A$2)),1),"Settore",INDEX(Tendina_Settori,SERVIZIO!$A$3)),"")),"")</f>
        <v/>
      </c>
      <c r="P917" s="31" t="str">
        <f ca="1">IF(O917&lt;&gt;"",O917-(COUNTIF($O$3:O917,O917)/1000),"")</f>
        <v/>
      </c>
      <c r="Q917" s="31" t="str">
        <f t="shared" ca="1" si="44"/>
        <v/>
      </c>
      <c r="R917" s="31"/>
      <c r="S917" s="31">
        <v>915</v>
      </c>
      <c r="T917" s="31" t="str">
        <f t="shared" ca="1" si="42"/>
        <v/>
      </c>
      <c r="U917" s="31" t="str">
        <f t="shared" ca="1" si="43"/>
        <v/>
      </c>
      <c r="V917" s="31" t="str">
        <f ca="1">IF(INDEX(Tendina_Brand_per_Settore,SERVIZIO!$A$4)='Pivot Punti Vendita'!$T917,'Pivot Punti Vendita'!$U917,"")</f>
        <v/>
      </c>
    </row>
    <row r="918" spans="15:22" x14ac:dyDescent="0.25">
      <c r="O918" s="31" t="str">
        <f ca="1">IFERROR(IF(SERVIZIO!$A$3=1,IF(GETPIVOTDATA("N. Punti Vendita",$A$1,"Brand",$A918,"Data",DATE(YEAR(INDEX(Tendina_Data,SERVIZIO!$A$2)),MONTH(INDEX(Tendina_Data,SERVIZIO!$A$2)),1),"Settore",$B918)&lt;&gt;"",GETPIVOTDATA("N. Punti Vendita",$A$1,"Brand",$A918,"Data",DATE(YEAR(INDEX(Tendina_Data,SERVIZIO!$A$2)),MONTH(INDEX(Tendina_Data,SERVIZIO!$A$2)),1),"Settore",$B918),""),IF(AND(GETPIVOTDATA("N. Punti Vendita",$A$1,"Brand",$A918,"Data",DATE(YEAR(INDEX(Tendina_Data,SERVIZIO!$A$2)),MONTH(INDEX(Tendina_Data,SERVIZIO!$A$2)),1),"Settore",INDEX(Tendina_Settori,SERVIZIO!$A$3))&lt;&gt;"",INDEX(Tendina_Settori,SERVIZIO!$A$3)=$B918)=TRUE,GETPIVOTDATA("N. Punti Vendita",$A$1,"Brand",$A918,"Data",DATE(YEAR(INDEX(Tendina_Data,SERVIZIO!$A$2)),MONTH(INDEX(Tendina_Data,SERVIZIO!$A$2)),1),"Settore",INDEX(Tendina_Settori,SERVIZIO!$A$3)),"")),"")</f>
        <v/>
      </c>
      <c r="P918" s="31" t="str">
        <f ca="1">IF(O918&lt;&gt;"",O918-(COUNTIF($O$3:O918,O918)/1000),"")</f>
        <v/>
      </c>
      <c r="Q918" s="31" t="str">
        <f t="shared" ca="1" si="44"/>
        <v/>
      </c>
      <c r="R918" s="31"/>
      <c r="S918" s="31">
        <v>916</v>
      </c>
      <c r="T918" s="31" t="str">
        <f t="shared" ca="1" si="42"/>
        <v/>
      </c>
      <c r="U918" s="31" t="str">
        <f t="shared" ca="1" si="43"/>
        <v/>
      </c>
      <c r="V918" s="31" t="str">
        <f ca="1">IF(INDEX(Tendina_Brand_per_Settore,SERVIZIO!$A$4)='Pivot Punti Vendita'!$T918,'Pivot Punti Vendita'!$U918,"")</f>
        <v/>
      </c>
    </row>
    <row r="919" spans="15:22" x14ac:dyDescent="0.25">
      <c r="O919" s="31" t="str">
        <f ca="1">IFERROR(IF(SERVIZIO!$A$3=1,IF(GETPIVOTDATA("N. Punti Vendita",$A$1,"Brand",$A919,"Data",DATE(YEAR(INDEX(Tendina_Data,SERVIZIO!$A$2)),MONTH(INDEX(Tendina_Data,SERVIZIO!$A$2)),1),"Settore",$B919)&lt;&gt;"",GETPIVOTDATA("N. Punti Vendita",$A$1,"Brand",$A919,"Data",DATE(YEAR(INDEX(Tendina_Data,SERVIZIO!$A$2)),MONTH(INDEX(Tendina_Data,SERVIZIO!$A$2)),1),"Settore",$B919),""),IF(AND(GETPIVOTDATA("N. Punti Vendita",$A$1,"Brand",$A919,"Data",DATE(YEAR(INDEX(Tendina_Data,SERVIZIO!$A$2)),MONTH(INDEX(Tendina_Data,SERVIZIO!$A$2)),1),"Settore",INDEX(Tendina_Settori,SERVIZIO!$A$3))&lt;&gt;"",INDEX(Tendina_Settori,SERVIZIO!$A$3)=$B919)=TRUE,GETPIVOTDATA("N. Punti Vendita",$A$1,"Brand",$A919,"Data",DATE(YEAR(INDEX(Tendina_Data,SERVIZIO!$A$2)),MONTH(INDEX(Tendina_Data,SERVIZIO!$A$2)),1),"Settore",INDEX(Tendina_Settori,SERVIZIO!$A$3)),"")),"")</f>
        <v/>
      </c>
      <c r="P919" s="31" t="str">
        <f ca="1">IF(O919&lt;&gt;"",O919-(COUNTIF($O$3:O919,O919)/1000),"")</f>
        <v/>
      </c>
      <c r="Q919" s="31" t="str">
        <f t="shared" ca="1" si="44"/>
        <v/>
      </c>
      <c r="R919" s="31"/>
      <c r="S919" s="31">
        <v>917</v>
      </c>
      <c r="T919" s="31" t="str">
        <f t="shared" ca="1" si="42"/>
        <v/>
      </c>
      <c r="U919" s="31" t="str">
        <f t="shared" ca="1" si="43"/>
        <v/>
      </c>
      <c r="V919" s="31" t="str">
        <f ca="1">IF(INDEX(Tendina_Brand_per_Settore,SERVIZIO!$A$4)='Pivot Punti Vendita'!$T919,'Pivot Punti Vendita'!$U919,"")</f>
        <v/>
      </c>
    </row>
    <row r="920" spans="15:22" x14ac:dyDescent="0.25">
      <c r="O920" s="31" t="str">
        <f ca="1">IFERROR(IF(SERVIZIO!$A$3=1,IF(GETPIVOTDATA("N. Punti Vendita",$A$1,"Brand",$A920,"Data",DATE(YEAR(INDEX(Tendina_Data,SERVIZIO!$A$2)),MONTH(INDEX(Tendina_Data,SERVIZIO!$A$2)),1),"Settore",$B920)&lt;&gt;"",GETPIVOTDATA("N. Punti Vendita",$A$1,"Brand",$A920,"Data",DATE(YEAR(INDEX(Tendina_Data,SERVIZIO!$A$2)),MONTH(INDEX(Tendina_Data,SERVIZIO!$A$2)),1),"Settore",$B920),""),IF(AND(GETPIVOTDATA("N. Punti Vendita",$A$1,"Brand",$A920,"Data",DATE(YEAR(INDEX(Tendina_Data,SERVIZIO!$A$2)),MONTH(INDEX(Tendina_Data,SERVIZIO!$A$2)),1),"Settore",INDEX(Tendina_Settori,SERVIZIO!$A$3))&lt;&gt;"",INDEX(Tendina_Settori,SERVIZIO!$A$3)=$B920)=TRUE,GETPIVOTDATA("N. Punti Vendita",$A$1,"Brand",$A920,"Data",DATE(YEAR(INDEX(Tendina_Data,SERVIZIO!$A$2)),MONTH(INDEX(Tendina_Data,SERVIZIO!$A$2)),1),"Settore",INDEX(Tendina_Settori,SERVIZIO!$A$3)),"")),"")</f>
        <v/>
      </c>
      <c r="P920" s="31" t="str">
        <f ca="1">IF(O920&lt;&gt;"",O920-(COUNTIF($O$3:O920,O920)/1000),"")</f>
        <v/>
      </c>
      <c r="Q920" s="31" t="str">
        <f t="shared" ca="1" si="44"/>
        <v/>
      </c>
      <c r="R920" s="31"/>
      <c r="S920" s="31">
        <v>918</v>
      </c>
      <c r="T920" s="31" t="str">
        <f t="shared" ca="1" si="42"/>
        <v/>
      </c>
      <c r="U920" s="31" t="str">
        <f t="shared" ca="1" si="43"/>
        <v/>
      </c>
      <c r="V920" s="31" t="str">
        <f ca="1">IF(INDEX(Tendina_Brand_per_Settore,SERVIZIO!$A$4)='Pivot Punti Vendita'!$T920,'Pivot Punti Vendita'!$U920,"")</f>
        <v/>
      </c>
    </row>
    <row r="921" spans="15:22" x14ac:dyDescent="0.25">
      <c r="O921" s="31" t="str">
        <f ca="1">IFERROR(IF(SERVIZIO!$A$3=1,IF(GETPIVOTDATA("N. Punti Vendita",$A$1,"Brand",$A921,"Data",DATE(YEAR(INDEX(Tendina_Data,SERVIZIO!$A$2)),MONTH(INDEX(Tendina_Data,SERVIZIO!$A$2)),1),"Settore",$B921)&lt;&gt;"",GETPIVOTDATA("N. Punti Vendita",$A$1,"Brand",$A921,"Data",DATE(YEAR(INDEX(Tendina_Data,SERVIZIO!$A$2)),MONTH(INDEX(Tendina_Data,SERVIZIO!$A$2)),1),"Settore",$B921),""),IF(AND(GETPIVOTDATA("N. Punti Vendita",$A$1,"Brand",$A921,"Data",DATE(YEAR(INDEX(Tendina_Data,SERVIZIO!$A$2)),MONTH(INDEX(Tendina_Data,SERVIZIO!$A$2)),1),"Settore",INDEX(Tendina_Settori,SERVIZIO!$A$3))&lt;&gt;"",INDEX(Tendina_Settori,SERVIZIO!$A$3)=$B921)=TRUE,GETPIVOTDATA("N. Punti Vendita",$A$1,"Brand",$A921,"Data",DATE(YEAR(INDEX(Tendina_Data,SERVIZIO!$A$2)),MONTH(INDEX(Tendina_Data,SERVIZIO!$A$2)),1),"Settore",INDEX(Tendina_Settori,SERVIZIO!$A$3)),"")),"")</f>
        <v/>
      </c>
      <c r="P921" s="31" t="str">
        <f ca="1">IF(O921&lt;&gt;"",O921-(COUNTIF($O$3:O921,O921)/1000),"")</f>
        <v/>
      </c>
      <c r="Q921" s="31" t="str">
        <f t="shared" ca="1" si="44"/>
        <v/>
      </c>
      <c r="R921" s="31"/>
      <c r="S921" s="31">
        <v>919</v>
      </c>
      <c r="T921" s="31" t="str">
        <f t="shared" ca="1" si="42"/>
        <v/>
      </c>
      <c r="U921" s="31" t="str">
        <f t="shared" ca="1" si="43"/>
        <v/>
      </c>
      <c r="V921" s="31" t="str">
        <f ca="1">IF(INDEX(Tendina_Brand_per_Settore,SERVIZIO!$A$4)='Pivot Punti Vendita'!$T921,'Pivot Punti Vendita'!$U921,"")</f>
        <v/>
      </c>
    </row>
    <row r="922" spans="15:22" x14ac:dyDescent="0.25">
      <c r="O922" s="31" t="str">
        <f ca="1">IFERROR(IF(SERVIZIO!$A$3=1,IF(GETPIVOTDATA("N. Punti Vendita",$A$1,"Brand",$A922,"Data",DATE(YEAR(INDEX(Tendina_Data,SERVIZIO!$A$2)),MONTH(INDEX(Tendina_Data,SERVIZIO!$A$2)),1),"Settore",$B922)&lt;&gt;"",GETPIVOTDATA("N. Punti Vendita",$A$1,"Brand",$A922,"Data",DATE(YEAR(INDEX(Tendina_Data,SERVIZIO!$A$2)),MONTH(INDEX(Tendina_Data,SERVIZIO!$A$2)),1),"Settore",$B922),""),IF(AND(GETPIVOTDATA("N. Punti Vendita",$A$1,"Brand",$A922,"Data",DATE(YEAR(INDEX(Tendina_Data,SERVIZIO!$A$2)),MONTH(INDEX(Tendina_Data,SERVIZIO!$A$2)),1),"Settore",INDEX(Tendina_Settori,SERVIZIO!$A$3))&lt;&gt;"",INDEX(Tendina_Settori,SERVIZIO!$A$3)=$B922)=TRUE,GETPIVOTDATA("N. Punti Vendita",$A$1,"Brand",$A922,"Data",DATE(YEAR(INDEX(Tendina_Data,SERVIZIO!$A$2)),MONTH(INDEX(Tendina_Data,SERVIZIO!$A$2)),1),"Settore",INDEX(Tendina_Settori,SERVIZIO!$A$3)),"")),"")</f>
        <v/>
      </c>
      <c r="P922" s="31" t="str">
        <f ca="1">IF(O922&lt;&gt;"",O922-(COUNTIF($O$3:O922,O922)/1000),"")</f>
        <v/>
      </c>
      <c r="Q922" s="31" t="str">
        <f t="shared" ca="1" si="44"/>
        <v/>
      </c>
      <c r="R922" s="31"/>
      <c r="S922" s="31">
        <v>920</v>
      </c>
      <c r="T922" s="31" t="str">
        <f t="shared" ca="1" si="42"/>
        <v/>
      </c>
      <c r="U922" s="31" t="str">
        <f t="shared" ca="1" si="43"/>
        <v/>
      </c>
      <c r="V922" s="31" t="str">
        <f ca="1">IF(INDEX(Tendina_Brand_per_Settore,SERVIZIO!$A$4)='Pivot Punti Vendita'!$T922,'Pivot Punti Vendita'!$U922,"")</f>
        <v/>
      </c>
    </row>
    <row r="923" spans="15:22" x14ac:dyDescent="0.25">
      <c r="O923" s="31" t="str">
        <f ca="1">IFERROR(IF(SERVIZIO!$A$3=1,IF(GETPIVOTDATA("N. Punti Vendita",$A$1,"Brand",$A923,"Data",DATE(YEAR(INDEX(Tendina_Data,SERVIZIO!$A$2)),MONTH(INDEX(Tendina_Data,SERVIZIO!$A$2)),1),"Settore",$B923)&lt;&gt;"",GETPIVOTDATA("N. Punti Vendita",$A$1,"Brand",$A923,"Data",DATE(YEAR(INDEX(Tendina_Data,SERVIZIO!$A$2)),MONTH(INDEX(Tendina_Data,SERVIZIO!$A$2)),1),"Settore",$B923),""),IF(AND(GETPIVOTDATA("N. Punti Vendita",$A$1,"Brand",$A923,"Data",DATE(YEAR(INDEX(Tendina_Data,SERVIZIO!$A$2)),MONTH(INDEX(Tendina_Data,SERVIZIO!$A$2)),1),"Settore",INDEX(Tendina_Settori,SERVIZIO!$A$3))&lt;&gt;"",INDEX(Tendina_Settori,SERVIZIO!$A$3)=$B923)=TRUE,GETPIVOTDATA("N. Punti Vendita",$A$1,"Brand",$A923,"Data",DATE(YEAR(INDEX(Tendina_Data,SERVIZIO!$A$2)),MONTH(INDEX(Tendina_Data,SERVIZIO!$A$2)),1),"Settore",INDEX(Tendina_Settori,SERVIZIO!$A$3)),"")),"")</f>
        <v/>
      </c>
      <c r="P923" s="31" t="str">
        <f ca="1">IF(O923&lt;&gt;"",O923-(COUNTIF($O$3:O923,O923)/1000),"")</f>
        <v/>
      </c>
      <c r="Q923" s="31" t="str">
        <f t="shared" ca="1" si="44"/>
        <v/>
      </c>
      <c r="R923" s="31"/>
      <c r="S923" s="31">
        <v>921</v>
      </c>
      <c r="T923" s="31" t="str">
        <f t="shared" ca="1" si="42"/>
        <v/>
      </c>
      <c r="U923" s="31" t="str">
        <f t="shared" ca="1" si="43"/>
        <v/>
      </c>
      <c r="V923" s="31" t="str">
        <f ca="1">IF(INDEX(Tendina_Brand_per_Settore,SERVIZIO!$A$4)='Pivot Punti Vendita'!$T923,'Pivot Punti Vendita'!$U923,"")</f>
        <v/>
      </c>
    </row>
    <row r="924" spans="15:22" x14ac:dyDescent="0.25">
      <c r="O924" s="31" t="str">
        <f ca="1">IFERROR(IF(SERVIZIO!$A$3=1,IF(GETPIVOTDATA("N. Punti Vendita",$A$1,"Brand",$A924,"Data",DATE(YEAR(INDEX(Tendina_Data,SERVIZIO!$A$2)),MONTH(INDEX(Tendina_Data,SERVIZIO!$A$2)),1),"Settore",$B924)&lt;&gt;"",GETPIVOTDATA("N. Punti Vendita",$A$1,"Brand",$A924,"Data",DATE(YEAR(INDEX(Tendina_Data,SERVIZIO!$A$2)),MONTH(INDEX(Tendina_Data,SERVIZIO!$A$2)),1),"Settore",$B924),""),IF(AND(GETPIVOTDATA("N. Punti Vendita",$A$1,"Brand",$A924,"Data",DATE(YEAR(INDEX(Tendina_Data,SERVIZIO!$A$2)),MONTH(INDEX(Tendina_Data,SERVIZIO!$A$2)),1),"Settore",INDEX(Tendina_Settori,SERVIZIO!$A$3))&lt;&gt;"",INDEX(Tendina_Settori,SERVIZIO!$A$3)=$B924)=TRUE,GETPIVOTDATA("N. Punti Vendita",$A$1,"Brand",$A924,"Data",DATE(YEAR(INDEX(Tendina_Data,SERVIZIO!$A$2)),MONTH(INDEX(Tendina_Data,SERVIZIO!$A$2)),1),"Settore",INDEX(Tendina_Settori,SERVIZIO!$A$3)),"")),"")</f>
        <v/>
      </c>
      <c r="P924" s="31" t="str">
        <f ca="1">IF(O924&lt;&gt;"",O924-(COUNTIF($O$3:O924,O924)/1000),"")</f>
        <v/>
      </c>
      <c r="Q924" s="31" t="str">
        <f t="shared" ca="1" si="44"/>
        <v/>
      </c>
      <c r="R924" s="31"/>
      <c r="S924" s="31">
        <v>922</v>
      </c>
      <c r="T924" s="31" t="str">
        <f t="shared" ca="1" si="42"/>
        <v/>
      </c>
      <c r="U924" s="31" t="str">
        <f t="shared" ca="1" si="43"/>
        <v/>
      </c>
      <c r="V924" s="31" t="str">
        <f ca="1">IF(INDEX(Tendina_Brand_per_Settore,SERVIZIO!$A$4)='Pivot Punti Vendita'!$T924,'Pivot Punti Vendita'!$U924,"")</f>
        <v/>
      </c>
    </row>
    <row r="925" spans="15:22" x14ac:dyDescent="0.25">
      <c r="O925" s="31" t="str">
        <f ca="1">IFERROR(IF(SERVIZIO!$A$3=1,IF(GETPIVOTDATA("N. Punti Vendita",$A$1,"Brand",$A925,"Data",DATE(YEAR(INDEX(Tendina_Data,SERVIZIO!$A$2)),MONTH(INDEX(Tendina_Data,SERVIZIO!$A$2)),1),"Settore",$B925)&lt;&gt;"",GETPIVOTDATA("N. Punti Vendita",$A$1,"Brand",$A925,"Data",DATE(YEAR(INDEX(Tendina_Data,SERVIZIO!$A$2)),MONTH(INDEX(Tendina_Data,SERVIZIO!$A$2)),1),"Settore",$B925),""),IF(AND(GETPIVOTDATA("N. Punti Vendita",$A$1,"Brand",$A925,"Data",DATE(YEAR(INDEX(Tendina_Data,SERVIZIO!$A$2)),MONTH(INDEX(Tendina_Data,SERVIZIO!$A$2)),1),"Settore",INDEX(Tendina_Settori,SERVIZIO!$A$3))&lt;&gt;"",INDEX(Tendina_Settori,SERVIZIO!$A$3)=$B925)=TRUE,GETPIVOTDATA("N. Punti Vendita",$A$1,"Brand",$A925,"Data",DATE(YEAR(INDEX(Tendina_Data,SERVIZIO!$A$2)),MONTH(INDEX(Tendina_Data,SERVIZIO!$A$2)),1),"Settore",INDEX(Tendina_Settori,SERVIZIO!$A$3)),"")),"")</f>
        <v/>
      </c>
      <c r="P925" s="31" t="str">
        <f ca="1">IF(O925&lt;&gt;"",O925-(COUNTIF($O$3:O925,O925)/1000),"")</f>
        <v/>
      </c>
      <c r="Q925" s="31" t="str">
        <f t="shared" ca="1" si="44"/>
        <v/>
      </c>
      <c r="R925" s="31"/>
      <c r="S925" s="31">
        <v>923</v>
      </c>
      <c r="T925" s="31" t="str">
        <f t="shared" ca="1" si="42"/>
        <v/>
      </c>
      <c r="U925" s="31" t="str">
        <f t="shared" ca="1" si="43"/>
        <v/>
      </c>
      <c r="V925" s="31" t="str">
        <f ca="1">IF(INDEX(Tendina_Brand_per_Settore,SERVIZIO!$A$4)='Pivot Punti Vendita'!$T925,'Pivot Punti Vendita'!$U925,"")</f>
        <v/>
      </c>
    </row>
    <row r="926" spans="15:22" x14ac:dyDescent="0.25">
      <c r="O926" s="31" t="str">
        <f ca="1">IFERROR(IF(SERVIZIO!$A$3=1,IF(GETPIVOTDATA("N. Punti Vendita",$A$1,"Brand",$A926,"Data",DATE(YEAR(INDEX(Tendina_Data,SERVIZIO!$A$2)),MONTH(INDEX(Tendina_Data,SERVIZIO!$A$2)),1),"Settore",$B926)&lt;&gt;"",GETPIVOTDATA("N. Punti Vendita",$A$1,"Brand",$A926,"Data",DATE(YEAR(INDEX(Tendina_Data,SERVIZIO!$A$2)),MONTH(INDEX(Tendina_Data,SERVIZIO!$A$2)),1),"Settore",$B926),""),IF(AND(GETPIVOTDATA("N. Punti Vendita",$A$1,"Brand",$A926,"Data",DATE(YEAR(INDEX(Tendina_Data,SERVIZIO!$A$2)),MONTH(INDEX(Tendina_Data,SERVIZIO!$A$2)),1),"Settore",INDEX(Tendina_Settori,SERVIZIO!$A$3))&lt;&gt;"",INDEX(Tendina_Settori,SERVIZIO!$A$3)=$B926)=TRUE,GETPIVOTDATA("N. Punti Vendita",$A$1,"Brand",$A926,"Data",DATE(YEAR(INDEX(Tendina_Data,SERVIZIO!$A$2)),MONTH(INDEX(Tendina_Data,SERVIZIO!$A$2)),1),"Settore",INDEX(Tendina_Settori,SERVIZIO!$A$3)),"")),"")</f>
        <v/>
      </c>
      <c r="P926" s="31" t="str">
        <f ca="1">IF(O926&lt;&gt;"",O926-(COUNTIF($O$3:O926,O926)/1000),"")</f>
        <v/>
      </c>
      <c r="Q926" s="31" t="str">
        <f t="shared" ca="1" si="44"/>
        <v/>
      </c>
      <c r="R926" s="31"/>
      <c r="S926" s="31">
        <v>924</v>
      </c>
      <c r="T926" s="31" t="str">
        <f t="shared" ca="1" si="42"/>
        <v/>
      </c>
      <c r="U926" s="31" t="str">
        <f t="shared" ca="1" si="43"/>
        <v/>
      </c>
      <c r="V926" s="31" t="str">
        <f ca="1">IF(INDEX(Tendina_Brand_per_Settore,SERVIZIO!$A$4)='Pivot Punti Vendita'!$T926,'Pivot Punti Vendita'!$U926,"")</f>
        <v/>
      </c>
    </row>
    <row r="927" spans="15:22" x14ac:dyDescent="0.25">
      <c r="O927" s="31" t="str">
        <f ca="1">IFERROR(IF(SERVIZIO!$A$3=1,IF(GETPIVOTDATA("N. Punti Vendita",$A$1,"Brand",$A927,"Data",DATE(YEAR(INDEX(Tendina_Data,SERVIZIO!$A$2)),MONTH(INDEX(Tendina_Data,SERVIZIO!$A$2)),1),"Settore",$B927)&lt;&gt;"",GETPIVOTDATA("N. Punti Vendita",$A$1,"Brand",$A927,"Data",DATE(YEAR(INDEX(Tendina_Data,SERVIZIO!$A$2)),MONTH(INDEX(Tendina_Data,SERVIZIO!$A$2)),1),"Settore",$B927),""),IF(AND(GETPIVOTDATA("N. Punti Vendita",$A$1,"Brand",$A927,"Data",DATE(YEAR(INDEX(Tendina_Data,SERVIZIO!$A$2)),MONTH(INDEX(Tendina_Data,SERVIZIO!$A$2)),1),"Settore",INDEX(Tendina_Settori,SERVIZIO!$A$3))&lt;&gt;"",INDEX(Tendina_Settori,SERVIZIO!$A$3)=$B927)=TRUE,GETPIVOTDATA("N. Punti Vendita",$A$1,"Brand",$A927,"Data",DATE(YEAR(INDEX(Tendina_Data,SERVIZIO!$A$2)),MONTH(INDEX(Tendina_Data,SERVIZIO!$A$2)),1),"Settore",INDEX(Tendina_Settori,SERVIZIO!$A$3)),"")),"")</f>
        <v/>
      </c>
      <c r="P927" s="31" t="str">
        <f ca="1">IF(O927&lt;&gt;"",O927-(COUNTIF($O$3:O927,O927)/1000),"")</f>
        <v/>
      </c>
      <c r="Q927" s="31" t="str">
        <f t="shared" ca="1" si="44"/>
        <v/>
      </c>
      <c r="R927" s="31"/>
      <c r="S927" s="31">
        <v>925</v>
      </c>
      <c r="T927" s="31" t="str">
        <f t="shared" ca="1" si="42"/>
        <v/>
      </c>
      <c r="U927" s="31" t="str">
        <f t="shared" ca="1" si="43"/>
        <v/>
      </c>
      <c r="V927" s="31" t="str">
        <f ca="1">IF(INDEX(Tendina_Brand_per_Settore,SERVIZIO!$A$4)='Pivot Punti Vendita'!$T927,'Pivot Punti Vendita'!$U927,"")</f>
        <v/>
      </c>
    </row>
    <row r="928" spans="15:22" x14ac:dyDescent="0.25">
      <c r="O928" s="31" t="str">
        <f ca="1">IFERROR(IF(SERVIZIO!$A$3=1,IF(GETPIVOTDATA("N. Punti Vendita",$A$1,"Brand",$A928,"Data",DATE(YEAR(INDEX(Tendina_Data,SERVIZIO!$A$2)),MONTH(INDEX(Tendina_Data,SERVIZIO!$A$2)),1),"Settore",$B928)&lt;&gt;"",GETPIVOTDATA("N. Punti Vendita",$A$1,"Brand",$A928,"Data",DATE(YEAR(INDEX(Tendina_Data,SERVIZIO!$A$2)),MONTH(INDEX(Tendina_Data,SERVIZIO!$A$2)),1),"Settore",$B928),""),IF(AND(GETPIVOTDATA("N. Punti Vendita",$A$1,"Brand",$A928,"Data",DATE(YEAR(INDEX(Tendina_Data,SERVIZIO!$A$2)),MONTH(INDEX(Tendina_Data,SERVIZIO!$A$2)),1),"Settore",INDEX(Tendina_Settori,SERVIZIO!$A$3))&lt;&gt;"",INDEX(Tendina_Settori,SERVIZIO!$A$3)=$B928)=TRUE,GETPIVOTDATA("N. Punti Vendita",$A$1,"Brand",$A928,"Data",DATE(YEAR(INDEX(Tendina_Data,SERVIZIO!$A$2)),MONTH(INDEX(Tendina_Data,SERVIZIO!$A$2)),1),"Settore",INDEX(Tendina_Settori,SERVIZIO!$A$3)),"")),"")</f>
        <v/>
      </c>
      <c r="P928" s="31" t="str">
        <f ca="1">IF(O928&lt;&gt;"",O928-(COUNTIF($O$3:O928,O928)/1000),"")</f>
        <v/>
      </c>
      <c r="Q928" s="31" t="str">
        <f t="shared" ca="1" si="44"/>
        <v/>
      </c>
      <c r="R928" s="31"/>
      <c r="S928" s="31">
        <v>926</v>
      </c>
      <c r="T928" s="31" t="str">
        <f t="shared" ca="1" si="42"/>
        <v/>
      </c>
      <c r="U928" s="31" t="str">
        <f t="shared" ca="1" si="43"/>
        <v/>
      </c>
      <c r="V928" s="31" t="str">
        <f ca="1">IF(INDEX(Tendina_Brand_per_Settore,SERVIZIO!$A$4)='Pivot Punti Vendita'!$T928,'Pivot Punti Vendita'!$U928,"")</f>
        <v/>
      </c>
    </row>
    <row r="929" spans="15:22" x14ac:dyDescent="0.25">
      <c r="O929" s="31" t="str">
        <f ca="1">IFERROR(IF(SERVIZIO!$A$3=1,IF(GETPIVOTDATA("N. Punti Vendita",$A$1,"Brand",$A929,"Data",DATE(YEAR(INDEX(Tendina_Data,SERVIZIO!$A$2)),MONTH(INDEX(Tendina_Data,SERVIZIO!$A$2)),1),"Settore",$B929)&lt;&gt;"",GETPIVOTDATA("N. Punti Vendita",$A$1,"Brand",$A929,"Data",DATE(YEAR(INDEX(Tendina_Data,SERVIZIO!$A$2)),MONTH(INDEX(Tendina_Data,SERVIZIO!$A$2)),1),"Settore",$B929),""),IF(AND(GETPIVOTDATA("N. Punti Vendita",$A$1,"Brand",$A929,"Data",DATE(YEAR(INDEX(Tendina_Data,SERVIZIO!$A$2)),MONTH(INDEX(Tendina_Data,SERVIZIO!$A$2)),1),"Settore",INDEX(Tendina_Settori,SERVIZIO!$A$3))&lt;&gt;"",INDEX(Tendina_Settori,SERVIZIO!$A$3)=$B929)=TRUE,GETPIVOTDATA("N. Punti Vendita",$A$1,"Brand",$A929,"Data",DATE(YEAR(INDEX(Tendina_Data,SERVIZIO!$A$2)),MONTH(INDEX(Tendina_Data,SERVIZIO!$A$2)),1),"Settore",INDEX(Tendina_Settori,SERVIZIO!$A$3)),"")),"")</f>
        <v/>
      </c>
      <c r="P929" s="31" t="str">
        <f ca="1">IF(O929&lt;&gt;"",O929-(COUNTIF($O$3:O929,O929)/1000),"")</f>
        <v/>
      </c>
      <c r="Q929" s="31" t="str">
        <f t="shared" ca="1" si="44"/>
        <v/>
      </c>
      <c r="R929" s="31"/>
      <c r="S929" s="31">
        <v>927</v>
      </c>
      <c r="T929" s="31" t="str">
        <f t="shared" ca="1" si="42"/>
        <v/>
      </c>
      <c r="U929" s="31" t="str">
        <f t="shared" ca="1" si="43"/>
        <v/>
      </c>
      <c r="V929" s="31" t="str">
        <f ca="1">IF(INDEX(Tendina_Brand_per_Settore,SERVIZIO!$A$4)='Pivot Punti Vendita'!$T929,'Pivot Punti Vendita'!$U929,"")</f>
        <v/>
      </c>
    </row>
    <row r="930" spans="15:22" x14ac:dyDescent="0.25">
      <c r="O930" s="31" t="str">
        <f ca="1">IFERROR(IF(SERVIZIO!$A$3=1,IF(GETPIVOTDATA("N. Punti Vendita",$A$1,"Brand",$A930,"Data",DATE(YEAR(INDEX(Tendina_Data,SERVIZIO!$A$2)),MONTH(INDEX(Tendina_Data,SERVIZIO!$A$2)),1),"Settore",$B930)&lt;&gt;"",GETPIVOTDATA("N. Punti Vendita",$A$1,"Brand",$A930,"Data",DATE(YEAR(INDEX(Tendina_Data,SERVIZIO!$A$2)),MONTH(INDEX(Tendina_Data,SERVIZIO!$A$2)),1),"Settore",$B930),""),IF(AND(GETPIVOTDATA("N. Punti Vendita",$A$1,"Brand",$A930,"Data",DATE(YEAR(INDEX(Tendina_Data,SERVIZIO!$A$2)),MONTH(INDEX(Tendina_Data,SERVIZIO!$A$2)),1),"Settore",INDEX(Tendina_Settori,SERVIZIO!$A$3))&lt;&gt;"",INDEX(Tendina_Settori,SERVIZIO!$A$3)=$B930)=TRUE,GETPIVOTDATA("N. Punti Vendita",$A$1,"Brand",$A930,"Data",DATE(YEAR(INDEX(Tendina_Data,SERVIZIO!$A$2)),MONTH(INDEX(Tendina_Data,SERVIZIO!$A$2)),1),"Settore",INDEX(Tendina_Settori,SERVIZIO!$A$3)),"")),"")</f>
        <v/>
      </c>
      <c r="P930" s="31" t="str">
        <f ca="1">IF(O930&lt;&gt;"",O930-(COUNTIF($O$3:O930,O930)/1000),"")</f>
        <v/>
      </c>
      <c r="Q930" s="31" t="str">
        <f t="shared" ca="1" si="44"/>
        <v/>
      </c>
      <c r="R930" s="31"/>
      <c r="S930" s="31">
        <v>928</v>
      </c>
      <c r="T930" s="31" t="str">
        <f t="shared" ca="1" si="42"/>
        <v/>
      </c>
      <c r="U930" s="31" t="str">
        <f t="shared" ca="1" si="43"/>
        <v/>
      </c>
      <c r="V930" s="31" t="str">
        <f ca="1">IF(INDEX(Tendina_Brand_per_Settore,SERVIZIO!$A$4)='Pivot Punti Vendita'!$T930,'Pivot Punti Vendita'!$U930,"")</f>
        <v/>
      </c>
    </row>
    <row r="931" spans="15:22" x14ac:dyDescent="0.25">
      <c r="O931" s="31" t="str">
        <f ca="1">IFERROR(IF(SERVIZIO!$A$3=1,IF(GETPIVOTDATA("N. Punti Vendita",$A$1,"Brand",$A931,"Data",DATE(YEAR(INDEX(Tendina_Data,SERVIZIO!$A$2)),MONTH(INDEX(Tendina_Data,SERVIZIO!$A$2)),1),"Settore",$B931)&lt;&gt;"",GETPIVOTDATA("N. Punti Vendita",$A$1,"Brand",$A931,"Data",DATE(YEAR(INDEX(Tendina_Data,SERVIZIO!$A$2)),MONTH(INDEX(Tendina_Data,SERVIZIO!$A$2)),1),"Settore",$B931),""),IF(AND(GETPIVOTDATA("N. Punti Vendita",$A$1,"Brand",$A931,"Data",DATE(YEAR(INDEX(Tendina_Data,SERVIZIO!$A$2)),MONTH(INDEX(Tendina_Data,SERVIZIO!$A$2)),1),"Settore",INDEX(Tendina_Settori,SERVIZIO!$A$3))&lt;&gt;"",INDEX(Tendina_Settori,SERVIZIO!$A$3)=$B931)=TRUE,GETPIVOTDATA("N. Punti Vendita",$A$1,"Brand",$A931,"Data",DATE(YEAR(INDEX(Tendina_Data,SERVIZIO!$A$2)),MONTH(INDEX(Tendina_Data,SERVIZIO!$A$2)),1),"Settore",INDEX(Tendina_Settori,SERVIZIO!$A$3)),"")),"")</f>
        <v/>
      </c>
      <c r="P931" s="31" t="str">
        <f ca="1">IF(O931&lt;&gt;"",O931-(COUNTIF($O$3:O931,O931)/1000),"")</f>
        <v/>
      </c>
      <c r="Q931" s="31" t="str">
        <f t="shared" ca="1" si="44"/>
        <v/>
      </c>
      <c r="R931" s="31"/>
      <c r="S931" s="31">
        <v>929</v>
      </c>
      <c r="T931" s="31" t="str">
        <f t="shared" ca="1" si="42"/>
        <v/>
      </c>
      <c r="U931" s="31" t="str">
        <f t="shared" ca="1" si="43"/>
        <v/>
      </c>
      <c r="V931" s="31" t="str">
        <f ca="1">IF(INDEX(Tendina_Brand_per_Settore,SERVIZIO!$A$4)='Pivot Punti Vendita'!$T931,'Pivot Punti Vendita'!$U931,"")</f>
        <v/>
      </c>
    </row>
    <row r="932" spans="15:22" x14ac:dyDescent="0.25">
      <c r="O932" s="31" t="str">
        <f ca="1">IFERROR(IF(SERVIZIO!$A$3=1,IF(GETPIVOTDATA("N. Punti Vendita",$A$1,"Brand",$A932,"Data",DATE(YEAR(INDEX(Tendina_Data,SERVIZIO!$A$2)),MONTH(INDEX(Tendina_Data,SERVIZIO!$A$2)),1),"Settore",$B932)&lt;&gt;"",GETPIVOTDATA("N. Punti Vendita",$A$1,"Brand",$A932,"Data",DATE(YEAR(INDEX(Tendina_Data,SERVIZIO!$A$2)),MONTH(INDEX(Tendina_Data,SERVIZIO!$A$2)),1),"Settore",$B932),""),IF(AND(GETPIVOTDATA("N. Punti Vendita",$A$1,"Brand",$A932,"Data",DATE(YEAR(INDEX(Tendina_Data,SERVIZIO!$A$2)),MONTH(INDEX(Tendina_Data,SERVIZIO!$A$2)),1),"Settore",INDEX(Tendina_Settori,SERVIZIO!$A$3))&lt;&gt;"",INDEX(Tendina_Settori,SERVIZIO!$A$3)=$B932)=TRUE,GETPIVOTDATA("N. Punti Vendita",$A$1,"Brand",$A932,"Data",DATE(YEAR(INDEX(Tendina_Data,SERVIZIO!$A$2)),MONTH(INDEX(Tendina_Data,SERVIZIO!$A$2)),1),"Settore",INDEX(Tendina_Settori,SERVIZIO!$A$3)),"")),"")</f>
        <v/>
      </c>
      <c r="P932" s="31" t="str">
        <f ca="1">IF(O932&lt;&gt;"",O932-(COUNTIF($O$3:O932,O932)/1000),"")</f>
        <v/>
      </c>
      <c r="Q932" s="31" t="str">
        <f t="shared" ca="1" si="44"/>
        <v/>
      </c>
      <c r="R932" s="31"/>
      <c r="S932" s="31">
        <v>930</v>
      </c>
      <c r="T932" s="31" t="str">
        <f t="shared" ca="1" si="42"/>
        <v/>
      </c>
      <c r="U932" s="31" t="str">
        <f t="shared" ca="1" si="43"/>
        <v/>
      </c>
      <c r="V932" s="31" t="str">
        <f ca="1">IF(INDEX(Tendina_Brand_per_Settore,SERVIZIO!$A$4)='Pivot Punti Vendita'!$T932,'Pivot Punti Vendita'!$U932,"")</f>
        <v/>
      </c>
    </row>
    <row r="933" spans="15:22" x14ac:dyDescent="0.25">
      <c r="O933" s="31" t="str">
        <f ca="1">IFERROR(IF(SERVIZIO!$A$3=1,IF(GETPIVOTDATA("N. Punti Vendita",$A$1,"Brand",$A933,"Data",DATE(YEAR(INDEX(Tendina_Data,SERVIZIO!$A$2)),MONTH(INDEX(Tendina_Data,SERVIZIO!$A$2)),1),"Settore",$B933)&lt;&gt;"",GETPIVOTDATA("N. Punti Vendita",$A$1,"Brand",$A933,"Data",DATE(YEAR(INDEX(Tendina_Data,SERVIZIO!$A$2)),MONTH(INDEX(Tendina_Data,SERVIZIO!$A$2)),1),"Settore",$B933),""),IF(AND(GETPIVOTDATA("N. Punti Vendita",$A$1,"Brand",$A933,"Data",DATE(YEAR(INDEX(Tendina_Data,SERVIZIO!$A$2)),MONTH(INDEX(Tendina_Data,SERVIZIO!$A$2)),1),"Settore",INDEX(Tendina_Settori,SERVIZIO!$A$3))&lt;&gt;"",INDEX(Tendina_Settori,SERVIZIO!$A$3)=$B933)=TRUE,GETPIVOTDATA("N. Punti Vendita",$A$1,"Brand",$A933,"Data",DATE(YEAR(INDEX(Tendina_Data,SERVIZIO!$A$2)),MONTH(INDEX(Tendina_Data,SERVIZIO!$A$2)),1),"Settore",INDEX(Tendina_Settori,SERVIZIO!$A$3)),"")),"")</f>
        <v/>
      </c>
      <c r="P933" s="31" t="str">
        <f ca="1">IF(O933&lt;&gt;"",O933-(COUNTIF($O$3:O933,O933)/1000),"")</f>
        <v/>
      </c>
      <c r="Q933" s="31" t="str">
        <f t="shared" ca="1" si="44"/>
        <v/>
      </c>
      <c r="R933" s="31"/>
      <c r="S933" s="31">
        <v>931</v>
      </c>
      <c r="T933" s="31" t="str">
        <f t="shared" ca="1" si="42"/>
        <v/>
      </c>
      <c r="U933" s="31" t="str">
        <f t="shared" ca="1" si="43"/>
        <v/>
      </c>
      <c r="V933" s="31" t="str">
        <f ca="1">IF(INDEX(Tendina_Brand_per_Settore,SERVIZIO!$A$4)='Pivot Punti Vendita'!$T933,'Pivot Punti Vendita'!$U933,"")</f>
        <v/>
      </c>
    </row>
    <row r="934" spans="15:22" x14ac:dyDescent="0.25">
      <c r="O934" s="31" t="str">
        <f ca="1">IFERROR(IF(SERVIZIO!$A$3=1,IF(GETPIVOTDATA("N. Punti Vendita",$A$1,"Brand",$A934,"Data",DATE(YEAR(INDEX(Tendina_Data,SERVIZIO!$A$2)),MONTH(INDEX(Tendina_Data,SERVIZIO!$A$2)),1),"Settore",$B934)&lt;&gt;"",GETPIVOTDATA("N. Punti Vendita",$A$1,"Brand",$A934,"Data",DATE(YEAR(INDEX(Tendina_Data,SERVIZIO!$A$2)),MONTH(INDEX(Tendina_Data,SERVIZIO!$A$2)),1),"Settore",$B934),""),IF(AND(GETPIVOTDATA("N. Punti Vendita",$A$1,"Brand",$A934,"Data",DATE(YEAR(INDEX(Tendina_Data,SERVIZIO!$A$2)),MONTH(INDEX(Tendina_Data,SERVIZIO!$A$2)),1),"Settore",INDEX(Tendina_Settori,SERVIZIO!$A$3))&lt;&gt;"",INDEX(Tendina_Settori,SERVIZIO!$A$3)=$B934)=TRUE,GETPIVOTDATA("N. Punti Vendita",$A$1,"Brand",$A934,"Data",DATE(YEAR(INDEX(Tendina_Data,SERVIZIO!$A$2)),MONTH(INDEX(Tendina_Data,SERVIZIO!$A$2)),1),"Settore",INDEX(Tendina_Settori,SERVIZIO!$A$3)),"")),"")</f>
        <v/>
      </c>
      <c r="P934" s="31" t="str">
        <f ca="1">IF(O934&lt;&gt;"",O934-(COUNTIF($O$3:O934,O934)/1000),"")</f>
        <v/>
      </c>
      <c r="Q934" s="31" t="str">
        <f t="shared" ca="1" si="44"/>
        <v/>
      </c>
      <c r="R934" s="31"/>
      <c r="S934" s="31">
        <v>932</v>
      </c>
      <c r="T934" s="31" t="str">
        <f t="shared" ca="1" si="42"/>
        <v/>
      </c>
      <c r="U934" s="31" t="str">
        <f t="shared" ca="1" si="43"/>
        <v/>
      </c>
      <c r="V934" s="31" t="str">
        <f ca="1">IF(INDEX(Tendina_Brand_per_Settore,SERVIZIO!$A$4)='Pivot Punti Vendita'!$T934,'Pivot Punti Vendita'!$U934,"")</f>
        <v/>
      </c>
    </row>
    <row r="935" spans="15:22" x14ac:dyDescent="0.25">
      <c r="O935" s="31" t="str">
        <f ca="1">IFERROR(IF(SERVIZIO!$A$3=1,IF(GETPIVOTDATA("N. Punti Vendita",$A$1,"Brand",$A935,"Data",DATE(YEAR(INDEX(Tendina_Data,SERVIZIO!$A$2)),MONTH(INDEX(Tendina_Data,SERVIZIO!$A$2)),1),"Settore",$B935)&lt;&gt;"",GETPIVOTDATA("N. Punti Vendita",$A$1,"Brand",$A935,"Data",DATE(YEAR(INDEX(Tendina_Data,SERVIZIO!$A$2)),MONTH(INDEX(Tendina_Data,SERVIZIO!$A$2)),1),"Settore",$B935),""),IF(AND(GETPIVOTDATA("N. Punti Vendita",$A$1,"Brand",$A935,"Data",DATE(YEAR(INDEX(Tendina_Data,SERVIZIO!$A$2)),MONTH(INDEX(Tendina_Data,SERVIZIO!$A$2)),1),"Settore",INDEX(Tendina_Settori,SERVIZIO!$A$3))&lt;&gt;"",INDEX(Tendina_Settori,SERVIZIO!$A$3)=$B935)=TRUE,GETPIVOTDATA("N. Punti Vendita",$A$1,"Brand",$A935,"Data",DATE(YEAR(INDEX(Tendina_Data,SERVIZIO!$A$2)),MONTH(INDEX(Tendina_Data,SERVIZIO!$A$2)),1),"Settore",INDEX(Tendina_Settori,SERVIZIO!$A$3)),"")),"")</f>
        <v/>
      </c>
      <c r="P935" s="31" t="str">
        <f ca="1">IF(O935&lt;&gt;"",O935-(COUNTIF($O$3:O935,O935)/1000),"")</f>
        <v/>
      </c>
      <c r="Q935" s="31" t="str">
        <f t="shared" ca="1" si="44"/>
        <v/>
      </c>
      <c r="R935" s="31"/>
      <c r="S935" s="31">
        <v>933</v>
      </c>
      <c r="T935" s="31" t="str">
        <f t="shared" ca="1" si="42"/>
        <v/>
      </c>
      <c r="U935" s="31" t="str">
        <f t="shared" ca="1" si="43"/>
        <v/>
      </c>
      <c r="V935" s="31" t="str">
        <f ca="1">IF(INDEX(Tendina_Brand_per_Settore,SERVIZIO!$A$4)='Pivot Punti Vendita'!$T935,'Pivot Punti Vendita'!$U935,"")</f>
        <v/>
      </c>
    </row>
    <row r="936" spans="15:22" x14ac:dyDescent="0.25">
      <c r="O936" s="31" t="str">
        <f ca="1">IFERROR(IF(SERVIZIO!$A$3=1,IF(GETPIVOTDATA("N. Punti Vendita",$A$1,"Brand",$A936,"Data",DATE(YEAR(INDEX(Tendina_Data,SERVIZIO!$A$2)),MONTH(INDEX(Tendina_Data,SERVIZIO!$A$2)),1),"Settore",$B936)&lt;&gt;"",GETPIVOTDATA("N. Punti Vendita",$A$1,"Brand",$A936,"Data",DATE(YEAR(INDEX(Tendina_Data,SERVIZIO!$A$2)),MONTH(INDEX(Tendina_Data,SERVIZIO!$A$2)),1),"Settore",$B936),""),IF(AND(GETPIVOTDATA("N. Punti Vendita",$A$1,"Brand",$A936,"Data",DATE(YEAR(INDEX(Tendina_Data,SERVIZIO!$A$2)),MONTH(INDEX(Tendina_Data,SERVIZIO!$A$2)),1),"Settore",INDEX(Tendina_Settori,SERVIZIO!$A$3))&lt;&gt;"",INDEX(Tendina_Settori,SERVIZIO!$A$3)=$B936)=TRUE,GETPIVOTDATA("N. Punti Vendita",$A$1,"Brand",$A936,"Data",DATE(YEAR(INDEX(Tendina_Data,SERVIZIO!$A$2)),MONTH(INDEX(Tendina_Data,SERVIZIO!$A$2)),1),"Settore",INDEX(Tendina_Settori,SERVIZIO!$A$3)),"")),"")</f>
        <v/>
      </c>
      <c r="P936" s="31" t="str">
        <f ca="1">IF(O936&lt;&gt;"",O936-(COUNTIF($O$3:O936,O936)/1000),"")</f>
        <v/>
      </c>
      <c r="Q936" s="31" t="str">
        <f t="shared" ca="1" si="44"/>
        <v/>
      </c>
      <c r="R936" s="31"/>
      <c r="S936" s="31">
        <v>934</v>
      </c>
      <c r="T936" s="31" t="str">
        <f t="shared" ca="1" si="42"/>
        <v/>
      </c>
      <c r="U936" s="31" t="str">
        <f t="shared" ca="1" si="43"/>
        <v/>
      </c>
      <c r="V936" s="31" t="str">
        <f ca="1">IF(INDEX(Tendina_Brand_per_Settore,SERVIZIO!$A$4)='Pivot Punti Vendita'!$T936,'Pivot Punti Vendita'!$U936,"")</f>
        <v/>
      </c>
    </row>
    <row r="937" spans="15:22" x14ac:dyDescent="0.25">
      <c r="O937" s="31" t="str">
        <f ca="1">IFERROR(IF(SERVIZIO!$A$3=1,IF(GETPIVOTDATA("N. Punti Vendita",$A$1,"Brand",$A937,"Data",DATE(YEAR(INDEX(Tendina_Data,SERVIZIO!$A$2)),MONTH(INDEX(Tendina_Data,SERVIZIO!$A$2)),1),"Settore",$B937)&lt;&gt;"",GETPIVOTDATA("N. Punti Vendita",$A$1,"Brand",$A937,"Data",DATE(YEAR(INDEX(Tendina_Data,SERVIZIO!$A$2)),MONTH(INDEX(Tendina_Data,SERVIZIO!$A$2)),1),"Settore",$B937),""),IF(AND(GETPIVOTDATA("N. Punti Vendita",$A$1,"Brand",$A937,"Data",DATE(YEAR(INDEX(Tendina_Data,SERVIZIO!$A$2)),MONTH(INDEX(Tendina_Data,SERVIZIO!$A$2)),1),"Settore",INDEX(Tendina_Settori,SERVIZIO!$A$3))&lt;&gt;"",INDEX(Tendina_Settori,SERVIZIO!$A$3)=$B937)=TRUE,GETPIVOTDATA("N. Punti Vendita",$A$1,"Brand",$A937,"Data",DATE(YEAR(INDEX(Tendina_Data,SERVIZIO!$A$2)),MONTH(INDEX(Tendina_Data,SERVIZIO!$A$2)),1),"Settore",INDEX(Tendina_Settori,SERVIZIO!$A$3)),"")),"")</f>
        <v/>
      </c>
      <c r="P937" s="31" t="str">
        <f ca="1">IF(O937&lt;&gt;"",O937-(COUNTIF($O$3:O937,O937)/1000),"")</f>
        <v/>
      </c>
      <c r="Q937" s="31" t="str">
        <f t="shared" ca="1" si="44"/>
        <v/>
      </c>
      <c r="R937" s="31"/>
      <c r="S937" s="31">
        <v>935</v>
      </c>
      <c r="T937" s="31" t="str">
        <f t="shared" ca="1" si="42"/>
        <v/>
      </c>
      <c r="U937" s="31" t="str">
        <f t="shared" ca="1" si="43"/>
        <v/>
      </c>
      <c r="V937" s="31" t="str">
        <f ca="1">IF(INDEX(Tendina_Brand_per_Settore,SERVIZIO!$A$4)='Pivot Punti Vendita'!$T937,'Pivot Punti Vendita'!$U937,"")</f>
        <v/>
      </c>
    </row>
    <row r="938" spans="15:22" x14ac:dyDescent="0.25">
      <c r="O938" s="31" t="str">
        <f ca="1">IFERROR(IF(SERVIZIO!$A$3=1,IF(GETPIVOTDATA("N. Punti Vendita",$A$1,"Brand",$A938,"Data",DATE(YEAR(INDEX(Tendina_Data,SERVIZIO!$A$2)),MONTH(INDEX(Tendina_Data,SERVIZIO!$A$2)),1),"Settore",$B938)&lt;&gt;"",GETPIVOTDATA("N. Punti Vendita",$A$1,"Brand",$A938,"Data",DATE(YEAR(INDEX(Tendina_Data,SERVIZIO!$A$2)),MONTH(INDEX(Tendina_Data,SERVIZIO!$A$2)),1),"Settore",$B938),""),IF(AND(GETPIVOTDATA("N. Punti Vendita",$A$1,"Brand",$A938,"Data",DATE(YEAR(INDEX(Tendina_Data,SERVIZIO!$A$2)),MONTH(INDEX(Tendina_Data,SERVIZIO!$A$2)),1),"Settore",INDEX(Tendina_Settori,SERVIZIO!$A$3))&lt;&gt;"",INDEX(Tendina_Settori,SERVIZIO!$A$3)=$B938)=TRUE,GETPIVOTDATA("N. Punti Vendita",$A$1,"Brand",$A938,"Data",DATE(YEAR(INDEX(Tendina_Data,SERVIZIO!$A$2)),MONTH(INDEX(Tendina_Data,SERVIZIO!$A$2)),1),"Settore",INDEX(Tendina_Settori,SERVIZIO!$A$3)),"")),"")</f>
        <v/>
      </c>
      <c r="P938" s="31" t="str">
        <f ca="1">IF(O938&lt;&gt;"",O938-(COUNTIF($O$3:O938,O938)/1000),"")</f>
        <v/>
      </c>
      <c r="Q938" s="31" t="str">
        <f t="shared" ca="1" si="44"/>
        <v/>
      </c>
      <c r="R938" s="31"/>
      <c r="S938" s="31">
        <v>936</v>
      </c>
      <c r="T938" s="31" t="str">
        <f t="shared" ca="1" si="42"/>
        <v/>
      </c>
      <c r="U938" s="31" t="str">
        <f t="shared" ca="1" si="43"/>
        <v/>
      </c>
      <c r="V938" s="31" t="str">
        <f ca="1">IF(INDEX(Tendina_Brand_per_Settore,SERVIZIO!$A$4)='Pivot Punti Vendita'!$T938,'Pivot Punti Vendita'!$U938,"")</f>
        <v/>
      </c>
    </row>
    <row r="939" spans="15:22" x14ac:dyDescent="0.25">
      <c r="O939" s="31" t="str">
        <f ca="1">IFERROR(IF(SERVIZIO!$A$3=1,IF(GETPIVOTDATA("N. Punti Vendita",$A$1,"Brand",$A939,"Data",DATE(YEAR(INDEX(Tendina_Data,SERVIZIO!$A$2)),MONTH(INDEX(Tendina_Data,SERVIZIO!$A$2)),1),"Settore",$B939)&lt;&gt;"",GETPIVOTDATA("N. Punti Vendita",$A$1,"Brand",$A939,"Data",DATE(YEAR(INDEX(Tendina_Data,SERVIZIO!$A$2)),MONTH(INDEX(Tendina_Data,SERVIZIO!$A$2)),1),"Settore",$B939),""),IF(AND(GETPIVOTDATA("N. Punti Vendita",$A$1,"Brand",$A939,"Data",DATE(YEAR(INDEX(Tendina_Data,SERVIZIO!$A$2)),MONTH(INDEX(Tendina_Data,SERVIZIO!$A$2)),1),"Settore",INDEX(Tendina_Settori,SERVIZIO!$A$3))&lt;&gt;"",INDEX(Tendina_Settori,SERVIZIO!$A$3)=$B939)=TRUE,GETPIVOTDATA("N. Punti Vendita",$A$1,"Brand",$A939,"Data",DATE(YEAR(INDEX(Tendina_Data,SERVIZIO!$A$2)),MONTH(INDEX(Tendina_Data,SERVIZIO!$A$2)),1),"Settore",INDEX(Tendina_Settori,SERVIZIO!$A$3)),"")),"")</f>
        <v/>
      </c>
      <c r="P939" s="31" t="str">
        <f ca="1">IF(O939&lt;&gt;"",O939-(COUNTIF($O$3:O939,O939)/1000),"")</f>
        <v/>
      </c>
      <c r="Q939" s="31" t="str">
        <f t="shared" ca="1" si="44"/>
        <v/>
      </c>
      <c r="R939" s="31"/>
      <c r="S939" s="31">
        <v>937</v>
      </c>
      <c r="T939" s="31" t="str">
        <f t="shared" ca="1" si="42"/>
        <v/>
      </c>
      <c r="U939" s="31" t="str">
        <f t="shared" ca="1" si="43"/>
        <v/>
      </c>
      <c r="V939" s="31" t="str">
        <f ca="1">IF(INDEX(Tendina_Brand_per_Settore,SERVIZIO!$A$4)='Pivot Punti Vendita'!$T939,'Pivot Punti Vendita'!$U939,"")</f>
        <v/>
      </c>
    </row>
    <row r="940" spans="15:22" x14ac:dyDescent="0.25">
      <c r="O940" s="31" t="str">
        <f ca="1">IFERROR(IF(SERVIZIO!$A$3=1,IF(GETPIVOTDATA("N. Punti Vendita",$A$1,"Brand",$A940,"Data",DATE(YEAR(INDEX(Tendina_Data,SERVIZIO!$A$2)),MONTH(INDEX(Tendina_Data,SERVIZIO!$A$2)),1),"Settore",$B940)&lt;&gt;"",GETPIVOTDATA("N. Punti Vendita",$A$1,"Brand",$A940,"Data",DATE(YEAR(INDEX(Tendina_Data,SERVIZIO!$A$2)),MONTH(INDEX(Tendina_Data,SERVIZIO!$A$2)),1),"Settore",$B940),""),IF(AND(GETPIVOTDATA("N. Punti Vendita",$A$1,"Brand",$A940,"Data",DATE(YEAR(INDEX(Tendina_Data,SERVIZIO!$A$2)),MONTH(INDEX(Tendina_Data,SERVIZIO!$A$2)),1),"Settore",INDEX(Tendina_Settori,SERVIZIO!$A$3))&lt;&gt;"",INDEX(Tendina_Settori,SERVIZIO!$A$3)=$B940)=TRUE,GETPIVOTDATA("N. Punti Vendita",$A$1,"Brand",$A940,"Data",DATE(YEAR(INDEX(Tendina_Data,SERVIZIO!$A$2)),MONTH(INDEX(Tendina_Data,SERVIZIO!$A$2)),1),"Settore",INDEX(Tendina_Settori,SERVIZIO!$A$3)),"")),"")</f>
        <v/>
      </c>
      <c r="P940" s="31" t="str">
        <f ca="1">IF(O940&lt;&gt;"",O940-(COUNTIF($O$3:O940,O940)/1000),"")</f>
        <v/>
      </c>
      <c r="Q940" s="31" t="str">
        <f t="shared" ca="1" si="44"/>
        <v/>
      </c>
      <c r="R940" s="31"/>
      <c r="S940" s="31">
        <v>938</v>
      </c>
      <c r="T940" s="31" t="str">
        <f t="shared" ca="1" si="42"/>
        <v/>
      </c>
      <c r="U940" s="31" t="str">
        <f t="shared" ca="1" si="43"/>
        <v/>
      </c>
      <c r="V940" s="31" t="str">
        <f ca="1">IF(INDEX(Tendina_Brand_per_Settore,SERVIZIO!$A$4)='Pivot Punti Vendita'!$T940,'Pivot Punti Vendita'!$U940,"")</f>
        <v/>
      </c>
    </row>
    <row r="941" spans="15:22" x14ac:dyDescent="0.25">
      <c r="O941" s="31" t="str">
        <f ca="1">IFERROR(IF(SERVIZIO!$A$3=1,IF(GETPIVOTDATA("N. Punti Vendita",$A$1,"Brand",$A941,"Data",DATE(YEAR(INDEX(Tendina_Data,SERVIZIO!$A$2)),MONTH(INDEX(Tendina_Data,SERVIZIO!$A$2)),1),"Settore",$B941)&lt;&gt;"",GETPIVOTDATA("N. Punti Vendita",$A$1,"Brand",$A941,"Data",DATE(YEAR(INDEX(Tendina_Data,SERVIZIO!$A$2)),MONTH(INDEX(Tendina_Data,SERVIZIO!$A$2)),1),"Settore",$B941),""),IF(AND(GETPIVOTDATA("N. Punti Vendita",$A$1,"Brand",$A941,"Data",DATE(YEAR(INDEX(Tendina_Data,SERVIZIO!$A$2)),MONTH(INDEX(Tendina_Data,SERVIZIO!$A$2)),1),"Settore",INDEX(Tendina_Settori,SERVIZIO!$A$3))&lt;&gt;"",INDEX(Tendina_Settori,SERVIZIO!$A$3)=$B941)=TRUE,GETPIVOTDATA("N. Punti Vendita",$A$1,"Brand",$A941,"Data",DATE(YEAR(INDEX(Tendina_Data,SERVIZIO!$A$2)),MONTH(INDEX(Tendina_Data,SERVIZIO!$A$2)),1),"Settore",INDEX(Tendina_Settori,SERVIZIO!$A$3)),"")),"")</f>
        <v/>
      </c>
      <c r="P941" s="31" t="str">
        <f ca="1">IF(O941&lt;&gt;"",O941-(COUNTIF($O$3:O941,O941)/1000),"")</f>
        <v/>
      </c>
      <c r="Q941" s="31" t="str">
        <f t="shared" ca="1" si="44"/>
        <v/>
      </c>
      <c r="R941" s="31"/>
      <c r="S941" s="31">
        <v>939</v>
      </c>
      <c r="T941" s="31" t="str">
        <f t="shared" ca="1" si="42"/>
        <v/>
      </c>
      <c r="U941" s="31" t="str">
        <f t="shared" ca="1" si="43"/>
        <v/>
      </c>
      <c r="V941" s="31" t="str">
        <f ca="1">IF(INDEX(Tendina_Brand_per_Settore,SERVIZIO!$A$4)='Pivot Punti Vendita'!$T941,'Pivot Punti Vendita'!$U941,"")</f>
        <v/>
      </c>
    </row>
    <row r="942" spans="15:22" x14ac:dyDescent="0.25">
      <c r="O942" s="31" t="str">
        <f ca="1">IFERROR(IF(SERVIZIO!$A$3=1,IF(GETPIVOTDATA("N. Punti Vendita",$A$1,"Brand",$A942,"Data",DATE(YEAR(INDEX(Tendina_Data,SERVIZIO!$A$2)),MONTH(INDEX(Tendina_Data,SERVIZIO!$A$2)),1),"Settore",$B942)&lt;&gt;"",GETPIVOTDATA("N. Punti Vendita",$A$1,"Brand",$A942,"Data",DATE(YEAR(INDEX(Tendina_Data,SERVIZIO!$A$2)),MONTH(INDEX(Tendina_Data,SERVIZIO!$A$2)),1),"Settore",$B942),""),IF(AND(GETPIVOTDATA("N. Punti Vendita",$A$1,"Brand",$A942,"Data",DATE(YEAR(INDEX(Tendina_Data,SERVIZIO!$A$2)),MONTH(INDEX(Tendina_Data,SERVIZIO!$A$2)),1),"Settore",INDEX(Tendina_Settori,SERVIZIO!$A$3))&lt;&gt;"",INDEX(Tendina_Settori,SERVIZIO!$A$3)=$B942)=TRUE,GETPIVOTDATA("N. Punti Vendita",$A$1,"Brand",$A942,"Data",DATE(YEAR(INDEX(Tendina_Data,SERVIZIO!$A$2)),MONTH(INDEX(Tendina_Data,SERVIZIO!$A$2)),1),"Settore",INDEX(Tendina_Settori,SERVIZIO!$A$3)),"")),"")</f>
        <v/>
      </c>
      <c r="P942" s="31" t="str">
        <f ca="1">IF(O942&lt;&gt;"",O942-(COUNTIF($O$3:O942,O942)/1000),"")</f>
        <v/>
      </c>
      <c r="Q942" s="31" t="str">
        <f t="shared" ca="1" si="44"/>
        <v/>
      </c>
      <c r="R942" s="31"/>
      <c r="S942" s="31">
        <v>940</v>
      </c>
      <c r="T942" s="31" t="str">
        <f t="shared" ca="1" si="42"/>
        <v/>
      </c>
      <c r="U942" s="31" t="str">
        <f t="shared" ca="1" si="43"/>
        <v/>
      </c>
      <c r="V942" s="31" t="str">
        <f ca="1">IF(INDEX(Tendina_Brand_per_Settore,SERVIZIO!$A$4)='Pivot Punti Vendita'!$T942,'Pivot Punti Vendita'!$U942,"")</f>
        <v/>
      </c>
    </row>
    <row r="943" spans="15:22" x14ac:dyDescent="0.25">
      <c r="O943" s="31" t="str">
        <f ca="1">IFERROR(IF(SERVIZIO!$A$3=1,IF(GETPIVOTDATA("N. Punti Vendita",$A$1,"Brand",$A943,"Data",DATE(YEAR(INDEX(Tendina_Data,SERVIZIO!$A$2)),MONTH(INDEX(Tendina_Data,SERVIZIO!$A$2)),1),"Settore",$B943)&lt;&gt;"",GETPIVOTDATA("N. Punti Vendita",$A$1,"Brand",$A943,"Data",DATE(YEAR(INDEX(Tendina_Data,SERVIZIO!$A$2)),MONTH(INDEX(Tendina_Data,SERVIZIO!$A$2)),1),"Settore",$B943),""),IF(AND(GETPIVOTDATA("N. Punti Vendita",$A$1,"Brand",$A943,"Data",DATE(YEAR(INDEX(Tendina_Data,SERVIZIO!$A$2)),MONTH(INDEX(Tendina_Data,SERVIZIO!$A$2)),1),"Settore",INDEX(Tendina_Settori,SERVIZIO!$A$3))&lt;&gt;"",INDEX(Tendina_Settori,SERVIZIO!$A$3)=$B943)=TRUE,GETPIVOTDATA("N. Punti Vendita",$A$1,"Brand",$A943,"Data",DATE(YEAR(INDEX(Tendina_Data,SERVIZIO!$A$2)),MONTH(INDEX(Tendina_Data,SERVIZIO!$A$2)),1),"Settore",INDEX(Tendina_Settori,SERVIZIO!$A$3)),"")),"")</f>
        <v/>
      </c>
      <c r="P943" s="31" t="str">
        <f ca="1">IF(O943&lt;&gt;"",O943-(COUNTIF($O$3:O943,O943)/1000),"")</f>
        <v/>
      </c>
      <c r="Q943" s="31" t="str">
        <f t="shared" ca="1" si="44"/>
        <v/>
      </c>
      <c r="R943" s="31"/>
      <c r="S943" s="31">
        <v>941</v>
      </c>
      <c r="T943" s="31" t="str">
        <f t="shared" ca="1" si="42"/>
        <v/>
      </c>
      <c r="U943" s="31" t="str">
        <f t="shared" ca="1" si="43"/>
        <v/>
      </c>
      <c r="V943" s="31" t="str">
        <f ca="1">IF(INDEX(Tendina_Brand_per_Settore,SERVIZIO!$A$4)='Pivot Punti Vendita'!$T943,'Pivot Punti Vendita'!$U943,"")</f>
        <v/>
      </c>
    </row>
    <row r="944" spans="15:22" x14ac:dyDescent="0.25">
      <c r="O944" s="31" t="str">
        <f ca="1">IFERROR(IF(SERVIZIO!$A$3=1,IF(GETPIVOTDATA("N. Punti Vendita",$A$1,"Brand",$A944,"Data",DATE(YEAR(INDEX(Tendina_Data,SERVIZIO!$A$2)),MONTH(INDEX(Tendina_Data,SERVIZIO!$A$2)),1),"Settore",$B944)&lt;&gt;"",GETPIVOTDATA("N. Punti Vendita",$A$1,"Brand",$A944,"Data",DATE(YEAR(INDEX(Tendina_Data,SERVIZIO!$A$2)),MONTH(INDEX(Tendina_Data,SERVIZIO!$A$2)),1),"Settore",$B944),""),IF(AND(GETPIVOTDATA("N. Punti Vendita",$A$1,"Brand",$A944,"Data",DATE(YEAR(INDEX(Tendina_Data,SERVIZIO!$A$2)),MONTH(INDEX(Tendina_Data,SERVIZIO!$A$2)),1),"Settore",INDEX(Tendina_Settori,SERVIZIO!$A$3))&lt;&gt;"",INDEX(Tendina_Settori,SERVIZIO!$A$3)=$B944)=TRUE,GETPIVOTDATA("N. Punti Vendita",$A$1,"Brand",$A944,"Data",DATE(YEAR(INDEX(Tendina_Data,SERVIZIO!$A$2)),MONTH(INDEX(Tendina_Data,SERVIZIO!$A$2)),1),"Settore",INDEX(Tendina_Settori,SERVIZIO!$A$3)),"")),"")</f>
        <v/>
      </c>
      <c r="P944" s="31" t="str">
        <f ca="1">IF(O944&lt;&gt;"",O944-(COUNTIF($O$3:O944,O944)/1000),"")</f>
        <v/>
      </c>
      <c r="Q944" s="31" t="str">
        <f t="shared" ca="1" si="44"/>
        <v/>
      </c>
      <c r="R944" s="31"/>
      <c r="S944" s="31">
        <v>942</v>
      </c>
      <c r="T944" s="31" t="str">
        <f t="shared" ca="1" si="42"/>
        <v/>
      </c>
      <c r="U944" s="31" t="str">
        <f t="shared" ca="1" si="43"/>
        <v/>
      </c>
      <c r="V944" s="31" t="str">
        <f ca="1">IF(INDEX(Tendina_Brand_per_Settore,SERVIZIO!$A$4)='Pivot Punti Vendita'!$T944,'Pivot Punti Vendita'!$U944,"")</f>
        <v/>
      </c>
    </row>
    <row r="945" spans="15:22" x14ac:dyDescent="0.25">
      <c r="O945" s="31" t="str">
        <f ca="1">IFERROR(IF(SERVIZIO!$A$3=1,IF(GETPIVOTDATA("N. Punti Vendita",$A$1,"Brand",$A945,"Data",DATE(YEAR(INDEX(Tendina_Data,SERVIZIO!$A$2)),MONTH(INDEX(Tendina_Data,SERVIZIO!$A$2)),1),"Settore",$B945)&lt;&gt;"",GETPIVOTDATA("N. Punti Vendita",$A$1,"Brand",$A945,"Data",DATE(YEAR(INDEX(Tendina_Data,SERVIZIO!$A$2)),MONTH(INDEX(Tendina_Data,SERVIZIO!$A$2)),1),"Settore",$B945),""),IF(AND(GETPIVOTDATA("N. Punti Vendita",$A$1,"Brand",$A945,"Data",DATE(YEAR(INDEX(Tendina_Data,SERVIZIO!$A$2)),MONTH(INDEX(Tendina_Data,SERVIZIO!$A$2)),1),"Settore",INDEX(Tendina_Settori,SERVIZIO!$A$3))&lt;&gt;"",INDEX(Tendina_Settori,SERVIZIO!$A$3)=$B945)=TRUE,GETPIVOTDATA("N. Punti Vendita",$A$1,"Brand",$A945,"Data",DATE(YEAR(INDEX(Tendina_Data,SERVIZIO!$A$2)),MONTH(INDEX(Tendina_Data,SERVIZIO!$A$2)),1),"Settore",INDEX(Tendina_Settori,SERVIZIO!$A$3)),"")),"")</f>
        <v/>
      </c>
      <c r="P945" s="31" t="str">
        <f ca="1">IF(O945&lt;&gt;"",O945-(COUNTIF($O$3:O945,O945)/1000),"")</f>
        <v/>
      </c>
      <c r="Q945" s="31" t="str">
        <f t="shared" ca="1" si="44"/>
        <v/>
      </c>
      <c r="R945" s="31"/>
      <c r="S945" s="31">
        <v>943</v>
      </c>
      <c r="T945" s="31" t="str">
        <f t="shared" ca="1" si="42"/>
        <v/>
      </c>
      <c r="U945" s="31" t="str">
        <f t="shared" ca="1" si="43"/>
        <v/>
      </c>
      <c r="V945" s="31" t="str">
        <f ca="1">IF(INDEX(Tendina_Brand_per_Settore,SERVIZIO!$A$4)='Pivot Punti Vendita'!$T945,'Pivot Punti Vendita'!$U945,"")</f>
        <v/>
      </c>
    </row>
    <row r="946" spans="15:22" x14ac:dyDescent="0.25">
      <c r="O946" s="31" t="str">
        <f ca="1">IFERROR(IF(SERVIZIO!$A$3=1,IF(GETPIVOTDATA("N. Punti Vendita",$A$1,"Brand",$A946,"Data",DATE(YEAR(INDEX(Tendina_Data,SERVIZIO!$A$2)),MONTH(INDEX(Tendina_Data,SERVIZIO!$A$2)),1),"Settore",$B946)&lt;&gt;"",GETPIVOTDATA("N. Punti Vendita",$A$1,"Brand",$A946,"Data",DATE(YEAR(INDEX(Tendina_Data,SERVIZIO!$A$2)),MONTH(INDEX(Tendina_Data,SERVIZIO!$A$2)),1),"Settore",$B946),""),IF(AND(GETPIVOTDATA("N. Punti Vendita",$A$1,"Brand",$A946,"Data",DATE(YEAR(INDEX(Tendina_Data,SERVIZIO!$A$2)),MONTH(INDEX(Tendina_Data,SERVIZIO!$A$2)),1),"Settore",INDEX(Tendina_Settori,SERVIZIO!$A$3))&lt;&gt;"",INDEX(Tendina_Settori,SERVIZIO!$A$3)=$B946)=TRUE,GETPIVOTDATA("N. Punti Vendita",$A$1,"Brand",$A946,"Data",DATE(YEAR(INDEX(Tendina_Data,SERVIZIO!$A$2)),MONTH(INDEX(Tendina_Data,SERVIZIO!$A$2)),1),"Settore",INDEX(Tendina_Settori,SERVIZIO!$A$3)),"")),"")</f>
        <v/>
      </c>
      <c r="P946" s="31" t="str">
        <f ca="1">IF(O946&lt;&gt;"",O946-(COUNTIF($O$3:O946,O946)/1000),"")</f>
        <v/>
      </c>
      <c r="Q946" s="31" t="str">
        <f t="shared" ca="1" si="44"/>
        <v/>
      </c>
      <c r="R946" s="31"/>
      <c r="S946" s="31">
        <v>944</v>
      </c>
      <c r="T946" s="31" t="str">
        <f t="shared" ca="1" si="42"/>
        <v/>
      </c>
      <c r="U946" s="31" t="str">
        <f t="shared" ca="1" si="43"/>
        <v/>
      </c>
      <c r="V946" s="31" t="str">
        <f ca="1">IF(INDEX(Tendina_Brand_per_Settore,SERVIZIO!$A$4)='Pivot Punti Vendita'!$T946,'Pivot Punti Vendita'!$U946,"")</f>
        <v/>
      </c>
    </row>
    <row r="947" spans="15:22" x14ac:dyDescent="0.25">
      <c r="O947" s="31" t="str">
        <f ca="1">IFERROR(IF(SERVIZIO!$A$3=1,IF(GETPIVOTDATA("N. Punti Vendita",$A$1,"Brand",$A947,"Data",DATE(YEAR(INDEX(Tendina_Data,SERVIZIO!$A$2)),MONTH(INDEX(Tendina_Data,SERVIZIO!$A$2)),1),"Settore",$B947)&lt;&gt;"",GETPIVOTDATA("N. Punti Vendita",$A$1,"Brand",$A947,"Data",DATE(YEAR(INDEX(Tendina_Data,SERVIZIO!$A$2)),MONTH(INDEX(Tendina_Data,SERVIZIO!$A$2)),1),"Settore",$B947),""),IF(AND(GETPIVOTDATA("N. Punti Vendita",$A$1,"Brand",$A947,"Data",DATE(YEAR(INDEX(Tendina_Data,SERVIZIO!$A$2)),MONTH(INDEX(Tendina_Data,SERVIZIO!$A$2)),1),"Settore",INDEX(Tendina_Settori,SERVIZIO!$A$3))&lt;&gt;"",INDEX(Tendina_Settori,SERVIZIO!$A$3)=$B947)=TRUE,GETPIVOTDATA("N. Punti Vendita",$A$1,"Brand",$A947,"Data",DATE(YEAR(INDEX(Tendina_Data,SERVIZIO!$A$2)),MONTH(INDEX(Tendina_Data,SERVIZIO!$A$2)),1),"Settore",INDEX(Tendina_Settori,SERVIZIO!$A$3)),"")),"")</f>
        <v/>
      </c>
      <c r="P947" s="31" t="str">
        <f ca="1">IF(O947&lt;&gt;"",O947-(COUNTIF($O$3:O947,O947)/1000),"")</f>
        <v/>
      </c>
      <c r="Q947" s="31" t="str">
        <f t="shared" ca="1" si="44"/>
        <v/>
      </c>
      <c r="R947" s="31"/>
      <c r="S947" s="31">
        <v>945</v>
      </c>
      <c r="T947" s="31" t="str">
        <f t="shared" ca="1" si="42"/>
        <v/>
      </c>
      <c r="U947" s="31" t="str">
        <f t="shared" ca="1" si="43"/>
        <v/>
      </c>
      <c r="V947" s="31" t="str">
        <f ca="1">IF(INDEX(Tendina_Brand_per_Settore,SERVIZIO!$A$4)='Pivot Punti Vendita'!$T947,'Pivot Punti Vendita'!$U947,"")</f>
        <v/>
      </c>
    </row>
    <row r="948" spans="15:22" x14ac:dyDescent="0.25">
      <c r="O948" s="31" t="str">
        <f ca="1">IFERROR(IF(SERVIZIO!$A$3=1,IF(GETPIVOTDATA("N. Punti Vendita",$A$1,"Brand",$A948,"Data",DATE(YEAR(INDEX(Tendina_Data,SERVIZIO!$A$2)),MONTH(INDEX(Tendina_Data,SERVIZIO!$A$2)),1),"Settore",$B948)&lt;&gt;"",GETPIVOTDATA("N. Punti Vendita",$A$1,"Brand",$A948,"Data",DATE(YEAR(INDEX(Tendina_Data,SERVIZIO!$A$2)),MONTH(INDEX(Tendina_Data,SERVIZIO!$A$2)),1),"Settore",$B948),""),IF(AND(GETPIVOTDATA("N. Punti Vendita",$A$1,"Brand",$A948,"Data",DATE(YEAR(INDEX(Tendina_Data,SERVIZIO!$A$2)),MONTH(INDEX(Tendina_Data,SERVIZIO!$A$2)),1),"Settore",INDEX(Tendina_Settori,SERVIZIO!$A$3))&lt;&gt;"",INDEX(Tendina_Settori,SERVIZIO!$A$3)=$B948)=TRUE,GETPIVOTDATA("N. Punti Vendita",$A$1,"Brand",$A948,"Data",DATE(YEAR(INDEX(Tendina_Data,SERVIZIO!$A$2)),MONTH(INDEX(Tendina_Data,SERVIZIO!$A$2)),1),"Settore",INDEX(Tendina_Settori,SERVIZIO!$A$3)),"")),"")</f>
        <v/>
      </c>
      <c r="P948" s="31" t="str">
        <f ca="1">IF(O948&lt;&gt;"",O948-(COUNTIF($O$3:O948,O948)/1000),"")</f>
        <v/>
      </c>
      <c r="Q948" s="31" t="str">
        <f t="shared" ca="1" si="44"/>
        <v/>
      </c>
      <c r="R948" s="31"/>
      <c r="S948" s="31">
        <v>946</v>
      </c>
      <c r="T948" s="31" t="str">
        <f t="shared" ca="1" si="42"/>
        <v/>
      </c>
      <c r="U948" s="31" t="str">
        <f t="shared" ca="1" si="43"/>
        <v/>
      </c>
      <c r="V948" s="31" t="str">
        <f ca="1">IF(INDEX(Tendina_Brand_per_Settore,SERVIZIO!$A$4)='Pivot Punti Vendita'!$T948,'Pivot Punti Vendita'!$U948,"")</f>
        <v/>
      </c>
    </row>
    <row r="949" spans="15:22" x14ac:dyDescent="0.25">
      <c r="O949" s="31" t="str">
        <f ca="1">IFERROR(IF(SERVIZIO!$A$3=1,IF(GETPIVOTDATA("N. Punti Vendita",$A$1,"Brand",$A949,"Data",DATE(YEAR(INDEX(Tendina_Data,SERVIZIO!$A$2)),MONTH(INDEX(Tendina_Data,SERVIZIO!$A$2)),1),"Settore",$B949)&lt;&gt;"",GETPIVOTDATA("N. Punti Vendita",$A$1,"Brand",$A949,"Data",DATE(YEAR(INDEX(Tendina_Data,SERVIZIO!$A$2)),MONTH(INDEX(Tendina_Data,SERVIZIO!$A$2)),1),"Settore",$B949),""),IF(AND(GETPIVOTDATA("N. Punti Vendita",$A$1,"Brand",$A949,"Data",DATE(YEAR(INDEX(Tendina_Data,SERVIZIO!$A$2)),MONTH(INDEX(Tendina_Data,SERVIZIO!$A$2)),1),"Settore",INDEX(Tendina_Settori,SERVIZIO!$A$3))&lt;&gt;"",INDEX(Tendina_Settori,SERVIZIO!$A$3)=$B949)=TRUE,GETPIVOTDATA("N. Punti Vendita",$A$1,"Brand",$A949,"Data",DATE(YEAR(INDEX(Tendina_Data,SERVIZIO!$A$2)),MONTH(INDEX(Tendina_Data,SERVIZIO!$A$2)),1),"Settore",INDEX(Tendina_Settori,SERVIZIO!$A$3)),"")),"")</f>
        <v/>
      </c>
      <c r="P949" s="31" t="str">
        <f ca="1">IF(O949&lt;&gt;"",O949-(COUNTIF($O$3:O949,O949)/1000),"")</f>
        <v/>
      </c>
      <c r="Q949" s="31" t="str">
        <f t="shared" ca="1" si="44"/>
        <v/>
      </c>
      <c r="R949" s="31"/>
      <c r="S949" s="31">
        <v>947</v>
      </c>
      <c r="T949" s="31" t="str">
        <f t="shared" ca="1" si="42"/>
        <v/>
      </c>
      <c r="U949" s="31" t="str">
        <f t="shared" ca="1" si="43"/>
        <v/>
      </c>
      <c r="V949" s="31" t="str">
        <f ca="1">IF(INDEX(Tendina_Brand_per_Settore,SERVIZIO!$A$4)='Pivot Punti Vendita'!$T949,'Pivot Punti Vendita'!$U949,"")</f>
        <v/>
      </c>
    </row>
    <row r="950" spans="15:22" x14ac:dyDescent="0.25">
      <c r="O950" s="31" t="str">
        <f ca="1">IFERROR(IF(SERVIZIO!$A$3=1,IF(GETPIVOTDATA("N. Punti Vendita",$A$1,"Brand",$A950,"Data",DATE(YEAR(INDEX(Tendina_Data,SERVIZIO!$A$2)),MONTH(INDEX(Tendina_Data,SERVIZIO!$A$2)),1),"Settore",$B950)&lt;&gt;"",GETPIVOTDATA("N. Punti Vendita",$A$1,"Brand",$A950,"Data",DATE(YEAR(INDEX(Tendina_Data,SERVIZIO!$A$2)),MONTH(INDEX(Tendina_Data,SERVIZIO!$A$2)),1),"Settore",$B950),""),IF(AND(GETPIVOTDATA("N. Punti Vendita",$A$1,"Brand",$A950,"Data",DATE(YEAR(INDEX(Tendina_Data,SERVIZIO!$A$2)),MONTH(INDEX(Tendina_Data,SERVIZIO!$A$2)),1),"Settore",INDEX(Tendina_Settori,SERVIZIO!$A$3))&lt;&gt;"",INDEX(Tendina_Settori,SERVIZIO!$A$3)=$B950)=TRUE,GETPIVOTDATA("N. Punti Vendita",$A$1,"Brand",$A950,"Data",DATE(YEAR(INDEX(Tendina_Data,SERVIZIO!$A$2)),MONTH(INDEX(Tendina_Data,SERVIZIO!$A$2)),1),"Settore",INDEX(Tendina_Settori,SERVIZIO!$A$3)),"")),"")</f>
        <v/>
      </c>
      <c r="P950" s="31" t="str">
        <f ca="1">IF(O950&lt;&gt;"",O950-(COUNTIF($O$3:O950,O950)/1000),"")</f>
        <v/>
      </c>
      <c r="Q950" s="31" t="str">
        <f t="shared" ca="1" si="44"/>
        <v/>
      </c>
      <c r="R950" s="31"/>
      <c r="S950" s="31">
        <v>948</v>
      </c>
      <c r="T950" s="31" t="str">
        <f t="shared" ca="1" si="42"/>
        <v/>
      </c>
      <c r="U950" s="31" t="str">
        <f t="shared" ca="1" si="43"/>
        <v/>
      </c>
      <c r="V950" s="31" t="str">
        <f ca="1">IF(INDEX(Tendina_Brand_per_Settore,SERVIZIO!$A$4)='Pivot Punti Vendita'!$T950,'Pivot Punti Vendita'!$U950,"")</f>
        <v/>
      </c>
    </row>
    <row r="951" spans="15:22" x14ac:dyDescent="0.25">
      <c r="O951" s="31" t="str">
        <f ca="1">IFERROR(IF(SERVIZIO!$A$3=1,IF(GETPIVOTDATA("N. Punti Vendita",$A$1,"Brand",$A951,"Data",DATE(YEAR(INDEX(Tendina_Data,SERVIZIO!$A$2)),MONTH(INDEX(Tendina_Data,SERVIZIO!$A$2)),1),"Settore",$B951)&lt;&gt;"",GETPIVOTDATA("N. Punti Vendita",$A$1,"Brand",$A951,"Data",DATE(YEAR(INDEX(Tendina_Data,SERVIZIO!$A$2)),MONTH(INDEX(Tendina_Data,SERVIZIO!$A$2)),1),"Settore",$B951),""),IF(AND(GETPIVOTDATA("N. Punti Vendita",$A$1,"Brand",$A951,"Data",DATE(YEAR(INDEX(Tendina_Data,SERVIZIO!$A$2)),MONTH(INDEX(Tendina_Data,SERVIZIO!$A$2)),1),"Settore",INDEX(Tendina_Settori,SERVIZIO!$A$3))&lt;&gt;"",INDEX(Tendina_Settori,SERVIZIO!$A$3)=$B951)=TRUE,GETPIVOTDATA("N. Punti Vendita",$A$1,"Brand",$A951,"Data",DATE(YEAR(INDEX(Tendina_Data,SERVIZIO!$A$2)),MONTH(INDEX(Tendina_Data,SERVIZIO!$A$2)),1),"Settore",INDEX(Tendina_Settori,SERVIZIO!$A$3)),"")),"")</f>
        <v/>
      </c>
      <c r="P951" s="31" t="str">
        <f ca="1">IF(O951&lt;&gt;"",O951-(COUNTIF($O$3:O951,O951)/1000),"")</f>
        <v/>
      </c>
      <c r="Q951" s="31" t="str">
        <f t="shared" ca="1" si="44"/>
        <v/>
      </c>
      <c r="R951" s="31"/>
      <c r="S951" s="31">
        <v>949</v>
      </c>
      <c r="T951" s="31" t="str">
        <f t="shared" ca="1" si="42"/>
        <v/>
      </c>
      <c r="U951" s="31" t="str">
        <f t="shared" ca="1" si="43"/>
        <v/>
      </c>
      <c r="V951" s="31" t="str">
        <f ca="1">IF(INDEX(Tendina_Brand_per_Settore,SERVIZIO!$A$4)='Pivot Punti Vendita'!$T951,'Pivot Punti Vendita'!$U951,"")</f>
        <v/>
      </c>
    </row>
    <row r="952" spans="15:22" x14ac:dyDescent="0.25">
      <c r="O952" s="31" t="str">
        <f ca="1">IFERROR(IF(SERVIZIO!$A$3=1,IF(GETPIVOTDATA("N. Punti Vendita",$A$1,"Brand",$A952,"Data",DATE(YEAR(INDEX(Tendina_Data,SERVIZIO!$A$2)),MONTH(INDEX(Tendina_Data,SERVIZIO!$A$2)),1),"Settore",$B952)&lt;&gt;"",GETPIVOTDATA("N. Punti Vendita",$A$1,"Brand",$A952,"Data",DATE(YEAR(INDEX(Tendina_Data,SERVIZIO!$A$2)),MONTH(INDEX(Tendina_Data,SERVIZIO!$A$2)),1),"Settore",$B952),""),IF(AND(GETPIVOTDATA("N. Punti Vendita",$A$1,"Brand",$A952,"Data",DATE(YEAR(INDEX(Tendina_Data,SERVIZIO!$A$2)),MONTH(INDEX(Tendina_Data,SERVIZIO!$A$2)),1),"Settore",INDEX(Tendina_Settori,SERVIZIO!$A$3))&lt;&gt;"",INDEX(Tendina_Settori,SERVIZIO!$A$3)=$B952)=TRUE,GETPIVOTDATA("N. Punti Vendita",$A$1,"Brand",$A952,"Data",DATE(YEAR(INDEX(Tendina_Data,SERVIZIO!$A$2)),MONTH(INDEX(Tendina_Data,SERVIZIO!$A$2)),1),"Settore",INDEX(Tendina_Settori,SERVIZIO!$A$3)),"")),"")</f>
        <v/>
      </c>
      <c r="P952" s="31" t="str">
        <f ca="1">IF(O952&lt;&gt;"",O952-(COUNTIF($O$3:O952,O952)/1000),"")</f>
        <v/>
      </c>
      <c r="Q952" s="31" t="str">
        <f t="shared" ca="1" si="44"/>
        <v/>
      </c>
      <c r="R952" s="31"/>
      <c r="S952" s="31">
        <v>950</v>
      </c>
      <c r="T952" s="31" t="str">
        <f t="shared" ca="1" si="42"/>
        <v/>
      </c>
      <c r="U952" s="31" t="str">
        <f t="shared" ca="1" si="43"/>
        <v/>
      </c>
      <c r="V952" s="31" t="str">
        <f ca="1">IF(INDEX(Tendina_Brand_per_Settore,SERVIZIO!$A$4)='Pivot Punti Vendita'!$T952,'Pivot Punti Vendita'!$U952,"")</f>
        <v/>
      </c>
    </row>
    <row r="953" spans="15:22" x14ac:dyDescent="0.25">
      <c r="O953" s="31" t="str">
        <f ca="1">IFERROR(IF(SERVIZIO!$A$3=1,IF(GETPIVOTDATA("N. Punti Vendita",$A$1,"Brand",$A953,"Data",DATE(YEAR(INDEX(Tendina_Data,SERVIZIO!$A$2)),MONTH(INDEX(Tendina_Data,SERVIZIO!$A$2)),1),"Settore",$B953)&lt;&gt;"",GETPIVOTDATA("N. Punti Vendita",$A$1,"Brand",$A953,"Data",DATE(YEAR(INDEX(Tendina_Data,SERVIZIO!$A$2)),MONTH(INDEX(Tendina_Data,SERVIZIO!$A$2)),1),"Settore",$B953),""),IF(AND(GETPIVOTDATA("N. Punti Vendita",$A$1,"Brand",$A953,"Data",DATE(YEAR(INDEX(Tendina_Data,SERVIZIO!$A$2)),MONTH(INDEX(Tendina_Data,SERVIZIO!$A$2)),1),"Settore",INDEX(Tendina_Settori,SERVIZIO!$A$3))&lt;&gt;"",INDEX(Tendina_Settori,SERVIZIO!$A$3)=$B953)=TRUE,GETPIVOTDATA("N. Punti Vendita",$A$1,"Brand",$A953,"Data",DATE(YEAR(INDEX(Tendina_Data,SERVIZIO!$A$2)),MONTH(INDEX(Tendina_Data,SERVIZIO!$A$2)),1),"Settore",INDEX(Tendina_Settori,SERVIZIO!$A$3)),"")),"")</f>
        <v/>
      </c>
      <c r="P953" s="31" t="str">
        <f ca="1">IF(O953&lt;&gt;"",O953-(COUNTIF($O$3:O953,O953)/1000),"")</f>
        <v/>
      </c>
      <c r="Q953" s="31" t="str">
        <f t="shared" ca="1" si="44"/>
        <v/>
      </c>
      <c r="R953" s="31"/>
      <c r="S953" s="31">
        <v>951</v>
      </c>
      <c r="T953" s="31" t="str">
        <f t="shared" ca="1" si="42"/>
        <v/>
      </c>
      <c r="U953" s="31" t="str">
        <f t="shared" ca="1" si="43"/>
        <v/>
      </c>
      <c r="V953" s="31" t="str">
        <f ca="1">IF(INDEX(Tendina_Brand_per_Settore,SERVIZIO!$A$4)='Pivot Punti Vendita'!$T953,'Pivot Punti Vendita'!$U953,"")</f>
        <v/>
      </c>
    </row>
    <row r="954" spans="15:22" x14ac:dyDescent="0.25">
      <c r="O954" s="31" t="str">
        <f ca="1">IFERROR(IF(SERVIZIO!$A$3=1,IF(GETPIVOTDATA("N. Punti Vendita",$A$1,"Brand",$A954,"Data",DATE(YEAR(INDEX(Tendina_Data,SERVIZIO!$A$2)),MONTH(INDEX(Tendina_Data,SERVIZIO!$A$2)),1),"Settore",$B954)&lt;&gt;"",GETPIVOTDATA("N. Punti Vendita",$A$1,"Brand",$A954,"Data",DATE(YEAR(INDEX(Tendina_Data,SERVIZIO!$A$2)),MONTH(INDEX(Tendina_Data,SERVIZIO!$A$2)),1),"Settore",$B954),""),IF(AND(GETPIVOTDATA("N. Punti Vendita",$A$1,"Brand",$A954,"Data",DATE(YEAR(INDEX(Tendina_Data,SERVIZIO!$A$2)),MONTH(INDEX(Tendina_Data,SERVIZIO!$A$2)),1),"Settore",INDEX(Tendina_Settori,SERVIZIO!$A$3))&lt;&gt;"",INDEX(Tendina_Settori,SERVIZIO!$A$3)=$B954)=TRUE,GETPIVOTDATA("N. Punti Vendita",$A$1,"Brand",$A954,"Data",DATE(YEAR(INDEX(Tendina_Data,SERVIZIO!$A$2)),MONTH(INDEX(Tendina_Data,SERVIZIO!$A$2)),1),"Settore",INDEX(Tendina_Settori,SERVIZIO!$A$3)),"")),"")</f>
        <v/>
      </c>
      <c r="P954" s="31" t="str">
        <f ca="1">IF(O954&lt;&gt;"",O954-(COUNTIF($O$3:O954,O954)/1000),"")</f>
        <v/>
      </c>
      <c r="Q954" s="31" t="str">
        <f t="shared" ca="1" si="44"/>
        <v/>
      </c>
      <c r="R954" s="31"/>
      <c r="S954" s="31">
        <v>952</v>
      </c>
      <c r="T954" s="31" t="str">
        <f t="shared" ca="1" si="42"/>
        <v/>
      </c>
      <c r="U954" s="31" t="str">
        <f t="shared" ca="1" si="43"/>
        <v/>
      </c>
      <c r="V954" s="31" t="str">
        <f ca="1">IF(INDEX(Tendina_Brand_per_Settore,SERVIZIO!$A$4)='Pivot Punti Vendita'!$T954,'Pivot Punti Vendita'!$U954,"")</f>
        <v/>
      </c>
    </row>
    <row r="955" spans="15:22" x14ac:dyDescent="0.25">
      <c r="O955" s="31" t="str">
        <f ca="1">IFERROR(IF(SERVIZIO!$A$3=1,IF(GETPIVOTDATA("N. Punti Vendita",$A$1,"Brand",$A955,"Data",DATE(YEAR(INDEX(Tendina_Data,SERVIZIO!$A$2)),MONTH(INDEX(Tendina_Data,SERVIZIO!$A$2)),1),"Settore",$B955)&lt;&gt;"",GETPIVOTDATA("N. Punti Vendita",$A$1,"Brand",$A955,"Data",DATE(YEAR(INDEX(Tendina_Data,SERVIZIO!$A$2)),MONTH(INDEX(Tendina_Data,SERVIZIO!$A$2)),1),"Settore",$B955),""),IF(AND(GETPIVOTDATA("N. Punti Vendita",$A$1,"Brand",$A955,"Data",DATE(YEAR(INDEX(Tendina_Data,SERVIZIO!$A$2)),MONTH(INDEX(Tendina_Data,SERVIZIO!$A$2)),1),"Settore",INDEX(Tendina_Settori,SERVIZIO!$A$3))&lt;&gt;"",INDEX(Tendina_Settori,SERVIZIO!$A$3)=$B955)=TRUE,GETPIVOTDATA("N. Punti Vendita",$A$1,"Brand",$A955,"Data",DATE(YEAR(INDEX(Tendina_Data,SERVIZIO!$A$2)),MONTH(INDEX(Tendina_Data,SERVIZIO!$A$2)),1),"Settore",INDEX(Tendina_Settori,SERVIZIO!$A$3)),"")),"")</f>
        <v/>
      </c>
      <c r="P955" s="31" t="str">
        <f ca="1">IF(O955&lt;&gt;"",O955-(COUNTIF($O$3:O955,O955)/1000),"")</f>
        <v/>
      </c>
      <c r="Q955" s="31" t="str">
        <f t="shared" ca="1" si="44"/>
        <v/>
      </c>
      <c r="R955" s="31"/>
      <c r="S955" s="31">
        <v>953</v>
      </c>
      <c r="T955" s="31" t="str">
        <f t="shared" ca="1" si="42"/>
        <v/>
      </c>
      <c r="U955" s="31" t="str">
        <f t="shared" ca="1" si="43"/>
        <v/>
      </c>
      <c r="V955" s="31" t="str">
        <f ca="1">IF(INDEX(Tendina_Brand_per_Settore,SERVIZIO!$A$4)='Pivot Punti Vendita'!$T955,'Pivot Punti Vendita'!$U955,"")</f>
        <v/>
      </c>
    </row>
    <row r="956" spans="15:22" x14ac:dyDescent="0.25">
      <c r="O956" s="31" t="str">
        <f ca="1">IFERROR(IF(SERVIZIO!$A$3=1,IF(GETPIVOTDATA("N. Punti Vendita",$A$1,"Brand",$A956,"Data",DATE(YEAR(INDEX(Tendina_Data,SERVIZIO!$A$2)),MONTH(INDEX(Tendina_Data,SERVIZIO!$A$2)),1),"Settore",$B956)&lt;&gt;"",GETPIVOTDATA("N. Punti Vendita",$A$1,"Brand",$A956,"Data",DATE(YEAR(INDEX(Tendina_Data,SERVIZIO!$A$2)),MONTH(INDEX(Tendina_Data,SERVIZIO!$A$2)),1),"Settore",$B956),""),IF(AND(GETPIVOTDATA("N. Punti Vendita",$A$1,"Brand",$A956,"Data",DATE(YEAR(INDEX(Tendina_Data,SERVIZIO!$A$2)),MONTH(INDEX(Tendina_Data,SERVIZIO!$A$2)),1),"Settore",INDEX(Tendina_Settori,SERVIZIO!$A$3))&lt;&gt;"",INDEX(Tendina_Settori,SERVIZIO!$A$3)=$B956)=TRUE,GETPIVOTDATA("N. Punti Vendita",$A$1,"Brand",$A956,"Data",DATE(YEAR(INDEX(Tendina_Data,SERVIZIO!$A$2)),MONTH(INDEX(Tendina_Data,SERVIZIO!$A$2)),1),"Settore",INDEX(Tendina_Settori,SERVIZIO!$A$3)),"")),"")</f>
        <v/>
      </c>
      <c r="P956" s="31" t="str">
        <f ca="1">IF(O956&lt;&gt;"",O956-(COUNTIF($O$3:O956,O956)/1000),"")</f>
        <v/>
      </c>
      <c r="Q956" s="31" t="str">
        <f t="shared" ca="1" si="44"/>
        <v/>
      </c>
      <c r="R956" s="31"/>
      <c r="S956" s="31">
        <v>954</v>
      </c>
      <c r="T956" s="31" t="str">
        <f t="shared" ca="1" si="42"/>
        <v/>
      </c>
      <c r="U956" s="31" t="str">
        <f t="shared" ca="1" si="43"/>
        <v/>
      </c>
      <c r="V956" s="31" t="str">
        <f ca="1">IF(INDEX(Tendina_Brand_per_Settore,SERVIZIO!$A$4)='Pivot Punti Vendita'!$T956,'Pivot Punti Vendita'!$U956,"")</f>
        <v/>
      </c>
    </row>
    <row r="957" spans="15:22" x14ac:dyDescent="0.25">
      <c r="O957" s="31" t="str">
        <f ca="1">IFERROR(IF(SERVIZIO!$A$3=1,IF(GETPIVOTDATA("N. Punti Vendita",$A$1,"Brand",$A957,"Data",DATE(YEAR(INDEX(Tendina_Data,SERVIZIO!$A$2)),MONTH(INDEX(Tendina_Data,SERVIZIO!$A$2)),1),"Settore",$B957)&lt;&gt;"",GETPIVOTDATA("N. Punti Vendita",$A$1,"Brand",$A957,"Data",DATE(YEAR(INDEX(Tendina_Data,SERVIZIO!$A$2)),MONTH(INDEX(Tendina_Data,SERVIZIO!$A$2)),1),"Settore",$B957),""),IF(AND(GETPIVOTDATA("N. Punti Vendita",$A$1,"Brand",$A957,"Data",DATE(YEAR(INDEX(Tendina_Data,SERVIZIO!$A$2)),MONTH(INDEX(Tendina_Data,SERVIZIO!$A$2)),1),"Settore",INDEX(Tendina_Settori,SERVIZIO!$A$3))&lt;&gt;"",INDEX(Tendina_Settori,SERVIZIO!$A$3)=$B957)=TRUE,GETPIVOTDATA("N. Punti Vendita",$A$1,"Brand",$A957,"Data",DATE(YEAR(INDEX(Tendina_Data,SERVIZIO!$A$2)),MONTH(INDEX(Tendina_Data,SERVIZIO!$A$2)),1),"Settore",INDEX(Tendina_Settori,SERVIZIO!$A$3)),"")),"")</f>
        <v/>
      </c>
      <c r="P957" s="31" t="str">
        <f ca="1">IF(O957&lt;&gt;"",O957-(COUNTIF($O$3:O957,O957)/1000),"")</f>
        <v/>
      </c>
      <c r="Q957" s="31" t="str">
        <f t="shared" ca="1" si="44"/>
        <v/>
      </c>
      <c r="R957" s="31"/>
      <c r="S957" s="31">
        <v>955</v>
      </c>
      <c r="T957" s="31" t="str">
        <f t="shared" ca="1" si="42"/>
        <v/>
      </c>
      <c r="U957" s="31" t="str">
        <f t="shared" ca="1" si="43"/>
        <v/>
      </c>
      <c r="V957" s="31" t="str">
        <f ca="1">IF(INDEX(Tendina_Brand_per_Settore,SERVIZIO!$A$4)='Pivot Punti Vendita'!$T957,'Pivot Punti Vendita'!$U957,"")</f>
        <v/>
      </c>
    </row>
    <row r="958" spans="15:22" x14ac:dyDescent="0.25">
      <c r="O958" s="31" t="str">
        <f ca="1">IFERROR(IF(SERVIZIO!$A$3=1,IF(GETPIVOTDATA("N. Punti Vendita",$A$1,"Brand",$A958,"Data",DATE(YEAR(INDEX(Tendina_Data,SERVIZIO!$A$2)),MONTH(INDEX(Tendina_Data,SERVIZIO!$A$2)),1),"Settore",$B958)&lt;&gt;"",GETPIVOTDATA("N. Punti Vendita",$A$1,"Brand",$A958,"Data",DATE(YEAR(INDEX(Tendina_Data,SERVIZIO!$A$2)),MONTH(INDEX(Tendina_Data,SERVIZIO!$A$2)),1),"Settore",$B958),""),IF(AND(GETPIVOTDATA("N. Punti Vendita",$A$1,"Brand",$A958,"Data",DATE(YEAR(INDEX(Tendina_Data,SERVIZIO!$A$2)),MONTH(INDEX(Tendina_Data,SERVIZIO!$A$2)),1),"Settore",INDEX(Tendina_Settori,SERVIZIO!$A$3))&lt;&gt;"",INDEX(Tendina_Settori,SERVIZIO!$A$3)=$B958)=TRUE,GETPIVOTDATA("N. Punti Vendita",$A$1,"Brand",$A958,"Data",DATE(YEAR(INDEX(Tendina_Data,SERVIZIO!$A$2)),MONTH(INDEX(Tendina_Data,SERVIZIO!$A$2)),1),"Settore",INDEX(Tendina_Settori,SERVIZIO!$A$3)),"")),"")</f>
        <v/>
      </c>
      <c r="P958" s="31" t="str">
        <f ca="1">IF(O958&lt;&gt;"",O958-(COUNTIF($O$3:O958,O958)/1000),"")</f>
        <v/>
      </c>
      <c r="Q958" s="31" t="str">
        <f t="shared" ca="1" si="44"/>
        <v/>
      </c>
      <c r="R958" s="31"/>
      <c r="S958" s="31">
        <v>956</v>
      </c>
      <c r="T958" s="31" t="str">
        <f t="shared" ca="1" si="42"/>
        <v/>
      </c>
      <c r="U958" s="31" t="str">
        <f t="shared" ca="1" si="43"/>
        <v/>
      </c>
      <c r="V958" s="31" t="str">
        <f ca="1">IF(INDEX(Tendina_Brand_per_Settore,SERVIZIO!$A$4)='Pivot Punti Vendita'!$T958,'Pivot Punti Vendita'!$U958,"")</f>
        <v/>
      </c>
    </row>
    <row r="959" spans="15:22" x14ac:dyDescent="0.25">
      <c r="O959" s="31" t="str">
        <f ca="1">IFERROR(IF(SERVIZIO!$A$3=1,IF(GETPIVOTDATA("N. Punti Vendita",$A$1,"Brand",$A959,"Data",DATE(YEAR(INDEX(Tendina_Data,SERVIZIO!$A$2)),MONTH(INDEX(Tendina_Data,SERVIZIO!$A$2)),1),"Settore",$B959)&lt;&gt;"",GETPIVOTDATA("N. Punti Vendita",$A$1,"Brand",$A959,"Data",DATE(YEAR(INDEX(Tendina_Data,SERVIZIO!$A$2)),MONTH(INDEX(Tendina_Data,SERVIZIO!$A$2)),1),"Settore",$B959),""),IF(AND(GETPIVOTDATA("N. Punti Vendita",$A$1,"Brand",$A959,"Data",DATE(YEAR(INDEX(Tendina_Data,SERVIZIO!$A$2)),MONTH(INDEX(Tendina_Data,SERVIZIO!$A$2)),1),"Settore",INDEX(Tendina_Settori,SERVIZIO!$A$3))&lt;&gt;"",INDEX(Tendina_Settori,SERVIZIO!$A$3)=$B959)=TRUE,GETPIVOTDATA("N. Punti Vendita",$A$1,"Brand",$A959,"Data",DATE(YEAR(INDEX(Tendina_Data,SERVIZIO!$A$2)),MONTH(INDEX(Tendina_Data,SERVIZIO!$A$2)),1),"Settore",INDEX(Tendina_Settori,SERVIZIO!$A$3)),"")),"")</f>
        <v/>
      </c>
      <c r="P959" s="31" t="str">
        <f ca="1">IF(O959&lt;&gt;"",O959-(COUNTIF($O$3:O959,O959)/1000),"")</f>
        <v/>
      </c>
      <c r="Q959" s="31" t="str">
        <f t="shared" ca="1" si="44"/>
        <v/>
      </c>
      <c r="R959" s="31"/>
      <c r="S959" s="31">
        <v>957</v>
      </c>
      <c r="T959" s="31" t="str">
        <f t="shared" ca="1" si="42"/>
        <v/>
      </c>
      <c r="U959" s="31" t="str">
        <f t="shared" ca="1" si="43"/>
        <v/>
      </c>
      <c r="V959" s="31" t="str">
        <f ca="1">IF(INDEX(Tendina_Brand_per_Settore,SERVIZIO!$A$4)='Pivot Punti Vendita'!$T959,'Pivot Punti Vendita'!$U959,"")</f>
        <v/>
      </c>
    </row>
    <row r="960" spans="15:22" x14ac:dyDescent="0.25">
      <c r="O960" s="31" t="str">
        <f ca="1">IFERROR(IF(SERVIZIO!$A$3=1,IF(GETPIVOTDATA("N. Punti Vendita",$A$1,"Brand",$A960,"Data",DATE(YEAR(INDEX(Tendina_Data,SERVIZIO!$A$2)),MONTH(INDEX(Tendina_Data,SERVIZIO!$A$2)),1),"Settore",$B960)&lt;&gt;"",GETPIVOTDATA("N. Punti Vendita",$A$1,"Brand",$A960,"Data",DATE(YEAR(INDEX(Tendina_Data,SERVIZIO!$A$2)),MONTH(INDEX(Tendina_Data,SERVIZIO!$A$2)),1),"Settore",$B960),""),IF(AND(GETPIVOTDATA("N. Punti Vendita",$A$1,"Brand",$A960,"Data",DATE(YEAR(INDEX(Tendina_Data,SERVIZIO!$A$2)),MONTH(INDEX(Tendina_Data,SERVIZIO!$A$2)),1),"Settore",INDEX(Tendina_Settori,SERVIZIO!$A$3))&lt;&gt;"",INDEX(Tendina_Settori,SERVIZIO!$A$3)=$B960)=TRUE,GETPIVOTDATA("N. Punti Vendita",$A$1,"Brand",$A960,"Data",DATE(YEAR(INDEX(Tendina_Data,SERVIZIO!$A$2)),MONTH(INDEX(Tendina_Data,SERVIZIO!$A$2)),1),"Settore",INDEX(Tendina_Settori,SERVIZIO!$A$3)),"")),"")</f>
        <v/>
      </c>
      <c r="P960" s="31" t="str">
        <f ca="1">IF(O960&lt;&gt;"",O960-(COUNTIF($O$3:O960,O960)/1000),"")</f>
        <v/>
      </c>
      <c r="Q960" s="31" t="str">
        <f t="shared" ca="1" si="44"/>
        <v/>
      </c>
      <c r="R960" s="31"/>
      <c r="S960" s="31">
        <v>958</v>
      </c>
      <c r="T960" s="31" t="str">
        <f t="shared" ca="1" si="42"/>
        <v/>
      </c>
      <c r="U960" s="31" t="str">
        <f t="shared" ca="1" si="43"/>
        <v/>
      </c>
      <c r="V960" s="31" t="str">
        <f ca="1">IF(INDEX(Tendina_Brand_per_Settore,SERVIZIO!$A$4)='Pivot Punti Vendita'!$T960,'Pivot Punti Vendita'!$U960,"")</f>
        <v/>
      </c>
    </row>
    <row r="961" spans="15:22" x14ac:dyDescent="0.25">
      <c r="O961" s="31" t="str">
        <f ca="1">IFERROR(IF(SERVIZIO!$A$3=1,IF(GETPIVOTDATA("N. Punti Vendita",$A$1,"Brand",$A961,"Data",DATE(YEAR(INDEX(Tendina_Data,SERVIZIO!$A$2)),MONTH(INDEX(Tendina_Data,SERVIZIO!$A$2)),1),"Settore",$B961)&lt;&gt;"",GETPIVOTDATA("N. Punti Vendita",$A$1,"Brand",$A961,"Data",DATE(YEAR(INDEX(Tendina_Data,SERVIZIO!$A$2)),MONTH(INDEX(Tendina_Data,SERVIZIO!$A$2)),1),"Settore",$B961),""),IF(AND(GETPIVOTDATA("N. Punti Vendita",$A$1,"Brand",$A961,"Data",DATE(YEAR(INDEX(Tendina_Data,SERVIZIO!$A$2)),MONTH(INDEX(Tendina_Data,SERVIZIO!$A$2)),1),"Settore",INDEX(Tendina_Settori,SERVIZIO!$A$3))&lt;&gt;"",INDEX(Tendina_Settori,SERVIZIO!$A$3)=$B961)=TRUE,GETPIVOTDATA("N. Punti Vendita",$A$1,"Brand",$A961,"Data",DATE(YEAR(INDEX(Tendina_Data,SERVIZIO!$A$2)),MONTH(INDEX(Tendina_Data,SERVIZIO!$A$2)),1),"Settore",INDEX(Tendina_Settori,SERVIZIO!$A$3)),"")),"")</f>
        <v/>
      </c>
      <c r="P961" s="31" t="str">
        <f ca="1">IF(O961&lt;&gt;"",O961-(COUNTIF($O$3:O961,O961)/1000),"")</f>
        <v/>
      </c>
      <c r="Q961" s="31" t="str">
        <f t="shared" ca="1" si="44"/>
        <v/>
      </c>
      <c r="R961" s="31"/>
      <c r="S961" s="31">
        <v>959</v>
      </c>
      <c r="T961" s="31" t="str">
        <f t="shared" ca="1" si="42"/>
        <v/>
      </c>
      <c r="U961" s="31" t="str">
        <f t="shared" ca="1" si="43"/>
        <v/>
      </c>
      <c r="V961" s="31" t="str">
        <f ca="1">IF(INDEX(Tendina_Brand_per_Settore,SERVIZIO!$A$4)='Pivot Punti Vendita'!$T961,'Pivot Punti Vendita'!$U961,"")</f>
        <v/>
      </c>
    </row>
    <row r="962" spans="15:22" x14ac:dyDescent="0.25">
      <c r="O962" s="31" t="str">
        <f ca="1">IFERROR(IF(SERVIZIO!$A$3=1,IF(GETPIVOTDATA("N. Punti Vendita",$A$1,"Brand",$A962,"Data",DATE(YEAR(INDEX(Tendina_Data,SERVIZIO!$A$2)),MONTH(INDEX(Tendina_Data,SERVIZIO!$A$2)),1),"Settore",$B962)&lt;&gt;"",GETPIVOTDATA("N. Punti Vendita",$A$1,"Brand",$A962,"Data",DATE(YEAR(INDEX(Tendina_Data,SERVIZIO!$A$2)),MONTH(INDEX(Tendina_Data,SERVIZIO!$A$2)),1),"Settore",$B962),""),IF(AND(GETPIVOTDATA("N. Punti Vendita",$A$1,"Brand",$A962,"Data",DATE(YEAR(INDEX(Tendina_Data,SERVIZIO!$A$2)),MONTH(INDEX(Tendina_Data,SERVIZIO!$A$2)),1),"Settore",INDEX(Tendina_Settori,SERVIZIO!$A$3))&lt;&gt;"",INDEX(Tendina_Settori,SERVIZIO!$A$3)=$B962)=TRUE,GETPIVOTDATA("N. Punti Vendita",$A$1,"Brand",$A962,"Data",DATE(YEAR(INDEX(Tendina_Data,SERVIZIO!$A$2)),MONTH(INDEX(Tendina_Data,SERVIZIO!$A$2)),1),"Settore",INDEX(Tendina_Settori,SERVIZIO!$A$3)),"")),"")</f>
        <v/>
      </c>
      <c r="P962" s="31" t="str">
        <f ca="1">IF(O962&lt;&gt;"",O962-(COUNTIF($O$3:O962,O962)/1000),"")</f>
        <v/>
      </c>
      <c r="Q962" s="31" t="str">
        <f t="shared" ca="1" si="44"/>
        <v/>
      </c>
      <c r="R962" s="31"/>
      <c r="S962" s="31">
        <v>960</v>
      </c>
      <c r="T962" s="31" t="str">
        <f t="shared" ca="1" si="42"/>
        <v/>
      </c>
      <c r="U962" s="31" t="str">
        <f t="shared" ca="1" si="43"/>
        <v/>
      </c>
      <c r="V962" s="31" t="str">
        <f ca="1">IF(INDEX(Tendina_Brand_per_Settore,SERVIZIO!$A$4)='Pivot Punti Vendita'!$T962,'Pivot Punti Vendita'!$U962,"")</f>
        <v/>
      </c>
    </row>
    <row r="963" spans="15:22" x14ac:dyDescent="0.25">
      <c r="O963" s="31" t="str">
        <f ca="1">IFERROR(IF(SERVIZIO!$A$3=1,IF(GETPIVOTDATA("N. Punti Vendita",$A$1,"Brand",$A963,"Data",DATE(YEAR(INDEX(Tendina_Data,SERVIZIO!$A$2)),MONTH(INDEX(Tendina_Data,SERVIZIO!$A$2)),1),"Settore",$B963)&lt;&gt;"",GETPIVOTDATA("N. Punti Vendita",$A$1,"Brand",$A963,"Data",DATE(YEAR(INDEX(Tendina_Data,SERVIZIO!$A$2)),MONTH(INDEX(Tendina_Data,SERVIZIO!$A$2)),1),"Settore",$B963),""),IF(AND(GETPIVOTDATA("N. Punti Vendita",$A$1,"Brand",$A963,"Data",DATE(YEAR(INDEX(Tendina_Data,SERVIZIO!$A$2)),MONTH(INDEX(Tendina_Data,SERVIZIO!$A$2)),1),"Settore",INDEX(Tendina_Settori,SERVIZIO!$A$3))&lt;&gt;"",INDEX(Tendina_Settori,SERVIZIO!$A$3)=$B963)=TRUE,GETPIVOTDATA("N. Punti Vendita",$A$1,"Brand",$A963,"Data",DATE(YEAR(INDEX(Tendina_Data,SERVIZIO!$A$2)),MONTH(INDEX(Tendina_Data,SERVIZIO!$A$2)),1),"Settore",INDEX(Tendina_Settori,SERVIZIO!$A$3)),"")),"")</f>
        <v/>
      </c>
      <c r="P963" s="31" t="str">
        <f ca="1">IF(O963&lt;&gt;"",O963-(COUNTIF($O$3:O963,O963)/1000),"")</f>
        <v/>
      </c>
      <c r="Q963" s="31" t="str">
        <f t="shared" ca="1" si="44"/>
        <v/>
      </c>
      <c r="R963" s="31"/>
      <c r="S963" s="31">
        <v>961</v>
      </c>
      <c r="T963" s="31" t="str">
        <f t="shared" ref="T963:T1002" ca="1" si="45">IFERROR(INDEX($A$3:$A$1002,MATCH($S963,$Q$3:$Q$1002,0)),"")</f>
        <v/>
      </c>
      <c r="U963" s="31" t="str">
        <f t="shared" ref="U963:U1002" ca="1" si="46">IFERROR(INDEX($O$3:$O$1002,MATCH($S963,$Q$3:$Q$1002,0)),"")</f>
        <v/>
      </c>
      <c r="V963" s="31" t="str">
        <f ca="1">IF(INDEX(Tendina_Brand_per_Settore,SERVIZIO!$A$4)='Pivot Punti Vendita'!$T963,'Pivot Punti Vendita'!$U963,"")</f>
        <v/>
      </c>
    </row>
    <row r="964" spans="15:22" x14ac:dyDescent="0.25">
      <c r="O964" s="31" t="str">
        <f ca="1">IFERROR(IF(SERVIZIO!$A$3=1,IF(GETPIVOTDATA("N. Punti Vendita",$A$1,"Brand",$A964,"Data",DATE(YEAR(INDEX(Tendina_Data,SERVIZIO!$A$2)),MONTH(INDEX(Tendina_Data,SERVIZIO!$A$2)),1),"Settore",$B964)&lt;&gt;"",GETPIVOTDATA("N. Punti Vendita",$A$1,"Brand",$A964,"Data",DATE(YEAR(INDEX(Tendina_Data,SERVIZIO!$A$2)),MONTH(INDEX(Tendina_Data,SERVIZIO!$A$2)),1),"Settore",$B964),""),IF(AND(GETPIVOTDATA("N. Punti Vendita",$A$1,"Brand",$A964,"Data",DATE(YEAR(INDEX(Tendina_Data,SERVIZIO!$A$2)),MONTH(INDEX(Tendina_Data,SERVIZIO!$A$2)),1),"Settore",INDEX(Tendina_Settori,SERVIZIO!$A$3))&lt;&gt;"",INDEX(Tendina_Settori,SERVIZIO!$A$3)=$B964)=TRUE,GETPIVOTDATA("N. Punti Vendita",$A$1,"Brand",$A964,"Data",DATE(YEAR(INDEX(Tendina_Data,SERVIZIO!$A$2)),MONTH(INDEX(Tendina_Data,SERVIZIO!$A$2)),1),"Settore",INDEX(Tendina_Settori,SERVIZIO!$A$3)),"")),"")</f>
        <v/>
      </c>
      <c r="P964" s="31" t="str">
        <f ca="1">IF(O964&lt;&gt;"",O964-(COUNTIF($O$3:O964,O964)/1000),"")</f>
        <v/>
      </c>
      <c r="Q964" s="31" t="str">
        <f t="shared" ref="Q964:Q1002" ca="1" si="47">IFERROR(RANK($P964,$P$3:$P$1002),"")</f>
        <v/>
      </c>
      <c r="R964" s="31"/>
      <c r="S964" s="31">
        <v>962</v>
      </c>
      <c r="T964" s="31" t="str">
        <f t="shared" ca="1" si="45"/>
        <v/>
      </c>
      <c r="U964" s="31" t="str">
        <f t="shared" ca="1" si="46"/>
        <v/>
      </c>
      <c r="V964" s="31" t="str">
        <f ca="1">IF(INDEX(Tendina_Brand_per_Settore,SERVIZIO!$A$4)='Pivot Punti Vendita'!$T964,'Pivot Punti Vendita'!$U964,"")</f>
        <v/>
      </c>
    </row>
    <row r="965" spans="15:22" x14ac:dyDescent="0.25">
      <c r="O965" s="31" t="str">
        <f ca="1">IFERROR(IF(SERVIZIO!$A$3=1,IF(GETPIVOTDATA("N. Punti Vendita",$A$1,"Brand",$A965,"Data",DATE(YEAR(INDEX(Tendina_Data,SERVIZIO!$A$2)),MONTH(INDEX(Tendina_Data,SERVIZIO!$A$2)),1),"Settore",$B965)&lt;&gt;"",GETPIVOTDATA("N. Punti Vendita",$A$1,"Brand",$A965,"Data",DATE(YEAR(INDEX(Tendina_Data,SERVIZIO!$A$2)),MONTH(INDEX(Tendina_Data,SERVIZIO!$A$2)),1),"Settore",$B965),""),IF(AND(GETPIVOTDATA("N. Punti Vendita",$A$1,"Brand",$A965,"Data",DATE(YEAR(INDEX(Tendina_Data,SERVIZIO!$A$2)),MONTH(INDEX(Tendina_Data,SERVIZIO!$A$2)),1),"Settore",INDEX(Tendina_Settori,SERVIZIO!$A$3))&lt;&gt;"",INDEX(Tendina_Settori,SERVIZIO!$A$3)=$B965)=TRUE,GETPIVOTDATA("N. Punti Vendita",$A$1,"Brand",$A965,"Data",DATE(YEAR(INDEX(Tendina_Data,SERVIZIO!$A$2)),MONTH(INDEX(Tendina_Data,SERVIZIO!$A$2)),1),"Settore",INDEX(Tendina_Settori,SERVIZIO!$A$3)),"")),"")</f>
        <v/>
      </c>
      <c r="P965" s="31" t="str">
        <f ca="1">IF(O965&lt;&gt;"",O965-(COUNTIF($O$3:O965,O965)/1000),"")</f>
        <v/>
      </c>
      <c r="Q965" s="31" t="str">
        <f t="shared" ca="1" si="47"/>
        <v/>
      </c>
      <c r="R965" s="31"/>
      <c r="S965" s="31">
        <v>963</v>
      </c>
      <c r="T965" s="31" t="str">
        <f t="shared" ca="1" si="45"/>
        <v/>
      </c>
      <c r="U965" s="31" t="str">
        <f t="shared" ca="1" si="46"/>
        <v/>
      </c>
      <c r="V965" s="31" t="str">
        <f ca="1">IF(INDEX(Tendina_Brand_per_Settore,SERVIZIO!$A$4)='Pivot Punti Vendita'!$T965,'Pivot Punti Vendita'!$U965,"")</f>
        <v/>
      </c>
    </row>
    <row r="966" spans="15:22" x14ac:dyDescent="0.25">
      <c r="O966" s="31" t="str">
        <f ca="1">IFERROR(IF(SERVIZIO!$A$3=1,IF(GETPIVOTDATA("N. Punti Vendita",$A$1,"Brand",$A966,"Data",DATE(YEAR(INDEX(Tendina_Data,SERVIZIO!$A$2)),MONTH(INDEX(Tendina_Data,SERVIZIO!$A$2)),1),"Settore",$B966)&lt;&gt;"",GETPIVOTDATA("N. Punti Vendita",$A$1,"Brand",$A966,"Data",DATE(YEAR(INDEX(Tendina_Data,SERVIZIO!$A$2)),MONTH(INDEX(Tendina_Data,SERVIZIO!$A$2)),1),"Settore",$B966),""),IF(AND(GETPIVOTDATA("N. Punti Vendita",$A$1,"Brand",$A966,"Data",DATE(YEAR(INDEX(Tendina_Data,SERVIZIO!$A$2)),MONTH(INDEX(Tendina_Data,SERVIZIO!$A$2)),1),"Settore",INDEX(Tendina_Settori,SERVIZIO!$A$3))&lt;&gt;"",INDEX(Tendina_Settori,SERVIZIO!$A$3)=$B966)=TRUE,GETPIVOTDATA("N. Punti Vendita",$A$1,"Brand",$A966,"Data",DATE(YEAR(INDEX(Tendina_Data,SERVIZIO!$A$2)),MONTH(INDEX(Tendina_Data,SERVIZIO!$A$2)),1),"Settore",INDEX(Tendina_Settori,SERVIZIO!$A$3)),"")),"")</f>
        <v/>
      </c>
      <c r="P966" s="31" t="str">
        <f ca="1">IF(O966&lt;&gt;"",O966-(COUNTIF($O$3:O966,O966)/1000),"")</f>
        <v/>
      </c>
      <c r="Q966" s="31" t="str">
        <f t="shared" ca="1" si="47"/>
        <v/>
      </c>
      <c r="R966" s="31"/>
      <c r="S966" s="31">
        <v>964</v>
      </c>
      <c r="T966" s="31" t="str">
        <f t="shared" ca="1" si="45"/>
        <v/>
      </c>
      <c r="U966" s="31" t="str">
        <f t="shared" ca="1" si="46"/>
        <v/>
      </c>
      <c r="V966" s="31" t="str">
        <f ca="1">IF(INDEX(Tendina_Brand_per_Settore,SERVIZIO!$A$4)='Pivot Punti Vendita'!$T966,'Pivot Punti Vendita'!$U966,"")</f>
        <v/>
      </c>
    </row>
    <row r="967" spans="15:22" x14ac:dyDescent="0.25">
      <c r="O967" s="31" t="str">
        <f ca="1">IFERROR(IF(SERVIZIO!$A$3=1,IF(GETPIVOTDATA("N. Punti Vendita",$A$1,"Brand",$A967,"Data",DATE(YEAR(INDEX(Tendina_Data,SERVIZIO!$A$2)),MONTH(INDEX(Tendina_Data,SERVIZIO!$A$2)),1),"Settore",$B967)&lt;&gt;"",GETPIVOTDATA("N. Punti Vendita",$A$1,"Brand",$A967,"Data",DATE(YEAR(INDEX(Tendina_Data,SERVIZIO!$A$2)),MONTH(INDEX(Tendina_Data,SERVIZIO!$A$2)),1),"Settore",$B967),""),IF(AND(GETPIVOTDATA("N. Punti Vendita",$A$1,"Brand",$A967,"Data",DATE(YEAR(INDEX(Tendina_Data,SERVIZIO!$A$2)),MONTH(INDEX(Tendina_Data,SERVIZIO!$A$2)),1),"Settore",INDEX(Tendina_Settori,SERVIZIO!$A$3))&lt;&gt;"",INDEX(Tendina_Settori,SERVIZIO!$A$3)=$B967)=TRUE,GETPIVOTDATA("N. Punti Vendita",$A$1,"Brand",$A967,"Data",DATE(YEAR(INDEX(Tendina_Data,SERVIZIO!$A$2)),MONTH(INDEX(Tendina_Data,SERVIZIO!$A$2)),1),"Settore",INDEX(Tendina_Settori,SERVIZIO!$A$3)),"")),"")</f>
        <v/>
      </c>
      <c r="P967" s="31" t="str">
        <f ca="1">IF(O967&lt;&gt;"",O967-(COUNTIF($O$3:O967,O967)/1000),"")</f>
        <v/>
      </c>
      <c r="Q967" s="31" t="str">
        <f t="shared" ca="1" si="47"/>
        <v/>
      </c>
      <c r="R967" s="31"/>
      <c r="S967" s="31">
        <v>965</v>
      </c>
      <c r="T967" s="31" t="str">
        <f t="shared" ca="1" si="45"/>
        <v/>
      </c>
      <c r="U967" s="31" t="str">
        <f t="shared" ca="1" si="46"/>
        <v/>
      </c>
      <c r="V967" s="31" t="str">
        <f ca="1">IF(INDEX(Tendina_Brand_per_Settore,SERVIZIO!$A$4)='Pivot Punti Vendita'!$T967,'Pivot Punti Vendita'!$U967,"")</f>
        <v/>
      </c>
    </row>
    <row r="968" spans="15:22" x14ac:dyDescent="0.25">
      <c r="O968" s="31" t="str">
        <f ca="1">IFERROR(IF(SERVIZIO!$A$3=1,IF(GETPIVOTDATA("N. Punti Vendita",$A$1,"Brand",$A968,"Data",DATE(YEAR(INDEX(Tendina_Data,SERVIZIO!$A$2)),MONTH(INDEX(Tendina_Data,SERVIZIO!$A$2)),1),"Settore",$B968)&lt;&gt;"",GETPIVOTDATA("N. Punti Vendita",$A$1,"Brand",$A968,"Data",DATE(YEAR(INDEX(Tendina_Data,SERVIZIO!$A$2)),MONTH(INDEX(Tendina_Data,SERVIZIO!$A$2)),1),"Settore",$B968),""),IF(AND(GETPIVOTDATA("N. Punti Vendita",$A$1,"Brand",$A968,"Data",DATE(YEAR(INDEX(Tendina_Data,SERVIZIO!$A$2)),MONTH(INDEX(Tendina_Data,SERVIZIO!$A$2)),1),"Settore",INDEX(Tendina_Settori,SERVIZIO!$A$3))&lt;&gt;"",INDEX(Tendina_Settori,SERVIZIO!$A$3)=$B968)=TRUE,GETPIVOTDATA("N. Punti Vendita",$A$1,"Brand",$A968,"Data",DATE(YEAR(INDEX(Tendina_Data,SERVIZIO!$A$2)),MONTH(INDEX(Tendina_Data,SERVIZIO!$A$2)),1),"Settore",INDEX(Tendina_Settori,SERVIZIO!$A$3)),"")),"")</f>
        <v/>
      </c>
      <c r="P968" s="31" t="str">
        <f ca="1">IF(O968&lt;&gt;"",O968-(COUNTIF($O$3:O968,O968)/1000),"")</f>
        <v/>
      </c>
      <c r="Q968" s="31" t="str">
        <f t="shared" ca="1" si="47"/>
        <v/>
      </c>
      <c r="R968" s="31"/>
      <c r="S968" s="31">
        <v>966</v>
      </c>
      <c r="T968" s="31" t="str">
        <f t="shared" ca="1" si="45"/>
        <v/>
      </c>
      <c r="U968" s="31" t="str">
        <f t="shared" ca="1" si="46"/>
        <v/>
      </c>
      <c r="V968" s="31" t="str">
        <f ca="1">IF(INDEX(Tendina_Brand_per_Settore,SERVIZIO!$A$4)='Pivot Punti Vendita'!$T968,'Pivot Punti Vendita'!$U968,"")</f>
        <v/>
      </c>
    </row>
    <row r="969" spans="15:22" x14ac:dyDescent="0.25">
      <c r="O969" s="31" t="str">
        <f ca="1">IFERROR(IF(SERVIZIO!$A$3=1,IF(GETPIVOTDATA("N. Punti Vendita",$A$1,"Brand",$A969,"Data",DATE(YEAR(INDEX(Tendina_Data,SERVIZIO!$A$2)),MONTH(INDEX(Tendina_Data,SERVIZIO!$A$2)),1),"Settore",$B969)&lt;&gt;"",GETPIVOTDATA("N. Punti Vendita",$A$1,"Brand",$A969,"Data",DATE(YEAR(INDEX(Tendina_Data,SERVIZIO!$A$2)),MONTH(INDEX(Tendina_Data,SERVIZIO!$A$2)),1),"Settore",$B969),""),IF(AND(GETPIVOTDATA("N. Punti Vendita",$A$1,"Brand",$A969,"Data",DATE(YEAR(INDEX(Tendina_Data,SERVIZIO!$A$2)),MONTH(INDEX(Tendina_Data,SERVIZIO!$A$2)),1),"Settore",INDEX(Tendina_Settori,SERVIZIO!$A$3))&lt;&gt;"",INDEX(Tendina_Settori,SERVIZIO!$A$3)=$B969)=TRUE,GETPIVOTDATA("N. Punti Vendita",$A$1,"Brand",$A969,"Data",DATE(YEAR(INDEX(Tendina_Data,SERVIZIO!$A$2)),MONTH(INDEX(Tendina_Data,SERVIZIO!$A$2)),1),"Settore",INDEX(Tendina_Settori,SERVIZIO!$A$3)),"")),"")</f>
        <v/>
      </c>
      <c r="P969" s="31" t="str">
        <f ca="1">IF(O969&lt;&gt;"",O969-(COUNTIF($O$3:O969,O969)/1000),"")</f>
        <v/>
      </c>
      <c r="Q969" s="31" t="str">
        <f t="shared" ca="1" si="47"/>
        <v/>
      </c>
      <c r="R969" s="31"/>
      <c r="S969" s="31">
        <v>967</v>
      </c>
      <c r="T969" s="31" t="str">
        <f t="shared" ca="1" si="45"/>
        <v/>
      </c>
      <c r="U969" s="31" t="str">
        <f t="shared" ca="1" si="46"/>
        <v/>
      </c>
      <c r="V969" s="31" t="str">
        <f ca="1">IF(INDEX(Tendina_Brand_per_Settore,SERVIZIO!$A$4)='Pivot Punti Vendita'!$T969,'Pivot Punti Vendita'!$U969,"")</f>
        <v/>
      </c>
    </row>
    <row r="970" spans="15:22" x14ac:dyDescent="0.25">
      <c r="O970" s="31" t="str">
        <f ca="1">IFERROR(IF(SERVIZIO!$A$3=1,IF(GETPIVOTDATA("N. Punti Vendita",$A$1,"Brand",$A970,"Data",DATE(YEAR(INDEX(Tendina_Data,SERVIZIO!$A$2)),MONTH(INDEX(Tendina_Data,SERVIZIO!$A$2)),1),"Settore",$B970)&lt;&gt;"",GETPIVOTDATA("N. Punti Vendita",$A$1,"Brand",$A970,"Data",DATE(YEAR(INDEX(Tendina_Data,SERVIZIO!$A$2)),MONTH(INDEX(Tendina_Data,SERVIZIO!$A$2)),1),"Settore",$B970),""),IF(AND(GETPIVOTDATA("N. Punti Vendita",$A$1,"Brand",$A970,"Data",DATE(YEAR(INDEX(Tendina_Data,SERVIZIO!$A$2)),MONTH(INDEX(Tendina_Data,SERVIZIO!$A$2)),1),"Settore",INDEX(Tendina_Settori,SERVIZIO!$A$3))&lt;&gt;"",INDEX(Tendina_Settori,SERVIZIO!$A$3)=$B970)=TRUE,GETPIVOTDATA("N. Punti Vendita",$A$1,"Brand",$A970,"Data",DATE(YEAR(INDEX(Tendina_Data,SERVIZIO!$A$2)),MONTH(INDEX(Tendina_Data,SERVIZIO!$A$2)),1),"Settore",INDEX(Tendina_Settori,SERVIZIO!$A$3)),"")),"")</f>
        <v/>
      </c>
      <c r="P970" s="31" t="str">
        <f ca="1">IF(O970&lt;&gt;"",O970-(COUNTIF($O$3:O970,O970)/1000),"")</f>
        <v/>
      </c>
      <c r="Q970" s="31" t="str">
        <f t="shared" ca="1" si="47"/>
        <v/>
      </c>
      <c r="R970" s="31"/>
      <c r="S970" s="31">
        <v>968</v>
      </c>
      <c r="T970" s="31" t="str">
        <f t="shared" ca="1" si="45"/>
        <v/>
      </c>
      <c r="U970" s="31" t="str">
        <f t="shared" ca="1" si="46"/>
        <v/>
      </c>
      <c r="V970" s="31" t="str">
        <f ca="1">IF(INDEX(Tendina_Brand_per_Settore,SERVIZIO!$A$4)='Pivot Punti Vendita'!$T970,'Pivot Punti Vendita'!$U970,"")</f>
        <v/>
      </c>
    </row>
    <row r="971" spans="15:22" x14ac:dyDescent="0.25">
      <c r="O971" s="31" t="str">
        <f ca="1">IFERROR(IF(SERVIZIO!$A$3=1,IF(GETPIVOTDATA("N. Punti Vendita",$A$1,"Brand",$A971,"Data",DATE(YEAR(INDEX(Tendina_Data,SERVIZIO!$A$2)),MONTH(INDEX(Tendina_Data,SERVIZIO!$A$2)),1),"Settore",$B971)&lt;&gt;"",GETPIVOTDATA("N. Punti Vendita",$A$1,"Brand",$A971,"Data",DATE(YEAR(INDEX(Tendina_Data,SERVIZIO!$A$2)),MONTH(INDEX(Tendina_Data,SERVIZIO!$A$2)),1),"Settore",$B971),""),IF(AND(GETPIVOTDATA("N. Punti Vendita",$A$1,"Brand",$A971,"Data",DATE(YEAR(INDEX(Tendina_Data,SERVIZIO!$A$2)),MONTH(INDEX(Tendina_Data,SERVIZIO!$A$2)),1),"Settore",INDEX(Tendina_Settori,SERVIZIO!$A$3))&lt;&gt;"",INDEX(Tendina_Settori,SERVIZIO!$A$3)=$B971)=TRUE,GETPIVOTDATA("N. Punti Vendita",$A$1,"Brand",$A971,"Data",DATE(YEAR(INDEX(Tendina_Data,SERVIZIO!$A$2)),MONTH(INDEX(Tendina_Data,SERVIZIO!$A$2)),1),"Settore",INDEX(Tendina_Settori,SERVIZIO!$A$3)),"")),"")</f>
        <v/>
      </c>
      <c r="P971" s="31" t="str">
        <f ca="1">IF(O971&lt;&gt;"",O971-(COUNTIF($O$3:O971,O971)/1000),"")</f>
        <v/>
      </c>
      <c r="Q971" s="31" t="str">
        <f t="shared" ca="1" si="47"/>
        <v/>
      </c>
      <c r="R971" s="31"/>
      <c r="S971" s="31">
        <v>969</v>
      </c>
      <c r="T971" s="31" t="str">
        <f t="shared" ca="1" si="45"/>
        <v/>
      </c>
      <c r="U971" s="31" t="str">
        <f t="shared" ca="1" si="46"/>
        <v/>
      </c>
      <c r="V971" s="31" t="str">
        <f ca="1">IF(INDEX(Tendina_Brand_per_Settore,SERVIZIO!$A$4)='Pivot Punti Vendita'!$T971,'Pivot Punti Vendita'!$U971,"")</f>
        <v/>
      </c>
    </row>
    <row r="972" spans="15:22" x14ac:dyDescent="0.25">
      <c r="O972" s="31" t="str">
        <f ca="1">IFERROR(IF(SERVIZIO!$A$3=1,IF(GETPIVOTDATA("N. Punti Vendita",$A$1,"Brand",$A972,"Data",DATE(YEAR(INDEX(Tendina_Data,SERVIZIO!$A$2)),MONTH(INDEX(Tendina_Data,SERVIZIO!$A$2)),1),"Settore",$B972)&lt;&gt;"",GETPIVOTDATA("N. Punti Vendita",$A$1,"Brand",$A972,"Data",DATE(YEAR(INDEX(Tendina_Data,SERVIZIO!$A$2)),MONTH(INDEX(Tendina_Data,SERVIZIO!$A$2)),1),"Settore",$B972),""),IF(AND(GETPIVOTDATA("N. Punti Vendita",$A$1,"Brand",$A972,"Data",DATE(YEAR(INDEX(Tendina_Data,SERVIZIO!$A$2)),MONTH(INDEX(Tendina_Data,SERVIZIO!$A$2)),1),"Settore",INDEX(Tendina_Settori,SERVIZIO!$A$3))&lt;&gt;"",INDEX(Tendina_Settori,SERVIZIO!$A$3)=$B972)=TRUE,GETPIVOTDATA("N. Punti Vendita",$A$1,"Brand",$A972,"Data",DATE(YEAR(INDEX(Tendina_Data,SERVIZIO!$A$2)),MONTH(INDEX(Tendina_Data,SERVIZIO!$A$2)),1),"Settore",INDEX(Tendina_Settori,SERVIZIO!$A$3)),"")),"")</f>
        <v/>
      </c>
      <c r="P972" s="31" t="str">
        <f ca="1">IF(O972&lt;&gt;"",O972-(COUNTIF($O$3:O972,O972)/1000),"")</f>
        <v/>
      </c>
      <c r="Q972" s="31" t="str">
        <f t="shared" ca="1" si="47"/>
        <v/>
      </c>
      <c r="R972" s="31"/>
      <c r="S972" s="31">
        <v>970</v>
      </c>
      <c r="T972" s="31" t="str">
        <f t="shared" ca="1" si="45"/>
        <v/>
      </c>
      <c r="U972" s="31" t="str">
        <f t="shared" ca="1" si="46"/>
        <v/>
      </c>
      <c r="V972" s="31" t="str">
        <f ca="1">IF(INDEX(Tendina_Brand_per_Settore,SERVIZIO!$A$4)='Pivot Punti Vendita'!$T972,'Pivot Punti Vendita'!$U972,"")</f>
        <v/>
      </c>
    </row>
    <row r="973" spans="15:22" x14ac:dyDescent="0.25">
      <c r="O973" s="31" t="str">
        <f ca="1">IFERROR(IF(SERVIZIO!$A$3=1,IF(GETPIVOTDATA("N. Punti Vendita",$A$1,"Brand",$A973,"Data",DATE(YEAR(INDEX(Tendina_Data,SERVIZIO!$A$2)),MONTH(INDEX(Tendina_Data,SERVIZIO!$A$2)),1),"Settore",$B973)&lt;&gt;"",GETPIVOTDATA("N. Punti Vendita",$A$1,"Brand",$A973,"Data",DATE(YEAR(INDEX(Tendina_Data,SERVIZIO!$A$2)),MONTH(INDEX(Tendina_Data,SERVIZIO!$A$2)),1),"Settore",$B973),""),IF(AND(GETPIVOTDATA("N. Punti Vendita",$A$1,"Brand",$A973,"Data",DATE(YEAR(INDEX(Tendina_Data,SERVIZIO!$A$2)),MONTH(INDEX(Tendina_Data,SERVIZIO!$A$2)),1),"Settore",INDEX(Tendina_Settori,SERVIZIO!$A$3))&lt;&gt;"",INDEX(Tendina_Settori,SERVIZIO!$A$3)=$B973)=TRUE,GETPIVOTDATA("N. Punti Vendita",$A$1,"Brand",$A973,"Data",DATE(YEAR(INDEX(Tendina_Data,SERVIZIO!$A$2)),MONTH(INDEX(Tendina_Data,SERVIZIO!$A$2)),1),"Settore",INDEX(Tendina_Settori,SERVIZIO!$A$3)),"")),"")</f>
        <v/>
      </c>
      <c r="P973" s="31" t="str">
        <f ca="1">IF(O973&lt;&gt;"",O973-(COUNTIF($O$3:O973,O973)/1000),"")</f>
        <v/>
      </c>
      <c r="Q973" s="31" t="str">
        <f t="shared" ca="1" si="47"/>
        <v/>
      </c>
      <c r="R973" s="31"/>
      <c r="S973" s="31">
        <v>971</v>
      </c>
      <c r="T973" s="31" t="str">
        <f t="shared" ca="1" si="45"/>
        <v/>
      </c>
      <c r="U973" s="31" t="str">
        <f t="shared" ca="1" si="46"/>
        <v/>
      </c>
      <c r="V973" s="31" t="str">
        <f ca="1">IF(INDEX(Tendina_Brand_per_Settore,SERVIZIO!$A$4)='Pivot Punti Vendita'!$T973,'Pivot Punti Vendita'!$U973,"")</f>
        <v/>
      </c>
    </row>
    <row r="974" spans="15:22" x14ac:dyDescent="0.25">
      <c r="O974" s="31" t="str">
        <f ca="1">IFERROR(IF(SERVIZIO!$A$3=1,IF(GETPIVOTDATA("N. Punti Vendita",$A$1,"Brand",$A974,"Data",DATE(YEAR(INDEX(Tendina_Data,SERVIZIO!$A$2)),MONTH(INDEX(Tendina_Data,SERVIZIO!$A$2)),1),"Settore",$B974)&lt;&gt;"",GETPIVOTDATA("N. Punti Vendita",$A$1,"Brand",$A974,"Data",DATE(YEAR(INDEX(Tendina_Data,SERVIZIO!$A$2)),MONTH(INDEX(Tendina_Data,SERVIZIO!$A$2)),1),"Settore",$B974),""),IF(AND(GETPIVOTDATA("N. Punti Vendita",$A$1,"Brand",$A974,"Data",DATE(YEAR(INDEX(Tendina_Data,SERVIZIO!$A$2)),MONTH(INDEX(Tendina_Data,SERVIZIO!$A$2)),1),"Settore",INDEX(Tendina_Settori,SERVIZIO!$A$3))&lt;&gt;"",INDEX(Tendina_Settori,SERVIZIO!$A$3)=$B974)=TRUE,GETPIVOTDATA("N. Punti Vendita",$A$1,"Brand",$A974,"Data",DATE(YEAR(INDEX(Tendina_Data,SERVIZIO!$A$2)),MONTH(INDEX(Tendina_Data,SERVIZIO!$A$2)),1),"Settore",INDEX(Tendina_Settori,SERVIZIO!$A$3)),"")),"")</f>
        <v/>
      </c>
      <c r="P974" s="31" t="str">
        <f ca="1">IF(O974&lt;&gt;"",O974-(COUNTIF($O$3:O974,O974)/1000),"")</f>
        <v/>
      </c>
      <c r="Q974" s="31" t="str">
        <f t="shared" ca="1" si="47"/>
        <v/>
      </c>
      <c r="R974" s="31"/>
      <c r="S974" s="31">
        <v>972</v>
      </c>
      <c r="T974" s="31" t="str">
        <f t="shared" ca="1" si="45"/>
        <v/>
      </c>
      <c r="U974" s="31" t="str">
        <f t="shared" ca="1" si="46"/>
        <v/>
      </c>
      <c r="V974" s="31" t="str">
        <f ca="1">IF(INDEX(Tendina_Brand_per_Settore,SERVIZIO!$A$4)='Pivot Punti Vendita'!$T974,'Pivot Punti Vendita'!$U974,"")</f>
        <v/>
      </c>
    </row>
    <row r="975" spans="15:22" x14ac:dyDescent="0.25">
      <c r="O975" s="31" t="str">
        <f ca="1">IFERROR(IF(SERVIZIO!$A$3=1,IF(GETPIVOTDATA("N. Punti Vendita",$A$1,"Brand",$A975,"Data",DATE(YEAR(INDEX(Tendina_Data,SERVIZIO!$A$2)),MONTH(INDEX(Tendina_Data,SERVIZIO!$A$2)),1),"Settore",$B975)&lt;&gt;"",GETPIVOTDATA("N. Punti Vendita",$A$1,"Brand",$A975,"Data",DATE(YEAR(INDEX(Tendina_Data,SERVIZIO!$A$2)),MONTH(INDEX(Tendina_Data,SERVIZIO!$A$2)),1),"Settore",$B975),""),IF(AND(GETPIVOTDATA("N. Punti Vendita",$A$1,"Brand",$A975,"Data",DATE(YEAR(INDEX(Tendina_Data,SERVIZIO!$A$2)),MONTH(INDEX(Tendina_Data,SERVIZIO!$A$2)),1),"Settore",INDEX(Tendina_Settori,SERVIZIO!$A$3))&lt;&gt;"",INDEX(Tendina_Settori,SERVIZIO!$A$3)=$B975)=TRUE,GETPIVOTDATA("N. Punti Vendita",$A$1,"Brand",$A975,"Data",DATE(YEAR(INDEX(Tendina_Data,SERVIZIO!$A$2)),MONTH(INDEX(Tendina_Data,SERVIZIO!$A$2)),1),"Settore",INDEX(Tendina_Settori,SERVIZIO!$A$3)),"")),"")</f>
        <v/>
      </c>
      <c r="P975" s="31" t="str">
        <f ca="1">IF(O975&lt;&gt;"",O975-(COUNTIF($O$3:O975,O975)/1000),"")</f>
        <v/>
      </c>
      <c r="Q975" s="31" t="str">
        <f t="shared" ca="1" si="47"/>
        <v/>
      </c>
      <c r="R975" s="31"/>
      <c r="S975" s="31">
        <v>973</v>
      </c>
      <c r="T975" s="31" t="str">
        <f t="shared" ca="1" si="45"/>
        <v/>
      </c>
      <c r="U975" s="31" t="str">
        <f t="shared" ca="1" si="46"/>
        <v/>
      </c>
      <c r="V975" s="31" t="str">
        <f ca="1">IF(INDEX(Tendina_Brand_per_Settore,SERVIZIO!$A$4)='Pivot Punti Vendita'!$T975,'Pivot Punti Vendita'!$U975,"")</f>
        <v/>
      </c>
    </row>
    <row r="976" spans="15:22" x14ac:dyDescent="0.25">
      <c r="O976" s="31" t="str">
        <f ca="1">IFERROR(IF(SERVIZIO!$A$3=1,IF(GETPIVOTDATA("N. Punti Vendita",$A$1,"Brand",$A976,"Data",DATE(YEAR(INDEX(Tendina_Data,SERVIZIO!$A$2)),MONTH(INDEX(Tendina_Data,SERVIZIO!$A$2)),1),"Settore",$B976)&lt;&gt;"",GETPIVOTDATA("N. Punti Vendita",$A$1,"Brand",$A976,"Data",DATE(YEAR(INDEX(Tendina_Data,SERVIZIO!$A$2)),MONTH(INDEX(Tendina_Data,SERVIZIO!$A$2)),1),"Settore",$B976),""),IF(AND(GETPIVOTDATA("N. Punti Vendita",$A$1,"Brand",$A976,"Data",DATE(YEAR(INDEX(Tendina_Data,SERVIZIO!$A$2)),MONTH(INDEX(Tendina_Data,SERVIZIO!$A$2)),1),"Settore",INDEX(Tendina_Settori,SERVIZIO!$A$3))&lt;&gt;"",INDEX(Tendina_Settori,SERVIZIO!$A$3)=$B976)=TRUE,GETPIVOTDATA("N. Punti Vendita",$A$1,"Brand",$A976,"Data",DATE(YEAR(INDEX(Tendina_Data,SERVIZIO!$A$2)),MONTH(INDEX(Tendina_Data,SERVIZIO!$A$2)),1),"Settore",INDEX(Tendina_Settori,SERVIZIO!$A$3)),"")),"")</f>
        <v/>
      </c>
      <c r="P976" s="31" t="str">
        <f ca="1">IF(O976&lt;&gt;"",O976-(COUNTIF($O$3:O976,O976)/1000),"")</f>
        <v/>
      </c>
      <c r="Q976" s="31" t="str">
        <f t="shared" ca="1" si="47"/>
        <v/>
      </c>
      <c r="R976" s="31"/>
      <c r="S976" s="31">
        <v>974</v>
      </c>
      <c r="T976" s="31" t="str">
        <f t="shared" ca="1" si="45"/>
        <v/>
      </c>
      <c r="U976" s="31" t="str">
        <f t="shared" ca="1" si="46"/>
        <v/>
      </c>
      <c r="V976" s="31" t="str">
        <f ca="1">IF(INDEX(Tendina_Brand_per_Settore,SERVIZIO!$A$4)='Pivot Punti Vendita'!$T976,'Pivot Punti Vendita'!$U976,"")</f>
        <v/>
      </c>
    </row>
    <row r="977" spans="15:22" x14ac:dyDescent="0.25">
      <c r="O977" s="31" t="str">
        <f ca="1">IFERROR(IF(SERVIZIO!$A$3=1,IF(GETPIVOTDATA("N. Punti Vendita",$A$1,"Brand",$A977,"Data",DATE(YEAR(INDEX(Tendina_Data,SERVIZIO!$A$2)),MONTH(INDEX(Tendina_Data,SERVIZIO!$A$2)),1),"Settore",$B977)&lt;&gt;"",GETPIVOTDATA("N. Punti Vendita",$A$1,"Brand",$A977,"Data",DATE(YEAR(INDEX(Tendina_Data,SERVIZIO!$A$2)),MONTH(INDEX(Tendina_Data,SERVIZIO!$A$2)),1),"Settore",$B977),""),IF(AND(GETPIVOTDATA("N. Punti Vendita",$A$1,"Brand",$A977,"Data",DATE(YEAR(INDEX(Tendina_Data,SERVIZIO!$A$2)),MONTH(INDEX(Tendina_Data,SERVIZIO!$A$2)),1),"Settore",INDEX(Tendina_Settori,SERVIZIO!$A$3))&lt;&gt;"",INDEX(Tendina_Settori,SERVIZIO!$A$3)=$B977)=TRUE,GETPIVOTDATA("N. Punti Vendita",$A$1,"Brand",$A977,"Data",DATE(YEAR(INDEX(Tendina_Data,SERVIZIO!$A$2)),MONTH(INDEX(Tendina_Data,SERVIZIO!$A$2)),1),"Settore",INDEX(Tendina_Settori,SERVIZIO!$A$3)),"")),"")</f>
        <v/>
      </c>
      <c r="P977" s="31" t="str">
        <f ca="1">IF(O977&lt;&gt;"",O977-(COUNTIF($O$3:O977,O977)/1000),"")</f>
        <v/>
      </c>
      <c r="Q977" s="31" t="str">
        <f t="shared" ca="1" si="47"/>
        <v/>
      </c>
      <c r="R977" s="31"/>
      <c r="S977" s="31">
        <v>975</v>
      </c>
      <c r="T977" s="31" t="str">
        <f t="shared" ca="1" si="45"/>
        <v/>
      </c>
      <c r="U977" s="31" t="str">
        <f t="shared" ca="1" si="46"/>
        <v/>
      </c>
      <c r="V977" s="31" t="str">
        <f ca="1">IF(INDEX(Tendina_Brand_per_Settore,SERVIZIO!$A$4)='Pivot Punti Vendita'!$T977,'Pivot Punti Vendita'!$U977,"")</f>
        <v/>
      </c>
    </row>
    <row r="978" spans="15:22" x14ac:dyDescent="0.25">
      <c r="O978" s="31" t="str">
        <f ca="1">IFERROR(IF(SERVIZIO!$A$3=1,IF(GETPIVOTDATA("N. Punti Vendita",$A$1,"Brand",$A978,"Data",DATE(YEAR(INDEX(Tendina_Data,SERVIZIO!$A$2)),MONTH(INDEX(Tendina_Data,SERVIZIO!$A$2)),1),"Settore",$B978)&lt;&gt;"",GETPIVOTDATA("N. Punti Vendita",$A$1,"Brand",$A978,"Data",DATE(YEAR(INDEX(Tendina_Data,SERVIZIO!$A$2)),MONTH(INDEX(Tendina_Data,SERVIZIO!$A$2)),1),"Settore",$B978),""),IF(AND(GETPIVOTDATA("N. Punti Vendita",$A$1,"Brand",$A978,"Data",DATE(YEAR(INDEX(Tendina_Data,SERVIZIO!$A$2)),MONTH(INDEX(Tendina_Data,SERVIZIO!$A$2)),1),"Settore",INDEX(Tendina_Settori,SERVIZIO!$A$3))&lt;&gt;"",INDEX(Tendina_Settori,SERVIZIO!$A$3)=$B978)=TRUE,GETPIVOTDATA("N. Punti Vendita",$A$1,"Brand",$A978,"Data",DATE(YEAR(INDEX(Tendina_Data,SERVIZIO!$A$2)),MONTH(INDEX(Tendina_Data,SERVIZIO!$A$2)),1),"Settore",INDEX(Tendina_Settori,SERVIZIO!$A$3)),"")),"")</f>
        <v/>
      </c>
      <c r="P978" s="31" t="str">
        <f ca="1">IF(O978&lt;&gt;"",O978-(COUNTIF($O$3:O978,O978)/1000),"")</f>
        <v/>
      </c>
      <c r="Q978" s="31" t="str">
        <f t="shared" ca="1" si="47"/>
        <v/>
      </c>
      <c r="R978" s="31"/>
      <c r="S978" s="31">
        <v>976</v>
      </c>
      <c r="T978" s="31" t="str">
        <f t="shared" ca="1" si="45"/>
        <v/>
      </c>
      <c r="U978" s="31" t="str">
        <f t="shared" ca="1" si="46"/>
        <v/>
      </c>
      <c r="V978" s="31" t="str">
        <f ca="1">IF(INDEX(Tendina_Brand_per_Settore,SERVIZIO!$A$4)='Pivot Punti Vendita'!$T978,'Pivot Punti Vendita'!$U978,"")</f>
        <v/>
      </c>
    </row>
    <row r="979" spans="15:22" x14ac:dyDescent="0.25">
      <c r="O979" s="31" t="str">
        <f ca="1">IFERROR(IF(SERVIZIO!$A$3=1,IF(GETPIVOTDATA("N. Punti Vendita",$A$1,"Brand",$A979,"Data",DATE(YEAR(INDEX(Tendina_Data,SERVIZIO!$A$2)),MONTH(INDEX(Tendina_Data,SERVIZIO!$A$2)),1),"Settore",$B979)&lt;&gt;"",GETPIVOTDATA("N. Punti Vendita",$A$1,"Brand",$A979,"Data",DATE(YEAR(INDEX(Tendina_Data,SERVIZIO!$A$2)),MONTH(INDEX(Tendina_Data,SERVIZIO!$A$2)),1),"Settore",$B979),""),IF(AND(GETPIVOTDATA("N. Punti Vendita",$A$1,"Brand",$A979,"Data",DATE(YEAR(INDEX(Tendina_Data,SERVIZIO!$A$2)),MONTH(INDEX(Tendina_Data,SERVIZIO!$A$2)),1),"Settore",INDEX(Tendina_Settori,SERVIZIO!$A$3))&lt;&gt;"",INDEX(Tendina_Settori,SERVIZIO!$A$3)=$B979)=TRUE,GETPIVOTDATA("N. Punti Vendita",$A$1,"Brand",$A979,"Data",DATE(YEAR(INDEX(Tendina_Data,SERVIZIO!$A$2)),MONTH(INDEX(Tendina_Data,SERVIZIO!$A$2)),1),"Settore",INDEX(Tendina_Settori,SERVIZIO!$A$3)),"")),"")</f>
        <v/>
      </c>
      <c r="P979" s="31" t="str">
        <f ca="1">IF(O979&lt;&gt;"",O979-(COUNTIF($O$3:O979,O979)/1000),"")</f>
        <v/>
      </c>
      <c r="Q979" s="31" t="str">
        <f t="shared" ca="1" si="47"/>
        <v/>
      </c>
      <c r="R979" s="31"/>
      <c r="S979" s="31">
        <v>977</v>
      </c>
      <c r="T979" s="31" t="str">
        <f t="shared" ca="1" si="45"/>
        <v/>
      </c>
      <c r="U979" s="31" t="str">
        <f t="shared" ca="1" si="46"/>
        <v/>
      </c>
      <c r="V979" s="31" t="str">
        <f ca="1">IF(INDEX(Tendina_Brand_per_Settore,SERVIZIO!$A$4)='Pivot Punti Vendita'!$T979,'Pivot Punti Vendita'!$U979,"")</f>
        <v/>
      </c>
    </row>
    <row r="980" spans="15:22" x14ac:dyDescent="0.25">
      <c r="O980" s="31" t="str">
        <f ca="1">IFERROR(IF(SERVIZIO!$A$3=1,IF(GETPIVOTDATA("N. Punti Vendita",$A$1,"Brand",$A980,"Data",DATE(YEAR(INDEX(Tendina_Data,SERVIZIO!$A$2)),MONTH(INDEX(Tendina_Data,SERVIZIO!$A$2)),1),"Settore",$B980)&lt;&gt;"",GETPIVOTDATA("N. Punti Vendita",$A$1,"Brand",$A980,"Data",DATE(YEAR(INDEX(Tendina_Data,SERVIZIO!$A$2)),MONTH(INDEX(Tendina_Data,SERVIZIO!$A$2)),1),"Settore",$B980),""),IF(AND(GETPIVOTDATA("N. Punti Vendita",$A$1,"Brand",$A980,"Data",DATE(YEAR(INDEX(Tendina_Data,SERVIZIO!$A$2)),MONTH(INDEX(Tendina_Data,SERVIZIO!$A$2)),1),"Settore",INDEX(Tendina_Settori,SERVIZIO!$A$3))&lt;&gt;"",INDEX(Tendina_Settori,SERVIZIO!$A$3)=$B980)=TRUE,GETPIVOTDATA("N. Punti Vendita",$A$1,"Brand",$A980,"Data",DATE(YEAR(INDEX(Tendina_Data,SERVIZIO!$A$2)),MONTH(INDEX(Tendina_Data,SERVIZIO!$A$2)),1),"Settore",INDEX(Tendina_Settori,SERVIZIO!$A$3)),"")),"")</f>
        <v/>
      </c>
      <c r="P980" s="31" t="str">
        <f ca="1">IF(O980&lt;&gt;"",O980-(COUNTIF($O$3:O980,O980)/1000),"")</f>
        <v/>
      </c>
      <c r="Q980" s="31" t="str">
        <f t="shared" ca="1" si="47"/>
        <v/>
      </c>
      <c r="R980" s="31"/>
      <c r="S980" s="31">
        <v>978</v>
      </c>
      <c r="T980" s="31" t="str">
        <f t="shared" ca="1" si="45"/>
        <v/>
      </c>
      <c r="U980" s="31" t="str">
        <f t="shared" ca="1" si="46"/>
        <v/>
      </c>
      <c r="V980" s="31" t="str">
        <f ca="1">IF(INDEX(Tendina_Brand_per_Settore,SERVIZIO!$A$4)='Pivot Punti Vendita'!$T980,'Pivot Punti Vendita'!$U980,"")</f>
        <v/>
      </c>
    </row>
    <row r="981" spans="15:22" x14ac:dyDescent="0.25">
      <c r="O981" s="31" t="str">
        <f ca="1">IFERROR(IF(SERVIZIO!$A$3=1,IF(GETPIVOTDATA("N. Punti Vendita",$A$1,"Brand",$A981,"Data",DATE(YEAR(INDEX(Tendina_Data,SERVIZIO!$A$2)),MONTH(INDEX(Tendina_Data,SERVIZIO!$A$2)),1),"Settore",$B981)&lt;&gt;"",GETPIVOTDATA("N. Punti Vendita",$A$1,"Brand",$A981,"Data",DATE(YEAR(INDEX(Tendina_Data,SERVIZIO!$A$2)),MONTH(INDEX(Tendina_Data,SERVIZIO!$A$2)),1),"Settore",$B981),""),IF(AND(GETPIVOTDATA("N. Punti Vendita",$A$1,"Brand",$A981,"Data",DATE(YEAR(INDEX(Tendina_Data,SERVIZIO!$A$2)),MONTH(INDEX(Tendina_Data,SERVIZIO!$A$2)),1),"Settore",INDEX(Tendina_Settori,SERVIZIO!$A$3))&lt;&gt;"",INDEX(Tendina_Settori,SERVIZIO!$A$3)=$B981)=TRUE,GETPIVOTDATA("N. Punti Vendita",$A$1,"Brand",$A981,"Data",DATE(YEAR(INDEX(Tendina_Data,SERVIZIO!$A$2)),MONTH(INDEX(Tendina_Data,SERVIZIO!$A$2)),1),"Settore",INDEX(Tendina_Settori,SERVIZIO!$A$3)),"")),"")</f>
        <v/>
      </c>
      <c r="P981" s="31" t="str">
        <f ca="1">IF(O981&lt;&gt;"",O981-(COUNTIF($O$3:O981,O981)/1000),"")</f>
        <v/>
      </c>
      <c r="Q981" s="31" t="str">
        <f t="shared" ca="1" si="47"/>
        <v/>
      </c>
      <c r="R981" s="31"/>
      <c r="S981" s="31">
        <v>979</v>
      </c>
      <c r="T981" s="31" t="str">
        <f t="shared" ca="1" si="45"/>
        <v/>
      </c>
      <c r="U981" s="31" t="str">
        <f t="shared" ca="1" si="46"/>
        <v/>
      </c>
      <c r="V981" s="31" t="str">
        <f ca="1">IF(INDEX(Tendina_Brand_per_Settore,SERVIZIO!$A$4)='Pivot Punti Vendita'!$T981,'Pivot Punti Vendita'!$U981,"")</f>
        <v/>
      </c>
    </row>
    <row r="982" spans="15:22" x14ac:dyDescent="0.25">
      <c r="O982" s="31" t="str">
        <f ca="1">IFERROR(IF(SERVIZIO!$A$3=1,IF(GETPIVOTDATA("N. Punti Vendita",$A$1,"Brand",$A982,"Data",DATE(YEAR(INDEX(Tendina_Data,SERVIZIO!$A$2)),MONTH(INDEX(Tendina_Data,SERVIZIO!$A$2)),1),"Settore",$B982)&lt;&gt;"",GETPIVOTDATA("N. Punti Vendita",$A$1,"Brand",$A982,"Data",DATE(YEAR(INDEX(Tendina_Data,SERVIZIO!$A$2)),MONTH(INDEX(Tendina_Data,SERVIZIO!$A$2)),1),"Settore",$B982),""),IF(AND(GETPIVOTDATA("N. Punti Vendita",$A$1,"Brand",$A982,"Data",DATE(YEAR(INDEX(Tendina_Data,SERVIZIO!$A$2)),MONTH(INDEX(Tendina_Data,SERVIZIO!$A$2)),1),"Settore",INDEX(Tendina_Settori,SERVIZIO!$A$3))&lt;&gt;"",INDEX(Tendina_Settori,SERVIZIO!$A$3)=$B982)=TRUE,GETPIVOTDATA("N. Punti Vendita",$A$1,"Brand",$A982,"Data",DATE(YEAR(INDEX(Tendina_Data,SERVIZIO!$A$2)),MONTH(INDEX(Tendina_Data,SERVIZIO!$A$2)),1),"Settore",INDEX(Tendina_Settori,SERVIZIO!$A$3)),"")),"")</f>
        <v/>
      </c>
      <c r="P982" s="31" t="str">
        <f ca="1">IF(O982&lt;&gt;"",O982-(COUNTIF($O$3:O982,O982)/1000),"")</f>
        <v/>
      </c>
      <c r="Q982" s="31" t="str">
        <f t="shared" ca="1" si="47"/>
        <v/>
      </c>
      <c r="R982" s="31"/>
      <c r="S982" s="31">
        <v>980</v>
      </c>
      <c r="T982" s="31" t="str">
        <f t="shared" ca="1" si="45"/>
        <v/>
      </c>
      <c r="U982" s="31" t="str">
        <f t="shared" ca="1" si="46"/>
        <v/>
      </c>
      <c r="V982" s="31" t="str">
        <f ca="1">IF(INDEX(Tendina_Brand_per_Settore,SERVIZIO!$A$4)='Pivot Punti Vendita'!$T982,'Pivot Punti Vendita'!$U982,"")</f>
        <v/>
      </c>
    </row>
    <row r="983" spans="15:22" x14ac:dyDescent="0.25">
      <c r="O983" s="31" t="str">
        <f ca="1">IFERROR(IF(SERVIZIO!$A$3=1,IF(GETPIVOTDATA("N. Punti Vendita",$A$1,"Brand",$A983,"Data",DATE(YEAR(INDEX(Tendina_Data,SERVIZIO!$A$2)),MONTH(INDEX(Tendina_Data,SERVIZIO!$A$2)),1),"Settore",$B983)&lt;&gt;"",GETPIVOTDATA("N. Punti Vendita",$A$1,"Brand",$A983,"Data",DATE(YEAR(INDEX(Tendina_Data,SERVIZIO!$A$2)),MONTH(INDEX(Tendina_Data,SERVIZIO!$A$2)),1),"Settore",$B983),""),IF(AND(GETPIVOTDATA("N. Punti Vendita",$A$1,"Brand",$A983,"Data",DATE(YEAR(INDEX(Tendina_Data,SERVIZIO!$A$2)),MONTH(INDEX(Tendina_Data,SERVIZIO!$A$2)),1),"Settore",INDEX(Tendina_Settori,SERVIZIO!$A$3))&lt;&gt;"",INDEX(Tendina_Settori,SERVIZIO!$A$3)=$B983)=TRUE,GETPIVOTDATA("N. Punti Vendita",$A$1,"Brand",$A983,"Data",DATE(YEAR(INDEX(Tendina_Data,SERVIZIO!$A$2)),MONTH(INDEX(Tendina_Data,SERVIZIO!$A$2)),1),"Settore",INDEX(Tendina_Settori,SERVIZIO!$A$3)),"")),"")</f>
        <v/>
      </c>
      <c r="P983" s="31" t="str">
        <f ca="1">IF(O983&lt;&gt;"",O983-(COUNTIF($O$3:O983,O983)/1000),"")</f>
        <v/>
      </c>
      <c r="Q983" s="31" t="str">
        <f t="shared" ca="1" si="47"/>
        <v/>
      </c>
      <c r="R983" s="31"/>
      <c r="S983" s="31">
        <v>981</v>
      </c>
      <c r="T983" s="31" t="str">
        <f t="shared" ca="1" si="45"/>
        <v/>
      </c>
      <c r="U983" s="31" t="str">
        <f t="shared" ca="1" si="46"/>
        <v/>
      </c>
      <c r="V983" s="31" t="str">
        <f ca="1">IF(INDEX(Tendina_Brand_per_Settore,SERVIZIO!$A$4)='Pivot Punti Vendita'!$T983,'Pivot Punti Vendita'!$U983,"")</f>
        <v/>
      </c>
    </row>
    <row r="984" spans="15:22" x14ac:dyDescent="0.25">
      <c r="O984" s="31" t="str">
        <f ca="1">IFERROR(IF(SERVIZIO!$A$3=1,IF(GETPIVOTDATA("N. Punti Vendita",$A$1,"Brand",$A984,"Data",DATE(YEAR(INDEX(Tendina_Data,SERVIZIO!$A$2)),MONTH(INDEX(Tendina_Data,SERVIZIO!$A$2)),1),"Settore",$B984)&lt;&gt;"",GETPIVOTDATA("N. Punti Vendita",$A$1,"Brand",$A984,"Data",DATE(YEAR(INDEX(Tendina_Data,SERVIZIO!$A$2)),MONTH(INDEX(Tendina_Data,SERVIZIO!$A$2)),1),"Settore",$B984),""),IF(AND(GETPIVOTDATA("N. Punti Vendita",$A$1,"Brand",$A984,"Data",DATE(YEAR(INDEX(Tendina_Data,SERVIZIO!$A$2)),MONTH(INDEX(Tendina_Data,SERVIZIO!$A$2)),1),"Settore",INDEX(Tendina_Settori,SERVIZIO!$A$3))&lt;&gt;"",INDEX(Tendina_Settori,SERVIZIO!$A$3)=$B984)=TRUE,GETPIVOTDATA("N. Punti Vendita",$A$1,"Brand",$A984,"Data",DATE(YEAR(INDEX(Tendina_Data,SERVIZIO!$A$2)),MONTH(INDEX(Tendina_Data,SERVIZIO!$A$2)),1),"Settore",INDEX(Tendina_Settori,SERVIZIO!$A$3)),"")),"")</f>
        <v/>
      </c>
      <c r="P984" s="31" t="str">
        <f ca="1">IF(O984&lt;&gt;"",O984-(COUNTIF($O$3:O984,O984)/1000),"")</f>
        <v/>
      </c>
      <c r="Q984" s="31" t="str">
        <f t="shared" ca="1" si="47"/>
        <v/>
      </c>
      <c r="R984" s="31"/>
      <c r="S984" s="31">
        <v>982</v>
      </c>
      <c r="T984" s="31" t="str">
        <f t="shared" ca="1" si="45"/>
        <v/>
      </c>
      <c r="U984" s="31" t="str">
        <f t="shared" ca="1" si="46"/>
        <v/>
      </c>
      <c r="V984" s="31" t="str">
        <f ca="1">IF(INDEX(Tendina_Brand_per_Settore,SERVIZIO!$A$4)='Pivot Punti Vendita'!$T984,'Pivot Punti Vendita'!$U984,"")</f>
        <v/>
      </c>
    </row>
    <row r="985" spans="15:22" x14ac:dyDescent="0.25">
      <c r="O985" s="31" t="str">
        <f ca="1">IFERROR(IF(SERVIZIO!$A$3=1,IF(GETPIVOTDATA("N. Punti Vendita",$A$1,"Brand",$A985,"Data",DATE(YEAR(INDEX(Tendina_Data,SERVIZIO!$A$2)),MONTH(INDEX(Tendina_Data,SERVIZIO!$A$2)),1),"Settore",$B985)&lt;&gt;"",GETPIVOTDATA("N. Punti Vendita",$A$1,"Brand",$A985,"Data",DATE(YEAR(INDEX(Tendina_Data,SERVIZIO!$A$2)),MONTH(INDEX(Tendina_Data,SERVIZIO!$A$2)),1),"Settore",$B985),""),IF(AND(GETPIVOTDATA("N. Punti Vendita",$A$1,"Brand",$A985,"Data",DATE(YEAR(INDEX(Tendina_Data,SERVIZIO!$A$2)),MONTH(INDEX(Tendina_Data,SERVIZIO!$A$2)),1),"Settore",INDEX(Tendina_Settori,SERVIZIO!$A$3))&lt;&gt;"",INDEX(Tendina_Settori,SERVIZIO!$A$3)=$B985)=TRUE,GETPIVOTDATA("N. Punti Vendita",$A$1,"Brand",$A985,"Data",DATE(YEAR(INDEX(Tendina_Data,SERVIZIO!$A$2)),MONTH(INDEX(Tendina_Data,SERVIZIO!$A$2)),1),"Settore",INDEX(Tendina_Settori,SERVIZIO!$A$3)),"")),"")</f>
        <v/>
      </c>
      <c r="P985" s="31" t="str">
        <f ca="1">IF(O985&lt;&gt;"",O985-(COUNTIF($O$3:O985,O985)/1000),"")</f>
        <v/>
      </c>
      <c r="Q985" s="31" t="str">
        <f t="shared" ca="1" si="47"/>
        <v/>
      </c>
      <c r="R985" s="31"/>
      <c r="S985" s="31">
        <v>983</v>
      </c>
      <c r="T985" s="31" t="str">
        <f t="shared" ca="1" si="45"/>
        <v/>
      </c>
      <c r="U985" s="31" t="str">
        <f t="shared" ca="1" si="46"/>
        <v/>
      </c>
      <c r="V985" s="31" t="str">
        <f ca="1">IF(INDEX(Tendina_Brand_per_Settore,SERVIZIO!$A$4)='Pivot Punti Vendita'!$T985,'Pivot Punti Vendita'!$U985,"")</f>
        <v/>
      </c>
    </row>
    <row r="986" spans="15:22" x14ac:dyDescent="0.25">
      <c r="O986" s="31" t="str">
        <f ca="1">IFERROR(IF(SERVIZIO!$A$3=1,IF(GETPIVOTDATA("N. Punti Vendita",$A$1,"Brand",$A986,"Data",DATE(YEAR(INDEX(Tendina_Data,SERVIZIO!$A$2)),MONTH(INDEX(Tendina_Data,SERVIZIO!$A$2)),1),"Settore",$B986)&lt;&gt;"",GETPIVOTDATA("N. Punti Vendita",$A$1,"Brand",$A986,"Data",DATE(YEAR(INDEX(Tendina_Data,SERVIZIO!$A$2)),MONTH(INDEX(Tendina_Data,SERVIZIO!$A$2)),1),"Settore",$B986),""),IF(AND(GETPIVOTDATA("N. Punti Vendita",$A$1,"Brand",$A986,"Data",DATE(YEAR(INDEX(Tendina_Data,SERVIZIO!$A$2)),MONTH(INDEX(Tendina_Data,SERVIZIO!$A$2)),1),"Settore",INDEX(Tendina_Settori,SERVIZIO!$A$3))&lt;&gt;"",INDEX(Tendina_Settori,SERVIZIO!$A$3)=$B986)=TRUE,GETPIVOTDATA("N. Punti Vendita",$A$1,"Brand",$A986,"Data",DATE(YEAR(INDEX(Tendina_Data,SERVIZIO!$A$2)),MONTH(INDEX(Tendina_Data,SERVIZIO!$A$2)),1),"Settore",INDEX(Tendina_Settori,SERVIZIO!$A$3)),"")),"")</f>
        <v/>
      </c>
      <c r="P986" s="31" t="str">
        <f ca="1">IF(O986&lt;&gt;"",O986-(COUNTIF($O$3:O986,O986)/1000),"")</f>
        <v/>
      </c>
      <c r="Q986" s="31" t="str">
        <f t="shared" ca="1" si="47"/>
        <v/>
      </c>
      <c r="R986" s="31"/>
      <c r="S986" s="31">
        <v>984</v>
      </c>
      <c r="T986" s="31" t="str">
        <f t="shared" ca="1" si="45"/>
        <v/>
      </c>
      <c r="U986" s="31" t="str">
        <f t="shared" ca="1" si="46"/>
        <v/>
      </c>
      <c r="V986" s="31" t="str">
        <f ca="1">IF(INDEX(Tendina_Brand_per_Settore,SERVIZIO!$A$4)='Pivot Punti Vendita'!$T986,'Pivot Punti Vendita'!$U986,"")</f>
        <v/>
      </c>
    </row>
    <row r="987" spans="15:22" x14ac:dyDescent="0.25">
      <c r="O987" s="31" t="str">
        <f ca="1">IFERROR(IF(SERVIZIO!$A$3=1,IF(GETPIVOTDATA("N. Punti Vendita",$A$1,"Brand",$A987,"Data",DATE(YEAR(INDEX(Tendina_Data,SERVIZIO!$A$2)),MONTH(INDEX(Tendina_Data,SERVIZIO!$A$2)),1),"Settore",$B987)&lt;&gt;"",GETPIVOTDATA("N. Punti Vendita",$A$1,"Brand",$A987,"Data",DATE(YEAR(INDEX(Tendina_Data,SERVIZIO!$A$2)),MONTH(INDEX(Tendina_Data,SERVIZIO!$A$2)),1),"Settore",$B987),""),IF(AND(GETPIVOTDATA("N. Punti Vendita",$A$1,"Brand",$A987,"Data",DATE(YEAR(INDEX(Tendina_Data,SERVIZIO!$A$2)),MONTH(INDEX(Tendina_Data,SERVIZIO!$A$2)),1),"Settore",INDEX(Tendina_Settori,SERVIZIO!$A$3))&lt;&gt;"",INDEX(Tendina_Settori,SERVIZIO!$A$3)=$B987)=TRUE,GETPIVOTDATA("N. Punti Vendita",$A$1,"Brand",$A987,"Data",DATE(YEAR(INDEX(Tendina_Data,SERVIZIO!$A$2)),MONTH(INDEX(Tendina_Data,SERVIZIO!$A$2)),1),"Settore",INDEX(Tendina_Settori,SERVIZIO!$A$3)),"")),"")</f>
        <v/>
      </c>
      <c r="P987" s="31" t="str">
        <f ca="1">IF(O987&lt;&gt;"",O987-(COUNTIF($O$3:O987,O987)/1000),"")</f>
        <v/>
      </c>
      <c r="Q987" s="31" t="str">
        <f t="shared" ca="1" si="47"/>
        <v/>
      </c>
      <c r="R987" s="31"/>
      <c r="S987" s="31">
        <v>985</v>
      </c>
      <c r="T987" s="31" t="str">
        <f t="shared" ca="1" si="45"/>
        <v/>
      </c>
      <c r="U987" s="31" t="str">
        <f t="shared" ca="1" si="46"/>
        <v/>
      </c>
      <c r="V987" s="31" t="str">
        <f ca="1">IF(INDEX(Tendina_Brand_per_Settore,SERVIZIO!$A$4)='Pivot Punti Vendita'!$T987,'Pivot Punti Vendita'!$U987,"")</f>
        <v/>
      </c>
    </row>
    <row r="988" spans="15:22" x14ac:dyDescent="0.25">
      <c r="O988" s="31" t="str">
        <f ca="1">IFERROR(IF(SERVIZIO!$A$3=1,IF(GETPIVOTDATA("N. Punti Vendita",$A$1,"Brand",$A988,"Data",DATE(YEAR(INDEX(Tendina_Data,SERVIZIO!$A$2)),MONTH(INDEX(Tendina_Data,SERVIZIO!$A$2)),1),"Settore",$B988)&lt;&gt;"",GETPIVOTDATA("N. Punti Vendita",$A$1,"Brand",$A988,"Data",DATE(YEAR(INDEX(Tendina_Data,SERVIZIO!$A$2)),MONTH(INDEX(Tendina_Data,SERVIZIO!$A$2)),1),"Settore",$B988),""),IF(AND(GETPIVOTDATA("N. Punti Vendita",$A$1,"Brand",$A988,"Data",DATE(YEAR(INDEX(Tendina_Data,SERVIZIO!$A$2)),MONTH(INDEX(Tendina_Data,SERVIZIO!$A$2)),1),"Settore",INDEX(Tendina_Settori,SERVIZIO!$A$3))&lt;&gt;"",INDEX(Tendina_Settori,SERVIZIO!$A$3)=$B988)=TRUE,GETPIVOTDATA("N. Punti Vendita",$A$1,"Brand",$A988,"Data",DATE(YEAR(INDEX(Tendina_Data,SERVIZIO!$A$2)),MONTH(INDEX(Tendina_Data,SERVIZIO!$A$2)),1),"Settore",INDEX(Tendina_Settori,SERVIZIO!$A$3)),"")),"")</f>
        <v/>
      </c>
      <c r="P988" s="31" t="str">
        <f ca="1">IF(O988&lt;&gt;"",O988-(COUNTIF($O$3:O988,O988)/1000),"")</f>
        <v/>
      </c>
      <c r="Q988" s="31" t="str">
        <f t="shared" ca="1" si="47"/>
        <v/>
      </c>
      <c r="R988" s="31"/>
      <c r="S988" s="31">
        <v>986</v>
      </c>
      <c r="T988" s="31" t="str">
        <f t="shared" ca="1" si="45"/>
        <v/>
      </c>
      <c r="U988" s="31" t="str">
        <f t="shared" ca="1" si="46"/>
        <v/>
      </c>
      <c r="V988" s="31" t="str">
        <f ca="1">IF(INDEX(Tendina_Brand_per_Settore,SERVIZIO!$A$4)='Pivot Punti Vendita'!$T988,'Pivot Punti Vendita'!$U988,"")</f>
        <v/>
      </c>
    </row>
    <row r="989" spans="15:22" x14ac:dyDescent="0.25">
      <c r="O989" s="31" t="str">
        <f ca="1">IFERROR(IF(SERVIZIO!$A$3=1,IF(GETPIVOTDATA("N. Punti Vendita",$A$1,"Brand",$A989,"Data",DATE(YEAR(INDEX(Tendina_Data,SERVIZIO!$A$2)),MONTH(INDEX(Tendina_Data,SERVIZIO!$A$2)),1),"Settore",$B989)&lt;&gt;"",GETPIVOTDATA("N. Punti Vendita",$A$1,"Brand",$A989,"Data",DATE(YEAR(INDEX(Tendina_Data,SERVIZIO!$A$2)),MONTH(INDEX(Tendina_Data,SERVIZIO!$A$2)),1),"Settore",$B989),""),IF(AND(GETPIVOTDATA("N. Punti Vendita",$A$1,"Brand",$A989,"Data",DATE(YEAR(INDEX(Tendina_Data,SERVIZIO!$A$2)),MONTH(INDEX(Tendina_Data,SERVIZIO!$A$2)),1),"Settore",INDEX(Tendina_Settori,SERVIZIO!$A$3))&lt;&gt;"",INDEX(Tendina_Settori,SERVIZIO!$A$3)=$B989)=TRUE,GETPIVOTDATA("N. Punti Vendita",$A$1,"Brand",$A989,"Data",DATE(YEAR(INDEX(Tendina_Data,SERVIZIO!$A$2)),MONTH(INDEX(Tendina_Data,SERVIZIO!$A$2)),1),"Settore",INDEX(Tendina_Settori,SERVIZIO!$A$3)),"")),"")</f>
        <v/>
      </c>
      <c r="P989" s="31" t="str">
        <f ca="1">IF(O989&lt;&gt;"",O989-(COUNTIF($O$3:O989,O989)/1000),"")</f>
        <v/>
      </c>
      <c r="Q989" s="31" t="str">
        <f t="shared" ca="1" si="47"/>
        <v/>
      </c>
      <c r="R989" s="31"/>
      <c r="S989" s="31">
        <v>987</v>
      </c>
      <c r="T989" s="31" t="str">
        <f t="shared" ca="1" si="45"/>
        <v/>
      </c>
      <c r="U989" s="31" t="str">
        <f t="shared" ca="1" si="46"/>
        <v/>
      </c>
      <c r="V989" s="31" t="str">
        <f ca="1">IF(INDEX(Tendina_Brand_per_Settore,SERVIZIO!$A$4)='Pivot Punti Vendita'!$T989,'Pivot Punti Vendita'!$U989,"")</f>
        <v/>
      </c>
    </row>
    <row r="990" spans="15:22" x14ac:dyDescent="0.25">
      <c r="O990" s="31" t="str">
        <f ca="1">IFERROR(IF(SERVIZIO!$A$3=1,IF(GETPIVOTDATA("N. Punti Vendita",$A$1,"Brand",$A990,"Data",DATE(YEAR(INDEX(Tendina_Data,SERVIZIO!$A$2)),MONTH(INDEX(Tendina_Data,SERVIZIO!$A$2)),1),"Settore",$B990)&lt;&gt;"",GETPIVOTDATA("N. Punti Vendita",$A$1,"Brand",$A990,"Data",DATE(YEAR(INDEX(Tendina_Data,SERVIZIO!$A$2)),MONTH(INDEX(Tendina_Data,SERVIZIO!$A$2)),1),"Settore",$B990),""),IF(AND(GETPIVOTDATA("N. Punti Vendita",$A$1,"Brand",$A990,"Data",DATE(YEAR(INDEX(Tendina_Data,SERVIZIO!$A$2)),MONTH(INDEX(Tendina_Data,SERVIZIO!$A$2)),1),"Settore",INDEX(Tendina_Settori,SERVIZIO!$A$3))&lt;&gt;"",INDEX(Tendina_Settori,SERVIZIO!$A$3)=$B990)=TRUE,GETPIVOTDATA("N. Punti Vendita",$A$1,"Brand",$A990,"Data",DATE(YEAR(INDEX(Tendina_Data,SERVIZIO!$A$2)),MONTH(INDEX(Tendina_Data,SERVIZIO!$A$2)),1),"Settore",INDEX(Tendina_Settori,SERVIZIO!$A$3)),"")),"")</f>
        <v/>
      </c>
      <c r="P990" s="31" t="str">
        <f ca="1">IF(O990&lt;&gt;"",O990-(COUNTIF($O$3:O990,O990)/1000),"")</f>
        <v/>
      </c>
      <c r="Q990" s="31" t="str">
        <f t="shared" ca="1" si="47"/>
        <v/>
      </c>
      <c r="R990" s="31"/>
      <c r="S990" s="31">
        <v>988</v>
      </c>
      <c r="T990" s="31" t="str">
        <f t="shared" ca="1" si="45"/>
        <v/>
      </c>
      <c r="U990" s="31" t="str">
        <f t="shared" ca="1" si="46"/>
        <v/>
      </c>
      <c r="V990" s="31" t="str">
        <f ca="1">IF(INDEX(Tendina_Brand_per_Settore,SERVIZIO!$A$4)='Pivot Punti Vendita'!$T990,'Pivot Punti Vendita'!$U990,"")</f>
        <v/>
      </c>
    </row>
    <row r="991" spans="15:22" x14ac:dyDescent="0.25">
      <c r="O991" s="31" t="str">
        <f ca="1">IFERROR(IF(SERVIZIO!$A$3=1,IF(GETPIVOTDATA("N. Punti Vendita",$A$1,"Brand",$A991,"Data",DATE(YEAR(INDEX(Tendina_Data,SERVIZIO!$A$2)),MONTH(INDEX(Tendina_Data,SERVIZIO!$A$2)),1),"Settore",$B991)&lt;&gt;"",GETPIVOTDATA("N. Punti Vendita",$A$1,"Brand",$A991,"Data",DATE(YEAR(INDEX(Tendina_Data,SERVIZIO!$A$2)),MONTH(INDEX(Tendina_Data,SERVIZIO!$A$2)),1),"Settore",$B991),""),IF(AND(GETPIVOTDATA("N. Punti Vendita",$A$1,"Brand",$A991,"Data",DATE(YEAR(INDEX(Tendina_Data,SERVIZIO!$A$2)),MONTH(INDEX(Tendina_Data,SERVIZIO!$A$2)),1),"Settore",INDEX(Tendina_Settori,SERVIZIO!$A$3))&lt;&gt;"",INDEX(Tendina_Settori,SERVIZIO!$A$3)=$B991)=TRUE,GETPIVOTDATA("N. Punti Vendita",$A$1,"Brand",$A991,"Data",DATE(YEAR(INDEX(Tendina_Data,SERVIZIO!$A$2)),MONTH(INDEX(Tendina_Data,SERVIZIO!$A$2)),1),"Settore",INDEX(Tendina_Settori,SERVIZIO!$A$3)),"")),"")</f>
        <v/>
      </c>
      <c r="P991" s="31" t="str">
        <f ca="1">IF(O991&lt;&gt;"",O991-(COUNTIF($O$3:O991,O991)/1000),"")</f>
        <v/>
      </c>
      <c r="Q991" s="31" t="str">
        <f t="shared" ca="1" si="47"/>
        <v/>
      </c>
      <c r="R991" s="31"/>
      <c r="S991" s="31">
        <v>989</v>
      </c>
      <c r="T991" s="31" t="str">
        <f t="shared" ca="1" si="45"/>
        <v/>
      </c>
      <c r="U991" s="31" t="str">
        <f t="shared" ca="1" si="46"/>
        <v/>
      </c>
      <c r="V991" s="31" t="str">
        <f ca="1">IF(INDEX(Tendina_Brand_per_Settore,SERVIZIO!$A$4)='Pivot Punti Vendita'!$T991,'Pivot Punti Vendita'!$U991,"")</f>
        <v/>
      </c>
    </row>
    <row r="992" spans="15:22" x14ac:dyDescent="0.25">
      <c r="O992" s="31" t="str">
        <f ca="1">IFERROR(IF(SERVIZIO!$A$3=1,IF(GETPIVOTDATA("N. Punti Vendita",$A$1,"Brand",$A992,"Data",DATE(YEAR(INDEX(Tendina_Data,SERVIZIO!$A$2)),MONTH(INDEX(Tendina_Data,SERVIZIO!$A$2)),1),"Settore",$B992)&lt;&gt;"",GETPIVOTDATA("N. Punti Vendita",$A$1,"Brand",$A992,"Data",DATE(YEAR(INDEX(Tendina_Data,SERVIZIO!$A$2)),MONTH(INDEX(Tendina_Data,SERVIZIO!$A$2)),1),"Settore",$B992),""),IF(AND(GETPIVOTDATA("N. Punti Vendita",$A$1,"Brand",$A992,"Data",DATE(YEAR(INDEX(Tendina_Data,SERVIZIO!$A$2)),MONTH(INDEX(Tendina_Data,SERVIZIO!$A$2)),1),"Settore",INDEX(Tendina_Settori,SERVIZIO!$A$3))&lt;&gt;"",INDEX(Tendina_Settori,SERVIZIO!$A$3)=$B992)=TRUE,GETPIVOTDATA("N. Punti Vendita",$A$1,"Brand",$A992,"Data",DATE(YEAR(INDEX(Tendina_Data,SERVIZIO!$A$2)),MONTH(INDEX(Tendina_Data,SERVIZIO!$A$2)),1),"Settore",INDEX(Tendina_Settori,SERVIZIO!$A$3)),"")),"")</f>
        <v/>
      </c>
      <c r="P992" s="31" t="str">
        <f ca="1">IF(O992&lt;&gt;"",O992-(COUNTIF($O$3:O992,O992)/1000),"")</f>
        <v/>
      </c>
      <c r="Q992" s="31" t="str">
        <f t="shared" ca="1" si="47"/>
        <v/>
      </c>
      <c r="R992" s="31"/>
      <c r="S992" s="31">
        <v>990</v>
      </c>
      <c r="T992" s="31" t="str">
        <f t="shared" ca="1" si="45"/>
        <v/>
      </c>
      <c r="U992" s="31" t="str">
        <f t="shared" ca="1" si="46"/>
        <v/>
      </c>
      <c r="V992" s="31" t="str">
        <f ca="1">IF(INDEX(Tendina_Brand_per_Settore,SERVIZIO!$A$4)='Pivot Punti Vendita'!$T992,'Pivot Punti Vendita'!$U992,"")</f>
        <v/>
      </c>
    </row>
    <row r="993" spans="15:22" x14ac:dyDescent="0.25">
      <c r="O993" s="31" t="str">
        <f ca="1">IFERROR(IF(SERVIZIO!$A$3=1,IF(GETPIVOTDATA("N. Punti Vendita",$A$1,"Brand",$A993,"Data",DATE(YEAR(INDEX(Tendina_Data,SERVIZIO!$A$2)),MONTH(INDEX(Tendina_Data,SERVIZIO!$A$2)),1),"Settore",$B993)&lt;&gt;"",GETPIVOTDATA("N. Punti Vendita",$A$1,"Brand",$A993,"Data",DATE(YEAR(INDEX(Tendina_Data,SERVIZIO!$A$2)),MONTH(INDEX(Tendina_Data,SERVIZIO!$A$2)),1),"Settore",$B993),""),IF(AND(GETPIVOTDATA("N. Punti Vendita",$A$1,"Brand",$A993,"Data",DATE(YEAR(INDEX(Tendina_Data,SERVIZIO!$A$2)),MONTH(INDEX(Tendina_Data,SERVIZIO!$A$2)),1),"Settore",INDEX(Tendina_Settori,SERVIZIO!$A$3))&lt;&gt;"",INDEX(Tendina_Settori,SERVIZIO!$A$3)=$B993)=TRUE,GETPIVOTDATA("N. Punti Vendita",$A$1,"Brand",$A993,"Data",DATE(YEAR(INDEX(Tendina_Data,SERVIZIO!$A$2)),MONTH(INDEX(Tendina_Data,SERVIZIO!$A$2)),1),"Settore",INDEX(Tendina_Settori,SERVIZIO!$A$3)),"")),"")</f>
        <v/>
      </c>
      <c r="P993" s="31" t="str">
        <f ca="1">IF(O993&lt;&gt;"",O993-(COUNTIF($O$3:O993,O993)/1000),"")</f>
        <v/>
      </c>
      <c r="Q993" s="31" t="str">
        <f t="shared" ca="1" si="47"/>
        <v/>
      </c>
      <c r="R993" s="31"/>
      <c r="S993" s="31">
        <v>991</v>
      </c>
      <c r="T993" s="31" t="str">
        <f t="shared" ca="1" si="45"/>
        <v/>
      </c>
      <c r="U993" s="31" t="str">
        <f t="shared" ca="1" si="46"/>
        <v/>
      </c>
      <c r="V993" s="31" t="str">
        <f ca="1">IF(INDEX(Tendina_Brand_per_Settore,SERVIZIO!$A$4)='Pivot Punti Vendita'!$T993,'Pivot Punti Vendita'!$U993,"")</f>
        <v/>
      </c>
    </row>
    <row r="994" spans="15:22" x14ac:dyDescent="0.25">
      <c r="O994" s="31" t="str">
        <f ca="1">IFERROR(IF(SERVIZIO!$A$3=1,IF(GETPIVOTDATA("N. Punti Vendita",$A$1,"Brand",$A994,"Data",DATE(YEAR(INDEX(Tendina_Data,SERVIZIO!$A$2)),MONTH(INDEX(Tendina_Data,SERVIZIO!$A$2)),1),"Settore",$B994)&lt;&gt;"",GETPIVOTDATA("N. Punti Vendita",$A$1,"Brand",$A994,"Data",DATE(YEAR(INDEX(Tendina_Data,SERVIZIO!$A$2)),MONTH(INDEX(Tendina_Data,SERVIZIO!$A$2)),1),"Settore",$B994),""),IF(AND(GETPIVOTDATA("N. Punti Vendita",$A$1,"Brand",$A994,"Data",DATE(YEAR(INDEX(Tendina_Data,SERVIZIO!$A$2)),MONTH(INDEX(Tendina_Data,SERVIZIO!$A$2)),1),"Settore",INDEX(Tendina_Settori,SERVIZIO!$A$3))&lt;&gt;"",INDEX(Tendina_Settori,SERVIZIO!$A$3)=$B994)=TRUE,GETPIVOTDATA("N. Punti Vendita",$A$1,"Brand",$A994,"Data",DATE(YEAR(INDEX(Tendina_Data,SERVIZIO!$A$2)),MONTH(INDEX(Tendina_Data,SERVIZIO!$A$2)),1),"Settore",INDEX(Tendina_Settori,SERVIZIO!$A$3)),"")),"")</f>
        <v/>
      </c>
      <c r="P994" s="31" t="str">
        <f ca="1">IF(O994&lt;&gt;"",O994-(COUNTIF($O$3:O994,O994)/1000),"")</f>
        <v/>
      </c>
      <c r="Q994" s="31" t="str">
        <f t="shared" ca="1" si="47"/>
        <v/>
      </c>
      <c r="R994" s="31"/>
      <c r="S994" s="31">
        <v>992</v>
      </c>
      <c r="T994" s="31" t="str">
        <f t="shared" ca="1" si="45"/>
        <v/>
      </c>
      <c r="U994" s="31" t="str">
        <f t="shared" ca="1" si="46"/>
        <v/>
      </c>
      <c r="V994" s="31" t="str">
        <f ca="1">IF(INDEX(Tendina_Brand_per_Settore,SERVIZIO!$A$4)='Pivot Punti Vendita'!$T994,'Pivot Punti Vendita'!$U994,"")</f>
        <v/>
      </c>
    </row>
    <row r="995" spans="15:22" x14ac:dyDescent="0.25">
      <c r="O995" s="31" t="str">
        <f ca="1">IFERROR(IF(SERVIZIO!$A$3=1,IF(GETPIVOTDATA("N. Punti Vendita",$A$1,"Brand",$A995,"Data",DATE(YEAR(INDEX(Tendina_Data,SERVIZIO!$A$2)),MONTH(INDEX(Tendina_Data,SERVIZIO!$A$2)),1),"Settore",$B995)&lt;&gt;"",GETPIVOTDATA("N. Punti Vendita",$A$1,"Brand",$A995,"Data",DATE(YEAR(INDEX(Tendina_Data,SERVIZIO!$A$2)),MONTH(INDEX(Tendina_Data,SERVIZIO!$A$2)),1),"Settore",$B995),""),IF(AND(GETPIVOTDATA("N. Punti Vendita",$A$1,"Brand",$A995,"Data",DATE(YEAR(INDEX(Tendina_Data,SERVIZIO!$A$2)),MONTH(INDEX(Tendina_Data,SERVIZIO!$A$2)),1),"Settore",INDEX(Tendina_Settori,SERVIZIO!$A$3))&lt;&gt;"",INDEX(Tendina_Settori,SERVIZIO!$A$3)=$B995)=TRUE,GETPIVOTDATA("N. Punti Vendita",$A$1,"Brand",$A995,"Data",DATE(YEAR(INDEX(Tendina_Data,SERVIZIO!$A$2)),MONTH(INDEX(Tendina_Data,SERVIZIO!$A$2)),1),"Settore",INDEX(Tendina_Settori,SERVIZIO!$A$3)),"")),"")</f>
        <v/>
      </c>
      <c r="P995" s="31" t="str">
        <f ca="1">IF(O995&lt;&gt;"",O995-(COUNTIF($O$3:O995,O995)/1000),"")</f>
        <v/>
      </c>
      <c r="Q995" s="31" t="str">
        <f t="shared" ca="1" si="47"/>
        <v/>
      </c>
      <c r="R995" s="31"/>
      <c r="S995" s="31">
        <v>993</v>
      </c>
      <c r="T995" s="31" t="str">
        <f t="shared" ca="1" si="45"/>
        <v/>
      </c>
      <c r="U995" s="31" t="str">
        <f t="shared" ca="1" si="46"/>
        <v/>
      </c>
      <c r="V995" s="31" t="str">
        <f ca="1">IF(INDEX(Tendina_Brand_per_Settore,SERVIZIO!$A$4)='Pivot Punti Vendita'!$T995,'Pivot Punti Vendita'!$U995,"")</f>
        <v/>
      </c>
    </row>
    <row r="996" spans="15:22" x14ac:dyDescent="0.25">
      <c r="O996" s="31" t="str">
        <f ca="1">IFERROR(IF(SERVIZIO!$A$3=1,IF(GETPIVOTDATA("N. Punti Vendita",$A$1,"Brand",$A996,"Data",DATE(YEAR(INDEX(Tendina_Data,SERVIZIO!$A$2)),MONTH(INDEX(Tendina_Data,SERVIZIO!$A$2)),1),"Settore",$B996)&lt;&gt;"",GETPIVOTDATA("N. Punti Vendita",$A$1,"Brand",$A996,"Data",DATE(YEAR(INDEX(Tendina_Data,SERVIZIO!$A$2)),MONTH(INDEX(Tendina_Data,SERVIZIO!$A$2)),1),"Settore",$B996),""),IF(AND(GETPIVOTDATA("N. Punti Vendita",$A$1,"Brand",$A996,"Data",DATE(YEAR(INDEX(Tendina_Data,SERVIZIO!$A$2)),MONTH(INDEX(Tendina_Data,SERVIZIO!$A$2)),1),"Settore",INDEX(Tendina_Settori,SERVIZIO!$A$3))&lt;&gt;"",INDEX(Tendina_Settori,SERVIZIO!$A$3)=$B996)=TRUE,GETPIVOTDATA("N. Punti Vendita",$A$1,"Brand",$A996,"Data",DATE(YEAR(INDEX(Tendina_Data,SERVIZIO!$A$2)),MONTH(INDEX(Tendina_Data,SERVIZIO!$A$2)),1),"Settore",INDEX(Tendina_Settori,SERVIZIO!$A$3)),"")),"")</f>
        <v/>
      </c>
      <c r="P996" s="31" t="str">
        <f ca="1">IF(O996&lt;&gt;"",O996-(COUNTIF($O$3:O996,O996)/1000),"")</f>
        <v/>
      </c>
      <c r="Q996" s="31" t="str">
        <f t="shared" ca="1" si="47"/>
        <v/>
      </c>
      <c r="R996" s="31"/>
      <c r="S996" s="31">
        <v>994</v>
      </c>
      <c r="T996" s="31" t="str">
        <f t="shared" ca="1" si="45"/>
        <v/>
      </c>
      <c r="U996" s="31" t="str">
        <f t="shared" ca="1" si="46"/>
        <v/>
      </c>
      <c r="V996" s="31" t="str">
        <f ca="1">IF(INDEX(Tendina_Brand_per_Settore,SERVIZIO!$A$4)='Pivot Punti Vendita'!$T996,'Pivot Punti Vendita'!$U996,"")</f>
        <v/>
      </c>
    </row>
    <row r="997" spans="15:22" x14ac:dyDescent="0.25">
      <c r="O997" s="31" t="str">
        <f ca="1">IFERROR(IF(SERVIZIO!$A$3=1,IF(GETPIVOTDATA("N. Punti Vendita",$A$1,"Brand",$A997,"Data",DATE(YEAR(INDEX(Tendina_Data,SERVIZIO!$A$2)),MONTH(INDEX(Tendina_Data,SERVIZIO!$A$2)),1),"Settore",$B997)&lt;&gt;"",GETPIVOTDATA("N. Punti Vendita",$A$1,"Brand",$A997,"Data",DATE(YEAR(INDEX(Tendina_Data,SERVIZIO!$A$2)),MONTH(INDEX(Tendina_Data,SERVIZIO!$A$2)),1),"Settore",$B997),""),IF(AND(GETPIVOTDATA("N. Punti Vendita",$A$1,"Brand",$A997,"Data",DATE(YEAR(INDEX(Tendina_Data,SERVIZIO!$A$2)),MONTH(INDEX(Tendina_Data,SERVIZIO!$A$2)),1),"Settore",INDEX(Tendina_Settori,SERVIZIO!$A$3))&lt;&gt;"",INDEX(Tendina_Settori,SERVIZIO!$A$3)=$B997)=TRUE,GETPIVOTDATA("N. Punti Vendita",$A$1,"Brand",$A997,"Data",DATE(YEAR(INDEX(Tendina_Data,SERVIZIO!$A$2)),MONTH(INDEX(Tendina_Data,SERVIZIO!$A$2)),1),"Settore",INDEX(Tendina_Settori,SERVIZIO!$A$3)),"")),"")</f>
        <v/>
      </c>
      <c r="P997" s="31" t="str">
        <f ca="1">IF(O997&lt;&gt;"",O997-(COUNTIF($O$3:O997,O997)/1000),"")</f>
        <v/>
      </c>
      <c r="Q997" s="31" t="str">
        <f t="shared" ca="1" si="47"/>
        <v/>
      </c>
      <c r="R997" s="31"/>
      <c r="S997" s="31">
        <v>995</v>
      </c>
      <c r="T997" s="31" t="str">
        <f t="shared" ca="1" si="45"/>
        <v/>
      </c>
      <c r="U997" s="31" t="str">
        <f t="shared" ca="1" si="46"/>
        <v/>
      </c>
      <c r="V997" s="31" t="str">
        <f ca="1">IF(INDEX(Tendina_Brand_per_Settore,SERVIZIO!$A$4)='Pivot Punti Vendita'!$T997,'Pivot Punti Vendita'!$U997,"")</f>
        <v/>
      </c>
    </row>
    <row r="998" spans="15:22" x14ac:dyDescent="0.25">
      <c r="O998" s="31" t="str">
        <f ca="1">IFERROR(IF(SERVIZIO!$A$3=1,IF(GETPIVOTDATA("N. Punti Vendita",$A$1,"Brand",$A998,"Data",DATE(YEAR(INDEX(Tendina_Data,SERVIZIO!$A$2)),MONTH(INDEX(Tendina_Data,SERVIZIO!$A$2)),1),"Settore",$B998)&lt;&gt;"",GETPIVOTDATA("N. Punti Vendita",$A$1,"Brand",$A998,"Data",DATE(YEAR(INDEX(Tendina_Data,SERVIZIO!$A$2)),MONTH(INDEX(Tendina_Data,SERVIZIO!$A$2)),1),"Settore",$B998),""),IF(AND(GETPIVOTDATA("N. Punti Vendita",$A$1,"Brand",$A998,"Data",DATE(YEAR(INDEX(Tendina_Data,SERVIZIO!$A$2)),MONTH(INDEX(Tendina_Data,SERVIZIO!$A$2)),1),"Settore",INDEX(Tendina_Settori,SERVIZIO!$A$3))&lt;&gt;"",INDEX(Tendina_Settori,SERVIZIO!$A$3)=$B998)=TRUE,GETPIVOTDATA("N. Punti Vendita",$A$1,"Brand",$A998,"Data",DATE(YEAR(INDEX(Tendina_Data,SERVIZIO!$A$2)),MONTH(INDEX(Tendina_Data,SERVIZIO!$A$2)),1),"Settore",INDEX(Tendina_Settori,SERVIZIO!$A$3)),"")),"")</f>
        <v/>
      </c>
      <c r="P998" s="31" t="str">
        <f ca="1">IF(O998&lt;&gt;"",O998-(COUNTIF($O$3:O998,O998)/1000),"")</f>
        <v/>
      </c>
      <c r="Q998" s="31" t="str">
        <f t="shared" ca="1" si="47"/>
        <v/>
      </c>
      <c r="R998" s="31"/>
      <c r="S998" s="31">
        <v>996</v>
      </c>
      <c r="T998" s="31" t="str">
        <f t="shared" ca="1" si="45"/>
        <v/>
      </c>
      <c r="U998" s="31" t="str">
        <f t="shared" ca="1" si="46"/>
        <v/>
      </c>
      <c r="V998" s="31" t="str">
        <f ca="1">IF(INDEX(Tendina_Brand_per_Settore,SERVIZIO!$A$4)='Pivot Punti Vendita'!$T998,'Pivot Punti Vendita'!$U998,"")</f>
        <v/>
      </c>
    </row>
    <row r="999" spans="15:22" x14ac:dyDescent="0.25">
      <c r="O999" s="31" t="str">
        <f ca="1">IFERROR(IF(SERVIZIO!$A$3=1,IF(GETPIVOTDATA("N. Punti Vendita",$A$1,"Brand",$A999,"Data",DATE(YEAR(INDEX(Tendina_Data,SERVIZIO!$A$2)),MONTH(INDEX(Tendina_Data,SERVIZIO!$A$2)),1),"Settore",$B999)&lt;&gt;"",GETPIVOTDATA("N. Punti Vendita",$A$1,"Brand",$A999,"Data",DATE(YEAR(INDEX(Tendina_Data,SERVIZIO!$A$2)),MONTH(INDEX(Tendina_Data,SERVIZIO!$A$2)),1),"Settore",$B999),""),IF(AND(GETPIVOTDATA("N. Punti Vendita",$A$1,"Brand",$A999,"Data",DATE(YEAR(INDEX(Tendina_Data,SERVIZIO!$A$2)),MONTH(INDEX(Tendina_Data,SERVIZIO!$A$2)),1),"Settore",INDEX(Tendina_Settori,SERVIZIO!$A$3))&lt;&gt;"",INDEX(Tendina_Settori,SERVIZIO!$A$3)=$B999)=TRUE,GETPIVOTDATA("N. Punti Vendita",$A$1,"Brand",$A999,"Data",DATE(YEAR(INDEX(Tendina_Data,SERVIZIO!$A$2)),MONTH(INDEX(Tendina_Data,SERVIZIO!$A$2)),1),"Settore",INDEX(Tendina_Settori,SERVIZIO!$A$3)),"")),"")</f>
        <v/>
      </c>
      <c r="P999" s="31" t="str">
        <f ca="1">IF(O999&lt;&gt;"",O999-(COUNTIF($O$3:O999,O999)/1000),"")</f>
        <v/>
      </c>
      <c r="Q999" s="31" t="str">
        <f t="shared" ca="1" si="47"/>
        <v/>
      </c>
      <c r="R999" s="31"/>
      <c r="S999" s="31">
        <v>997</v>
      </c>
      <c r="T999" s="31" t="str">
        <f t="shared" ca="1" si="45"/>
        <v/>
      </c>
      <c r="U999" s="31" t="str">
        <f t="shared" ca="1" si="46"/>
        <v/>
      </c>
      <c r="V999" s="31" t="str">
        <f ca="1">IF(INDEX(Tendina_Brand_per_Settore,SERVIZIO!$A$4)='Pivot Punti Vendita'!$T999,'Pivot Punti Vendita'!$U999,"")</f>
        <v/>
      </c>
    </row>
    <row r="1000" spans="15:22" x14ac:dyDescent="0.25">
      <c r="O1000" s="31" t="str">
        <f ca="1">IFERROR(IF(SERVIZIO!$A$3=1,IF(GETPIVOTDATA("N. Punti Vendita",$A$1,"Brand",$A1000,"Data",DATE(YEAR(INDEX(Tendina_Data,SERVIZIO!$A$2)),MONTH(INDEX(Tendina_Data,SERVIZIO!$A$2)),1),"Settore",$B1000)&lt;&gt;"",GETPIVOTDATA("N. Punti Vendita",$A$1,"Brand",$A1000,"Data",DATE(YEAR(INDEX(Tendina_Data,SERVIZIO!$A$2)),MONTH(INDEX(Tendina_Data,SERVIZIO!$A$2)),1),"Settore",$B1000),""),IF(AND(GETPIVOTDATA("N. Punti Vendita",$A$1,"Brand",$A1000,"Data",DATE(YEAR(INDEX(Tendina_Data,SERVIZIO!$A$2)),MONTH(INDEX(Tendina_Data,SERVIZIO!$A$2)),1),"Settore",INDEX(Tendina_Settori,SERVIZIO!$A$3))&lt;&gt;"",INDEX(Tendina_Settori,SERVIZIO!$A$3)=$B1000)=TRUE,GETPIVOTDATA("N. Punti Vendita",$A$1,"Brand",$A1000,"Data",DATE(YEAR(INDEX(Tendina_Data,SERVIZIO!$A$2)),MONTH(INDEX(Tendina_Data,SERVIZIO!$A$2)),1),"Settore",INDEX(Tendina_Settori,SERVIZIO!$A$3)),"")),"")</f>
        <v/>
      </c>
      <c r="P1000" s="31" t="str">
        <f ca="1">IF(O1000&lt;&gt;"",O1000-(COUNTIF($O$3:O1000,O1000)/1000),"")</f>
        <v/>
      </c>
      <c r="Q1000" s="31" t="str">
        <f t="shared" ca="1" si="47"/>
        <v/>
      </c>
      <c r="R1000" s="31"/>
      <c r="S1000" s="31">
        <v>998</v>
      </c>
      <c r="T1000" s="31" t="str">
        <f t="shared" ca="1" si="45"/>
        <v/>
      </c>
      <c r="U1000" s="31" t="str">
        <f t="shared" ca="1" si="46"/>
        <v/>
      </c>
      <c r="V1000" s="31" t="str">
        <f ca="1">IF(INDEX(Tendina_Brand_per_Settore,SERVIZIO!$A$4)='Pivot Punti Vendita'!$T1000,'Pivot Punti Vendita'!$U1000,"")</f>
        <v/>
      </c>
    </row>
    <row r="1001" spans="15:22" x14ac:dyDescent="0.25">
      <c r="O1001" s="31" t="str">
        <f ca="1">IFERROR(IF(SERVIZIO!$A$3=1,IF(GETPIVOTDATA("N. Punti Vendita",$A$1,"Brand",$A1001,"Data",DATE(YEAR(INDEX(Tendina_Data,SERVIZIO!$A$2)),MONTH(INDEX(Tendina_Data,SERVIZIO!$A$2)),1),"Settore",$B1001)&lt;&gt;"",GETPIVOTDATA("N. Punti Vendita",$A$1,"Brand",$A1001,"Data",DATE(YEAR(INDEX(Tendina_Data,SERVIZIO!$A$2)),MONTH(INDEX(Tendina_Data,SERVIZIO!$A$2)),1),"Settore",$B1001),""),IF(AND(GETPIVOTDATA("N. Punti Vendita",$A$1,"Brand",$A1001,"Data",DATE(YEAR(INDEX(Tendina_Data,SERVIZIO!$A$2)),MONTH(INDEX(Tendina_Data,SERVIZIO!$A$2)),1),"Settore",INDEX(Tendina_Settori,SERVIZIO!$A$3))&lt;&gt;"",INDEX(Tendina_Settori,SERVIZIO!$A$3)=$B1001)=TRUE,GETPIVOTDATA("N. Punti Vendita",$A$1,"Brand",$A1001,"Data",DATE(YEAR(INDEX(Tendina_Data,SERVIZIO!$A$2)),MONTH(INDEX(Tendina_Data,SERVIZIO!$A$2)),1),"Settore",INDEX(Tendina_Settori,SERVIZIO!$A$3)),"")),"")</f>
        <v/>
      </c>
      <c r="P1001" s="31" t="str">
        <f ca="1">IF(O1001&lt;&gt;"",O1001-(COUNTIF($O$3:O1001,O1001)/1000),"")</f>
        <v/>
      </c>
      <c r="Q1001" s="31" t="str">
        <f t="shared" ca="1" si="47"/>
        <v/>
      </c>
      <c r="R1001" s="31"/>
      <c r="S1001" s="31">
        <v>999</v>
      </c>
      <c r="T1001" s="31" t="str">
        <f t="shared" ca="1" si="45"/>
        <v/>
      </c>
      <c r="U1001" s="31" t="str">
        <f t="shared" ca="1" si="46"/>
        <v/>
      </c>
      <c r="V1001" s="31" t="str">
        <f ca="1">IF(INDEX(Tendina_Brand_per_Settore,SERVIZIO!$A$4)='Pivot Punti Vendita'!$T1001,'Pivot Punti Vendita'!$U1001,"")</f>
        <v/>
      </c>
    </row>
    <row r="1002" spans="15:22" x14ac:dyDescent="0.25">
      <c r="O1002" s="31" t="str">
        <f ca="1">IFERROR(IF(SERVIZIO!$A$3=1,IF(GETPIVOTDATA("N. Punti Vendita",$A$1,"Brand",$A1002,"Data",DATE(YEAR(INDEX(Tendina_Data,SERVIZIO!$A$2)),MONTH(INDEX(Tendina_Data,SERVIZIO!$A$2)),1),"Settore",$B1002)&lt;&gt;"",GETPIVOTDATA("N. Punti Vendita",$A$1,"Brand",$A1002,"Data",DATE(YEAR(INDEX(Tendina_Data,SERVIZIO!$A$2)),MONTH(INDEX(Tendina_Data,SERVIZIO!$A$2)),1),"Settore",$B1002),""),IF(AND(GETPIVOTDATA("N. Punti Vendita",$A$1,"Brand",$A1002,"Data",DATE(YEAR(INDEX(Tendina_Data,SERVIZIO!$A$2)),MONTH(INDEX(Tendina_Data,SERVIZIO!$A$2)),1),"Settore",INDEX(Tendina_Settori,SERVIZIO!$A$3))&lt;&gt;"",INDEX(Tendina_Settori,SERVIZIO!$A$3)=$B1002)=TRUE,GETPIVOTDATA("N. Punti Vendita",$A$1,"Brand",$A1002,"Data",DATE(YEAR(INDEX(Tendina_Data,SERVIZIO!$A$2)),MONTH(INDEX(Tendina_Data,SERVIZIO!$A$2)),1),"Settore",INDEX(Tendina_Settori,SERVIZIO!$A$3)),"")),"")</f>
        <v/>
      </c>
      <c r="P1002" s="31" t="str">
        <f ca="1">IF(O1002&lt;&gt;"",O1002-(COUNTIF($O$3:O1002,O1002)/1000),"")</f>
        <v/>
      </c>
      <c r="Q1002" s="31" t="str">
        <f t="shared" ca="1" si="47"/>
        <v/>
      </c>
      <c r="R1002" s="31"/>
      <c r="S1002" s="31">
        <v>1000</v>
      </c>
      <c r="T1002" s="31" t="str">
        <f t="shared" ca="1" si="45"/>
        <v/>
      </c>
      <c r="U1002" s="31" t="str">
        <f t="shared" ca="1" si="46"/>
        <v/>
      </c>
      <c r="V1002" s="31" t="str">
        <f ca="1">IF(INDEX(Tendina_Brand_per_Settore,SERVIZIO!$A$4)='Pivot Punti Vendita'!$T1002,'Pivot Punti Vendita'!$U1002,"")</f>
        <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AN1003"/>
  <sheetViews>
    <sheetView workbookViewId="0"/>
  </sheetViews>
  <sheetFormatPr defaultRowHeight="15" x14ac:dyDescent="0.25"/>
  <cols>
    <col min="1" max="1" width="24.5703125" customWidth="1"/>
    <col min="2" max="2" width="31.5703125" customWidth="1"/>
    <col min="3" max="3" width="26" customWidth="1"/>
    <col min="4" max="4" width="23.5703125" customWidth="1"/>
    <col min="5" max="5" width="18.85546875" customWidth="1"/>
    <col min="6" max="6" width="26" customWidth="1"/>
    <col min="7" max="7" width="23.5703125" customWidth="1"/>
    <col min="8" max="8" width="18.85546875" customWidth="1"/>
    <col min="9" max="9" width="26" customWidth="1"/>
    <col min="10" max="10" width="23.5703125" customWidth="1"/>
    <col min="11" max="11" width="18.85546875" customWidth="1"/>
    <col min="12" max="30" width="5.85546875" customWidth="1"/>
    <col min="31" max="37" width="8" customWidth="1"/>
    <col min="38" max="38" width="19.42578125" bestFit="1" customWidth="1"/>
    <col min="39" max="39" width="20.140625" customWidth="1"/>
    <col min="40" max="40" width="8" customWidth="1"/>
  </cols>
  <sheetData>
    <row r="1" spans="1:40" x14ac:dyDescent="0.25">
      <c r="C1" s="29" t="s">
        <v>169</v>
      </c>
      <c r="AM1" s="42"/>
    </row>
    <row r="2" spans="1:40" x14ac:dyDescent="0.25">
      <c r="C2" s="14">
        <v>42430</v>
      </c>
      <c r="F2" s="14">
        <v>42614</v>
      </c>
      <c r="I2" s="14">
        <v>42795</v>
      </c>
      <c r="L2" s="14"/>
      <c r="M2" s="14"/>
      <c r="N2" s="14"/>
      <c r="O2" s="14"/>
      <c r="P2" s="14"/>
      <c r="Q2" s="14"/>
      <c r="R2" s="14"/>
      <c r="S2" s="14"/>
      <c r="T2" s="14"/>
      <c r="U2" s="14"/>
      <c r="V2" s="14"/>
      <c r="W2" s="14"/>
      <c r="X2" s="14"/>
      <c r="Y2" s="14"/>
      <c r="Z2" s="14"/>
      <c r="AA2" s="14"/>
      <c r="AB2" s="14"/>
      <c r="AC2" s="14"/>
      <c r="AD2" s="14"/>
      <c r="AE2" s="31"/>
      <c r="AF2" s="31"/>
      <c r="AG2" s="31"/>
      <c r="AH2" s="31"/>
      <c r="AI2" s="31"/>
      <c r="AJ2" s="31"/>
    </row>
    <row r="3" spans="1:40" x14ac:dyDescent="0.25">
      <c r="A3" s="29" t="s">
        <v>166</v>
      </c>
      <c r="B3" s="29" t="s">
        <v>111</v>
      </c>
      <c r="C3" t="s">
        <v>383</v>
      </c>
      <c r="D3" t="s">
        <v>384</v>
      </c>
      <c r="E3" t="s">
        <v>382</v>
      </c>
      <c r="F3" t="s">
        <v>383</v>
      </c>
      <c r="G3" t="s">
        <v>384</v>
      </c>
      <c r="H3" t="s">
        <v>382</v>
      </c>
      <c r="I3" t="s">
        <v>383</v>
      </c>
      <c r="J3" t="s">
        <v>384</v>
      </c>
      <c r="K3" t="s">
        <v>382</v>
      </c>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t="s">
        <v>2</v>
      </c>
      <c r="AM3" s="42" t="str">
        <f>INDEX(Tendina_Indicatori_Grafico,SERVIZIO!$A$1)</f>
        <v>NR_Score_Hybrid</v>
      </c>
      <c r="AN3" s="31" t="s">
        <v>196</v>
      </c>
    </row>
    <row r="4" spans="1:40" x14ac:dyDescent="0.25">
      <c r="A4" t="s">
        <v>567</v>
      </c>
      <c r="B4" t="s">
        <v>200</v>
      </c>
      <c r="C4" s="31">
        <v>0</v>
      </c>
      <c r="D4" s="31">
        <v>0</v>
      </c>
      <c r="E4" s="31">
        <v>0</v>
      </c>
      <c r="F4" s="31">
        <v>0</v>
      </c>
      <c r="G4" s="31">
        <v>0</v>
      </c>
      <c r="H4" s="31">
        <v>0</v>
      </c>
      <c r="I4" s="31">
        <v>0</v>
      </c>
      <c r="J4" s="31">
        <v>0</v>
      </c>
      <c r="K4" s="31">
        <v>0</v>
      </c>
      <c r="L4" s="31"/>
      <c r="M4" s="31"/>
      <c r="N4" s="31"/>
      <c r="O4" s="31"/>
      <c r="P4" s="31"/>
      <c r="Q4" s="31"/>
      <c r="R4" s="31"/>
      <c r="S4" s="31"/>
      <c r="T4" s="31"/>
      <c r="U4" s="31"/>
      <c r="V4" s="31"/>
      <c r="W4" s="31"/>
      <c r="X4" s="31"/>
      <c r="Y4" s="31"/>
      <c r="Z4" s="31"/>
      <c r="AA4" s="31"/>
      <c r="AB4" s="31"/>
      <c r="AC4" s="31"/>
      <c r="AD4" s="31"/>
      <c r="AE4" s="31"/>
      <c r="AF4" s="31"/>
      <c r="AG4" s="31">
        <f ca="1">IFERROR(IF(SERVIZIO!$A$3=1,IF(GETPIVOTDATA(CONCATENATE(INDEX(Tendina_Indicatori_Grafico,SERVIZIO!$A$1)),$A$1,"Brand",$A4,"Data",DATE(YEAR(INDEX(Tendina_Data,SERVIZIO!$A$2)),MONTH(INDEX(Tendina_Data,SERVIZIO!$A$2)),1),"Settore",$B4)&lt;&gt;"",GETPIVOTDATA(CONCATENATE(INDEX(Tendina_Indicatori_Grafico,SERVIZIO!$A$1)),$A$1,"Brand",$A4,"Data",DATE(YEAR(INDEX(Tendina_Data,SERVIZIO!$A$2)),MONTH(INDEX(Tendina_Data,SERVIZIO!$A$2)),1),"Settore",$B4),""),IF(AND(GETPIVOTDATA(CONCATENATE(INDEX(Tendina_Indicatori_Grafico,SERVIZIO!$A$1)),$A$1,"Brand",$A4,"Data",DATE(YEAR(INDEX(Tendina_Data,SERVIZIO!$A$2)),MONTH(INDEX(Tendina_Data,SERVIZIO!$A$2)),1),"Settore",INDEX(Tendina_Settori,SERVIZIO!$A$3))&lt;&gt;"",INDEX(Tendina_Settori,SERVIZIO!$A$3)=$B4)=TRUE,GETPIVOTDATA(CONCATENATE(INDEX(Tendina_Indicatori_Grafico,SERVIZIO!$A$1)),$A$1,"Brand",$A4,"Data",DATE(YEAR(INDEX(Tendina_Data,SERVIZIO!$A$2)),MONTH(INDEX(Tendina_Data,SERVIZIO!$A$2)),1),"Settore",INDEX(Tendina_Settori,SERVIZIO!$A$3)),"")),"")</f>
        <v>0</v>
      </c>
      <c r="AH4" s="31">
        <f ca="1">IF(AG4&lt;&gt;"",AG4-(COUNTIF($AG$4:AG4,AG4)/10000),"")</f>
        <v>-1E-4</v>
      </c>
      <c r="AI4" s="31">
        <f ca="1">IFERROR(RANK($AH4,$AH$4:$AH$1003),"")</f>
        <v>143</v>
      </c>
      <c r="AJ4" s="31"/>
      <c r="AK4" s="31">
        <v>1</v>
      </c>
      <c r="AL4" s="31" t="str">
        <f t="shared" ref="AL4:AL67" ca="1" si="0">IFERROR(INDEX($A$3:$A$1002,MATCH($AK4,$AI$3:$AI$1002,0)),"")</f>
        <v>Brand_230</v>
      </c>
      <c r="AM4" s="31">
        <f t="shared" ref="AM4:AM67" ca="1" si="1">IFERROR(INDEX($AG$3:$AG$1002,MATCH($AK4,$AI$3:$AI$1002,0)),"")</f>
        <v>9.5</v>
      </c>
      <c r="AN4" s="31" t="str">
        <f ca="1">IF(INDEX(Tendina_Brand_per_Settore,SERVIZIO!$A$4)=$AL4,$AM4,"")</f>
        <v/>
      </c>
    </row>
    <row r="5" spans="1:40" x14ac:dyDescent="0.25">
      <c r="A5" t="s">
        <v>568</v>
      </c>
      <c r="B5" t="s">
        <v>133</v>
      </c>
      <c r="C5" s="31"/>
      <c r="D5" s="31"/>
      <c r="E5" s="31"/>
      <c r="F5" s="31"/>
      <c r="G5" s="31"/>
      <c r="H5" s="31"/>
      <c r="I5" s="31">
        <v>0</v>
      </c>
      <c r="J5" s="31">
        <v>0</v>
      </c>
      <c r="K5" s="31">
        <v>0</v>
      </c>
      <c r="L5" s="31"/>
      <c r="M5" s="31"/>
      <c r="N5" s="31"/>
      <c r="O5" s="31"/>
      <c r="P5" s="31"/>
      <c r="Q5" s="31"/>
      <c r="R5" s="31"/>
      <c r="S5" s="31"/>
      <c r="T5" s="31"/>
      <c r="U5" s="31"/>
      <c r="V5" s="31"/>
      <c r="W5" s="31"/>
      <c r="X5" s="31"/>
      <c r="Y5" s="31"/>
      <c r="Z5" s="31"/>
      <c r="AA5" s="31"/>
      <c r="AB5" s="31"/>
      <c r="AC5" s="31"/>
      <c r="AD5" s="31"/>
      <c r="AE5" s="31"/>
      <c r="AF5" s="31"/>
      <c r="AG5" s="31">
        <f ca="1">IFERROR(IF(SERVIZIO!$A$3=1,IF(GETPIVOTDATA(CONCATENATE(INDEX(Tendina_Indicatori_Grafico,SERVIZIO!$A$1)),$A$1,"Brand",$A5,"Data",DATE(YEAR(INDEX(Tendina_Data,SERVIZIO!$A$2)),MONTH(INDEX(Tendina_Data,SERVIZIO!$A$2)),1),"Settore",$B5)&lt;&gt;"",GETPIVOTDATA(CONCATENATE(INDEX(Tendina_Indicatori_Grafico,SERVIZIO!$A$1)),$A$1,"Brand",$A5,"Data",DATE(YEAR(INDEX(Tendina_Data,SERVIZIO!$A$2)),MONTH(INDEX(Tendina_Data,SERVIZIO!$A$2)),1),"Settore",$B5),""),IF(AND(GETPIVOTDATA(CONCATENATE(INDEX(Tendina_Indicatori_Grafico,SERVIZIO!$A$1)),$A$1,"Brand",$A5,"Data",DATE(YEAR(INDEX(Tendina_Data,SERVIZIO!$A$2)),MONTH(INDEX(Tendina_Data,SERVIZIO!$A$2)),1),"Settore",INDEX(Tendina_Settori,SERVIZIO!$A$3))&lt;&gt;"",INDEX(Tendina_Settori,SERVIZIO!$A$3)=$B5)=TRUE,GETPIVOTDATA(CONCATENATE(INDEX(Tendina_Indicatori_Grafico,SERVIZIO!$A$1)),$A$1,"Brand",$A5,"Data",DATE(YEAR(INDEX(Tendina_Data,SERVIZIO!$A$2)),MONTH(INDEX(Tendina_Data,SERVIZIO!$A$2)),1),"Settore",INDEX(Tendina_Settori,SERVIZIO!$A$3)),"")),"")</f>
        <v>0</v>
      </c>
      <c r="AH5" s="31">
        <f ca="1">IF(AG5&lt;&gt;"",AG5-(COUNTIF($AG$4:AG5,AG5)/10000),"")</f>
        <v>-2.0000000000000001E-4</v>
      </c>
      <c r="AI5" s="31">
        <f t="shared" ref="AI5:AI68" ca="1" si="2">IFERROR(RANK($AH5,$AH$4:$AH$1003),"")</f>
        <v>144</v>
      </c>
      <c r="AJ5" s="31"/>
      <c r="AK5" s="31">
        <v>2</v>
      </c>
      <c r="AL5" s="31" t="str">
        <f t="shared" ca="1" si="0"/>
        <v>Brand_68</v>
      </c>
      <c r="AM5" s="31">
        <f t="shared" ca="1" si="1"/>
        <v>8.5</v>
      </c>
      <c r="AN5" s="31" t="str">
        <f ca="1">IF(INDEX(Tendina_Brand_per_Settore,SERVIZIO!$A$4)=$AL5,$AM5,"")</f>
        <v/>
      </c>
    </row>
    <row r="6" spans="1:40" x14ac:dyDescent="0.25">
      <c r="A6" t="s">
        <v>569</v>
      </c>
      <c r="B6" t="s">
        <v>200</v>
      </c>
      <c r="C6" s="31">
        <v>0.5</v>
      </c>
      <c r="D6" s="31">
        <v>0</v>
      </c>
      <c r="E6" s="31">
        <v>0.5</v>
      </c>
      <c r="F6" s="31">
        <v>2.7</v>
      </c>
      <c r="G6" s="31">
        <v>1.5</v>
      </c>
      <c r="H6" s="31">
        <v>4.2</v>
      </c>
      <c r="I6" s="31">
        <v>2.7</v>
      </c>
      <c r="J6" s="31">
        <v>1.5</v>
      </c>
      <c r="K6" s="31">
        <v>4.2</v>
      </c>
      <c r="L6" s="31"/>
      <c r="M6" s="31"/>
      <c r="N6" s="31"/>
      <c r="O6" s="31"/>
      <c r="P6" s="31"/>
      <c r="Q6" s="31"/>
      <c r="R6" s="31"/>
      <c r="S6" s="31"/>
      <c r="T6" s="31"/>
      <c r="U6" s="31"/>
      <c r="V6" s="31"/>
      <c r="W6" s="31"/>
      <c r="X6" s="31"/>
      <c r="Y6" s="31"/>
      <c r="Z6" s="31"/>
      <c r="AA6" s="31"/>
      <c r="AB6" s="31"/>
      <c r="AC6" s="31"/>
      <c r="AD6" s="31"/>
      <c r="AE6" s="31"/>
      <c r="AF6" s="31"/>
      <c r="AG6" s="31">
        <f ca="1">IFERROR(IF(SERVIZIO!$A$3=1,IF(GETPIVOTDATA(CONCATENATE(INDEX(Tendina_Indicatori_Grafico,SERVIZIO!$A$1)),$A$1,"Brand",$A6,"Data",DATE(YEAR(INDEX(Tendina_Data,SERVIZIO!$A$2)),MONTH(INDEX(Tendina_Data,SERVIZIO!$A$2)),1),"Settore",$B6)&lt;&gt;"",GETPIVOTDATA(CONCATENATE(INDEX(Tendina_Indicatori_Grafico,SERVIZIO!$A$1)),$A$1,"Brand",$A6,"Data",DATE(YEAR(INDEX(Tendina_Data,SERVIZIO!$A$2)),MONTH(INDEX(Tendina_Data,SERVIZIO!$A$2)),1),"Settore",$B6),""),IF(AND(GETPIVOTDATA(CONCATENATE(INDEX(Tendina_Indicatori_Grafico,SERVIZIO!$A$1)),$A$1,"Brand",$A6,"Data",DATE(YEAR(INDEX(Tendina_Data,SERVIZIO!$A$2)),MONTH(INDEX(Tendina_Data,SERVIZIO!$A$2)),1),"Settore",INDEX(Tendina_Settori,SERVIZIO!$A$3))&lt;&gt;"",INDEX(Tendina_Settori,SERVIZIO!$A$3)=$B6)=TRUE,GETPIVOTDATA(CONCATENATE(INDEX(Tendina_Indicatori_Grafico,SERVIZIO!$A$1)),$A$1,"Brand",$A6,"Data",DATE(YEAR(INDEX(Tendina_Data,SERVIZIO!$A$2)),MONTH(INDEX(Tendina_Data,SERVIZIO!$A$2)),1),"Settore",INDEX(Tendina_Settori,SERVIZIO!$A$3)),"")),"")</f>
        <v>2.7</v>
      </c>
      <c r="AH6" s="31">
        <f ca="1">IF(AG6&lt;&gt;"",AG6-(COUNTIF($AG$4:AG6,AG6)/10000),"")</f>
        <v>2.6999</v>
      </c>
      <c r="AI6" s="31">
        <f t="shared" ca="1" si="2"/>
        <v>54</v>
      </c>
      <c r="AJ6" s="31"/>
      <c r="AK6" s="31">
        <v>3</v>
      </c>
      <c r="AL6" s="31" t="str">
        <f t="shared" ca="1" si="0"/>
        <v>Brand_81</v>
      </c>
      <c r="AM6" s="31">
        <f t="shared" ca="1" si="1"/>
        <v>8.5</v>
      </c>
      <c r="AN6" s="31" t="str">
        <f ca="1">IF(INDEX(Tendina_Brand_per_Settore,SERVIZIO!$A$4)=$AL6,$AM6,"")</f>
        <v/>
      </c>
    </row>
    <row r="7" spans="1:40" x14ac:dyDescent="0.25">
      <c r="A7" t="s">
        <v>570</v>
      </c>
      <c r="B7" t="s">
        <v>130</v>
      </c>
      <c r="C7" s="31"/>
      <c r="D7" s="31"/>
      <c r="E7" s="31"/>
      <c r="F7" s="31">
        <v>0</v>
      </c>
      <c r="G7" s="31">
        <v>1</v>
      </c>
      <c r="H7" s="31">
        <v>1</v>
      </c>
      <c r="I7" s="31">
        <v>0</v>
      </c>
      <c r="J7" s="31">
        <v>1</v>
      </c>
      <c r="K7" s="31">
        <v>1</v>
      </c>
      <c r="L7" s="31"/>
      <c r="M7" s="31"/>
      <c r="N7" s="31"/>
      <c r="O7" s="31"/>
      <c r="P7" s="31"/>
      <c r="Q7" s="31"/>
      <c r="R7" s="31"/>
      <c r="S7" s="31"/>
      <c r="T7" s="31"/>
      <c r="U7" s="31"/>
      <c r="V7" s="31"/>
      <c r="W7" s="31"/>
      <c r="X7" s="31"/>
      <c r="Y7" s="31"/>
      <c r="Z7" s="31"/>
      <c r="AA7" s="31"/>
      <c r="AB7" s="31"/>
      <c r="AC7" s="31"/>
      <c r="AD7" s="31"/>
      <c r="AE7" s="31"/>
      <c r="AF7" s="31"/>
      <c r="AG7" s="31">
        <f ca="1">IFERROR(IF(SERVIZIO!$A$3=1,IF(GETPIVOTDATA(CONCATENATE(INDEX(Tendina_Indicatori_Grafico,SERVIZIO!$A$1)),$A$1,"Brand",$A7,"Data",DATE(YEAR(INDEX(Tendina_Data,SERVIZIO!$A$2)),MONTH(INDEX(Tendina_Data,SERVIZIO!$A$2)),1),"Settore",$B7)&lt;&gt;"",GETPIVOTDATA(CONCATENATE(INDEX(Tendina_Indicatori_Grafico,SERVIZIO!$A$1)),$A$1,"Brand",$A7,"Data",DATE(YEAR(INDEX(Tendina_Data,SERVIZIO!$A$2)),MONTH(INDEX(Tendina_Data,SERVIZIO!$A$2)),1),"Settore",$B7),""),IF(AND(GETPIVOTDATA(CONCATENATE(INDEX(Tendina_Indicatori_Grafico,SERVIZIO!$A$1)),$A$1,"Brand",$A7,"Data",DATE(YEAR(INDEX(Tendina_Data,SERVIZIO!$A$2)),MONTH(INDEX(Tendina_Data,SERVIZIO!$A$2)),1),"Settore",INDEX(Tendina_Settori,SERVIZIO!$A$3))&lt;&gt;"",INDEX(Tendina_Settori,SERVIZIO!$A$3)=$B7)=TRUE,GETPIVOTDATA(CONCATENATE(INDEX(Tendina_Indicatori_Grafico,SERVIZIO!$A$1)),$A$1,"Brand",$A7,"Data",DATE(YEAR(INDEX(Tendina_Data,SERVIZIO!$A$2)),MONTH(INDEX(Tendina_Data,SERVIZIO!$A$2)),1),"Settore",INDEX(Tendina_Settori,SERVIZIO!$A$3)),"")),"")</f>
        <v>0</v>
      </c>
      <c r="AH7" s="31">
        <f ca="1">IF(AG7&lt;&gt;"",AG7-(COUNTIF($AG$4:AG7,AG7)/10000),"")</f>
        <v>-2.9999999999999997E-4</v>
      </c>
      <c r="AI7" s="31">
        <f t="shared" ca="1" si="2"/>
        <v>145</v>
      </c>
      <c r="AJ7" s="31"/>
      <c r="AK7" s="31">
        <v>4</v>
      </c>
      <c r="AL7" s="31" t="str">
        <f t="shared" ca="1" si="0"/>
        <v>Brand_97</v>
      </c>
      <c r="AM7" s="31">
        <f t="shared" ca="1" si="1"/>
        <v>8.5</v>
      </c>
      <c r="AN7" s="31" t="str">
        <f ca="1">IF(INDEX(Tendina_Brand_per_Settore,SERVIZIO!$A$4)=$AL7,$AM7,"")</f>
        <v/>
      </c>
    </row>
    <row r="8" spans="1:40" x14ac:dyDescent="0.25">
      <c r="A8" t="s">
        <v>571</v>
      </c>
      <c r="B8" t="s">
        <v>214</v>
      </c>
      <c r="C8" s="31">
        <v>0.5</v>
      </c>
      <c r="D8" s="31">
        <v>0</v>
      </c>
      <c r="E8" s="31">
        <v>0.5</v>
      </c>
      <c r="F8" s="31">
        <v>0.5</v>
      </c>
      <c r="G8" s="31">
        <v>2.5</v>
      </c>
      <c r="H8" s="31">
        <v>3</v>
      </c>
      <c r="I8" s="31">
        <v>0.5</v>
      </c>
      <c r="J8" s="31">
        <v>2.5</v>
      </c>
      <c r="K8" s="31">
        <v>3</v>
      </c>
      <c r="L8" s="31"/>
      <c r="M8" s="31"/>
      <c r="N8" s="31"/>
      <c r="O8" s="31"/>
      <c r="P8" s="31"/>
      <c r="Q8" s="31"/>
      <c r="R8" s="31"/>
      <c r="S8" s="31"/>
      <c r="T8" s="31"/>
      <c r="U8" s="31"/>
      <c r="V8" s="31"/>
      <c r="W8" s="31"/>
      <c r="X8" s="31"/>
      <c r="Y8" s="31"/>
      <c r="Z8" s="31"/>
      <c r="AA8" s="31"/>
      <c r="AB8" s="31"/>
      <c r="AC8" s="31"/>
      <c r="AD8" s="31"/>
      <c r="AE8" s="31"/>
      <c r="AF8" s="31"/>
      <c r="AG8" s="31">
        <f ca="1">IFERROR(IF(SERVIZIO!$A$3=1,IF(GETPIVOTDATA(CONCATENATE(INDEX(Tendina_Indicatori_Grafico,SERVIZIO!$A$1)),$A$1,"Brand",$A8,"Data",DATE(YEAR(INDEX(Tendina_Data,SERVIZIO!$A$2)),MONTH(INDEX(Tendina_Data,SERVIZIO!$A$2)),1),"Settore",$B8)&lt;&gt;"",GETPIVOTDATA(CONCATENATE(INDEX(Tendina_Indicatori_Grafico,SERVIZIO!$A$1)),$A$1,"Brand",$A8,"Data",DATE(YEAR(INDEX(Tendina_Data,SERVIZIO!$A$2)),MONTH(INDEX(Tendina_Data,SERVIZIO!$A$2)),1),"Settore",$B8),""),IF(AND(GETPIVOTDATA(CONCATENATE(INDEX(Tendina_Indicatori_Grafico,SERVIZIO!$A$1)),$A$1,"Brand",$A8,"Data",DATE(YEAR(INDEX(Tendina_Data,SERVIZIO!$A$2)),MONTH(INDEX(Tendina_Data,SERVIZIO!$A$2)),1),"Settore",INDEX(Tendina_Settori,SERVIZIO!$A$3))&lt;&gt;"",INDEX(Tendina_Settori,SERVIZIO!$A$3)=$B8)=TRUE,GETPIVOTDATA(CONCATENATE(INDEX(Tendina_Indicatori_Grafico,SERVIZIO!$A$1)),$A$1,"Brand",$A8,"Data",DATE(YEAR(INDEX(Tendina_Data,SERVIZIO!$A$2)),MONTH(INDEX(Tendina_Data,SERVIZIO!$A$2)),1),"Settore",INDEX(Tendina_Settori,SERVIZIO!$A$3)),"")),"")</f>
        <v>0.5</v>
      </c>
      <c r="AH8" s="31">
        <f ca="1">IF(AG8&lt;&gt;"",AG8-(COUNTIF($AG$4:AG8,AG8)/10000),"")</f>
        <v>0.49990000000000001</v>
      </c>
      <c r="AI8" s="31">
        <f t="shared" ca="1" si="2"/>
        <v>138</v>
      </c>
      <c r="AJ8" s="31"/>
      <c r="AK8" s="31">
        <v>5</v>
      </c>
      <c r="AL8" s="31" t="str">
        <f t="shared" ca="1" si="0"/>
        <v>Brand_193</v>
      </c>
      <c r="AM8" s="31">
        <f t="shared" ca="1" si="1"/>
        <v>8.5</v>
      </c>
      <c r="AN8" s="31" t="str">
        <f ca="1">IF(INDEX(Tendina_Brand_per_Settore,SERVIZIO!$A$4)=$AL8,$AM8,"")</f>
        <v/>
      </c>
    </row>
    <row r="9" spans="1:40" x14ac:dyDescent="0.25">
      <c r="A9" t="s">
        <v>573</v>
      </c>
      <c r="B9" t="s">
        <v>200</v>
      </c>
      <c r="C9" s="31">
        <v>0</v>
      </c>
      <c r="D9" s="31">
        <v>0</v>
      </c>
      <c r="E9" s="31">
        <v>0</v>
      </c>
      <c r="F9" s="31">
        <v>0</v>
      </c>
      <c r="G9" s="31">
        <v>0</v>
      </c>
      <c r="H9" s="31">
        <v>0</v>
      </c>
      <c r="I9" s="31">
        <v>0</v>
      </c>
      <c r="J9" s="31">
        <v>0</v>
      </c>
      <c r="K9" s="31">
        <v>0</v>
      </c>
      <c r="L9" s="31"/>
      <c r="M9" s="31"/>
      <c r="N9" s="31"/>
      <c r="O9" s="31"/>
      <c r="P9" s="31"/>
      <c r="Q9" s="31"/>
      <c r="R9" s="31"/>
      <c r="S9" s="31"/>
      <c r="T9" s="31"/>
      <c r="U9" s="31"/>
      <c r="V9" s="31"/>
      <c r="W9" s="31"/>
      <c r="X9" s="31"/>
      <c r="Y9" s="31"/>
      <c r="Z9" s="31"/>
      <c r="AA9" s="31"/>
      <c r="AB9" s="31"/>
      <c r="AC9" s="31"/>
      <c r="AD9" s="31"/>
      <c r="AE9" s="31"/>
      <c r="AF9" s="31"/>
      <c r="AG9" s="31">
        <f ca="1">IFERROR(IF(SERVIZIO!$A$3=1,IF(GETPIVOTDATA(CONCATENATE(INDEX(Tendina_Indicatori_Grafico,SERVIZIO!$A$1)),$A$1,"Brand",$A9,"Data",DATE(YEAR(INDEX(Tendina_Data,SERVIZIO!$A$2)),MONTH(INDEX(Tendina_Data,SERVIZIO!$A$2)),1),"Settore",$B9)&lt;&gt;"",GETPIVOTDATA(CONCATENATE(INDEX(Tendina_Indicatori_Grafico,SERVIZIO!$A$1)),$A$1,"Brand",$A9,"Data",DATE(YEAR(INDEX(Tendina_Data,SERVIZIO!$A$2)),MONTH(INDEX(Tendina_Data,SERVIZIO!$A$2)),1),"Settore",$B9),""),IF(AND(GETPIVOTDATA(CONCATENATE(INDEX(Tendina_Indicatori_Grafico,SERVIZIO!$A$1)),$A$1,"Brand",$A9,"Data",DATE(YEAR(INDEX(Tendina_Data,SERVIZIO!$A$2)),MONTH(INDEX(Tendina_Data,SERVIZIO!$A$2)),1),"Settore",INDEX(Tendina_Settori,SERVIZIO!$A$3))&lt;&gt;"",INDEX(Tendina_Settori,SERVIZIO!$A$3)=$B9)=TRUE,GETPIVOTDATA(CONCATENATE(INDEX(Tendina_Indicatori_Grafico,SERVIZIO!$A$1)),$A$1,"Brand",$A9,"Data",DATE(YEAR(INDEX(Tendina_Data,SERVIZIO!$A$2)),MONTH(INDEX(Tendina_Data,SERVIZIO!$A$2)),1),"Settore",INDEX(Tendina_Settori,SERVIZIO!$A$3)),"")),"")</f>
        <v>0</v>
      </c>
      <c r="AH9" s="31">
        <f ca="1">IF(AG9&lt;&gt;"",AG9-(COUNTIF($AG$4:AG9,AG9)/10000),"")</f>
        <v>-4.0000000000000002E-4</v>
      </c>
      <c r="AI9" s="31">
        <f t="shared" ca="1" si="2"/>
        <v>146</v>
      </c>
      <c r="AJ9" s="31"/>
      <c r="AK9" s="31">
        <v>6</v>
      </c>
      <c r="AL9" s="31" t="str">
        <f t="shared" ca="1" si="0"/>
        <v>Brand_239</v>
      </c>
      <c r="AM9" s="31">
        <f t="shared" ca="1" si="1"/>
        <v>8.5</v>
      </c>
      <c r="AN9" s="31" t="str">
        <f ca="1">IF(INDEX(Tendina_Brand_per_Settore,SERVIZIO!$A$4)=$AL9,$AM9,"")</f>
        <v/>
      </c>
    </row>
    <row r="10" spans="1:40" x14ac:dyDescent="0.25">
      <c r="A10" t="s">
        <v>575</v>
      </c>
      <c r="B10" t="s">
        <v>206</v>
      </c>
      <c r="C10" s="31">
        <v>2.2000000000000002</v>
      </c>
      <c r="D10" s="31">
        <v>0</v>
      </c>
      <c r="E10" s="31">
        <v>2.2000000000000002</v>
      </c>
      <c r="F10" s="31">
        <v>5</v>
      </c>
      <c r="G10" s="31">
        <v>0</v>
      </c>
      <c r="H10" s="31">
        <v>5</v>
      </c>
      <c r="I10" s="31">
        <v>5</v>
      </c>
      <c r="J10" s="31">
        <v>0</v>
      </c>
      <c r="K10" s="31">
        <v>5</v>
      </c>
      <c r="L10" s="31"/>
      <c r="M10" s="31"/>
      <c r="N10" s="31"/>
      <c r="O10" s="31"/>
      <c r="P10" s="31"/>
      <c r="Q10" s="31"/>
      <c r="R10" s="31"/>
      <c r="S10" s="31"/>
      <c r="T10" s="31"/>
      <c r="U10" s="31"/>
      <c r="V10" s="31"/>
      <c r="W10" s="31"/>
      <c r="X10" s="31"/>
      <c r="Y10" s="31"/>
      <c r="Z10" s="31"/>
      <c r="AA10" s="31"/>
      <c r="AB10" s="31"/>
      <c r="AC10" s="31"/>
      <c r="AD10" s="31"/>
      <c r="AE10" s="31"/>
      <c r="AF10" s="31"/>
      <c r="AG10" s="31">
        <f ca="1">IFERROR(IF(SERVIZIO!$A$3=1,IF(GETPIVOTDATA(CONCATENATE(INDEX(Tendina_Indicatori_Grafico,SERVIZIO!$A$1)),$A$1,"Brand",$A10,"Data",DATE(YEAR(INDEX(Tendina_Data,SERVIZIO!$A$2)),MONTH(INDEX(Tendina_Data,SERVIZIO!$A$2)),1),"Settore",$B10)&lt;&gt;"",GETPIVOTDATA(CONCATENATE(INDEX(Tendina_Indicatori_Grafico,SERVIZIO!$A$1)),$A$1,"Brand",$A10,"Data",DATE(YEAR(INDEX(Tendina_Data,SERVIZIO!$A$2)),MONTH(INDEX(Tendina_Data,SERVIZIO!$A$2)),1),"Settore",$B10),""),IF(AND(GETPIVOTDATA(CONCATENATE(INDEX(Tendina_Indicatori_Grafico,SERVIZIO!$A$1)),$A$1,"Brand",$A10,"Data",DATE(YEAR(INDEX(Tendina_Data,SERVIZIO!$A$2)),MONTH(INDEX(Tendina_Data,SERVIZIO!$A$2)),1),"Settore",INDEX(Tendina_Settori,SERVIZIO!$A$3))&lt;&gt;"",INDEX(Tendina_Settori,SERVIZIO!$A$3)=$B10)=TRUE,GETPIVOTDATA(CONCATENATE(INDEX(Tendina_Indicatori_Grafico,SERVIZIO!$A$1)),$A$1,"Brand",$A10,"Data",DATE(YEAR(INDEX(Tendina_Data,SERVIZIO!$A$2)),MONTH(INDEX(Tendina_Data,SERVIZIO!$A$2)),1),"Settore",INDEX(Tendina_Settori,SERVIZIO!$A$3)),"")),"")</f>
        <v>5</v>
      </c>
      <c r="AH10" s="31">
        <f ca="1">IF(AG10&lt;&gt;"",AG10-(COUNTIF($AG$4:AG10,AG10)/10000),"")</f>
        <v>4.9999000000000002</v>
      </c>
      <c r="AI10" s="31">
        <f t="shared" ca="1" si="2"/>
        <v>16</v>
      </c>
      <c r="AJ10" s="31"/>
      <c r="AK10" s="31">
        <v>7</v>
      </c>
      <c r="AL10" s="31" t="str">
        <f t="shared" ca="1" si="0"/>
        <v>Brand_241</v>
      </c>
      <c r="AM10" s="31">
        <f t="shared" ca="1" si="1"/>
        <v>8.5</v>
      </c>
      <c r="AN10" s="31" t="str">
        <f ca="1">IF(INDEX(Tendina_Brand_per_Settore,SERVIZIO!$A$4)=$AL10,$AM10,"")</f>
        <v/>
      </c>
    </row>
    <row r="11" spans="1:40" x14ac:dyDescent="0.25">
      <c r="A11" t="s">
        <v>576</v>
      </c>
      <c r="B11" t="s">
        <v>222</v>
      </c>
      <c r="C11" s="31">
        <v>1</v>
      </c>
      <c r="D11" s="31">
        <v>0</v>
      </c>
      <c r="E11" s="31">
        <v>1</v>
      </c>
      <c r="F11" s="31">
        <v>1</v>
      </c>
      <c r="G11" s="31">
        <v>0</v>
      </c>
      <c r="H11" s="31">
        <v>1</v>
      </c>
      <c r="I11" s="31">
        <v>1</v>
      </c>
      <c r="J11" s="31">
        <v>0</v>
      </c>
      <c r="K11" s="31">
        <v>1</v>
      </c>
      <c r="L11" s="31"/>
      <c r="M11" s="31"/>
      <c r="N11" s="31"/>
      <c r="O11" s="31"/>
      <c r="P11" s="31"/>
      <c r="Q11" s="31"/>
      <c r="R11" s="31"/>
      <c r="S11" s="31"/>
      <c r="T11" s="31"/>
      <c r="U11" s="31"/>
      <c r="V11" s="31"/>
      <c r="W11" s="31"/>
      <c r="X11" s="31"/>
      <c r="Y11" s="31"/>
      <c r="Z11" s="31"/>
      <c r="AA11" s="31"/>
      <c r="AB11" s="31"/>
      <c r="AC11" s="31"/>
      <c r="AD11" s="31"/>
      <c r="AE11" s="31"/>
      <c r="AF11" s="31"/>
      <c r="AG11" s="31">
        <f ca="1">IFERROR(IF(SERVIZIO!$A$3=1,IF(GETPIVOTDATA(CONCATENATE(INDEX(Tendina_Indicatori_Grafico,SERVIZIO!$A$1)),$A$1,"Brand",$A11,"Data",DATE(YEAR(INDEX(Tendina_Data,SERVIZIO!$A$2)),MONTH(INDEX(Tendina_Data,SERVIZIO!$A$2)),1),"Settore",$B11)&lt;&gt;"",GETPIVOTDATA(CONCATENATE(INDEX(Tendina_Indicatori_Grafico,SERVIZIO!$A$1)),$A$1,"Brand",$A11,"Data",DATE(YEAR(INDEX(Tendina_Data,SERVIZIO!$A$2)),MONTH(INDEX(Tendina_Data,SERVIZIO!$A$2)),1),"Settore",$B11),""),IF(AND(GETPIVOTDATA(CONCATENATE(INDEX(Tendina_Indicatori_Grafico,SERVIZIO!$A$1)),$A$1,"Brand",$A11,"Data",DATE(YEAR(INDEX(Tendina_Data,SERVIZIO!$A$2)),MONTH(INDEX(Tendina_Data,SERVIZIO!$A$2)),1),"Settore",INDEX(Tendina_Settori,SERVIZIO!$A$3))&lt;&gt;"",INDEX(Tendina_Settori,SERVIZIO!$A$3)=$B11)=TRUE,GETPIVOTDATA(CONCATENATE(INDEX(Tendina_Indicatori_Grafico,SERVIZIO!$A$1)),$A$1,"Brand",$A11,"Data",DATE(YEAR(INDEX(Tendina_Data,SERVIZIO!$A$2)),MONTH(INDEX(Tendina_Data,SERVIZIO!$A$2)),1),"Settore",INDEX(Tendina_Settori,SERVIZIO!$A$3)),"")),"")</f>
        <v>1</v>
      </c>
      <c r="AH11" s="31">
        <f ca="1">IF(AG11&lt;&gt;"",AG11-(COUNTIF($AG$4:AG11,AG11)/10000),"")</f>
        <v>0.99990000000000001</v>
      </c>
      <c r="AI11" s="31">
        <f t="shared" ca="1" si="2"/>
        <v>88</v>
      </c>
      <c r="AJ11" s="31"/>
      <c r="AK11" s="31">
        <v>8</v>
      </c>
      <c r="AL11" s="31" t="str">
        <f t="shared" ca="1" si="0"/>
        <v>Brand_177</v>
      </c>
      <c r="AM11" s="31">
        <f t="shared" ca="1" si="1"/>
        <v>7.5</v>
      </c>
      <c r="AN11" s="31" t="str">
        <f ca="1">IF(INDEX(Tendina_Brand_per_Settore,SERVIZIO!$A$4)=$AL11,$AM11,"")</f>
        <v/>
      </c>
    </row>
    <row r="12" spans="1:40" x14ac:dyDescent="0.25">
      <c r="A12" t="s">
        <v>577</v>
      </c>
      <c r="B12" t="s">
        <v>133</v>
      </c>
      <c r="C12" s="31"/>
      <c r="D12" s="31"/>
      <c r="E12" s="31"/>
      <c r="F12" s="31"/>
      <c r="G12" s="31"/>
      <c r="H12" s="31"/>
      <c r="I12" s="31">
        <v>0</v>
      </c>
      <c r="J12" s="31">
        <v>1.8</v>
      </c>
      <c r="K12" s="31">
        <v>1.8</v>
      </c>
      <c r="L12" s="31"/>
      <c r="M12" s="31"/>
      <c r="N12" s="31"/>
      <c r="O12" s="31"/>
      <c r="P12" s="31"/>
      <c r="Q12" s="31"/>
      <c r="R12" s="31"/>
      <c r="S12" s="31"/>
      <c r="T12" s="31"/>
      <c r="U12" s="31"/>
      <c r="V12" s="31"/>
      <c r="W12" s="31"/>
      <c r="X12" s="31"/>
      <c r="Y12" s="31"/>
      <c r="Z12" s="31"/>
      <c r="AA12" s="31"/>
      <c r="AB12" s="31"/>
      <c r="AC12" s="31"/>
      <c r="AD12" s="31"/>
      <c r="AE12" s="31"/>
      <c r="AF12" s="31"/>
      <c r="AG12" s="31">
        <f ca="1">IFERROR(IF(SERVIZIO!$A$3=1,IF(GETPIVOTDATA(CONCATENATE(INDEX(Tendina_Indicatori_Grafico,SERVIZIO!$A$1)),$A$1,"Brand",$A12,"Data",DATE(YEAR(INDEX(Tendina_Data,SERVIZIO!$A$2)),MONTH(INDEX(Tendina_Data,SERVIZIO!$A$2)),1),"Settore",$B12)&lt;&gt;"",GETPIVOTDATA(CONCATENATE(INDEX(Tendina_Indicatori_Grafico,SERVIZIO!$A$1)),$A$1,"Brand",$A12,"Data",DATE(YEAR(INDEX(Tendina_Data,SERVIZIO!$A$2)),MONTH(INDEX(Tendina_Data,SERVIZIO!$A$2)),1),"Settore",$B12),""),IF(AND(GETPIVOTDATA(CONCATENATE(INDEX(Tendina_Indicatori_Grafico,SERVIZIO!$A$1)),$A$1,"Brand",$A12,"Data",DATE(YEAR(INDEX(Tendina_Data,SERVIZIO!$A$2)),MONTH(INDEX(Tendina_Data,SERVIZIO!$A$2)),1),"Settore",INDEX(Tendina_Settori,SERVIZIO!$A$3))&lt;&gt;"",INDEX(Tendina_Settori,SERVIZIO!$A$3)=$B12)=TRUE,GETPIVOTDATA(CONCATENATE(INDEX(Tendina_Indicatori_Grafico,SERVIZIO!$A$1)),$A$1,"Brand",$A12,"Data",DATE(YEAR(INDEX(Tendina_Data,SERVIZIO!$A$2)),MONTH(INDEX(Tendina_Data,SERVIZIO!$A$2)),1),"Settore",INDEX(Tendina_Settori,SERVIZIO!$A$3)),"")),"")</f>
        <v>0</v>
      </c>
      <c r="AH12" s="31">
        <f ca="1">IF(AG12&lt;&gt;"",AG12-(COUNTIF($AG$4:AG12,AG12)/10000),"")</f>
        <v>-5.0000000000000001E-4</v>
      </c>
      <c r="AI12" s="31">
        <f t="shared" ca="1" si="2"/>
        <v>147</v>
      </c>
      <c r="AJ12" s="31"/>
      <c r="AK12" s="31">
        <v>9</v>
      </c>
      <c r="AL12" s="31" t="str">
        <f t="shared" ca="1" si="0"/>
        <v>Brand_90</v>
      </c>
      <c r="AM12" s="31">
        <f t="shared" ca="1" si="1"/>
        <v>7</v>
      </c>
      <c r="AN12" s="31" t="str">
        <f ca="1">IF(INDEX(Tendina_Brand_per_Settore,SERVIZIO!$A$4)=$AL12,$AM12,"")</f>
        <v/>
      </c>
    </row>
    <row r="13" spans="1:40" x14ac:dyDescent="0.25">
      <c r="A13" t="s">
        <v>578</v>
      </c>
      <c r="B13" t="s">
        <v>200</v>
      </c>
      <c r="C13" s="31"/>
      <c r="D13" s="31"/>
      <c r="E13" s="31"/>
      <c r="F13" s="31">
        <v>1</v>
      </c>
      <c r="G13" s="31">
        <v>0</v>
      </c>
      <c r="H13" s="31">
        <v>1</v>
      </c>
      <c r="I13" s="31">
        <v>1</v>
      </c>
      <c r="J13" s="31">
        <v>0</v>
      </c>
      <c r="K13" s="31">
        <v>1</v>
      </c>
      <c r="L13" s="31"/>
      <c r="M13" s="31"/>
      <c r="N13" s="31"/>
      <c r="O13" s="31"/>
      <c r="P13" s="31"/>
      <c r="Q13" s="31"/>
      <c r="R13" s="31"/>
      <c r="S13" s="31"/>
      <c r="T13" s="31"/>
      <c r="U13" s="31"/>
      <c r="V13" s="31"/>
      <c r="W13" s="31"/>
      <c r="X13" s="31"/>
      <c r="Y13" s="31"/>
      <c r="Z13" s="31"/>
      <c r="AA13" s="31"/>
      <c r="AB13" s="31"/>
      <c r="AC13" s="31"/>
      <c r="AD13" s="31"/>
      <c r="AE13" s="31"/>
      <c r="AF13" s="31"/>
      <c r="AG13" s="31">
        <f ca="1">IFERROR(IF(SERVIZIO!$A$3=1,IF(GETPIVOTDATA(CONCATENATE(INDEX(Tendina_Indicatori_Grafico,SERVIZIO!$A$1)),$A$1,"Brand",$A13,"Data",DATE(YEAR(INDEX(Tendina_Data,SERVIZIO!$A$2)),MONTH(INDEX(Tendina_Data,SERVIZIO!$A$2)),1),"Settore",$B13)&lt;&gt;"",GETPIVOTDATA(CONCATENATE(INDEX(Tendina_Indicatori_Grafico,SERVIZIO!$A$1)),$A$1,"Brand",$A13,"Data",DATE(YEAR(INDEX(Tendina_Data,SERVIZIO!$A$2)),MONTH(INDEX(Tendina_Data,SERVIZIO!$A$2)),1),"Settore",$B13),""),IF(AND(GETPIVOTDATA(CONCATENATE(INDEX(Tendina_Indicatori_Grafico,SERVIZIO!$A$1)),$A$1,"Brand",$A13,"Data",DATE(YEAR(INDEX(Tendina_Data,SERVIZIO!$A$2)),MONTH(INDEX(Tendina_Data,SERVIZIO!$A$2)),1),"Settore",INDEX(Tendina_Settori,SERVIZIO!$A$3))&lt;&gt;"",INDEX(Tendina_Settori,SERVIZIO!$A$3)=$B13)=TRUE,GETPIVOTDATA(CONCATENATE(INDEX(Tendina_Indicatori_Grafico,SERVIZIO!$A$1)),$A$1,"Brand",$A13,"Data",DATE(YEAR(INDEX(Tendina_Data,SERVIZIO!$A$2)),MONTH(INDEX(Tendina_Data,SERVIZIO!$A$2)),1),"Settore",INDEX(Tendina_Settori,SERVIZIO!$A$3)),"")),"")</f>
        <v>1</v>
      </c>
      <c r="AH13" s="31">
        <f ca="1">IF(AG13&lt;&gt;"",AG13-(COUNTIF($AG$4:AG13,AG13)/10000),"")</f>
        <v>0.99980000000000002</v>
      </c>
      <c r="AI13" s="31">
        <f t="shared" ca="1" si="2"/>
        <v>89</v>
      </c>
      <c r="AJ13" s="31"/>
      <c r="AK13" s="31">
        <v>10</v>
      </c>
      <c r="AL13" s="31" t="str">
        <f t="shared" ca="1" si="0"/>
        <v>Brand_126</v>
      </c>
      <c r="AM13" s="31">
        <f t="shared" ca="1" si="1"/>
        <v>7</v>
      </c>
      <c r="AN13" s="31" t="str">
        <f ca="1">IF(INDEX(Tendina_Brand_per_Settore,SERVIZIO!$A$4)=$AL13,$AM13,"")</f>
        <v/>
      </c>
    </row>
    <row r="14" spans="1:40" x14ac:dyDescent="0.25">
      <c r="A14" t="s">
        <v>579</v>
      </c>
      <c r="B14" t="s">
        <v>564</v>
      </c>
      <c r="C14" s="31"/>
      <c r="D14" s="31"/>
      <c r="E14" s="31"/>
      <c r="F14" s="31"/>
      <c r="G14" s="31"/>
      <c r="H14" s="31"/>
      <c r="I14" s="31">
        <v>0</v>
      </c>
      <c r="J14" s="31">
        <v>0</v>
      </c>
      <c r="K14" s="31">
        <v>0</v>
      </c>
      <c r="L14" s="31"/>
      <c r="M14" s="31"/>
      <c r="N14" s="31"/>
      <c r="O14" s="31"/>
      <c r="P14" s="31"/>
      <c r="Q14" s="31"/>
      <c r="R14" s="31"/>
      <c r="S14" s="31"/>
      <c r="T14" s="31"/>
      <c r="U14" s="31"/>
      <c r="V14" s="31"/>
      <c r="W14" s="31"/>
      <c r="X14" s="31"/>
      <c r="Y14" s="31"/>
      <c r="Z14" s="31"/>
      <c r="AA14" s="31"/>
      <c r="AB14" s="31"/>
      <c r="AC14" s="31"/>
      <c r="AD14" s="31"/>
      <c r="AE14" s="31"/>
      <c r="AF14" s="31"/>
      <c r="AG14" s="31">
        <f ca="1">IFERROR(IF(SERVIZIO!$A$3=1,IF(GETPIVOTDATA(CONCATENATE(INDEX(Tendina_Indicatori_Grafico,SERVIZIO!$A$1)),$A$1,"Brand",$A14,"Data",DATE(YEAR(INDEX(Tendina_Data,SERVIZIO!$A$2)),MONTH(INDEX(Tendina_Data,SERVIZIO!$A$2)),1),"Settore",$B14)&lt;&gt;"",GETPIVOTDATA(CONCATENATE(INDEX(Tendina_Indicatori_Grafico,SERVIZIO!$A$1)),$A$1,"Brand",$A14,"Data",DATE(YEAR(INDEX(Tendina_Data,SERVIZIO!$A$2)),MONTH(INDEX(Tendina_Data,SERVIZIO!$A$2)),1),"Settore",$B14),""),IF(AND(GETPIVOTDATA(CONCATENATE(INDEX(Tendina_Indicatori_Grafico,SERVIZIO!$A$1)),$A$1,"Brand",$A14,"Data",DATE(YEAR(INDEX(Tendina_Data,SERVIZIO!$A$2)),MONTH(INDEX(Tendina_Data,SERVIZIO!$A$2)),1),"Settore",INDEX(Tendina_Settori,SERVIZIO!$A$3))&lt;&gt;"",INDEX(Tendina_Settori,SERVIZIO!$A$3)=$B14)=TRUE,GETPIVOTDATA(CONCATENATE(INDEX(Tendina_Indicatori_Grafico,SERVIZIO!$A$1)),$A$1,"Brand",$A14,"Data",DATE(YEAR(INDEX(Tendina_Data,SERVIZIO!$A$2)),MONTH(INDEX(Tendina_Data,SERVIZIO!$A$2)),1),"Settore",INDEX(Tendina_Settori,SERVIZIO!$A$3)),"")),"")</f>
        <v>0</v>
      </c>
      <c r="AH14" s="31">
        <f ca="1">IF(AG14&lt;&gt;"",AG14-(COUNTIF($AG$4:AG14,AG14)/10000),"")</f>
        <v>-5.9999999999999995E-4</v>
      </c>
      <c r="AI14" s="31">
        <f t="shared" ca="1" si="2"/>
        <v>148</v>
      </c>
      <c r="AJ14" s="31"/>
      <c r="AK14" s="31">
        <v>11</v>
      </c>
      <c r="AL14" s="31" t="str">
        <f t="shared" ca="1" si="0"/>
        <v>Brand_158</v>
      </c>
      <c r="AM14" s="31">
        <f t="shared" ca="1" si="1"/>
        <v>7</v>
      </c>
      <c r="AN14" s="31" t="str">
        <f ca="1">IF(INDEX(Tendina_Brand_per_Settore,SERVIZIO!$A$4)=$AL14,$AM14,"")</f>
        <v/>
      </c>
    </row>
    <row r="15" spans="1:40" x14ac:dyDescent="0.25">
      <c r="A15" t="s">
        <v>580</v>
      </c>
      <c r="B15" t="s">
        <v>133</v>
      </c>
      <c r="C15" s="31"/>
      <c r="D15" s="31"/>
      <c r="E15" s="31"/>
      <c r="F15" s="31"/>
      <c r="G15" s="31"/>
      <c r="H15" s="31"/>
      <c r="I15" s="31">
        <v>0</v>
      </c>
      <c r="J15" s="31">
        <v>0</v>
      </c>
      <c r="K15" s="31">
        <v>0</v>
      </c>
      <c r="L15" s="31"/>
      <c r="M15" s="31"/>
      <c r="N15" s="31"/>
      <c r="O15" s="31"/>
      <c r="P15" s="31"/>
      <c r="Q15" s="31"/>
      <c r="R15" s="31"/>
      <c r="S15" s="31"/>
      <c r="T15" s="31"/>
      <c r="U15" s="31"/>
      <c r="V15" s="31"/>
      <c r="W15" s="31"/>
      <c r="X15" s="31"/>
      <c r="Y15" s="31"/>
      <c r="Z15" s="31"/>
      <c r="AA15" s="31"/>
      <c r="AB15" s="31"/>
      <c r="AC15" s="31"/>
      <c r="AD15" s="31"/>
      <c r="AE15" s="31"/>
      <c r="AF15" s="31"/>
      <c r="AG15" s="31">
        <f ca="1">IFERROR(IF(SERVIZIO!$A$3=1,IF(GETPIVOTDATA(CONCATENATE(INDEX(Tendina_Indicatori_Grafico,SERVIZIO!$A$1)),$A$1,"Brand",$A15,"Data",DATE(YEAR(INDEX(Tendina_Data,SERVIZIO!$A$2)),MONTH(INDEX(Tendina_Data,SERVIZIO!$A$2)),1),"Settore",$B15)&lt;&gt;"",GETPIVOTDATA(CONCATENATE(INDEX(Tendina_Indicatori_Grafico,SERVIZIO!$A$1)),$A$1,"Brand",$A15,"Data",DATE(YEAR(INDEX(Tendina_Data,SERVIZIO!$A$2)),MONTH(INDEX(Tendina_Data,SERVIZIO!$A$2)),1),"Settore",$B15),""),IF(AND(GETPIVOTDATA(CONCATENATE(INDEX(Tendina_Indicatori_Grafico,SERVIZIO!$A$1)),$A$1,"Brand",$A15,"Data",DATE(YEAR(INDEX(Tendina_Data,SERVIZIO!$A$2)),MONTH(INDEX(Tendina_Data,SERVIZIO!$A$2)),1),"Settore",INDEX(Tendina_Settori,SERVIZIO!$A$3))&lt;&gt;"",INDEX(Tendina_Settori,SERVIZIO!$A$3)=$B15)=TRUE,GETPIVOTDATA(CONCATENATE(INDEX(Tendina_Indicatori_Grafico,SERVIZIO!$A$1)),$A$1,"Brand",$A15,"Data",DATE(YEAR(INDEX(Tendina_Data,SERVIZIO!$A$2)),MONTH(INDEX(Tendina_Data,SERVIZIO!$A$2)),1),"Settore",INDEX(Tendina_Settori,SERVIZIO!$A$3)),"")),"")</f>
        <v>0</v>
      </c>
      <c r="AH15" s="31">
        <f ca="1">IF(AG15&lt;&gt;"",AG15-(COUNTIF($AG$4:AG15,AG15)/10000),"")</f>
        <v>-6.9999999999999999E-4</v>
      </c>
      <c r="AI15" s="31">
        <f t="shared" ca="1" si="2"/>
        <v>149</v>
      </c>
      <c r="AJ15" s="31"/>
      <c r="AK15" s="31">
        <v>12</v>
      </c>
      <c r="AL15" s="31" t="str">
        <f t="shared" ca="1" si="0"/>
        <v>Brand_123</v>
      </c>
      <c r="AM15" s="31">
        <f t="shared" ca="1" si="1"/>
        <v>5.7</v>
      </c>
      <c r="AN15" s="31" t="str">
        <f ca="1">IF(INDEX(Tendina_Brand_per_Settore,SERVIZIO!$A$4)=$AL15,$AM15,"")</f>
        <v/>
      </c>
    </row>
    <row r="16" spans="1:40" x14ac:dyDescent="0.25">
      <c r="A16" t="s">
        <v>140</v>
      </c>
      <c r="B16" t="s">
        <v>108</v>
      </c>
      <c r="C16" s="31"/>
      <c r="D16" s="31"/>
      <c r="E16" s="31"/>
      <c r="F16" s="31">
        <v>4.7</v>
      </c>
      <c r="G16" s="31">
        <v>0.5</v>
      </c>
      <c r="H16" s="31">
        <v>5.2</v>
      </c>
      <c r="I16" s="31">
        <v>4.7</v>
      </c>
      <c r="J16" s="31">
        <v>0.5</v>
      </c>
      <c r="K16" s="31">
        <v>5.2</v>
      </c>
      <c r="L16" s="31"/>
      <c r="M16" s="31"/>
      <c r="N16" s="31"/>
      <c r="O16" s="31"/>
      <c r="P16" s="31"/>
      <c r="Q16" s="31"/>
      <c r="R16" s="31"/>
      <c r="S16" s="31"/>
      <c r="T16" s="31"/>
      <c r="U16" s="31"/>
      <c r="V16" s="31"/>
      <c r="W16" s="31"/>
      <c r="X16" s="31"/>
      <c r="Y16" s="31"/>
      <c r="Z16" s="31"/>
      <c r="AA16" s="31"/>
      <c r="AB16" s="31"/>
      <c r="AC16" s="31"/>
      <c r="AD16" s="31"/>
      <c r="AE16" s="31"/>
      <c r="AF16" s="31"/>
      <c r="AG16" s="31">
        <f ca="1">IFERROR(IF(SERVIZIO!$A$3=1,IF(GETPIVOTDATA(CONCATENATE(INDEX(Tendina_Indicatori_Grafico,SERVIZIO!$A$1)),$A$1,"Brand",$A16,"Data",DATE(YEAR(INDEX(Tendina_Data,SERVIZIO!$A$2)),MONTH(INDEX(Tendina_Data,SERVIZIO!$A$2)),1),"Settore",$B16)&lt;&gt;"",GETPIVOTDATA(CONCATENATE(INDEX(Tendina_Indicatori_Grafico,SERVIZIO!$A$1)),$A$1,"Brand",$A16,"Data",DATE(YEAR(INDEX(Tendina_Data,SERVIZIO!$A$2)),MONTH(INDEX(Tendina_Data,SERVIZIO!$A$2)),1),"Settore",$B16),""),IF(AND(GETPIVOTDATA(CONCATENATE(INDEX(Tendina_Indicatori_Grafico,SERVIZIO!$A$1)),$A$1,"Brand",$A16,"Data",DATE(YEAR(INDEX(Tendina_Data,SERVIZIO!$A$2)),MONTH(INDEX(Tendina_Data,SERVIZIO!$A$2)),1),"Settore",INDEX(Tendina_Settori,SERVIZIO!$A$3))&lt;&gt;"",INDEX(Tendina_Settori,SERVIZIO!$A$3)=$B16)=TRUE,GETPIVOTDATA(CONCATENATE(INDEX(Tendina_Indicatori_Grafico,SERVIZIO!$A$1)),$A$1,"Brand",$A16,"Data",DATE(YEAR(INDEX(Tendina_Data,SERVIZIO!$A$2)),MONTH(INDEX(Tendina_Data,SERVIZIO!$A$2)),1),"Settore",INDEX(Tendina_Settori,SERVIZIO!$A$3)),"")),"")</f>
        <v>4.7</v>
      </c>
      <c r="AH16" s="31">
        <f ca="1">IF(AG16&lt;&gt;"",AG16-(COUNTIF($AG$4:AG16,AG16)/10000),"")</f>
        <v>4.6999000000000004</v>
      </c>
      <c r="AI16" s="31">
        <f t="shared" ca="1" si="2"/>
        <v>19</v>
      </c>
      <c r="AJ16" s="31"/>
      <c r="AK16" s="31">
        <v>13</v>
      </c>
      <c r="AL16" s="31" t="str">
        <f t="shared" ca="1" si="0"/>
        <v>Brand_130</v>
      </c>
      <c r="AM16" s="31">
        <f t="shared" ca="1" si="1"/>
        <v>5.7</v>
      </c>
      <c r="AN16" s="31" t="str">
        <f ca="1">IF(INDEX(Tendina_Brand_per_Settore,SERVIZIO!$A$4)=$AL16,$AM16,"")</f>
        <v/>
      </c>
    </row>
    <row r="17" spans="1:40" x14ac:dyDescent="0.25">
      <c r="A17" t="s">
        <v>581</v>
      </c>
      <c r="B17" t="s">
        <v>223</v>
      </c>
      <c r="C17" s="31"/>
      <c r="D17" s="31"/>
      <c r="E17" s="31"/>
      <c r="F17" s="31">
        <v>1</v>
      </c>
      <c r="G17" s="31">
        <v>0</v>
      </c>
      <c r="H17" s="31">
        <v>1</v>
      </c>
      <c r="I17" s="31">
        <v>1</v>
      </c>
      <c r="J17" s="31">
        <v>0</v>
      </c>
      <c r="K17" s="31">
        <v>1</v>
      </c>
      <c r="L17" s="31"/>
      <c r="M17" s="31"/>
      <c r="N17" s="31"/>
      <c r="O17" s="31"/>
      <c r="P17" s="31"/>
      <c r="Q17" s="31"/>
      <c r="R17" s="31"/>
      <c r="S17" s="31"/>
      <c r="T17" s="31"/>
      <c r="U17" s="31"/>
      <c r="V17" s="31"/>
      <c r="W17" s="31"/>
      <c r="X17" s="31"/>
      <c r="Y17" s="31"/>
      <c r="Z17" s="31"/>
      <c r="AA17" s="31"/>
      <c r="AB17" s="31"/>
      <c r="AC17" s="31"/>
      <c r="AD17" s="31"/>
      <c r="AE17" s="31"/>
      <c r="AF17" s="31"/>
      <c r="AG17" s="31">
        <f ca="1">IFERROR(IF(SERVIZIO!$A$3=1,IF(GETPIVOTDATA(CONCATENATE(INDEX(Tendina_Indicatori_Grafico,SERVIZIO!$A$1)),$A$1,"Brand",$A17,"Data",DATE(YEAR(INDEX(Tendina_Data,SERVIZIO!$A$2)),MONTH(INDEX(Tendina_Data,SERVIZIO!$A$2)),1),"Settore",$B17)&lt;&gt;"",GETPIVOTDATA(CONCATENATE(INDEX(Tendina_Indicatori_Grafico,SERVIZIO!$A$1)),$A$1,"Brand",$A17,"Data",DATE(YEAR(INDEX(Tendina_Data,SERVIZIO!$A$2)),MONTH(INDEX(Tendina_Data,SERVIZIO!$A$2)),1),"Settore",$B17),""),IF(AND(GETPIVOTDATA(CONCATENATE(INDEX(Tendina_Indicatori_Grafico,SERVIZIO!$A$1)),$A$1,"Brand",$A17,"Data",DATE(YEAR(INDEX(Tendina_Data,SERVIZIO!$A$2)),MONTH(INDEX(Tendina_Data,SERVIZIO!$A$2)),1),"Settore",INDEX(Tendina_Settori,SERVIZIO!$A$3))&lt;&gt;"",INDEX(Tendina_Settori,SERVIZIO!$A$3)=$B17)=TRUE,GETPIVOTDATA(CONCATENATE(INDEX(Tendina_Indicatori_Grafico,SERVIZIO!$A$1)),$A$1,"Brand",$A17,"Data",DATE(YEAR(INDEX(Tendina_Data,SERVIZIO!$A$2)),MONTH(INDEX(Tendina_Data,SERVIZIO!$A$2)),1),"Settore",INDEX(Tendina_Settori,SERVIZIO!$A$3)),"")),"")</f>
        <v>1</v>
      </c>
      <c r="AH17" s="31">
        <f ca="1">IF(AG17&lt;&gt;"",AG17-(COUNTIF($AG$4:AG17,AG17)/10000),"")</f>
        <v>0.99970000000000003</v>
      </c>
      <c r="AI17" s="31">
        <f t="shared" ca="1" si="2"/>
        <v>90</v>
      </c>
      <c r="AJ17" s="31"/>
      <c r="AK17" s="31">
        <v>14</v>
      </c>
      <c r="AL17" s="31" t="str">
        <f t="shared" ca="1" si="0"/>
        <v>Brand_41</v>
      </c>
      <c r="AM17" s="31">
        <f t="shared" ca="1" si="1"/>
        <v>5.3</v>
      </c>
      <c r="AN17" s="31" t="str">
        <f ca="1">IF(INDEX(Tendina_Brand_per_Settore,SERVIZIO!$A$4)=$AL17,$AM17,"")</f>
        <v/>
      </c>
    </row>
    <row r="18" spans="1:40" x14ac:dyDescent="0.25">
      <c r="A18" t="s">
        <v>583</v>
      </c>
      <c r="B18" t="s">
        <v>206</v>
      </c>
      <c r="C18" s="31">
        <v>0</v>
      </c>
      <c r="D18" s="31">
        <v>0</v>
      </c>
      <c r="E18" s="31">
        <v>0</v>
      </c>
      <c r="F18" s="31">
        <v>0</v>
      </c>
      <c r="G18" s="31">
        <v>0.5</v>
      </c>
      <c r="H18" s="31">
        <v>0.5</v>
      </c>
      <c r="I18" s="31">
        <v>0</v>
      </c>
      <c r="J18" s="31">
        <v>0.5</v>
      </c>
      <c r="K18" s="31">
        <v>0.5</v>
      </c>
      <c r="L18" s="31"/>
      <c r="M18" s="31"/>
      <c r="N18" s="31"/>
      <c r="O18" s="31"/>
      <c r="P18" s="31"/>
      <c r="Q18" s="31"/>
      <c r="R18" s="31"/>
      <c r="S18" s="31"/>
      <c r="T18" s="31"/>
      <c r="U18" s="31"/>
      <c r="V18" s="31"/>
      <c r="W18" s="31"/>
      <c r="X18" s="31"/>
      <c r="Y18" s="31"/>
      <c r="Z18" s="31"/>
      <c r="AA18" s="31"/>
      <c r="AB18" s="31"/>
      <c r="AC18" s="31"/>
      <c r="AD18" s="31"/>
      <c r="AE18" s="31"/>
      <c r="AF18" s="31"/>
      <c r="AG18" s="31">
        <f ca="1">IFERROR(IF(SERVIZIO!$A$3=1,IF(GETPIVOTDATA(CONCATENATE(INDEX(Tendina_Indicatori_Grafico,SERVIZIO!$A$1)),$A$1,"Brand",$A18,"Data",DATE(YEAR(INDEX(Tendina_Data,SERVIZIO!$A$2)),MONTH(INDEX(Tendina_Data,SERVIZIO!$A$2)),1),"Settore",$B18)&lt;&gt;"",GETPIVOTDATA(CONCATENATE(INDEX(Tendina_Indicatori_Grafico,SERVIZIO!$A$1)),$A$1,"Brand",$A18,"Data",DATE(YEAR(INDEX(Tendina_Data,SERVIZIO!$A$2)),MONTH(INDEX(Tendina_Data,SERVIZIO!$A$2)),1),"Settore",$B18),""),IF(AND(GETPIVOTDATA(CONCATENATE(INDEX(Tendina_Indicatori_Grafico,SERVIZIO!$A$1)),$A$1,"Brand",$A18,"Data",DATE(YEAR(INDEX(Tendina_Data,SERVIZIO!$A$2)),MONTH(INDEX(Tendina_Data,SERVIZIO!$A$2)),1),"Settore",INDEX(Tendina_Settori,SERVIZIO!$A$3))&lt;&gt;"",INDEX(Tendina_Settori,SERVIZIO!$A$3)=$B18)=TRUE,GETPIVOTDATA(CONCATENATE(INDEX(Tendina_Indicatori_Grafico,SERVIZIO!$A$1)),$A$1,"Brand",$A18,"Data",DATE(YEAR(INDEX(Tendina_Data,SERVIZIO!$A$2)),MONTH(INDEX(Tendina_Data,SERVIZIO!$A$2)),1),"Settore",INDEX(Tendina_Settori,SERVIZIO!$A$3)),"")),"")</f>
        <v>0</v>
      </c>
      <c r="AH18" s="31">
        <f ca="1">IF(AG18&lt;&gt;"",AG18-(COUNTIF($AG$4:AG18,AG18)/10000),"")</f>
        <v>-8.0000000000000004E-4</v>
      </c>
      <c r="AI18" s="31">
        <f t="shared" ca="1" si="2"/>
        <v>150</v>
      </c>
      <c r="AJ18" s="31"/>
      <c r="AK18" s="31">
        <v>15</v>
      </c>
      <c r="AL18" s="31" t="str">
        <f t="shared" ca="1" si="0"/>
        <v>Brand_84</v>
      </c>
      <c r="AM18" s="31">
        <f t="shared" ca="1" si="1"/>
        <v>5.3</v>
      </c>
      <c r="AN18" s="31" t="str">
        <f ca="1">IF(INDEX(Tendina_Brand_per_Settore,SERVIZIO!$A$4)=$AL18,$AM18,"")</f>
        <v/>
      </c>
    </row>
    <row r="19" spans="1:40" x14ac:dyDescent="0.25">
      <c r="A19" t="s">
        <v>585</v>
      </c>
      <c r="B19" t="s">
        <v>222</v>
      </c>
      <c r="C19" s="31">
        <v>1</v>
      </c>
      <c r="D19" s="31">
        <v>0</v>
      </c>
      <c r="E19" s="31">
        <v>1</v>
      </c>
      <c r="F19" s="31">
        <v>1</v>
      </c>
      <c r="G19" s="31">
        <v>5.8</v>
      </c>
      <c r="H19" s="31">
        <v>6.8</v>
      </c>
      <c r="I19" s="31">
        <v>1</v>
      </c>
      <c r="J19" s="31">
        <v>5.8</v>
      </c>
      <c r="K19" s="31">
        <v>6.8</v>
      </c>
      <c r="L19" s="31"/>
      <c r="M19" s="31"/>
      <c r="N19" s="31"/>
      <c r="O19" s="31"/>
      <c r="P19" s="31"/>
      <c r="Q19" s="31"/>
      <c r="R19" s="31"/>
      <c r="S19" s="31"/>
      <c r="T19" s="31"/>
      <c r="U19" s="31"/>
      <c r="V19" s="31"/>
      <c r="W19" s="31"/>
      <c r="X19" s="31"/>
      <c r="Y19" s="31"/>
      <c r="Z19" s="31"/>
      <c r="AA19" s="31"/>
      <c r="AB19" s="31"/>
      <c r="AC19" s="31"/>
      <c r="AD19" s="31"/>
      <c r="AE19" s="31"/>
      <c r="AF19" s="31"/>
      <c r="AG19" s="31">
        <f ca="1">IFERROR(IF(SERVIZIO!$A$3=1,IF(GETPIVOTDATA(CONCATENATE(INDEX(Tendina_Indicatori_Grafico,SERVIZIO!$A$1)),$A$1,"Brand",$A19,"Data",DATE(YEAR(INDEX(Tendina_Data,SERVIZIO!$A$2)),MONTH(INDEX(Tendina_Data,SERVIZIO!$A$2)),1),"Settore",$B19)&lt;&gt;"",GETPIVOTDATA(CONCATENATE(INDEX(Tendina_Indicatori_Grafico,SERVIZIO!$A$1)),$A$1,"Brand",$A19,"Data",DATE(YEAR(INDEX(Tendina_Data,SERVIZIO!$A$2)),MONTH(INDEX(Tendina_Data,SERVIZIO!$A$2)),1),"Settore",$B19),""),IF(AND(GETPIVOTDATA(CONCATENATE(INDEX(Tendina_Indicatori_Grafico,SERVIZIO!$A$1)),$A$1,"Brand",$A19,"Data",DATE(YEAR(INDEX(Tendina_Data,SERVIZIO!$A$2)),MONTH(INDEX(Tendina_Data,SERVIZIO!$A$2)),1),"Settore",INDEX(Tendina_Settori,SERVIZIO!$A$3))&lt;&gt;"",INDEX(Tendina_Settori,SERVIZIO!$A$3)=$B19)=TRUE,GETPIVOTDATA(CONCATENATE(INDEX(Tendina_Indicatori_Grafico,SERVIZIO!$A$1)),$A$1,"Brand",$A19,"Data",DATE(YEAR(INDEX(Tendina_Data,SERVIZIO!$A$2)),MONTH(INDEX(Tendina_Data,SERVIZIO!$A$2)),1),"Settore",INDEX(Tendina_Settori,SERVIZIO!$A$3)),"")),"")</f>
        <v>1</v>
      </c>
      <c r="AH19" s="31">
        <f ca="1">IF(AG19&lt;&gt;"",AG19-(COUNTIF($AG$4:AG19,AG19)/10000),"")</f>
        <v>0.99960000000000004</v>
      </c>
      <c r="AI19" s="31">
        <f t="shared" ca="1" si="2"/>
        <v>91</v>
      </c>
      <c r="AJ19" s="31"/>
      <c r="AK19" s="31">
        <v>16</v>
      </c>
      <c r="AL19" s="31" t="str">
        <f t="shared" ca="1" si="0"/>
        <v>Brand_7</v>
      </c>
      <c r="AM19" s="31">
        <f t="shared" ca="1" si="1"/>
        <v>5</v>
      </c>
      <c r="AN19" s="31" t="str">
        <f ca="1">IF(INDEX(Tendina_Brand_per_Settore,SERVIZIO!$A$4)=$AL19,$AM19,"")</f>
        <v/>
      </c>
    </row>
    <row r="20" spans="1:40" x14ac:dyDescent="0.25">
      <c r="A20" t="s">
        <v>586</v>
      </c>
      <c r="B20" t="s">
        <v>564</v>
      </c>
      <c r="C20" s="31"/>
      <c r="D20" s="31"/>
      <c r="E20" s="31"/>
      <c r="F20" s="31"/>
      <c r="G20" s="31"/>
      <c r="H20" s="31"/>
      <c r="I20" s="31">
        <v>0</v>
      </c>
      <c r="J20" s="31">
        <v>0</v>
      </c>
      <c r="K20" s="31">
        <v>0</v>
      </c>
      <c r="L20" s="31"/>
      <c r="M20" s="31"/>
      <c r="N20" s="31"/>
      <c r="O20" s="31"/>
      <c r="P20" s="31"/>
      <c r="Q20" s="31"/>
      <c r="R20" s="31"/>
      <c r="S20" s="31"/>
      <c r="T20" s="31"/>
      <c r="U20" s="31"/>
      <c r="V20" s="31"/>
      <c r="W20" s="31"/>
      <c r="X20" s="31"/>
      <c r="Y20" s="31"/>
      <c r="Z20" s="31"/>
      <c r="AA20" s="31"/>
      <c r="AB20" s="31"/>
      <c r="AC20" s="31"/>
      <c r="AD20" s="31"/>
      <c r="AE20" s="31"/>
      <c r="AF20" s="31"/>
      <c r="AG20" s="31">
        <f ca="1">IFERROR(IF(SERVIZIO!$A$3=1,IF(GETPIVOTDATA(CONCATENATE(INDEX(Tendina_Indicatori_Grafico,SERVIZIO!$A$1)),$A$1,"Brand",$A20,"Data",DATE(YEAR(INDEX(Tendina_Data,SERVIZIO!$A$2)),MONTH(INDEX(Tendina_Data,SERVIZIO!$A$2)),1),"Settore",$B20)&lt;&gt;"",GETPIVOTDATA(CONCATENATE(INDEX(Tendina_Indicatori_Grafico,SERVIZIO!$A$1)),$A$1,"Brand",$A20,"Data",DATE(YEAR(INDEX(Tendina_Data,SERVIZIO!$A$2)),MONTH(INDEX(Tendina_Data,SERVIZIO!$A$2)),1),"Settore",$B20),""),IF(AND(GETPIVOTDATA(CONCATENATE(INDEX(Tendina_Indicatori_Grafico,SERVIZIO!$A$1)),$A$1,"Brand",$A20,"Data",DATE(YEAR(INDEX(Tendina_Data,SERVIZIO!$A$2)),MONTH(INDEX(Tendina_Data,SERVIZIO!$A$2)),1),"Settore",INDEX(Tendina_Settori,SERVIZIO!$A$3))&lt;&gt;"",INDEX(Tendina_Settori,SERVIZIO!$A$3)=$B20)=TRUE,GETPIVOTDATA(CONCATENATE(INDEX(Tendina_Indicatori_Grafico,SERVIZIO!$A$1)),$A$1,"Brand",$A20,"Data",DATE(YEAR(INDEX(Tendina_Data,SERVIZIO!$A$2)),MONTH(INDEX(Tendina_Data,SERVIZIO!$A$2)),1),"Settore",INDEX(Tendina_Settori,SERVIZIO!$A$3)),"")),"")</f>
        <v>0</v>
      </c>
      <c r="AH20" s="31">
        <f ca="1">IF(AG20&lt;&gt;"",AG20-(COUNTIF($AG$4:AG20,AG20)/10000),"")</f>
        <v>-8.9999999999999998E-4</v>
      </c>
      <c r="AI20" s="31">
        <f t="shared" ca="1" si="2"/>
        <v>151</v>
      </c>
      <c r="AJ20" s="31"/>
      <c r="AK20" s="31">
        <v>17</v>
      </c>
      <c r="AL20" s="31" t="str">
        <f t="shared" ca="1" si="0"/>
        <v>Brand_24</v>
      </c>
      <c r="AM20" s="31">
        <f t="shared" ca="1" si="1"/>
        <v>5</v>
      </c>
      <c r="AN20" s="31" t="str">
        <f ca="1">IF(INDEX(Tendina_Brand_per_Settore,SERVIZIO!$A$4)=$AL20,$AM20,"")</f>
        <v/>
      </c>
    </row>
    <row r="21" spans="1:40" x14ac:dyDescent="0.25">
      <c r="A21" t="s">
        <v>587</v>
      </c>
      <c r="B21" t="s">
        <v>564</v>
      </c>
      <c r="C21" s="31"/>
      <c r="D21" s="31"/>
      <c r="E21" s="31"/>
      <c r="F21" s="31"/>
      <c r="G21" s="31"/>
      <c r="H21" s="31"/>
      <c r="I21" s="31">
        <v>0</v>
      </c>
      <c r="J21" s="31">
        <v>0</v>
      </c>
      <c r="K21" s="31">
        <v>0</v>
      </c>
      <c r="L21" s="31"/>
      <c r="M21" s="31"/>
      <c r="N21" s="31"/>
      <c r="O21" s="31"/>
      <c r="P21" s="31"/>
      <c r="Q21" s="31"/>
      <c r="R21" s="31"/>
      <c r="S21" s="31"/>
      <c r="T21" s="31"/>
      <c r="U21" s="31"/>
      <c r="V21" s="31"/>
      <c r="W21" s="31"/>
      <c r="X21" s="31"/>
      <c r="Y21" s="31"/>
      <c r="Z21" s="31"/>
      <c r="AA21" s="31"/>
      <c r="AB21" s="31"/>
      <c r="AC21" s="31"/>
      <c r="AD21" s="31"/>
      <c r="AE21" s="31"/>
      <c r="AF21" s="31"/>
      <c r="AG21" s="31">
        <f ca="1">IFERROR(IF(SERVIZIO!$A$3=1,IF(GETPIVOTDATA(CONCATENATE(INDEX(Tendina_Indicatori_Grafico,SERVIZIO!$A$1)),$A$1,"Brand",$A21,"Data",DATE(YEAR(INDEX(Tendina_Data,SERVIZIO!$A$2)),MONTH(INDEX(Tendina_Data,SERVIZIO!$A$2)),1),"Settore",$B21)&lt;&gt;"",GETPIVOTDATA(CONCATENATE(INDEX(Tendina_Indicatori_Grafico,SERVIZIO!$A$1)),$A$1,"Brand",$A21,"Data",DATE(YEAR(INDEX(Tendina_Data,SERVIZIO!$A$2)),MONTH(INDEX(Tendina_Data,SERVIZIO!$A$2)),1),"Settore",$B21),""),IF(AND(GETPIVOTDATA(CONCATENATE(INDEX(Tendina_Indicatori_Grafico,SERVIZIO!$A$1)),$A$1,"Brand",$A21,"Data",DATE(YEAR(INDEX(Tendina_Data,SERVIZIO!$A$2)),MONTH(INDEX(Tendina_Data,SERVIZIO!$A$2)),1),"Settore",INDEX(Tendina_Settori,SERVIZIO!$A$3))&lt;&gt;"",INDEX(Tendina_Settori,SERVIZIO!$A$3)=$B21)=TRUE,GETPIVOTDATA(CONCATENATE(INDEX(Tendina_Indicatori_Grafico,SERVIZIO!$A$1)),$A$1,"Brand",$A21,"Data",DATE(YEAR(INDEX(Tendina_Data,SERVIZIO!$A$2)),MONTH(INDEX(Tendina_Data,SERVIZIO!$A$2)),1),"Settore",INDEX(Tendina_Settori,SERVIZIO!$A$3)),"")),"")</f>
        <v>0</v>
      </c>
      <c r="AH21" s="31">
        <f ca="1">IF(AG21&lt;&gt;"",AG21-(COUNTIF($AG$4:AG21,AG21)/10000),"")</f>
        <v>-1E-3</v>
      </c>
      <c r="AI21" s="31">
        <f t="shared" ca="1" si="2"/>
        <v>152</v>
      </c>
      <c r="AJ21" s="31"/>
      <c r="AK21" s="31">
        <v>18</v>
      </c>
      <c r="AL21" s="31" t="str">
        <f t="shared" ca="1" si="0"/>
        <v>Brand_218</v>
      </c>
      <c r="AM21" s="31">
        <f t="shared" ca="1" si="1"/>
        <v>5</v>
      </c>
      <c r="AN21" s="31" t="str">
        <f ca="1">IF(INDEX(Tendina_Brand_per_Settore,SERVIZIO!$A$4)=$AL21,$AM21,"")</f>
        <v/>
      </c>
    </row>
    <row r="22" spans="1:40" x14ac:dyDescent="0.25">
      <c r="A22" t="s">
        <v>588</v>
      </c>
      <c r="B22" t="s">
        <v>214</v>
      </c>
      <c r="C22" s="31">
        <v>0</v>
      </c>
      <c r="D22" s="31">
        <v>0</v>
      </c>
      <c r="E22" s="31">
        <v>0</v>
      </c>
      <c r="F22" s="31">
        <v>0</v>
      </c>
      <c r="G22" s="31">
        <v>0</v>
      </c>
      <c r="H22" s="31">
        <v>0</v>
      </c>
      <c r="I22" s="31">
        <v>0</v>
      </c>
      <c r="J22" s="31">
        <v>0</v>
      </c>
      <c r="K22" s="31">
        <v>0</v>
      </c>
      <c r="L22" s="31"/>
      <c r="M22" s="31"/>
      <c r="N22" s="31"/>
      <c r="O22" s="31"/>
      <c r="P22" s="31"/>
      <c r="Q22" s="31"/>
      <c r="R22" s="31"/>
      <c r="S22" s="31"/>
      <c r="T22" s="31"/>
      <c r="U22" s="31"/>
      <c r="V22" s="31"/>
      <c r="W22" s="31"/>
      <c r="X22" s="31"/>
      <c r="Y22" s="31"/>
      <c r="Z22" s="31"/>
      <c r="AA22" s="31"/>
      <c r="AB22" s="31"/>
      <c r="AC22" s="31"/>
      <c r="AD22" s="31"/>
      <c r="AE22" s="31"/>
      <c r="AF22" s="31"/>
      <c r="AG22" s="31">
        <f ca="1">IFERROR(IF(SERVIZIO!$A$3=1,IF(GETPIVOTDATA(CONCATENATE(INDEX(Tendina_Indicatori_Grafico,SERVIZIO!$A$1)),$A$1,"Brand",$A22,"Data",DATE(YEAR(INDEX(Tendina_Data,SERVIZIO!$A$2)),MONTH(INDEX(Tendina_Data,SERVIZIO!$A$2)),1),"Settore",$B22)&lt;&gt;"",GETPIVOTDATA(CONCATENATE(INDEX(Tendina_Indicatori_Grafico,SERVIZIO!$A$1)),$A$1,"Brand",$A22,"Data",DATE(YEAR(INDEX(Tendina_Data,SERVIZIO!$A$2)),MONTH(INDEX(Tendina_Data,SERVIZIO!$A$2)),1),"Settore",$B22),""),IF(AND(GETPIVOTDATA(CONCATENATE(INDEX(Tendina_Indicatori_Grafico,SERVIZIO!$A$1)),$A$1,"Brand",$A22,"Data",DATE(YEAR(INDEX(Tendina_Data,SERVIZIO!$A$2)),MONTH(INDEX(Tendina_Data,SERVIZIO!$A$2)),1),"Settore",INDEX(Tendina_Settori,SERVIZIO!$A$3))&lt;&gt;"",INDEX(Tendina_Settori,SERVIZIO!$A$3)=$B22)=TRUE,GETPIVOTDATA(CONCATENATE(INDEX(Tendina_Indicatori_Grafico,SERVIZIO!$A$1)),$A$1,"Brand",$A22,"Data",DATE(YEAR(INDEX(Tendina_Data,SERVIZIO!$A$2)),MONTH(INDEX(Tendina_Data,SERVIZIO!$A$2)),1),"Settore",INDEX(Tendina_Settori,SERVIZIO!$A$3)),"")),"")</f>
        <v>0</v>
      </c>
      <c r="AH22" s="31">
        <f ca="1">IF(AG22&lt;&gt;"",AG22-(COUNTIF($AG$4:AG22,AG22)/10000),"")</f>
        <v>-1.1000000000000001E-3</v>
      </c>
      <c r="AI22" s="31">
        <f t="shared" ca="1" si="2"/>
        <v>153</v>
      </c>
      <c r="AJ22" s="31"/>
      <c r="AK22" s="31">
        <v>19</v>
      </c>
      <c r="AL22" s="31" t="str">
        <f t="shared" ca="1" si="0"/>
        <v>Apple</v>
      </c>
      <c r="AM22" s="31">
        <f t="shared" ca="1" si="1"/>
        <v>4.7</v>
      </c>
      <c r="AN22" s="31" t="str">
        <f ca="1">IF(INDEX(Tendina_Brand_per_Settore,SERVIZIO!$A$4)=$AL22,$AM22,"")</f>
        <v/>
      </c>
    </row>
    <row r="23" spans="1:40" x14ac:dyDescent="0.25">
      <c r="A23" t="s">
        <v>590</v>
      </c>
      <c r="B23" t="s">
        <v>133</v>
      </c>
      <c r="C23" s="31"/>
      <c r="D23" s="31"/>
      <c r="E23" s="31"/>
      <c r="F23" s="31"/>
      <c r="G23" s="31"/>
      <c r="H23" s="31"/>
      <c r="I23" s="31">
        <v>1</v>
      </c>
      <c r="J23" s="31">
        <v>3.5</v>
      </c>
      <c r="K23" s="31">
        <v>4.5</v>
      </c>
      <c r="L23" s="31"/>
      <c r="M23" s="31"/>
      <c r="N23" s="31"/>
      <c r="O23" s="31"/>
      <c r="P23" s="31"/>
      <c r="Q23" s="31"/>
      <c r="R23" s="31"/>
      <c r="S23" s="31"/>
      <c r="T23" s="31"/>
      <c r="U23" s="31"/>
      <c r="V23" s="31"/>
      <c r="W23" s="31"/>
      <c r="X23" s="31"/>
      <c r="Y23" s="31"/>
      <c r="Z23" s="31"/>
      <c r="AA23" s="31"/>
      <c r="AB23" s="31"/>
      <c r="AC23" s="31"/>
      <c r="AD23" s="31"/>
      <c r="AE23" s="31"/>
      <c r="AF23" s="31"/>
      <c r="AG23" s="31">
        <f ca="1">IFERROR(IF(SERVIZIO!$A$3=1,IF(GETPIVOTDATA(CONCATENATE(INDEX(Tendina_Indicatori_Grafico,SERVIZIO!$A$1)),$A$1,"Brand",$A23,"Data",DATE(YEAR(INDEX(Tendina_Data,SERVIZIO!$A$2)),MONTH(INDEX(Tendina_Data,SERVIZIO!$A$2)),1),"Settore",$B23)&lt;&gt;"",GETPIVOTDATA(CONCATENATE(INDEX(Tendina_Indicatori_Grafico,SERVIZIO!$A$1)),$A$1,"Brand",$A23,"Data",DATE(YEAR(INDEX(Tendina_Data,SERVIZIO!$A$2)),MONTH(INDEX(Tendina_Data,SERVIZIO!$A$2)),1),"Settore",$B23),""),IF(AND(GETPIVOTDATA(CONCATENATE(INDEX(Tendina_Indicatori_Grafico,SERVIZIO!$A$1)),$A$1,"Brand",$A23,"Data",DATE(YEAR(INDEX(Tendina_Data,SERVIZIO!$A$2)),MONTH(INDEX(Tendina_Data,SERVIZIO!$A$2)),1),"Settore",INDEX(Tendina_Settori,SERVIZIO!$A$3))&lt;&gt;"",INDEX(Tendina_Settori,SERVIZIO!$A$3)=$B23)=TRUE,GETPIVOTDATA(CONCATENATE(INDEX(Tendina_Indicatori_Grafico,SERVIZIO!$A$1)),$A$1,"Brand",$A23,"Data",DATE(YEAR(INDEX(Tendina_Data,SERVIZIO!$A$2)),MONTH(INDEX(Tendina_Data,SERVIZIO!$A$2)),1),"Settore",INDEX(Tendina_Settori,SERVIZIO!$A$3)),"")),"")</f>
        <v>1</v>
      </c>
      <c r="AH23" s="31">
        <f ca="1">IF(AG23&lt;&gt;"",AG23-(COUNTIF($AG$4:AG23,AG23)/10000),"")</f>
        <v>0.99950000000000006</v>
      </c>
      <c r="AI23" s="31">
        <f t="shared" ca="1" si="2"/>
        <v>92</v>
      </c>
      <c r="AJ23" s="31"/>
      <c r="AK23" s="31">
        <v>20</v>
      </c>
      <c r="AL23" s="31" t="str">
        <f t="shared" ca="1" si="0"/>
        <v>Brand_21</v>
      </c>
      <c r="AM23" s="31">
        <f t="shared" ca="1" si="1"/>
        <v>4.7</v>
      </c>
      <c r="AN23" s="31" t="str">
        <f ca="1">IF(INDEX(Tendina_Brand_per_Settore,SERVIZIO!$A$4)=$AL23,$AM23,"")</f>
        <v/>
      </c>
    </row>
    <row r="24" spans="1:40" x14ac:dyDescent="0.25">
      <c r="A24" t="s">
        <v>591</v>
      </c>
      <c r="B24" t="s">
        <v>200</v>
      </c>
      <c r="C24" s="31"/>
      <c r="D24" s="31"/>
      <c r="E24" s="31"/>
      <c r="F24" s="31">
        <v>4.7</v>
      </c>
      <c r="G24" s="31">
        <v>0</v>
      </c>
      <c r="H24" s="31">
        <v>4.7</v>
      </c>
      <c r="I24" s="31">
        <v>4.7</v>
      </c>
      <c r="J24" s="31">
        <v>0</v>
      </c>
      <c r="K24" s="31">
        <v>4.7</v>
      </c>
      <c r="L24" s="31"/>
      <c r="M24" s="31"/>
      <c r="N24" s="31"/>
      <c r="O24" s="31"/>
      <c r="P24" s="31"/>
      <c r="Q24" s="31"/>
      <c r="R24" s="31"/>
      <c r="S24" s="31"/>
      <c r="T24" s="31"/>
      <c r="U24" s="31"/>
      <c r="V24" s="31"/>
      <c r="W24" s="31"/>
      <c r="X24" s="31"/>
      <c r="Y24" s="31"/>
      <c r="Z24" s="31"/>
      <c r="AA24" s="31"/>
      <c r="AB24" s="31"/>
      <c r="AC24" s="31"/>
      <c r="AD24" s="31"/>
      <c r="AE24" s="31"/>
      <c r="AF24" s="31"/>
      <c r="AG24" s="31">
        <f ca="1">IFERROR(IF(SERVIZIO!$A$3=1,IF(GETPIVOTDATA(CONCATENATE(INDEX(Tendina_Indicatori_Grafico,SERVIZIO!$A$1)),$A$1,"Brand",$A24,"Data",DATE(YEAR(INDEX(Tendina_Data,SERVIZIO!$A$2)),MONTH(INDEX(Tendina_Data,SERVIZIO!$A$2)),1),"Settore",$B24)&lt;&gt;"",GETPIVOTDATA(CONCATENATE(INDEX(Tendina_Indicatori_Grafico,SERVIZIO!$A$1)),$A$1,"Brand",$A24,"Data",DATE(YEAR(INDEX(Tendina_Data,SERVIZIO!$A$2)),MONTH(INDEX(Tendina_Data,SERVIZIO!$A$2)),1),"Settore",$B24),""),IF(AND(GETPIVOTDATA(CONCATENATE(INDEX(Tendina_Indicatori_Grafico,SERVIZIO!$A$1)),$A$1,"Brand",$A24,"Data",DATE(YEAR(INDEX(Tendina_Data,SERVIZIO!$A$2)),MONTH(INDEX(Tendina_Data,SERVIZIO!$A$2)),1),"Settore",INDEX(Tendina_Settori,SERVIZIO!$A$3))&lt;&gt;"",INDEX(Tendina_Settori,SERVIZIO!$A$3)=$B24)=TRUE,GETPIVOTDATA(CONCATENATE(INDEX(Tendina_Indicatori_Grafico,SERVIZIO!$A$1)),$A$1,"Brand",$A24,"Data",DATE(YEAR(INDEX(Tendina_Data,SERVIZIO!$A$2)),MONTH(INDEX(Tendina_Data,SERVIZIO!$A$2)),1),"Settore",INDEX(Tendina_Settori,SERVIZIO!$A$3)),"")),"")</f>
        <v>4.7</v>
      </c>
      <c r="AH24" s="31">
        <f ca="1">IF(AG24&lt;&gt;"",AG24-(COUNTIF($AG$4:AG24,AG24)/10000),"")</f>
        <v>4.6997999999999998</v>
      </c>
      <c r="AI24" s="31">
        <f t="shared" ca="1" si="2"/>
        <v>20</v>
      </c>
      <c r="AJ24" s="31"/>
      <c r="AK24" s="31">
        <v>21</v>
      </c>
      <c r="AL24" s="31" t="str">
        <f t="shared" ca="1" si="0"/>
        <v>Brand_29</v>
      </c>
      <c r="AM24" s="31">
        <f t="shared" ca="1" si="1"/>
        <v>4.7</v>
      </c>
      <c r="AN24" s="31" t="str">
        <f ca="1">IF(INDEX(Tendina_Brand_per_Settore,SERVIZIO!$A$4)=$AL24,$AM24,"")</f>
        <v/>
      </c>
    </row>
    <row r="25" spans="1:40" x14ac:dyDescent="0.25">
      <c r="A25" t="s">
        <v>592</v>
      </c>
      <c r="B25" t="s">
        <v>133</v>
      </c>
      <c r="C25" s="31"/>
      <c r="D25" s="31"/>
      <c r="E25" s="31"/>
      <c r="F25" s="31"/>
      <c r="G25" s="31"/>
      <c r="H25" s="31"/>
      <c r="I25" s="31">
        <v>2.8</v>
      </c>
      <c r="J25" s="31">
        <v>0</v>
      </c>
      <c r="K25" s="31">
        <v>2.8</v>
      </c>
      <c r="L25" s="31"/>
      <c r="M25" s="31"/>
      <c r="N25" s="31"/>
      <c r="O25" s="31"/>
      <c r="P25" s="31"/>
      <c r="Q25" s="31"/>
      <c r="R25" s="31"/>
      <c r="S25" s="31"/>
      <c r="T25" s="31"/>
      <c r="U25" s="31"/>
      <c r="V25" s="31"/>
      <c r="W25" s="31"/>
      <c r="X25" s="31"/>
      <c r="Y25" s="31"/>
      <c r="Z25" s="31"/>
      <c r="AA25" s="31"/>
      <c r="AB25" s="31"/>
      <c r="AC25" s="31"/>
      <c r="AD25" s="31"/>
      <c r="AE25" s="31"/>
      <c r="AF25" s="31"/>
      <c r="AG25" s="31">
        <f ca="1">IFERROR(IF(SERVIZIO!$A$3=1,IF(GETPIVOTDATA(CONCATENATE(INDEX(Tendina_Indicatori_Grafico,SERVIZIO!$A$1)),$A$1,"Brand",$A25,"Data",DATE(YEAR(INDEX(Tendina_Data,SERVIZIO!$A$2)),MONTH(INDEX(Tendina_Data,SERVIZIO!$A$2)),1),"Settore",$B25)&lt;&gt;"",GETPIVOTDATA(CONCATENATE(INDEX(Tendina_Indicatori_Grafico,SERVIZIO!$A$1)),$A$1,"Brand",$A25,"Data",DATE(YEAR(INDEX(Tendina_Data,SERVIZIO!$A$2)),MONTH(INDEX(Tendina_Data,SERVIZIO!$A$2)),1),"Settore",$B25),""),IF(AND(GETPIVOTDATA(CONCATENATE(INDEX(Tendina_Indicatori_Grafico,SERVIZIO!$A$1)),$A$1,"Brand",$A25,"Data",DATE(YEAR(INDEX(Tendina_Data,SERVIZIO!$A$2)),MONTH(INDEX(Tendina_Data,SERVIZIO!$A$2)),1),"Settore",INDEX(Tendina_Settori,SERVIZIO!$A$3))&lt;&gt;"",INDEX(Tendina_Settori,SERVIZIO!$A$3)=$B25)=TRUE,GETPIVOTDATA(CONCATENATE(INDEX(Tendina_Indicatori_Grafico,SERVIZIO!$A$1)),$A$1,"Brand",$A25,"Data",DATE(YEAR(INDEX(Tendina_Data,SERVIZIO!$A$2)),MONTH(INDEX(Tendina_Data,SERVIZIO!$A$2)),1),"Settore",INDEX(Tendina_Settori,SERVIZIO!$A$3)),"")),"")</f>
        <v>2.8</v>
      </c>
      <c r="AH25" s="31">
        <f ca="1">IF(AG25&lt;&gt;"",AG25-(COUNTIF($AG$4:AG25,AG25)/10000),"")</f>
        <v>2.7998999999999996</v>
      </c>
      <c r="AI25" s="31">
        <f t="shared" ca="1" si="2"/>
        <v>51</v>
      </c>
      <c r="AJ25" s="31"/>
      <c r="AK25" s="31">
        <v>22</v>
      </c>
      <c r="AL25" s="31" t="str">
        <f t="shared" ca="1" si="0"/>
        <v>Brand_42</v>
      </c>
      <c r="AM25" s="31">
        <f t="shared" ca="1" si="1"/>
        <v>4.7</v>
      </c>
      <c r="AN25" s="31" t="str">
        <f ca="1">IF(INDEX(Tendina_Brand_per_Settore,SERVIZIO!$A$4)=$AL25,$AM25,"")</f>
        <v/>
      </c>
    </row>
    <row r="26" spans="1:40" x14ac:dyDescent="0.25">
      <c r="A26" t="s">
        <v>593</v>
      </c>
      <c r="B26" t="s">
        <v>564</v>
      </c>
      <c r="C26" s="31"/>
      <c r="D26" s="31"/>
      <c r="E26" s="31"/>
      <c r="F26" s="31"/>
      <c r="G26" s="31"/>
      <c r="H26" s="31"/>
      <c r="I26" s="31">
        <v>0</v>
      </c>
      <c r="J26" s="31">
        <v>0</v>
      </c>
      <c r="K26" s="31">
        <v>0</v>
      </c>
      <c r="L26" s="31"/>
      <c r="M26" s="31"/>
      <c r="N26" s="31"/>
      <c r="O26" s="31"/>
      <c r="P26" s="31"/>
      <c r="Q26" s="31"/>
      <c r="R26" s="31"/>
      <c r="S26" s="31"/>
      <c r="T26" s="31"/>
      <c r="U26" s="31"/>
      <c r="V26" s="31"/>
      <c r="W26" s="31"/>
      <c r="X26" s="31"/>
      <c r="Y26" s="31"/>
      <c r="Z26" s="31"/>
      <c r="AA26" s="31"/>
      <c r="AB26" s="31"/>
      <c r="AC26" s="31"/>
      <c r="AD26" s="31"/>
      <c r="AE26" s="31"/>
      <c r="AF26" s="31"/>
      <c r="AG26" s="31">
        <f ca="1">IFERROR(IF(SERVIZIO!$A$3=1,IF(GETPIVOTDATA(CONCATENATE(INDEX(Tendina_Indicatori_Grafico,SERVIZIO!$A$1)),$A$1,"Brand",$A26,"Data",DATE(YEAR(INDEX(Tendina_Data,SERVIZIO!$A$2)),MONTH(INDEX(Tendina_Data,SERVIZIO!$A$2)),1),"Settore",$B26)&lt;&gt;"",GETPIVOTDATA(CONCATENATE(INDEX(Tendina_Indicatori_Grafico,SERVIZIO!$A$1)),$A$1,"Brand",$A26,"Data",DATE(YEAR(INDEX(Tendina_Data,SERVIZIO!$A$2)),MONTH(INDEX(Tendina_Data,SERVIZIO!$A$2)),1),"Settore",$B26),""),IF(AND(GETPIVOTDATA(CONCATENATE(INDEX(Tendina_Indicatori_Grafico,SERVIZIO!$A$1)),$A$1,"Brand",$A26,"Data",DATE(YEAR(INDEX(Tendina_Data,SERVIZIO!$A$2)),MONTH(INDEX(Tendina_Data,SERVIZIO!$A$2)),1),"Settore",INDEX(Tendina_Settori,SERVIZIO!$A$3))&lt;&gt;"",INDEX(Tendina_Settori,SERVIZIO!$A$3)=$B26)=TRUE,GETPIVOTDATA(CONCATENATE(INDEX(Tendina_Indicatori_Grafico,SERVIZIO!$A$1)),$A$1,"Brand",$A26,"Data",DATE(YEAR(INDEX(Tendina_Data,SERVIZIO!$A$2)),MONTH(INDEX(Tendina_Data,SERVIZIO!$A$2)),1),"Settore",INDEX(Tendina_Settori,SERVIZIO!$A$3)),"")),"")</f>
        <v>0</v>
      </c>
      <c r="AH26" s="31">
        <f ca="1">IF(AG26&lt;&gt;"",AG26-(COUNTIF($AG$4:AG26,AG26)/10000),"")</f>
        <v>-1.1999999999999999E-3</v>
      </c>
      <c r="AI26" s="31">
        <f t="shared" ca="1" si="2"/>
        <v>154</v>
      </c>
      <c r="AJ26" s="31"/>
      <c r="AK26" s="31">
        <v>23</v>
      </c>
      <c r="AL26" s="31" t="str">
        <f t="shared" ca="1" si="0"/>
        <v>Brand_143</v>
      </c>
      <c r="AM26" s="31">
        <f t="shared" ca="1" si="1"/>
        <v>4.7</v>
      </c>
      <c r="AN26" s="31" t="str">
        <f ca="1">IF(INDEX(Tendina_Brand_per_Settore,SERVIZIO!$A$4)=$AL26,$AM26,"")</f>
        <v/>
      </c>
    </row>
    <row r="27" spans="1:40" x14ac:dyDescent="0.25">
      <c r="A27" t="s">
        <v>594</v>
      </c>
      <c r="B27" t="s">
        <v>206</v>
      </c>
      <c r="C27" s="31">
        <v>2.2000000000000002</v>
      </c>
      <c r="D27" s="31">
        <v>0</v>
      </c>
      <c r="E27" s="31">
        <v>2.2000000000000002</v>
      </c>
      <c r="F27" s="31">
        <v>5</v>
      </c>
      <c r="G27" s="31">
        <v>0</v>
      </c>
      <c r="H27" s="31">
        <v>5</v>
      </c>
      <c r="I27" s="31">
        <v>5</v>
      </c>
      <c r="J27" s="31">
        <v>0</v>
      </c>
      <c r="K27" s="31">
        <v>5</v>
      </c>
      <c r="L27" s="31"/>
      <c r="M27" s="31"/>
      <c r="N27" s="31"/>
      <c r="O27" s="31"/>
      <c r="P27" s="31"/>
      <c r="Q27" s="31"/>
      <c r="R27" s="31"/>
      <c r="S27" s="31"/>
      <c r="T27" s="31"/>
      <c r="U27" s="31"/>
      <c r="V27" s="31"/>
      <c r="W27" s="31"/>
      <c r="X27" s="31"/>
      <c r="Y27" s="31"/>
      <c r="Z27" s="31"/>
      <c r="AA27" s="31"/>
      <c r="AB27" s="31"/>
      <c r="AC27" s="31"/>
      <c r="AD27" s="31"/>
      <c r="AE27" s="31"/>
      <c r="AF27" s="31"/>
      <c r="AG27" s="31">
        <f ca="1">IFERROR(IF(SERVIZIO!$A$3=1,IF(GETPIVOTDATA(CONCATENATE(INDEX(Tendina_Indicatori_Grafico,SERVIZIO!$A$1)),$A$1,"Brand",$A27,"Data",DATE(YEAR(INDEX(Tendina_Data,SERVIZIO!$A$2)),MONTH(INDEX(Tendina_Data,SERVIZIO!$A$2)),1),"Settore",$B27)&lt;&gt;"",GETPIVOTDATA(CONCATENATE(INDEX(Tendina_Indicatori_Grafico,SERVIZIO!$A$1)),$A$1,"Brand",$A27,"Data",DATE(YEAR(INDEX(Tendina_Data,SERVIZIO!$A$2)),MONTH(INDEX(Tendina_Data,SERVIZIO!$A$2)),1),"Settore",$B27),""),IF(AND(GETPIVOTDATA(CONCATENATE(INDEX(Tendina_Indicatori_Grafico,SERVIZIO!$A$1)),$A$1,"Brand",$A27,"Data",DATE(YEAR(INDEX(Tendina_Data,SERVIZIO!$A$2)),MONTH(INDEX(Tendina_Data,SERVIZIO!$A$2)),1),"Settore",INDEX(Tendina_Settori,SERVIZIO!$A$3))&lt;&gt;"",INDEX(Tendina_Settori,SERVIZIO!$A$3)=$B27)=TRUE,GETPIVOTDATA(CONCATENATE(INDEX(Tendina_Indicatori_Grafico,SERVIZIO!$A$1)),$A$1,"Brand",$A27,"Data",DATE(YEAR(INDEX(Tendina_Data,SERVIZIO!$A$2)),MONTH(INDEX(Tendina_Data,SERVIZIO!$A$2)),1),"Settore",INDEX(Tendina_Settori,SERVIZIO!$A$3)),"")),"")</f>
        <v>5</v>
      </c>
      <c r="AH27" s="31">
        <f ca="1">IF(AG27&lt;&gt;"",AG27-(COUNTIF($AG$4:AG27,AG27)/10000),"")</f>
        <v>4.9997999999999996</v>
      </c>
      <c r="AI27" s="31">
        <f t="shared" ca="1" si="2"/>
        <v>17</v>
      </c>
      <c r="AJ27" s="31"/>
      <c r="AK27" s="31">
        <v>24</v>
      </c>
      <c r="AL27" s="31" t="str">
        <f t="shared" ca="1" si="0"/>
        <v>Brand_176</v>
      </c>
      <c r="AM27" s="31">
        <f t="shared" ca="1" si="1"/>
        <v>4.7</v>
      </c>
      <c r="AN27" s="31" t="str">
        <f ca="1">IF(INDEX(Tendina_Brand_per_Settore,SERVIZIO!$A$4)=$AL27,$AM27,"")</f>
        <v/>
      </c>
    </row>
    <row r="28" spans="1:40" x14ac:dyDescent="0.25">
      <c r="A28" t="s">
        <v>596</v>
      </c>
      <c r="B28" t="s">
        <v>206</v>
      </c>
      <c r="C28" s="31">
        <v>3.7</v>
      </c>
      <c r="D28" s="31">
        <v>0</v>
      </c>
      <c r="E28" s="31">
        <v>3.7</v>
      </c>
      <c r="F28" s="31">
        <v>3.7</v>
      </c>
      <c r="G28" s="31">
        <v>0</v>
      </c>
      <c r="H28" s="31">
        <v>3.7</v>
      </c>
      <c r="I28" s="31">
        <v>3.7</v>
      </c>
      <c r="J28" s="31">
        <v>0</v>
      </c>
      <c r="K28" s="31">
        <v>3.7</v>
      </c>
      <c r="L28" s="31"/>
      <c r="M28" s="31"/>
      <c r="N28" s="31"/>
      <c r="O28" s="31"/>
      <c r="P28" s="31"/>
      <c r="Q28" s="31"/>
      <c r="R28" s="31"/>
      <c r="S28" s="31"/>
      <c r="T28" s="31"/>
      <c r="U28" s="31"/>
      <c r="V28" s="31"/>
      <c r="W28" s="31"/>
      <c r="X28" s="31"/>
      <c r="Y28" s="31"/>
      <c r="Z28" s="31"/>
      <c r="AA28" s="31"/>
      <c r="AB28" s="31"/>
      <c r="AC28" s="31"/>
      <c r="AD28" s="31"/>
      <c r="AE28" s="31"/>
      <c r="AF28" s="31"/>
      <c r="AG28" s="31">
        <f ca="1">IFERROR(IF(SERVIZIO!$A$3=1,IF(GETPIVOTDATA(CONCATENATE(INDEX(Tendina_Indicatori_Grafico,SERVIZIO!$A$1)),$A$1,"Brand",$A28,"Data",DATE(YEAR(INDEX(Tendina_Data,SERVIZIO!$A$2)),MONTH(INDEX(Tendina_Data,SERVIZIO!$A$2)),1),"Settore",$B28)&lt;&gt;"",GETPIVOTDATA(CONCATENATE(INDEX(Tendina_Indicatori_Grafico,SERVIZIO!$A$1)),$A$1,"Brand",$A28,"Data",DATE(YEAR(INDEX(Tendina_Data,SERVIZIO!$A$2)),MONTH(INDEX(Tendina_Data,SERVIZIO!$A$2)),1),"Settore",$B28),""),IF(AND(GETPIVOTDATA(CONCATENATE(INDEX(Tendina_Indicatori_Grafico,SERVIZIO!$A$1)),$A$1,"Brand",$A28,"Data",DATE(YEAR(INDEX(Tendina_Data,SERVIZIO!$A$2)),MONTH(INDEX(Tendina_Data,SERVIZIO!$A$2)),1),"Settore",INDEX(Tendina_Settori,SERVIZIO!$A$3))&lt;&gt;"",INDEX(Tendina_Settori,SERVIZIO!$A$3)=$B28)=TRUE,GETPIVOTDATA(CONCATENATE(INDEX(Tendina_Indicatori_Grafico,SERVIZIO!$A$1)),$A$1,"Brand",$A28,"Data",DATE(YEAR(INDEX(Tendina_Data,SERVIZIO!$A$2)),MONTH(INDEX(Tendina_Data,SERVIZIO!$A$2)),1),"Settore",INDEX(Tendina_Settori,SERVIZIO!$A$3)),"")),"")</f>
        <v>3.7</v>
      </c>
      <c r="AH28" s="31">
        <f ca="1">IF(AG28&lt;&gt;"",AG28-(COUNTIF($AG$4:AG28,AG28)/10000),"")</f>
        <v>3.6999</v>
      </c>
      <c r="AI28" s="31">
        <f t="shared" ca="1" si="2"/>
        <v>35</v>
      </c>
      <c r="AJ28" s="31"/>
      <c r="AK28" s="31">
        <v>25</v>
      </c>
      <c r="AL28" s="31" t="str">
        <f t="shared" ca="1" si="0"/>
        <v>Brand_194</v>
      </c>
      <c r="AM28" s="31">
        <f t="shared" ca="1" si="1"/>
        <v>4.7</v>
      </c>
      <c r="AN28" s="31" t="str">
        <f ca="1">IF(INDEX(Tendina_Brand_per_Settore,SERVIZIO!$A$4)=$AL28,$AM28,"")</f>
        <v/>
      </c>
    </row>
    <row r="29" spans="1:40" x14ac:dyDescent="0.25">
      <c r="A29" t="s">
        <v>598</v>
      </c>
      <c r="B29" t="s">
        <v>206</v>
      </c>
      <c r="C29" s="31">
        <v>0</v>
      </c>
      <c r="D29" s="31">
        <v>0</v>
      </c>
      <c r="E29" s="31">
        <v>0</v>
      </c>
      <c r="F29" s="31">
        <v>0</v>
      </c>
      <c r="G29" s="31">
        <v>0</v>
      </c>
      <c r="H29" s="31">
        <v>0</v>
      </c>
      <c r="I29" s="31">
        <v>0</v>
      </c>
      <c r="J29" s="31">
        <v>0</v>
      </c>
      <c r="K29" s="31">
        <v>0</v>
      </c>
      <c r="L29" s="31"/>
      <c r="M29" s="31"/>
      <c r="N29" s="31"/>
      <c r="O29" s="31"/>
      <c r="P29" s="31"/>
      <c r="Q29" s="31"/>
      <c r="R29" s="31"/>
      <c r="S29" s="31"/>
      <c r="T29" s="31"/>
      <c r="U29" s="31"/>
      <c r="V29" s="31"/>
      <c r="W29" s="31"/>
      <c r="X29" s="31"/>
      <c r="Y29" s="31"/>
      <c r="Z29" s="31"/>
      <c r="AA29" s="31"/>
      <c r="AB29" s="31"/>
      <c r="AC29" s="31"/>
      <c r="AD29" s="31"/>
      <c r="AE29" s="31"/>
      <c r="AF29" s="31"/>
      <c r="AG29" s="31">
        <f ca="1">IFERROR(IF(SERVIZIO!$A$3=1,IF(GETPIVOTDATA(CONCATENATE(INDEX(Tendina_Indicatori_Grafico,SERVIZIO!$A$1)),$A$1,"Brand",$A29,"Data",DATE(YEAR(INDEX(Tendina_Data,SERVIZIO!$A$2)),MONTH(INDEX(Tendina_Data,SERVIZIO!$A$2)),1),"Settore",$B29)&lt;&gt;"",GETPIVOTDATA(CONCATENATE(INDEX(Tendina_Indicatori_Grafico,SERVIZIO!$A$1)),$A$1,"Brand",$A29,"Data",DATE(YEAR(INDEX(Tendina_Data,SERVIZIO!$A$2)),MONTH(INDEX(Tendina_Data,SERVIZIO!$A$2)),1),"Settore",$B29),""),IF(AND(GETPIVOTDATA(CONCATENATE(INDEX(Tendina_Indicatori_Grafico,SERVIZIO!$A$1)),$A$1,"Brand",$A29,"Data",DATE(YEAR(INDEX(Tendina_Data,SERVIZIO!$A$2)),MONTH(INDEX(Tendina_Data,SERVIZIO!$A$2)),1),"Settore",INDEX(Tendina_Settori,SERVIZIO!$A$3))&lt;&gt;"",INDEX(Tendina_Settori,SERVIZIO!$A$3)=$B29)=TRUE,GETPIVOTDATA(CONCATENATE(INDEX(Tendina_Indicatori_Grafico,SERVIZIO!$A$1)),$A$1,"Brand",$A29,"Data",DATE(YEAR(INDEX(Tendina_Data,SERVIZIO!$A$2)),MONTH(INDEX(Tendina_Data,SERVIZIO!$A$2)),1),"Settore",INDEX(Tendina_Settori,SERVIZIO!$A$3)),"")),"")</f>
        <v>0</v>
      </c>
      <c r="AH29" s="31">
        <f ca="1">IF(AG29&lt;&gt;"",AG29-(COUNTIF($AG$4:AG29,AG29)/10000),"")</f>
        <v>-1.2999999999999999E-3</v>
      </c>
      <c r="AI29" s="31">
        <f t="shared" ca="1" si="2"/>
        <v>155</v>
      </c>
      <c r="AJ29" s="31"/>
      <c r="AK29" s="31">
        <v>26</v>
      </c>
      <c r="AL29" s="31" t="str">
        <f t="shared" ca="1" si="0"/>
        <v>Brand_209</v>
      </c>
      <c r="AM29" s="31">
        <f t="shared" ca="1" si="1"/>
        <v>4.7</v>
      </c>
      <c r="AN29" s="31" t="str">
        <f ca="1">IF(INDEX(Tendina_Brand_per_Settore,SERVIZIO!$A$4)=$AL29,$AM29,"")</f>
        <v/>
      </c>
    </row>
    <row r="30" spans="1:40" x14ac:dyDescent="0.25">
      <c r="A30" t="s">
        <v>600</v>
      </c>
      <c r="B30" t="s">
        <v>200</v>
      </c>
      <c r="C30" s="31"/>
      <c r="D30" s="31"/>
      <c r="E30" s="31"/>
      <c r="F30" s="31"/>
      <c r="G30" s="31"/>
      <c r="H30" s="31"/>
      <c r="I30" s="31">
        <v>4.2</v>
      </c>
      <c r="J30" s="31">
        <v>0</v>
      </c>
      <c r="K30" s="31">
        <v>4.2</v>
      </c>
      <c r="L30" s="31"/>
      <c r="M30" s="31"/>
      <c r="N30" s="31"/>
      <c r="O30" s="31"/>
      <c r="P30" s="31"/>
      <c r="Q30" s="31"/>
      <c r="R30" s="31"/>
      <c r="S30" s="31"/>
      <c r="T30" s="31"/>
      <c r="U30" s="31"/>
      <c r="V30" s="31"/>
      <c r="W30" s="31"/>
      <c r="X30" s="31"/>
      <c r="Y30" s="31"/>
      <c r="Z30" s="31"/>
      <c r="AA30" s="31"/>
      <c r="AB30" s="31"/>
      <c r="AC30" s="31"/>
      <c r="AD30" s="31"/>
      <c r="AE30" s="31"/>
      <c r="AF30" s="31"/>
      <c r="AG30" s="31">
        <f ca="1">IFERROR(IF(SERVIZIO!$A$3=1,IF(GETPIVOTDATA(CONCATENATE(INDEX(Tendina_Indicatori_Grafico,SERVIZIO!$A$1)),$A$1,"Brand",$A30,"Data",DATE(YEAR(INDEX(Tendina_Data,SERVIZIO!$A$2)),MONTH(INDEX(Tendina_Data,SERVIZIO!$A$2)),1),"Settore",$B30)&lt;&gt;"",GETPIVOTDATA(CONCATENATE(INDEX(Tendina_Indicatori_Grafico,SERVIZIO!$A$1)),$A$1,"Brand",$A30,"Data",DATE(YEAR(INDEX(Tendina_Data,SERVIZIO!$A$2)),MONTH(INDEX(Tendina_Data,SERVIZIO!$A$2)),1),"Settore",$B30),""),IF(AND(GETPIVOTDATA(CONCATENATE(INDEX(Tendina_Indicatori_Grafico,SERVIZIO!$A$1)),$A$1,"Brand",$A30,"Data",DATE(YEAR(INDEX(Tendina_Data,SERVIZIO!$A$2)),MONTH(INDEX(Tendina_Data,SERVIZIO!$A$2)),1),"Settore",INDEX(Tendina_Settori,SERVIZIO!$A$3))&lt;&gt;"",INDEX(Tendina_Settori,SERVIZIO!$A$3)=$B30)=TRUE,GETPIVOTDATA(CONCATENATE(INDEX(Tendina_Indicatori_Grafico,SERVIZIO!$A$1)),$A$1,"Brand",$A30,"Data",DATE(YEAR(INDEX(Tendina_Data,SERVIZIO!$A$2)),MONTH(INDEX(Tendina_Data,SERVIZIO!$A$2)),1),"Settore",INDEX(Tendina_Settori,SERVIZIO!$A$3)),"")),"")</f>
        <v>4.2</v>
      </c>
      <c r="AH30" s="31">
        <f ca="1">IF(AG30&lt;&gt;"",AG30-(COUNTIF($AG$4:AG30,AG30)/10000),"")</f>
        <v>4.1999000000000004</v>
      </c>
      <c r="AI30" s="31">
        <f t="shared" ca="1" si="2"/>
        <v>30</v>
      </c>
      <c r="AJ30" s="31"/>
      <c r="AK30" s="31">
        <v>27</v>
      </c>
      <c r="AL30" s="31" t="str">
        <f t="shared" ca="1" si="0"/>
        <v>Brand_219</v>
      </c>
      <c r="AM30" s="31">
        <f t="shared" ca="1" si="1"/>
        <v>4.7</v>
      </c>
      <c r="AN30" s="31" t="str">
        <f ca="1">IF(INDEX(Tendina_Brand_per_Settore,SERVIZIO!$A$4)=$AL30,$AM30,"")</f>
        <v/>
      </c>
    </row>
    <row r="31" spans="1:40" x14ac:dyDescent="0.25">
      <c r="A31" t="s">
        <v>602</v>
      </c>
      <c r="B31" t="s">
        <v>222</v>
      </c>
      <c r="C31" s="31">
        <v>1</v>
      </c>
      <c r="D31" s="31">
        <v>0</v>
      </c>
      <c r="E31" s="31">
        <v>1</v>
      </c>
      <c r="F31" s="31">
        <v>1</v>
      </c>
      <c r="G31" s="31">
        <v>1.8</v>
      </c>
      <c r="H31" s="31">
        <v>2.8</v>
      </c>
      <c r="I31" s="31">
        <v>1</v>
      </c>
      <c r="J31" s="31">
        <v>1.8</v>
      </c>
      <c r="K31" s="31">
        <v>2.8</v>
      </c>
      <c r="L31" s="31"/>
      <c r="M31" s="31"/>
      <c r="N31" s="31"/>
      <c r="O31" s="31"/>
      <c r="P31" s="31"/>
      <c r="Q31" s="31"/>
      <c r="R31" s="31"/>
      <c r="S31" s="31"/>
      <c r="T31" s="31"/>
      <c r="U31" s="31"/>
      <c r="V31" s="31"/>
      <c r="W31" s="31"/>
      <c r="X31" s="31"/>
      <c r="Y31" s="31"/>
      <c r="Z31" s="31"/>
      <c r="AA31" s="31"/>
      <c r="AB31" s="31"/>
      <c r="AC31" s="31"/>
      <c r="AD31" s="31"/>
      <c r="AE31" s="31"/>
      <c r="AF31" s="31"/>
      <c r="AG31" s="31">
        <f ca="1">IFERROR(IF(SERVIZIO!$A$3=1,IF(GETPIVOTDATA(CONCATENATE(INDEX(Tendina_Indicatori_Grafico,SERVIZIO!$A$1)),$A$1,"Brand",$A31,"Data",DATE(YEAR(INDEX(Tendina_Data,SERVIZIO!$A$2)),MONTH(INDEX(Tendina_Data,SERVIZIO!$A$2)),1),"Settore",$B31)&lt;&gt;"",GETPIVOTDATA(CONCATENATE(INDEX(Tendina_Indicatori_Grafico,SERVIZIO!$A$1)),$A$1,"Brand",$A31,"Data",DATE(YEAR(INDEX(Tendina_Data,SERVIZIO!$A$2)),MONTH(INDEX(Tendina_Data,SERVIZIO!$A$2)),1),"Settore",$B31),""),IF(AND(GETPIVOTDATA(CONCATENATE(INDEX(Tendina_Indicatori_Grafico,SERVIZIO!$A$1)),$A$1,"Brand",$A31,"Data",DATE(YEAR(INDEX(Tendina_Data,SERVIZIO!$A$2)),MONTH(INDEX(Tendina_Data,SERVIZIO!$A$2)),1),"Settore",INDEX(Tendina_Settori,SERVIZIO!$A$3))&lt;&gt;"",INDEX(Tendina_Settori,SERVIZIO!$A$3)=$B31)=TRUE,GETPIVOTDATA(CONCATENATE(INDEX(Tendina_Indicatori_Grafico,SERVIZIO!$A$1)),$A$1,"Brand",$A31,"Data",DATE(YEAR(INDEX(Tendina_Data,SERVIZIO!$A$2)),MONTH(INDEX(Tendina_Data,SERVIZIO!$A$2)),1),"Settore",INDEX(Tendina_Settori,SERVIZIO!$A$3)),"")),"")</f>
        <v>1</v>
      </c>
      <c r="AH31" s="31">
        <f ca="1">IF(AG31&lt;&gt;"",AG31-(COUNTIF($AG$4:AG31,AG31)/10000),"")</f>
        <v>0.99939999999999996</v>
      </c>
      <c r="AI31" s="31">
        <f t="shared" ca="1" si="2"/>
        <v>93</v>
      </c>
      <c r="AJ31" s="31"/>
      <c r="AK31" s="31">
        <v>28</v>
      </c>
      <c r="AL31" s="31" t="str">
        <f t="shared" ca="1" si="0"/>
        <v>Brand_252</v>
      </c>
      <c r="AM31" s="31">
        <f t="shared" ca="1" si="1"/>
        <v>4.7</v>
      </c>
      <c r="AN31" s="31" t="str">
        <f ca="1">IF(INDEX(Tendina_Brand_per_Settore,SERVIZIO!$A$4)=$AL31,$AM31,"")</f>
        <v/>
      </c>
    </row>
    <row r="32" spans="1:40" x14ac:dyDescent="0.25">
      <c r="A32" t="s">
        <v>603</v>
      </c>
      <c r="B32" t="s">
        <v>200</v>
      </c>
      <c r="C32" s="31">
        <v>2.5</v>
      </c>
      <c r="D32" s="31">
        <v>0</v>
      </c>
      <c r="E32" s="31">
        <v>2.5</v>
      </c>
      <c r="F32" s="31">
        <v>4.7</v>
      </c>
      <c r="G32" s="31">
        <v>3</v>
      </c>
      <c r="H32" s="31">
        <v>7.7</v>
      </c>
      <c r="I32" s="31">
        <v>4.7</v>
      </c>
      <c r="J32" s="31">
        <v>3</v>
      </c>
      <c r="K32" s="31">
        <v>7.7</v>
      </c>
      <c r="L32" s="31"/>
      <c r="M32" s="31"/>
      <c r="N32" s="31"/>
      <c r="O32" s="31"/>
      <c r="P32" s="31"/>
      <c r="Q32" s="31"/>
      <c r="R32" s="31"/>
      <c r="S32" s="31"/>
      <c r="T32" s="31"/>
      <c r="U32" s="31"/>
      <c r="V32" s="31"/>
      <c r="W32" s="31"/>
      <c r="X32" s="31"/>
      <c r="Y32" s="31"/>
      <c r="Z32" s="31"/>
      <c r="AA32" s="31"/>
      <c r="AB32" s="31"/>
      <c r="AC32" s="31"/>
      <c r="AD32" s="31"/>
      <c r="AE32" s="31"/>
      <c r="AF32" s="31"/>
      <c r="AG32" s="31">
        <f ca="1">IFERROR(IF(SERVIZIO!$A$3=1,IF(GETPIVOTDATA(CONCATENATE(INDEX(Tendina_Indicatori_Grafico,SERVIZIO!$A$1)),$A$1,"Brand",$A32,"Data",DATE(YEAR(INDEX(Tendina_Data,SERVIZIO!$A$2)),MONTH(INDEX(Tendina_Data,SERVIZIO!$A$2)),1),"Settore",$B32)&lt;&gt;"",GETPIVOTDATA(CONCATENATE(INDEX(Tendina_Indicatori_Grafico,SERVIZIO!$A$1)),$A$1,"Brand",$A32,"Data",DATE(YEAR(INDEX(Tendina_Data,SERVIZIO!$A$2)),MONTH(INDEX(Tendina_Data,SERVIZIO!$A$2)),1),"Settore",$B32),""),IF(AND(GETPIVOTDATA(CONCATENATE(INDEX(Tendina_Indicatori_Grafico,SERVIZIO!$A$1)),$A$1,"Brand",$A32,"Data",DATE(YEAR(INDEX(Tendina_Data,SERVIZIO!$A$2)),MONTH(INDEX(Tendina_Data,SERVIZIO!$A$2)),1),"Settore",INDEX(Tendina_Settori,SERVIZIO!$A$3))&lt;&gt;"",INDEX(Tendina_Settori,SERVIZIO!$A$3)=$B32)=TRUE,GETPIVOTDATA(CONCATENATE(INDEX(Tendina_Indicatori_Grafico,SERVIZIO!$A$1)),$A$1,"Brand",$A32,"Data",DATE(YEAR(INDEX(Tendina_Data,SERVIZIO!$A$2)),MONTH(INDEX(Tendina_Data,SERVIZIO!$A$2)),1),"Settore",INDEX(Tendina_Settori,SERVIZIO!$A$3)),"")),"")</f>
        <v>4.7</v>
      </c>
      <c r="AH32" s="31">
        <f ca="1">IF(AG32&lt;&gt;"",AG32-(COUNTIF($AG$4:AG32,AG32)/10000),"")</f>
        <v>4.6997</v>
      </c>
      <c r="AI32" s="31">
        <f t="shared" ca="1" si="2"/>
        <v>21</v>
      </c>
      <c r="AJ32" s="31"/>
      <c r="AK32" s="31">
        <v>29</v>
      </c>
      <c r="AL32" s="31" t="str">
        <f t="shared" ca="1" si="0"/>
        <v>Brand_152</v>
      </c>
      <c r="AM32" s="31">
        <f t="shared" ca="1" si="1"/>
        <v>4.5</v>
      </c>
      <c r="AN32" s="31" t="str">
        <f ca="1">IF(INDEX(Tendina_Brand_per_Settore,SERVIZIO!$A$4)=$AL32,$AM32,"")</f>
        <v/>
      </c>
    </row>
    <row r="33" spans="1:40" x14ac:dyDescent="0.25">
      <c r="A33" t="s">
        <v>605</v>
      </c>
      <c r="B33" t="s">
        <v>108</v>
      </c>
      <c r="C33" s="31"/>
      <c r="D33" s="31"/>
      <c r="E33" s="31"/>
      <c r="F33" s="31">
        <v>0</v>
      </c>
      <c r="G33" s="31">
        <v>0</v>
      </c>
      <c r="H33" s="31">
        <v>0</v>
      </c>
      <c r="I33" s="31">
        <v>0</v>
      </c>
      <c r="J33" s="31">
        <v>0</v>
      </c>
      <c r="K33" s="31">
        <v>0</v>
      </c>
      <c r="L33" s="31"/>
      <c r="M33" s="31"/>
      <c r="N33" s="31"/>
      <c r="O33" s="31"/>
      <c r="P33" s="31"/>
      <c r="Q33" s="31"/>
      <c r="R33" s="31"/>
      <c r="S33" s="31"/>
      <c r="T33" s="31"/>
      <c r="U33" s="31"/>
      <c r="V33" s="31"/>
      <c r="W33" s="31"/>
      <c r="X33" s="31"/>
      <c r="Y33" s="31"/>
      <c r="Z33" s="31"/>
      <c r="AA33" s="31"/>
      <c r="AB33" s="31"/>
      <c r="AC33" s="31"/>
      <c r="AD33" s="31"/>
      <c r="AE33" s="31"/>
      <c r="AF33" s="31"/>
      <c r="AG33" s="31">
        <f ca="1">IFERROR(IF(SERVIZIO!$A$3=1,IF(GETPIVOTDATA(CONCATENATE(INDEX(Tendina_Indicatori_Grafico,SERVIZIO!$A$1)),$A$1,"Brand",$A33,"Data",DATE(YEAR(INDEX(Tendina_Data,SERVIZIO!$A$2)),MONTH(INDEX(Tendina_Data,SERVIZIO!$A$2)),1),"Settore",$B33)&lt;&gt;"",GETPIVOTDATA(CONCATENATE(INDEX(Tendina_Indicatori_Grafico,SERVIZIO!$A$1)),$A$1,"Brand",$A33,"Data",DATE(YEAR(INDEX(Tendina_Data,SERVIZIO!$A$2)),MONTH(INDEX(Tendina_Data,SERVIZIO!$A$2)),1),"Settore",$B33),""),IF(AND(GETPIVOTDATA(CONCATENATE(INDEX(Tendina_Indicatori_Grafico,SERVIZIO!$A$1)),$A$1,"Brand",$A33,"Data",DATE(YEAR(INDEX(Tendina_Data,SERVIZIO!$A$2)),MONTH(INDEX(Tendina_Data,SERVIZIO!$A$2)),1),"Settore",INDEX(Tendina_Settori,SERVIZIO!$A$3))&lt;&gt;"",INDEX(Tendina_Settori,SERVIZIO!$A$3)=$B33)=TRUE,GETPIVOTDATA(CONCATENATE(INDEX(Tendina_Indicatori_Grafico,SERVIZIO!$A$1)),$A$1,"Brand",$A33,"Data",DATE(YEAR(INDEX(Tendina_Data,SERVIZIO!$A$2)),MONTH(INDEX(Tendina_Data,SERVIZIO!$A$2)),1),"Settore",INDEX(Tendina_Settori,SERVIZIO!$A$3)),"")),"")</f>
        <v>0</v>
      </c>
      <c r="AH33" s="31">
        <f ca="1">IF(AG33&lt;&gt;"",AG33-(COUNTIF($AG$4:AG33,AG33)/10000),"")</f>
        <v>-1.4E-3</v>
      </c>
      <c r="AI33" s="31">
        <f t="shared" ca="1" si="2"/>
        <v>156</v>
      </c>
      <c r="AJ33" s="31"/>
      <c r="AK33" s="31">
        <v>30</v>
      </c>
      <c r="AL33" s="31" t="str">
        <f t="shared" ca="1" si="0"/>
        <v>Brand_27</v>
      </c>
      <c r="AM33" s="31">
        <f t="shared" ca="1" si="1"/>
        <v>4.2</v>
      </c>
      <c r="AN33" s="31" t="str">
        <f ca="1">IF(INDEX(Tendina_Brand_per_Settore,SERVIZIO!$A$4)=$AL33,$AM33,"")</f>
        <v/>
      </c>
    </row>
    <row r="34" spans="1:40" x14ac:dyDescent="0.25">
      <c r="A34" t="s">
        <v>607</v>
      </c>
      <c r="B34" t="s">
        <v>223</v>
      </c>
      <c r="C34" s="31"/>
      <c r="D34" s="31"/>
      <c r="E34" s="31"/>
      <c r="F34" s="31">
        <v>1</v>
      </c>
      <c r="G34" s="31">
        <v>0</v>
      </c>
      <c r="H34" s="31">
        <v>1</v>
      </c>
      <c r="I34" s="31">
        <v>1</v>
      </c>
      <c r="J34" s="31">
        <v>0</v>
      </c>
      <c r="K34" s="31">
        <v>1</v>
      </c>
      <c r="L34" s="31"/>
      <c r="M34" s="31"/>
      <c r="N34" s="31"/>
      <c r="O34" s="31"/>
      <c r="P34" s="31"/>
      <c r="Q34" s="31"/>
      <c r="R34" s="31"/>
      <c r="S34" s="31"/>
      <c r="T34" s="31"/>
      <c r="U34" s="31"/>
      <c r="V34" s="31"/>
      <c r="W34" s="31"/>
      <c r="X34" s="31"/>
      <c r="Y34" s="31"/>
      <c r="Z34" s="31"/>
      <c r="AA34" s="31"/>
      <c r="AB34" s="31"/>
      <c r="AC34" s="31"/>
      <c r="AD34" s="31"/>
      <c r="AE34" s="31"/>
      <c r="AF34" s="31"/>
      <c r="AG34" s="31">
        <f ca="1">IFERROR(IF(SERVIZIO!$A$3=1,IF(GETPIVOTDATA(CONCATENATE(INDEX(Tendina_Indicatori_Grafico,SERVIZIO!$A$1)),$A$1,"Brand",$A34,"Data",DATE(YEAR(INDEX(Tendina_Data,SERVIZIO!$A$2)),MONTH(INDEX(Tendina_Data,SERVIZIO!$A$2)),1),"Settore",$B34)&lt;&gt;"",GETPIVOTDATA(CONCATENATE(INDEX(Tendina_Indicatori_Grafico,SERVIZIO!$A$1)),$A$1,"Brand",$A34,"Data",DATE(YEAR(INDEX(Tendina_Data,SERVIZIO!$A$2)),MONTH(INDEX(Tendina_Data,SERVIZIO!$A$2)),1),"Settore",$B34),""),IF(AND(GETPIVOTDATA(CONCATENATE(INDEX(Tendina_Indicatori_Grafico,SERVIZIO!$A$1)),$A$1,"Brand",$A34,"Data",DATE(YEAR(INDEX(Tendina_Data,SERVIZIO!$A$2)),MONTH(INDEX(Tendina_Data,SERVIZIO!$A$2)),1),"Settore",INDEX(Tendina_Settori,SERVIZIO!$A$3))&lt;&gt;"",INDEX(Tendina_Settori,SERVIZIO!$A$3)=$B34)=TRUE,GETPIVOTDATA(CONCATENATE(INDEX(Tendina_Indicatori_Grafico,SERVIZIO!$A$1)),$A$1,"Brand",$A34,"Data",DATE(YEAR(INDEX(Tendina_Data,SERVIZIO!$A$2)),MONTH(INDEX(Tendina_Data,SERVIZIO!$A$2)),1),"Settore",INDEX(Tendina_Settori,SERVIZIO!$A$3)),"")),"")</f>
        <v>1</v>
      </c>
      <c r="AH34" s="31">
        <f ca="1">IF(AG34&lt;&gt;"",AG34-(COUNTIF($AG$4:AG34,AG34)/10000),"")</f>
        <v>0.99929999999999997</v>
      </c>
      <c r="AI34" s="31">
        <f t="shared" ca="1" si="2"/>
        <v>94</v>
      </c>
      <c r="AJ34" s="31"/>
      <c r="AK34" s="31">
        <v>31</v>
      </c>
      <c r="AL34" s="31" t="str">
        <f t="shared" ca="1" si="0"/>
        <v>Brand_112</v>
      </c>
      <c r="AM34" s="31">
        <f t="shared" ca="1" si="1"/>
        <v>4.2</v>
      </c>
      <c r="AN34" s="31" t="str">
        <f ca="1">IF(INDEX(Tendina_Brand_per_Settore,SERVIZIO!$A$4)=$AL34,$AM34,"")</f>
        <v/>
      </c>
    </row>
    <row r="35" spans="1:40" x14ac:dyDescent="0.25">
      <c r="A35" t="s">
        <v>608</v>
      </c>
      <c r="B35" t="s">
        <v>222</v>
      </c>
      <c r="C35" s="31">
        <v>1.5</v>
      </c>
      <c r="D35" s="31">
        <v>0</v>
      </c>
      <c r="E35" s="31">
        <v>1.5</v>
      </c>
      <c r="F35" s="31">
        <v>1.5</v>
      </c>
      <c r="G35" s="31">
        <v>0</v>
      </c>
      <c r="H35" s="31">
        <v>1.5</v>
      </c>
      <c r="I35" s="31">
        <v>1.5</v>
      </c>
      <c r="J35" s="31">
        <v>0</v>
      </c>
      <c r="K35" s="31">
        <v>1.5</v>
      </c>
      <c r="L35" s="31"/>
      <c r="M35" s="31"/>
      <c r="N35" s="31"/>
      <c r="O35" s="31"/>
      <c r="P35" s="31"/>
      <c r="Q35" s="31"/>
      <c r="R35" s="31"/>
      <c r="S35" s="31"/>
      <c r="T35" s="31"/>
      <c r="U35" s="31"/>
      <c r="V35" s="31"/>
      <c r="W35" s="31"/>
      <c r="X35" s="31"/>
      <c r="Y35" s="31"/>
      <c r="Z35" s="31"/>
      <c r="AA35" s="31"/>
      <c r="AB35" s="31"/>
      <c r="AC35" s="31"/>
      <c r="AD35" s="31"/>
      <c r="AE35" s="31"/>
      <c r="AF35" s="31"/>
      <c r="AG35" s="31">
        <f ca="1">IFERROR(IF(SERVIZIO!$A$3=1,IF(GETPIVOTDATA(CONCATENATE(INDEX(Tendina_Indicatori_Grafico,SERVIZIO!$A$1)),$A$1,"Brand",$A35,"Data",DATE(YEAR(INDEX(Tendina_Data,SERVIZIO!$A$2)),MONTH(INDEX(Tendina_Data,SERVIZIO!$A$2)),1),"Settore",$B35)&lt;&gt;"",GETPIVOTDATA(CONCATENATE(INDEX(Tendina_Indicatori_Grafico,SERVIZIO!$A$1)),$A$1,"Brand",$A35,"Data",DATE(YEAR(INDEX(Tendina_Data,SERVIZIO!$A$2)),MONTH(INDEX(Tendina_Data,SERVIZIO!$A$2)),1),"Settore",$B35),""),IF(AND(GETPIVOTDATA(CONCATENATE(INDEX(Tendina_Indicatori_Grafico,SERVIZIO!$A$1)),$A$1,"Brand",$A35,"Data",DATE(YEAR(INDEX(Tendina_Data,SERVIZIO!$A$2)),MONTH(INDEX(Tendina_Data,SERVIZIO!$A$2)),1),"Settore",INDEX(Tendina_Settori,SERVIZIO!$A$3))&lt;&gt;"",INDEX(Tendina_Settori,SERVIZIO!$A$3)=$B35)=TRUE,GETPIVOTDATA(CONCATENATE(INDEX(Tendina_Indicatori_Grafico,SERVIZIO!$A$1)),$A$1,"Brand",$A35,"Data",DATE(YEAR(INDEX(Tendina_Data,SERVIZIO!$A$2)),MONTH(INDEX(Tendina_Data,SERVIZIO!$A$2)),1),"Settore",INDEX(Tendina_Settori,SERVIZIO!$A$3)),"")),"")</f>
        <v>1.5</v>
      </c>
      <c r="AH35" s="31">
        <f ca="1">IF(AG35&lt;&gt;"",AG35-(COUNTIF($AG$4:AG35,AG35)/10000),"")</f>
        <v>1.4999</v>
      </c>
      <c r="AI35" s="31">
        <f t="shared" ca="1" si="2"/>
        <v>81</v>
      </c>
      <c r="AJ35" s="31"/>
      <c r="AK35" s="31">
        <v>32</v>
      </c>
      <c r="AL35" s="31" t="str">
        <f t="shared" ca="1" si="0"/>
        <v>Brand_45</v>
      </c>
      <c r="AM35" s="31">
        <f t="shared" ca="1" si="1"/>
        <v>3.8</v>
      </c>
      <c r="AN35" s="31" t="str">
        <f ca="1">IF(INDEX(Tendina_Brand_per_Settore,SERVIZIO!$A$4)=$AL35,$AM35,"")</f>
        <v/>
      </c>
    </row>
    <row r="36" spans="1:40" x14ac:dyDescent="0.25">
      <c r="A36" t="s">
        <v>609</v>
      </c>
      <c r="B36" t="s">
        <v>224</v>
      </c>
      <c r="C36" s="31">
        <v>0</v>
      </c>
      <c r="D36" s="31">
        <v>0</v>
      </c>
      <c r="E36" s="31">
        <v>0</v>
      </c>
      <c r="F36" s="31">
        <v>0</v>
      </c>
      <c r="G36" s="31">
        <v>0</v>
      </c>
      <c r="H36" s="31">
        <v>0</v>
      </c>
      <c r="I36" s="31">
        <v>0</v>
      </c>
      <c r="J36" s="31">
        <v>0</v>
      </c>
      <c r="K36" s="31">
        <v>0</v>
      </c>
      <c r="L36" s="31"/>
      <c r="M36" s="31"/>
      <c r="N36" s="31"/>
      <c r="O36" s="31"/>
      <c r="P36" s="31"/>
      <c r="Q36" s="31"/>
      <c r="R36" s="31"/>
      <c r="S36" s="31"/>
      <c r="T36" s="31"/>
      <c r="U36" s="31"/>
      <c r="V36" s="31"/>
      <c r="W36" s="31"/>
      <c r="X36" s="31"/>
      <c r="Y36" s="31"/>
      <c r="Z36" s="31"/>
      <c r="AA36" s="31"/>
      <c r="AB36" s="31"/>
      <c r="AC36" s="31"/>
      <c r="AD36" s="31"/>
      <c r="AE36" s="31"/>
      <c r="AF36" s="31"/>
      <c r="AG36" s="31">
        <f ca="1">IFERROR(IF(SERVIZIO!$A$3=1,IF(GETPIVOTDATA(CONCATENATE(INDEX(Tendina_Indicatori_Grafico,SERVIZIO!$A$1)),$A$1,"Brand",$A36,"Data",DATE(YEAR(INDEX(Tendina_Data,SERVIZIO!$A$2)),MONTH(INDEX(Tendina_Data,SERVIZIO!$A$2)),1),"Settore",$B36)&lt;&gt;"",GETPIVOTDATA(CONCATENATE(INDEX(Tendina_Indicatori_Grafico,SERVIZIO!$A$1)),$A$1,"Brand",$A36,"Data",DATE(YEAR(INDEX(Tendina_Data,SERVIZIO!$A$2)),MONTH(INDEX(Tendina_Data,SERVIZIO!$A$2)),1),"Settore",$B36),""),IF(AND(GETPIVOTDATA(CONCATENATE(INDEX(Tendina_Indicatori_Grafico,SERVIZIO!$A$1)),$A$1,"Brand",$A36,"Data",DATE(YEAR(INDEX(Tendina_Data,SERVIZIO!$A$2)),MONTH(INDEX(Tendina_Data,SERVIZIO!$A$2)),1),"Settore",INDEX(Tendina_Settori,SERVIZIO!$A$3))&lt;&gt;"",INDEX(Tendina_Settori,SERVIZIO!$A$3)=$B36)=TRUE,GETPIVOTDATA(CONCATENATE(INDEX(Tendina_Indicatori_Grafico,SERVIZIO!$A$1)),$A$1,"Brand",$A36,"Data",DATE(YEAR(INDEX(Tendina_Data,SERVIZIO!$A$2)),MONTH(INDEX(Tendina_Data,SERVIZIO!$A$2)),1),"Settore",INDEX(Tendina_Settori,SERVIZIO!$A$3)),"")),"")</f>
        <v>0</v>
      </c>
      <c r="AH36" s="31">
        <f ca="1">IF(AG36&lt;&gt;"",AG36-(COUNTIF($AG$4:AG36,AG36)/10000),"")</f>
        <v>-1.5E-3</v>
      </c>
      <c r="AI36" s="31">
        <f t="shared" ca="1" si="2"/>
        <v>157</v>
      </c>
      <c r="AJ36" s="31"/>
      <c r="AK36" s="31">
        <v>33</v>
      </c>
      <c r="AL36" s="31" t="str">
        <f t="shared" ca="1" si="0"/>
        <v>Brand_137</v>
      </c>
      <c r="AM36" s="31">
        <f t="shared" ca="1" si="1"/>
        <v>3.8</v>
      </c>
      <c r="AN36" s="31" t="str">
        <f ca="1">IF(INDEX(Tendina_Brand_per_Settore,SERVIZIO!$A$4)=$AL36,$AM36,"")</f>
        <v/>
      </c>
    </row>
    <row r="37" spans="1:40" x14ac:dyDescent="0.25">
      <c r="A37" t="s">
        <v>610</v>
      </c>
      <c r="B37" t="s">
        <v>206</v>
      </c>
      <c r="C37" s="31">
        <v>0</v>
      </c>
      <c r="D37" s="31">
        <v>0</v>
      </c>
      <c r="E37" s="31">
        <v>0</v>
      </c>
      <c r="F37" s="31">
        <v>0</v>
      </c>
      <c r="G37" s="31">
        <v>0</v>
      </c>
      <c r="H37" s="31">
        <v>0</v>
      </c>
      <c r="I37" s="31">
        <v>0</v>
      </c>
      <c r="J37" s="31">
        <v>0</v>
      </c>
      <c r="K37" s="31">
        <v>0</v>
      </c>
      <c r="L37" s="31"/>
      <c r="M37" s="31"/>
      <c r="N37" s="31"/>
      <c r="O37" s="31"/>
      <c r="P37" s="31"/>
      <c r="Q37" s="31"/>
      <c r="R37" s="31"/>
      <c r="S37" s="31"/>
      <c r="T37" s="31"/>
      <c r="U37" s="31"/>
      <c r="V37" s="31"/>
      <c r="W37" s="31"/>
      <c r="X37" s="31"/>
      <c r="Y37" s="31"/>
      <c r="Z37" s="31"/>
      <c r="AA37" s="31"/>
      <c r="AB37" s="31"/>
      <c r="AC37" s="31"/>
      <c r="AD37" s="31"/>
      <c r="AE37" s="31"/>
      <c r="AF37" s="31"/>
      <c r="AG37" s="31">
        <f ca="1">IFERROR(IF(SERVIZIO!$A$3=1,IF(GETPIVOTDATA(CONCATENATE(INDEX(Tendina_Indicatori_Grafico,SERVIZIO!$A$1)),$A$1,"Brand",$A37,"Data",DATE(YEAR(INDEX(Tendina_Data,SERVIZIO!$A$2)),MONTH(INDEX(Tendina_Data,SERVIZIO!$A$2)),1),"Settore",$B37)&lt;&gt;"",GETPIVOTDATA(CONCATENATE(INDEX(Tendina_Indicatori_Grafico,SERVIZIO!$A$1)),$A$1,"Brand",$A37,"Data",DATE(YEAR(INDEX(Tendina_Data,SERVIZIO!$A$2)),MONTH(INDEX(Tendina_Data,SERVIZIO!$A$2)),1),"Settore",$B37),""),IF(AND(GETPIVOTDATA(CONCATENATE(INDEX(Tendina_Indicatori_Grafico,SERVIZIO!$A$1)),$A$1,"Brand",$A37,"Data",DATE(YEAR(INDEX(Tendina_Data,SERVIZIO!$A$2)),MONTH(INDEX(Tendina_Data,SERVIZIO!$A$2)),1),"Settore",INDEX(Tendina_Settori,SERVIZIO!$A$3))&lt;&gt;"",INDEX(Tendina_Settori,SERVIZIO!$A$3)=$B37)=TRUE,GETPIVOTDATA(CONCATENATE(INDEX(Tendina_Indicatori_Grafico,SERVIZIO!$A$1)),$A$1,"Brand",$A37,"Data",DATE(YEAR(INDEX(Tendina_Data,SERVIZIO!$A$2)),MONTH(INDEX(Tendina_Data,SERVIZIO!$A$2)),1),"Settore",INDEX(Tendina_Settori,SERVIZIO!$A$3)),"")),"")</f>
        <v>0</v>
      </c>
      <c r="AH37" s="31">
        <f ca="1">IF(AG37&lt;&gt;"",AG37-(COUNTIF($AG$4:AG37,AG37)/10000),"")</f>
        <v>-1.6000000000000001E-3</v>
      </c>
      <c r="AI37" s="31">
        <f t="shared" ca="1" si="2"/>
        <v>158</v>
      </c>
      <c r="AJ37" s="31"/>
      <c r="AK37" s="31">
        <v>34</v>
      </c>
      <c r="AL37" s="31" t="str">
        <f t="shared" ca="1" si="0"/>
        <v>Brand_201</v>
      </c>
      <c r="AM37" s="31">
        <f t="shared" ca="1" si="1"/>
        <v>3.8</v>
      </c>
      <c r="AN37" s="31" t="str">
        <f ca="1">IF(INDEX(Tendina_Brand_per_Settore,SERVIZIO!$A$4)=$AL37,$AM37,"")</f>
        <v/>
      </c>
    </row>
    <row r="38" spans="1:40" x14ac:dyDescent="0.25">
      <c r="A38" t="s">
        <v>611</v>
      </c>
      <c r="B38" t="s">
        <v>130</v>
      </c>
      <c r="C38" s="31">
        <v>0</v>
      </c>
      <c r="D38" s="31">
        <v>0</v>
      </c>
      <c r="E38" s="31">
        <v>0</v>
      </c>
      <c r="F38" s="31">
        <v>0</v>
      </c>
      <c r="G38" s="31">
        <v>1.2</v>
      </c>
      <c r="H38" s="31">
        <v>1.2</v>
      </c>
      <c r="I38" s="31">
        <v>0</v>
      </c>
      <c r="J38" s="31">
        <v>1.2</v>
      </c>
      <c r="K38" s="31">
        <v>1.2</v>
      </c>
      <c r="L38" s="31"/>
      <c r="M38" s="31"/>
      <c r="N38" s="31"/>
      <c r="O38" s="31"/>
      <c r="P38" s="31"/>
      <c r="Q38" s="31"/>
      <c r="R38" s="31"/>
      <c r="S38" s="31"/>
      <c r="T38" s="31"/>
      <c r="U38" s="31"/>
      <c r="V38" s="31"/>
      <c r="W38" s="31"/>
      <c r="X38" s="31"/>
      <c r="Y38" s="31"/>
      <c r="Z38" s="31"/>
      <c r="AA38" s="31"/>
      <c r="AB38" s="31"/>
      <c r="AC38" s="31"/>
      <c r="AD38" s="31"/>
      <c r="AE38" s="31"/>
      <c r="AF38" s="31"/>
      <c r="AG38" s="31">
        <f ca="1">IFERROR(IF(SERVIZIO!$A$3=1,IF(GETPIVOTDATA(CONCATENATE(INDEX(Tendina_Indicatori_Grafico,SERVIZIO!$A$1)),$A$1,"Brand",$A38,"Data",DATE(YEAR(INDEX(Tendina_Data,SERVIZIO!$A$2)),MONTH(INDEX(Tendina_Data,SERVIZIO!$A$2)),1),"Settore",$B38)&lt;&gt;"",GETPIVOTDATA(CONCATENATE(INDEX(Tendina_Indicatori_Grafico,SERVIZIO!$A$1)),$A$1,"Brand",$A38,"Data",DATE(YEAR(INDEX(Tendina_Data,SERVIZIO!$A$2)),MONTH(INDEX(Tendina_Data,SERVIZIO!$A$2)),1),"Settore",$B38),""),IF(AND(GETPIVOTDATA(CONCATENATE(INDEX(Tendina_Indicatori_Grafico,SERVIZIO!$A$1)),$A$1,"Brand",$A38,"Data",DATE(YEAR(INDEX(Tendina_Data,SERVIZIO!$A$2)),MONTH(INDEX(Tendina_Data,SERVIZIO!$A$2)),1),"Settore",INDEX(Tendina_Settori,SERVIZIO!$A$3))&lt;&gt;"",INDEX(Tendina_Settori,SERVIZIO!$A$3)=$B38)=TRUE,GETPIVOTDATA(CONCATENATE(INDEX(Tendina_Indicatori_Grafico,SERVIZIO!$A$1)),$A$1,"Brand",$A38,"Data",DATE(YEAR(INDEX(Tendina_Data,SERVIZIO!$A$2)),MONTH(INDEX(Tendina_Data,SERVIZIO!$A$2)),1),"Settore",INDEX(Tendina_Settori,SERVIZIO!$A$3)),"")),"")</f>
        <v>0</v>
      </c>
      <c r="AH38" s="31">
        <f ca="1">IF(AG38&lt;&gt;"",AG38-(COUNTIF($AG$4:AG38,AG38)/10000),"")</f>
        <v>-1.6999999999999999E-3</v>
      </c>
      <c r="AI38" s="31">
        <f t="shared" ca="1" si="2"/>
        <v>159</v>
      </c>
      <c r="AJ38" s="31"/>
      <c r="AK38" s="31">
        <v>35</v>
      </c>
      <c r="AL38" s="31" t="str">
        <f t="shared" ca="1" si="0"/>
        <v>Brand_25</v>
      </c>
      <c r="AM38" s="31">
        <f t="shared" ca="1" si="1"/>
        <v>3.7</v>
      </c>
      <c r="AN38" s="31" t="str">
        <f ca="1">IF(INDEX(Tendina_Brand_per_Settore,SERVIZIO!$A$4)=$AL38,$AM38,"")</f>
        <v/>
      </c>
    </row>
    <row r="39" spans="1:40" x14ac:dyDescent="0.25">
      <c r="A39" t="s">
        <v>612</v>
      </c>
      <c r="B39" t="s">
        <v>223</v>
      </c>
      <c r="C39" s="31">
        <v>1</v>
      </c>
      <c r="D39" s="31">
        <v>0</v>
      </c>
      <c r="E39" s="31">
        <v>1</v>
      </c>
      <c r="F39" s="31">
        <v>1</v>
      </c>
      <c r="G39" s="31">
        <v>1</v>
      </c>
      <c r="H39" s="31">
        <v>2</v>
      </c>
      <c r="I39" s="31">
        <v>1</v>
      </c>
      <c r="J39" s="31">
        <v>1</v>
      </c>
      <c r="K39" s="31">
        <v>2</v>
      </c>
      <c r="L39" s="31"/>
      <c r="M39" s="31"/>
      <c r="N39" s="31"/>
      <c r="O39" s="31"/>
      <c r="P39" s="31"/>
      <c r="Q39" s="31"/>
      <c r="R39" s="31"/>
      <c r="S39" s="31"/>
      <c r="T39" s="31"/>
      <c r="U39" s="31"/>
      <c r="V39" s="31"/>
      <c r="W39" s="31"/>
      <c r="X39" s="31"/>
      <c r="Y39" s="31"/>
      <c r="Z39" s="31"/>
      <c r="AA39" s="31"/>
      <c r="AB39" s="31"/>
      <c r="AC39" s="31"/>
      <c r="AD39" s="31"/>
      <c r="AE39" s="31"/>
      <c r="AF39" s="31"/>
      <c r="AG39" s="31">
        <f ca="1">IFERROR(IF(SERVIZIO!$A$3=1,IF(GETPIVOTDATA(CONCATENATE(INDEX(Tendina_Indicatori_Grafico,SERVIZIO!$A$1)),$A$1,"Brand",$A39,"Data",DATE(YEAR(INDEX(Tendina_Data,SERVIZIO!$A$2)),MONTH(INDEX(Tendina_Data,SERVIZIO!$A$2)),1),"Settore",$B39)&lt;&gt;"",GETPIVOTDATA(CONCATENATE(INDEX(Tendina_Indicatori_Grafico,SERVIZIO!$A$1)),$A$1,"Brand",$A39,"Data",DATE(YEAR(INDEX(Tendina_Data,SERVIZIO!$A$2)),MONTH(INDEX(Tendina_Data,SERVIZIO!$A$2)),1),"Settore",$B39),""),IF(AND(GETPIVOTDATA(CONCATENATE(INDEX(Tendina_Indicatori_Grafico,SERVIZIO!$A$1)),$A$1,"Brand",$A39,"Data",DATE(YEAR(INDEX(Tendina_Data,SERVIZIO!$A$2)),MONTH(INDEX(Tendina_Data,SERVIZIO!$A$2)),1),"Settore",INDEX(Tendina_Settori,SERVIZIO!$A$3))&lt;&gt;"",INDEX(Tendina_Settori,SERVIZIO!$A$3)=$B39)=TRUE,GETPIVOTDATA(CONCATENATE(INDEX(Tendina_Indicatori_Grafico,SERVIZIO!$A$1)),$A$1,"Brand",$A39,"Data",DATE(YEAR(INDEX(Tendina_Data,SERVIZIO!$A$2)),MONTH(INDEX(Tendina_Data,SERVIZIO!$A$2)),1),"Settore",INDEX(Tendina_Settori,SERVIZIO!$A$3)),"")),"")</f>
        <v>1</v>
      </c>
      <c r="AH39" s="31">
        <f ca="1">IF(AG39&lt;&gt;"",AG39-(COUNTIF($AG$4:AG39,AG39)/10000),"")</f>
        <v>0.99919999999999998</v>
      </c>
      <c r="AI39" s="31">
        <f t="shared" ca="1" si="2"/>
        <v>95</v>
      </c>
      <c r="AJ39" s="31"/>
      <c r="AK39" s="31">
        <v>36</v>
      </c>
      <c r="AL39" s="31" t="str">
        <f t="shared" ca="1" si="0"/>
        <v>Brand_40</v>
      </c>
      <c r="AM39" s="31">
        <f t="shared" ca="1" si="1"/>
        <v>3.7</v>
      </c>
      <c r="AN39" s="31" t="str">
        <f ca="1">IF(INDEX(Tendina_Brand_per_Settore,SERVIZIO!$A$4)=$AL39,$AM39,"")</f>
        <v/>
      </c>
    </row>
    <row r="40" spans="1:40" x14ac:dyDescent="0.25">
      <c r="A40" t="s">
        <v>613</v>
      </c>
      <c r="B40" t="s">
        <v>223</v>
      </c>
      <c r="C40" s="31">
        <v>1</v>
      </c>
      <c r="D40" s="31">
        <v>0</v>
      </c>
      <c r="E40" s="31">
        <v>1</v>
      </c>
      <c r="F40" s="31">
        <v>1</v>
      </c>
      <c r="G40" s="31">
        <v>1.8</v>
      </c>
      <c r="H40" s="31">
        <v>2.8</v>
      </c>
      <c r="I40" s="31">
        <v>1</v>
      </c>
      <c r="J40" s="31">
        <v>1.8</v>
      </c>
      <c r="K40" s="31">
        <v>2.8</v>
      </c>
      <c r="L40" s="31"/>
      <c r="M40" s="31"/>
      <c r="N40" s="31"/>
      <c r="O40" s="31"/>
      <c r="P40" s="31"/>
      <c r="Q40" s="31"/>
      <c r="R40" s="31"/>
      <c r="S40" s="31"/>
      <c r="T40" s="31"/>
      <c r="U40" s="31"/>
      <c r="V40" s="31"/>
      <c r="W40" s="31"/>
      <c r="X40" s="31"/>
      <c r="Y40" s="31"/>
      <c r="Z40" s="31"/>
      <c r="AA40" s="31"/>
      <c r="AB40" s="31"/>
      <c r="AC40" s="31"/>
      <c r="AD40" s="31"/>
      <c r="AE40" s="31"/>
      <c r="AF40" s="31"/>
      <c r="AG40" s="31">
        <f ca="1">IFERROR(IF(SERVIZIO!$A$3=1,IF(GETPIVOTDATA(CONCATENATE(INDEX(Tendina_Indicatori_Grafico,SERVIZIO!$A$1)),$A$1,"Brand",$A40,"Data",DATE(YEAR(INDEX(Tendina_Data,SERVIZIO!$A$2)),MONTH(INDEX(Tendina_Data,SERVIZIO!$A$2)),1),"Settore",$B40)&lt;&gt;"",GETPIVOTDATA(CONCATENATE(INDEX(Tendina_Indicatori_Grafico,SERVIZIO!$A$1)),$A$1,"Brand",$A40,"Data",DATE(YEAR(INDEX(Tendina_Data,SERVIZIO!$A$2)),MONTH(INDEX(Tendina_Data,SERVIZIO!$A$2)),1),"Settore",$B40),""),IF(AND(GETPIVOTDATA(CONCATENATE(INDEX(Tendina_Indicatori_Grafico,SERVIZIO!$A$1)),$A$1,"Brand",$A40,"Data",DATE(YEAR(INDEX(Tendina_Data,SERVIZIO!$A$2)),MONTH(INDEX(Tendina_Data,SERVIZIO!$A$2)),1),"Settore",INDEX(Tendina_Settori,SERVIZIO!$A$3))&lt;&gt;"",INDEX(Tendina_Settori,SERVIZIO!$A$3)=$B40)=TRUE,GETPIVOTDATA(CONCATENATE(INDEX(Tendina_Indicatori_Grafico,SERVIZIO!$A$1)),$A$1,"Brand",$A40,"Data",DATE(YEAR(INDEX(Tendina_Data,SERVIZIO!$A$2)),MONTH(INDEX(Tendina_Data,SERVIZIO!$A$2)),1),"Settore",INDEX(Tendina_Settori,SERVIZIO!$A$3)),"")),"")</f>
        <v>1</v>
      </c>
      <c r="AH40" s="31">
        <f ca="1">IF(AG40&lt;&gt;"",AG40-(COUNTIF($AG$4:AG40,AG40)/10000),"")</f>
        <v>0.99909999999999999</v>
      </c>
      <c r="AI40" s="31">
        <f t="shared" ca="1" si="2"/>
        <v>96</v>
      </c>
      <c r="AJ40" s="31"/>
      <c r="AK40" s="31">
        <v>37</v>
      </c>
      <c r="AL40" s="31" t="str">
        <f t="shared" ca="1" si="0"/>
        <v>Brand_69</v>
      </c>
      <c r="AM40" s="31">
        <f t="shared" ca="1" si="1"/>
        <v>3.7</v>
      </c>
      <c r="AN40" s="31" t="str">
        <f ca="1">IF(INDEX(Tendina_Brand_per_Settore,SERVIZIO!$A$4)=$AL40,$AM40,"")</f>
        <v/>
      </c>
    </row>
    <row r="41" spans="1:40" x14ac:dyDescent="0.25">
      <c r="A41" t="s">
        <v>614</v>
      </c>
      <c r="B41" t="s">
        <v>223</v>
      </c>
      <c r="C41" s="31"/>
      <c r="D41" s="31"/>
      <c r="E41" s="31"/>
      <c r="F41" s="31"/>
      <c r="G41" s="31"/>
      <c r="H41" s="31"/>
      <c r="I41" s="31">
        <v>1</v>
      </c>
      <c r="J41" s="31">
        <v>0</v>
      </c>
      <c r="K41" s="31">
        <v>1</v>
      </c>
      <c r="L41" s="31"/>
      <c r="M41" s="31"/>
      <c r="N41" s="31"/>
      <c r="O41" s="31"/>
      <c r="P41" s="31"/>
      <c r="Q41" s="31"/>
      <c r="R41" s="31"/>
      <c r="S41" s="31"/>
      <c r="T41" s="31"/>
      <c r="U41" s="31"/>
      <c r="V41" s="31"/>
      <c r="W41" s="31"/>
      <c r="X41" s="31"/>
      <c r="Y41" s="31"/>
      <c r="Z41" s="31"/>
      <c r="AA41" s="31"/>
      <c r="AB41" s="31"/>
      <c r="AC41" s="31"/>
      <c r="AD41" s="31"/>
      <c r="AE41" s="31"/>
      <c r="AF41" s="31"/>
      <c r="AG41" s="31">
        <f ca="1">IFERROR(IF(SERVIZIO!$A$3=1,IF(GETPIVOTDATA(CONCATENATE(INDEX(Tendina_Indicatori_Grafico,SERVIZIO!$A$1)),$A$1,"Brand",$A41,"Data",DATE(YEAR(INDEX(Tendina_Data,SERVIZIO!$A$2)),MONTH(INDEX(Tendina_Data,SERVIZIO!$A$2)),1),"Settore",$B41)&lt;&gt;"",GETPIVOTDATA(CONCATENATE(INDEX(Tendina_Indicatori_Grafico,SERVIZIO!$A$1)),$A$1,"Brand",$A41,"Data",DATE(YEAR(INDEX(Tendina_Data,SERVIZIO!$A$2)),MONTH(INDEX(Tendina_Data,SERVIZIO!$A$2)),1),"Settore",$B41),""),IF(AND(GETPIVOTDATA(CONCATENATE(INDEX(Tendina_Indicatori_Grafico,SERVIZIO!$A$1)),$A$1,"Brand",$A41,"Data",DATE(YEAR(INDEX(Tendina_Data,SERVIZIO!$A$2)),MONTH(INDEX(Tendina_Data,SERVIZIO!$A$2)),1),"Settore",INDEX(Tendina_Settori,SERVIZIO!$A$3))&lt;&gt;"",INDEX(Tendina_Settori,SERVIZIO!$A$3)=$B41)=TRUE,GETPIVOTDATA(CONCATENATE(INDEX(Tendina_Indicatori_Grafico,SERVIZIO!$A$1)),$A$1,"Brand",$A41,"Data",DATE(YEAR(INDEX(Tendina_Data,SERVIZIO!$A$2)),MONTH(INDEX(Tendina_Data,SERVIZIO!$A$2)),1),"Settore",INDEX(Tendina_Settori,SERVIZIO!$A$3)),"")),"")</f>
        <v>1</v>
      </c>
      <c r="AH41" s="31">
        <f ca="1">IF(AG41&lt;&gt;"",AG41-(COUNTIF($AG$4:AG41,AG41)/10000),"")</f>
        <v>0.999</v>
      </c>
      <c r="AI41" s="31">
        <f t="shared" ca="1" si="2"/>
        <v>97</v>
      </c>
      <c r="AJ41" s="31"/>
      <c r="AK41" s="31">
        <v>38</v>
      </c>
      <c r="AL41" s="31" t="str">
        <f t="shared" ca="1" si="0"/>
        <v>Brand_105</v>
      </c>
      <c r="AM41" s="31">
        <f t="shared" ca="1" si="1"/>
        <v>3.7</v>
      </c>
      <c r="AN41" s="31" t="str">
        <f ca="1">IF(INDEX(Tendina_Brand_per_Settore,SERVIZIO!$A$4)=$AL41,$AM41,"")</f>
        <v/>
      </c>
    </row>
    <row r="42" spans="1:40" x14ac:dyDescent="0.25">
      <c r="A42" t="s">
        <v>616</v>
      </c>
      <c r="B42" t="s">
        <v>223</v>
      </c>
      <c r="C42" s="31"/>
      <c r="D42" s="31"/>
      <c r="E42" s="31"/>
      <c r="F42" s="31">
        <v>2.8</v>
      </c>
      <c r="G42" s="31">
        <v>0</v>
      </c>
      <c r="H42" s="31">
        <v>2.8</v>
      </c>
      <c r="I42" s="31">
        <v>2.8</v>
      </c>
      <c r="J42" s="31">
        <v>0</v>
      </c>
      <c r="K42" s="31">
        <v>2.8</v>
      </c>
      <c r="L42" s="31"/>
      <c r="M42" s="31"/>
      <c r="N42" s="31"/>
      <c r="O42" s="31"/>
      <c r="P42" s="31"/>
      <c r="Q42" s="31"/>
      <c r="R42" s="31"/>
      <c r="S42" s="31"/>
      <c r="T42" s="31"/>
      <c r="U42" s="31"/>
      <c r="V42" s="31"/>
      <c r="W42" s="31"/>
      <c r="X42" s="31"/>
      <c r="Y42" s="31"/>
      <c r="Z42" s="31"/>
      <c r="AA42" s="31"/>
      <c r="AB42" s="31"/>
      <c r="AC42" s="31"/>
      <c r="AD42" s="31"/>
      <c r="AE42" s="31"/>
      <c r="AF42" s="31"/>
      <c r="AG42" s="31">
        <f ca="1">IFERROR(IF(SERVIZIO!$A$3=1,IF(GETPIVOTDATA(CONCATENATE(INDEX(Tendina_Indicatori_Grafico,SERVIZIO!$A$1)),$A$1,"Brand",$A42,"Data",DATE(YEAR(INDEX(Tendina_Data,SERVIZIO!$A$2)),MONTH(INDEX(Tendina_Data,SERVIZIO!$A$2)),1),"Settore",$B42)&lt;&gt;"",GETPIVOTDATA(CONCATENATE(INDEX(Tendina_Indicatori_Grafico,SERVIZIO!$A$1)),$A$1,"Brand",$A42,"Data",DATE(YEAR(INDEX(Tendina_Data,SERVIZIO!$A$2)),MONTH(INDEX(Tendina_Data,SERVIZIO!$A$2)),1),"Settore",$B42),""),IF(AND(GETPIVOTDATA(CONCATENATE(INDEX(Tendina_Indicatori_Grafico,SERVIZIO!$A$1)),$A$1,"Brand",$A42,"Data",DATE(YEAR(INDEX(Tendina_Data,SERVIZIO!$A$2)),MONTH(INDEX(Tendina_Data,SERVIZIO!$A$2)),1),"Settore",INDEX(Tendina_Settori,SERVIZIO!$A$3))&lt;&gt;"",INDEX(Tendina_Settori,SERVIZIO!$A$3)=$B42)=TRUE,GETPIVOTDATA(CONCATENATE(INDEX(Tendina_Indicatori_Grafico,SERVIZIO!$A$1)),$A$1,"Brand",$A42,"Data",DATE(YEAR(INDEX(Tendina_Data,SERVIZIO!$A$2)),MONTH(INDEX(Tendina_Data,SERVIZIO!$A$2)),1),"Settore",INDEX(Tendina_Settori,SERVIZIO!$A$3)),"")),"")</f>
        <v>2.8</v>
      </c>
      <c r="AH42" s="31">
        <f ca="1">IF(AG42&lt;&gt;"",AG42-(COUNTIF($AG$4:AG42,AG42)/10000),"")</f>
        <v>2.7997999999999998</v>
      </c>
      <c r="AI42" s="31">
        <f t="shared" ca="1" si="2"/>
        <v>52</v>
      </c>
      <c r="AJ42" s="31"/>
      <c r="AK42" s="31">
        <v>39</v>
      </c>
      <c r="AL42" s="31" t="str">
        <f t="shared" ca="1" si="0"/>
        <v>Brand_149</v>
      </c>
      <c r="AM42" s="31">
        <f t="shared" ca="1" si="1"/>
        <v>3.7</v>
      </c>
      <c r="AN42" s="31" t="str">
        <f ca="1">IF(INDEX(Tendina_Brand_per_Settore,SERVIZIO!$A$4)=$AL42,$AM42,"")</f>
        <v/>
      </c>
    </row>
    <row r="43" spans="1:40" x14ac:dyDescent="0.25">
      <c r="A43" t="s">
        <v>618</v>
      </c>
      <c r="B43" t="s">
        <v>223</v>
      </c>
      <c r="C43" s="31"/>
      <c r="D43" s="31"/>
      <c r="E43" s="31"/>
      <c r="F43" s="31">
        <v>3.7</v>
      </c>
      <c r="G43" s="31">
        <v>0</v>
      </c>
      <c r="H43" s="31">
        <v>3.7</v>
      </c>
      <c r="I43" s="31">
        <v>3.7</v>
      </c>
      <c r="J43" s="31">
        <v>0</v>
      </c>
      <c r="K43" s="31">
        <v>3.7</v>
      </c>
      <c r="L43" s="31"/>
      <c r="M43" s="31"/>
      <c r="N43" s="31"/>
      <c r="O43" s="31"/>
      <c r="P43" s="31"/>
      <c r="Q43" s="31"/>
      <c r="R43" s="31"/>
      <c r="S43" s="31"/>
      <c r="T43" s="31"/>
      <c r="U43" s="31"/>
      <c r="V43" s="31"/>
      <c r="W43" s="31"/>
      <c r="X43" s="31"/>
      <c r="Y43" s="31"/>
      <c r="Z43" s="31"/>
      <c r="AA43" s="31"/>
      <c r="AB43" s="31"/>
      <c r="AC43" s="31"/>
      <c r="AD43" s="31"/>
      <c r="AE43" s="31"/>
      <c r="AF43" s="31"/>
      <c r="AG43" s="31">
        <f ca="1">IFERROR(IF(SERVIZIO!$A$3=1,IF(GETPIVOTDATA(CONCATENATE(INDEX(Tendina_Indicatori_Grafico,SERVIZIO!$A$1)),$A$1,"Brand",$A43,"Data",DATE(YEAR(INDEX(Tendina_Data,SERVIZIO!$A$2)),MONTH(INDEX(Tendina_Data,SERVIZIO!$A$2)),1),"Settore",$B43)&lt;&gt;"",GETPIVOTDATA(CONCATENATE(INDEX(Tendina_Indicatori_Grafico,SERVIZIO!$A$1)),$A$1,"Brand",$A43,"Data",DATE(YEAR(INDEX(Tendina_Data,SERVIZIO!$A$2)),MONTH(INDEX(Tendina_Data,SERVIZIO!$A$2)),1),"Settore",$B43),""),IF(AND(GETPIVOTDATA(CONCATENATE(INDEX(Tendina_Indicatori_Grafico,SERVIZIO!$A$1)),$A$1,"Brand",$A43,"Data",DATE(YEAR(INDEX(Tendina_Data,SERVIZIO!$A$2)),MONTH(INDEX(Tendina_Data,SERVIZIO!$A$2)),1),"Settore",INDEX(Tendina_Settori,SERVIZIO!$A$3))&lt;&gt;"",INDEX(Tendina_Settori,SERVIZIO!$A$3)=$B43)=TRUE,GETPIVOTDATA(CONCATENATE(INDEX(Tendina_Indicatori_Grafico,SERVIZIO!$A$1)),$A$1,"Brand",$A43,"Data",DATE(YEAR(INDEX(Tendina_Data,SERVIZIO!$A$2)),MONTH(INDEX(Tendina_Data,SERVIZIO!$A$2)),1),"Settore",INDEX(Tendina_Settori,SERVIZIO!$A$3)),"")),"")</f>
        <v>3.7</v>
      </c>
      <c r="AH43" s="31">
        <f ca="1">IF(AG43&lt;&gt;"",AG43-(COUNTIF($AG$4:AG43,AG43)/10000),"")</f>
        <v>3.6998000000000002</v>
      </c>
      <c r="AI43" s="31">
        <f t="shared" ca="1" si="2"/>
        <v>36</v>
      </c>
      <c r="AJ43" s="31"/>
      <c r="AK43" s="31">
        <v>40</v>
      </c>
      <c r="AL43" s="31" t="str">
        <f t="shared" ca="1" si="0"/>
        <v>Brand_62</v>
      </c>
      <c r="AM43" s="31">
        <f t="shared" ca="1" si="1"/>
        <v>3.5</v>
      </c>
      <c r="AN43" s="31" t="str">
        <f ca="1">IF(INDEX(Tendina_Brand_per_Settore,SERVIZIO!$A$4)=$AL43,$AM43,"")</f>
        <v/>
      </c>
    </row>
    <row r="44" spans="1:40" x14ac:dyDescent="0.25">
      <c r="A44" t="s">
        <v>620</v>
      </c>
      <c r="B44" t="s">
        <v>206</v>
      </c>
      <c r="C44" s="31">
        <v>5.3</v>
      </c>
      <c r="D44" s="31">
        <v>0</v>
      </c>
      <c r="E44" s="31">
        <v>5.3</v>
      </c>
      <c r="F44" s="31">
        <v>5.3</v>
      </c>
      <c r="G44" s="31">
        <v>0</v>
      </c>
      <c r="H44" s="31">
        <v>5.3</v>
      </c>
      <c r="I44" s="31">
        <v>5.3</v>
      </c>
      <c r="J44" s="31">
        <v>0</v>
      </c>
      <c r="K44" s="31">
        <v>5.3</v>
      </c>
      <c r="L44" s="31"/>
      <c r="M44" s="31"/>
      <c r="N44" s="31"/>
      <c r="O44" s="31"/>
      <c r="P44" s="31"/>
      <c r="Q44" s="31"/>
      <c r="R44" s="31"/>
      <c r="S44" s="31"/>
      <c r="T44" s="31"/>
      <c r="U44" s="31"/>
      <c r="V44" s="31"/>
      <c r="W44" s="31"/>
      <c r="X44" s="31"/>
      <c r="Y44" s="31"/>
      <c r="Z44" s="31"/>
      <c r="AA44" s="31"/>
      <c r="AB44" s="31"/>
      <c r="AC44" s="31"/>
      <c r="AD44" s="31"/>
      <c r="AE44" s="31"/>
      <c r="AF44" s="31"/>
      <c r="AG44" s="31">
        <f ca="1">IFERROR(IF(SERVIZIO!$A$3=1,IF(GETPIVOTDATA(CONCATENATE(INDEX(Tendina_Indicatori_Grafico,SERVIZIO!$A$1)),$A$1,"Brand",$A44,"Data",DATE(YEAR(INDEX(Tendina_Data,SERVIZIO!$A$2)),MONTH(INDEX(Tendina_Data,SERVIZIO!$A$2)),1),"Settore",$B44)&lt;&gt;"",GETPIVOTDATA(CONCATENATE(INDEX(Tendina_Indicatori_Grafico,SERVIZIO!$A$1)),$A$1,"Brand",$A44,"Data",DATE(YEAR(INDEX(Tendina_Data,SERVIZIO!$A$2)),MONTH(INDEX(Tendina_Data,SERVIZIO!$A$2)),1),"Settore",$B44),""),IF(AND(GETPIVOTDATA(CONCATENATE(INDEX(Tendina_Indicatori_Grafico,SERVIZIO!$A$1)),$A$1,"Brand",$A44,"Data",DATE(YEAR(INDEX(Tendina_Data,SERVIZIO!$A$2)),MONTH(INDEX(Tendina_Data,SERVIZIO!$A$2)),1),"Settore",INDEX(Tendina_Settori,SERVIZIO!$A$3))&lt;&gt;"",INDEX(Tendina_Settori,SERVIZIO!$A$3)=$B44)=TRUE,GETPIVOTDATA(CONCATENATE(INDEX(Tendina_Indicatori_Grafico,SERVIZIO!$A$1)),$A$1,"Brand",$A44,"Data",DATE(YEAR(INDEX(Tendina_Data,SERVIZIO!$A$2)),MONTH(INDEX(Tendina_Data,SERVIZIO!$A$2)),1),"Settore",INDEX(Tendina_Settori,SERVIZIO!$A$3)),"")),"")</f>
        <v>5.3</v>
      </c>
      <c r="AH44" s="31">
        <f ca="1">IF(AG44&lt;&gt;"",AG44-(COUNTIF($AG$4:AG44,AG44)/10000),"")</f>
        <v>5.2999000000000001</v>
      </c>
      <c r="AI44" s="31">
        <f t="shared" ca="1" si="2"/>
        <v>14</v>
      </c>
      <c r="AJ44" s="31"/>
      <c r="AK44" s="31">
        <v>41</v>
      </c>
      <c r="AL44" s="31" t="str">
        <f t="shared" ca="1" si="0"/>
        <v>EsserBella (Brand_85)</v>
      </c>
      <c r="AM44" s="31">
        <f t="shared" ca="1" si="1"/>
        <v>3.5</v>
      </c>
      <c r="AN44" s="31" t="str">
        <f ca="1">IF(INDEX(Tendina_Brand_per_Settore,SERVIZIO!$A$4)=$AL44,$AM44,"")</f>
        <v/>
      </c>
    </row>
    <row r="45" spans="1:40" x14ac:dyDescent="0.25">
      <c r="A45" t="s">
        <v>622</v>
      </c>
      <c r="B45" t="s">
        <v>206</v>
      </c>
      <c r="C45" s="31">
        <v>2.5</v>
      </c>
      <c r="D45" s="31">
        <v>0</v>
      </c>
      <c r="E45" s="31">
        <v>2.5</v>
      </c>
      <c r="F45" s="31">
        <v>4.7</v>
      </c>
      <c r="G45" s="31">
        <v>0</v>
      </c>
      <c r="H45" s="31">
        <v>4.7</v>
      </c>
      <c r="I45" s="31">
        <v>4.7</v>
      </c>
      <c r="J45" s="31">
        <v>0</v>
      </c>
      <c r="K45" s="31">
        <v>4.7</v>
      </c>
      <c r="L45" s="31"/>
      <c r="M45" s="31"/>
      <c r="N45" s="31"/>
      <c r="O45" s="31"/>
      <c r="P45" s="31"/>
      <c r="Q45" s="31"/>
      <c r="R45" s="31"/>
      <c r="S45" s="31"/>
      <c r="T45" s="31"/>
      <c r="U45" s="31"/>
      <c r="V45" s="31"/>
      <c r="W45" s="31"/>
      <c r="X45" s="31"/>
      <c r="Y45" s="31"/>
      <c r="Z45" s="31"/>
      <c r="AA45" s="31"/>
      <c r="AB45" s="31"/>
      <c r="AC45" s="31"/>
      <c r="AD45" s="31"/>
      <c r="AE45" s="31"/>
      <c r="AF45" s="31"/>
      <c r="AG45" s="31">
        <f ca="1">IFERROR(IF(SERVIZIO!$A$3=1,IF(GETPIVOTDATA(CONCATENATE(INDEX(Tendina_Indicatori_Grafico,SERVIZIO!$A$1)),$A$1,"Brand",$A45,"Data",DATE(YEAR(INDEX(Tendina_Data,SERVIZIO!$A$2)),MONTH(INDEX(Tendina_Data,SERVIZIO!$A$2)),1),"Settore",$B45)&lt;&gt;"",GETPIVOTDATA(CONCATENATE(INDEX(Tendina_Indicatori_Grafico,SERVIZIO!$A$1)),$A$1,"Brand",$A45,"Data",DATE(YEAR(INDEX(Tendina_Data,SERVIZIO!$A$2)),MONTH(INDEX(Tendina_Data,SERVIZIO!$A$2)),1),"Settore",$B45),""),IF(AND(GETPIVOTDATA(CONCATENATE(INDEX(Tendina_Indicatori_Grafico,SERVIZIO!$A$1)),$A$1,"Brand",$A45,"Data",DATE(YEAR(INDEX(Tendina_Data,SERVIZIO!$A$2)),MONTH(INDEX(Tendina_Data,SERVIZIO!$A$2)),1),"Settore",INDEX(Tendina_Settori,SERVIZIO!$A$3))&lt;&gt;"",INDEX(Tendina_Settori,SERVIZIO!$A$3)=$B45)=TRUE,GETPIVOTDATA(CONCATENATE(INDEX(Tendina_Indicatori_Grafico,SERVIZIO!$A$1)),$A$1,"Brand",$A45,"Data",DATE(YEAR(INDEX(Tendina_Data,SERVIZIO!$A$2)),MONTH(INDEX(Tendina_Data,SERVIZIO!$A$2)),1),"Settore",INDEX(Tendina_Settori,SERVIZIO!$A$3)),"")),"")</f>
        <v>4.7</v>
      </c>
      <c r="AH45" s="31">
        <f ca="1">IF(AG45&lt;&gt;"",AG45-(COUNTIF($AG$4:AG45,AG45)/10000),"")</f>
        <v>4.6996000000000002</v>
      </c>
      <c r="AI45" s="31">
        <f t="shared" ca="1" si="2"/>
        <v>22</v>
      </c>
      <c r="AJ45" s="31"/>
      <c r="AK45" s="31">
        <v>42</v>
      </c>
      <c r="AL45" s="31" t="str">
        <f t="shared" ca="1" si="0"/>
        <v>Brand_161</v>
      </c>
      <c r="AM45" s="31">
        <f t="shared" ca="1" si="1"/>
        <v>3.5</v>
      </c>
      <c r="AN45" s="31" t="str">
        <f ca="1">IF(INDEX(Tendina_Brand_per_Settore,SERVIZIO!$A$4)=$AL45,$AM45,"")</f>
        <v/>
      </c>
    </row>
    <row r="46" spans="1:40" x14ac:dyDescent="0.25">
      <c r="A46" t="s">
        <v>624</v>
      </c>
      <c r="B46" t="s">
        <v>133</v>
      </c>
      <c r="C46" s="31"/>
      <c r="D46" s="31"/>
      <c r="E46" s="31"/>
      <c r="F46" s="31"/>
      <c r="G46" s="31"/>
      <c r="H46" s="31"/>
      <c r="I46" s="31">
        <v>0</v>
      </c>
      <c r="J46" s="31">
        <v>1.2</v>
      </c>
      <c r="K46" s="31">
        <v>1.2</v>
      </c>
      <c r="L46" s="31"/>
      <c r="M46" s="31"/>
      <c r="N46" s="31"/>
      <c r="O46" s="31"/>
      <c r="P46" s="31"/>
      <c r="Q46" s="31"/>
      <c r="R46" s="31"/>
      <c r="S46" s="31"/>
      <c r="T46" s="31"/>
      <c r="U46" s="31"/>
      <c r="V46" s="31"/>
      <c r="W46" s="31"/>
      <c r="X46" s="31"/>
      <c r="Y46" s="31"/>
      <c r="Z46" s="31"/>
      <c r="AA46" s="31"/>
      <c r="AB46" s="31"/>
      <c r="AC46" s="31"/>
      <c r="AD46" s="31"/>
      <c r="AE46" s="31"/>
      <c r="AF46" s="31"/>
      <c r="AG46" s="31">
        <f ca="1">IFERROR(IF(SERVIZIO!$A$3=1,IF(GETPIVOTDATA(CONCATENATE(INDEX(Tendina_Indicatori_Grafico,SERVIZIO!$A$1)),$A$1,"Brand",$A46,"Data",DATE(YEAR(INDEX(Tendina_Data,SERVIZIO!$A$2)),MONTH(INDEX(Tendina_Data,SERVIZIO!$A$2)),1),"Settore",$B46)&lt;&gt;"",GETPIVOTDATA(CONCATENATE(INDEX(Tendina_Indicatori_Grafico,SERVIZIO!$A$1)),$A$1,"Brand",$A46,"Data",DATE(YEAR(INDEX(Tendina_Data,SERVIZIO!$A$2)),MONTH(INDEX(Tendina_Data,SERVIZIO!$A$2)),1),"Settore",$B46),""),IF(AND(GETPIVOTDATA(CONCATENATE(INDEX(Tendina_Indicatori_Grafico,SERVIZIO!$A$1)),$A$1,"Brand",$A46,"Data",DATE(YEAR(INDEX(Tendina_Data,SERVIZIO!$A$2)),MONTH(INDEX(Tendina_Data,SERVIZIO!$A$2)),1),"Settore",INDEX(Tendina_Settori,SERVIZIO!$A$3))&lt;&gt;"",INDEX(Tendina_Settori,SERVIZIO!$A$3)=$B46)=TRUE,GETPIVOTDATA(CONCATENATE(INDEX(Tendina_Indicatori_Grafico,SERVIZIO!$A$1)),$A$1,"Brand",$A46,"Data",DATE(YEAR(INDEX(Tendina_Data,SERVIZIO!$A$2)),MONTH(INDEX(Tendina_Data,SERVIZIO!$A$2)),1),"Settore",INDEX(Tendina_Settori,SERVIZIO!$A$3)),"")),"")</f>
        <v>0</v>
      </c>
      <c r="AH46" s="31">
        <f ca="1">IF(AG46&lt;&gt;"",AG46-(COUNTIF($AG$4:AG46,AG46)/10000),"")</f>
        <v>-1.8E-3</v>
      </c>
      <c r="AI46" s="31">
        <f t="shared" ca="1" si="2"/>
        <v>160</v>
      </c>
      <c r="AJ46" s="31"/>
      <c r="AK46" s="31">
        <v>43</v>
      </c>
      <c r="AL46" s="31" t="str">
        <f t="shared" ca="1" si="0"/>
        <v>Brand_173</v>
      </c>
      <c r="AM46" s="31">
        <f t="shared" ca="1" si="1"/>
        <v>3.5</v>
      </c>
      <c r="AN46" s="31" t="str">
        <f ca="1">IF(INDEX(Tendina_Brand_per_Settore,SERVIZIO!$A$4)=$AL46,$AM46,"")</f>
        <v/>
      </c>
    </row>
    <row r="47" spans="1:40" x14ac:dyDescent="0.25">
      <c r="A47" t="s">
        <v>625</v>
      </c>
      <c r="B47" t="s">
        <v>133</v>
      </c>
      <c r="C47" s="31"/>
      <c r="D47" s="31"/>
      <c r="E47" s="31"/>
      <c r="F47" s="31"/>
      <c r="G47" s="31"/>
      <c r="H47" s="31"/>
      <c r="I47" s="31">
        <v>0</v>
      </c>
      <c r="J47" s="31">
        <v>0</v>
      </c>
      <c r="K47" s="31">
        <v>0</v>
      </c>
      <c r="L47" s="31"/>
      <c r="M47" s="31"/>
      <c r="N47" s="31"/>
      <c r="O47" s="31"/>
      <c r="P47" s="31"/>
      <c r="Q47" s="31"/>
      <c r="R47" s="31"/>
      <c r="S47" s="31"/>
      <c r="T47" s="31"/>
      <c r="U47" s="31"/>
      <c r="V47" s="31"/>
      <c r="W47" s="31"/>
      <c r="X47" s="31"/>
      <c r="Y47" s="31"/>
      <c r="Z47" s="31"/>
      <c r="AA47" s="31"/>
      <c r="AB47" s="31"/>
      <c r="AC47" s="31"/>
      <c r="AD47" s="31"/>
      <c r="AE47" s="31"/>
      <c r="AF47" s="31"/>
      <c r="AG47" s="31">
        <f ca="1">IFERROR(IF(SERVIZIO!$A$3=1,IF(GETPIVOTDATA(CONCATENATE(INDEX(Tendina_Indicatori_Grafico,SERVIZIO!$A$1)),$A$1,"Brand",$A47,"Data",DATE(YEAR(INDEX(Tendina_Data,SERVIZIO!$A$2)),MONTH(INDEX(Tendina_Data,SERVIZIO!$A$2)),1),"Settore",$B47)&lt;&gt;"",GETPIVOTDATA(CONCATENATE(INDEX(Tendina_Indicatori_Grafico,SERVIZIO!$A$1)),$A$1,"Brand",$A47,"Data",DATE(YEAR(INDEX(Tendina_Data,SERVIZIO!$A$2)),MONTH(INDEX(Tendina_Data,SERVIZIO!$A$2)),1),"Settore",$B47),""),IF(AND(GETPIVOTDATA(CONCATENATE(INDEX(Tendina_Indicatori_Grafico,SERVIZIO!$A$1)),$A$1,"Brand",$A47,"Data",DATE(YEAR(INDEX(Tendina_Data,SERVIZIO!$A$2)),MONTH(INDEX(Tendina_Data,SERVIZIO!$A$2)),1),"Settore",INDEX(Tendina_Settori,SERVIZIO!$A$3))&lt;&gt;"",INDEX(Tendina_Settori,SERVIZIO!$A$3)=$B47)=TRUE,GETPIVOTDATA(CONCATENATE(INDEX(Tendina_Indicatori_Grafico,SERVIZIO!$A$1)),$A$1,"Brand",$A47,"Data",DATE(YEAR(INDEX(Tendina_Data,SERVIZIO!$A$2)),MONTH(INDEX(Tendina_Data,SERVIZIO!$A$2)),1),"Settore",INDEX(Tendina_Settori,SERVIZIO!$A$3)),"")),"")</f>
        <v>0</v>
      </c>
      <c r="AH47" s="31">
        <f ca="1">IF(AG47&lt;&gt;"",AG47-(COUNTIF($AG$4:AG47,AG47)/10000),"")</f>
        <v>-1.9E-3</v>
      </c>
      <c r="AI47" s="31">
        <f t="shared" ca="1" si="2"/>
        <v>161</v>
      </c>
      <c r="AJ47" s="31"/>
      <c r="AK47" s="31">
        <v>44</v>
      </c>
      <c r="AL47" s="31" t="str">
        <f t="shared" ca="1" si="0"/>
        <v>Brand_226</v>
      </c>
      <c r="AM47" s="31">
        <f t="shared" ca="1" si="1"/>
        <v>3.5</v>
      </c>
      <c r="AN47" s="31" t="str">
        <f ca="1">IF(INDEX(Tendina_Brand_per_Settore,SERVIZIO!$A$4)=$AL47,$AM47,"")</f>
        <v/>
      </c>
    </row>
    <row r="48" spans="1:40" x14ac:dyDescent="0.25">
      <c r="A48" t="s">
        <v>626</v>
      </c>
      <c r="B48" t="s">
        <v>107</v>
      </c>
      <c r="C48" s="31">
        <v>3.8</v>
      </c>
      <c r="D48" s="31">
        <v>0</v>
      </c>
      <c r="E48" s="31">
        <v>3.8</v>
      </c>
      <c r="F48" s="31">
        <v>3.8</v>
      </c>
      <c r="G48" s="31">
        <v>0</v>
      </c>
      <c r="H48" s="31">
        <v>3.8</v>
      </c>
      <c r="I48" s="31">
        <v>3.8</v>
      </c>
      <c r="J48" s="31">
        <v>0</v>
      </c>
      <c r="K48" s="31">
        <v>3.8</v>
      </c>
      <c r="L48" s="31"/>
      <c r="M48" s="31"/>
      <c r="N48" s="31"/>
      <c r="O48" s="31"/>
      <c r="P48" s="31"/>
      <c r="Q48" s="31"/>
      <c r="R48" s="31"/>
      <c r="S48" s="31"/>
      <c r="T48" s="31"/>
      <c r="U48" s="31"/>
      <c r="V48" s="31"/>
      <c r="W48" s="31"/>
      <c r="X48" s="31"/>
      <c r="Y48" s="31"/>
      <c r="Z48" s="31"/>
      <c r="AA48" s="31"/>
      <c r="AB48" s="31"/>
      <c r="AC48" s="31"/>
      <c r="AD48" s="31"/>
      <c r="AE48" s="31"/>
      <c r="AF48" s="31"/>
      <c r="AG48" s="31">
        <f ca="1">IFERROR(IF(SERVIZIO!$A$3=1,IF(GETPIVOTDATA(CONCATENATE(INDEX(Tendina_Indicatori_Grafico,SERVIZIO!$A$1)),$A$1,"Brand",$A48,"Data",DATE(YEAR(INDEX(Tendina_Data,SERVIZIO!$A$2)),MONTH(INDEX(Tendina_Data,SERVIZIO!$A$2)),1),"Settore",$B48)&lt;&gt;"",GETPIVOTDATA(CONCATENATE(INDEX(Tendina_Indicatori_Grafico,SERVIZIO!$A$1)),$A$1,"Brand",$A48,"Data",DATE(YEAR(INDEX(Tendina_Data,SERVIZIO!$A$2)),MONTH(INDEX(Tendina_Data,SERVIZIO!$A$2)),1),"Settore",$B48),""),IF(AND(GETPIVOTDATA(CONCATENATE(INDEX(Tendina_Indicatori_Grafico,SERVIZIO!$A$1)),$A$1,"Brand",$A48,"Data",DATE(YEAR(INDEX(Tendina_Data,SERVIZIO!$A$2)),MONTH(INDEX(Tendina_Data,SERVIZIO!$A$2)),1),"Settore",INDEX(Tendina_Settori,SERVIZIO!$A$3))&lt;&gt;"",INDEX(Tendina_Settori,SERVIZIO!$A$3)=$B48)=TRUE,GETPIVOTDATA(CONCATENATE(INDEX(Tendina_Indicatori_Grafico,SERVIZIO!$A$1)),$A$1,"Brand",$A48,"Data",DATE(YEAR(INDEX(Tendina_Data,SERVIZIO!$A$2)),MONTH(INDEX(Tendina_Data,SERVIZIO!$A$2)),1),"Settore",INDEX(Tendina_Settori,SERVIZIO!$A$3)),"")),"")</f>
        <v>3.8</v>
      </c>
      <c r="AH48" s="31">
        <f ca="1">IF(AG48&lt;&gt;"",AG48-(COUNTIF($AG$4:AG48,AG48)/10000),"")</f>
        <v>3.7998999999999996</v>
      </c>
      <c r="AI48" s="31">
        <f t="shared" ca="1" si="2"/>
        <v>32</v>
      </c>
      <c r="AJ48" s="31"/>
      <c r="AK48" s="31">
        <v>45</v>
      </c>
      <c r="AL48" s="31" t="str">
        <f t="shared" ca="1" si="0"/>
        <v>Brand_72</v>
      </c>
      <c r="AM48" s="31">
        <f t="shared" ca="1" si="1"/>
        <v>3.2</v>
      </c>
      <c r="AN48" s="31" t="str">
        <f ca="1">IF(INDEX(Tendina_Brand_per_Settore,SERVIZIO!$A$4)=$AL48,$AM48,"")</f>
        <v/>
      </c>
    </row>
    <row r="49" spans="1:40" x14ac:dyDescent="0.25">
      <c r="A49" t="s">
        <v>629</v>
      </c>
      <c r="B49" t="s">
        <v>200</v>
      </c>
      <c r="C49" s="31">
        <v>1</v>
      </c>
      <c r="D49" s="31">
        <v>0</v>
      </c>
      <c r="E49" s="31">
        <v>1</v>
      </c>
      <c r="F49" s="31">
        <v>1</v>
      </c>
      <c r="G49" s="31">
        <v>0</v>
      </c>
      <c r="H49" s="31">
        <v>1</v>
      </c>
      <c r="I49" s="31">
        <v>1</v>
      </c>
      <c r="J49" s="31">
        <v>0</v>
      </c>
      <c r="K49" s="31">
        <v>1</v>
      </c>
      <c r="L49" s="31"/>
      <c r="M49" s="31"/>
      <c r="N49" s="31"/>
      <c r="O49" s="31"/>
      <c r="P49" s="31"/>
      <c r="Q49" s="31"/>
      <c r="R49" s="31"/>
      <c r="S49" s="31"/>
      <c r="T49" s="31"/>
      <c r="U49" s="31"/>
      <c r="V49" s="31"/>
      <c r="W49" s="31"/>
      <c r="X49" s="31"/>
      <c r="Y49" s="31"/>
      <c r="Z49" s="31"/>
      <c r="AA49" s="31"/>
      <c r="AB49" s="31"/>
      <c r="AC49" s="31"/>
      <c r="AD49" s="31"/>
      <c r="AE49" s="31"/>
      <c r="AF49" s="31"/>
      <c r="AG49" s="31">
        <f ca="1">IFERROR(IF(SERVIZIO!$A$3=1,IF(GETPIVOTDATA(CONCATENATE(INDEX(Tendina_Indicatori_Grafico,SERVIZIO!$A$1)),$A$1,"Brand",$A49,"Data",DATE(YEAR(INDEX(Tendina_Data,SERVIZIO!$A$2)),MONTH(INDEX(Tendina_Data,SERVIZIO!$A$2)),1),"Settore",$B49)&lt;&gt;"",GETPIVOTDATA(CONCATENATE(INDEX(Tendina_Indicatori_Grafico,SERVIZIO!$A$1)),$A$1,"Brand",$A49,"Data",DATE(YEAR(INDEX(Tendina_Data,SERVIZIO!$A$2)),MONTH(INDEX(Tendina_Data,SERVIZIO!$A$2)),1),"Settore",$B49),""),IF(AND(GETPIVOTDATA(CONCATENATE(INDEX(Tendina_Indicatori_Grafico,SERVIZIO!$A$1)),$A$1,"Brand",$A49,"Data",DATE(YEAR(INDEX(Tendina_Data,SERVIZIO!$A$2)),MONTH(INDEX(Tendina_Data,SERVIZIO!$A$2)),1),"Settore",INDEX(Tendina_Settori,SERVIZIO!$A$3))&lt;&gt;"",INDEX(Tendina_Settori,SERVIZIO!$A$3)=$B49)=TRUE,GETPIVOTDATA(CONCATENATE(INDEX(Tendina_Indicatori_Grafico,SERVIZIO!$A$1)),$A$1,"Brand",$A49,"Data",DATE(YEAR(INDEX(Tendina_Data,SERVIZIO!$A$2)),MONTH(INDEX(Tendina_Data,SERVIZIO!$A$2)),1),"Settore",INDEX(Tendina_Settori,SERVIZIO!$A$3)),"")),"")</f>
        <v>1</v>
      </c>
      <c r="AH49" s="31">
        <f ca="1">IF(AG49&lt;&gt;"",AG49-(COUNTIF($AG$4:AG49,AG49)/10000),"")</f>
        <v>0.99890000000000001</v>
      </c>
      <c r="AI49" s="31">
        <f t="shared" ca="1" si="2"/>
        <v>98</v>
      </c>
      <c r="AJ49" s="31"/>
      <c r="AK49" s="31">
        <v>46</v>
      </c>
      <c r="AL49" s="31" t="str">
        <f t="shared" ca="1" si="0"/>
        <v>Brand_94</v>
      </c>
      <c r="AM49" s="31">
        <f t="shared" ca="1" si="1"/>
        <v>3.2</v>
      </c>
      <c r="AN49" s="31" t="str">
        <f ca="1">IF(INDEX(Tendina_Brand_per_Settore,SERVIZIO!$A$4)=$AL49,$AM49,"")</f>
        <v/>
      </c>
    </row>
    <row r="50" spans="1:40" x14ac:dyDescent="0.25">
      <c r="A50" t="s">
        <v>630</v>
      </c>
      <c r="B50" t="s">
        <v>200</v>
      </c>
      <c r="C50" s="31"/>
      <c r="D50" s="31"/>
      <c r="E50" s="31"/>
      <c r="F50" s="31">
        <v>0</v>
      </c>
      <c r="G50" s="31">
        <v>0</v>
      </c>
      <c r="H50" s="31">
        <v>0</v>
      </c>
      <c r="I50" s="31">
        <v>0</v>
      </c>
      <c r="J50" s="31">
        <v>0</v>
      </c>
      <c r="K50" s="31">
        <v>0</v>
      </c>
      <c r="L50" s="31"/>
      <c r="M50" s="31"/>
      <c r="N50" s="31"/>
      <c r="O50" s="31"/>
      <c r="P50" s="31"/>
      <c r="Q50" s="31"/>
      <c r="R50" s="31"/>
      <c r="S50" s="31"/>
      <c r="T50" s="31"/>
      <c r="U50" s="31"/>
      <c r="V50" s="31"/>
      <c r="W50" s="31"/>
      <c r="X50" s="31"/>
      <c r="Y50" s="31"/>
      <c r="Z50" s="31"/>
      <c r="AA50" s="31"/>
      <c r="AB50" s="31"/>
      <c r="AC50" s="31"/>
      <c r="AD50" s="31"/>
      <c r="AE50" s="31"/>
      <c r="AF50" s="31"/>
      <c r="AG50" s="31">
        <f ca="1">IFERROR(IF(SERVIZIO!$A$3=1,IF(GETPIVOTDATA(CONCATENATE(INDEX(Tendina_Indicatori_Grafico,SERVIZIO!$A$1)),$A$1,"Brand",$A50,"Data",DATE(YEAR(INDEX(Tendina_Data,SERVIZIO!$A$2)),MONTH(INDEX(Tendina_Data,SERVIZIO!$A$2)),1),"Settore",$B50)&lt;&gt;"",GETPIVOTDATA(CONCATENATE(INDEX(Tendina_Indicatori_Grafico,SERVIZIO!$A$1)),$A$1,"Brand",$A50,"Data",DATE(YEAR(INDEX(Tendina_Data,SERVIZIO!$A$2)),MONTH(INDEX(Tendina_Data,SERVIZIO!$A$2)),1),"Settore",$B50),""),IF(AND(GETPIVOTDATA(CONCATENATE(INDEX(Tendina_Indicatori_Grafico,SERVIZIO!$A$1)),$A$1,"Brand",$A50,"Data",DATE(YEAR(INDEX(Tendina_Data,SERVIZIO!$A$2)),MONTH(INDEX(Tendina_Data,SERVIZIO!$A$2)),1),"Settore",INDEX(Tendina_Settori,SERVIZIO!$A$3))&lt;&gt;"",INDEX(Tendina_Settori,SERVIZIO!$A$3)=$B50)=TRUE,GETPIVOTDATA(CONCATENATE(INDEX(Tendina_Indicatori_Grafico,SERVIZIO!$A$1)),$A$1,"Brand",$A50,"Data",DATE(YEAR(INDEX(Tendina_Data,SERVIZIO!$A$2)),MONTH(INDEX(Tendina_Data,SERVIZIO!$A$2)),1),"Settore",INDEX(Tendina_Settori,SERVIZIO!$A$3)),"")),"")</f>
        <v>0</v>
      </c>
      <c r="AH50" s="31">
        <f ca="1">IF(AG50&lt;&gt;"",AG50-(COUNTIF($AG$4:AG50,AG50)/10000),"")</f>
        <v>-2E-3</v>
      </c>
      <c r="AI50" s="31">
        <f t="shared" ca="1" si="2"/>
        <v>162</v>
      </c>
      <c r="AJ50" s="31"/>
      <c r="AK50" s="31">
        <v>47</v>
      </c>
      <c r="AL50" s="31" t="str">
        <f t="shared" ca="1" si="0"/>
        <v>Brand_159</v>
      </c>
      <c r="AM50" s="31">
        <f t="shared" ca="1" si="1"/>
        <v>3.2</v>
      </c>
      <c r="AN50" s="31" t="str">
        <f ca="1">IF(INDEX(Tendina_Brand_per_Settore,SERVIZIO!$A$4)=$AL50,$AM50,"")</f>
        <v/>
      </c>
    </row>
    <row r="51" spans="1:40" x14ac:dyDescent="0.25">
      <c r="A51" t="s">
        <v>632</v>
      </c>
      <c r="B51" t="s">
        <v>200</v>
      </c>
      <c r="C51" s="31"/>
      <c r="D51" s="31"/>
      <c r="E51" s="31"/>
      <c r="F51" s="31">
        <v>1</v>
      </c>
      <c r="G51" s="31">
        <v>0</v>
      </c>
      <c r="H51" s="31">
        <v>1</v>
      </c>
      <c r="I51" s="31">
        <v>1</v>
      </c>
      <c r="J51" s="31">
        <v>0</v>
      </c>
      <c r="K51" s="31">
        <v>1</v>
      </c>
      <c r="L51" s="31"/>
      <c r="M51" s="31"/>
      <c r="N51" s="31"/>
      <c r="O51" s="31"/>
      <c r="P51" s="31"/>
      <c r="Q51" s="31"/>
      <c r="R51" s="31"/>
      <c r="S51" s="31"/>
      <c r="T51" s="31"/>
      <c r="U51" s="31"/>
      <c r="V51" s="31"/>
      <c r="W51" s="31"/>
      <c r="X51" s="31"/>
      <c r="Y51" s="31"/>
      <c r="Z51" s="31"/>
      <c r="AA51" s="31"/>
      <c r="AB51" s="31"/>
      <c r="AC51" s="31"/>
      <c r="AD51" s="31"/>
      <c r="AE51" s="31"/>
      <c r="AF51" s="31"/>
      <c r="AG51" s="31">
        <f ca="1">IFERROR(IF(SERVIZIO!$A$3=1,IF(GETPIVOTDATA(CONCATENATE(INDEX(Tendina_Indicatori_Grafico,SERVIZIO!$A$1)),$A$1,"Brand",$A51,"Data",DATE(YEAR(INDEX(Tendina_Data,SERVIZIO!$A$2)),MONTH(INDEX(Tendina_Data,SERVIZIO!$A$2)),1),"Settore",$B51)&lt;&gt;"",GETPIVOTDATA(CONCATENATE(INDEX(Tendina_Indicatori_Grafico,SERVIZIO!$A$1)),$A$1,"Brand",$A51,"Data",DATE(YEAR(INDEX(Tendina_Data,SERVIZIO!$A$2)),MONTH(INDEX(Tendina_Data,SERVIZIO!$A$2)),1),"Settore",$B51),""),IF(AND(GETPIVOTDATA(CONCATENATE(INDEX(Tendina_Indicatori_Grafico,SERVIZIO!$A$1)),$A$1,"Brand",$A51,"Data",DATE(YEAR(INDEX(Tendina_Data,SERVIZIO!$A$2)),MONTH(INDEX(Tendina_Data,SERVIZIO!$A$2)),1),"Settore",INDEX(Tendina_Settori,SERVIZIO!$A$3))&lt;&gt;"",INDEX(Tendina_Settori,SERVIZIO!$A$3)=$B51)=TRUE,GETPIVOTDATA(CONCATENATE(INDEX(Tendina_Indicatori_Grafico,SERVIZIO!$A$1)),$A$1,"Brand",$A51,"Data",DATE(YEAR(INDEX(Tendina_Data,SERVIZIO!$A$2)),MONTH(INDEX(Tendina_Data,SERVIZIO!$A$2)),1),"Settore",INDEX(Tendina_Settori,SERVIZIO!$A$3)),"")),"")</f>
        <v>1</v>
      </c>
      <c r="AH51" s="31">
        <f ca="1">IF(AG51&lt;&gt;"",AG51-(COUNTIF($AG$4:AG51,AG51)/10000),"")</f>
        <v>0.99880000000000002</v>
      </c>
      <c r="AI51" s="31">
        <f t="shared" ca="1" si="2"/>
        <v>99</v>
      </c>
      <c r="AJ51" s="31"/>
      <c r="AK51" s="31">
        <v>48</v>
      </c>
      <c r="AL51" s="31" t="str">
        <f t="shared" ca="1" si="0"/>
        <v>Brand_165</v>
      </c>
      <c r="AM51" s="31">
        <f t="shared" ca="1" si="1"/>
        <v>3.2</v>
      </c>
      <c r="AN51" s="31" t="str">
        <f ca="1">IF(INDEX(Tendina_Brand_per_Settore,SERVIZIO!$A$4)=$AL51,$AM51,"")</f>
        <v/>
      </c>
    </row>
    <row r="52" spans="1:40" x14ac:dyDescent="0.25">
      <c r="A52" t="s">
        <v>633</v>
      </c>
      <c r="B52" t="s">
        <v>564</v>
      </c>
      <c r="C52" s="31"/>
      <c r="D52" s="31"/>
      <c r="E52" s="31"/>
      <c r="F52" s="31"/>
      <c r="G52" s="31"/>
      <c r="H52" s="31"/>
      <c r="I52" s="31">
        <v>1</v>
      </c>
      <c r="J52" s="31">
        <v>0</v>
      </c>
      <c r="K52" s="31">
        <v>1</v>
      </c>
      <c r="L52" s="31"/>
      <c r="M52" s="31"/>
      <c r="N52" s="31"/>
      <c r="O52" s="31"/>
      <c r="P52" s="31"/>
      <c r="Q52" s="31"/>
      <c r="R52" s="31"/>
      <c r="S52" s="31"/>
      <c r="T52" s="31"/>
      <c r="U52" s="31"/>
      <c r="V52" s="31"/>
      <c r="W52" s="31"/>
      <c r="X52" s="31"/>
      <c r="Y52" s="31"/>
      <c r="Z52" s="31"/>
      <c r="AA52" s="31"/>
      <c r="AB52" s="31"/>
      <c r="AC52" s="31"/>
      <c r="AD52" s="31"/>
      <c r="AE52" s="31"/>
      <c r="AF52" s="31"/>
      <c r="AG52" s="31">
        <f ca="1">IFERROR(IF(SERVIZIO!$A$3=1,IF(GETPIVOTDATA(CONCATENATE(INDEX(Tendina_Indicatori_Grafico,SERVIZIO!$A$1)),$A$1,"Brand",$A52,"Data",DATE(YEAR(INDEX(Tendina_Data,SERVIZIO!$A$2)),MONTH(INDEX(Tendina_Data,SERVIZIO!$A$2)),1),"Settore",$B52)&lt;&gt;"",GETPIVOTDATA(CONCATENATE(INDEX(Tendina_Indicatori_Grafico,SERVIZIO!$A$1)),$A$1,"Brand",$A52,"Data",DATE(YEAR(INDEX(Tendina_Data,SERVIZIO!$A$2)),MONTH(INDEX(Tendina_Data,SERVIZIO!$A$2)),1),"Settore",$B52),""),IF(AND(GETPIVOTDATA(CONCATENATE(INDEX(Tendina_Indicatori_Grafico,SERVIZIO!$A$1)),$A$1,"Brand",$A52,"Data",DATE(YEAR(INDEX(Tendina_Data,SERVIZIO!$A$2)),MONTH(INDEX(Tendina_Data,SERVIZIO!$A$2)),1),"Settore",INDEX(Tendina_Settori,SERVIZIO!$A$3))&lt;&gt;"",INDEX(Tendina_Settori,SERVIZIO!$A$3)=$B52)=TRUE,GETPIVOTDATA(CONCATENATE(INDEX(Tendina_Indicatori_Grafico,SERVIZIO!$A$1)),$A$1,"Brand",$A52,"Data",DATE(YEAR(INDEX(Tendina_Data,SERVIZIO!$A$2)),MONTH(INDEX(Tendina_Data,SERVIZIO!$A$2)),1),"Settore",INDEX(Tendina_Settori,SERVIZIO!$A$3)),"")),"")</f>
        <v>1</v>
      </c>
      <c r="AH52" s="31">
        <f ca="1">IF(AG52&lt;&gt;"",AG52-(COUNTIF($AG$4:AG52,AG52)/10000),"")</f>
        <v>0.99870000000000003</v>
      </c>
      <c r="AI52" s="31">
        <f t="shared" ca="1" si="2"/>
        <v>100</v>
      </c>
      <c r="AJ52" s="31"/>
      <c r="AK52" s="31">
        <v>49</v>
      </c>
      <c r="AL52" s="31" t="str">
        <f t="shared" ca="1" si="0"/>
        <v>Iper</v>
      </c>
      <c r="AM52" s="31">
        <f t="shared" ca="1" si="1"/>
        <v>3</v>
      </c>
      <c r="AN52" s="31" t="str">
        <f ca="1">IF(INDEX(Tendina_Brand_per_Settore,SERVIZIO!$A$4)=$AL52,$AM52,"")</f>
        <v/>
      </c>
    </row>
    <row r="53" spans="1:40" x14ac:dyDescent="0.25">
      <c r="A53" t="s">
        <v>634</v>
      </c>
      <c r="B53" t="s">
        <v>222</v>
      </c>
      <c r="C53" s="31">
        <v>3.8</v>
      </c>
      <c r="D53" s="31">
        <v>0</v>
      </c>
      <c r="E53" s="31">
        <v>3.8</v>
      </c>
      <c r="F53" s="31">
        <v>2</v>
      </c>
      <c r="G53" s="31">
        <v>3.7</v>
      </c>
      <c r="H53" s="31">
        <v>5.7</v>
      </c>
      <c r="I53" s="31">
        <v>2</v>
      </c>
      <c r="J53" s="31">
        <v>3.7</v>
      </c>
      <c r="K53" s="31">
        <v>5.7</v>
      </c>
      <c r="L53" s="31"/>
      <c r="M53" s="31"/>
      <c r="N53" s="31"/>
      <c r="O53" s="31"/>
      <c r="P53" s="31"/>
      <c r="Q53" s="31"/>
      <c r="R53" s="31"/>
      <c r="S53" s="31"/>
      <c r="T53" s="31"/>
      <c r="U53" s="31"/>
      <c r="V53" s="31"/>
      <c r="W53" s="31"/>
      <c r="X53" s="31"/>
      <c r="Y53" s="31"/>
      <c r="Z53" s="31"/>
      <c r="AA53" s="31"/>
      <c r="AB53" s="31"/>
      <c r="AC53" s="31"/>
      <c r="AD53" s="31"/>
      <c r="AE53" s="31"/>
      <c r="AF53" s="31"/>
      <c r="AG53" s="31">
        <f ca="1">IFERROR(IF(SERVIZIO!$A$3=1,IF(GETPIVOTDATA(CONCATENATE(INDEX(Tendina_Indicatori_Grafico,SERVIZIO!$A$1)),$A$1,"Brand",$A53,"Data",DATE(YEAR(INDEX(Tendina_Data,SERVIZIO!$A$2)),MONTH(INDEX(Tendina_Data,SERVIZIO!$A$2)),1),"Settore",$B53)&lt;&gt;"",GETPIVOTDATA(CONCATENATE(INDEX(Tendina_Indicatori_Grafico,SERVIZIO!$A$1)),$A$1,"Brand",$A53,"Data",DATE(YEAR(INDEX(Tendina_Data,SERVIZIO!$A$2)),MONTH(INDEX(Tendina_Data,SERVIZIO!$A$2)),1),"Settore",$B53),""),IF(AND(GETPIVOTDATA(CONCATENATE(INDEX(Tendina_Indicatori_Grafico,SERVIZIO!$A$1)),$A$1,"Brand",$A53,"Data",DATE(YEAR(INDEX(Tendina_Data,SERVIZIO!$A$2)),MONTH(INDEX(Tendina_Data,SERVIZIO!$A$2)),1),"Settore",INDEX(Tendina_Settori,SERVIZIO!$A$3))&lt;&gt;"",INDEX(Tendina_Settori,SERVIZIO!$A$3)=$B53)=TRUE,GETPIVOTDATA(CONCATENATE(INDEX(Tendina_Indicatori_Grafico,SERVIZIO!$A$1)),$A$1,"Brand",$A53,"Data",DATE(YEAR(INDEX(Tendina_Data,SERVIZIO!$A$2)),MONTH(INDEX(Tendina_Data,SERVIZIO!$A$2)),1),"Settore",INDEX(Tendina_Settori,SERVIZIO!$A$3)),"")),"")</f>
        <v>2</v>
      </c>
      <c r="AH53" s="31">
        <f ca="1">IF(AG53&lt;&gt;"",AG53-(COUNTIF($AG$4:AG53,AG53)/10000),"")</f>
        <v>1.9999</v>
      </c>
      <c r="AI53" s="31">
        <f t="shared" ca="1" si="2"/>
        <v>71</v>
      </c>
      <c r="AJ53" s="31"/>
      <c r="AK53" s="31">
        <v>50</v>
      </c>
      <c r="AL53" s="31" t="str">
        <f t="shared" ca="1" si="0"/>
        <v>MBrand_88</v>
      </c>
      <c r="AM53" s="31">
        <f t="shared" ca="1" si="1"/>
        <v>3</v>
      </c>
      <c r="AN53" s="31" t="str">
        <f ca="1">IF(INDEX(Tendina_Brand_per_Settore,SERVIZIO!$A$4)=$AL53,$AM53,"")</f>
        <v/>
      </c>
    </row>
    <row r="54" spans="1:40" x14ac:dyDescent="0.25">
      <c r="A54" t="s">
        <v>637</v>
      </c>
      <c r="B54" t="s">
        <v>200</v>
      </c>
      <c r="C54" s="31">
        <v>1</v>
      </c>
      <c r="D54" s="31">
        <v>0</v>
      </c>
      <c r="E54" s="31">
        <v>1</v>
      </c>
      <c r="F54" s="31">
        <v>1</v>
      </c>
      <c r="G54" s="31">
        <v>0</v>
      </c>
      <c r="H54" s="31">
        <v>1</v>
      </c>
      <c r="I54" s="31">
        <v>1</v>
      </c>
      <c r="J54" s="31">
        <v>0</v>
      </c>
      <c r="K54" s="31">
        <v>1</v>
      </c>
      <c r="L54" s="31"/>
      <c r="M54" s="31"/>
      <c r="N54" s="31"/>
      <c r="O54" s="31"/>
      <c r="P54" s="31"/>
      <c r="Q54" s="31"/>
      <c r="R54" s="31"/>
      <c r="S54" s="31"/>
      <c r="T54" s="31"/>
      <c r="U54" s="31"/>
      <c r="V54" s="31"/>
      <c r="W54" s="31"/>
      <c r="X54" s="31"/>
      <c r="Y54" s="31"/>
      <c r="Z54" s="31"/>
      <c r="AA54" s="31"/>
      <c r="AB54" s="31"/>
      <c r="AC54" s="31"/>
      <c r="AD54" s="31"/>
      <c r="AE54" s="31"/>
      <c r="AF54" s="31"/>
      <c r="AG54" s="31">
        <f ca="1">IFERROR(IF(SERVIZIO!$A$3=1,IF(GETPIVOTDATA(CONCATENATE(INDEX(Tendina_Indicatori_Grafico,SERVIZIO!$A$1)),$A$1,"Brand",$A54,"Data",DATE(YEAR(INDEX(Tendina_Data,SERVIZIO!$A$2)),MONTH(INDEX(Tendina_Data,SERVIZIO!$A$2)),1),"Settore",$B54)&lt;&gt;"",GETPIVOTDATA(CONCATENATE(INDEX(Tendina_Indicatori_Grafico,SERVIZIO!$A$1)),$A$1,"Brand",$A54,"Data",DATE(YEAR(INDEX(Tendina_Data,SERVIZIO!$A$2)),MONTH(INDEX(Tendina_Data,SERVIZIO!$A$2)),1),"Settore",$B54),""),IF(AND(GETPIVOTDATA(CONCATENATE(INDEX(Tendina_Indicatori_Grafico,SERVIZIO!$A$1)),$A$1,"Brand",$A54,"Data",DATE(YEAR(INDEX(Tendina_Data,SERVIZIO!$A$2)),MONTH(INDEX(Tendina_Data,SERVIZIO!$A$2)),1),"Settore",INDEX(Tendina_Settori,SERVIZIO!$A$3))&lt;&gt;"",INDEX(Tendina_Settori,SERVIZIO!$A$3)=$B54)=TRUE,GETPIVOTDATA(CONCATENATE(INDEX(Tendina_Indicatori_Grafico,SERVIZIO!$A$1)),$A$1,"Brand",$A54,"Data",DATE(YEAR(INDEX(Tendina_Data,SERVIZIO!$A$2)),MONTH(INDEX(Tendina_Data,SERVIZIO!$A$2)),1),"Settore",INDEX(Tendina_Settori,SERVIZIO!$A$3)),"")),"")</f>
        <v>1</v>
      </c>
      <c r="AH54" s="31">
        <f ca="1">IF(AG54&lt;&gt;"",AG54-(COUNTIF($AG$4:AG54,AG54)/10000),"")</f>
        <v>0.99860000000000004</v>
      </c>
      <c r="AI54" s="31">
        <f t="shared" ca="1" si="2"/>
        <v>101</v>
      </c>
      <c r="AJ54" s="31"/>
      <c r="AK54" s="31">
        <v>51</v>
      </c>
      <c r="AL54" s="31" t="str">
        <f t="shared" ca="1" si="0"/>
        <v>Brand_22</v>
      </c>
      <c r="AM54" s="31">
        <f t="shared" ca="1" si="1"/>
        <v>2.8</v>
      </c>
      <c r="AN54" s="31" t="str">
        <f ca="1">IF(INDEX(Tendina_Brand_per_Settore,SERVIZIO!$A$4)=$AL54,$AM54,"")</f>
        <v/>
      </c>
    </row>
    <row r="55" spans="1:40" x14ac:dyDescent="0.25">
      <c r="A55" t="s">
        <v>639</v>
      </c>
      <c r="B55" t="s">
        <v>214</v>
      </c>
      <c r="C55" s="31"/>
      <c r="D55" s="31"/>
      <c r="E55" s="31"/>
      <c r="F55" s="31"/>
      <c r="G55" s="31"/>
      <c r="H55" s="31"/>
      <c r="I55" s="31">
        <v>0</v>
      </c>
      <c r="J55" s="31">
        <v>0</v>
      </c>
      <c r="K55" s="31">
        <v>0</v>
      </c>
      <c r="L55" s="31"/>
      <c r="M55" s="31"/>
      <c r="N55" s="31"/>
      <c r="O55" s="31"/>
      <c r="P55" s="31"/>
      <c r="Q55" s="31"/>
      <c r="R55" s="31"/>
      <c r="S55" s="31"/>
      <c r="T55" s="31"/>
      <c r="U55" s="31"/>
      <c r="V55" s="31"/>
      <c r="W55" s="31"/>
      <c r="X55" s="31"/>
      <c r="Y55" s="31"/>
      <c r="Z55" s="31"/>
      <c r="AA55" s="31"/>
      <c r="AB55" s="31"/>
      <c r="AC55" s="31"/>
      <c r="AD55" s="31"/>
      <c r="AE55" s="31"/>
      <c r="AF55" s="31"/>
      <c r="AG55" s="31">
        <f ca="1">IFERROR(IF(SERVIZIO!$A$3=1,IF(GETPIVOTDATA(CONCATENATE(INDEX(Tendina_Indicatori_Grafico,SERVIZIO!$A$1)),$A$1,"Brand",$A55,"Data",DATE(YEAR(INDEX(Tendina_Data,SERVIZIO!$A$2)),MONTH(INDEX(Tendina_Data,SERVIZIO!$A$2)),1),"Settore",$B55)&lt;&gt;"",GETPIVOTDATA(CONCATENATE(INDEX(Tendina_Indicatori_Grafico,SERVIZIO!$A$1)),$A$1,"Brand",$A55,"Data",DATE(YEAR(INDEX(Tendina_Data,SERVIZIO!$A$2)),MONTH(INDEX(Tendina_Data,SERVIZIO!$A$2)),1),"Settore",$B55),""),IF(AND(GETPIVOTDATA(CONCATENATE(INDEX(Tendina_Indicatori_Grafico,SERVIZIO!$A$1)),$A$1,"Brand",$A55,"Data",DATE(YEAR(INDEX(Tendina_Data,SERVIZIO!$A$2)),MONTH(INDEX(Tendina_Data,SERVIZIO!$A$2)),1),"Settore",INDEX(Tendina_Settori,SERVIZIO!$A$3))&lt;&gt;"",INDEX(Tendina_Settori,SERVIZIO!$A$3)=$B55)=TRUE,GETPIVOTDATA(CONCATENATE(INDEX(Tendina_Indicatori_Grafico,SERVIZIO!$A$1)),$A$1,"Brand",$A55,"Data",DATE(YEAR(INDEX(Tendina_Data,SERVIZIO!$A$2)),MONTH(INDEX(Tendina_Data,SERVIZIO!$A$2)),1),"Settore",INDEX(Tendina_Settori,SERVIZIO!$A$3)),"")),"")</f>
        <v>0</v>
      </c>
      <c r="AH55" s="31">
        <f ca="1">IF(AG55&lt;&gt;"",AG55-(COUNTIF($AG$4:AG55,AG55)/10000),"")</f>
        <v>-2.0999999999999999E-3</v>
      </c>
      <c r="AI55" s="31">
        <f t="shared" ca="1" si="2"/>
        <v>163</v>
      </c>
      <c r="AJ55" s="31"/>
      <c r="AK55" s="31">
        <v>52</v>
      </c>
      <c r="AL55" s="31" t="str">
        <f t="shared" ca="1" si="0"/>
        <v>Brand_39</v>
      </c>
      <c r="AM55" s="31">
        <f t="shared" ca="1" si="1"/>
        <v>2.8</v>
      </c>
      <c r="AN55" s="31" t="str">
        <f ca="1">IF(INDEX(Tendina_Brand_per_Settore,SERVIZIO!$A$4)=$AL55,$AM55,"")</f>
        <v/>
      </c>
    </row>
    <row r="56" spans="1:40" x14ac:dyDescent="0.25">
      <c r="A56" t="s">
        <v>640</v>
      </c>
      <c r="B56" t="s">
        <v>206</v>
      </c>
      <c r="C56" s="31">
        <v>0</v>
      </c>
      <c r="D56" s="31">
        <v>0</v>
      </c>
      <c r="E56" s="31">
        <v>0</v>
      </c>
      <c r="F56" s="31">
        <v>0</v>
      </c>
      <c r="G56" s="31">
        <v>1</v>
      </c>
      <c r="H56" s="31">
        <v>1</v>
      </c>
      <c r="I56" s="31">
        <v>0</v>
      </c>
      <c r="J56" s="31">
        <v>1</v>
      </c>
      <c r="K56" s="31">
        <v>1</v>
      </c>
      <c r="L56" s="31"/>
      <c r="M56" s="31"/>
      <c r="N56" s="31"/>
      <c r="O56" s="31"/>
      <c r="P56" s="31"/>
      <c r="Q56" s="31"/>
      <c r="R56" s="31"/>
      <c r="S56" s="31"/>
      <c r="T56" s="31"/>
      <c r="U56" s="31"/>
      <c r="V56" s="31"/>
      <c r="W56" s="31"/>
      <c r="X56" s="31"/>
      <c r="Y56" s="31"/>
      <c r="Z56" s="31"/>
      <c r="AA56" s="31"/>
      <c r="AB56" s="31"/>
      <c r="AC56" s="31"/>
      <c r="AD56" s="31"/>
      <c r="AE56" s="31"/>
      <c r="AF56" s="31"/>
      <c r="AG56" s="31">
        <f ca="1">IFERROR(IF(SERVIZIO!$A$3=1,IF(GETPIVOTDATA(CONCATENATE(INDEX(Tendina_Indicatori_Grafico,SERVIZIO!$A$1)),$A$1,"Brand",$A56,"Data",DATE(YEAR(INDEX(Tendina_Data,SERVIZIO!$A$2)),MONTH(INDEX(Tendina_Data,SERVIZIO!$A$2)),1),"Settore",$B56)&lt;&gt;"",GETPIVOTDATA(CONCATENATE(INDEX(Tendina_Indicatori_Grafico,SERVIZIO!$A$1)),$A$1,"Brand",$A56,"Data",DATE(YEAR(INDEX(Tendina_Data,SERVIZIO!$A$2)),MONTH(INDEX(Tendina_Data,SERVIZIO!$A$2)),1),"Settore",$B56),""),IF(AND(GETPIVOTDATA(CONCATENATE(INDEX(Tendina_Indicatori_Grafico,SERVIZIO!$A$1)),$A$1,"Brand",$A56,"Data",DATE(YEAR(INDEX(Tendina_Data,SERVIZIO!$A$2)),MONTH(INDEX(Tendina_Data,SERVIZIO!$A$2)),1),"Settore",INDEX(Tendina_Settori,SERVIZIO!$A$3))&lt;&gt;"",INDEX(Tendina_Settori,SERVIZIO!$A$3)=$B56)=TRUE,GETPIVOTDATA(CONCATENATE(INDEX(Tendina_Indicatori_Grafico,SERVIZIO!$A$1)),$A$1,"Brand",$A56,"Data",DATE(YEAR(INDEX(Tendina_Data,SERVIZIO!$A$2)),MONTH(INDEX(Tendina_Data,SERVIZIO!$A$2)),1),"Settore",INDEX(Tendina_Settori,SERVIZIO!$A$3)),"")),"")</f>
        <v>0</v>
      </c>
      <c r="AH56" s="31">
        <f ca="1">IF(AG56&lt;&gt;"",AG56-(COUNTIF($AG$4:AG56,AG56)/10000),"")</f>
        <v>-2.2000000000000001E-3</v>
      </c>
      <c r="AI56" s="31">
        <f t="shared" ca="1" si="2"/>
        <v>164</v>
      </c>
      <c r="AJ56" s="31"/>
      <c r="AK56" s="31">
        <v>53</v>
      </c>
      <c r="AL56" s="31" t="str">
        <f t="shared" ca="1" si="0"/>
        <v>Brand_76</v>
      </c>
      <c r="AM56" s="31">
        <f t="shared" ca="1" si="1"/>
        <v>2.8</v>
      </c>
      <c r="AN56" s="31" t="str">
        <f ca="1">IF(INDEX(Tendina_Brand_per_Settore,SERVIZIO!$A$4)=$AL56,$AM56,"")</f>
        <v/>
      </c>
    </row>
    <row r="57" spans="1:40" x14ac:dyDescent="0.25">
      <c r="A57" t="s">
        <v>641</v>
      </c>
      <c r="B57" t="s">
        <v>107</v>
      </c>
      <c r="C57" s="31">
        <v>0</v>
      </c>
      <c r="D57" s="31">
        <v>0</v>
      </c>
      <c r="E57" s="31">
        <v>0</v>
      </c>
      <c r="F57" s="31">
        <v>0</v>
      </c>
      <c r="G57" s="31">
        <v>0</v>
      </c>
      <c r="H57" s="31">
        <v>0</v>
      </c>
      <c r="I57" s="31">
        <v>0</v>
      </c>
      <c r="J57" s="31">
        <v>0</v>
      </c>
      <c r="K57" s="31">
        <v>0</v>
      </c>
      <c r="L57" s="31"/>
      <c r="M57" s="31"/>
      <c r="N57" s="31"/>
      <c r="O57" s="31"/>
      <c r="P57" s="31"/>
      <c r="Q57" s="31"/>
      <c r="R57" s="31"/>
      <c r="S57" s="31"/>
      <c r="T57" s="31"/>
      <c r="U57" s="31"/>
      <c r="V57" s="31"/>
      <c r="W57" s="31"/>
      <c r="X57" s="31"/>
      <c r="Y57" s="31"/>
      <c r="Z57" s="31"/>
      <c r="AA57" s="31"/>
      <c r="AB57" s="31"/>
      <c r="AC57" s="31"/>
      <c r="AD57" s="31"/>
      <c r="AE57" s="31"/>
      <c r="AF57" s="31"/>
      <c r="AG57" s="31">
        <f ca="1">IFERROR(IF(SERVIZIO!$A$3=1,IF(GETPIVOTDATA(CONCATENATE(INDEX(Tendina_Indicatori_Grafico,SERVIZIO!$A$1)),$A$1,"Brand",$A57,"Data",DATE(YEAR(INDEX(Tendina_Data,SERVIZIO!$A$2)),MONTH(INDEX(Tendina_Data,SERVIZIO!$A$2)),1),"Settore",$B57)&lt;&gt;"",GETPIVOTDATA(CONCATENATE(INDEX(Tendina_Indicatori_Grafico,SERVIZIO!$A$1)),$A$1,"Brand",$A57,"Data",DATE(YEAR(INDEX(Tendina_Data,SERVIZIO!$A$2)),MONTH(INDEX(Tendina_Data,SERVIZIO!$A$2)),1),"Settore",$B57),""),IF(AND(GETPIVOTDATA(CONCATENATE(INDEX(Tendina_Indicatori_Grafico,SERVIZIO!$A$1)),$A$1,"Brand",$A57,"Data",DATE(YEAR(INDEX(Tendina_Data,SERVIZIO!$A$2)),MONTH(INDEX(Tendina_Data,SERVIZIO!$A$2)),1),"Settore",INDEX(Tendina_Settori,SERVIZIO!$A$3))&lt;&gt;"",INDEX(Tendina_Settori,SERVIZIO!$A$3)=$B57)=TRUE,GETPIVOTDATA(CONCATENATE(INDEX(Tendina_Indicatori_Grafico,SERVIZIO!$A$1)),$A$1,"Brand",$A57,"Data",DATE(YEAR(INDEX(Tendina_Data,SERVIZIO!$A$2)),MONTH(INDEX(Tendina_Data,SERVIZIO!$A$2)),1),"Settore",INDEX(Tendina_Settori,SERVIZIO!$A$3)),"")),"")</f>
        <v>0</v>
      </c>
      <c r="AH57" s="31">
        <f ca="1">IF(AG57&lt;&gt;"",AG57-(COUNTIF($AG$4:AG57,AG57)/10000),"")</f>
        <v>-2.3E-3</v>
      </c>
      <c r="AI57" s="31">
        <f t="shared" ca="1" si="2"/>
        <v>165</v>
      </c>
      <c r="AJ57" s="31"/>
      <c r="AK57" s="31">
        <v>54</v>
      </c>
      <c r="AL57" s="31" t="str">
        <f t="shared" ca="1" si="0"/>
        <v>Brand_3</v>
      </c>
      <c r="AM57" s="31">
        <f t="shared" ca="1" si="1"/>
        <v>2.7</v>
      </c>
      <c r="AN57" s="31" t="str">
        <f ca="1">IF(INDEX(Tendina_Brand_per_Settore,SERVIZIO!$A$4)=$AL57,$AM57,"")</f>
        <v/>
      </c>
    </row>
    <row r="58" spans="1:40" x14ac:dyDescent="0.25">
      <c r="A58" t="s">
        <v>642</v>
      </c>
      <c r="B58" t="s">
        <v>206</v>
      </c>
      <c r="C58" s="31">
        <v>0</v>
      </c>
      <c r="D58" s="31">
        <v>0</v>
      </c>
      <c r="E58" s="31">
        <v>0</v>
      </c>
      <c r="F58" s="31">
        <v>0</v>
      </c>
      <c r="G58" s="31">
        <v>0.5</v>
      </c>
      <c r="H58" s="31">
        <v>0.5</v>
      </c>
      <c r="I58" s="31">
        <v>0</v>
      </c>
      <c r="J58" s="31">
        <v>0.5</v>
      </c>
      <c r="K58" s="31">
        <v>0.5</v>
      </c>
      <c r="L58" s="31"/>
      <c r="M58" s="31"/>
      <c r="N58" s="31"/>
      <c r="O58" s="31"/>
      <c r="P58" s="31"/>
      <c r="Q58" s="31"/>
      <c r="R58" s="31"/>
      <c r="S58" s="31"/>
      <c r="T58" s="31"/>
      <c r="U58" s="31"/>
      <c r="V58" s="31"/>
      <c r="W58" s="31"/>
      <c r="X58" s="31"/>
      <c r="Y58" s="31"/>
      <c r="Z58" s="31"/>
      <c r="AA58" s="31"/>
      <c r="AB58" s="31"/>
      <c r="AC58" s="31"/>
      <c r="AD58" s="31"/>
      <c r="AE58" s="31"/>
      <c r="AF58" s="31"/>
      <c r="AG58" s="31">
        <f ca="1">IFERROR(IF(SERVIZIO!$A$3=1,IF(GETPIVOTDATA(CONCATENATE(INDEX(Tendina_Indicatori_Grafico,SERVIZIO!$A$1)),$A$1,"Brand",$A58,"Data",DATE(YEAR(INDEX(Tendina_Data,SERVIZIO!$A$2)),MONTH(INDEX(Tendina_Data,SERVIZIO!$A$2)),1),"Settore",$B58)&lt;&gt;"",GETPIVOTDATA(CONCATENATE(INDEX(Tendina_Indicatori_Grafico,SERVIZIO!$A$1)),$A$1,"Brand",$A58,"Data",DATE(YEAR(INDEX(Tendina_Data,SERVIZIO!$A$2)),MONTH(INDEX(Tendina_Data,SERVIZIO!$A$2)),1),"Settore",$B58),""),IF(AND(GETPIVOTDATA(CONCATENATE(INDEX(Tendina_Indicatori_Grafico,SERVIZIO!$A$1)),$A$1,"Brand",$A58,"Data",DATE(YEAR(INDEX(Tendina_Data,SERVIZIO!$A$2)),MONTH(INDEX(Tendina_Data,SERVIZIO!$A$2)),1),"Settore",INDEX(Tendina_Settori,SERVIZIO!$A$3))&lt;&gt;"",INDEX(Tendina_Settori,SERVIZIO!$A$3)=$B58)=TRUE,GETPIVOTDATA(CONCATENATE(INDEX(Tendina_Indicatori_Grafico,SERVIZIO!$A$1)),$A$1,"Brand",$A58,"Data",DATE(YEAR(INDEX(Tendina_Data,SERVIZIO!$A$2)),MONTH(INDEX(Tendina_Data,SERVIZIO!$A$2)),1),"Settore",INDEX(Tendina_Settori,SERVIZIO!$A$3)),"")),"")</f>
        <v>0</v>
      </c>
      <c r="AH58" s="31">
        <f ca="1">IF(AG58&lt;&gt;"",AG58-(COUNTIF($AG$4:AG58,AG58)/10000),"")</f>
        <v>-2.3999999999999998E-3</v>
      </c>
      <c r="AI58" s="31">
        <f t="shared" ca="1" si="2"/>
        <v>166</v>
      </c>
      <c r="AJ58" s="31"/>
      <c r="AK58" s="31">
        <v>55</v>
      </c>
      <c r="AL58" s="31" t="str">
        <f t="shared" ca="1" si="0"/>
        <v>Brand_109</v>
      </c>
      <c r="AM58" s="31">
        <f t="shared" ca="1" si="1"/>
        <v>2.7</v>
      </c>
      <c r="AN58" s="31" t="str">
        <f ca="1">IF(INDEX(Tendina_Brand_per_Settore,SERVIZIO!$A$4)=$AL58,$AM58,"")</f>
        <v/>
      </c>
    </row>
    <row r="59" spans="1:40" x14ac:dyDescent="0.25">
      <c r="A59" t="s">
        <v>643</v>
      </c>
      <c r="B59" t="s">
        <v>223</v>
      </c>
      <c r="C59" s="31">
        <v>0</v>
      </c>
      <c r="D59" s="31">
        <v>0</v>
      </c>
      <c r="E59" s="31">
        <v>0</v>
      </c>
      <c r="F59" s="31">
        <v>0</v>
      </c>
      <c r="G59" s="31">
        <v>1</v>
      </c>
      <c r="H59" s="31">
        <v>1</v>
      </c>
      <c r="I59" s="31">
        <v>0</v>
      </c>
      <c r="J59" s="31">
        <v>1</v>
      </c>
      <c r="K59" s="31">
        <v>1</v>
      </c>
      <c r="L59" s="31"/>
      <c r="M59" s="31"/>
      <c r="N59" s="31"/>
      <c r="O59" s="31"/>
      <c r="P59" s="31"/>
      <c r="Q59" s="31"/>
      <c r="R59" s="31"/>
      <c r="S59" s="31"/>
      <c r="T59" s="31"/>
      <c r="U59" s="31"/>
      <c r="V59" s="31"/>
      <c r="W59" s="31"/>
      <c r="X59" s="31"/>
      <c r="Y59" s="31"/>
      <c r="Z59" s="31"/>
      <c r="AA59" s="31"/>
      <c r="AB59" s="31"/>
      <c r="AC59" s="31"/>
      <c r="AD59" s="31"/>
      <c r="AE59" s="31"/>
      <c r="AF59" s="31"/>
      <c r="AG59" s="31">
        <f ca="1">IFERROR(IF(SERVIZIO!$A$3=1,IF(GETPIVOTDATA(CONCATENATE(INDEX(Tendina_Indicatori_Grafico,SERVIZIO!$A$1)),$A$1,"Brand",$A59,"Data",DATE(YEAR(INDEX(Tendina_Data,SERVIZIO!$A$2)),MONTH(INDEX(Tendina_Data,SERVIZIO!$A$2)),1),"Settore",$B59)&lt;&gt;"",GETPIVOTDATA(CONCATENATE(INDEX(Tendina_Indicatori_Grafico,SERVIZIO!$A$1)),$A$1,"Brand",$A59,"Data",DATE(YEAR(INDEX(Tendina_Data,SERVIZIO!$A$2)),MONTH(INDEX(Tendina_Data,SERVIZIO!$A$2)),1),"Settore",$B59),""),IF(AND(GETPIVOTDATA(CONCATENATE(INDEX(Tendina_Indicatori_Grafico,SERVIZIO!$A$1)),$A$1,"Brand",$A59,"Data",DATE(YEAR(INDEX(Tendina_Data,SERVIZIO!$A$2)),MONTH(INDEX(Tendina_Data,SERVIZIO!$A$2)),1),"Settore",INDEX(Tendina_Settori,SERVIZIO!$A$3))&lt;&gt;"",INDEX(Tendina_Settori,SERVIZIO!$A$3)=$B59)=TRUE,GETPIVOTDATA(CONCATENATE(INDEX(Tendina_Indicatori_Grafico,SERVIZIO!$A$1)),$A$1,"Brand",$A59,"Data",DATE(YEAR(INDEX(Tendina_Data,SERVIZIO!$A$2)),MONTH(INDEX(Tendina_Data,SERVIZIO!$A$2)),1),"Settore",INDEX(Tendina_Settori,SERVIZIO!$A$3)),"")),"")</f>
        <v>0</v>
      </c>
      <c r="AH59" s="31">
        <f ca="1">IF(AG59&lt;&gt;"",AG59-(COUNTIF($AG$4:AG59,AG59)/10000),"")</f>
        <v>-2.5000000000000001E-3</v>
      </c>
      <c r="AI59" s="31">
        <f t="shared" ca="1" si="2"/>
        <v>167</v>
      </c>
      <c r="AJ59" s="31"/>
      <c r="AK59" s="31">
        <v>56</v>
      </c>
      <c r="AL59" s="31" t="str">
        <f t="shared" ca="1" si="0"/>
        <v>Brand_116</v>
      </c>
      <c r="AM59" s="31">
        <f t="shared" ca="1" si="1"/>
        <v>2.5</v>
      </c>
      <c r="AN59" s="31" t="str">
        <f ca="1">IF(INDEX(Tendina_Brand_per_Settore,SERVIZIO!$A$4)=$AL59,$AM59,"")</f>
        <v/>
      </c>
    </row>
    <row r="60" spans="1:40" x14ac:dyDescent="0.25">
      <c r="A60" t="s">
        <v>534</v>
      </c>
      <c r="B60" t="s">
        <v>200</v>
      </c>
      <c r="C60" s="31"/>
      <c r="D60" s="31"/>
      <c r="E60" s="31"/>
      <c r="F60" s="31"/>
      <c r="G60" s="31"/>
      <c r="H60" s="31"/>
      <c r="I60" s="31">
        <v>0</v>
      </c>
      <c r="J60" s="31">
        <v>0</v>
      </c>
      <c r="K60" s="31">
        <v>0</v>
      </c>
      <c r="L60" s="31"/>
      <c r="M60" s="31"/>
      <c r="N60" s="31"/>
      <c r="O60" s="31"/>
      <c r="P60" s="31"/>
      <c r="Q60" s="31"/>
      <c r="R60" s="31"/>
      <c r="S60" s="31"/>
      <c r="T60" s="31"/>
      <c r="U60" s="31"/>
      <c r="V60" s="31"/>
      <c r="W60" s="31"/>
      <c r="X60" s="31"/>
      <c r="Y60" s="31"/>
      <c r="Z60" s="31"/>
      <c r="AA60" s="31"/>
      <c r="AB60" s="31"/>
      <c r="AC60" s="31"/>
      <c r="AD60" s="31"/>
      <c r="AE60" s="31"/>
      <c r="AF60" s="31"/>
      <c r="AG60" s="31">
        <f ca="1">IFERROR(IF(SERVIZIO!$A$3=1,IF(GETPIVOTDATA(CONCATENATE(INDEX(Tendina_Indicatori_Grafico,SERVIZIO!$A$1)),$A$1,"Brand",$A60,"Data",DATE(YEAR(INDEX(Tendina_Data,SERVIZIO!$A$2)),MONTH(INDEX(Tendina_Data,SERVIZIO!$A$2)),1),"Settore",$B60)&lt;&gt;"",GETPIVOTDATA(CONCATENATE(INDEX(Tendina_Indicatori_Grafico,SERVIZIO!$A$1)),$A$1,"Brand",$A60,"Data",DATE(YEAR(INDEX(Tendina_Data,SERVIZIO!$A$2)),MONTH(INDEX(Tendina_Data,SERVIZIO!$A$2)),1),"Settore",$B60),""),IF(AND(GETPIVOTDATA(CONCATENATE(INDEX(Tendina_Indicatori_Grafico,SERVIZIO!$A$1)),$A$1,"Brand",$A60,"Data",DATE(YEAR(INDEX(Tendina_Data,SERVIZIO!$A$2)),MONTH(INDEX(Tendina_Data,SERVIZIO!$A$2)),1),"Settore",INDEX(Tendina_Settori,SERVIZIO!$A$3))&lt;&gt;"",INDEX(Tendina_Settori,SERVIZIO!$A$3)=$B60)=TRUE,GETPIVOTDATA(CONCATENATE(INDEX(Tendina_Indicatori_Grafico,SERVIZIO!$A$1)),$A$1,"Brand",$A60,"Data",DATE(YEAR(INDEX(Tendina_Data,SERVIZIO!$A$2)),MONTH(INDEX(Tendina_Data,SERVIZIO!$A$2)),1),"Settore",INDEX(Tendina_Settori,SERVIZIO!$A$3)),"")),"")</f>
        <v>0</v>
      </c>
      <c r="AH60" s="31">
        <f ca="1">IF(AG60&lt;&gt;"",AG60-(COUNTIF($AG$4:AG60,AG60)/10000),"")</f>
        <v>-2.5999999999999999E-3</v>
      </c>
      <c r="AI60" s="31">
        <f t="shared" ca="1" si="2"/>
        <v>168</v>
      </c>
      <c r="AJ60" s="31"/>
      <c r="AK60" s="31">
        <v>57</v>
      </c>
      <c r="AL60" s="31" t="str">
        <f t="shared" ca="1" si="0"/>
        <v>Brand_145</v>
      </c>
      <c r="AM60" s="31">
        <f t="shared" ca="1" si="1"/>
        <v>2.5</v>
      </c>
      <c r="AN60" s="31" t="str">
        <f ca="1">IF(INDEX(Tendina_Brand_per_Settore,SERVIZIO!$A$4)=$AL60,$AM60,"")</f>
        <v/>
      </c>
    </row>
    <row r="61" spans="1:40" x14ac:dyDescent="0.25">
      <c r="A61" t="s">
        <v>114</v>
      </c>
      <c r="B61" t="s">
        <v>200</v>
      </c>
      <c r="C61" s="31"/>
      <c r="D61" s="31"/>
      <c r="E61" s="31"/>
      <c r="F61" s="31">
        <v>1</v>
      </c>
      <c r="G61" s="31">
        <v>3.5</v>
      </c>
      <c r="H61" s="31">
        <v>4.5</v>
      </c>
      <c r="I61" s="31">
        <v>1</v>
      </c>
      <c r="J61" s="31">
        <v>3.5</v>
      </c>
      <c r="K61" s="31">
        <v>4.5</v>
      </c>
      <c r="L61" s="31"/>
      <c r="M61" s="31"/>
      <c r="N61" s="31"/>
      <c r="O61" s="31"/>
      <c r="P61" s="31"/>
      <c r="Q61" s="31"/>
      <c r="R61" s="31"/>
      <c r="S61" s="31"/>
      <c r="T61" s="31"/>
      <c r="U61" s="31"/>
      <c r="V61" s="31"/>
      <c r="W61" s="31"/>
      <c r="X61" s="31"/>
      <c r="Y61" s="31"/>
      <c r="Z61" s="31"/>
      <c r="AA61" s="31"/>
      <c r="AB61" s="31"/>
      <c r="AC61" s="31"/>
      <c r="AD61" s="31"/>
      <c r="AE61" s="31"/>
      <c r="AF61" s="31"/>
      <c r="AG61" s="31">
        <f ca="1">IFERROR(IF(SERVIZIO!$A$3=1,IF(GETPIVOTDATA(CONCATENATE(INDEX(Tendina_Indicatori_Grafico,SERVIZIO!$A$1)),$A$1,"Brand",$A61,"Data",DATE(YEAR(INDEX(Tendina_Data,SERVIZIO!$A$2)),MONTH(INDEX(Tendina_Data,SERVIZIO!$A$2)),1),"Settore",$B61)&lt;&gt;"",GETPIVOTDATA(CONCATENATE(INDEX(Tendina_Indicatori_Grafico,SERVIZIO!$A$1)),$A$1,"Brand",$A61,"Data",DATE(YEAR(INDEX(Tendina_Data,SERVIZIO!$A$2)),MONTH(INDEX(Tendina_Data,SERVIZIO!$A$2)),1),"Settore",$B61),""),IF(AND(GETPIVOTDATA(CONCATENATE(INDEX(Tendina_Indicatori_Grafico,SERVIZIO!$A$1)),$A$1,"Brand",$A61,"Data",DATE(YEAR(INDEX(Tendina_Data,SERVIZIO!$A$2)),MONTH(INDEX(Tendina_Data,SERVIZIO!$A$2)),1),"Settore",INDEX(Tendina_Settori,SERVIZIO!$A$3))&lt;&gt;"",INDEX(Tendina_Settori,SERVIZIO!$A$3)=$B61)=TRUE,GETPIVOTDATA(CONCATENATE(INDEX(Tendina_Indicatori_Grafico,SERVIZIO!$A$1)),$A$1,"Brand",$A61,"Data",DATE(YEAR(INDEX(Tendina_Data,SERVIZIO!$A$2)),MONTH(INDEX(Tendina_Data,SERVIZIO!$A$2)),1),"Settore",INDEX(Tendina_Settori,SERVIZIO!$A$3)),"")),"")</f>
        <v>1</v>
      </c>
      <c r="AH61" s="31">
        <f ca="1">IF(AG61&lt;&gt;"",AG61-(COUNTIF($AG$4:AG61,AG61)/10000),"")</f>
        <v>0.99850000000000005</v>
      </c>
      <c r="AI61" s="31">
        <f t="shared" ca="1" si="2"/>
        <v>102</v>
      </c>
      <c r="AJ61" s="31"/>
      <c r="AK61" s="31">
        <v>58</v>
      </c>
      <c r="AL61" s="31" t="str">
        <f t="shared" ca="1" si="0"/>
        <v>Self</v>
      </c>
      <c r="AM61" s="31">
        <f t="shared" ca="1" si="1"/>
        <v>2.5</v>
      </c>
      <c r="AN61" s="31" t="str">
        <f ca="1">IF(INDEX(Tendina_Brand_per_Settore,SERVIZIO!$A$4)=$AL61,$AM61,"")</f>
        <v/>
      </c>
    </row>
    <row r="62" spans="1:40" x14ac:dyDescent="0.25">
      <c r="A62" t="s">
        <v>644</v>
      </c>
      <c r="B62" t="s">
        <v>222</v>
      </c>
      <c r="C62" s="31">
        <v>2</v>
      </c>
      <c r="D62" s="31">
        <v>0</v>
      </c>
      <c r="E62" s="31">
        <v>2</v>
      </c>
      <c r="F62" s="31">
        <v>2</v>
      </c>
      <c r="G62" s="31">
        <v>1.8</v>
      </c>
      <c r="H62" s="31">
        <v>3.8</v>
      </c>
      <c r="I62" s="31">
        <v>2</v>
      </c>
      <c r="J62" s="31">
        <v>1.8</v>
      </c>
      <c r="K62" s="31">
        <v>3.8</v>
      </c>
      <c r="L62" s="31"/>
      <c r="M62" s="31"/>
      <c r="N62" s="31"/>
      <c r="O62" s="31"/>
      <c r="P62" s="31"/>
      <c r="Q62" s="31"/>
      <c r="R62" s="31"/>
      <c r="S62" s="31"/>
      <c r="T62" s="31"/>
      <c r="U62" s="31"/>
      <c r="V62" s="31"/>
      <c r="W62" s="31"/>
      <c r="X62" s="31"/>
      <c r="Y62" s="31"/>
      <c r="Z62" s="31"/>
      <c r="AA62" s="31"/>
      <c r="AB62" s="31"/>
      <c r="AC62" s="31"/>
      <c r="AD62" s="31"/>
      <c r="AE62" s="31"/>
      <c r="AF62" s="31"/>
      <c r="AG62" s="31">
        <f ca="1">IFERROR(IF(SERVIZIO!$A$3=1,IF(GETPIVOTDATA(CONCATENATE(INDEX(Tendina_Indicatori_Grafico,SERVIZIO!$A$1)),$A$1,"Brand",$A62,"Data",DATE(YEAR(INDEX(Tendina_Data,SERVIZIO!$A$2)),MONTH(INDEX(Tendina_Data,SERVIZIO!$A$2)),1),"Settore",$B62)&lt;&gt;"",GETPIVOTDATA(CONCATENATE(INDEX(Tendina_Indicatori_Grafico,SERVIZIO!$A$1)),$A$1,"Brand",$A62,"Data",DATE(YEAR(INDEX(Tendina_Data,SERVIZIO!$A$2)),MONTH(INDEX(Tendina_Data,SERVIZIO!$A$2)),1),"Settore",$B62),""),IF(AND(GETPIVOTDATA(CONCATENATE(INDEX(Tendina_Indicatori_Grafico,SERVIZIO!$A$1)),$A$1,"Brand",$A62,"Data",DATE(YEAR(INDEX(Tendina_Data,SERVIZIO!$A$2)),MONTH(INDEX(Tendina_Data,SERVIZIO!$A$2)),1),"Settore",INDEX(Tendina_Settori,SERVIZIO!$A$3))&lt;&gt;"",INDEX(Tendina_Settori,SERVIZIO!$A$3)=$B62)=TRUE,GETPIVOTDATA(CONCATENATE(INDEX(Tendina_Indicatori_Grafico,SERVIZIO!$A$1)),$A$1,"Brand",$A62,"Data",DATE(YEAR(INDEX(Tendina_Data,SERVIZIO!$A$2)),MONTH(INDEX(Tendina_Data,SERVIZIO!$A$2)),1),"Settore",INDEX(Tendina_Settori,SERVIZIO!$A$3)),"")),"")</f>
        <v>2</v>
      </c>
      <c r="AH62" s="31">
        <f ca="1">IF(AG62&lt;&gt;"",AG62-(COUNTIF($AG$4:AG62,AG62)/10000),"")</f>
        <v>1.9998</v>
      </c>
      <c r="AI62" s="31">
        <f t="shared" ca="1" si="2"/>
        <v>72</v>
      </c>
      <c r="AJ62" s="31"/>
      <c r="AK62" s="31">
        <v>59</v>
      </c>
      <c r="AL62" s="31" t="str">
        <f t="shared" ca="1" si="0"/>
        <v>Brand_215</v>
      </c>
      <c r="AM62" s="31">
        <f t="shared" ca="1" si="1"/>
        <v>2.5</v>
      </c>
      <c r="AN62" s="31" t="str">
        <f ca="1">IF(INDEX(Tendina_Brand_per_Settore,SERVIZIO!$A$4)=$AL62,$AM62,"")</f>
        <v/>
      </c>
    </row>
    <row r="63" spans="1:40" x14ac:dyDescent="0.25">
      <c r="A63" t="s">
        <v>645</v>
      </c>
      <c r="B63" t="s">
        <v>200</v>
      </c>
      <c r="C63" s="31"/>
      <c r="D63" s="31"/>
      <c r="E63" s="31"/>
      <c r="F63" s="31">
        <v>1</v>
      </c>
      <c r="G63" s="31">
        <v>0</v>
      </c>
      <c r="H63" s="31">
        <v>1</v>
      </c>
      <c r="I63" s="31">
        <v>1</v>
      </c>
      <c r="J63" s="31">
        <v>0</v>
      </c>
      <c r="K63" s="31">
        <v>1</v>
      </c>
      <c r="L63" s="31"/>
      <c r="M63" s="31"/>
      <c r="N63" s="31"/>
      <c r="O63" s="31"/>
      <c r="P63" s="31"/>
      <c r="Q63" s="31"/>
      <c r="R63" s="31"/>
      <c r="S63" s="31"/>
      <c r="T63" s="31"/>
      <c r="U63" s="31"/>
      <c r="V63" s="31"/>
      <c r="W63" s="31"/>
      <c r="X63" s="31"/>
      <c r="Y63" s="31"/>
      <c r="Z63" s="31"/>
      <c r="AA63" s="31"/>
      <c r="AB63" s="31"/>
      <c r="AC63" s="31"/>
      <c r="AD63" s="31"/>
      <c r="AE63" s="31"/>
      <c r="AF63" s="31"/>
      <c r="AG63" s="31">
        <f ca="1">IFERROR(IF(SERVIZIO!$A$3=1,IF(GETPIVOTDATA(CONCATENATE(INDEX(Tendina_Indicatori_Grafico,SERVIZIO!$A$1)),$A$1,"Brand",$A63,"Data",DATE(YEAR(INDEX(Tendina_Data,SERVIZIO!$A$2)),MONTH(INDEX(Tendina_Data,SERVIZIO!$A$2)),1),"Settore",$B63)&lt;&gt;"",GETPIVOTDATA(CONCATENATE(INDEX(Tendina_Indicatori_Grafico,SERVIZIO!$A$1)),$A$1,"Brand",$A63,"Data",DATE(YEAR(INDEX(Tendina_Data,SERVIZIO!$A$2)),MONTH(INDEX(Tendina_Data,SERVIZIO!$A$2)),1),"Settore",$B63),""),IF(AND(GETPIVOTDATA(CONCATENATE(INDEX(Tendina_Indicatori_Grafico,SERVIZIO!$A$1)),$A$1,"Brand",$A63,"Data",DATE(YEAR(INDEX(Tendina_Data,SERVIZIO!$A$2)),MONTH(INDEX(Tendina_Data,SERVIZIO!$A$2)),1),"Settore",INDEX(Tendina_Settori,SERVIZIO!$A$3))&lt;&gt;"",INDEX(Tendina_Settori,SERVIZIO!$A$3)=$B63)=TRUE,GETPIVOTDATA(CONCATENATE(INDEX(Tendina_Indicatori_Grafico,SERVIZIO!$A$1)),$A$1,"Brand",$A63,"Data",DATE(YEAR(INDEX(Tendina_Data,SERVIZIO!$A$2)),MONTH(INDEX(Tendina_Data,SERVIZIO!$A$2)),1),"Settore",INDEX(Tendina_Settori,SERVIZIO!$A$3)),"")),"")</f>
        <v>1</v>
      </c>
      <c r="AH63" s="31">
        <f ca="1">IF(AG63&lt;&gt;"",AG63-(COUNTIF($AG$4:AG63,AG63)/10000),"")</f>
        <v>0.99839999999999995</v>
      </c>
      <c r="AI63" s="31">
        <f t="shared" ca="1" si="2"/>
        <v>103</v>
      </c>
      <c r="AJ63" s="31"/>
      <c r="AK63" s="31">
        <v>60</v>
      </c>
      <c r="AL63" s="31" t="str">
        <f t="shared" ca="1" si="0"/>
        <v>Brand_227</v>
      </c>
      <c r="AM63" s="31">
        <f t="shared" ca="1" si="1"/>
        <v>2.5</v>
      </c>
      <c r="AN63" s="31" t="str">
        <f ca="1">IF(INDEX(Tendina_Brand_per_Settore,SERVIZIO!$A$4)=$AL63,$AM63,"")</f>
        <v/>
      </c>
    </row>
    <row r="64" spans="1:40" x14ac:dyDescent="0.25">
      <c r="A64" t="s">
        <v>647</v>
      </c>
      <c r="B64" t="s">
        <v>214</v>
      </c>
      <c r="C64" s="31">
        <v>0</v>
      </c>
      <c r="D64" s="31">
        <v>0</v>
      </c>
      <c r="E64" s="31">
        <v>0</v>
      </c>
      <c r="F64" s="31">
        <v>0</v>
      </c>
      <c r="G64" s="31">
        <v>0</v>
      </c>
      <c r="H64" s="31">
        <v>0</v>
      </c>
      <c r="I64" s="31">
        <v>0</v>
      </c>
      <c r="J64" s="31">
        <v>0</v>
      </c>
      <c r="K64" s="31">
        <v>0</v>
      </c>
      <c r="L64" s="31"/>
      <c r="M64" s="31"/>
      <c r="N64" s="31"/>
      <c r="O64" s="31"/>
      <c r="P64" s="31"/>
      <c r="Q64" s="31"/>
      <c r="R64" s="31"/>
      <c r="S64" s="31"/>
      <c r="T64" s="31"/>
      <c r="U64" s="31"/>
      <c r="V64" s="31"/>
      <c r="W64" s="31"/>
      <c r="X64" s="31"/>
      <c r="Y64" s="31"/>
      <c r="Z64" s="31"/>
      <c r="AA64" s="31"/>
      <c r="AB64" s="31"/>
      <c r="AC64" s="31"/>
      <c r="AD64" s="31"/>
      <c r="AE64" s="31"/>
      <c r="AF64" s="31"/>
      <c r="AG64" s="31">
        <f ca="1">IFERROR(IF(SERVIZIO!$A$3=1,IF(GETPIVOTDATA(CONCATENATE(INDEX(Tendina_Indicatori_Grafico,SERVIZIO!$A$1)),$A$1,"Brand",$A64,"Data",DATE(YEAR(INDEX(Tendina_Data,SERVIZIO!$A$2)),MONTH(INDEX(Tendina_Data,SERVIZIO!$A$2)),1),"Settore",$B64)&lt;&gt;"",GETPIVOTDATA(CONCATENATE(INDEX(Tendina_Indicatori_Grafico,SERVIZIO!$A$1)),$A$1,"Brand",$A64,"Data",DATE(YEAR(INDEX(Tendina_Data,SERVIZIO!$A$2)),MONTH(INDEX(Tendina_Data,SERVIZIO!$A$2)),1),"Settore",$B64),""),IF(AND(GETPIVOTDATA(CONCATENATE(INDEX(Tendina_Indicatori_Grafico,SERVIZIO!$A$1)),$A$1,"Brand",$A64,"Data",DATE(YEAR(INDEX(Tendina_Data,SERVIZIO!$A$2)),MONTH(INDEX(Tendina_Data,SERVIZIO!$A$2)),1),"Settore",INDEX(Tendina_Settori,SERVIZIO!$A$3))&lt;&gt;"",INDEX(Tendina_Settori,SERVIZIO!$A$3)=$B64)=TRUE,GETPIVOTDATA(CONCATENATE(INDEX(Tendina_Indicatori_Grafico,SERVIZIO!$A$1)),$A$1,"Brand",$A64,"Data",DATE(YEAR(INDEX(Tendina_Data,SERVIZIO!$A$2)),MONTH(INDEX(Tendina_Data,SERVIZIO!$A$2)),1),"Settore",INDEX(Tendina_Settori,SERVIZIO!$A$3)),"")),"")</f>
        <v>0</v>
      </c>
      <c r="AH64" s="31">
        <f ca="1">IF(AG64&lt;&gt;"",AG64-(COUNTIF($AG$4:AG64,AG64)/10000),"")</f>
        <v>-2.7000000000000001E-3</v>
      </c>
      <c r="AI64" s="31">
        <f t="shared" ca="1" si="2"/>
        <v>169</v>
      </c>
      <c r="AJ64" s="31"/>
      <c r="AK64" s="31">
        <v>61</v>
      </c>
      <c r="AL64" s="31" t="str">
        <f t="shared" ca="1" si="0"/>
        <v>Brand_234</v>
      </c>
      <c r="AM64" s="31">
        <f t="shared" ca="1" si="1"/>
        <v>2.5</v>
      </c>
      <c r="AN64" s="31" t="str">
        <f ca="1">IF(INDEX(Tendina_Brand_per_Settore,SERVIZIO!$A$4)=$AL64,$AM64,"")</f>
        <v/>
      </c>
    </row>
    <row r="65" spans="1:40" x14ac:dyDescent="0.25">
      <c r="A65" t="s">
        <v>649</v>
      </c>
      <c r="B65" t="s">
        <v>222</v>
      </c>
      <c r="C65" s="31">
        <v>3.5</v>
      </c>
      <c r="D65" s="31">
        <v>0</v>
      </c>
      <c r="E65" s="31">
        <v>3.5</v>
      </c>
      <c r="F65" s="31">
        <v>3.5</v>
      </c>
      <c r="G65" s="31">
        <v>1.2</v>
      </c>
      <c r="H65" s="31">
        <v>4.7</v>
      </c>
      <c r="I65" s="31">
        <v>3.5</v>
      </c>
      <c r="J65" s="31">
        <v>1.2</v>
      </c>
      <c r="K65" s="31">
        <v>4.7</v>
      </c>
      <c r="L65" s="31"/>
      <c r="M65" s="31"/>
      <c r="N65" s="31"/>
      <c r="O65" s="31"/>
      <c r="P65" s="31"/>
      <c r="Q65" s="31"/>
      <c r="R65" s="31"/>
      <c r="S65" s="31"/>
      <c r="T65" s="31"/>
      <c r="U65" s="31"/>
      <c r="V65" s="31"/>
      <c r="W65" s="31"/>
      <c r="X65" s="31"/>
      <c r="Y65" s="31"/>
      <c r="Z65" s="31"/>
      <c r="AA65" s="31"/>
      <c r="AB65" s="31"/>
      <c r="AC65" s="31"/>
      <c r="AD65" s="31"/>
      <c r="AE65" s="31"/>
      <c r="AF65" s="31"/>
      <c r="AG65" s="31">
        <f ca="1">IFERROR(IF(SERVIZIO!$A$3=1,IF(GETPIVOTDATA(CONCATENATE(INDEX(Tendina_Indicatori_Grafico,SERVIZIO!$A$1)),$A$1,"Brand",$A65,"Data",DATE(YEAR(INDEX(Tendina_Data,SERVIZIO!$A$2)),MONTH(INDEX(Tendina_Data,SERVIZIO!$A$2)),1),"Settore",$B65)&lt;&gt;"",GETPIVOTDATA(CONCATENATE(INDEX(Tendina_Indicatori_Grafico,SERVIZIO!$A$1)),$A$1,"Brand",$A65,"Data",DATE(YEAR(INDEX(Tendina_Data,SERVIZIO!$A$2)),MONTH(INDEX(Tendina_Data,SERVIZIO!$A$2)),1),"Settore",$B65),""),IF(AND(GETPIVOTDATA(CONCATENATE(INDEX(Tendina_Indicatori_Grafico,SERVIZIO!$A$1)),$A$1,"Brand",$A65,"Data",DATE(YEAR(INDEX(Tendina_Data,SERVIZIO!$A$2)),MONTH(INDEX(Tendina_Data,SERVIZIO!$A$2)),1),"Settore",INDEX(Tendina_Settori,SERVIZIO!$A$3))&lt;&gt;"",INDEX(Tendina_Settori,SERVIZIO!$A$3)=$B65)=TRUE,GETPIVOTDATA(CONCATENATE(INDEX(Tendina_Indicatori_Grafico,SERVIZIO!$A$1)),$A$1,"Brand",$A65,"Data",DATE(YEAR(INDEX(Tendina_Data,SERVIZIO!$A$2)),MONTH(INDEX(Tendina_Data,SERVIZIO!$A$2)),1),"Settore",INDEX(Tendina_Settori,SERVIZIO!$A$3)),"")),"")</f>
        <v>3.5</v>
      </c>
      <c r="AH65" s="31">
        <f ca="1">IF(AG65&lt;&gt;"",AG65-(COUNTIF($AG$4:AG65,AG65)/10000),"")</f>
        <v>3.4998999999999998</v>
      </c>
      <c r="AI65" s="31">
        <f t="shared" ca="1" si="2"/>
        <v>40</v>
      </c>
      <c r="AJ65" s="31"/>
      <c r="AK65" s="31">
        <v>62</v>
      </c>
      <c r="AL65" s="31" t="str">
        <f t="shared" ca="1" si="0"/>
        <v>Brand_235</v>
      </c>
      <c r="AM65" s="31">
        <f t="shared" ca="1" si="1"/>
        <v>2.5</v>
      </c>
      <c r="AN65" s="31" t="str">
        <f ca="1">IF(INDEX(Tendina_Brand_per_Settore,SERVIZIO!$A$4)=$AL65,$AM65,"")</f>
        <v/>
      </c>
    </row>
    <row r="66" spans="1:40" x14ac:dyDescent="0.25">
      <c r="A66" t="s">
        <v>6</v>
      </c>
      <c r="B66" t="s">
        <v>200</v>
      </c>
      <c r="C66" s="31">
        <v>0</v>
      </c>
      <c r="D66" s="31">
        <v>0</v>
      </c>
      <c r="E66" s="31">
        <v>0</v>
      </c>
      <c r="F66" s="31">
        <v>0</v>
      </c>
      <c r="G66" s="31">
        <v>0</v>
      </c>
      <c r="H66" s="31">
        <v>0</v>
      </c>
      <c r="I66" s="31">
        <v>0</v>
      </c>
      <c r="J66" s="31">
        <v>0</v>
      </c>
      <c r="K66" s="31">
        <v>0</v>
      </c>
      <c r="L66" s="31"/>
      <c r="M66" s="31"/>
      <c r="N66" s="31"/>
      <c r="O66" s="31"/>
      <c r="P66" s="31"/>
      <c r="Q66" s="31"/>
      <c r="R66" s="31"/>
      <c r="S66" s="31"/>
      <c r="T66" s="31"/>
      <c r="U66" s="31"/>
      <c r="V66" s="31"/>
      <c r="W66" s="31"/>
      <c r="X66" s="31"/>
      <c r="Y66" s="31"/>
      <c r="Z66" s="31"/>
      <c r="AA66" s="31"/>
      <c r="AB66" s="31"/>
      <c r="AC66" s="31"/>
      <c r="AD66" s="31"/>
      <c r="AE66" s="31"/>
      <c r="AF66" s="31"/>
      <c r="AG66" s="31">
        <f ca="1">IFERROR(IF(SERVIZIO!$A$3=1,IF(GETPIVOTDATA(CONCATENATE(INDEX(Tendina_Indicatori_Grafico,SERVIZIO!$A$1)),$A$1,"Brand",$A66,"Data",DATE(YEAR(INDEX(Tendina_Data,SERVIZIO!$A$2)),MONTH(INDEX(Tendina_Data,SERVIZIO!$A$2)),1),"Settore",$B66)&lt;&gt;"",GETPIVOTDATA(CONCATENATE(INDEX(Tendina_Indicatori_Grafico,SERVIZIO!$A$1)),$A$1,"Brand",$A66,"Data",DATE(YEAR(INDEX(Tendina_Data,SERVIZIO!$A$2)),MONTH(INDEX(Tendina_Data,SERVIZIO!$A$2)),1),"Settore",$B66),""),IF(AND(GETPIVOTDATA(CONCATENATE(INDEX(Tendina_Indicatori_Grafico,SERVIZIO!$A$1)),$A$1,"Brand",$A66,"Data",DATE(YEAR(INDEX(Tendina_Data,SERVIZIO!$A$2)),MONTH(INDEX(Tendina_Data,SERVIZIO!$A$2)),1),"Settore",INDEX(Tendina_Settori,SERVIZIO!$A$3))&lt;&gt;"",INDEX(Tendina_Settori,SERVIZIO!$A$3)=$B66)=TRUE,GETPIVOTDATA(CONCATENATE(INDEX(Tendina_Indicatori_Grafico,SERVIZIO!$A$1)),$A$1,"Brand",$A66,"Data",DATE(YEAR(INDEX(Tendina_Data,SERVIZIO!$A$2)),MONTH(INDEX(Tendina_Data,SERVIZIO!$A$2)),1),"Settore",INDEX(Tendina_Settori,SERVIZIO!$A$3)),"")),"")</f>
        <v>0</v>
      </c>
      <c r="AH66" s="31">
        <f ca="1">IF(AG66&lt;&gt;"",AG66-(COUNTIF($AG$4:AG66,AG66)/10000),"")</f>
        <v>-2.8E-3</v>
      </c>
      <c r="AI66" s="31">
        <f t="shared" ca="1" si="2"/>
        <v>170</v>
      </c>
      <c r="AJ66" s="31"/>
      <c r="AK66" s="31">
        <v>63</v>
      </c>
      <c r="AL66" s="31" t="str">
        <f t="shared" ca="1" si="0"/>
        <v>Brand_102</v>
      </c>
      <c r="AM66" s="31">
        <f t="shared" ca="1" si="1"/>
        <v>2.2000000000000002</v>
      </c>
      <c r="AN66" s="31" t="str">
        <f ca="1">IF(INDEX(Tendina_Brand_per_Settore,SERVIZIO!$A$4)=$AL66,$AM66,"")</f>
        <v/>
      </c>
    </row>
    <row r="67" spans="1:40" x14ac:dyDescent="0.25">
      <c r="A67" t="s">
        <v>651</v>
      </c>
      <c r="B67" t="s">
        <v>206</v>
      </c>
      <c r="C67" s="31">
        <v>0</v>
      </c>
      <c r="D67" s="31">
        <v>0</v>
      </c>
      <c r="E67" s="31">
        <v>0</v>
      </c>
      <c r="F67" s="31">
        <v>0</v>
      </c>
      <c r="G67" s="31">
        <v>0</v>
      </c>
      <c r="H67" s="31">
        <v>0</v>
      </c>
      <c r="I67" s="31">
        <v>0</v>
      </c>
      <c r="J67" s="31">
        <v>0</v>
      </c>
      <c r="K67" s="31">
        <v>0</v>
      </c>
      <c r="L67" s="31"/>
      <c r="M67" s="31"/>
      <c r="N67" s="31"/>
      <c r="O67" s="31"/>
      <c r="P67" s="31"/>
      <c r="Q67" s="31"/>
      <c r="R67" s="31"/>
      <c r="S67" s="31"/>
      <c r="T67" s="31"/>
      <c r="U67" s="31"/>
      <c r="V67" s="31"/>
      <c r="W67" s="31"/>
      <c r="X67" s="31"/>
      <c r="Y67" s="31"/>
      <c r="Z67" s="31"/>
      <c r="AA67" s="31"/>
      <c r="AB67" s="31"/>
      <c r="AC67" s="31"/>
      <c r="AD67" s="31"/>
      <c r="AE67" s="31"/>
      <c r="AF67" s="31"/>
      <c r="AG67" s="31">
        <f ca="1">IFERROR(IF(SERVIZIO!$A$3=1,IF(GETPIVOTDATA(CONCATENATE(INDEX(Tendina_Indicatori_Grafico,SERVIZIO!$A$1)),$A$1,"Brand",$A67,"Data",DATE(YEAR(INDEX(Tendina_Data,SERVIZIO!$A$2)),MONTH(INDEX(Tendina_Data,SERVIZIO!$A$2)),1),"Settore",$B67)&lt;&gt;"",GETPIVOTDATA(CONCATENATE(INDEX(Tendina_Indicatori_Grafico,SERVIZIO!$A$1)),$A$1,"Brand",$A67,"Data",DATE(YEAR(INDEX(Tendina_Data,SERVIZIO!$A$2)),MONTH(INDEX(Tendina_Data,SERVIZIO!$A$2)),1),"Settore",$B67),""),IF(AND(GETPIVOTDATA(CONCATENATE(INDEX(Tendina_Indicatori_Grafico,SERVIZIO!$A$1)),$A$1,"Brand",$A67,"Data",DATE(YEAR(INDEX(Tendina_Data,SERVIZIO!$A$2)),MONTH(INDEX(Tendina_Data,SERVIZIO!$A$2)),1),"Settore",INDEX(Tendina_Settori,SERVIZIO!$A$3))&lt;&gt;"",INDEX(Tendina_Settori,SERVIZIO!$A$3)=$B67)=TRUE,GETPIVOTDATA(CONCATENATE(INDEX(Tendina_Indicatori_Grafico,SERVIZIO!$A$1)),$A$1,"Brand",$A67,"Data",DATE(YEAR(INDEX(Tendina_Data,SERVIZIO!$A$2)),MONTH(INDEX(Tendina_Data,SERVIZIO!$A$2)),1),"Settore",INDEX(Tendina_Settori,SERVIZIO!$A$3)),"")),"")</f>
        <v>0</v>
      </c>
      <c r="AH67" s="31">
        <f ca="1">IF(AG67&lt;&gt;"",AG67-(COUNTIF($AG$4:AG67,AG67)/10000),"")</f>
        <v>-2.8999999999999998E-3</v>
      </c>
      <c r="AI67" s="31">
        <f t="shared" ca="1" si="2"/>
        <v>171</v>
      </c>
      <c r="AJ67" s="31"/>
      <c r="AK67" s="31">
        <v>64</v>
      </c>
      <c r="AL67" s="31" t="str">
        <f t="shared" ca="1" si="0"/>
        <v>Brand_141</v>
      </c>
      <c r="AM67" s="31">
        <f t="shared" ca="1" si="1"/>
        <v>2.2000000000000002</v>
      </c>
      <c r="AN67" s="31" t="str">
        <f ca="1">IF(INDEX(Tendina_Brand_per_Settore,SERVIZIO!$A$4)=$AL67,$AM67,"")</f>
        <v/>
      </c>
    </row>
    <row r="68" spans="1:40" x14ac:dyDescent="0.25">
      <c r="A68" t="s">
        <v>652</v>
      </c>
      <c r="B68" t="s">
        <v>200</v>
      </c>
      <c r="C68" s="31"/>
      <c r="D68" s="31"/>
      <c r="E68" s="31"/>
      <c r="F68" s="31">
        <v>0</v>
      </c>
      <c r="G68" s="31">
        <v>0</v>
      </c>
      <c r="H68" s="31">
        <v>0</v>
      </c>
      <c r="I68" s="31">
        <v>0</v>
      </c>
      <c r="J68" s="31">
        <v>0</v>
      </c>
      <c r="K68" s="31">
        <v>0</v>
      </c>
      <c r="L68" s="31"/>
      <c r="M68" s="31"/>
      <c r="N68" s="31"/>
      <c r="O68" s="31"/>
      <c r="P68" s="31"/>
      <c r="Q68" s="31"/>
      <c r="R68" s="31"/>
      <c r="S68" s="31"/>
      <c r="T68" s="31"/>
      <c r="U68" s="31"/>
      <c r="V68" s="31"/>
      <c r="W68" s="31"/>
      <c r="X68" s="31"/>
      <c r="Y68" s="31"/>
      <c r="Z68" s="31"/>
      <c r="AA68" s="31"/>
      <c r="AB68" s="31"/>
      <c r="AC68" s="31"/>
      <c r="AD68" s="31"/>
      <c r="AE68" s="31"/>
      <c r="AF68" s="31"/>
      <c r="AG68" s="31">
        <f ca="1">IFERROR(IF(SERVIZIO!$A$3=1,IF(GETPIVOTDATA(CONCATENATE(INDEX(Tendina_Indicatori_Grafico,SERVIZIO!$A$1)),$A$1,"Brand",$A68,"Data",DATE(YEAR(INDEX(Tendina_Data,SERVIZIO!$A$2)),MONTH(INDEX(Tendina_Data,SERVIZIO!$A$2)),1),"Settore",$B68)&lt;&gt;"",GETPIVOTDATA(CONCATENATE(INDEX(Tendina_Indicatori_Grafico,SERVIZIO!$A$1)),$A$1,"Brand",$A68,"Data",DATE(YEAR(INDEX(Tendina_Data,SERVIZIO!$A$2)),MONTH(INDEX(Tendina_Data,SERVIZIO!$A$2)),1),"Settore",$B68),""),IF(AND(GETPIVOTDATA(CONCATENATE(INDEX(Tendina_Indicatori_Grafico,SERVIZIO!$A$1)),$A$1,"Brand",$A68,"Data",DATE(YEAR(INDEX(Tendina_Data,SERVIZIO!$A$2)),MONTH(INDEX(Tendina_Data,SERVIZIO!$A$2)),1),"Settore",INDEX(Tendina_Settori,SERVIZIO!$A$3))&lt;&gt;"",INDEX(Tendina_Settori,SERVIZIO!$A$3)=$B68)=TRUE,GETPIVOTDATA(CONCATENATE(INDEX(Tendina_Indicatori_Grafico,SERVIZIO!$A$1)),$A$1,"Brand",$A68,"Data",DATE(YEAR(INDEX(Tendina_Data,SERVIZIO!$A$2)),MONTH(INDEX(Tendina_Data,SERVIZIO!$A$2)),1),"Settore",INDEX(Tendina_Settori,SERVIZIO!$A$3)),"")),"")</f>
        <v>0</v>
      </c>
      <c r="AH68" s="31">
        <f ca="1">IF(AG68&lt;&gt;"",AG68-(COUNTIF($AG$4:AG68,AG68)/10000),"")</f>
        <v>-3.0000000000000001E-3</v>
      </c>
      <c r="AI68" s="31">
        <f t="shared" ca="1" si="2"/>
        <v>172</v>
      </c>
      <c r="AJ68" s="31"/>
      <c r="AK68" s="31">
        <v>65</v>
      </c>
      <c r="AL68" s="31" t="str">
        <f t="shared" ref="AL68:AL131" ca="1" si="3">IFERROR(INDEX($A$3:$A$1002,MATCH($AK68,$AI$3:$AI$1002,0)),"")</f>
        <v>Brand_155</v>
      </c>
      <c r="AM68" s="31">
        <f t="shared" ref="AM68:AM131" ca="1" si="4">IFERROR(INDEX($AG$3:$AG$1002,MATCH($AK68,$AI$3:$AI$1002,0)),"")</f>
        <v>2.2000000000000002</v>
      </c>
      <c r="AN68" s="31" t="str">
        <f ca="1">IF(INDEX(Tendina_Brand_per_Settore,SERVIZIO!$A$4)=$AL68,$AM68,"")</f>
        <v/>
      </c>
    </row>
    <row r="69" spans="1:40" x14ac:dyDescent="0.25">
      <c r="A69" t="s">
        <v>653</v>
      </c>
      <c r="B69" t="s">
        <v>222</v>
      </c>
      <c r="C69" s="31">
        <v>1</v>
      </c>
      <c r="D69" s="31">
        <v>0</v>
      </c>
      <c r="E69" s="31">
        <v>1</v>
      </c>
      <c r="F69" s="31">
        <v>1</v>
      </c>
      <c r="G69" s="31">
        <v>1.8</v>
      </c>
      <c r="H69" s="31">
        <v>2.8</v>
      </c>
      <c r="I69" s="31">
        <v>1</v>
      </c>
      <c r="J69" s="31">
        <v>1.8</v>
      </c>
      <c r="K69" s="31">
        <v>2.8</v>
      </c>
      <c r="L69" s="31"/>
      <c r="M69" s="31"/>
      <c r="N69" s="31"/>
      <c r="O69" s="31"/>
      <c r="P69" s="31"/>
      <c r="Q69" s="31"/>
      <c r="R69" s="31"/>
      <c r="S69" s="31"/>
      <c r="T69" s="31"/>
      <c r="U69" s="31"/>
      <c r="V69" s="31"/>
      <c r="W69" s="31"/>
      <c r="X69" s="31"/>
      <c r="Y69" s="31"/>
      <c r="Z69" s="31"/>
      <c r="AA69" s="31"/>
      <c r="AB69" s="31"/>
      <c r="AC69" s="31"/>
      <c r="AD69" s="31"/>
      <c r="AE69" s="31"/>
      <c r="AF69" s="31"/>
      <c r="AG69" s="31">
        <f ca="1">IFERROR(IF(SERVIZIO!$A$3=1,IF(GETPIVOTDATA(CONCATENATE(INDEX(Tendina_Indicatori_Grafico,SERVIZIO!$A$1)),$A$1,"Brand",$A69,"Data",DATE(YEAR(INDEX(Tendina_Data,SERVIZIO!$A$2)),MONTH(INDEX(Tendina_Data,SERVIZIO!$A$2)),1),"Settore",$B69)&lt;&gt;"",GETPIVOTDATA(CONCATENATE(INDEX(Tendina_Indicatori_Grafico,SERVIZIO!$A$1)),$A$1,"Brand",$A69,"Data",DATE(YEAR(INDEX(Tendina_Data,SERVIZIO!$A$2)),MONTH(INDEX(Tendina_Data,SERVIZIO!$A$2)),1),"Settore",$B69),""),IF(AND(GETPIVOTDATA(CONCATENATE(INDEX(Tendina_Indicatori_Grafico,SERVIZIO!$A$1)),$A$1,"Brand",$A69,"Data",DATE(YEAR(INDEX(Tendina_Data,SERVIZIO!$A$2)),MONTH(INDEX(Tendina_Data,SERVIZIO!$A$2)),1),"Settore",INDEX(Tendina_Settori,SERVIZIO!$A$3))&lt;&gt;"",INDEX(Tendina_Settori,SERVIZIO!$A$3)=$B69)=TRUE,GETPIVOTDATA(CONCATENATE(INDEX(Tendina_Indicatori_Grafico,SERVIZIO!$A$1)),$A$1,"Brand",$A69,"Data",DATE(YEAR(INDEX(Tendina_Data,SERVIZIO!$A$2)),MONTH(INDEX(Tendina_Data,SERVIZIO!$A$2)),1),"Settore",INDEX(Tendina_Settori,SERVIZIO!$A$3)),"")),"")</f>
        <v>1</v>
      </c>
      <c r="AH69" s="31">
        <f ca="1">IF(AG69&lt;&gt;"",AG69-(COUNTIF($AG$4:AG69,AG69)/10000),"")</f>
        <v>0.99829999999999997</v>
      </c>
      <c r="AI69" s="31">
        <f t="shared" ref="AI69:AI132" ca="1" si="5">IFERROR(RANK($AH69,$AH$4:$AH$1003),"")</f>
        <v>104</v>
      </c>
      <c r="AJ69" s="31"/>
      <c r="AK69" s="31">
        <v>66</v>
      </c>
      <c r="AL69" s="31" t="str">
        <f t="shared" ca="1" si="3"/>
        <v>Brand_157</v>
      </c>
      <c r="AM69" s="31">
        <f t="shared" ca="1" si="4"/>
        <v>2.2000000000000002</v>
      </c>
      <c r="AN69" s="31" t="str">
        <f ca="1">IF(INDEX(Tendina_Brand_per_Settore,SERVIZIO!$A$4)=$AL69,$AM69,"")</f>
        <v/>
      </c>
    </row>
    <row r="70" spans="1:40" x14ac:dyDescent="0.25">
      <c r="A70" t="s">
        <v>654</v>
      </c>
      <c r="B70" t="s">
        <v>222</v>
      </c>
      <c r="C70" s="31">
        <v>0</v>
      </c>
      <c r="D70" s="31">
        <v>0</v>
      </c>
      <c r="E70" s="31">
        <v>0</v>
      </c>
      <c r="F70" s="31">
        <v>0</v>
      </c>
      <c r="G70" s="31">
        <v>2.5</v>
      </c>
      <c r="H70" s="31">
        <v>2.5</v>
      </c>
      <c r="I70" s="31">
        <v>0</v>
      </c>
      <c r="J70" s="31">
        <v>2.5</v>
      </c>
      <c r="K70" s="31">
        <v>2.5</v>
      </c>
      <c r="L70" s="31"/>
      <c r="M70" s="31"/>
      <c r="N70" s="31"/>
      <c r="O70" s="31"/>
      <c r="P70" s="31"/>
      <c r="Q70" s="31"/>
      <c r="R70" s="31"/>
      <c r="S70" s="31"/>
      <c r="T70" s="31"/>
      <c r="U70" s="31"/>
      <c r="V70" s="31"/>
      <c r="W70" s="31"/>
      <c r="X70" s="31"/>
      <c r="Y70" s="31"/>
      <c r="Z70" s="31"/>
      <c r="AA70" s="31"/>
      <c r="AB70" s="31"/>
      <c r="AC70" s="31"/>
      <c r="AD70" s="31"/>
      <c r="AE70" s="31"/>
      <c r="AF70" s="31"/>
      <c r="AG70" s="31">
        <f ca="1">IFERROR(IF(SERVIZIO!$A$3=1,IF(GETPIVOTDATA(CONCATENATE(INDEX(Tendina_Indicatori_Grafico,SERVIZIO!$A$1)),$A$1,"Brand",$A70,"Data",DATE(YEAR(INDEX(Tendina_Data,SERVIZIO!$A$2)),MONTH(INDEX(Tendina_Data,SERVIZIO!$A$2)),1),"Settore",$B70)&lt;&gt;"",GETPIVOTDATA(CONCATENATE(INDEX(Tendina_Indicatori_Grafico,SERVIZIO!$A$1)),$A$1,"Brand",$A70,"Data",DATE(YEAR(INDEX(Tendina_Data,SERVIZIO!$A$2)),MONTH(INDEX(Tendina_Data,SERVIZIO!$A$2)),1),"Settore",$B70),""),IF(AND(GETPIVOTDATA(CONCATENATE(INDEX(Tendina_Indicatori_Grafico,SERVIZIO!$A$1)),$A$1,"Brand",$A70,"Data",DATE(YEAR(INDEX(Tendina_Data,SERVIZIO!$A$2)),MONTH(INDEX(Tendina_Data,SERVIZIO!$A$2)),1),"Settore",INDEX(Tendina_Settori,SERVIZIO!$A$3))&lt;&gt;"",INDEX(Tendina_Settori,SERVIZIO!$A$3)=$B70)=TRUE,GETPIVOTDATA(CONCATENATE(INDEX(Tendina_Indicatori_Grafico,SERVIZIO!$A$1)),$A$1,"Brand",$A70,"Data",DATE(YEAR(INDEX(Tendina_Data,SERVIZIO!$A$2)),MONTH(INDEX(Tendina_Data,SERVIZIO!$A$2)),1),"Settore",INDEX(Tendina_Settori,SERVIZIO!$A$3)),"")),"")</f>
        <v>0</v>
      </c>
      <c r="AH70" s="31">
        <f ca="1">IF(AG70&lt;&gt;"",AG70-(COUNTIF($AG$4:AG70,AG70)/10000),"")</f>
        <v>-3.0999999999999999E-3</v>
      </c>
      <c r="AI70" s="31">
        <f t="shared" ca="1" si="5"/>
        <v>173</v>
      </c>
      <c r="AJ70" s="31"/>
      <c r="AK70" s="31">
        <v>67</v>
      </c>
      <c r="AL70" s="31" t="str">
        <f t="shared" ca="1" si="3"/>
        <v>Brand_180</v>
      </c>
      <c r="AM70" s="31">
        <f t="shared" ca="1" si="4"/>
        <v>2.2000000000000002</v>
      </c>
      <c r="AN70" s="31" t="str">
        <f ca="1">IF(INDEX(Tendina_Brand_per_Settore,SERVIZIO!$A$4)=$AL70,$AM70,"")</f>
        <v/>
      </c>
    </row>
    <row r="71" spans="1:40" x14ac:dyDescent="0.25">
      <c r="A71" t="s">
        <v>655</v>
      </c>
      <c r="B71" t="s">
        <v>214</v>
      </c>
      <c r="C71" s="31">
        <v>6.3</v>
      </c>
      <c r="D71" s="31">
        <v>0</v>
      </c>
      <c r="E71" s="31">
        <v>6.3</v>
      </c>
      <c r="F71" s="31">
        <v>8.5</v>
      </c>
      <c r="G71" s="31">
        <v>5.5</v>
      </c>
      <c r="H71" s="31">
        <v>14</v>
      </c>
      <c r="I71" s="31">
        <v>8.5</v>
      </c>
      <c r="J71" s="31">
        <v>5.5</v>
      </c>
      <c r="K71" s="31">
        <v>14</v>
      </c>
      <c r="L71" s="31"/>
      <c r="M71" s="31"/>
      <c r="N71" s="31"/>
      <c r="O71" s="31"/>
      <c r="P71" s="31"/>
      <c r="Q71" s="31"/>
      <c r="R71" s="31"/>
      <c r="S71" s="31"/>
      <c r="T71" s="31"/>
      <c r="U71" s="31"/>
      <c r="V71" s="31"/>
      <c r="W71" s="31"/>
      <c r="X71" s="31"/>
      <c r="Y71" s="31"/>
      <c r="Z71" s="31"/>
      <c r="AA71" s="31"/>
      <c r="AB71" s="31"/>
      <c r="AC71" s="31"/>
      <c r="AD71" s="31"/>
      <c r="AE71" s="31"/>
      <c r="AF71" s="31"/>
      <c r="AG71" s="31">
        <f ca="1">IFERROR(IF(SERVIZIO!$A$3=1,IF(GETPIVOTDATA(CONCATENATE(INDEX(Tendina_Indicatori_Grafico,SERVIZIO!$A$1)),$A$1,"Brand",$A71,"Data",DATE(YEAR(INDEX(Tendina_Data,SERVIZIO!$A$2)),MONTH(INDEX(Tendina_Data,SERVIZIO!$A$2)),1),"Settore",$B71)&lt;&gt;"",GETPIVOTDATA(CONCATENATE(INDEX(Tendina_Indicatori_Grafico,SERVIZIO!$A$1)),$A$1,"Brand",$A71,"Data",DATE(YEAR(INDEX(Tendina_Data,SERVIZIO!$A$2)),MONTH(INDEX(Tendina_Data,SERVIZIO!$A$2)),1),"Settore",$B71),""),IF(AND(GETPIVOTDATA(CONCATENATE(INDEX(Tendina_Indicatori_Grafico,SERVIZIO!$A$1)),$A$1,"Brand",$A71,"Data",DATE(YEAR(INDEX(Tendina_Data,SERVIZIO!$A$2)),MONTH(INDEX(Tendina_Data,SERVIZIO!$A$2)),1),"Settore",INDEX(Tendina_Settori,SERVIZIO!$A$3))&lt;&gt;"",INDEX(Tendina_Settori,SERVIZIO!$A$3)=$B71)=TRUE,GETPIVOTDATA(CONCATENATE(INDEX(Tendina_Indicatori_Grafico,SERVIZIO!$A$1)),$A$1,"Brand",$A71,"Data",DATE(YEAR(INDEX(Tendina_Data,SERVIZIO!$A$2)),MONTH(INDEX(Tendina_Data,SERVIZIO!$A$2)),1),"Settore",INDEX(Tendina_Settori,SERVIZIO!$A$3)),"")),"")</f>
        <v>8.5</v>
      </c>
      <c r="AH71" s="31">
        <f ca="1">IF(AG71&lt;&gt;"",AG71-(COUNTIF($AG$4:AG71,AG71)/10000),"")</f>
        <v>8.4999000000000002</v>
      </c>
      <c r="AI71" s="31">
        <f t="shared" ca="1" si="5"/>
        <v>2</v>
      </c>
      <c r="AJ71" s="31"/>
      <c r="AK71" s="31">
        <v>68</v>
      </c>
      <c r="AL71" s="31" t="str">
        <f t="shared" ca="1" si="3"/>
        <v>Brand_186</v>
      </c>
      <c r="AM71" s="31">
        <f t="shared" ca="1" si="4"/>
        <v>2.2000000000000002</v>
      </c>
      <c r="AN71" s="31" t="str">
        <f ca="1">IF(INDEX(Tendina_Brand_per_Settore,SERVIZIO!$A$4)=$AL71,$AM71,"")</f>
        <v/>
      </c>
    </row>
    <row r="72" spans="1:40" x14ac:dyDescent="0.25">
      <c r="A72" t="s">
        <v>657</v>
      </c>
      <c r="B72" t="s">
        <v>200</v>
      </c>
      <c r="C72" s="31"/>
      <c r="D72" s="31"/>
      <c r="E72" s="31"/>
      <c r="F72" s="31">
        <v>3.7</v>
      </c>
      <c r="G72" s="31">
        <v>3</v>
      </c>
      <c r="H72" s="31">
        <v>6.7</v>
      </c>
      <c r="I72" s="31">
        <v>3.7</v>
      </c>
      <c r="J72" s="31">
        <v>3</v>
      </c>
      <c r="K72" s="31">
        <v>6.7</v>
      </c>
      <c r="L72" s="31"/>
      <c r="M72" s="31"/>
      <c r="N72" s="31"/>
      <c r="O72" s="31"/>
      <c r="P72" s="31"/>
      <c r="Q72" s="31"/>
      <c r="R72" s="31"/>
      <c r="S72" s="31"/>
      <c r="T72" s="31"/>
      <c r="U72" s="31"/>
      <c r="V72" s="31"/>
      <c r="W72" s="31"/>
      <c r="X72" s="31"/>
      <c r="Y72" s="31"/>
      <c r="Z72" s="31"/>
      <c r="AA72" s="31"/>
      <c r="AB72" s="31"/>
      <c r="AC72" s="31"/>
      <c r="AD72" s="31"/>
      <c r="AE72" s="31"/>
      <c r="AF72" s="31"/>
      <c r="AG72" s="31">
        <f ca="1">IFERROR(IF(SERVIZIO!$A$3=1,IF(GETPIVOTDATA(CONCATENATE(INDEX(Tendina_Indicatori_Grafico,SERVIZIO!$A$1)),$A$1,"Brand",$A72,"Data",DATE(YEAR(INDEX(Tendina_Data,SERVIZIO!$A$2)),MONTH(INDEX(Tendina_Data,SERVIZIO!$A$2)),1),"Settore",$B72)&lt;&gt;"",GETPIVOTDATA(CONCATENATE(INDEX(Tendina_Indicatori_Grafico,SERVIZIO!$A$1)),$A$1,"Brand",$A72,"Data",DATE(YEAR(INDEX(Tendina_Data,SERVIZIO!$A$2)),MONTH(INDEX(Tendina_Data,SERVIZIO!$A$2)),1),"Settore",$B72),""),IF(AND(GETPIVOTDATA(CONCATENATE(INDEX(Tendina_Indicatori_Grafico,SERVIZIO!$A$1)),$A$1,"Brand",$A72,"Data",DATE(YEAR(INDEX(Tendina_Data,SERVIZIO!$A$2)),MONTH(INDEX(Tendina_Data,SERVIZIO!$A$2)),1),"Settore",INDEX(Tendina_Settori,SERVIZIO!$A$3))&lt;&gt;"",INDEX(Tendina_Settori,SERVIZIO!$A$3)=$B72)=TRUE,GETPIVOTDATA(CONCATENATE(INDEX(Tendina_Indicatori_Grafico,SERVIZIO!$A$1)),$A$1,"Brand",$A72,"Data",DATE(YEAR(INDEX(Tendina_Data,SERVIZIO!$A$2)),MONTH(INDEX(Tendina_Data,SERVIZIO!$A$2)),1),"Settore",INDEX(Tendina_Settori,SERVIZIO!$A$3)),"")),"")</f>
        <v>3.7</v>
      </c>
      <c r="AH72" s="31">
        <f ca="1">IF(AG72&lt;&gt;"",AG72-(COUNTIF($AG$4:AG72,AG72)/10000),"")</f>
        <v>3.6997</v>
      </c>
      <c r="AI72" s="31">
        <f t="shared" ca="1" si="5"/>
        <v>37</v>
      </c>
      <c r="AJ72" s="31"/>
      <c r="AK72" s="31">
        <v>69</v>
      </c>
      <c r="AL72" s="31" t="str">
        <f t="shared" ca="1" si="3"/>
        <v>Brand_231</v>
      </c>
      <c r="AM72" s="31">
        <f t="shared" ca="1" si="4"/>
        <v>2.2000000000000002</v>
      </c>
      <c r="AN72" s="31" t="str">
        <f ca="1">IF(INDEX(Tendina_Brand_per_Settore,SERVIZIO!$A$4)=$AL72,$AM72,"")</f>
        <v/>
      </c>
    </row>
    <row r="73" spans="1:40" x14ac:dyDescent="0.25">
      <c r="A73" t="s">
        <v>659</v>
      </c>
      <c r="B73" t="s">
        <v>564</v>
      </c>
      <c r="C73" s="31"/>
      <c r="D73" s="31"/>
      <c r="E73" s="31"/>
      <c r="F73" s="31"/>
      <c r="G73" s="31"/>
      <c r="H73" s="31"/>
      <c r="I73" s="31">
        <v>0</v>
      </c>
      <c r="J73" s="31">
        <v>0</v>
      </c>
      <c r="K73" s="31">
        <v>0</v>
      </c>
      <c r="L73" s="31"/>
      <c r="M73" s="31"/>
      <c r="N73" s="31"/>
      <c r="O73" s="31"/>
      <c r="P73" s="31"/>
      <c r="Q73" s="31"/>
      <c r="R73" s="31"/>
      <c r="S73" s="31"/>
      <c r="T73" s="31"/>
      <c r="U73" s="31"/>
      <c r="V73" s="31"/>
      <c r="W73" s="31"/>
      <c r="X73" s="31"/>
      <c r="Y73" s="31"/>
      <c r="Z73" s="31"/>
      <c r="AA73" s="31"/>
      <c r="AB73" s="31"/>
      <c r="AC73" s="31"/>
      <c r="AD73" s="31"/>
      <c r="AE73" s="31"/>
      <c r="AF73" s="31"/>
      <c r="AG73" s="31">
        <f ca="1">IFERROR(IF(SERVIZIO!$A$3=1,IF(GETPIVOTDATA(CONCATENATE(INDEX(Tendina_Indicatori_Grafico,SERVIZIO!$A$1)),$A$1,"Brand",$A73,"Data",DATE(YEAR(INDEX(Tendina_Data,SERVIZIO!$A$2)),MONTH(INDEX(Tendina_Data,SERVIZIO!$A$2)),1),"Settore",$B73)&lt;&gt;"",GETPIVOTDATA(CONCATENATE(INDEX(Tendina_Indicatori_Grafico,SERVIZIO!$A$1)),$A$1,"Brand",$A73,"Data",DATE(YEAR(INDEX(Tendina_Data,SERVIZIO!$A$2)),MONTH(INDEX(Tendina_Data,SERVIZIO!$A$2)),1),"Settore",$B73),""),IF(AND(GETPIVOTDATA(CONCATENATE(INDEX(Tendina_Indicatori_Grafico,SERVIZIO!$A$1)),$A$1,"Brand",$A73,"Data",DATE(YEAR(INDEX(Tendina_Data,SERVIZIO!$A$2)),MONTH(INDEX(Tendina_Data,SERVIZIO!$A$2)),1),"Settore",INDEX(Tendina_Settori,SERVIZIO!$A$3))&lt;&gt;"",INDEX(Tendina_Settori,SERVIZIO!$A$3)=$B73)=TRUE,GETPIVOTDATA(CONCATENATE(INDEX(Tendina_Indicatori_Grafico,SERVIZIO!$A$1)),$A$1,"Brand",$A73,"Data",DATE(YEAR(INDEX(Tendina_Data,SERVIZIO!$A$2)),MONTH(INDEX(Tendina_Data,SERVIZIO!$A$2)),1),"Settore",INDEX(Tendina_Settori,SERVIZIO!$A$3)),"")),"")</f>
        <v>0</v>
      </c>
      <c r="AH73" s="31">
        <f ca="1">IF(AG73&lt;&gt;"",AG73-(COUNTIF($AG$4:AG73,AG73)/10000),"")</f>
        <v>-3.2000000000000002E-3</v>
      </c>
      <c r="AI73" s="31">
        <f t="shared" ca="1" si="5"/>
        <v>174</v>
      </c>
      <c r="AJ73" s="31"/>
      <c r="AK73" s="31">
        <v>70</v>
      </c>
      <c r="AL73" s="31" t="str">
        <f t="shared" ca="1" si="3"/>
        <v>Brand_251</v>
      </c>
      <c r="AM73" s="31">
        <f t="shared" ca="1" si="4"/>
        <v>2.2000000000000002</v>
      </c>
      <c r="AN73" s="31" t="str">
        <f ca="1">IF(INDEX(Tendina_Brand_per_Settore,SERVIZIO!$A$4)=$AL73,$AM73,"")</f>
        <v/>
      </c>
    </row>
    <row r="74" spans="1:40" x14ac:dyDescent="0.25">
      <c r="A74" t="s">
        <v>661</v>
      </c>
      <c r="B74" t="s">
        <v>222</v>
      </c>
      <c r="C74" s="31">
        <v>0.5</v>
      </c>
      <c r="D74" s="31">
        <v>0</v>
      </c>
      <c r="E74" s="31">
        <v>0.5</v>
      </c>
      <c r="F74" s="31">
        <v>0.5</v>
      </c>
      <c r="G74" s="31">
        <v>1.8</v>
      </c>
      <c r="H74" s="31">
        <v>2.2999999999999998</v>
      </c>
      <c r="I74" s="31">
        <v>0.5</v>
      </c>
      <c r="J74" s="31">
        <v>1.8</v>
      </c>
      <c r="K74" s="31">
        <v>2.2999999999999998</v>
      </c>
      <c r="L74" s="31"/>
      <c r="M74" s="31"/>
      <c r="N74" s="31"/>
      <c r="O74" s="31"/>
      <c r="P74" s="31"/>
      <c r="Q74" s="31"/>
      <c r="R74" s="31"/>
      <c r="S74" s="31"/>
      <c r="T74" s="31"/>
      <c r="U74" s="31"/>
      <c r="V74" s="31"/>
      <c r="W74" s="31"/>
      <c r="X74" s="31"/>
      <c r="Y74" s="31"/>
      <c r="Z74" s="31"/>
      <c r="AA74" s="31"/>
      <c r="AB74" s="31"/>
      <c r="AC74" s="31"/>
      <c r="AD74" s="31"/>
      <c r="AE74" s="31"/>
      <c r="AF74" s="31"/>
      <c r="AG74" s="31">
        <f ca="1">IFERROR(IF(SERVIZIO!$A$3=1,IF(GETPIVOTDATA(CONCATENATE(INDEX(Tendina_Indicatori_Grafico,SERVIZIO!$A$1)),$A$1,"Brand",$A74,"Data",DATE(YEAR(INDEX(Tendina_Data,SERVIZIO!$A$2)),MONTH(INDEX(Tendina_Data,SERVIZIO!$A$2)),1),"Settore",$B74)&lt;&gt;"",GETPIVOTDATA(CONCATENATE(INDEX(Tendina_Indicatori_Grafico,SERVIZIO!$A$1)),$A$1,"Brand",$A74,"Data",DATE(YEAR(INDEX(Tendina_Data,SERVIZIO!$A$2)),MONTH(INDEX(Tendina_Data,SERVIZIO!$A$2)),1),"Settore",$B74),""),IF(AND(GETPIVOTDATA(CONCATENATE(INDEX(Tendina_Indicatori_Grafico,SERVIZIO!$A$1)),$A$1,"Brand",$A74,"Data",DATE(YEAR(INDEX(Tendina_Data,SERVIZIO!$A$2)),MONTH(INDEX(Tendina_Data,SERVIZIO!$A$2)),1),"Settore",INDEX(Tendina_Settori,SERVIZIO!$A$3))&lt;&gt;"",INDEX(Tendina_Settori,SERVIZIO!$A$3)=$B74)=TRUE,GETPIVOTDATA(CONCATENATE(INDEX(Tendina_Indicatori_Grafico,SERVIZIO!$A$1)),$A$1,"Brand",$A74,"Data",DATE(YEAR(INDEX(Tendina_Data,SERVIZIO!$A$2)),MONTH(INDEX(Tendina_Data,SERVIZIO!$A$2)),1),"Settore",INDEX(Tendina_Settori,SERVIZIO!$A$3)),"")),"")</f>
        <v>0.5</v>
      </c>
      <c r="AH74" s="31">
        <f ca="1">IF(AG74&lt;&gt;"",AG74-(COUNTIF($AG$4:AG74,AG74)/10000),"")</f>
        <v>0.49980000000000002</v>
      </c>
      <c r="AI74" s="31">
        <f t="shared" ca="1" si="5"/>
        <v>139</v>
      </c>
      <c r="AJ74" s="31"/>
      <c r="AK74" s="31">
        <v>71</v>
      </c>
      <c r="AL74" s="31" t="str">
        <f t="shared" ca="1" si="3"/>
        <v>Brand_50</v>
      </c>
      <c r="AM74" s="31">
        <f t="shared" ca="1" si="4"/>
        <v>2</v>
      </c>
      <c r="AN74" s="31" t="str">
        <f ca="1">IF(INDEX(Tendina_Brand_per_Settore,SERVIZIO!$A$4)=$AL74,$AM74,"")</f>
        <v/>
      </c>
    </row>
    <row r="75" spans="1:40" x14ac:dyDescent="0.25">
      <c r="A75" t="s">
        <v>662</v>
      </c>
      <c r="B75" t="s">
        <v>214</v>
      </c>
      <c r="C75" s="31">
        <v>1</v>
      </c>
      <c r="D75" s="31">
        <v>0</v>
      </c>
      <c r="E75" s="31">
        <v>1</v>
      </c>
      <c r="F75" s="31">
        <v>3.2</v>
      </c>
      <c r="G75" s="31">
        <v>0</v>
      </c>
      <c r="H75" s="31">
        <v>3.2</v>
      </c>
      <c r="I75" s="31">
        <v>3.2</v>
      </c>
      <c r="J75" s="31">
        <v>0</v>
      </c>
      <c r="K75" s="31">
        <v>3.2</v>
      </c>
      <c r="L75" s="31"/>
      <c r="M75" s="31"/>
      <c r="N75" s="31"/>
      <c r="O75" s="31"/>
      <c r="P75" s="31"/>
      <c r="Q75" s="31"/>
      <c r="R75" s="31"/>
      <c r="S75" s="31"/>
      <c r="T75" s="31"/>
      <c r="U75" s="31"/>
      <c r="V75" s="31"/>
      <c r="W75" s="31"/>
      <c r="X75" s="31"/>
      <c r="Y75" s="31"/>
      <c r="Z75" s="31"/>
      <c r="AA75" s="31"/>
      <c r="AB75" s="31"/>
      <c r="AC75" s="31"/>
      <c r="AD75" s="31"/>
      <c r="AE75" s="31"/>
      <c r="AF75" s="31"/>
      <c r="AG75" s="31">
        <f ca="1">IFERROR(IF(SERVIZIO!$A$3=1,IF(GETPIVOTDATA(CONCATENATE(INDEX(Tendina_Indicatori_Grafico,SERVIZIO!$A$1)),$A$1,"Brand",$A75,"Data",DATE(YEAR(INDEX(Tendina_Data,SERVIZIO!$A$2)),MONTH(INDEX(Tendina_Data,SERVIZIO!$A$2)),1),"Settore",$B75)&lt;&gt;"",GETPIVOTDATA(CONCATENATE(INDEX(Tendina_Indicatori_Grafico,SERVIZIO!$A$1)),$A$1,"Brand",$A75,"Data",DATE(YEAR(INDEX(Tendina_Data,SERVIZIO!$A$2)),MONTH(INDEX(Tendina_Data,SERVIZIO!$A$2)),1),"Settore",$B75),""),IF(AND(GETPIVOTDATA(CONCATENATE(INDEX(Tendina_Indicatori_Grafico,SERVIZIO!$A$1)),$A$1,"Brand",$A75,"Data",DATE(YEAR(INDEX(Tendina_Data,SERVIZIO!$A$2)),MONTH(INDEX(Tendina_Data,SERVIZIO!$A$2)),1),"Settore",INDEX(Tendina_Settori,SERVIZIO!$A$3))&lt;&gt;"",INDEX(Tendina_Settori,SERVIZIO!$A$3)=$B75)=TRUE,GETPIVOTDATA(CONCATENATE(INDEX(Tendina_Indicatori_Grafico,SERVIZIO!$A$1)),$A$1,"Brand",$A75,"Data",DATE(YEAR(INDEX(Tendina_Data,SERVIZIO!$A$2)),MONTH(INDEX(Tendina_Data,SERVIZIO!$A$2)),1),"Settore",INDEX(Tendina_Settori,SERVIZIO!$A$3)),"")),"")</f>
        <v>3.2</v>
      </c>
      <c r="AH75" s="31">
        <f ca="1">IF(AG75&lt;&gt;"",AG75-(COUNTIF($AG$4:AG75,AG75)/10000),"")</f>
        <v>3.1999</v>
      </c>
      <c r="AI75" s="31">
        <f t="shared" ca="1" si="5"/>
        <v>45</v>
      </c>
      <c r="AJ75" s="31"/>
      <c r="AK75" s="31">
        <v>72</v>
      </c>
      <c r="AL75" s="31" t="str">
        <f t="shared" ca="1" si="3"/>
        <v>Brand_59</v>
      </c>
      <c r="AM75" s="31">
        <f t="shared" ca="1" si="4"/>
        <v>2</v>
      </c>
      <c r="AN75" s="31" t="str">
        <f ca="1">IF(INDEX(Tendina_Brand_per_Settore,SERVIZIO!$A$4)=$AL75,$AM75,"")</f>
        <v/>
      </c>
    </row>
    <row r="76" spans="1:40" x14ac:dyDescent="0.25">
      <c r="A76" t="s">
        <v>663</v>
      </c>
      <c r="B76" t="s">
        <v>214</v>
      </c>
      <c r="C76" s="31">
        <v>0</v>
      </c>
      <c r="D76" s="31">
        <v>0</v>
      </c>
      <c r="E76" s="31">
        <v>0</v>
      </c>
      <c r="F76" s="31">
        <v>0</v>
      </c>
      <c r="G76" s="31">
        <v>0</v>
      </c>
      <c r="H76" s="31">
        <v>0</v>
      </c>
      <c r="I76" s="31">
        <v>0</v>
      </c>
      <c r="J76" s="31">
        <v>0</v>
      </c>
      <c r="K76" s="31">
        <v>0</v>
      </c>
      <c r="L76" s="31"/>
      <c r="M76" s="31"/>
      <c r="N76" s="31"/>
      <c r="O76" s="31"/>
      <c r="P76" s="31"/>
      <c r="Q76" s="31"/>
      <c r="R76" s="31"/>
      <c r="S76" s="31"/>
      <c r="T76" s="31"/>
      <c r="U76" s="31"/>
      <c r="V76" s="31"/>
      <c r="W76" s="31"/>
      <c r="X76" s="31"/>
      <c r="Y76" s="31"/>
      <c r="Z76" s="31"/>
      <c r="AA76" s="31"/>
      <c r="AB76" s="31"/>
      <c r="AC76" s="31"/>
      <c r="AD76" s="31"/>
      <c r="AE76" s="31"/>
      <c r="AF76" s="31"/>
      <c r="AG76" s="31">
        <f ca="1">IFERROR(IF(SERVIZIO!$A$3=1,IF(GETPIVOTDATA(CONCATENATE(INDEX(Tendina_Indicatori_Grafico,SERVIZIO!$A$1)),$A$1,"Brand",$A76,"Data",DATE(YEAR(INDEX(Tendina_Data,SERVIZIO!$A$2)),MONTH(INDEX(Tendina_Data,SERVIZIO!$A$2)),1),"Settore",$B76)&lt;&gt;"",GETPIVOTDATA(CONCATENATE(INDEX(Tendina_Indicatori_Grafico,SERVIZIO!$A$1)),$A$1,"Brand",$A76,"Data",DATE(YEAR(INDEX(Tendina_Data,SERVIZIO!$A$2)),MONTH(INDEX(Tendina_Data,SERVIZIO!$A$2)),1),"Settore",$B76),""),IF(AND(GETPIVOTDATA(CONCATENATE(INDEX(Tendina_Indicatori_Grafico,SERVIZIO!$A$1)),$A$1,"Brand",$A76,"Data",DATE(YEAR(INDEX(Tendina_Data,SERVIZIO!$A$2)),MONTH(INDEX(Tendina_Data,SERVIZIO!$A$2)),1),"Settore",INDEX(Tendina_Settori,SERVIZIO!$A$3))&lt;&gt;"",INDEX(Tendina_Settori,SERVIZIO!$A$3)=$B76)=TRUE,GETPIVOTDATA(CONCATENATE(INDEX(Tendina_Indicatori_Grafico,SERVIZIO!$A$1)),$A$1,"Brand",$A76,"Data",DATE(YEAR(INDEX(Tendina_Data,SERVIZIO!$A$2)),MONTH(INDEX(Tendina_Data,SERVIZIO!$A$2)),1),"Settore",INDEX(Tendina_Settori,SERVIZIO!$A$3)),"")),"")</f>
        <v>0</v>
      </c>
      <c r="AH76" s="31">
        <f ca="1">IF(AG76&lt;&gt;"",AG76-(COUNTIF($AG$4:AG76,AG76)/10000),"")</f>
        <v>-3.3E-3</v>
      </c>
      <c r="AI76" s="31">
        <f t="shared" ca="1" si="5"/>
        <v>175</v>
      </c>
      <c r="AJ76" s="31"/>
      <c r="AK76" s="31">
        <v>73</v>
      </c>
      <c r="AL76" s="31" t="str">
        <f t="shared" ca="1" si="3"/>
        <v>Brand_85</v>
      </c>
      <c r="AM76" s="31">
        <f t="shared" ca="1" si="4"/>
        <v>2</v>
      </c>
      <c r="AN76" s="31" t="str">
        <f ca="1">IF(INDEX(Tendina_Brand_per_Settore,SERVIZIO!$A$4)=$AL76,$AM76,"")</f>
        <v/>
      </c>
    </row>
    <row r="77" spans="1:40" x14ac:dyDescent="0.25">
      <c r="A77" t="s">
        <v>665</v>
      </c>
      <c r="B77" t="s">
        <v>200</v>
      </c>
      <c r="C77" s="31"/>
      <c r="D77" s="31"/>
      <c r="E77" s="31"/>
      <c r="F77" s="31"/>
      <c r="G77" s="31"/>
      <c r="H77" s="31"/>
      <c r="I77" s="31">
        <v>1.5</v>
      </c>
      <c r="J77" s="31">
        <v>0</v>
      </c>
      <c r="K77" s="31">
        <v>1.5</v>
      </c>
      <c r="L77" s="31"/>
      <c r="M77" s="31"/>
      <c r="N77" s="31"/>
      <c r="O77" s="31"/>
      <c r="P77" s="31"/>
      <c r="Q77" s="31"/>
      <c r="R77" s="31"/>
      <c r="S77" s="31"/>
      <c r="T77" s="31"/>
      <c r="U77" s="31"/>
      <c r="V77" s="31"/>
      <c r="W77" s="31"/>
      <c r="X77" s="31"/>
      <c r="Y77" s="31"/>
      <c r="Z77" s="31"/>
      <c r="AA77" s="31"/>
      <c r="AB77" s="31"/>
      <c r="AC77" s="31"/>
      <c r="AD77" s="31"/>
      <c r="AE77" s="31"/>
      <c r="AF77" s="31"/>
      <c r="AG77" s="31">
        <f ca="1">IFERROR(IF(SERVIZIO!$A$3=1,IF(GETPIVOTDATA(CONCATENATE(INDEX(Tendina_Indicatori_Grafico,SERVIZIO!$A$1)),$A$1,"Brand",$A77,"Data",DATE(YEAR(INDEX(Tendina_Data,SERVIZIO!$A$2)),MONTH(INDEX(Tendina_Data,SERVIZIO!$A$2)),1),"Settore",$B77)&lt;&gt;"",GETPIVOTDATA(CONCATENATE(INDEX(Tendina_Indicatori_Grafico,SERVIZIO!$A$1)),$A$1,"Brand",$A77,"Data",DATE(YEAR(INDEX(Tendina_Data,SERVIZIO!$A$2)),MONTH(INDEX(Tendina_Data,SERVIZIO!$A$2)),1),"Settore",$B77),""),IF(AND(GETPIVOTDATA(CONCATENATE(INDEX(Tendina_Indicatori_Grafico,SERVIZIO!$A$1)),$A$1,"Brand",$A77,"Data",DATE(YEAR(INDEX(Tendina_Data,SERVIZIO!$A$2)),MONTH(INDEX(Tendina_Data,SERVIZIO!$A$2)),1),"Settore",INDEX(Tendina_Settori,SERVIZIO!$A$3))&lt;&gt;"",INDEX(Tendina_Settori,SERVIZIO!$A$3)=$B77)=TRUE,GETPIVOTDATA(CONCATENATE(INDEX(Tendina_Indicatori_Grafico,SERVIZIO!$A$1)),$A$1,"Brand",$A77,"Data",DATE(YEAR(INDEX(Tendina_Data,SERVIZIO!$A$2)),MONTH(INDEX(Tendina_Data,SERVIZIO!$A$2)),1),"Settore",INDEX(Tendina_Settori,SERVIZIO!$A$3)),"")),"")</f>
        <v>1.5</v>
      </c>
      <c r="AH77" s="31">
        <f ca="1">IF(AG77&lt;&gt;"",AG77-(COUNTIF($AG$4:AG77,AG77)/10000),"")</f>
        <v>1.4998</v>
      </c>
      <c r="AI77" s="31">
        <f t="shared" ca="1" si="5"/>
        <v>82</v>
      </c>
      <c r="AJ77" s="31"/>
      <c r="AK77" s="31">
        <v>74</v>
      </c>
      <c r="AL77" s="31" t="str">
        <f t="shared" ca="1" si="3"/>
        <v>Brand_114</v>
      </c>
      <c r="AM77" s="31">
        <f t="shared" ca="1" si="4"/>
        <v>2</v>
      </c>
      <c r="AN77" s="31" t="str">
        <f ca="1">IF(INDEX(Tendina_Brand_per_Settore,SERVIZIO!$A$4)=$AL77,$AM77,"")</f>
        <v/>
      </c>
    </row>
    <row r="78" spans="1:40" x14ac:dyDescent="0.25">
      <c r="A78" t="s">
        <v>666</v>
      </c>
      <c r="B78" t="s">
        <v>222</v>
      </c>
      <c r="C78" s="31">
        <v>0</v>
      </c>
      <c r="D78" s="31">
        <v>0</v>
      </c>
      <c r="E78" s="31">
        <v>0</v>
      </c>
      <c r="F78" s="31">
        <v>1</v>
      </c>
      <c r="G78" s="31">
        <v>0</v>
      </c>
      <c r="H78" s="31">
        <v>1</v>
      </c>
      <c r="I78" s="31">
        <v>1</v>
      </c>
      <c r="J78" s="31">
        <v>0</v>
      </c>
      <c r="K78" s="31">
        <v>1</v>
      </c>
      <c r="L78" s="31"/>
      <c r="M78" s="31"/>
      <c r="N78" s="31"/>
      <c r="O78" s="31"/>
      <c r="P78" s="31"/>
      <c r="Q78" s="31"/>
      <c r="R78" s="31"/>
      <c r="S78" s="31"/>
      <c r="T78" s="31"/>
      <c r="U78" s="31"/>
      <c r="V78" s="31"/>
      <c r="W78" s="31"/>
      <c r="X78" s="31"/>
      <c r="Y78" s="31"/>
      <c r="Z78" s="31"/>
      <c r="AA78" s="31"/>
      <c r="AB78" s="31"/>
      <c r="AC78" s="31"/>
      <c r="AD78" s="31"/>
      <c r="AE78" s="31"/>
      <c r="AF78" s="31"/>
      <c r="AG78" s="31">
        <f ca="1">IFERROR(IF(SERVIZIO!$A$3=1,IF(GETPIVOTDATA(CONCATENATE(INDEX(Tendina_Indicatori_Grafico,SERVIZIO!$A$1)),$A$1,"Brand",$A78,"Data",DATE(YEAR(INDEX(Tendina_Data,SERVIZIO!$A$2)),MONTH(INDEX(Tendina_Data,SERVIZIO!$A$2)),1),"Settore",$B78)&lt;&gt;"",GETPIVOTDATA(CONCATENATE(INDEX(Tendina_Indicatori_Grafico,SERVIZIO!$A$1)),$A$1,"Brand",$A78,"Data",DATE(YEAR(INDEX(Tendina_Data,SERVIZIO!$A$2)),MONTH(INDEX(Tendina_Data,SERVIZIO!$A$2)),1),"Settore",$B78),""),IF(AND(GETPIVOTDATA(CONCATENATE(INDEX(Tendina_Indicatori_Grafico,SERVIZIO!$A$1)),$A$1,"Brand",$A78,"Data",DATE(YEAR(INDEX(Tendina_Data,SERVIZIO!$A$2)),MONTH(INDEX(Tendina_Data,SERVIZIO!$A$2)),1),"Settore",INDEX(Tendina_Settori,SERVIZIO!$A$3))&lt;&gt;"",INDEX(Tendina_Settori,SERVIZIO!$A$3)=$B78)=TRUE,GETPIVOTDATA(CONCATENATE(INDEX(Tendina_Indicatori_Grafico,SERVIZIO!$A$1)),$A$1,"Brand",$A78,"Data",DATE(YEAR(INDEX(Tendina_Data,SERVIZIO!$A$2)),MONTH(INDEX(Tendina_Data,SERVIZIO!$A$2)),1),"Settore",INDEX(Tendina_Settori,SERVIZIO!$A$3)),"")),"")</f>
        <v>1</v>
      </c>
      <c r="AH78" s="31">
        <f ca="1">IF(AG78&lt;&gt;"",AG78-(COUNTIF($AG$4:AG78,AG78)/10000),"")</f>
        <v>0.99819999999999998</v>
      </c>
      <c r="AI78" s="31">
        <f t="shared" ca="1" si="5"/>
        <v>105</v>
      </c>
      <c r="AJ78" s="31"/>
      <c r="AK78" s="31">
        <v>75</v>
      </c>
      <c r="AL78" s="31" t="str">
        <f t="shared" ca="1" si="3"/>
        <v>Brand_163</v>
      </c>
      <c r="AM78" s="31">
        <f t="shared" ca="1" si="4"/>
        <v>2</v>
      </c>
      <c r="AN78" s="31" t="str">
        <f ca="1">IF(INDEX(Tendina_Brand_per_Settore,SERVIZIO!$A$4)=$AL78,$AM78,"")</f>
        <v/>
      </c>
    </row>
    <row r="79" spans="1:40" x14ac:dyDescent="0.25">
      <c r="A79" t="s">
        <v>667</v>
      </c>
      <c r="B79" t="s">
        <v>223</v>
      </c>
      <c r="C79" s="31">
        <v>2.8</v>
      </c>
      <c r="D79" s="31">
        <v>0</v>
      </c>
      <c r="E79" s="31">
        <v>2.8</v>
      </c>
      <c r="F79" s="31">
        <v>2.8</v>
      </c>
      <c r="G79" s="31">
        <v>0.5</v>
      </c>
      <c r="H79" s="31">
        <v>3.3</v>
      </c>
      <c r="I79" s="31">
        <v>2.8</v>
      </c>
      <c r="J79" s="31">
        <v>0.5</v>
      </c>
      <c r="K79" s="31">
        <v>3.3</v>
      </c>
      <c r="L79" s="31"/>
      <c r="M79" s="31"/>
      <c r="N79" s="31"/>
      <c r="O79" s="31"/>
      <c r="P79" s="31"/>
      <c r="Q79" s="31"/>
      <c r="R79" s="31"/>
      <c r="S79" s="31"/>
      <c r="T79" s="31"/>
      <c r="U79" s="31"/>
      <c r="V79" s="31"/>
      <c r="W79" s="31"/>
      <c r="X79" s="31"/>
      <c r="Y79" s="31"/>
      <c r="Z79" s="31"/>
      <c r="AA79" s="31"/>
      <c r="AB79" s="31"/>
      <c r="AC79" s="31"/>
      <c r="AD79" s="31"/>
      <c r="AE79" s="31"/>
      <c r="AF79" s="31"/>
      <c r="AG79" s="31">
        <f ca="1">IFERROR(IF(SERVIZIO!$A$3=1,IF(GETPIVOTDATA(CONCATENATE(INDEX(Tendina_Indicatori_Grafico,SERVIZIO!$A$1)),$A$1,"Brand",$A79,"Data",DATE(YEAR(INDEX(Tendina_Data,SERVIZIO!$A$2)),MONTH(INDEX(Tendina_Data,SERVIZIO!$A$2)),1),"Settore",$B79)&lt;&gt;"",GETPIVOTDATA(CONCATENATE(INDEX(Tendina_Indicatori_Grafico,SERVIZIO!$A$1)),$A$1,"Brand",$A79,"Data",DATE(YEAR(INDEX(Tendina_Data,SERVIZIO!$A$2)),MONTH(INDEX(Tendina_Data,SERVIZIO!$A$2)),1),"Settore",$B79),""),IF(AND(GETPIVOTDATA(CONCATENATE(INDEX(Tendina_Indicatori_Grafico,SERVIZIO!$A$1)),$A$1,"Brand",$A79,"Data",DATE(YEAR(INDEX(Tendina_Data,SERVIZIO!$A$2)),MONTH(INDEX(Tendina_Data,SERVIZIO!$A$2)),1),"Settore",INDEX(Tendina_Settori,SERVIZIO!$A$3))&lt;&gt;"",INDEX(Tendina_Settori,SERVIZIO!$A$3)=$B79)=TRUE,GETPIVOTDATA(CONCATENATE(INDEX(Tendina_Indicatori_Grafico,SERVIZIO!$A$1)),$A$1,"Brand",$A79,"Data",DATE(YEAR(INDEX(Tendina_Data,SERVIZIO!$A$2)),MONTH(INDEX(Tendina_Data,SERVIZIO!$A$2)),1),"Settore",INDEX(Tendina_Settori,SERVIZIO!$A$3)),"")),"")</f>
        <v>2.8</v>
      </c>
      <c r="AH79" s="31">
        <f ca="1">IF(AG79&lt;&gt;"",AG79-(COUNTIF($AG$4:AG79,AG79)/10000),"")</f>
        <v>2.7996999999999996</v>
      </c>
      <c r="AI79" s="31">
        <f t="shared" ca="1" si="5"/>
        <v>53</v>
      </c>
      <c r="AJ79" s="31"/>
      <c r="AK79" s="31">
        <v>76</v>
      </c>
      <c r="AL79" s="31" t="str">
        <f t="shared" ca="1" si="3"/>
        <v>Brand_167</v>
      </c>
      <c r="AM79" s="31">
        <f t="shared" ca="1" si="4"/>
        <v>2</v>
      </c>
      <c r="AN79" s="31" t="str">
        <f ca="1">IF(INDEX(Tendina_Brand_per_Settore,SERVIZIO!$A$4)=$AL79,$AM79,"")</f>
        <v/>
      </c>
    </row>
    <row r="80" spans="1:40" x14ac:dyDescent="0.25">
      <c r="A80" t="s">
        <v>668</v>
      </c>
      <c r="B80" t="s">
        <v>107</v>
      </c>
      <c r="C80" s="31">
        <v>0</v>
      </c>
      <c r="D80" s="31">
        <v>0</v>
      </c>
      <c r="E80" s="31">
        <v>0</v>
      </c>
      <c r="F80" s="31">
        <v>0</v>
      </c>
      <c r="G80" s="31">
        <v>0</v>
      </c>
      <c r="H80" s="31">
        <v>0</v>
      </c>
      <c r="I80" s="31">
        <v>0</v>
      </c>
      <c r="J80" s="31">
        <v>0</v>
      </c>
      <c r="K80" s="31">
        <v>0</v>
      </c>
      <c r="L80" s="31"/>
      <c r="M80" s="31"/>
      <c r="N80" s="31"/>
      <c r="O80" s="31"/>
      <c r="P80" s="31"/>
      <c r="Q80" s="31"/>
      <c r="R80" s="31"/>
      <c r="S80" s="31"/>
      <c r="T80" s="31"/>
      <c r="U80" s="31"/>
      <c r="V80" s="31"/>
      <c r="W80" s="31"/>
      <c r="X80" s="31"/>
      <c r="Y80" s="31"/>
      <c r="Z80" s="31"/>
      <c r="AA80" s="31"/>
      <c r="AB80" s="31"/>
      <c r="AC80" s="31"/>
      <c r="AD80" s="31"/>
      <c r="AE80" s="31"/>
      <c r="AF80" s="31"/>
      <c r="AG80" s="31">
        <f ca="1">IFERROR(IF(SERVIZIO!$A$3=1,IF(GETPIVOTDATA(CONCATENATE(INDEX(Tendina_Indicatori_Grafico,SERVIZIO!$A$1)),$A$1,"Brand",$A80,"Data",DATE(YEAR(INDEX(Tendina_Data,SERVIZIO!$A$2)),MONTH(INDEX(Tendina_Data,SERVIZIO!$A$2)),1),"Settore",$B80)&lt;&gt;"",GETPIVOTDATA(CONCATENATE(INDEX(Tendina_Indicatori_Grafico,SERVIZIO!$A$1)),$A$1,"Brand",$A80,"Data",DATE(YEAR(INDEX(Tendina_Data,SERVIZIO!$A$2)),MONTH(INDEX(Tendina_Data,SERVIZIO!$A$2)),1),"Settore",$B80),""),IF(AND(GETPIVOTDATA(CONCATENATE(INDEX(Tendina_Indicatori_Grafico,SERVIZIO!$A$1)),$A$1,"Brand",$A80,"Data",DATE(YEAR(INDEX(Tendina_Data,SERVIZIO!$A$2)),MONTH(INDEX(Tendina_Data,SERVIZIO!$A$2)),1),"Settore",INDEX(Tendina_Settori,SERVIZIO!$A$3))&lt;&gt;"",INDEX(Tendina_Settori,SERVIZIO!$A$3)=$B80)=TRUE,GETPIVOTDATA(CONCATENATE(INDEX(Tendina_Indicatori_Grafico,SERVIZIO!$A$1)),$A$1,"Brand",$A80,"Data",DATE(YEAR(INDEX(Tendina_Data,SERVIZIO!$A$2)),MONTH(INDEX(Tendina_Data,SERVIZIO!$A$2)),1),"Settore",INDEX(Tendina_Settori,SERVIZIO!$A$3)),"")),"")</f>
        <v>0</v>
      </c>
      <c r="AH80" s="31">
        <f ca="1">IF(AG80&lt;&gt;"",AG80-(COUNTIF($AG$4:AG80,AG80)/10000),"")</f>
        <v>-3.3999999999999998E-3</v>
      </c>
      <c r="AI80" s="31">
        <f t="shared" ca="1" si="5"/>
        <v>176</v>
      </c>
      <c r="AJ80" s="31"/>
      <c r="AK80" s="31">
        <v>77</v>
      </c>
      <c r="AL80" s="31" t="str">
        <f t="shared" ca="1" si="3"/>
        <v>Brand_212</v>
      </c>
      <c r="AM80" s="31">
        <f t="shared" ca="1" si="4"/>
        <v>2</v>
      </c>
      <c r="AN80" s="31" t="str">
        <f ca="1">IF(INDEX(Tendina_Brand_per_Settore,SERVIZIO!$A$4)=$AL80,$AM80,"")</f>
        <v/>
      </c>
    </row>
    <row r="81" spans="1:40" x14ac:dyDescent="0.25">
      <c r="A81" t="s">
        <v>669</v>
      </c>
      <c r="B81" t="s">
        <v>222</v>
      </c>
      <c r="C81" s="31"/>
      <c r="D81" s="31"/>
      <c r="E81" s="31"/>
      <c r="F81" s="31"/>
      <c r="G81" s="31"/>
      <c r="H81" s="31"/>
      <c r="I81" s="31">
        <v>1</v>
      </c>
      <c r="J81" s="31">
        <v>2</v>
      </c>
      <c r="K81" s="31">
        <v>3</v>
      </c>
      <c r="L81" s="31"/>
      <c r="M81" s="31"/>
      <c r="N81" s="31"/>
      <c r="O81" s="31"/>
      <c r="P81" s="31"/>
      <c r="Q81" s="31"/>
      <c r="R81" s="31"/>
      <c r="S81" s="31"/>
      <c r="T81" s="31"/>
      <c r="U81" s="31"/>
      <c r="V81" s="31"/>
      <c r="W81" s="31"/>
      <c r="X81" s="31"/>
      <c r="Y81" s="31"/>
      <c r="Z81" s="31"/>
      <c r="AA81" s="31"/>
      <c r="AB81" s="31"/>
      <c r="AC81" s="31"/>
      <c r="AD81" s="31"/>
      <c r="AE81" s="31"/>
      <c r="AF81" s="31"/>
      <c r="AG81" s="31">
        <f ca="1">IFERROR(IF(SERVIZIO!$A$3=1,IF(GETPIVOTDATA(CONCATENATE(INDEX(Tendina_Indicatori_Grafico,SERVIZIO!$A$1)),$A$1,"Brand",$A81,"Data",DATE(YEAR(INDEX(Tendina_Data,SERVIZIO!$A$2)),MONTH(INDEX(Tendina_Data,SERVIZIO!$A$2)),1),"Settore",$B81)&lt;&gt;"",GETPIVOTDATA(CONCATENATE(INDEX(Tendina_Indicatori_Grafico,SERVIZIO!$A$1)),$A$1,"Brand",$A81,"Data",DATE(YEAR(INDEX(Tendina_Data,SERVIZIO!$A$2)),MONTH(INDEX(Tendina_Data,SERVIZIO!$A$2)),1),"Settore",$B81),""),IF(AND(GETPIVOTDATA(CONCATENATE(INDEX(Tendina_Indicatori_Grafico,SERVIZIO!$A$1)),$A$1,"Brand",$A81,"Data",DATE(YEAR(INDEX(Tendina_Data,SERVIZIO!$A$2)),MONTH(INDEX(Tendina_Data,SERVIZIO!$A$2)),1),"Settore",INDEX(Tendina_Settori,SERVIZIO!$A$3))&lt;&gt;"",INDEX(Tendina_Settori,SERVIZIO!$A$3)=$B81)=TRUE,GETPIVOTDATA(CONCATENATE(INDEX(Tendina_Indicatori_Grafico,SERVIZIO!$A$1)),$A$1,"Brand",$A81,"Data",DATE(YEAR(INDEX(Tendina_Data,SERVIZIO!$A$2)),MONTH(INDEX(Tendina_Data,SERVIZIO!$A$2)),1),"Settore",INDEX(Tendina_Settori,SERVIZIO!$A$3)),"")),"")</f>
        <v>1</v>
      </c>
      <c r="AH81" s="31">
        <f ca="1">IF(AG81&lt;&gt;"",AG81-(COUNTIF($AG$4:AG81,AG81)/10000),"")</f>
        <v>0.99809999999999999</v>
      </c>
      <c r="AI81" s="31">
        <f t="shared" ca="1" si="5"/>
        <v>106</v>
      </c>
      <c r="AJ81" s="31"/>
      <c r="AK81" s="31">
        <v>78</v>
      </c>
      <c r="AL81" s="31" t="str">
        <f t="shared" ca="1" si="3"/>
        <v>Brand_217</v>
      </c>
      <c r="AM81" s="31">
        <f t="shared" ca="1" si="4"/>
        <v>2</v>
      </c>
      <c r="AN81" s="31" t="str">
        <f ca="1">IF(INDEX(Tendina_Brand_per_Settore,SERVIZIO!$A$4)=$AL81,$AM81,"")</f>
        <v/>
      </c>
    </row>
    <row r="82" spans="1:40" x14ac:dyDescent="0.25">
      <c r="A82" t="s">
        <v>670</v>
      </c>
      <c r="B82" t="s">
        <v>564</v>
      </c>
      <c r="C82" s="31"/>
      <c r="D82" s="31"/>
      <c r="E82" s="31"/>
      <c r="F82" s="31"/>
      <c r="G82" s="31"/>
      <c r="H82" s="31"/>
      <c r="I82" s="31">
        <v>0</v>
      </c>
      <c r="J82" s="31">
        <v>0</v>
      </c>
      <c r="K82" s="31">
        <v>0</v>
      </c>
      <c r="L82" s="31"/>
      <c r="M82" s="31"/>
      <c r="N82" s="31"/>
      <c r="O82" s="31"/>
      <c r="P82" s="31"/>
      <c r="Q82" s="31"/>
      <c r="R82" s="31"/>
      <c r="S82" s="31"/>
      <c r="T82" s="31"/>
      <c r="U82" s="31"/>
      <c r="V82" s="31"/>
      <c r="W82" s="31"/>
      <c r="X82" s="31"/>
      <c r="Y82" s="31"/>
      <c r="Z82" s="31"/>
      <c r="AA82" s="31"/>
      <c r="AB82" s="31"/>
      <c r="AC82" s="31"/>
      <c r="AD82" s="31"/>
      <c r="AE82" s="31"/>
      <c r="AF82" s="31"/>
      <c r="AG82" s="31">
        <f ca="1">IFERROR(IF(SERVIZIO!$A$3=1,IF(GETPIVOTDATA(CONCATENATE(INDEX(Tendina_Indicatori_Grafico,SERVIZIO!$A$1)),$A$1,"Brand",$A82,"Data",DATE(YEAR(INDEX(Tendina_Data,SERVIZIO!$A$2)),MONTH(INDEX(Tendina_Data,SERVIZIO!$A$2)),1),"Settore",$B82)&lt;&gt;"",GETPIVOTDATA(CONCATENATE(INDEX(Tendina_Indicatori_Grafico,SERVIZIO!$A$1)),$A$1,"Brand",$A82,"Data",DATE(YEAR(INDEX(Tendina_Data,SERVIZIO!$A$2)),MONTH(INDEX(Tendina_Data,SERVIZIO!$A$2)),1),"Settore",$B82),""),IF(AND(GETPIVOTDATA(CONCATENATE(INDEX(Tendina_Indicatori_Grafico,SERVIZIO!$A$1)),$A$1,"Brand",$A82,"Data",DATE(YEAR(INDEX(Tendina_Data,SERVIZIO!$A$2)),MONTH(INDEX(Tendina_Data,SERVIZIO!$A$2)),1),"Settore",INDEX(Tendina_Settori,SERVIZIO!$A$3))&lt;&gt;"",INDEX(Tendina_Settori,SERVIZIO!$A$3)=$B82)=TRUE,GETPIVOTDATA(CONCATENATE(INDEX(Tendina_Indicatori_Grafico,SERVIZIO!$A$1)),$A$1,"Brand",$A82,"Data",DATE(YEAR(INDEX(Tendina_Data,SERVIZIO!$A$2)),MONTH(INDEX(Tendina_Data,SERVIZIO!$A$2)),1),"Settore",INDEX(Tendina_Settori,SERVIZIO!$A$3)),"")),"")</f>
        <v>0</v>
      </c>
      <c r="AH82" s="31">
        <f ca="1">IF(AG82&lt;&gt;"",AG82-(COUNTIF($AG$4:AG82,AG82)/10000),"")</f>
        <v>-3.5000000000000001E-3</v>
      </c>
      <c r="AI82" s="31">
        <f t="shared" ca="1" si="5"/>
        <v>177</v>
      </c>
      <c r="AJ82" s="31"/>
      <c r="AK82" s="31">
        <v>79</v>
      </c>
      <c r="AL82" s="31" t="str">
        <f t="shared" ca="1" si="3"/>
        <v>Brand_232</v>
      </c>
      <c r="AM82" s="31">
        <f t="shared" ca="1" si="4"/>
        <v>2</v>
      </c>
      <c r="AN82" s="31" t="str">
        <f ca="1">IF(INDEX(Tendina_Brand_per_Settore,SERVIZIO!$A$4)=$AL82,$AM82,"")</f>
        <v/>
      </c>
    </row>
    <row r="83" spans="1:40" x14ac:dyDescent="0.25">
      <c r="A83" t="s">
        <v>671</v>
      </c>
      <c r="B83" t="s">
        <v>206</v>
      </c>
      <c r="C83" s="31">
        <v>0</v>
      </c>
      <c r="D83" s="31">
        <v>0</v>
      </c>
      <c r="E83" s="31">
        <v>0</v>
      </c>
      <c r="F83" s="31">
        <v>0</v>
      </c>
      <c r="G83" s="31">
        <v>0</v>
      </c>
      <c r="H83" s="31">
        <v>0</v>
      </c>
      <c r="I83" s="31">
        <v>0</v>
      </c>
      <c r="J83" s="31">
        <v>0</v>
      </c>
      <c r="K83" s="31">
        <v>0</v>
      </c>
      <c r="L83" s="31"/>
      <c r="M83" s="31"/>
      <c r="N83" s="31"/>
      <c r="O83" s="31"/>
      <c r="P83" s="31"/>
      <c r="Q83" s="31"/>
      <c r="R83" s="31"/>
      <c r="S83" s="31"/>
      <c r="T83" s="31"/>
      <c r="U83" s="31"/>
      <c r="V83" s="31"/>
      <c r="W83" s="31"/>
      <c r="X83" s="31"/>
      <c r="Y83" s="31"/>
      <c r="Z83" s="31"/>
      <c r="AA83" s="31"/>
      <c r="AB83" s="31"/>
      <c r="AC83" s="31"/>
      <c r="AD83" s="31"/>
      <c r="AE83" s="31"/>
      <c r="AF83" s="31"/>
      <c r="AG83" s="31">
        <f ca="1">IFERROR(IF(SERVIZIO!$A$3=1,IF(GETPIVOTDATA(CONCATENATE(INDEX(Tendina_Indicatori_Grafico,SERVIZIO!$A$1)),$A$1,"Brand",$A83,"Data",DATE(YEAR(INDEX(Tendina_Data,SERVIZIO!$A$2)),MONTH(INDEX(Tendina_Data,SERVIZIO!$A$2)),1),"Settore",$B83)&lt;&gt;"",GETPIVOTDATA(CONCATENATE(INDEX(Tendina_Indicatori_Grafico,SERVIZIO!$A$1)),$A$1,"Brand",$A83,"Data",DATE(YEAR(INDEX(Tendina_Data,SERVIZIO!$A$2)),MONTH(INDEX(Tendina_Data,SERVIZIO!$A$2)),1),"Settore",$B83),""),IF(AND(GETPIVOTDATA(CONCATENATE(INDEX(Tendina_Indicatori_Grafico,SERVIZIO!$A$1)),$A$1,"Brand",$A83,"Data",DATE(YEAR(INDEX(Tendina_Data,SERVIZIO!$A$2)),MONTH(INDEX(Tendina_Data,SERVIZIO!$A$2)),1),"Settore",INDEX(Tendina_Settori,SERVIZIO!$A$3))&lt;&gt;"",INDEX(Tendina_Settori,SERVIZIO!$A$3)=$B83)=TRUE,GETPIVOTDATA(CONCATENATE(INDEX(Tendina_Indicatori_Grafico,SERVIZIO!$A$1)),$A$1,"Brand",$A83,"Data",DATE(YEAR(INDEX(Tendina_Data,SERVIZIO!$A$2)),MONTH(INDEX(Tendina_Data,SERVIZIO!$A$2)),1),"Settore",INDEX(Tendina_Settori,SERVIZIO!$A$3)),"")),"")</f>
        <v>0</v>
      </c>
      <c r="AH83" s="31">
        <f ca="1">IF(AG83&lt;&gt;"",AG83-(COUNTIF($AG$4:AG83,AG83)/10000),"")</f>
        <v>-3.5999999999999999E-3</v>
      </c>
      <c r="AI83" s="31">
        <f t="shared" ca="1" si="5"/>
        <v>178</v>
      </c>
      <c r="AJ83" s="31"/>
      <c r="AK83" s="31">
        <v>80</v>
      </c>
      <c r="AL83" s="31" t="str">
        <f t="shared" ca="1" si="3"/>
        <v>Brand_233</v>
      </c>
      <c r="AM83" s="31">
        <f t="shared" ca="1" si="4"/>
        <v>2</v>
      </c>
      <c r="AN83" s="31" t="str">
        <f ca="1">IF(INDEX(Tendina_Brand_per_Settore,SERVIZIO!$A$4)=$AL83,$AM83,"")</f>
        <v/>
      </c>
    </row>
    <row r="84" spans="1:40" x14ac:dyDescent="0.25">
      <c r="A84" t="s">
        <v>672</v>
      </c>
      <c r="B84" t="s">
        <v>130</v>
      </c>
      <c r="C84" s="31">
        <v>7.5</v>
      </c>
      <c r="D84" s="31">
        <v>0</v>
      </c>
      <c r="E84" s="31">
        <v>7.5</v>
      </c>
      <c r="F84" s="31">
        <v>8.5</v>
      </c>
      <c r="G84" s="31">
        <v>3.2</v>
      </c>
      <c r="H84" s="31">
        <v>11.7</v>
      </c>
      <c r="I84" s="31">
        <v>8.5</v>
      </c>
      <c r="J84" s="31">
        <v>3.2</v>
      </c>
      <c r="K84" s="31">
        <v>11.7</v>
      </c>
      <c r="L84" s="31"/>
      <c r="M84" s="31"/>
      <c r="N84" s="31"/>
      <c r="O84" s="31"/>
      <c r="P84" s="31"/>
      <c r="Q84" s="31"/>
      <c r="R84" s="31"/>
      <c r="S84" s="31"/>
      <c r="T84" s="31"/>
      <c r="U84" s="31"/>
      <c r="V84" s="31"/>
      <c r="W84" s="31"/>
      <c r="X84" s="31"/>
      <c r="Y84" s="31"/>
      <c r="Z84" s="31"/>
      <c r="AA84" s="31"/>
      <c r="AB84" s="31"/>
      <c r="AC84" s="31"/>
      <c r="AD84" s="31"/>
      <c r="AE84" s="31"/>
      <c r="AF84" s="31"/>
      <c r="AG84" s="31">
        <f ca="1">IFERROR(IF(SERVIZIO!$A$3=1,IF(GETPIVOTDATA(CONCATENATE(INDEX(Tendina_Indicatori_Grafico,SERVIZIO!$A$1)),$A$1,"Brand",$A84,"Data",DATE(YEAR(INDEX(Tendina_Data,SERVIZIO!$A$2)),MONTH(INDEX(Tendina_Data,SERVIZIO!$A$2)),1),"Settore",$B84)&lt;&gt;"",GETPIVOTDATA(CONCATENATE(INDEX(Tendina_Indicatori_Grafico,SERVIZIO!$A$1)),$A$1,"Brand",$A84,"Data",DATE(YEAR(INDEX(Tendina_Data,SERVIZIO!$A$2)),MONTH(INDEX(Tendina_Data,SERVIZIO!$A$2)),1),"Settore",$B84),""),IF(AND(GETPIVOTDATA(CONCATENATE(INDEX(Tendina_Indicatori_Grafico,SERVIZIO!$A$1)),$A$1,"Brand",$A84,"Data",DATE(YEAR(INDEX(Tendina_Data,SERVIZIO!$A$2)),MONTH(INDEX(Tendina_Data,SERVIZIO!$A$2)),1),"Settore",INDEX(Tendina_Settori,SERVIZIO!$A$3))&lt;&gt;"",INDEX(Tendina_Settori,SERVIZIO!$A$3)=$B84)=TRUE,GETPIVOTDATA(CONCATENATE(INDEX(Tendina_Indicatori_Grafico,SERVIZIO!$A$1)),$A$1,"Brand",$A84,"Data",DATE(YEAR(INDEX(Tendina_Data,SERVIZIO!$A$2)),MONTH(INDEX(Tendina_Data,SERVIZIO!$A$2)),1),"Settore",INDEX(Tendina_Settori,SERVIZIO!$A$3)),"")),"")</f>
        <v>8.5</v>
      </c>
      <c r="AH84" s="31">
        <f ca="1">IF(AG84&lt;&gt;"",AG84-(COUNTIF($AG$4:AG84,AG84)/10000),"")</f>
        <v>8.4998000000000005</v>
      </c>
      <c r="AI84" s="31">
        <f t="shared" ca="1" si="5"/>
        <v>3</v>
      </c>
      <c r="AJ84" s="31"/>
      <c r="AK84" s="31">
        <v>81</v>
      </c>
      <c r="AL84" s="31" t="str">
        <f t="shared" ca="1" si="3"/>
        <v>Brand_32</v>
      </c>
      <c r="AM84" s="31">
        <f t="shared" ca="1" si="4"/>
        <v>1.5</v>
      </c>
      <c r="AN84" s="31" t="str">
        <f ca="1">IF(INDEX(Tendina_Brand_per_Settore,SERVIZIO!$A$4)=$AL84,$AM84,"")</f>
        <v/>
      </c>
    </row>
    <row r="85" spans="1:40" x14ac:dyDescent="0.25">
      <c r="A85" t="s">
        <v>674</v>
      </c>
      <c r="B85" t="s">
        <v>133</v>
      </c>
      <c r="C85" s="31">
        <v>0</v>
      </c>
      <c r="D85" s="31">
        <v>0</v>
      </c>
      <c r="E85" s="31">
        <v>0</v>
      </c>
      <c r="F85" s="31">
        <v>0</v>
      </c>
      <c r="G85" s="31">
        <v>1.5</v>
      </c>
      <c r="H85" s="31">
        <v>1.5</v>
      </c>
      <c r="I85" s="31">
        <v>0</v>
      </c>
      <c r="J85" s="31">
        <v>1.5</v>
      </c>
      <c r="K85" s="31">
        <v>1.5</v>
      </c>
      <c r="L85" s="31"/>
      <c r="M85" s="31"/>
      <c r="N85" s="31"/>
      <c r="O85" s="31"/>
      <c r="P85" s="31"/>
      <c r="Q85" s="31"/>
      <c r="R85" s="31"/>
      <c r="S85" s="31"/>
      <c r="T85" s="31"/>
      <c r="U85" s="31"/>
      <c r="V85" s="31"/>
      <c r="W85" s="31"/>
      <c r="X85" s="31"/>
      <c r="Y85" s="31"/>
      <c r="Z85" s="31"/>
      <c r="AA85" s="31"/>
      <c r="AB85" s="31"/>
      <c r="AC85" s="31"/>
      <c r="AD85" s="31"/>
      <c r="AE85" s="31"/>
      <c r="AF85" s="31"/>
      <c r="AG85" s="31">
        <f ca="1">IFERROR(IF(SERVIZIO!$A$3=1,IF(GETPIVOTDATA(CONCATENATE(INDEX(Tendina_Indicatori_Grafico,SERVIZIO!$A$1)),$A$1,"Brand",$A85,"Data",DATE(YEAR(INDEX(Tendina_Data,SERVIZIO!$A$2)),MONTH(INDEX(Tendina_Data,SERVIZIO!$A$2)),1),"Settore",$B85)&lt;&gt;"",GETPIVOTDATA(CONCATENATE(INDEX(Tendina_Indicatori_Grafico,SERVIZIO!$A$1)),$A$1,"Brand",$A85,"Data",DATE(YEAR(INDEX(Tendina_Data,SERVIZIO!$A$2)),MONTH(INDEX(Tendina_Data,SERVIZIO!$A$2)),1),"Settore",$B85),""),IF(AND(GETPIVOTDATA(CONCATENATE(INDEX(Tendina_Indicatori_Grafico,SERVIZIO!$A$1)),$A$1,"Brand",$A85,"Data",DATE(YEAR(INDEX(Tendina_Data,SERVIZIO!$A$2)),MONTH(INDEX(Tendina_Data,SERVIZIO!$A$2)),1),"Settore",INDEX(Tendina_Settori,SERVIZIO!$A$3))&lt;&gt;"",INDEX(Tendina_Settori,SERVIZIO!$A$3)=$B85)=TRUE,GETPIVOTDATA(CONCATENATE(INDEX(Tendina_Indicatori_Grafico,SERVIZIO!$A$1)),$A$1,"Brand",$A85,"Data",DATE(YEAR(INDEX(Tendina_Data,SERVIZIO!$A$2)),MONTH(INDEX(Tendina_Data,SERVIZIO!$A$2)),1),"Settore",INDEX(Tendina_Settori,SERVIZIO!$A$3)),"")),"")</f>
        <v>0</v>
      </c>
      <c r="AH85" s="31">
        <f ca="1">IF(AG85&lt;&gt;"",AG85-(COUNTIF($AG$4:AG85,AG85)/10000),"")</f>
        <v>-3.7000000000000002E-3</v>
      </c>
      <c r="AI85" s="31">
        <f t="shared" ca="1" si="5"/>
        <v>179</v>
      </c>
      <c r="AJ85" s="31"/>
      <c r="AK85" s="31">
        <v>82</v>
      </c>
      <c r="AL85" s="31" t="str">
        <f t="shared" ca="1" si="3"/>
        <v>Brand_74</v>
      </c>
      <c r="AM85" s="31">
        <f t="shared" ca="1" si="4"/>
        <v>1.5</v>
      </c>
      <c r="AN85" s="31" t="str">
        <f ca="1">IF(INDEX(Tendina_Brand_per_Settore,SERVIZIO!$A$4)=$AL85,$AM85,"")</f>
        <v/>
      </c>
    </row>
    <row r="86" spans="1:40" x14ac:dyDescent="0.25">
      <c r="A86" t="s">
        <v>676</v>
      </c>
      <c r="B86" t="s">
        <v>224</v>
      </c>
      <c r="C86" s="31">
        <v>0</v>
      </c>
      <c r="D86" s="31">
        <v>0</v>
      </c>
      <c r="E86" s="31">
        <v>0</v>
      </c>
      <c r="F86" s="31">
        <v>0</v>
      </c>
      <c r="G86" s="31">
        <v>0</v>
      </c>
      <c r="H86" s="31">
        <v>0</v>
      </c>
      <c r="I86" s="31">
        <v>0</v>
      </c>
      <c r="J86" s="31">
        <v>0</v>
      </c>
      <c r="K86" s="31">
        <v>0</v>
      </c>
      <c r="L86" s="31"/>
      <c r="M86" s="31"/>
      <c r="N86" s="31"/>
      <c r="O86" s="31"/>
      <c r="P86" s="31"/>
      <c r="Q86" s="31"/>
      <c r="R86" s="31"/>
      <c r="S86" s="31"/>
      <c r="T86" s="31"/>
      <c r="U86" s="31"/>
      <c r="V86" s="31"/>
      <c r="W86" s="31"/>
      <c r="X86" s="31"/>
      <c r="Y86" s="31"/>
      <c r="Z86" s="31"/>
      <c r="AA86" s="31"/>
      <c r="AB86" s="31"/>
      <c r="AC86" s="31"/>
      <c r="AD86" s="31"/>
      <c r="AE86" s="31"/>
      <c r="AF86" s="31"/>
      <c r="AG86" s="31">
        <f ca="1">IFERROR(IF(SERVIZIO!$A$3=1,IF(GETPIVOTDATA(CONCATENATE(INDEX(Tendina_Indicatori_Grafico,SERVIZIO!$A$1)),$A$1,"Brand",$A86,"Data",DATE(YEAR(INDEX(Tendina_Data,SERVIZIO!$A$2)),MONTH(INDEX(Tendina_Data,SERVIZIO!$A$2)),1),"Settore",$B86)&lt;&gt;"",GETPIVOTDATA(CONCATENATE(INDEX(Tendina_Indicatori_Grafico,SERVIZIO!$A$1)),$A$1,"Brand",$A86,"Data",DATE(YEAR(INDEX(Tendina_Data,SERVIZIO!$A$2)),MONTH(INDEX(Tendina_Data,SERVIZIO!$A$2)),1),"Settore",$B86),""),IF(AND(GETPIVOTDATA(CONCATENATE(INDEX(Tendina_Indicatori_Grafico,SERVIZIO!$A$1)),$A$1,"Brand",$A86,"Data",DATE(YEAR(INDEX(Tendina_Data,SERVIZIO!$A$2)),MONTH(INDEX(Tendina_Data,SERVIZIO!$A$2)),1),"Settore",INDEX(Tendina_Settori,SERVIZIO!$A$3))&lt;&gt;"",INDEX(Tendina_Settori,SERVIZIO!$A$3)=$B86)=TRUE,GETPIVOTDATA(CONCATENATE(INDEX(Tendina_Indicatori_Grafico,SERVIZIO!$A$1)),$A$1,"Brand",$A86,"Data",DATE(YEAR(INDEX(Tendina_Data,SERVIZIO!$A$2)),MONTH(INDEX(Tendina_Data,SERVIZIO!$A$2)),1),"Settore",INDEX(Tendina_Settori,SERVIZIO!$A$3)),"")),"")</f>
        <v>0</v>
      </c>
      <c r="AH86" s="31">
        <f ca="1">IF(AG86&lt;&gt;"",AG86-(COUNTIF($AG$4:AG86,AG86)/10000),"")</f>
        <v>-3.8E-3</v>
      </c>
      <c r="AI86" s="31">
        <f t="shared" ca="1" si="5"/>
        <v>180</v>
      </c>
      <c r="AJ86" s="31"/>
      <c r="AK86" s="31">
        <v>83</v>
      </c>
      <c r="AL86" s="31" t="str">
        <f t="shared" ca="1" si="3"/>
        <v>Brand_95</v>
      </c>
      <c r="AM86" s="31">
        <f t="shared" ca="1" si="4"/>
        <v>1.5</v>
      </c>
      <c r="AN86" s="31" t="str">
        <f ca="1">IF(INDEX(Tendina_Brand_per_Settore,SERVIZIO!$A$4)=$AL86,$AM86,"")</f>
        <v/>
      </c>
    </row>
    <row r="87" spans="1:40" x14ac:dyDescent="0.25">
      <c r="A87" t="s">
        <v>677</v>
      </c>
      <c r="B87" t="s">
        <v>206</v>
      </c>
      <c r="C87" s="31">
        <v>5.3</v>
      </c>
      <c r="D87" s="31">
        <v>0</v>
      </c>
      <c r="E87" s="31">
        <v>5.3</v>
      </c>
      <c r="F87" s="31">
        <v>5.3</v>
      </c>
      <c r="G87" s="31">
        <v>0</v>
      </c>
      <c r="H87" s="31">
        <v>5.3</v>
      </c>
      <c r="I87" s="31">
        <v>5.3</v>
      </c>
      <c r="J87" s="31">
        <v>0</v>
      </c>
      <c r="K87" s="31">
        <v>5.3</v>
      </c>
      <c r="L87" s="31"/>
      <c r="M87" s="31"/>
      <c r="N87" s="31"/>
      <c r="O87" s="31"/>
      <c r="P87" s="31"/>
      <c r="Q87" s="31"/>
      <c r="R87" s="31"/>
      <c r="S87" s="31"/>
      <c r="T87" s="31"/>
      <c r="U87" s="31"/>
      <c r="V87" s="31"/>
      <c r="W87" s="31"/>
      <c r="X87" s="31"/>
      <c r="Y87" s="31"/>
      <c r="Z87" s="31"/>
      <c r="AA87" s="31"/>
      <c r="AB87" s="31"/>
      <c r="AC87" s="31"/>
      <c r="AD87" s="31"/>
      <c r="AE87" s="31"/>
      <c r="AF87" s="31"/>
      <c r="AG87" s="31">
        <f ca="1">IFERROR(IF(SERVIZIO!$A$3=1,IF(GETPIVOTDATA(CONCATENATE(INDEX(Tendina_Indicatori_Grafico,SERVIZIO!$A$1)),$A$1,"Brand",$A87,"Data",DATE(YEAR(INDEX(Tendina_Data,SERVIZIO!$A$2)),MONTH(INDEX(Tendina_Data,SERVIZIO!$A$2)),1),"Settore",$B87)&lt;&gt;"",GETPIVOTDATA(CONCATENATE(INDEX(Tendina_Indicatori_Grafico,SERVIZIO!$A$1)),$A$1,"Brand",$A87,"Data",DATE(YEAR(INDEX(Tendina_Data,SERVIZIO!$A$2)),MONTH(INDEX(Tendina_Data,SERVIZIO!$A$2)),1),"Settore",$B87),""),IF(AND(GETPIVOTDATA(CONCATENATE(INDEX(Tendina_Indicatori_Grafico,SERVIZIO!$A$1)),$A$1,"Brand",$A87,"Data",DATE(YEAR(INDEX(Tendina_Data,SERVIZIO!$A$2)),MONTH(INDEX(Tendina_Data,SERVIZIO!$A$2)),1),"Settore",INDEX(Tendina_Settori,SERVIZIO!$A$3))&lt;&gt;"",INDEX(Tendina_Settori,SERVIZIO!$A$3)=$B87)=TRUE,GETPIVOTDATA(CONCATENATE(INDEX(Tendina_Indicatori_Grafico,SERVIZIO!$A$1)),$A$1,"Brand",$A87,"Data",DATE(YEAR(INDEX(Tendina_Data,SERVIZIO!$A$2)),MONTH(INDEX(Tendina_Data,SERVIZIO!$A$2)),1),"Settore",INDEX(Tendina_Settori,SERVIZIO!$A$3)),"")),"")</f>
        <v>5.3</v>
      </c>
      <c r="AH87" s="31">
        <f ca="1">IF(AG87&lt;&gt;"",AG87-(COUNTIF($AG$4:AG87,AG87)/10000),"")</f>
        <v>5.2997999999999994</v>
      </c>
      <c r="AI87" s="31">
        <f t="shared" ca="1" si="5"/>
        <v>15</v>
      </c>
      <c r="AJ87" s="31"/>
      <c r="AK87" s="31">
        <v>84</v>
      </c>
      <c r="AL87" s="31" t="str">
        <f t="shared" ca="1" si="3"/>
        <v>Brand_118</v>
      </c>
      <c r="AM87" s="31">
        <f t="shared" ca="1" si="4"/>
        <v>1.5</v>
      </c>
      <c r="AN87" s="31" t="str">
        <f ca="1">IF(INDEX(Tendina_Brand_per_Settore,SERVIZIO!$A$4)=$AL87,$AM87,"")</f>
        <v/>
      </c>
    </row>
    <row r="88" spans="1:40" x14ac:dyDescent="0.25">
      <c r="A88" t="s">
        <v>678</v>
      </c>
      <c r="B88" t="s">
        <v>222</v>
      </c>
      <c r="C88" s="31">
        <v>2</v>
      </c>
      <c r="D88" s="31">
        <v>0</v>
      </c>
      <c r="E88" s="31">
        <v>2</v>
      </c>
      <c r="F88" s="31">
        <v>2</v>
      </c>
      <c r="G88" s="31">
        <v>2</v>
      </c>
      <c r="H88" s="31">
        <v>4</v>
      </c>
      <c r="I88" s="31">
        <v>2</v>
      </c>
      <c r="J88" s="31">
        <v>2</v>
      </c>
      <c r="K88" s="31">
        <v>4</v>
      </c>
      <c r="L88" s="31"/>
      <c r="M88" s="31"/>
      <c r="N88" s="31"/>
      <c r="O88" s="31"/>
      <c r="P88" s="31"/>
      <c r="Q88" s="31"/>
      <c r="R88" s="31"/>
      <c r="S88" s="31"/>
      <c r="T88" s="31"/>
      <c r="U88" s="31"/>
      <c r="V88" s="31"/>
      <c r="W88" s="31"/>
      <c r="X88" s="31"/>
      <c r="Y88" s="31"/>
      <c r="Z88" s="31"/>
      <c r="AA88" s="31"/>
      <c r="AB88" s="31"/>
      <c r="AC88" s="31"/>
      <c r="AD88" s="31"/>
      <c r="AE88" s="31"/>
      <c r="AF88" s="31"/>
      <c r="AG88" s="31">
        <f ca="1">IFERROR(IF(SERVIZIO!$A$3=1,IF(GETPIVOTDATA(CONCATENATE(INDEX(Tendina_Indicatori_Grafico,SERVIZIO!$A$1)),$A$1,"Brand",$A88,"Data",DATE(YEAR(INDEX(Tendina_Data,SERVIZIO!$A$2)),MONTH(INDEX(Tendina_Data,SERVIZIO!$A$2)),1),"Settore",$B88)&lt;&gt;"",GETPIVOTDATA(CONCATENATE(INDEX(Tendina_Indicatori_Grafico,SERVIZIO!$A$1)),$A$1,"Brand",$A88,"Data",DATE(YEAR(INDEX(Tendina_Data,SERVIZIO!$A$2)),MONTH(INDEX(Tendina_Data,SERVIZIO!$A$2)),1),"Settore",$B88),""),IF(AND(GETPIVOTDATA(CONCATENATE(INDEX(Tendina_Indicatori_Grafico,SERVIZIO!$A$1)),$A$1,"Brand",$A88,"Data",DATE(YEAR(INDEX(Tendina_Data,SERVIZIO!$A$2)),MONTH(INDEX(Tendina_Data,SERVIZIO!$A$2)),1),"Settore",INDEX(Tendina_Settori,SERVIZIO!$A$3))&lt;&gt;"",INDEX(Tendina_Settori,SERVIZIO!$A$3)=$B88)=TRUE,GETPIVOTDATA(CONCATENATE(INDEX(Tendina_Indicatori_Grafico,SERVIZIO!$A$1)),$A$1,"Brand",$A88,"Data",DATE(YEAR(INDEX(Tendina_Data,SERVIZIO!$A$2)),MONTH(INDEX(Tendina_Data,SERVIZIO!$A$2)),1),"Settore",INDEX(Tendina_Settori,SERVIZIO!$A$3)),"")),"")</f>
        <v>2</v>
      </c>
      <c r="AH88" s="31">
        <f ca="1">IF(AG88&lt;&gt;"",AG88-(COUNTIF($AG$4:AG88,AG88)/10000),"")</f>
        <v>1.9997</v>
      </c>
      <c r="AI88" s="31">
        <f t="shared" ca="1" si="5"/>
        <v>73</v>
      </c>
      <c r="AJ88" s="31"/>
      <c r="AK88" s="31">
        <v>85</v>
      </c>
      <c r="AL88" s="31" t="str">
        <f t="shared" ca="1" si="3"/>
        <v>Brand_178</v>
      </c>
      <c r="AM88" s="31">
        <f t="shared" ca="1" si="4"/>
        <v>1.5</v>
      </c>
      <c r="AN88" s="31" t="str">
        <f ca="1">IF(INDEX(Tendina_Brand_per_Settore,SERVIZIO!$A$4)=$AL88,$AM88,"")</f>
        <v/>
      </c>
    </row>
    <row r="89" spans="1:40" x14ac:dyDescent="0.25">
      <c r="A89" t="s">
        <v>680</v>
      </c>
      <c r="B89" t="s">
        <v>130</v>
      </c>
      <c r="C89" s="31">
        <v>3.5</v>
      </c>
      <c r="D89" s="31">
        <v>0</v>
      </c>
      <c r="E89" s="31">
        <v>3.5</v>
      </c>
      <c r="F89" s="31">
        <v>3.5</v>
      </c>
      <c r="G89" s="31">
        <v>1.7</v>
      </c>
      <c r="H89" s="31">
        <v>5.2</v>
      </c>
      <c r="I89" s="31">
        <v>3.5</v>
      </c>
      <c r="J89" s="31">
        <v>1.7</v>
      </c>
      <c r="K89" s="31">
        <v>5.2</v>
      </c>
      <c r="L89" s="31"/>
      <c r="M89" s="31"/>
      <c r="N89" s="31"/>
      <c r="O89" s="31"/>
      <c r="P89" s="31"/>
      <c r="Q89" s="31"/>
      <c r="R89" s="31"/>
      <c r="S89" s="31"/>
      <c r="T89" s="31"/>
      <c r="U89" s="31"/>
      <c r="V89" s="31"/>
      <c r="W89" s="31"/>
      <c r="X89" s="31"/>
      <c r="Y89" s="31"/>
      <c r="Z89" s="31"/>
      <c r="AA89" s="31"/>
      <c r="AB89" s="31"/>
      <c r="AC89" s="31"/>
      <c r="AD89" s="31"/>
      <c r="AE89" s="31"/>
      <c r="AF89" s="31"/>
      <c r="AG89" s="31">
        <f ca="1">IFERROR(IF(SERVIZIO!$A$3=1,IF(GETPIVOTDATA(CONCATENATE(INDEX(Tendina_Indicatori_Grafico,SERVIZIO!$A$1)),$A$1,"Brand",$A89,"Data",DATE(YEAR(INDEX(Tendina_Data,SERVIZIO!$A$2)),MONTH(INDEX(Tendina_Data,SERVIZIO!$A$2)),1),"Settore",$B89)&lt;&gt;"",GETPIVOTDATA(CONCATENATE(INDEX(Tendina_Indicatori_Grafico,SERVIZIO!$A$1)),$A$1,"Brand",$A89,"Data",DATE(YEAR(INDEX(Tendina_Data,SERVIZIO!$A$2)),MONTH(INDEX(Tendina_Data,SERVIZIO!$A$2)),1),"Settore",$B89),""),IF(AND(GETPIVOTDATA(CONCATENATE(INDEX(Tendina_Indicatori_Grafico,SERVIZIO!$A$1)),$A$1,"Brand",$A89,"Data",DATE(YEAR(INDEX(Tendina_Data,SERVIZIO!$A$2)),MONTH(INDEX(Tendina_Data,SERVIZIO!$A$2)),1),"Settore",INDEX(Tendina_Settori,SERVIZIO!$A$3))&lt;&gt;"",INDEX(Tendina_Settori,SERVIZIO!$A$3)=$B89)=TRUE,GETPIVOTDATA(CONCATENATE(INDEX(Tendina_Indicatori_Grafico,SERVIZIO!$A$1)),$A$1,"Brand",$A89,"Data",DATE(YEAR(INDEX(Tendina_Data,SERVIZIO!$A$2)),MONTH(INDEX(Tendina_Data,SERVIZIO!$A$2)),1),"Settore",INDEX(Tendina_Settori,SERVIZIO!$A$3)),"")),"")</f>
        <v>3.5</v>
      </c>
      <c r="AH89" s="31">
        <f ca="1">IF(AG89&lt;&gt;"",AG89-(COUNTIF($AG$4:AG89,AG89)/10000),"")</f>
        <v>3.4998</v>
      </c>
      <c r="AI89" s="31">
        <f t="shared" ca="1" si="5"/>
        <v>41</v>
      </c>
      <c r="AJ89" s="31"/>
      <c r="AK89" s="31">
        <v>86</v>
      </c>
      <c r="AL89" s="31" t="str">
        <f t="shared" ca="1" si="3"/>
        <v>Brand_195</v>
      </c>
      <c r="AM89" s="31">
        <f t="shared" ca="1" si="4"/>
        <v>1.5</v>
      </c>
      <c r="AN89" s="31" t="str">
        <f ca="1">IF(INDEX(Tendina_Brand_per_Settore,SERVIZIO!$A$4)=$AL89,$AM89,"")</f>
        <v/>
      </c>
    </row>
    <row r="90" spans="1:40" x14ac:dyDescent="0.25">
      <c r="A90" t="s">
        <v>681</v>
      </c>
      <c r="B90" t="s">
        <v>130</v>
      </c>
      <c r="C90" s="31">
        <v>1</v>
      </c>
      <c r="D90" s="31">
        <v>0</v>
      </c>
      <c r="E90" s="31">
        <v>1</v>
      </c>
      <c r="F90" s="31">
        <v>1</v>
      </c>
      <c r="G90" s="31">
        <v>0</v>
      </c>
      <c r="H90" s="31">
        <v>1</v>
      </c>
      <c r="I90" s="31">
        <v>1</v>
      </c>
      <c r="J90" s="31">
        <v>0</v>
      </c>
      <c r="K90" s="31">
        <v>1</v>
      </c>
      <c r="L90" s="31"/>
      <c r="M90" s="31"/>
      <c r="N90" s="31"/>
      <c r="O90" s="31"/>
      <c r="P90" s="31"/>
      <c r="Q90" s="31"/>
      <c r="R90" s="31"/>
      <c r="S90" s="31"/>
      <c r="T90" s="31"/>
      <c r="U90" s="31"/>
      <c r="V90" s="31"/>
      <c r="W90" s="31"/>
      <c r="X90" s="31"/>
      <c r="Y90" s="31"/>
      <c r="Z90" s="31"/>
      <c r="AA90" s="31"/>
      <c r="AB90" s="31"/>
      <c r="AC90" s="31"/>
      <c r="AD90" s="31"/>
      <c r="AE90" s="31"/>
      <c r="AF90" s="31"/>
      <c r="AG90" s="31">
        <f ca="1">IFERROR(IF(SERVIZIO!$A$3=1,IF(GETPIVOTDATA(CONCATENATE(INDEX(Tendina_Indicatori_Grafico,SERVIZIO!$A$1)),$A$1,"Brand",$A90,"Data",DATE(YEAR(INDEX(Tendina_Data,SERVIZIO!$A$2)),MONTH(INDEX(Tendina_Data,SERVIZIO!$A$2)),1),"Settore",$B90)&lt;&gt;"",GETPIVOTDATA(CONCATENATE(INDEX(Tendina_Indicatori_Grafico,SERVIZIO!$A$1)),$A$1,"Brand",$A90,"Data",DATE(YEAR(INDEX(Tendina_Data,SERVIZIO!$A$2)),MONTH(INDEX(Tendina_Data,SERVIZIO!$A$2)),1),"Settore",$B90),""),IF(AND(GETPIVOTDATA(CONCATENATE(INDEX(Tendina_Indicatori_Grafico,SERVIZIO!$A$1)),$A$1,"Brand",$A90,"Data",DATE(YEAR(INDEX(Tendina_Data,SERVIZIO!$A$2)),MONTH(INDEX(Tendina_Data,SERVIZIO!$A$2)),1),"Settore",INDEX(Tendina_Settori,SERVIZIO!$A$3))&lt;&gt;"",INDEX(Tendina_Settori,SERVIZIO!$A$3)=$B90)=TRUE,GETPIVOTDATA(CONCATENATE(INDEX(Tendina_Indicatori_Grafico,SERVIZIO!$A$1)),$A$1,"Brand",$A90,"Data",DATE(YEAR(INDEX(Tendina_Data,SERVIZIO!$A$2)),MONTH(INDEX(Tendina_Data,SERVIZIO!$A$2)),1),"Settore",INDEX(Tendina_Settori,SERVIZIO!$A$3)),"")),"")</f>
        <v>1</v>
      </c>
      <c r="AH90" s="31">
        <f ca="1">IF(AG90&lt;&gt;"",AG90-(COUNTIF($AG$4:AG90,AG90)/10000),"")</f>
        <v>0.998</v>
      </c>
      <c r="AI90" s="31">
        <f t="shared" ca="1" si="5"/>
        <v>107</v>
      </c>
      <c r="AJ90" s="31"/>
      <c r="AK90" s="31">
        <v>87</v>
      </c>
      <c r="AL90" s="31" t="str">
        <f t="shared" ca="1" si="3"/>
        <v>Brand_224</v>
      </c>
      <c r="AM90" s="31">
        <f t="shared" ca="1" si="4"/>
        <v>1.5</v>
      </c>
      <c r="AN90" s="31" t="str">
        <f ca="1">IF(INDEX(Tendina_Brand_per_Settore,SERVIZIO!$A$4)=$AL90,$AM90,"")</f>
        <v/>
      </c>
    </row>
    <row r="91" spans="1:40" x14ac:dyDescent="0.25">
      <c r="A91" t="s">
        <v>682</v>
      </c>
      <c r="B91" t="s">
        <v>206</v>
      </c>
      <c r="C91" s="31">
        <v>0</v>
      </c>
      <c r="D91" s="31">
        <v>0</v>
      </c>
      <c r="E91" s="31">
        <v>0</v>
      </c>
      <c r="F91" s="31">
        <v>0</v>
      </c>
      <c r="G91" s="31">
        <v>0</v>
      </c>
      <c r="H91" s="31">
        <v>0</v>
      </c>
      <c r="I91" s="31">
        <v>0</v>
      </c>
      <c r="J91" s="31">
        <v>0</v>
      </c>
      <c r="K91" s="31">
        <v>0</v>
      </c>
      <c r="L91" s="31"/>
      <c r="M91" s="31"/>
      <c r="N91" s="31"/>
      <c r="O91" s="31"/>
      <c r="P91" s="31"/>
      <c r="Q91" s="31"/>
      <c r="R91" s="31"/>
      <c r="S91" s="31"/>
      <c r="T91" s="31"/>
      <c r="U91" s="31"/>
      <c r="V91" s="31"/>
      <c r="W91" s="31"/>
      <c r="X91" s="31"/>
      <c r="Y91" s="31"/>
      <c r="Z91" s="31"/>
      <c r="AA91" s="31"/>
      <c r="AB91" s="31"/>
      <c r="AC91" s="31"/>
      <c r="AD91" s="31"/>
      <c r="AE91" s="31"/>
      <c r="AF91" s="31"/>
      <c r="AG91" s="31">
        <f ca="1">IFERROR(IF(SERVIZIO!$A$3=1,IF(GETPIVOTDATA(CONCATENATE(INDEX(Tendina_Indicatori_Grafico,SERVIZIO!$A$1)),$A$1,"Brand",$A91,"Data",DATE(YEAR(INDEX(Tendina_Data,SERVIZIO!$A$2)),MONTH(INDEX(Tendina_Data,SERVIZIO!$A$2)),1),"Settore",$B91)&lt;&gt;"",GETPIVOTDATA(CONCATENATE(INDEX(Tendina_Indicatori_Grafico,SERVIZIO!$A$1)),$A$1,"Brand",$A91,"Data",DATE(YEAR(INDEX(Tendina_Data,SERVIZIO!$A$2)),MONTH(INDEX(Tendina_Data,SERVIZIO!$A$2)),1),"Settore",$B91),""),IF(AND(GETPIVOTDATA(CONCATENATE(INDEX(Tendina_Indicatori_Grafico,SERVIZIO!$A$1)),$A$1,"Brand",$A91,"Data",DATE(YEAR(INDEX(Tendina_Data,SERVIZIO!$A$2)),MONTH(INDEX(Tendina_Data,SERVIZIO!$A$2)),1),"Settore",INDEX(Tendina_Settori,SERVIZIO!$A$3))&lt;&gt;"",INDEX(Tendina_Settori,SERVIZIO!$A$3)=$B91)=TRUE,GETPIVOTDATA(CONCATENATE(INDEX(Tendina_Indicatori_Grafico,SERVIZIO!$A$1)),$A$1,"Brand",$A91,"Data",DATE(YEAR(INDEX(Tendina_Data,SERVIZIO!$A$2)),MONTH(INDEX(Tendina_Data,SERVIZIO!$A$2)),1),"Settore",INDEX(Tendina_Settori,SERVIZIO!$A$3)),"")),"")</f>
        <v>0</v>
      </c>
      <c r="AH91" s="31">
        <f ca="1">IF(AG91&lt;&gt;"",AG91-(COUNTIF($AG$4:AG91,AG91)/10000),"")</f>
        <v>-3.8999999999999998E-3</v>
      </c>
      <c r="AI91" s="31">
        <f t="shared" ca="1" si="5"/>
        <v>181</v>
      </c>
      <c r="AJ91" s="31"/>
      <c r="AK91" s="31">
        <v>88</v>
      </c>
      <c r="AL91" s="31" t="str">
        <f t="shared" ca="1" si="3"/>
        <v>Brand_8</v>
      </c>
      <c r="AM91" s="31">
        <f t="shared" ca="1" si="4"/>
        <v>1</v>
      </c>
      <c r="AN91" s="31" t="str">
        <f ca="1">IF(INDEX(Tendina_Brand_per_Settore,SERVIZIO!$A$4)=$AL91,$AM91,"")</f>
        <v/>
      </c>
    </row>
    <row r="92" spans="1:40" x14ac:dyDescent="0.25">
      <c r="A92" t="s">
        <v>686</v>
      </c>
      <c r="B92" t="s">
        <v>222</v>
      </c>
      <c r="C92" s="31">
        <v>0</v>
      </c>
      <c r="D92" s="31">
        <v>0</v>
      </c>
      <c r="E92" s="31">
        <v>0</v>
      </c>
      <c r="F92" s="31">
        <v>0</v>
      </c>
      <c r="G92" s="31">
        <v>1</v>
      </c>
      <c r="H92" s="31">
        <v>1</v>
      </c>
      <c r="I92" s="31">
        <v>0</v>
      </c>
      <c r="J92" s="31">
        <v>1</v>
      </c>
      <c r="K92" s="31">
        <v>1</v>
      </c>
      <c r="L92" s="31"/>
      <c r="M92" s="31"/>
      <c r="N92" s="31"/>
      <c r="O92" s="31"/>
      <c r="P92" s="31"/>
      <c r="Q92" s="31"/>
      <c r="R92" s="31"/>
      <c r="S92" s="31"/>
      <c r="T92" s="31"/>
      <c r="U92" s="31"/>
      <c r="V92" s="31"/>
      <c r="W92" s="31"/>
      <c r="X92" s="31"/>
      <c r="Y92" s="31"/>
      <c r="Z92" s="31"/>
      <c r="AA92" s="31"/>
      <c r="AB92" s="31"/>
      <c r="AC92" s="31"/>
      <c r="AD92" s="31"/>
      <c r="AE92" s="31"/>
      <c r="AF92" s="31"/>
      <c r="AG92" s="31">
        <f ca="1">IFERROR(IF(SERVIZIO!$A$3=1,IF(GETPIVOTDATA(CONCATENATE(INDEX(Tendina_Indicatori_Grafico,SERVIZIO!$A$1)),$A$1,"Brand",$A92,"Data",DATE(YEAR(INDEX(Tendina_Data,SERVIZIO!$A$2)),MONTH(INDEX(Tendina_Data,SERVIZIO!$A$2)),1),"Settore",$B92)&lt;&gt;"",GETPIVOTDATA(CONCATENATE(INDEX(Tendina_Indicatori_Grafico,SERVIZIO!$A$1)),$A$1,"Brand",$A92,"Data",DATE(YEAR(INDEX(Tendina_Data,SERVIZIO!$A$2)),MONTH(INDEX(Tendina_Data,SERVIZIO!$A$2)),1),"Settore",$B92),""),IF(AND(GETPIVOTDATA(CONCATENATE(INDEX(Tendina_Indicatori_Grafico,SERVIZIO!$A$1)),$A$1,"Brand",$A92,"Data",DATE(YEAR(INDEX(Tendina_Data,SERVIZIO!$A$2)),MONTH(INDEX(Tendina_Data,SERVIZIO!$A$2)),1),"Settore",INDEX(Tendina_Settori,SERVIZIO!$A$3))&lt;&gt;"",INDEX(Tendina_Settori,SERVIZIO!$A$3)=$B92)=TRUE,GETPIVOTDATA(CONCATENATE(INDEX(Tendina_Indicatori_Grafico,SERVIZIO!$A$1)),$A$1,"Brand",$A92,"Data",DATE(YEAR(INDEX(Tendina_Data,SERVIZIO!$A$2)),MONTH(INDEX(Tendina_Data,SERVIZIO!$A$2)),1),"Settore",INDEX(Tendina_Settori,SERVIZIO!$A$3)),"")),"")</f>
        <v>0</v>
      </c>
      <c r="AH92" s="31">
        <f ca="1">IF(AG92&lt;&gt;"",AG92-(COUNTIF($AG$4:AG92,AG92)/10000),"")</f>
        <v>-4.0000000000000001E-3</v>
      </c>
      <c r="AI92" s="31">
        <f t="shared" ca="1" si="5"/>
        <v>182</v>
      </c>
      <c r="AJ92" s="31"/>
      <c r="AK92" s="31">
        <v>89</v>
      </c>
      <c r="AL92" s="31" t="str">
        <f t="shared" ca="1" si="3"/>
        <v>Brand_10</v>
      </c>
      <c r="AM92" s="31">
        <f t="shared" ca="1" si="4"/>
        <v>1</v>
      </c>
      <c r="AN92" s="31" t="str">
        <f ca="1">IF(INDEX(Tendina_Brand_per_Settore,SERVIZIO!$A$4)=$AL92,$AM92,"")</f>
        <v/>
      </c>
    </row>
    <row r="93" spans="1:40" x14ac:dyDescent="0.25">
      <c r="A93" t="s">
        <v>687</v>
      </c>
      <c r="B93" t="s">
        <v>108</v>
      </c>
      <c r="C93" s="31">
        <v>6</v>
      </c>
      <c r="D93" s="31">
        <v>0</v>
      </c>
      <c r="E93" s="31">
        <v>6</v>
      </c>
      <c r="F93" s="31">
        <v>6</v>
      </c>
      <c r="G93" s="31">
        <v>5</v>
      </c>
      <c r="H93" s="31">
        <v>11</v>
      </c>
      <c r="I93" s="31">
        <v>7</v>
      </c>
      <c r="J93" s="31">
        <v>5</v>
      </c>
      <c r="K93" s="31">
        <v>12</v>
      </c>
      <c r="L93" s="31"/>
      <c r="M93" s="31"/>
      <c r="N93" s="31"/>
      <c r="O93" s="31"/>
      <c r="P93" s="31"/>
      <c r="Q93" s="31"/>
      <c r="R93" s="31"/>
      <c r="S93" s="31"/>
      <c r="T93" s="31"/>
      <c r="U93" s="31"/>
      <c r="V93" s="31"/>
      <c r="W93" s="31"/>
      <c r="X93" s="31"/>
      <c r="Y93" s="31"/>
      <c r="Z93" s="31"/>
      <c r="AA93" s="31"/>
      <c r="AB93" s="31"/>
      <c r="AC93" s="31"/>
      <c r="AD93" s="31"/>
      <c r="AE93" s="31"/>
      <c r="AF93" s="31"/>
      <c r="AG93" s="31">
        <f ca="1">IFERROR(IF(SERVIZIO!$A$3=1,IF(GETPIVOTDATA(CONCATENATE(INDEX(Tendina_Indicatori_Grafico,SERVIZIO!$A$1)),$A$1,"Brand",$A93,"Data",DATE(YEAR(INDEX(Tendina_Data,SERVIZIO!$A$2)),MONTH(INDEX(Tendina_Data,SERVIZIO!$A$2)),1),"Settore",$B93)&lt;&gt;"",GETPIVOTDATA(CONCATENATE(INDEX(Tendina_Indicatori_Grafico,SERVIZIO!$A$1)),$A$1,"Brand",$A93,"Data",DATE(YEAR(INDEX(Tendina_Data,SERVIZIO!$A$2)),MONTH(INDEX(Tendina_Data,SERVIZIO!$A$2)),1),"Settore",$B93),""),IF(AND(GETPIVOTDATA(CONCATENATE(INDEX(Tendina_Indicatori_Grafico,SERVIZIO!$A$1)),$A$1,"Brand",$A93,"Data",DATE(YEAR(INDEX(Tendina_Data,SERVIZIO!$A$2)),MONTH(INDEX(Tendina_Data,SERVIZIO!$A$2)),1),"Settore",INDEX(Tendina_Settori,SERVIZIO!$A$3))&lt;&gt;"",INDEX(Tendina_Settori,SERVIZIO!$A$3)=$B93)=TRUE,GETPIVOTDATA(CONCATENATE(INDEX(Tendina_Indicatori_Grafico,SERVIZIO!$A$1)),$A$1,"Brand",$A93,"Data",DATE(YEAR(INDEX(Tendina_Data,SERVIZIO!$A$2)),MONTH(INDEX(Tendina_Data,SERVIZIO!$A$2)),1),"Settore",INDEX(Tendina_Settori,SERVIZIO!$A$3)),"")),"")</f>
        <v>7</v>
      </c>
      <c r="AH93" s="31">
        <f ca="1">IF(AG93&lt;&gt;"",AG93-(COUNTIF($AG$4:AG93,AG93)/10000),"")</f>
        <v>6.9999000000000002</v>
      </c>
      <c r="AI93" s="31">
        <f t="shared" ca="1" si="5"/>
        <v>9</v>
      </c>
      <c r="AJ93" s="31"/>
      <c r="AK93" s="31">
        <v>90</v>
      </c>
      <c r="AL93" s="31" t="str">
        <f t="shared" ca="1" si="3"/>
        <v>Brand_14</v>
      </c>
      <c r="AM93" s="31">
        <f t="shared" ca="1" si="4"/>
        <v>1</v>
      </c>
      <c r="AN93" s="31" t="str">
        <f ca="1">IF(INDEX(Tendina_Brand_per_Settore,SERVIZIO!$A$4)=$AL93,$AM93,"")</f>
        <v/>
      </c>
    </row>
    <row r="94" spans="1:40" x14ac:dyDescent="0.25">
      <c r="A94" t="s">
        <v>689</v>
      </c>
      <c r="B94" t="s">
        <v>108</v>
      </c>
      <c r="C94" s="31">
        <v>1</v>
      </c>
      <c r="D94" s="31">
        <v>0</v>
      </c>
      <c r="E94" s="31">
        <v>1</v>
      </c>
      <c r="F94" s="31">
        <v>1</v>
      </c>
      <c r="G94" s="31">
        <v>1</v>
      </c>
      <c r="H94" s="31">
        <v>2</v>
      </c>
      <c r="I94" s="31">
        <v>1</v>
      </c>
      <c r="J94" s="31">
        <v>1</v>
      </c>
      <c r="K94" s="31">
        <v>2</v>
      </c>
      <c r="L94" s="31"/>
      <c r="M94" s="31"/>
      <c r="N94" s="31"/>
      <c r="O94" s="31"/>
      <c r="P94" s="31"/>
      <c r="Q94" s="31"/>
      <c r="R94" s="31"/>
      <c r="S94" s="31"/>
      <c r="T94" s="31"/>
      <c r="U94" s="31"/>
      <c r="V94" s="31"/>
      <c r="W94" s="31"/>
      <c r="X94" s="31"/>
      <c r="Y94" s="31"/>
      <c r="Z94" s="31"/>
      <c r="AA94" s="31"/>
      <c r="AB94" s="31"/>
      <c r="AC94" s="31"/>
      <c r="AD94" s="31"/>
      <c r="AE94" s="31"/>
      <c r="AF94" s="31"/>
      <c r="AG94" s="31">
        <f ca="1">IFERROR(IF(SERVIZIO!$A$3=1,IF(GETPIVOTDATA(CONCATENATE(INDEX(Tendina_Indicatori_Grafico,SERVIZIO!$A$1)),$A$1,"Brand",$A94,"Data",DATE(YEAR(INDEX(Tendina_Data,SERVIZIO!$A$2)),MONTH(INDEX(Tendina_Data,SERVIZIO!$A$2)),1),"Settore",$B94)&lt;&gt;"",GETPIVOTDATA(CONCATENATE(INDEX(Tendina_Indicatori_Grafico,SERVIZIO!$A$1)),$A$1,"Brand",$A94,"Data",DATE(YEAR(INDEX(Tendina_Data,SERVIZIO!$A$2)),MONTH(INDEX(Tendina_Data,SERVIZIO!$A$2)),1),"Settore",$B94),""),IF(AND(GETPIVOTDATA(CONCATENATE(INDEX(Tendina_Indicatori_Grafico,SERVIZIO!$A$1)),$A$1,"Brand",$A94,"Data",DATE(YEAR(INDEX(Tendina_Data,SERVIZIO!$A$2)),MONTH(INDEX(Tendina_Data,SERVIZIO!$A$2)),1),"Settore",INDEX(Tendina_Settori,SERVIZIO!$A$3))&lt;&gt;"",INDEX(Tendina_Settori,SERVIZIO!$A$3)=$B94)=TRUE,GETPIVOTDATA(CONCATENATE(INDEX(Tendina_Indicatori_Grafico,SERVIZIO!$A$1)),$A$1,"Brand",$A94,"Data",DATE(YEAR(INDEX(Tendina_Data,SERVIZIO!$A$2)),MONTH(INDEX(Tendina_Data,SERVIZIO!$A$2)),1),"Settore",INDEX(Tendina_Settori,SERVIZIO!$A$3)),"")),"")</f>
        <v>1</v>
      </c>
      <c r="AH94" s="31">
        <f ca="1">IF(AG94&lt;&gt;"",AG94-(COUNTIF($AG$4:AG94,AG94)/10000),"")</f>
        <v>0.99790000000000001</v>
      </c>
      <c r="AI94" s="31">
        <f t="shared" ca="1" si="5"/>
        <v>108</v>
      </c>
      <c r="AJ94" s="31"/>
      <c r="AK94" s="31">
        <v>91</v>
      </c>
      <c r="AL94" s="31" t="str">
        <f t="shared" ca="1" si="3"/>
        <v>Brand_16</v>
      </c>
      <c r="AM94" s="31">
        <f t="shared" ca="1" si="4"/>
        <v>1</v>
      </c>
      <c r="AN94" s="31" t="str">
        <f ca="1">IF(INDEX(Tendina_Brand_per_Settore,SERVIZIO!$A$4)=$AL94,$AM94,"")</f>
        <v/>
      </c>
    </row>
    <row r="95" spans="1:40" x14ac:dyDescent="0.25">
      <c r="A95" t="s">
        <v>690</v>
      </c>
      <c r="B95" t="s">
        <v>222</v>
      </c>
      <c r="C95" s="31">
        <v>1</v>
      </c>
      <c r="D95" s="31">
        <v>0</v>
      </c>
      <c r="E95" s="31">
        <v>1</v>
      </c>
      <c r="F95" s="31">
        <v>1</v>
      </c>
      <c r="G95" s="31">
        <v>0</v>
      </c>
      <c r="H95" s="31">
        <v>1</v>
      </c>
      <c r="I95" s="31">
        <v>1</v>
      </c>
      <c r="J95" s="31">
        <v>0</v>
      </c>
      <c r="K95" s="31">
        <v>1</v>
      </c>
      <c r="L95" s="31"/>
      <c r="M95" s="31"/>
      <c r="N95" s="31"/>
      <c r="O95" s="31"/>
      <c r="P95" s="31"/>
      <c r="Q95" s="31"/>
      <c r="R95" s="31"/>
      <c r="S95" s="31"/>
      <c r="T95" s="31"/>
      <c r="U95" s="31"/>
      <c r="V95" s="31"/>
      <c r="W95" s="31"/>
      <c r="X95" s="31"/>
      <c r="Y95" s="31"/>
      <c r="Z95" s="31"/>
      <c r="AA95" s="31"/>
      <c r="AB95" s="31"/>
      <c r="AC95" s="31"/>
      <c r="AD95" s="31"/>
      <c r="AE95" s="31"/>
      <c r="AF95" s="31"/>
      <c r="AG95" s="31">
        <f ca="1">IFERROR(IF(SERVIZIO!$A$3=1,IF(GETPIVOTDATA(CONCATENATE(INDEX(Tendina_Indicatori_Grafico,SERVIZIO!$A$1)),$A$1,"Brand",$A95,"Data",DATE(YEAR(INDEX(Tendina_Data,SERVIZIO!$A$2)),MONTH(INDEX(Tendina_Data,SERVIZIO!$A$2)),1),"Settore",$B95)&lt;&gt;"",GETPIVOTDATA(CONCATENATE(INDEX(Tendina_Indicatori_Grafico,SERVIZIO!$A$1)),$A$1,"Brand",$A95,"Data",DATE(YEAR(INDEX(Tendina_Data,SERVIZIO!$A$2)),MONTH(INDEX(Tendina_Data,SERVIZIO!$A$2)),1),"Settore",$B95),""),IF(AND(GETPIVOTDATA(CONCATENATE(INDEX(Tendina_Indicatori_Grafico,SERVIZIO!$A$1)),$A$1,"Brand",$A95,"Data",DATE(YEAR(INDEX(Tendina_Data,SERVIZIO!$A$2)),MONTH(INDEX(Tendina_Data,SERVIZIO!$A$2)),1),"Settore",INDEX(Tendina_Settori,SERVIZIO!$A$3))&lt;&gt;"",INDEX(Tendina_Settori,SERVIZIO!$A$3)=$B95)=TRUE,GETPIVOTDATA(CONCATENATE(INDEX(Tendina_Indicatori_Grafico,SERVIZIO!$A$1)),$A$1,"Brand",$A95,"Data",DATE(YEAR(INDEX(Tendina_Data,SERVIZIO!$A$2)),MONTH(INDEX(Tendina_Data,SERVIZIO!$A$2)),1),"Settore",INDEX(Tendina_Settori,SERVIZIO!$A$3)),"")),"")</f>
        <v>1</v>
      </c>
      <c r="AH95" s="31">
        <f ca="1">IF(AG95&lt;&gt;"",AG95-(COUNTIF($AG$4:AG95,AG95)/10000),"")</f>
        <v>0.99780000000000002</v>
      </c>
      <c r="AI95" s="31">
        <f t="shared" ca="1" si="5"/>
        <v>109</v>
      </c>
      <c r="AJ95" s="31"/>
      <c r="AK95" s="31">
        <v>92</v>
      </c>
      <c r="AL95" s="31" t="str">
        <f t="shared" ca="1" si="3"/>
        <v>Brand_20</v>
      </c>
      <c r="AM95" s="31">
        <f t="shared" ca="1" si="4"/>
        <v>1</v>
      </c>
      <c r="AN95" s="31" t="str">
        <f ca="1">IF(INDEX(Tendina_Brand_per_Settore,SERVIZIO!$A$4)=$AL95,$AM95,"")</f>
        <v/>
      </c>
    </row>
    <row r="96" spans="1:40" x14ac:dyDescent="0.25">
      <c r="A96" t="s">
        <v>691</v>
      </c>
      <c r="B96" t="s">
        <v>107</v>
      </c>
      <c r="C96" s="31">
        <v>0</v>
      </c>
      <c r="D96" s="31">
        <v>0</v>
      </c>
      <c r="E96" s="31">
        <v>0</v>
      </c>
      <c r="F96" s="31">
        <v>0</v>
      </c>
      <c r="G96" s="31">
        <v>0</v>
      </c>
      <c r="H96" s="31">
        <v>0</v>
      </c>
      <c r="I96" s="31">
        <v>0</v>
      </c>
      <c r="J96" s="31">
        <v>0</v>
      </c>
      <c r="K96" s="31">
        <v>0</v>
      </c>
      <c r="L96" s="31"/>
      <c r="M96" s="31"/>
      <c r="N96" s="31"/>
      <c r="O96" s="31"/>
      <c r="P96" s="31"/>
      <c r="Q96" s="31"/>
      <c r="R96" s="31"/>
      <c r="S96" s="31"/>
      <c r="T96" s="31"/>
      <c r="U96" s="31"/>
      <c r="V96" s="31"/>
      <c r="W96" s="31"/>
      <c r="X96" s="31"/>
      <c r="Y96" s="31"/>
      <c r="Z96" s="31"/>
      <c r="AA96" s="31"/>
      <c r="AB96" s="31"/>
      <c r="AC96" s="31"/>
      <c r="AD96" s="31"/>
      <c r="AE96" s="31"/>
      <c r="AF96" s="31"/>
      <c r="AG96" s="31">
        <f ca="1">IFERROR(IF(SERVIZIO!$A$3=1,IF(GETPIVOTDATA(CONCATENATE(INDEX(Tendina_Indicatori_Grafico,SERVIZIO!$A$1)),$A$1,"Brand",$A96,"Data",DATE(YEAR(INDEX(Tendina_Data,SERVIZIO!$A$2)),MONTH(INDEX(Tendina_Data,SERVIZIO!$A$2)),1),"Settore",$B96)&lt;&gt;"",GETPIVOTDATA(CONCATENATE(INDEX(Tendina_Indicatori_Grafico,SERVIZIO!$A$1)),$A$1,"Brand",$A96,"Data",DATE(YEAR(INDEX(Tendina_Data,SERVIZIO!$A$2)),MONTH(INDEX(Tendina_Data,SERVIZIO!$A$2)),1),"Settore",$B96),""),IF(AND(GETPIVOTDATA(CONCATENATE(INDEX(Tendina_Indicatori_Grafico,SERVIZIO!$A$1)),$A$1,"Brand",$A96,"Data",DATE(YEAR(INDEX(Tendina_Data,SERVIZIO!$A$2)),MONTH(INDEX(Tendina_Data,SERVIZIO!$A$2)),1),"Settore",INDEX(Tendina_Settori,SERVIZIO!$A$3))&lt;&gt;"",INDEX(Tendina_Settori,SERVIZIO!$A$3)=$B96)=TRUE,GETPIVOTDATA(CONCATENATE(INDEX(Tendina_Indicatori_Grafico,SERVIZIO!$A$1)),$A$1,"Brand",$A96,"Data",DATE(YEAR(INDEX(Tendina_Data,SERVIZIO!$A$2)),MONTH(INDEX(Tendina_Data,SERVIZIO!$A$2)),1),"Settore",INDEX(Tendina_Settori,SERVIZIO!$A$3)),"")),"")</f>
        <v>0</v>
      </c>
      <c r="AH96" s="31">
        <f ca="1">IF(AG96&lt;&gt;"",AG96-(COUNTIF($AG$4:AG96,AG96)/10000),"")</f>
        <v>-4.1000000000000003E-3</v>
      </c>
      <c r="AI96" s="31">
        <f t="shared" ca="1" si="5"/>
        <v>183</v>
      </c>
      <c r="AJ96" s="31"/>
      <c r="AK96" s="31">
        <v>93</v>
      </c>
      <c r="AL96" s="31" t="str">
        <f t="shared" ca="1" si="3"/>
        <v>Brand_28</v>
      </c>
      <c r="AM96" s="31">
        <f t="shared" ca="1" si="4"/>
        <v>1</v>
      </c>
      <c r="AN96" s="31" t="str">
        <f ca="1">IF(INDEX(Tendina_Brand_per_Settore,SERVIZIO!$A$4)=$AL96,$AM96,"")</f>
        <v/>
      </c>
    </row>
    <row r="97" spans="1:40" x14ac:dyDescent="0.25">
      <c r="A97" t="s">
        <v>692</v>
      </c>
      <c r="B97" t="s">
        <v>206</v>
      </c>
      <c r="C97" s="31">
        <v>1</v>
      </c>
      <c r="D97" s="31">
        <v>0</v>
      </c>
      <c r="E97" s="31">
        <v>1</v>
      </c>
      <c r="F97" s="31">
        <v>3.2</v>
      </c>
      <c r="G97" s="31">
        <v>0</v>
      </c>
      <c r="H97" s="31">
        <v>3.2</v>
      </c>
      <c r="I97" s="31">
        <v>3.2</v>
      </c>
      <c r="J97" s="31">
        <v>0</v>
      </c>
      <c r="K97" s="31">
        <v>3.2</v>
      </c>
      <c r="L97" s="31"/>
      <c r="M97" s="31"/>
      <c r="N97" s="31"/>
      <c r="O97" s="31"/>
      <c r="P97" s="31"/>
      <c r="Q97" s="31"/>
      <c r="R97" s="31"/>
      <c r="S97" s="31"/>
      <c r="T97" s="31"/>
      <c r="U97" s="31"/>
      <c r="V97" s="31"/>
      <c r="W97" s="31"/>
      <c r="X97" s="31"/>
      <c r="Y97" s="31"/>
      <c r="Z97" s="31"/>
      <c r="AA97" s="31"/>
      <c r="AB97" s="31"/>
      <c r="AC97" s="31"/>
      <c r="AD97" s="31"/>
      <c r="AE97" s="31"/>
      <c r="AF97" s="31"/>
      <c r="AG97" s="31">
        <f ca="1">IFERROR(IF(SERVIZIO!$A$3=1,IF(GETPIVOTDATA(CONCATENATE(INDEX(Tendina_Indicatori_Grafico,SERVIZIO!$A$1)),$A$1,"Brand",$A97,"Data",DATE(YEAR(INDEX(Tendina_Data,SERVIZIO!$A$2)),MONTH(INDEX(Tendina_Data,SERVIZIO!$A$2)),1),"Settore",$B97)&lt;&gt;"",GETPIVOTDATA(CONCATENATE(INDEX(Tendina_Indicatori_Grafico,SERVIZIO!$A$1)),$A$1,"Brand",$A97,"Data",DATE(YEAR(INDEX(Tendina_Data,SERVIZIO!$A$2)),MONTH(INDEX(Tendina_Data,SERVIZIO!$A$2)),1),"Settore",$B97),""),IF(AND(GETPIVOTDATA(CONCATENATE(INDEX(Tendina_Indicatori_Grafico,SERVIZIO!$A$1)),$A$1,"Brand",$A97,"Data",DATE(YEAR(INDEX(Tendina_Data,SERVIZIO!$A$2)),MONTH(INDEX(Tendina_Data,SERVIZIO!$A$2)),1),"Settore",INDEX(Tendina_Settori,SERVIZIO!$A$3))&lt;&gt;"",INDEX(Tendina_Settori,SERVIZIO!$A$3)=$B97)=TRUE,GETPIVOTDATA(CONCATENATE(INDEX(Tendina_Indicatori_Grafico,SERVIZIO!$A$1)),$A$1,"Brand",$A97,"Data",DATE(YEAR(INDEX(Tendina_Data,SERVIZIO!$A$2)),MONTH(INDEX(Tendina_Data,SERVIZIO!$A$2)),1),"Settore",INDEX(Tendina_Settori,SERVIZIO!$A$3)),"")),"")</f>
        <v>3.2</v>
      </c>
      <c r="AH97" s="31">
        <f ca="1">IF(AG97&lt;&gt;"",AG97-(COUNTIF($AG$4:AG97,AG97)/10000),"")</f>
        <v>3.1998000000000002</v>
      </c>
      <c r="AI97" s="31">
        <f t="shared" ca="1" si="5"/>
        <v>46</v>
      </c>
      <c r="AJ97" s="31"/>
      <c r="AK97" s="31">
        <v>94</v>
      </c>
      <c r="AL97" s="31" t="str">
        <f t="shared" ca="1" si="3"/>
        <v>Brand_31</v>
      </c>
      <c r="AM97" s="31">
        <f t="shared" ca="1" si="4"/>
        <v>1</v>
      </c>
      <c r="AN97" s="31" t="str">
        <f ca="1">IF(INDEX(Tendina_Brand_per_Settore,SERVIZIO!$A$4)=$AL97,$AM97,"")</f>
        <v/>
      </c>
    </row>
    <row r="98" spans="1:40" x14ac:dyDescent="0.25">
      <c r="A98" t="s">
        <v>694</v>
      </c>
      <c r="B98" t="s">
        <v>200</v>
      </c>
      <c r="C98" s="31">
        <v>1.5</v>
      </c>
      <c r="D98" s="31">
        <v>0</v>
      </c>
      <c r="E98" s="31">
        <v>1.5</v>
      </c>
      <c r="F98" s="31">
        <v>1.5</v>
      </c>
      <c r="G98" s="31">
        <v>0</v>
      </c>
      <c r="H98" s="31">
        <v>1.5</v>
      </c>
      <c r="I98" s="31">
        <v>1.5</v>
      </c>
      <c r="J98" s="31">
        <v>0</v>
      </c>
      <c r="K98" s="31">
        <v>1.5</v>
      </c>
      <c r="L98" s="31"/>
      <c r="M98" s="31"/>
      <c r="N98" s="31"/>
      <c r="O98" s="31"/>
      <c r="P98" s="31"/>
      <c r="Q98" s="31"/>
      <c r="R98" s="31"/>
      <c r="S98" s="31"/>
      <c r="T98" s="31"/>
      <c r="U98" s="31"/>
      <c r="V98" s="31"/>
      <c r="W98" s="31"/>
      <c r="X98" s="31"/>
      <c r="Y98" s="31"/>
      <c r="Z98" s="31"/>
      <c r="AA98" s="31"/>
      <c r="AB98" s="31"/>
      <c r="AC98" s="31"/>
      <c r="AD98" s="31"/>
      <c r="AE98" s="31"/>
      <c r="AF98" s="31"/>
      <c r="AG98" s="31">
        <f ca="1">IFERROR(IF(SERVIZIO!$A$3=1,IF(GETPIVOTDATA(CONCATENATE(INDEX(Tendina_Indicatori_Grafico,SERVIZIO!$A$1)),$A$1,"Brand",$A98,"Data",DATE(YEAR(INDEX(Tendina_Data,SERVIZIO!$A$2)),MONTH(INDEX(Tendina_Data,SERVIZIO!$A$2)),1),"Settore",$B98)&lt;&gt;"",GETPIVOTDATA(CONCATENATE(INDEX(Tendina_Indicatori_Grafico,SERVIZIO!$A$1)),$A$1,"Brand",$A98,"Data",DATE(YEAR(INDEX(Tendina_Data,SERVIZIO!$A$2)),MONTH(INDEX(Tendina_Data,SERVIZIO!$A$2)),1),"Settore",$B98),""),IF(AND(GETPIVOTDATA(CONCATENATE(INDEX(Tendina_Indicatori_Grafico,SERVIZIO!$A$1)),$A$1,"Brand",$A98,"Data",DATE(YEAR(INDEX(Tendina_Data,SERVIZIO!$A$2)),MONTH(INDEX(Tendina_Data,SERVIZIO!$A$2)),1),"Settore",INDEX(Tendina_Settori,SERVIZIO!$A$3))&lt;&gt;"",INDEX(Tendina_Settori,SERVIZIO!$A$3)=$B98)=TRUE,GETPIVOTDATA(CONCATENATE(INDEX(Tendina_Indicatori_Grafico,SERVIZIO!$A$1)),$A$1,"Brand",$A98,"Data",DATE(YEAR(INDEX(Tendina_Data,SERVIZIO!$A$2)),MONTH(INDEX(Tendina_Data,SERVIZIO!$A$2)),1),"Settore",INDEX(Tendina_Settori,SERVIZIO!$A$3)),"")),"")</f>
        <v>1.5</v>
      </c>
      <c r="AH98" s="31">
        <f ca="1">IF(AG98&lt;&gt;"",AG98-(COUNTIF($AG$4:AG98,AG98)/10000),"")</f>
        <v>1.4997</v>
      </c>
      <c r="AI98" s="31">
        <f t="shared" ca="1" si="5"/>
        <v>83</v>
      </c>
      <c r="AJ98" s="31"/>
      <c r="AK98" s="31">
        <v>95</v>
      </c>
      <c r="AL98" s="31" t="str">
        <f t="shared" ca="1" si="3"/>
        <v>Brand_36</v>
      </c>
      <c r="AM98" s="31">
        <f t="shared" ca="1" si="4"/>
        <v>1</v>
      </c>
      <c r="AN98" s="31" t="str">
        <f ca="1">IF(INDEX(Tendina_Brand_per_Settore,SERVIZIO!$A$4)=$AL98,$AM98,"")</f>
        <v/>
      </c>
    </row>
    <row r="99" spans="1:40" x14ac:dyDescent="0.25">
      <c r="A99" t="s">
        <v>696</v>
      </c>
      <c r="B99" t="s">
        <v>133</v>
      </c>
      <c r="C99" s="31"/>
      <c r="D99" s="31"/>
      <c r="E99" s="31"/>
      <c r="F99" s="31"/>
      <c r="G99" s="31"/>
      <c r="H99" s="31"/>
      <c r="I99" s="31">
        <v>0</v>
      </c>
      <c r="J99" s="31">
        <v>1</v>
      </c>
      <c r="K99" s="31">
        <v>1</v>
      </c>
      <c r="L99" s="31"/>
      <c r="M99" s="31"/>
      <c r="N99" s="31"/>
      <c r="O99" s="31"/>
      <c r="P99" s="31"/>
      <c r="Q99" s="31"/>
      <c r="R99" s="31"/>
      <c r="S99" s="31"/>
      <c r="T99" s="31"/>
      <c r="U99" s="31"/>
      <c r="V99" s="31"/>
      <c r="W99" s="31"/>
      <c r="X99" s="31"/>
      <c r="Y99" s="31"/>
      <c r="Z99" s="31"/>
      <c r="AA99" s="31"/>
      <c r="AB99" s="31"/>
      <c r="AC99" s="31"/>
      <c r="AD99" s="31"/>
      <c r="AE99" s="31"/>
      <c r="AF99" s="31"/>
      <c r="AG99" s="31">
        <f ca="1">IFERROR(IF(SERVIZIO!$A$3=1,IF(GETPIVOTDATA(CONCATENATE(INDEX(Tendina_Indicatori_Grafico,SERVIZIO!$A$1)),$A$1,"Brand",$A99,"Data",DATE(YEAR(INDEX(Tendina_Data,SERVIZIO!$A$2)),MONTH(INDEX(Tendina_Data,SERVIZIO!$A$2)),1),"Settore",$B99)&lt;&gt;"",GETPIVOTDATA(CONCATENATE(INDEX(Tendina_Indicatori_Grafico,SERVIZIO!$A$1)),$A$1,"Brand",$A99,"Data",DATE(YEAR(INDEX(Tendina_Data,SERVIZIO!$A$2)),MONTH(INDEX(Tendina_Data,SERVIZIO!$A$2)),1),"Settore",$B99),""),IF(AND(GETPIVOTDATA(CONCATENATE(INDEX(Tendina_Indicatori_Grafico,SERVIZIO!$A$1)),$A$1,"Brand",$A99,"Data",DATE(YEAR(INDEX(Tendina_Data,SERVIZIO!$A$2)),MONTH(INDEX(Tendina_Data,SERVIZIO!$A$2)),1),"Settore",INDEX(Tendina_Settori,SERVIZIO!$A$3))&lt;&gt;"",INDEX(Tendina_Settori,SERVIZIO!$A$3)=$B99)=TRUE,GETPIVOTDATA(CONCATENATE(INDEX(Tendina_Indicatori_Grafico,SERVIZIO!$A$1)),$A$1,"Brand",$A99,"Data",DATE(YEAR(INDEX(Tendina_Data,SERVIZIO!$A$2)),MONTH(INDEX(Tendina_Data,SERVIZIO!$A$2)),1),"Settore",INDEX(Tendina_Settori,SERVIZIO!$A$3)),"")),"")</f>
        <v>0</v>
      </c>
      <c r="AH99" s="31">
        <f ca="1">IF(AG99&lt;&gt;"",AG99-(COUNTIF($AG$4:AG99,AG99)/10000),"")</f>
        <v>-4.1999999999999997E-3</v>
      </c>
      <c r="AI99" s="31">
        <f t="shared" ca="1" si="5"/>
        <v>184</v>
      </c>
      <c r="AJ99" s="31"/>
      <c r="AK99" s="31">
        <v>96</v>
      </c>
      <c r="AL99" s="31" t="str">
        <f t="shared" ca="1" si="3"/>
        <v>Brand_37</v>
      </c>
      <c r="AM99" s="31">
        <f t="shared" ca="1" si="4"/>
        <v>1</v>
      </c>
      <c r="AN99" s="31" t="str">
        <f ca="1">IF(INDEX(Tendina_Brand_per_Settore,SERVIZIO!$A$4)=$AL99,$AM99,"")</f>
        <v/>
      </c>
    </row>
    <row r="100" spans="1:40" x14ac:dyDescent="0.25">
      <c r="A100" t="s">
        <v>697</v>
      </c>
      <c r="B100" t="s">
        <v>108</v>
      </c>
      <c r="C100" s="31">
        <v>8.5</v>
      </c>
      <c r="D100" s="31">
        <v>0</v>
      </c>
      <c r="E100" s="31">
        <v>8.5</v>
      </c>
      <c r="F100" s="31">
        <v>8.5</v>
      </c>
      <c r="G100" s="31">
        <v>0</v>
      </c>
      <c r="H100" s="31">
        <v>8.5</v>
      </c>
      <c r="I100" s="31">
        <v>8.5</v>
      </c>
      <c r="J100" s="31">
        <v>0</v>
      </c>
      <c r="K100" s="31">
        <v>8.5</v>
      </c>
      <c r="L100" s="31"/>
      <c r="M100" s="31"/>
      <c r="N100" s="31"/>
      <c r="O100" s="31"/>
      <c r="P100" s="31"/>
      <c r="Q100" s="31"/>
      <c r="R100" s="31"/>
      <c r="S100" s="31"/>
      <c r="T100" s="31"/>
      <c r="U100" s="31"/>
      <c r="V100" s="31"/>
      <c r="W100" s="31"/>
      <c r="X100" s="31"/>
      <c r="Y100" s="31"/>
      <c r="Z100" s="31"/>
      <c r="AA100" s="31"/>
      <c r="AB100" s="31"/>
      <c r="AC100" s="31"/>
      <c r="AD100" s="31"/>
      <c r="AE100" s="31"/>
      <c r="AF100" s="31"/>
      <c r="AG100" s="31">
        <f ca="1">IFERROR(IF(SERVIZIO!$A$3=1,IF(GETPIVOTDATA(CONCATENATE(INDEX(Tendina_Indicatori_Grafico,SERVIZIO!$A$1)),$A$1,"Brand",$A100,"Data",DATE(YEAR(INDEX(Tendina_Data,SERVIZIO!$A$2)),MONTH(INDEX(Tendina_Data,SERVIZIO!$A$2)),1),"Settore",$B100)&lt;&gt;"",GETPIVOTDATA(CONCATENATE(INDEX(Tendina_Indicatori_Grafico,SERVIZIO!$A$1)),$A$1,"Brand",$A100,"Data",DATE(YEAR(INDEX(Tendina_Data,SERVIZIO!$A$2)),MONTH(INDEX(Tendina_Data,SERVIZIO!$A$2)),1),"Settore",$B100),""),IF(AND(GETPIVOTDATA(CONCATENATE(INDEX(Tendina_Indicatori_Grafico,SERVIZIO!$A$1)),$A$1,"Brand",$A100,"Data",DATE(YEAR(INDEX(Tendina_Data,SERVIZIO!$A$2)),MONTH(INDEX(Tendina_Data,SERVIZIO!$A$2)),1),"Settore",INDEX(Tendina_Settori,SERVIZIO!$A$3))&lt;&gt;"",INDEX(Tendina_Settori,SERVIZIO!$A$3)=$B100)=TRUE,GETPIVOTDATA(CONCATENATE(INDEX(Tendina_Indicatori_Grafico,SERVIZIO!$A$1)),$A$1,"Brand",$A100,"Data",DATE(YEAR(INDEX(Tendina_Data,SERVIZIO!$A$2)),MONTH(INDEX(Tendina_Data,SERVIZIO!$A$2)),1),"Settore",INDEX(Tendina_Settori,SERVIZIO!$A$3)),"")),"")</f>
        <v>8.5</v>
      </c>
      <c r="AH100" s="31">
        <f ca="1">IF(AG100&lt;&gt;"",AG100-(COUNTIF($AG$4:AG100,AG100)/10000),"")</f>
        <v>8.4997000000000007</v>
      </c>
      <c r="AI100" s="31">
        <f t="shared" ca="1" si="5"/>
        <v>4</v>
      </c>
      <c r="AJ100" s="31"/>
      <c r="AK100" s="31">
        <v>97</v>
      </c>
      <c r="AL100" s="31" t="str">
        <f t="shared" ca="1" si="3"/>
        <v>Brand_38</v>
      </c>
      <c r="AM100" s="31">
        <f t="shared" ca="1" si="4"/>
        <v>1</v>
      </c>
      <c r="AN100" s="31" t="str">
        <f ca="1">IF(INDEX(Tendina_Brand_per_Settore,SERVIZIO!$A$4)=$AL100,$AM100,"")</f>
        <v/>
      </c>
    </row>
    <row r="101" spans="1:40" x14ac:dyDescent="0.25">
      <c r="A101" t="s">
        <v>698</v>
      </c>
      <c r="B101" t="s">
        <v>200</v>
      </c>
      <c r="C101" s="31">
        <v>0</v>
      </c>
      <c r="D101" s="31">
        <v>0</v>
      </c>
      <c r="E101" s="31">
        <v>0</v>
      </c>
      <c r="F101" s="31">
        <v>0</v>
      </c>
      <c r="G101" s="31">
        <v>1.2</v>
      </c>
      <c r="H101" s="31">
        <v>1.2</v>
      </c>
      <c r="I101" s="31">
        <v>0</v>
      </c>
      <c r="J101" s="31">
        <v>1.2</v>
      </c>
      <c r="K101" s="31">
        <v>1.2</v>
      </c>
      <c r="L101" s="31"/>
      <c r="M101" s="31"/>
      <c r="N101" s="31"/>
      <c r="O101" s="31"/>
      <c r="P101" s="31"/>
      <c r="Q101" s="31"/>
      <c r="R101" s="31"/>
      <c r="S101" s="31"/>
      <c r="T101" s="31"/>
      <c r="U101" s="31"/>
      <c r="V101" s="31"/>
      <c r="W101" s="31"/>
      <c r="X101" s="31"/>
      <c r="Y101" s="31"/>
      <c r="Z101" s="31"/>
      <c r="AA101" s="31"/>
      <c r="AB101" s="31"/>
      <c r="AC101" s="31"/>
      <c r="AD101" s="31"/>
      <c r="AE101" s="31"/>
      <c r="AF101" s="31"/>
      <c r="AG101" s="31">
        <f ca="1">IFERROR(IF(SERVIZIO!$A$3=1,IF(GETPIVOTDATA(CONCATENATE(INDEX(Tendina_Indicatori_Grafico,SERVIZIO!$A$1)),$A$1,"Brand",$A101,"Data",DATE(YEAR(INDEX(Tendina_Data,SERVIZIO!$A$2)),MONTH(INDEX(Tendina_Data,SERVIZIO!$A$2)),1),"Settore",$B101)&lt;&gt;"",GETPIVOTDATA(CONCATENATE(INDEX(Tendina_Indicatori_Grafico,SERVIZIO!$A$1)),$A$1,"Brand",$A101,"Data",DATE(YEAR(INDEX(Tendina_Data,SERVIZIO!$A$2)),MONTH(INDEX(Tendina_Data,SERVIZIO!$A$2)),1),"Settore",$B101),""),IF(AND(GETPIVOTDATA(CONCATENATE(INDEX(Tendina_Indicatori_Grafico,SERVIZIO!$A$1)),$A$1,"Brand",$A101,"Data",DATE(YEAR(INDEX(Tendina_Data,SERVIZIO!$A$2)),MONTH(INDEX(Tendina_Data,SERVIZIO!$A$2)),1),"Settore",INDEX(Tendina_Settori,SERVIZIO!$A$3))&lt;&gt;"",INDEX(Tendina_Settori,SERVIZIO!$A$3)=$B101)=TRUE,GETPIVOTDATA(CONCATENATE(INDEX(Tendina_Indicatori_Grafico,SERVIZIO!$A$1)),$A$1,"Brand",$A101,"Data",DATE(YEAR(INDEX(Tendina_Data,SERVIZIO!$A$2)),MONTH(INDEX(Tendina_Data,SERVIZIO!$A$2)),1),"Settore",INDEX(Tendina_Settori,SERVIZIO!$A$3)),"")),"")</f>
        <v>0</v>
      </c>
      <c r="AH101" s="31">
        <f ca="1">IF(AG101&lt;&gt;"",AG101-(COUNTIF($AG$4:AG101,AG101)/10000),"")</f>
        <v>-4.3E-3</v>
      </c>
      <c r="AI101" s="31">
        <f t="shared" ca="1" si="5"/>
        <v>185</v>
      </c>
      <c r="AJ101" s="31"/>
      <c r="AK101" s="31">
        <v>98</v>
      </c>
      <c r="AL101" s="31" t="str">
        <f t="shared" ca="1" si="3"/>
        <v>Brand_46</v>
      </c>
      <c r="AM101" s="31">
        <f t="shared" ca="1" si="4"/>
        <v>1</v>
      </c>
      <c r="AN101" s="31" t="str">
        <f ca="1">IF(INDEX(Tendina_Brand_per_Settore,SERVIZIO!$A$4)=$AL101,$AM101,"")</f>
        <v/>
      </c>
    </row>
    <row r="102" spans="1:40" x14ac:dyDescent="0.25">
      <c r="A102" t="s">
        <v>700</v>
      </c>
      <c r="B102" t="s">
        <v>224</v>
      </c>
      <c r="C102" s="31">
        <v>0</v>
      </c>
      <c r="D102" s="31">
        <v>0</v>
      </c>
      <c r="E102" s="31">
        <v>0</v>
      </c>
      <c r="F102" s="31">
        <v>0</v>
      </c>
      <c r="G102" s="31">
        <v>0</v>
      </c>
      <c r="H102" s="31">
        <v>0</v>
      </c>
      <c r="I102" s="31">
        <v>0</v>
      </c>
      <c r="J102" s="31">
        <v>0</v>
      </c>
      <c r="K102" s="31">
        <v>0</v>
      </c>
      <c r="L102" s="31"/>
      <c r="M102" s="31"/>
      <c r="N102" s="31"/>
      <c r="O102" s="31"/>
      <c r="P102" s="31"/>
      <c r="Q102" s="31"/>
      <c r="R102" s="31"/>
      <c r="S102" s="31"/>
      <c r="T102" s="31"/>
      <c r="U102" s="31"/>
      <c r="V102" s="31"/>
      <c r="W102" s="31"/>
      <c r="X102" s="31"/>
      <c r="Y102" s="31"/>
      <c r="Z102" s="31"/>
      <c r="AA102" s="31"/>
      <c r="AB102" s="31"/>
      <c r="AC102" s="31"/>
      <c r="AD102" s="31"/>
      <c r="AE102" s="31"/>
      <c r="AF102" s="31"/>
      <c r="AG102" s="31">
        <f ca="1">IFERROR(IF(SERVIZIO!$A$3=1,IF(GETPIVOTDATA(CONCATENATE(INDEX(Tendina_Indicatori_Grafico,SERVIZIO!$A$1)),$A$1,"Brand",$A102,"Data",DATE(YEAR(INDEX(Tendina_Data,SERVIZIO!$A$2)),MONTH(INDEX(Tendina_Data,SERVIZIO!$A$2)),1),"Settore",$B102)&lt;&gt;"",GETPIVOTDATA(CONCATENATE(INDEX(Tendina_Indicatori_Grafico,SERVIZIO!$A$1)),$A$1,"Brand",$A102,"Data",DATE(YEAR(INDEX(Tendina_Data,SERVIZIO!$A$2)),MONTH(INDEX(Tendina_Data,SERVIZIO!$A$2)),1),"Settore",$B102),""),IF(AND(GETPIVOTDATA(CONCATENATE(INDEX(Tendina_Indicatori_Grafico,SERVIZIO!$A$1)),$A$1,"Brand",$A102,"Data",DATE(YEAR(INDEX(Tendina_Data,SERVIZIO!$A$2)),MONTH(INDEX(Tendina_Data,SERVIZIO!$A$2)),1),"Settore",INDEX(Tendina_Settori,SERVIZIO!$A$3))&lt;&gt;"",INDEX(Tendina_Settori,SERVIZIO!$A$3)=$B102)=TRUE,GETPIVOTDATA(CONCATENATE(INDEX(Tendina_Indicatori_Grafico,SERVIZIO!$A$1)),$A$1,"Brand",$A102,"Data",DATE(YEAR(INDEX(Tendina_Data,SERVIZIO!$A$2)),MONTH(INDEX(Tendina_Data,SERVIZIO!$A$2)),1),"Settore",INDEX(Tendina_Settori,SERVIZIO!$A$3)),"")),"")</f>
        <v>0</v>
      </c>
      <c r="AH102" s="31">
        <f ca="1">IF(AG102&lt;&gt;"",AG102-(COUNTIF($AG$4:AG102,AG102)/10000),"")</f>
        <v>-4.4000000000000003E-3</v>
      </c>
      <c r="AI102" s="31">
        <f t="shared" ca="1" si="5"/>
        <v>186</v>
      </c>
      <c r="AJ102" s="31"/>
      <c r="AK102" s="31">
        <v>99</v>
      </c>
      <c r="AL102" s="31" t="str">
        <f t="shared" ca="1" si="3"/>
        <v>Brand_48</v>
      </c>
      <c r="AM102" s="31">
        <f t="shared" ca="1" si="4"/>
        <v>1</v>
      </c>
      <c r="AN102" s="31" t="str">
        <f ca="1">IF(INDEX(Tendina_Brand_per_Settore,SERVIZIO!$A$4)=$AL102,$AM102,"")</f>
        <v/>
      </c>
    </row>
    <row r="103" spans="1:40" x14ac:dyDescent="0.25">
      <c r="A103" t="s">
        <v>701</v>
      </c>
      <c r="B103" t="s">
        <v>200</v>
      </c>
      <c r="C103" s="31"/>
      <c r="D103" s="31"/>
      <c r="E103" s="31"/>
      <c r="F103" s="31">
        <v>1</v>
      </c>
      <c r="G103" s="31">
        <v>0</v>
      </c>
      <c r="H103" s="31">
        <v>1</v>
      </c>
      <c r="I103" s="31">
        <v>1</v>
      </c>
      <c r="J103" s="31">
        <v>0</v>
      </c>
      <c r="K103" s="31">
        <v>1</v>
      </c>
      <c r="L103" s="31"/>
      <c r="M103" s="31"/>
      <c r="N103" s="31"/>
      <c r="O103" s="31"/>
      <c r="P103" s="31"/>
      <c r="Q103" s="31"/>
      <c r="R103" s="31"/>
      <c r="S103" s="31"/>
      <c r="T103" s="31"/>
      <c r="U103" s="31"/>
      <c r="V103" s="31"/>
      <c r="W103" s="31"/>
      <c r="X103" s="31"/>
      <c r="Y103" s="31"/>
      <c r="Z103" s="31"/>
      <c r="AA103" s="31"/>
      <c r="AB103" s="31"/>
      <c r="AC103" s="31"/>
      <c r="AD103" s="31"/>
      <c r="AE103" s="31"/>
      <c r="AF103" s="31"/>
      <c r="AG103" s="31">
        <f ca="1">IFERROR(IF(SERVIZIO!$A$3=1,IF(GETPIVOTDATA(CONCATENATE(INDEX(Tendina_Indicatori_Grafico,SERVIZIO!$A$1)),$A$1,"Brand",$A103,"Data",DATE(YEAR(INDEX(Tendina_Data,SERVIZIO!$A$2)),MONTH(INDEX(Tendina_Data,SERVIZIO!$A$2)),1),"Settore",$B103)&lt;&gt;"",GETPIVOTDATA(CONCATENATE(INDEX(Tendina_Indicatori_Grafico,SERVIZIO!$A$1)),$A$1,"Brand",$A103,"Data",DATE(YEAR(INDEX(Tendina_Data,SERVIZIO!$A$2)),MONTH(INDEX(Tendina_Data,SERVIZIO!$A$2)),1),"Settore",$B103),""),IF(AND(GETPIVOTDATA(CONCATENATE(INDEX(Tendina_Indicatori_Grafico,SERVIZIO!$A$1)),$A$1,"Brand",$A103,"Data",DATE(YEAR(INDEX(Tendina_Data,SERVIZIO!$A$2)),MONTH(INDEX(Tendina_Data,SERVIZIO!$A$2)),1),"Settore",INDEX(Tendina_Settori,SERVIZIO!$A$3))&lt;&gt;"",INDEX(Tendina_Settori,SERVIZIO!$A$3)=$B103)=TRUE,GETPIVOTDATA(CONCATENATE(INDEX(Tendina_Indicatori_Grafico,SERVIZIO!$A$1)),$A$1,"Brand",$A103,"Data",DATE(YEAR(INDEX(Tendina_Data,SERVIZIO!$A$2)),MONTH(INDEX(Tendina_Data,SERVIZIO!$A$2)),1),"Settore",INDEX(Tendina_Settori,SERVIZIO!$A$3)),"")),"")</f>
        <v>1</v>
      </c>
      <c r="AH103" s="31">
        <f ca="1">IF(AG103&lt;&gt;"",AG103-(COUNTIF($AG$4:AG103,AG103)/10000),"")</f>
        <v>0.99770000000000003</v>
      </c>
      <c r="AI103" s="31">
        <f t="shared" ca="1" si="5"/>
        <v>110</v>
      </c>
      <c r="AJ103" s="31"/>
      <c r="AK103" s="31">
        <v>100</v>
      </c>
      <c r="AL103" s="31" t="str">
        <f t="shared" ca="1" si="3"/>
        <v>Brand_49</v>
      </c>
      <c r="AM103" s="31">
        <f t="shared" ca="1" si="4"/>
        <v>1</v>
      </c>
      <c r="AN103" s="31" t="str">
        <f ca="1">IF(INDEX(Tendina_Brand_per_Settore,SERVIZIO!$A$4)=$AL103,$AM103,"")</f>
        <v/>
      </c>
    </row>
    <row r="104" spans="1:40" x14ac:dyDescent="0.25">
      <c r="A104" t="s">
        <v>703</v>
      </c>
      <c r="B104" t="s">
        <v>224</v>
      </c>
      <c r="C104" s="31">
        <v>0</v>
      </c>
      <c r="D104" s="31">
        <v>0</v>
      </c>
      <c r="E104" s="31">
        <v>0</v>
      </c>
      <c r="F104" s="31">
        <v>0</v>
      </c>
      <c r="G104" s="31">
        <v>1.5</v>
      </c>
      <c r="H104" s="31">
        <v>1.5</v>
      </c>
      <c r="I104" s="31">
        <v>0</v>
      </c>
      <c r="J104" s="31">
        <v>1.5</v>
      </c>
      <c r="K104" s="31">
        <v>1.5</v>
      </c>
      <c r="L104" s="31"/>
      <c r="M104" s="31"/>
      <c r="N104" s="31"/>
      <c r="O104" s="31"/>
      <c r="P104" s="31"/>
      <c r="Q104" s="31"/>
      <c r="R104" s="31"/>
      <c r="S104" s="31"/>
      <c r="T104" s="31"/>
      <c r="U104" s="31"/>
      <c r="V104" s="31"/>
      <c r="W104" s="31"/>
      <c r="X104" s="31"/>
      <c r="Y104" s="31"/>
      <c r="Z104" s="31"/>
      <c r="AA104" s="31"/>
      <c r="AB104" s="31"/>
      <c r="AC104" s="31"/>
      <c r="AD104" s="31"/>
      <c r="AE104" s="31"/>
      <c r="AF104" s="31"/>
      <c r="AG104" s="31">
        <f ca="1">IFERROR(IF(SERVIZIO!$A$3=1,IF(GETPIVOTDATA(CONCATENATE(INDEX(Tendina_Indicatori_Grafico,SERVIZIO!$A$1)),$A$1,"Brand",$A104,"Data",DATE(YEAR(INDEX(Tendina_Data,SERVIZIO!$A$2)),MONTH(INDEX(Tendina_Data,SERVIZIO!$A$2)),1),"Settore",$B104)&lt;&gt;"",GETPIVOTDATA(CONCATENATE(INDEX(Tendina_Indicatori_Grafico,SERVIZIO!$A$1)),$A$1,"Brand",$A104,"Data",DATE(YEAR(INDEX(Tendina_Data,SERVIZIO!$A$2)),MONTH(INDEX(Tendina_Data,SERVIZIO!$A$2)),1),"Settore",$B104),""),IF(AND(GETPIVOTDATA(CONCATENATE(INDEX(Tendina_Indicatori_Grafico,SERVIZIO!$A$1)),$A$1,"Brand",$A104,"Data",DATE(YEAR(INDEX(Tendina_Data,SERVIZIO!$A$2)),MONTH(INDEX(Tendina_Data,SERVIZIO!$A$2)),1),"Settore",INDEX(Tendina_Settori,SERVIZIO!$A$3))&lt;&gt;"",INDEX(Tendina_Settori,SERVIZIO!$A$3)=$B104)=TRUE,GETPIVOTDATA(CONCATENATE(INDEX(Tendina_Indicatori_Grafico,SERVIZIO!$A$1)),$A$1,"Brand",$A104,"Data",DATE(YEAR(INDEX(Tendina_Data,SERVIZIO!$A$2)),MONTH(INDEX(Tendina_Data,SERVIZIO!$A$2)),1),"Settore",INDEX(Tendina_Settori,SERVIZIO!$A$3)),"")),"")</f>
        <v>0</v>
      </c>
      <c r="AH104" s="31">
        <f ca="1">IF(AG104&lt;&gt;"",AG104-(COUNTIF($AG$4:AG104,AG104)/10000),"")</f>
        <v>-4.4999999999999997E-3</v>
      </c>
      <c r="AI104" s="31">
        <f t="shared" ca="1" si="5"/>
        <v>187</v>
      </c>
      <c r="AJ104" s="31"/>
      <c r="AK104" s="31">
        <v>101</v>
      </c>
      <c r="AL104" s="31" t="str">
        <f t="shared" ca="1" si="3"/>
        <v>Brand_51</v>
      </c>
      <c r="AM104" s="31">
        <f t="shared" ca="1" si="4"/>
        <v>1</v>
      </c>
      <c r="AN104" s="31" t="str">
        <f ca="1">IF(INDEX(Tendina_Brand_per_Settore,SERVIZIO!$A$4)=$AL104,$AM104,"")</f>
        <v/>
      </c>
    </row>
    <row r="105" spans="1:40" x14ac:dyDescent="0.25">
      <c r="A105" t="s">
        <v>705</v>
      </c>
      <c r="B105" t="s">
        <v>107</v>
      </c>
      <c r="C105" s="31">
        <v>2.8</v>
      </c>
      <c r="D105" s="31">
        <v>0</v>
      </c>
      <c r="E105" s="31">
        <v>2.8</v>
      </c>
      <c r="F105" s="31">
        <v>2.2000000000000002</v>
      </c>
      <c r="G105" s="31">
        <v>1</v>
      </c>
      <c r="H105" s="31">
        <v>3.2</v>
      </c>
      <c r="I105" s="31">
        <v>2.2000000000000002</v>
      </c>
      <c r="J105" s="31">
        <v>1</v>
      </c>
      <c r="K105" s="31">
        <v>3.2</v>
      </c>
      <c r="L105" s="31"/>
      <c r="M105" s="31"/>
      <c r="N105" s="31"/>
      <c r="O105" s="31"/>
      <c r="P105" s="31"/>
      <c r="Q105" s="31"/>
      <c r="R105" s="31"/>
      <c r="S105" s="31"/>
      <c r="T105" s="31"/>
      <c r="U105" s="31"/>
      <c r="V105" s="31"/>
      <c r="W105" s="31"/>
      <c r="X105" s="31"/>
      <c r="Y105" s="31"/>
      <c r="Z105" s="31"/>
      <c r="AA105" s="31"/>
      <c r="AB105" s="31"/>
      <c r="AC105" s="31"/>
      <c r="AD105" s="31"/>
      <c r="AE105" s="31"/>
      <c r="AF105" s="31"/>
      <c r="AG105" s="31">
        <f ca="1">IFERROR(IF(SERVIZIO!$A$3=1,IF(GETPIVOTDATA(CONCATENATE(INDEX(Tendina_Indicatori_Grafico,SERVIZIO!$A$1)),$A$1,"Brand",$A105,"Data",DATE(YEAR(INDEX(Tendina_Data,SERVIZIO!$A$2)),MONTH(INDEX(Tendina_Data,SERVIZIO!$A$2)),1),"Settore",$B105)&lt;&gt;"",GETPIVOTDATA(CONCATENATE(INDEX(Tendina_Indicatori_Grafico,SERVIZIO!$A$1)),$A$1,"Brand",$A105,"Data",DATE(YEAR(INDEX(Tendina_Data,SERVIZIO!$A$2)),MONTH(INDEX(Tendina_Data,SERVIZIO!$A$2)),1),"Settore",$B105),""),IF(AND(GETPIVOTDATA(CONCATENATE(INDEX(Tendina_Indicatori_Grafico,SERVIZIO!$A$1)),$A$1,"Brand",$A105,"Data",DATE(YEAR(INDEX(Tendina_Data,SERVIZIO!$A$2)),MONTH(INDEX(Tendina_Data,SERVIZIO!$A$2)),1),"Settore",INDEX(Tendina_Settori,SERVIZIO!$A$3))&lt;&gt;"",INDEX(Tendina_Settori,SERVIZIO!$A$3)=$B105)=TRUE,GETPIVOTDATA(CONCATENATE(INDEX(Tendina_Indicatori_Grafico,SERVIZIO!$A$1)),$A$1,"Brand",$A105,"Data",DATE(YEAR(INDEX(Tendina_Data,SERVIZIO!$A$2)),MONTH(INDEX(Tendina_Data,SERVIZIO!$A$2)),1),"Settore",INDEX(Tendina_Settori,SERVIZIO!$A$3)),"")),"")</f>
        <v>2.2000000000000002</v>
      </c>
      <c r="AH105" s="31">
        <f ca="1">IF(AG105&lt;&gt;"",AG105-(COUNTIF($AG$4:AG105,AG105)/10000),"")</f>
        <v>2.1999</v>
      </c>
      <c r="AI105" s="31">
        <f t="shared" ca="1" si="5"/>
        <v>63</v>
      </c>
      <c r="AJ105" s="31"/>
      <c r="AK105" s="31">
        <v>102</v>
      </c>
      <c r="AL105" s="31" t="str">
        <f t="shared" ca="1" si="3"/>
        <v>Coin</v>
      </c>
      <c r="AM105" s="31">
        <f t="shared" ca="1" si="4"/>
        <v>1</v>
      </c>
      <c r="AN105" s="31" t="str">
        <f ca="1">IF(INDEX(Tendina_Brand_per_Settore,SERVIZIO!$A$4)=$AL105,$AM105,"")</f>
        <v/>
      </c>
    </row>
    <row r="106" spans="1:40" x14ac:dyDescent="0.25">
      <c r="A106" t="s">
        <v>707</v>
      </c>
      <c r="B106" t="s">
        <v>564</v>
      </c>
      <c r="C106" s="31"/>
      <c r="D106" s="31"/>
      <c r="E106" s="31"/>
      <c r="F106" s="31"/>
      <c r="G106" s="31"/>
      <c r="H106" s="31"/>
      <c r="I106" s="31">
        <v>1</v>
      </c>
      <c r="J106" s="31">
        <v>0</v>
      </c>
      <c r="K106" s="31">
        <v>1</v>
      </c>
      <c r="L106" s="31"/>
      <c r="M106" s="31"/>
      <c r="N106" s="31"/>
      <c r="O106" s="31"/>
      <c r="P106" s="31"/>
      <c r="Q106" s="31"/>
      <c r="R106" s="31"/>
      <c r="S106" s="31"/>
      <c r="T106" s="31"/>
      <c r="U106" s="31"/>
      <c r="V106" s="31"/>
      <c r="W106" s="31"/>
      <c r="X106" s="31"/>
      <c r="Y106" s="31"/>
      <c r="Z106" s="31"/>
      <c r="AA106" s="31"/>
      <c r="AB106" s="31"/>
      <c r="AC106" s="31"/>
      <c r="AD106" s="31"/>
      <c r="AE106" s="31"/>
      <c r="AF106" s="31"/>
      <c r="AG106" s="31">
        <f ca="1">IFERROR(IF(SERVIZIO!$A$3=1,IF(GETPIVOTDATA(CONCATENATE(INDEX(Tendina_Indicatori_Grafico,SERVIZIO!$A$1)),$A$1,"Brand",$A106,"Data",DATE(YEAR(INDEX(Tendina_Data,SERVIZIO!$A$2)),MONTH(INDEX(Tendina_Data,SERVIZIO!$A$2)),1),"Settore",$B106)&lt;&gt;"",GETPIVOTDATA(CONCATENATE(INDEX(Tendina_Indicatori_Grafico,SERVIZIO!$A$1)),$A$1,"Brand",$A106,"Data",DATE(YEAR(INDEX(Tendina_Data,SERVIZIO!$A$2)),MONTH(INDEX(Tendina_Data,SERVIZIO!$A$2)),1),"Settore",$B106),""),IF(AND(GETPIVOTDATA(CONCATENATE(INDEX(Tendina_Indicatori_Grafico,SERVIZIO!$A$1)),$A$1,"Brand",$A106,"Data",DATE(YEAR(INDEX(Tendina_Data,SERVIZIO!$A$2)),MONTH(INDEX(Tendina_Data,SERVIZIO!$A$2)),1),"Settore",INDEX(Tendina_Settori,SERVIZIO!$A$3))&lt;&gt;"",INDEX(Tendina_Settori,SERVIZIO!$A$3)=$B106)=TRUE,GETPIVOTDATA(CONCATENATE(INDEX(Tendina_Indicatori_Grafico,SERVIZIO!$A$1)),$A$1,"Brand",$A106,"Data",DATE(YEAR(INDEX(Tendina_Data,SERVIZIO!$A$2)),MONTH(INDEX(Tendina_Data,SERVIZIO!$A$2)),1),"Settore",INDEX(Tendina_Settori,SERVIZIO!$A$3)),"")),"")</f>
        <v>1</v>
      </c>
      <c r="AH106" s="31">
        <f ca="1">IF(AG106&lt;&gt;"",AG106-(COUNTIF($AG$4:AG106,AG106)/10000),"")</f>
        <v>0.99760000000000004</v>
      </c>
      <c r="AI106" s="31">
        <f t="shared" ca="1" si="5"/>
        <v>111</v>
      </c>
      <c r="AJ106" s="31"/>
      <c r="AK106" s="31">
        <v>103</v>
      </c>
      <c r="AL106" s="31" t="str">
        <f t="shared" ca="1" si="3"/>
        <v>Brand_60</v>
      </c>
      <c r="AM106" s="31">
        <f t="shared" ca="1" si="4"/>
        <v>1</v>
      </c>
      <c r="AN106" s="31" t="str">
        <f ca="1">IF(INDEX(Tendina_Brand_per_Settore,SERVIZIO!$A$4)=$AL106,$AM106,"")</f>
        <v/>
      </c>
    </row>
    <row r="107" spans="1:40" x14ac:dyDescent="0.25">
      <c r="A107" t="s">
        <v>709</v>
      </c>
      <c r="B107" t="s">
        <v>133</v>
      </c>
      <c r="C107" s="31"/>
      <c r="D107" s="31"/>
      <c r="E107" s="31"/>
      <c r="F107" s="31">
        <v>0</v>
      </c>
      <c r="G107" s="31">
        <v>0</v>
      </c>
      <c r="H107" s="31">
        <v>0</v>
      </c>
      <c r="I107" s="31">
        <v>0</v>
      </c>
      <c r="J107" s="31">
        <v>0</v>
      </c>
      <c r="K107" s="31">
        <v>0</v>
      </c>
      <c r="L107" s="31"/>
      <c r="M107" s="31"/>
      <c r="N107" s="31"/>
      <c r="O107" s="31"/>
      <c r="P107" s="31"/>
      <c r="Q107" s="31"/>
      <c r="R107" s="31"/>
      <c r="S107" s="31"/>
      <c r="T107" s="31"/>
      <c r="U107" s="31"/>
      <c r="V107" s="31"/>
      <c r="W107" s="31"/>
      <c r="X107" s="31"/>
      <c r="Y107" s="31"/>
      <c r="Z107" s="31"/>
      <c r="AA107" s="31"/>
      <c r="AB107" s="31"/>
      <c r="AC107" s="31"/>
      <c r="AD107" s="31"/>
      <c r="AE107" s="31"/>
      <c r="AF107" s="31"/>
      <c r="AG107" s="31">
        <f ca="1">IFERROR(IF(SERVIZIO!$A$3=1,IF(GETPIVOTDATA(CONCATENATE(INDEX(Tendina_Indicatori_Grafico,SERVIZIO!$A$1)),$A$1,"Brand",$A107,"Data",DATE(YEAR(INDEX(Tendina_Data,SERVIZIO!$A$2)),MONTH(INDEX(Tendina_Data,SERVIZIO!$A$2)),1),"Settore",$B107)&lt;&gt;"",GETPIVOTDATA(CONCATENATE(INDEX(Tendina_Indicatori_Grafico,SERVIZIO!$A$1)),$A$1,"Brand",$A107,"Data",DATE(YEAR(INDEX(Tendina_Data,SERVIZIO!$A$2)),MONTH(INDEX(Tendina_Data,SERVIZIO!$A$2)),1),"Settore",$B107),""),IF(AND(GETPIVOTDATA(CONCATENATE(INDEX(Tendina_Indicatori_Grafico,SERVIZIO!$A$1)),$A$1,"Brand",$A107,"Data",DATE(YEAR(INDEX(Tendina_Data,SERVIZIO!$A$2)),MONTH(INDEX(Tendina_Data,SERVIZIO!$A$2)),1),"Settore",INDEX(Tendina_Settori,SERVIZIO!$A$3))&lt;&gt;"",INDEX(Tendina_Settori,SERVIZIO!$A$3)=$B107)=TRUE,GETPIVOTDATA(CONCATENATE(INDEX(Tendina_Indicatori_Grafico,SERVIZIO!$A$1)),$A$1,"Brand",$A107,"Data",DATE(YEAR(INDEX(Tendina_Data,SERVIZIO!$A$2)),MONTH(INDEX(Tendina_Data,SERVIZIO!$A$2)),1),"Settore",INDEX(Tendina_Settori,SERVIZIO!$A$3)),"")),"")</f>
        <v>0</v>
      </c>
      <c r="AH107" s="31">
        <f ca="1">IF(AG107&lt;&gt;"",AG107-(COUNTIF($AG$4:AG107,AG107)/10000),"")</f>
        <v>-4.5999999999999999E-3</v>
      </c>
      <c r="AI107" s="31">
        <f t="shared" ca="1" si="5"/>
        <v>188</v>
      </c>
      <c r="AJ107" s="31"/>
      <c r="AK107" s="31">
        <v>104</v>
      </c>
      <c r="AL107" s="31" t="str">
        <f t="shared" ca="1" si="3"/>
        <v>Brand_66</v>
      </c>
      <c r="AM107" s="31">
        <f t="shared" ca="1" si="4"/>
        <v>1</v>
      </c>
      <c r="AN107" s="31" t="str">
        <f ca="1">IF(INDEX(Tendina_Brand_per_Settore,SERVIZIO!$A$4)=$AL107,$AM107,"")</f>
        <v/>
      </c>
    </row>
    <row r="108" spans="1:40" x14ac:dyDescent="0.25">
      <c r="A108" t="s">
        <v>710</v>
      </c>
      <c r="B108" t="s">
        <v>206</v>
      </c>
      <c r="C108" s="31">
        <v>3.7</v>
      </c>
      <c r="D108" s="31">
        <v>0</v>
      </c>
      <c r="E108" s="31">
        <v>3.7</v>
      </c>
      <c r="F108" s="31">
        <v>3.7</v>
      </c>
      <c r="G108" s="31">
        <v>1</v>
      </c>
      <c r="H108" s="31">
        <v>4.7</v>
      </c>
      <c r="I108" s="31">
        <v>3.7</v>
      </c>
      <c r="J108" s="31">
        <v>1</v>
      </c>
      <c r="K108" s="31">
        <v>4.7</v>
      </c>
      <c r="L108" s="31"/>
      <c r="M108" s="31"/>
      <c r="N108" s="31"/>
      <c r="O108" s="31"/>
      <c r="P108" s="31"/>
      <c r="Q108" s="31"/>
      <c r="R108" s="31"/>
      <c r="S108" s="31"/>
      <c r="T108" s="31"/>
      <c r="U108" s="31"/>
      <c r="V108" s="31"/>
      <c r="W108" s="31"/>
      <c r="X108" s="31"/>
      <c r="Y108" s="31"/>
      <c r="Z108" s="31"/>
      <c r="AA108" s="31"/>
      <c r="AB108" s="31"/>
      <c r="AC108" s="31"/>
      <c r="AD108" s="31"/>
      <c r="AE108" s="31"/>
      <c r="AF108" s="31"/>
      <c r="AG108" s="31">
        <f ca="1">IFERROR(IF(SERVIZIO!$A$3=1,IF(GETPIVOTDATA(CONCATENATE(INDEX(Tendina_Indicatori_Grafico,SERVIZIO!$A$1)),$A$1,"Brand",$A108,"Data",DATE(YEAR(INDEX(Tendina_Data,SERVIZIO!$A$2)),MONTH(INDEX(Tendina_Data,SERVIZIO!$A$2)),1),"Settore",$B108)&lt;&gt;"",GETPIVOTDATA(CONCATENATE(INDEX(Tendina_Indicatori_Grafico,SERVIZIO!$A$1)),$A$1,"Brand",$A108,"Data",DATE(YEAR(INDEX(Tendina_Data,SERVIZIO!$A$2)),MONTH(INDEX(Tendina_Data,SERVIZIO!$A$2)),1),"Settore",$B108),""),IF(AND(GETPIVOTDATA(CONCATENATE(INDEX(Tendina_Indicatori_Grafico,SERVIZIO!$A$1)),$A$1,"Brand",$A108,"Data",DATE(YEAR(INDEX(Tendina_Data,SERVIZIO!$A$2)),MONTH(INDEX(Tendina_Data,SERVIZIO!$A$2)),1),"Settore",INDEX(Tendina_Settori,SERVIZIO!$A$3))&lt;&gt;"",INDEX(Tendina_Settori,SERVIZIO!$A$3)=$B108)=TRUE,GETPIVOTDATA(CONCATENATE(INDEX(Tendina_Indicatori_Grafico,SERVIZIO!$A$1)),$A$1,"Brand",$A108,"Data",DATE(YEAR(INDEX(Tendina_Data,SERVIZIO!$A$2)),MONTH(INDEX(Tendina_Data,SERVIZIO!$A$2)),1),"Settore",INDEX(Tendina_Settori,SERVIZIO!$A$3)),"")),"")</f>
        <v>3.7</v>
      </c>
      <c r="AH108" s="31">
        <f ca="1">IF(AG108&lt;&gt;"",AG108-(COUNTIF($AG$4:AG108,AG108)/10000),"")</f>
        <v>3.6996000000000002</v>
      </c>
      <c r="AI108" s="31">
        <f t="shared" ca="1" si="5"/>
        <v>38</v>
      </c>
      <c r="AJ108" s="31"/>
      <c r="AK108" s="31">
        <v>105</v>
      </c>
      <c r="AL108" s="31" t="str">
        <f t="shared" ca="1" si="3"/>
        <v>Brand_75</v>
      </c>
      <c r="AM108" s="31">
        <f t="shared" ca="1" si="4"/>
        <v>1</v>
      </c>
      <c r="AN108" s="31" t="str">
        <f ca="1">IF(INDEX(Tendina_Brand_per_Settore,SERVIZIO!$A$4)=$AL108,$AM108,"")</f>
        <v/>
      </c>
    </row>
    <row r="109" spans="1:40" x14ac:dyDescent="0.25">
      <c r="A109" t="s">
        <v>711</v>
      </c>
      <c r="B109" t="s">
        <v>200</v>
      </c>
      <c r="C109" s="31">
        <v>0</v>
      </c>
      <c r="D109" s="31">
        <v>0</v>
      </c>
      <c r="E109" s="31">
        <v>0</v>
      </c>
      <c r="F109" s="31">
        <v>0</v>
      </c>
      <c r="G109" s="31">
        <v>3.2</v>
      </c>
      <c r="H109" s="31">
        <v>3.2</v>
      </c>
      <c r="I109" s="31">
        <v>0</v>
      </c>
      <c r="J109" s="31">
        <v>3.2</v>
      </c>
      <c r="K109" s="31">
        <v>3.2</v>
      </c>
      <c r="L109" s="31"/>
      <c r="M109" s="31"/>
      <c r="N109" s="31"/>
      <c r="O109" s="31"/>
      <c r="P109" s="31"/>
      <c r="Q109" s="31"/>
      <c r="R109" s="31"/>
      <c r="S109" s="31"/>
      <c r="T109" s="31"/>
      <c r="U109" s="31"/>
      <c r="V109" s="31"/>
      <c r="W109" s="31"/>
      <c r="X109" s="31"/>
      <c r="Y109" s="31"/>
      <c r="Z109" s="31"/>
      <c r="AA109" s="31"/>
      <c r="AB109" s="31"/>
      <c r="AC109" s="31"/>
      <c r="AD109" s="31"/>
      <c r="AE109" s="31"/>
      <c r="AF109" s="31"/>
      <c r="AG109" s="31">
        <f ca="1">IFERROR(IF(SERVIZIO!$A$3=1,IF(GETPIVOTDATA(CONCATENATE(INDEX(Tendina_Indicatori_Grafico,SERVIZIO!$A$1)),$A$1,"Brand",$A109,"Data",DATE(YEAR(INDEX(Tendina_Data,SERVIZIO!$A$2)),MONTH(INDEX(Tendina_Data,SERVIZIO!$A$2)),1),"Settore",$B109)&lt;&gt;"",GETPIVOTDATA(CONCATENATE(INDEX(Tendina_Indicatori_Grafico,SERVIZIO!$A$1)),$A$1,"Brand",$A109,"Data",DATE(YEAR(INDEX(Tendina_Data,SERVIZIO!$A$2)),MONTH(INDEX(Tendina_Data,SERVIZIO!$A$2)),1),"Settore",$B109),""),IF(AND(GETPIVOTDATA(CONCATENATE(INDEX(Tendina_Indicatori_Grafico,SERVIZIO!$A$1)),$A$1,"Brand",$A109,"Data",DATE(YEAR(INDEX(Tendina_Data,SERVIZIO!$A$2)),MONTH(INDEX(Tendina_Data,SERVIZIO!$A$2)),1),"Settore",INDEX(Tendina_Settori,SERVIZIO!$A$3))&lt;&gt;"",INDEX(Tendina_Settori,SERVIZIO!$A$3)=$B109)=TRUE,GETPIVOTDATA(CONCATENATE(INDEX(Tendina_Indicatori_Grafico,SERVIZIO!$A$1)),$A$1,"Brand",$A109,"Data",DATE(YEAR(INDEX(Tendina_Data,SERVIZIO!$A$2)),MONTH(INDEX(Tendina_Data,SERVIZIO!$A$2)),1),"Settore",INDEX(Tendina_Settori,SERVIZIO!$A$3)),"")),"")</f>
        <v>0</v>
      </c>
      <c r="AH109" s="31">
        <f ca="1">IF(AG109&lt;&gt;"",AG109-(COUNTIF($AG$4:AG109,AG109)/10000),"")</f>
        <v>-4.7000000000000002E-3</v>
      </c>
      <c r="AI109" s="31">
        <f t="shared" ca="1" si="5"/>
        <v>189</v>
      </c>
      <c r="AJ109" s="31"/>
      <c r="AK109" s="31">
        <v>106</v>
      </c>
      <c r="AL109" s="31" t="str">
        <f t="shared" ca="1" si="3"/>
        <v>Brand_78</v>
      </c>
      <c r="AM109" s="31">
        <f t="shared" ca="1" si="4"/>
        <v>1</v>
      </c>
      <c r="AN109" s="31" t="str">
        <f ca="1">IF(INDEX(Tendina_Brand_per_Settore,SERVIZIO!$A$4)=$AL109,$AM109,"")</f>
        <v/>
      </c>
    </row>
    <row r="110" spans="1:40" x14ac:dyDescent="0.25">
      <c r="A110" t="s">
        <v>713</v>
      </c>
      <c r="B110" t="s">
        <v>200</v>
      </c>
      <c r="C110" s="31"/>
      <c r="D110" s="31"/>
      <c r="E110" s="31"/>
      <c r="F110" s="31"/>
      <c r="G110" s="31"/>
      <c r="H110" s="31"/>
      <c r="I110" s="31">
        <v>0</v>
      </c>
      <c r="J110" s="31">
        <v>0</v>
      </c>
      <c r="K110" s="31">
        <v>0</v>
      </c>
      <c r="L110" s="31"/>
      <c r="M110" s="31"/>
      <c r="N110" s="31"/>
      <c r="O110" s="31"/>
      <c r="P110" s="31"/>
      <c r="Q110" s="31"/>
      <c r="R110" s="31"/>
      <c r="S110" s="31"/>
      <c r="T110" s="31"/>
      <c r="U110" s="31"/>
      <c r="V110" s="31"/>
      <c r="W110" s="31"/>
      <c r="X110" s="31"/>
      <c r="Y110" s="31"/>
      <c r="Z110" s="31"/>
      <c r="AA110" s="31"/>
      <c r="AB110" s="31"/>
      <c r="AC110" s="31"/>
      <c r="AD110" s="31"/>
      <c r="AE110" s="31"/>
      <c r="AF110" s="31"/>
      <c r="AG110" s="31">
        <f ca="1">IFERROR(IF(SERVIZIO!$A$3=1,IF(GETPIVOTDATA(CONCATENATE(INDEX(Tendina_Indicatori_Grafico,SERVIZIO!$A$1)),$A$1,"Brand",$A110,"Data",DATE(YEAR(INDEX(Tendina_Data,SERVIZIO!$A$2)),MONTH(INDEX(Tendina_Data,SERVIZIO!$A$2)),1),"Settore",$B110)&lt;&gt;"",GETPIVOTDATA(CONCATENATE(INDEX(Tendina_Indicatori_Grafico,SERVIZIO!$A$1)),$A$1,"Brand",$A110,"Data",DATE(YEAR(INDEX(Tendina_Data,SERVIZIO!$A$2)),MONTH(INDEX(Tendina_Data,SERVIZIO!$A$2)),1),"Settore",$B110),""),IF(AND(GETPIVOTDATA(CONCATENATE(INDEX(Tendina_Indicatori_Grafico,SERVIZIO!$A$1)),$A$1,"Brand",$A110,"Data",DATE(YEAR(INDEX(Tendina_Data,SERVIZIO!$A$2)),MONTH(INDEX(Tendina_Data,SERVIZIO!$A$2)),1),"Settore",INDEX(Tendina_Settori,SERVIZIO!$A$3))&lt;&gt;"",INDEX(Tendina_Settori,SERVIZIO!$A$3)=$B110)=TRUE,GETPIVOTDATA(CONCATENATE(INDEX(Tendina_Indicatori_Grafico,SERVIZIO!$A$1)),$A$1,"Brand",$A110,"Data",DATE(YEAR(INDEX(Tendina_Data,SERVIZIO!$A$2)),MONTH(INDEX(Tendina_Data,SERVIZIO!$A$2)),1),"Settore",INDEX(Tendina_Settori,SERVIZIO!$A$3)),"")),"")</f>
        <v>0</v>
      </c>
      <c r="AH110" s="31">
        <f ca="1">IF(AG110&lt;&gt;"",AG110-(COUNTIF($AG$4:AG110,AG110)/10000),"")</f>
        <v>-4.7999999999999996E-3</v>
      </c>
      <c r="AI110" s="31">
        <f t="shared" ca="1" si="5"/>
        <v>190</v>
      </c>
      <c r="AJ110" s="31"/>
      <c r="AK110" s="31">
        <v>107</v>
      </c>
      <c r="AL110" s="31" t="str">
        <f t="shared" ca="1" si="3"/>
        <v>Brand_87</v>
      </c>
      <c r="AM110" s="31">
        <f t="shared" ca="1" si="4"/>
        <v>1</v>
      </c>
      <c r="AN110" s="31" t="str">
        <f ca="1">IF(INDEX(Tendina_Brand_per_Settore,SERVIZIO!$A$4)=$AL110,$AM110,"")</f>
        <v/>
      </c>
    </row>
    <row r="111" spans="1:40" x14ac:dyDescent="0.25">
      <c r="A111" t="s">
        <v>714</v>
      </c>
      <c r="B111" t="s">
        <v>206</v>
      </c>
      <c r="C111" s="31">
        <v>1</v>
      </c>
      <c r="D111" s="31">
        <v>0</v>
      </c>
      <c r="E111" s="31">
        <v>1</v>
      </c>
      <c r="F111" s="31">
        <v>1</v>
      </c>
      <c r="G111" s="31">
        <v>0.5</v>
      </c>
      <c r="H111" s="31">
        <v>1.5</v>
      </c>
      <c r="I111" s="31">
        <v>1</v>
      </c>
      <c r="J111" s="31">
        <v>0.5</v>
      </c>
      <c r="K111" s="31">
        <v>1.5</v>
      </c>
      <c r="L111" s="31"/>
      <c r="M111" s="31"/>
      <c r="N111" s="31"/>
      <c r="O111" s="31"/>
      <c r="P111" s="31"/>
      <c r="Q111" s="31"/>
      <c r="R111" s="31"/>
      <c r="S111" s="31"/>
      <c r="T111" s="31"/>
      <c r="U111" s="31"/>
      <c r="V111" s="31"/>
      <c r="W111" s="31"/>
      <c r="X111" s="31"/>
      <c r="Y111" s="31"/>
      <c r="Z111" s="31"/>
      <c r="AA111" s="31"/>
      <c r="AB111" s="31"/>
      <c r="AC111" s="31"/>
      <c r="AD111" s="31"/>
      <c r="AE111" s="31"/>
      <c r="AF111" s="31"/>
      <c r="AG111" s="31">
        <f ca="1">IFERROR(IF(SERVIZIO!$A$3=1,IF(GETPIVOTDATA(CONCATENATE(INDEX(Tendina_Indicatori_Grafico,SERVIZIO!$A$1)),$A$1,"Brand",$A111,"Data",DATE(YEAR(INDEX(Tendina_Data,SERVIZIO!$A$2)),MONTH(INDEX(Tendina_Data,SERVIZIO!$A$2)),1),"Settore",$B111)&lt;&gt;"",GETPIVOTDATA(CONCATENATE(INDEX(Tendina_Indicatori_Grafico,SERVIZIO!$A$1)),$A$1,"Brand",$A111,"Data",DATE(YEAR(INDEX(Tendina_Data,SERVIZIO!$A$2)),MONTH(INDEX(Tendina_Data,SERVIZIO!$A$2)),1),"Settore",$B111),""),IF(AND(GETPIVOTDATA(CONCATENATE(INDEX(Tendina_Indicatori_Grafico,SERVIZIO!$A$1)),$A$1,"Brand",$A111,"Data",DATE(YEAR(INDEX(Tendina_Data,SERVIZIO!$A$2)),MONTH(INDEX(Tendina_Data,SERVIZIO!$A$2)),1),"Settore",INDEX(Tendina_Settori,SERVIZIO!$A$3))&lt;&gt;"",INDEX(Tendina_Settori,SERVIZIO!$A$3)=$B111)=TRUE,GETPIVOTDATA(CONCATENATE(INDEX(Tendina_Indicatori_Grafico,SERVIZIO!$A$1)),$A$1,"Brand",$A111,"Data",DATE(YEAR(INDEX(Tendina_Data,SERVIZIO!$A$2)),MONTH(INDEX(Tendina_Data,SERVIZIO!$A$2)),1),"Settore",INDEX(Tendina_Settori,SERVIZIO!$A$3)),"")),"")</f>
        <v>1</v>
      </c>
      <c r="AH111" s="31">
        <f ca="1">IF(AG111&lt;&gt;"",AG111-(COUNTIF($AG$4:AG111,AG111)/10000),"")</f>
        <v>0.99750000000000005</v>
      </c>
      <c r="AI111" s="31">
        <f t="shared" ca="1" si="5"/>
        <v>112</v>
      </c>
      <c r="AJ111" s="31"/>
      <c r="AK111" s="31">
        <v>108</v>
      </c>
      <c r="AL111" s="31" t="str">
        <f t="shared" ca="1" si="3"/>
        <v>Brand_91</v>
      </c>
      <c r="AM111" s="31">
        <f t="shared" ca="1" si="4"/>
        <v>1</v>
      </c>
      <c r="AN111" s="31" t="str">
        <f ca="1">IF(INDEX(Tendina_Brand_per_Settore,SERVIZIO!$A$4)=$AL111,$AM111,"")</f>
        <v/>
      </c>
    </row>
    <row r="112" spans="1:40" x14ac:dyDescent="0.25">
      <c r="A112" t="s">
        <v>715</v>
      </c>
      <c r="B112" t="s">
        <v>206</v>
      </c>
      <c r="C112" s="31">
        <v>2.7</v>
      </c>
      <c r="D112" s="31">
        <v>0</v>
      </c>
      <c r="E112" s="31">
        <v>2.7</v>
      </c>
      <c r="F112" s="31">
        <v>2.7</v>
      </c>
      <c r="G112" s="31">
        <v>0</v>
      </c>
      <c r="H112" s="31">
        <v>2.7</v>
      </c>
      <c r="I112" s="31">
        <v>2.7</v>
      </c>
      <c r="J112" s="31">
        <v>0</v>
      </c>
      <c r="K112" s="31">
        <v>2.7</v>
      </c>
      <c r="L112" s="31"/>
      <c r="M112" s="31"/>
      <c r="N112" s="31"/>
      <c r="O112" s="31"/>
      <c r="P112" s="31"/>
      <c r="Q112" s="31"/>
      <c r="R112" s="31"/>
      <c r="S112" s="31"/>
      <c r="T112" s="31"/>
      <c r="U112" s="31"/>
      <c r="V112" s="31"/>
      <c r="W112" s="31"/>
      <c r="X112" s="31"/>
      <c r="Y112" s="31"/>
      <c r="Z112" s="31"/>
      <c r="AA112" s="31"/>
      <c r="AB112" s="31"/>
      <c r="AC112" s="31"/>
      <c r="AD112" s="31"/>
      <c r="AE112" s="31"/>
      <c r="AF112" s="31"/>
      <c r="AG112" s="31">
        <f ca="1">IFERROR(IF(SERVIZIO!$A$3=1,IF(GETPIVOTDATA(CONCATENATE(INDEX(Tendina_Indicatori_Grafico,SERVIZIO!$A$1)),$A$1,"Brand",$A112,"Data",DATE(YEAR(INDEX(Tendina_Data,SERVIZIO!$A$2)),MONTH(INDEX(Tendina_Data,SERVIZIO!$A$2)),1),"Settore",$B112)&lt;&gt;"",GETPIVOTDATA(CONCATENATE(INDEX(Tendina_Indicatori_Grafico,SERVIZIO!$A$1)),$A$1,"Brand",$A112,"Data",DATE(YEAR(INDEX(Tendina_Data,SERVIZIO!$A$2)),MONTH(INDEX(Tendina_Data,SERVIZIO!$A$2)),1),"Settore",$B112),""),IF(AND(GETPIVOTDATA(CONCATENATE(INDEX(Tendina_Indicatori_Grafico,SERVIZIO!$A$1)),$A$1,"Brand",$A112,"Data",DATE(YEAR(INDEX(Tendina_Data,SERVIZIO!$A$2)),MONTH(INDEX(Tendina_Data,SERVIZIO!$A$2)),1),"Settore",INDEX(Tendina_Settori,SERVIZIO!$A$3))&lt;&gt;"",INDEX(Tendina_Settori,SERVIZIO!$A$3)=$B112)=TRUE,GETPIVOTDATA(CONCATENATE(INDEX(Tendina_Indicatori_Grafico,SERVIZIO!$A$1)),$A$1,"Brand",$A112,"Data",DATE(YEAR(INDEX(Tendina_Data,SERVIZIO!$A$2)),MONTH(INDEX(Tendina_Data,SERVIZIO!$A$2)),1),"Settore",INDEX(Tendina_Settori,SERVIZIO!$A$3)),"")),"")</f>
        <v>2.7</v>
      </c>
      <c r="AH112" s="31">
        <f ca="1">IF(AG112&lt;&gt;"",AG112-(COUNTIF($AG$4:AG112,AG112)/10000),"")</f>
        <v>2.6998000000000002</v>
      </c>
      <c r="AI112" s="31">
        <f t="shared" ca="1" si="5"/>
        <v>55</v>
      </c>
      <c r="AJ112" s="31"/>
      <c r="AK112" s="31">
        <v>109</v>
      </c>
      <c r="AL112" s="31" t="str">
        <f t="shared" ca="1" si="3"/>
        <v>Brand_92</v>
      </c>
      <c r="AM112" s="31">
        <f t="shared" ca="1" si="4"/>
        <v>1</v>
      </c>
      <c r="AN112" s="31" t="str">
        <f ca="1">IF(INDEX(Tendina_Brand_per_Settore,SERVIZIO!$A$4)=$AL112,$AM112,"")</f>
        <v/>
      </c>
    </row>
    <row r="113" spans="1:40" x14ac:dyDescent="0.25">
      <c r="A113" t="s">
        <v>717</v>
      </c>
      <c r="B113" t="s">
        <v>224</v>
      </c>
      <c r="C113" s="31">
        <v>1</v>
      </c>
      <c r="D113" s="31">
        <v>0</v>
      </c>
      <c r="E113" s="31">
        <v>1</v>
      </c>
      <c r="F113" s="31">
        <v>1</v>
      </c>
      <c r="G113" s="31">
        <v>2</v>
      </c>
      <c r="H113" s="31">
        <v>3</v>
      </c>
      <c r="I113" s="31">
        <v>1</v>
      </c>
      <c r="J113" s="31">
        <v>2</v>
      </c>
      <c r="K113" s="31">
        <v>3</v>
      </c>
      <c r="L113" s="31"/>
      <c r="M113" s="31"/>
      <c r="N113" s="31"/>
      <c r="O113" s="31"/>
      <c r="P113" s="31"/>
      <c r="Q113" s="31"/>
      <c r="R113" s="31"/>
      <c r="S113" s="31"/>
      <c r="T113" s="31"/>
      <c r="U113" s="31"/>
      <c r="V113" s="31"/>
      <c r="W113" s="31"/>
      <c r="X113" s="31"/>
      <c r="Y113" s="31"/>
      <c r="Z113" s="31"/>
      <c r="AA113" s="31"/>
      <c r="AB113" s="31"/>
      <c r="AC113" s="31"/>
      <c r="AD113" s="31"/>
      <c r="AE113" s="31"/>
      <c r="AF113" s="31"/>
      <c r="AG113" s="31">
        <f ca="1">IFERROR(IF(SERVIZIO!$A$3=1,IF(GETPIVOTDATA(CONCATENATE(INDEX(Tendina_Indicatori_Grafico,SERVIZIO!$A$1)),$A$1,"Brand",$A113,"Data",DATE(YEAR(INDEX(Tendina_Data,SERVIZIO!$A$2)),MONTH(INDEX(Tendina_Data,SERVIZIO!$A$2)),1),"Settore",$B113)&lt;&gt;"",GETPIVOTDATA(CONCATENATE(INDEX(Tendina_Indicatori_Grafico,SERVIZIO!$A$1)),$A$1,"Brand",$A113,"Data",DATE(YEAR(INDEX(Tendina_Data,SERVIZIO!$A$2)),MONTH(INDEX(Tendina_Data,SERVIZIO!$A$2)),1),"Settore",$B113),""),IF(AND(GETPIVOTDATA(CONCATENATE(INDEX(Tendina_Indicatori_Grafico,SERVIZIO!$A$1)),$A$1,"Brand",$A113,"Data",DATE(YEAR(INDEX(Tendina_Data,SERVIZIO!$A$2)),MONTH(INDEX(Tendina_Data,SERVIZIO!$A$2)),1),"Settore",INDEX(Tendina_Settori,SERVIZIO!$A$3))&lt;&gt;"",INDEX(Tendina_Settori,SERVIZIO!$A$3)=$B113)=TRUE,GETPIVOTDATA(CONCATENATE(INDEX(Tendina_Indicatori_Grafico,SERVIZIO!$A$1)),$A$1,"Brand",$A113,"Data",DATE(YEAR(INDEX(Tendina_Data,SERVIZIO!$A$2)),MONTH(INDEX(Tendina_Data,SERVIZIO!$A$2)),1),"Settore",INDEX(Tendina_Settori,SERVIZIO!$A$3)),"")),"")</f>
        <v>1</v>
      </c>
      <c r="AH113" s="31">
        <f ca="1">IF(AG113&lt;&gt;"",AG113-(COUNTIF($AG$4:AG113,AG113)/10000),"")</f>
        <v>0.99739999999999995</v>
      </c>
      <c r="AI113" s="31">
        <f t="shared" ca="1" si="5"/>
        <v>113</v>
      </c>
      <c r="AJ113" s="31"/>
      <c r="AK113" s="31">
        <v>110</v>
      </c>
      <c r="AL113" s="31" t="str">
        <f t="shared" ca="1" si="3"/>
        <v>Brand_100</v>
      </c>
      <c r="AM113" s="31">
        <f t="shared" ca="1" si="4"/>
        <v>1</v>
      </c>
      <c r="AN113" s="31" t="str">
        <f ca="1">IF(INDEX(Tendina_Brand_per_Settore,SERVIZIO!$A$4)=$AL113,$AM113,"")</f>
        <v/>
      </c>
    </row>
    <row r="114" spans="1:40" x14ac:dyDescent="0.25">
      <c r="A114" t="s">
        <v>719</v>
      </c>
      <c r="B114" t="s">
        <v>206</v>
      </c>
      <c r="C114" s="31">
        <v>0</v>
      </c>
      <c r="D114" s="31">
        <v>0</v>
      </c>
      <c r="E114" s="31">
        <v>0</v>
      </c>
      <c r="F114" s="31">
        <v>0</v>
      </c>
      <c r="G114" s="31">
        <v>0</v>
      </c>
      <c r="H114" s="31">
        <v>0</v>
      </c>
      <c r="I114" s="31">
        <v>0</v>
      </c>
      <c r="J114" s="31">
        <v>0</v>
      </c>
      <c r="K114" s="31">
        <v>0</v>
      </c>
      <c r="L114" s="31"/>
      <c r="M114" s="31"/>
      <c r="N114" s="31"/>
      <c r="O114" s="31"/>
      <c r="P114" s="31"/>
      <c r="Q114" s="31"/>
      <c r="R114" s="31"/>
      <c r="S114" s="31"/>
      <c r="T114" s="31"/>
      <c r="U114" s="31"/>
      <c r="V114" s="31"/>
      <c r="W114" s="31"/>
      <c r="X114" s="31"/>
      <c r="Y114" s="31"/>
      <c r="Z114" s="31"/>
      <c r="AA114" s="31"/>
      <c r="AB114" s="31"/>
      <c r="AC114" s="31"/>
      <c r="AD114" s="31"/>
      <c r="AE114" s="31"/>
      <c r="AF114" s="31"/>
      <c r="AG114" s="31">
        <f ca="1">IFERROR(IF(SERVIZIO!$A$3=1,IF(GETPIVOTDATA(CONCATENATE(INDEX(Tendina_Indicatori_Grafico,SERVIZIO!$A$1)),$A$1,"Brand",$A114,"Data",DATE(YEAR(INDEX(Tendina_Data,SERVIZIO!$A$2)),MONTH(INDEX(Tendina_Data,SERVIZIO!$A$2)),1),"Settore",$B114)&lt;&gt;"",GETPIVOTDATA(CONCATENATE(INDEX(Tendina_Indicatori_Grafico,SERVIZIO!$A$1)),$A$1,"Brand",$A114,"Data",DATE(YEAR(INDEX(Tendina_Data,SERVIZIO!$A$2)),MONTH(INDEX(Tendina_Data,SERVIZIO!$A$2)),1),"Settore",$B114),""),IF(AND(GETPIVOTDATA(CONCATENATE(INDEX(Tendina_Indicatori_Grafico,SERVIZIO!$A$1)),$A$1,"Brand",$A114,"Data",DATE(YEAR(INDEX(Tendina_Data,SERVIZIO!$A$2)),MONTH(INDEX(Tendina_Data,SERVIZIO!$A$2)),1),"Settore",INDEX(Tendina_Settori,SERVIZIO!$A$3))&lt;&gt;"",INDEX(Tendina_Settori,SERVIZIO!$A$3)=$B114)=TRUE,GETPIVOTDATA(CONCATENATE(INDEX(Tendina_Indicatori_Grafico,SERVIZIO!$A$1)),$A$1,"Brand",$A114,"Data",DATE(YEAR(INDEX(Tendina_Data,SERVIZIO!$A$2)),MONTH(INDEX(Tendina_Data,SERVIZIO!$A$2)),1),"Settore",INDEX(Tendina_Settori,SERVIZIO!$A$3)),"")),"")</f>
        <v>0</v>
      </c>
      <c r="AH114" s="31">
        <f ca="1">IF(AG114&lt;&gt;"",AG114-(COUNTIF($AG$4:AG114,AG114)/10000),"")</f>
        <v>-4.8999999999999998E-3</v>
      </c>
      <c r="AI114" s="31">
        <f t="shared" ca="1" si="5"/>
        <v>191</v>
      </c>
      <c r="AJ114" s="31"/>
      <c r="AK114" s="31">
        <v>111</v>
      </c>
      <c r="AL114" s="31" t="str">
        <f t="shared" ca="1" si="3"/>
        <v>Brand_103</v>
      </c>
      <c r="AM114" s="31">
        <f t="shared" ca="1" si="4"/>
        <v>1</v>
      </c>
      <c r="AN114" s="31" t="str">
        <f ca="1">IF(INDEX(Tendina_Brand_per_Settore,SERVIZIO!$A$4)=$AL114,$AM114,"")</f>
        <v/>
      </c>
    </row>
    <row r="115" spans="1:40" x14ac:dyDescent="0.25">
      <c r="A115" t="s">
        <v>720</v>
      </c>
      <c r="B115" t="s">
        <v>107</v>
      </c>
      <c r="C115" s="31">
        <v>4.2</v>
      </c>
      <c r="D115" s="31">
        <v>0</v>
      </c>
      <c r="E115" s="31">
        <v>4.2</v>
      </c>
      <c r="F115" s="31">
        <v>4.2</v>
      </c>
      <c r="G115" s="31">
        <v>4.8</v>
      </c>
      <c r="H115" s="31">
        <v>9</v>
      </c>
      <c r="I115" s="31">
        <v>4.2</v>
      </c>
      <c r="J115" s="31">
        <v>4.8</v>
      </c>
      <c r="K115" s="31">
        <v>9</v>
      </c>
      <c r="L115" s="31"/>
      <c r="M115" s="31"/>
      <c r="N115" s="31"/>
      <c r="O115" s="31"/>
      <c r="P115" s="31"/>
      <c r="Q115" s="31"/>
      <c r="R115" s="31"/>
      <c r="S115" s="31"/>
      <c r="T115" s="31"/>
      <c r="U115" s="31"/>
      <c r="V115" s="31"/>
      <c r="W115" s="31"/>
      <c r="X115" s="31"/>
      <c r="Y115" s="31"/>
      <c r="Z115" s="31"/>
      <c r="AA115" s="31"/>
      <c r="AB115" s="31"/>
      <c r="AC115" s="31"/>
      <c r="AD115" s="31"/>
      <c r="AE115" s="31"/>
      <c r="AF115" s="31"/>
      <c r="AG115" s="31">
        <f ca="1">IFERROR(IF(SERVIZIO!$A$3=1,IF(GETPIVOTDATA(CONCATENATE(INDEX(Tendina_Indicatori_Grafico,SERVIZIO!$A$1)),$A$1,"Brand",$A115,"Data",DATE(YEAR(INDEX(Tendina_Data,SERVIZIO!$A$2)),MONTH(INDEX(Tendina_Data,SERVIZIO!$A$2)),1),"Settore",$B115)&lt;&gt;"",GETPIVOTDATA(CONCATENATE(INDEX(Tendina_Indicatori_Grafico,SERVIZIO!$A$1)),$A$1,"Brand",$A115,"Data",DATE(YEAR(INDEX(Tendina_Data,SERVIZIO!$A$2)),MONTH(INDEX(Tendina_Data,SERVIZIO!$A$2)),1),"Settore",$B115),""),IF(AND(GETPIVOTDATA(CONCATENATE(INDEX(Tendina_Indicatori_Grafico,SERVIZIO!$A$1)),$A$1,"Brand",$A115,"Data",DATE(YEAR(INDEX(Tendina_Data,SERVIZIO!$A$2)),MONTH(INDEX(Tendina_Data,SERVIZIO!$A$2)),1),"Settore",INDEX(Tendina_Settori,SERVIZIO!$A$3))&lt;&gt;"",INDEX(Tendina_Settori,SERVIZIO!$A$3)=$B115)=TRUE,GETPIVOTDATA(CONCATENATE(INDEX(Tendina_Indicatori_Grafico,SERVIZIO!$A$1)),$A$1,"Brand",$A115,"Data",DATE(YEAR(INDEX(Tendina_Data,SERVIZIO!$A$2)),MONTH(INDEX(Tendina_Data,SERVIZIO!$A$2)),1),"Settore",INDEX(Tendina_Settori,SERVIZIO!$A$3)),"")),"")</f>
        <v>4.2</v>
      </c>
      <c r="AH115" s="31">
        <f ca="1">IF(AG115&lt;&gt;"",AG115-(COUNTIF($AG$4:AG115,AG115)/10000),"")</f>
        <v>4.1997999999999998</v>
      </c>
      <c r="AI115" s="31">
        <f t="shared" ca="1" si="5"/>
        <v>31</v>
      </c>
      <c r="AJ115" s="31"/>
      <c r="AK115" s="31">
        <v>112</v>
      </c>
      <c r="AL115" s="31" t="str">
        <f t="shared" ca="1" si="3"/>
        <v>Brand_108</v>
      </c>
      <c r="AM115" s="31">
        <f t="shared" ca="1" si="4"/>
        <v>1</v>
      </c>
      <c r="AN115" s="31" t="str">
        <f ca="1">IF(INDEX(Tendina_Brand_per_Settore,SERVIZIO!$A$4)=$AL115,$AM115,"")</f>
        <v/>
      </c>
    </row>
    <row r="116" spans="1:40" x14ac:dyDescent="0.25">
      <c r="A116" t="s">
        <v>721</v>
      </c>
      <c r="B116" t="s">
        <v>222</v>
      </c>
      <c r="C116" s="31">
        <v>0</v>
      </c>
      <c r="D116" s="31">
        <v>0</v>
      </c>
      <c r="E116" s="31">
        <v>0</v>
      </c>
      <c r="F116" s="31">
        <v>0</v>
      </c>
      <c r="G116" s="31">
        <v>0</v>
      </c>
      <c r="H116" s="31">
        <v>0</v>
      </c>
      <c r="I116" s="31">
        <v>0</v>
      </c>
      <c r="J116" s="31">
        <v>0</v>
      </c>
      <c r="K116" s="31">
        <v>0</v>
      </c>
      <c r="L116" s="31"/>
      <c r="M116" s="31"/>
      <c r="N116" s="31"/>
      <c r="O116" s="31"/>
      <c r="P116" s="31"/>
      <c r="Q116" s="31"/>
      <c r="R116" s="31"/>
      <c r="S116" s="31"/>
      <c r="T116" s="31"/>
      <c r="U116" s="31"/>
      <c r="V116" s="31"/>
      <c r="W116" s="31"/>
      <c r="X116" s="31"/>
      <c r="Y116" s="31"/>
      <c r="Z116" s="31"/>
      <c r="AA116" s="31"/>
      <c r="AB116" s="31"/>
      <c r="AC116" s="31"/>
      <c r="AD116" s="31"/>
      <c r="AE116" s="31"/>
      <c r="AF116" s="31"/>
      <c r="AG116" s="31">
        <f ca="1">IFERROR(IF(SERVIZIO!$A$3=1,IF(GETPIVOTDATA(CONCATENATE(INDEX(Tendina_Indicatori_Grafico,SERVIZIO!$A$1)),$A$1,"Brand",$A116,"Data",DATE(YEAR(INDEX(Tendina_Data,SERVIZIO!$A$2)),MONTH(INDEX(Tendina_Data,SERVIZIO!$A$2)),1),"Settore",$B116)&lt;&gt;"",GETPIVOTDATA(CONCATENATE(INDEX(Tendina_Indicatori_Grafico,SERVIZIO!$A$1)),$A$1,"Brand",$A116,"Data",DATE(YEAR(INDEX(Tendina_Data,SERVIZIO!$A$2)),MONTH(INDEX(Tendina_Data,SERVIZIO!$A$2)),1),"Settore",$B116),""),IF(AND(GETPIVOTDATA(CONCATENATE(INDEX(Tendina_Indicatori_Grafico,SERVIZIO!$A$1)),$A$1,"Brand",$A116,"Data",DATE(YEAR(INDEX(Tendina_Data,SERVIZIO!$A$2)),MONTH(INDEX(Tendina_Data,SERVIZIO!$A$2)),1),"Settore",INDEX(Tendina_Settori,SERVIZIO!$A$3))&lt;&gt;"",INDEX(Tendina_Settori,SERVIZIO!$A$3)=$B116)=TRUE,GETPIVOTDATA(CONCATENATE(INDEX(Tendina_Indicatori_Grafico,SERVIZIO!$A$1)),$A$1,"Brand",$A116,"Data",DATE(YEAR(INDEX(Tendina_Data,SERVIZIO!$A$2)),MONTH(INDEX(Tendina_Data,SERVIZIO!$A$2)),1),"Settore",INDEX(Tendina_Settori,SERVIZIO!$A$3)),"")),"")</f>
        <v>0</v>
      </c>
      <c r="AH116" s="31">
        <f ca="1">IF(AG116&lt;&gt;"",AG116-(COUNTIF($AG$4:AG116,AG116)/10000),"")</f>
        <v>-5.0000000000000001E-3</v>
      </c>
      <c r="AI116" s="31">
        <f t="shared" ca="1" si="5"/>
        <v>192</v>
      </c>
      <c r="AJ116" s="31"/>
      <c r="AK116" s="31">
        <v>113</v>
      </c>
      <c r="AL116" s="31" t="str">
        <f t="shared" ca="1" si="3"/>
        <v>Brand_110</v>
      </c>
      <c r="AM116" s="31">
        <f t="shared" ca="1" si="4"/>
        <v>1</v>
      </c>
      <c r="AN116" s="31" t="str">
        <f ca="1">IF(INDEX(Tendina_Brand_per_Settore,SERVIZIO!$A$4)=$AL116,$AM116,"")</f>
        <v/>
      </c>
    </row>
    <row r="117" spans="1:40" x14ac:dyDescent="0.25">
      <c r="A117" t="s">
        <v>722</v>
      </c>
      <c r="B117" t="s">
        <v>223</v>
      </c>
      <c r="C117" s="31">
        <v>2</v>
      </c>
      <c r="D117" s="31">
        <v>0</v>
      </c>
      <c r="E117" s="31">
        <v>2</v>
      </c>
      <c r="F117" s="31">
        <v>2</v>
      </c>
      <c r="G117" s="31">
        <v>1.7</v>
      </c>
      <c r="H117" s="31">
        <v>3.7</v>
      </c>
      <c r="I117" s="31">
        <v>2</v>
      </c>
      <c r="J117" s="31">
        <v>1.7</v>
      </c>
      <c r="K117" s="31">
        <v>3.7</v>
      </c>
      <c r="L117" s="31"/>
      <c r="M117" s="31"/>
      <c r="N117" s="31"/>
      <c r="O117" s="31"/>
      <c r="P117" s="31"/>
      <c r="Q117" s="31"/>
      <c r="R117" s="31"/>
      <c r="S117" s="31"/>
      <c r="T117" s="31"/>
      <c r="U117" s="31"/>
      <c r="V117" s="31"/>
      <c r="W117" s="31"/>
      <c r="X117" s="31"/>
      <c r="Y117" s="31"/>
      <c r="Z117" s="31"/>
      <c r="AA117" s="31"/>
      <c r="AB117" s="31"/>
      <c r="AC117" s="31"/>
      <c r="AD117" s="31"/>
      <c r="AE117" s="31"/>
      <c r="AF117" s="31"/>
      <c r="AG117" s="31">
        <f ca="1">IFERROR(IF(SERVIZIO!$A$3=1,IF(GETPIVOTDATA(CONCATENATE(INDEX(Tendina_Indicatori_Grafico,SERVIZIO!$A$1)),$A$1,"Brand",$A117,"Data",DATE(YEAR(INDEX(Tendina_Data,SERVIZIO!$A$2)),MONTH(INDEX(Tendina_Data,SERVIZIO!$A$2)),1),"Settore",$B117)&lt;&gt;"",GETPIVOTDATA(CONCATENATE(INDEX(Tendina_Indicatori_Grafico,SERVIZIO!$A$1)),$A$1,"Brand",$A117,"Data",DATE(YEAR(INDEX(Tendina_Data,SERVIZIO!$A$2)),MONTH(INDEX(Tendina_Data,SERVIZIO!$A$2)),1),"Settore",$B117),""),IF(AND(GETPIVOTDATA(CONCATENATE(INDEX(Tendina_Indicatori_Grafico,SERVIZIO!$A$1)),$A$1,"Brand",$A117,"Data",DATE(YEAR(INDEX(Tendina_Data,SERVIZIO!$A$2)),MONTH(INDEX(Tendina_Data,SERVIZIO!$A$2)),1),"Settore",INDEX(Tendina_Settori,SERVIZIO!$A$3))&lt;&gt;"",INDEX(Tendina_Settori,SERVIZIO!$A$3)=$B117)=TRUE,GETPIVOTDATA(CONCATENATE(INDEX(Tendina_Indicatori_Grafico,SERVIZIO!$A$1)),$A$1,"Brand",$A117,"Data",DATE(YEAR(INDEX(Tendina_Data,SERVIZIO!$A$2)),MONTH(INDEX(Tendina_Data,SERVIZIO!$A$2)),1),"Settore",INDEX(Tendina_Settori,SERVIZIO!$A$3)),"")),"")</f>
        <v>2</v>
      </c>
      <c r="AH117" s="31">
        <f ca="1">IF(AG117&lt;&gt;"",AG117-(COUNTIF($AG$4:AG117,AG117)/10000),"")</f>
        <v>1.9996</v>
      </c>
      <c r="AI117" s="31">
        <f t="shared" ca="1" si="5"/>
        <v>74</v>
      </c>
      <c r="AJ117" s="31"/>
      <c r="AK117" s="31">
        <v>114</v>
      </c>
      <c r="AL117" s="31" t="str">
        <f t="shared" ca="1" si="3"/>
        <v>Brand_115</v>
      </c>
      <c r="AM117" s="31">
        <f t="shared" ca="1" si="4"/>
        <v>1</v>
      </c>
      <c r="AN117" s="31" t="str">
        <f ca="1">IF(INDEX(Tendina_Brand_per_Settore,SERVIZIO!$A$4)=$AL117,$AM117,"")</f>
        <v/>
      </c>
    </row>
    <row r="118" spans="1:40" x14ac:dyDescent="0.25">
      <c r="A118" t="s">
        <v>724</v>
      </c>
      <c r="B118" t="s">
        <v>214</v>
      </c>
      <c r="C118" s="31">
        <v>1</v>
      </c>
      <c r="D118" s="31">
        <v>0</v>
      </c>
      <c r="E118" s="31">
        <v>1</v>
      </c>
      <c r="F118" s="31">
        <v>1</v>
      </c>
      <c r="G118" s="31">
        <v>0</v>
      </c>
      <c r="H118" s="31">
        <v>1</v>
      </c>
      <c r="I118" s="31">
        <v>1</v>
      </c>
      <c r="J118" s="31">
        <v>0</v>
      </c>
      <c r="K118" s="31">
        <v>1</v>
      </c>
      <c r="L118" s="31"/>
      <c r="M118" s="31"/>
      <c r="N118" s="31"/>
      <c r="O118" s="31"/>
      <c r="P118" s="31"/>
      <c r="Q118" s="31"/>
      <c r="R118" s="31"/>
      <c r="S118" s="31"/>
      <c r="T118" s="31"/>
      <c r="U118" s="31"/>
      <c r="V118" s="31"/>
      <c r="W118" s="31"/>
      <c r="X118" s="31"/>
      <c r="Y118" s="31"/>
      <c r="Z118" s="31"/>
      <c r="AA118" s="31"/>
      <c r="AB118" s="31"/>
      <c r="AC118" s="31"/>
      <c r="AD118" s="31"/>
      <c r="AE118" s="31"/>
      <c r="AF118" s="31"/>
      <c r="AG118" s="31">
        <f ca="1">IFERROR(IF(SERVIZIO!$A$3=1,IF(GETPIVOTDATA(CONCATENATE(INDEX(Tendina_Indicatori_Grafico,SERVIZIO!$A$1)),$A$1,"Brand",$A118,"Data",DATE(YEAR(INDEX(Tendina_Data,SERVIZIO!$A$2)),MONTH(INDEX(Tendina_Data,SERVIZIO!$A$2)),1),"Settore",$B118)&lt;&gt;"",GETPIVOTDATA(CONCATENATE(INDEX(Tendina_Indicatori_Grafico,SERVIZIO!$A$1)),$A$1,"Brand",$A118,"Data",DATE(YEAR(INDEX(Tendina_Data,SERVIZIO!$A$2)),MONTH(INDEX(Tendina_Data,SERVIZIO!$A$2)),1),"Settore",$B118),""),IF(AND(GETPIVOTDATA(CONCATENATE(INDEX(Tendina_Indicatori_Grafico,SERVIZIO!$A$1)),$A$1,"Brand",$A118,"Data",DATE(YEAR(INDEX(Tendina_Data,SERVIZIO!$A$2)),MONTH(INDEX(Tendina_Data,SERVIZIO!$A$2)),1),"Settore",INDEX(Tendina_Settori,SERVIZIO!$A$3))&lt;&gt;"",INDEX(Tendina_Settori,SERVIZIO!$A$3)=$B118)=TRUE,GETPIVOTDATA(CONCATENATE(INDEX(Tendina_Indicatori_Grafico,SERVIZIO!$A$1)),$A$1,"Brand",$A118,"Data",DATE(YEAR(INDEX(Tendina_Data,SERVIZIO!$A$2)),MONTH(INDEX(Tendina_Data,SERVIZIO!$A$2)),1),"Settore",INDEX(Tendina_Settori,SERVIZIO!$A$3)),"")),"")</f>
        <v>1</v>
      </c>
      <c r="AH118" s="31">
        <f ca="1">IF(AG118&lt;&gt;"",AG118-(COUNTIF($AG$4:AG118,AG118)/10000),"")</f>
        <v>0.99729999999999996</v>
      </c>
      <c r="AI118" s="31">
        <f t="shared" ca="1" si="5"/>
        <v>114</v>
      </c>
      <c r="AJ118" s="31"/>
      <c r="AK118" s="31">
        <v>115</v>
      </c>
      <c r="AL118" s="31" t="str">
        <f t="shared" ca="1" si="3"/>
        <v>Brand_120</v>
      </c>
      <c r="AM118" s="31">
        <f t="shared" ca="1" si="4"/>
        <v>1</v>
      </c>
      <c r="AN118" s="31" t="str">
        <f ca="1">IF(INDEX(Tendina_Brand_per_Settore,SERVIZIO!$A$4)=$AL118,$AM118,"")</f>
        <v/>
      </c>
    </row>
    <row r="119" spans="1:40" x14ac:dyDescent="0.25">
      <c r="A119" t="s">
        <v>725</v>
      </c>
      <c r="B119" t="s">
        <v>200</v>
      </c>
      <c r="C119" s="31">
        <v>1.5</v>
      </c>
      <c r="D119" s="31">
        <v>0</v>
      </c>
      <c r="E119" s="31">
        <v>1.5</v>
      </c>
      <c r="F119" s="31">
        <v>2.5</v>
      </c>
      <c r="G119" s="31">
        <v>0</v>
      </c>
      <c r="H119" s="31">
        <v>2.5</v>
      </c>
      <c r="I119" s="31">
        <v>2.5</v>
      </c>
      <c r="J119" s="31">
        <v>0</v>
      </c>
      <c r="K119" s="31">
        <v>2.5</v>
      </c>
      <c r="L119" s="31"/>
      <c r="M119" s="31"/>
      <c r="N119" s="31"/>
      <c r="O119" s="31"/>
      <c r="P119" s="31"/>
      <c r="Q119" s="31"/>
      <c r="R119" s="31"/>
      <c r="S119" s="31"/>
      <c r="T119" s="31"/>
      <c r="U119" s="31"/>
      <c r="V119" s="31"/>
      <c r="W119" s="31"/>
      <c r="X119" s="31"/>
      <c r="Y119" s="31"/>
      <c r="Z119" s="31"/>
      <c r="AA119" s="31"/>
      <c r="AB119" s="31"/>
      <c r="AC119" s="31"/>
      <c r="AD119" s="31"/>
      <c r="AE119" s="31"/>
      <c r="AF119" s="31"/>
      <c r="AG119" s="31">
        <f ca="1">IFERROR(IF(SERVIZIO!$A$3=1,IF(GETPIVOTDATA(CONCATENATE(INDEX(Tendina_Indicatori_Grafico,SERVIZIO!$A$1)),$A$1,"Brand",$A119,"Data",DATE(YEAR(INDEX(Tendina_Data,SERVIZIO!$A$2)),MONTH(INDEX(Tendina_Data,SERVIZIO!$A$2)),1),"Settore",$B119)&lt;&gt;"",GETPIVOTDATA(CONCATENATE(INDEX(Tendina_Indicatori_Grafico,SERVIZIO!$A$1)),$A$1,"Brand",$A119,"Data",DATE(YEAR(INDEX(Tendina_Data,SERVIZIO!$A$2)),MONTH(INDEX(Tendina_Data,SERVIZIO!$A$2)),1),"Settore",$B119),""),IF(AND(GETPIVOTDATA(CONCATENATE(INDEX(Tendina_Indicatori_Grafico,SERVIZIO!$A$1)),$A$1,"Brand",$A119,"Data",DATE(YEAR(INDEX(Tendina_Data,SERVIZIO!$A$2)),MONTH(INDEX(Tendina_Data,SERVIZIO!$A$2)),1),"Settore",INDEX(Tendina_Settori,SERVIZIO!$A$3))&lt;&gt;"",INDEX(Tendina_Settori,SERVIZIO!$A$3)=$B119)=TRUE,GETPIVOTDATA(CONCATENATE(INDEX(Tendina_Indicatori_Grafico,SERVIZIO!$A$1)),$A$1,"Brand",$A119,"Data",DATE(YEAR(INDEX(Tendina_Data,SERVIZIO!$A$2)),MONTH(INDEX(Tendina_Data,SERVIZIO!$A$2)),1),"Settore",INDEX(Tendina_Settori,SERVIZIO!$A$3)),"")),"")</f>
        <v>2.5</v>
      </c>
      <c r="AH119" s="31">
        <f ca="1">IF(AG119&lt;&gt;"",AG119-(COUNTIF($AG$4:AG119,AG119)/10000),"")</f>
        <v>2.4998999999999998</v>
      </c>
      <c r="AI119" s="31">
        <f t="shared" ca="1" si="5"/>
        <v>56</v>
      </c>
      <c r="AJ119" s="31"/>
      <c r="AK119" s="31">
        <v>116</v>
      </c>
      <c r="AL119" s="31" t="str">
        <f t="shared" ca="1" si="3"/>
        <v>Brand_125</v>
      </c>
      <c r="AM119" s="31">
        <f t="shared" ca="1" si="4"/>
        <v>1</v>
      </c>
      <c r="AN119" s="31" t="str">
        <f ca="1">IF(INDEX(Tendina_Brand_per_Settore,SERVIZIO!$A$4)=$AL119,$AM119,"")</f>
        <v/>
      </c>
    </row>
    <row r="120" spans="1:40" x14ac:dyDescent="0.25">
      <c r="A120" t="s">
        <v>3</v>
      </c>
      <c r="B120" t="s">
        <v>222</v>
      </c>
      <c r="C120" s="31">
        <v>4.8</v>
      </c>
      <c r="D120" s="31">
        <v>0</v>
      </c>
      <c r="E120" s="31">
        <v>4.8</v>
      </c>
      <c r="F120" s="31">
        <v>3</v>
      </c>
      <c r="G120" s="31">
        <v>3.3</v>
      </c>
      <c r="H120" s="31">
        <v>6.3</v>
      </c>
      <c r="I120" s="31">
        <v>3</v>
      </c>
      <c r="J120" s="31">
        <v>3.3</v>
      </c>
      <c r="K120" s="31">
        <v>6.3</v>
      </c>
      <c r="L120" s="31"/>
      <c r="M120" s="31"/>
      <c r="N120" s="31"/>
      <c r="O120" s="31"/>
      <c r="P120" s="31"/>
      <c r="Q120" s="31"/>
      <c r="R120" s="31"/>
      <c r="S120" s="31"/>
      <c r="T120" s="31"/>
      <c r="U120" s="31"/>
      <c r="V120" s="31"/>
      <c r="W120" s="31"/>
      <c r="X120" s="31"/>
      <c r="Y120" s="31"/>
      <c r="Z120" s="31"/>
      <c r="AA120" s="31"/>
      <c r="AB120" s="31"/>
      <c r="AC120" s="31"/>
      <c r="AD120" s="31"/>
      <c r="AE120" s="31"/>
      <c r="AF120" s="31"/>
      <c r="AG120" s="31">
        <f ca="1">IFERROR(IF(SERVIZIO!$A$3=1,IF(GETPIVOTDATA(CONCATENATE(INDEX(Tendina_Indicatori_Grafico,SERVIZIO!$A$1)),$A$1,"Brand",$A120,"Data",DATE(YEAR(INDEX(Tendina_Data,SERVIZIO!$A$2)),MONTH(INDEX(Tendina_Data,SERVIZIO!$A$2)),1),"Settore",$B120)&lt;&gt;"",GETPIVOTDATA(CONCATENATE(INDEX(Tendina_Indicatori_Grafico,SERVIZIO!$A$1)),$A$1,"Brand",$A120,"Data",DATE(YEAR(INDEX(Tendina_Data,SERVIZIO!$A$2)),MONTH(INDEX(Tendina_Data,SERVIZIO!$A$2)),1),"Settore",$B120),""),IF(AND(GETPIVOTDATA(CONCATENATE(INDEX(Tendina_Indicatori_Grafico,SERVIZIO!$A$1)),$A$1,"Brand",$A120,"Data",DATE(YEAR(INDEX(Tendina_Data,SERVIZIO!$A$2)),MONTH(INDEX(Tendina_Data,SERVIZIO!$A$2)),1),"Settore",INDEX(Tendina_Settori,SERVIZIO!$A$3))&lt;&gt;"",INDEX(Tendina_Settori,SERVIZIO!$A$3)=$B120)=TRUE,GETPIVOTDATA(CONCATENATE(INDEX(Tendina_Indicatori_Grafico,SERVIZIO!$A$1)),$A$1,"Brand",$A120,"Data",DATE(YEAR(INDEX(Tendina_Data,SERVIZIO!$A$2)),MONTH(INDEX(Tendina_Data,SERVIZIO!$A$2)),1),"Settore",INDEX(Tendina_Settori,SERVIZIO!$A$3)),"")),"")</f>
        <v>3</v>
      </c>
      <c r="AH120" s="31">
        <f ca="1">IF(AG120&lt;&gt;"",AG120-(COUNTIF($AG$4:AG120,AG120)/10000),"")</f>
        <v>2.9998999999999998</v>
      </c>
      <c r="AI120" s="31">
        <f t="shared" ca="1" si="5"/>
        <v>49</v>
      </c>
      <c r="AJ120" s="31"/>
      <c r="AK120" s="31">
        <v>117</v>
      </c>
      <c r="AL120" s="31" t="str">
        <f t="shared" ca="1" si="3"/>
        <v>Brand_127</v>
      </c>
      <c r="AM120" s="31">
        <f t="shared" ca="1" si="4"/>
        <v>1</v>
      </c>
      <c r="AN120" s="31" t="str">
        <f ca="1">IF(INDEX(Tendina_Brand_per_Settore,SERVIZIO!$A$4)=$AL120,$AM120,"")</f>
        <v/>
      </c>
    </row>
    <row r="121" spans="1:40" x14ac:dyDescent="0.25">
      <c r="A121" t="s">
        <v>727</v>
      </c>
      <c r="B121" t="s">
        <v>223</v>
      </c>
      <c r="C121" s="31"/>
      <c r="D121" s="31"/>
      <c r="E121" s="31"/>
      <c r="F121" s="31"/>
      <c r="G121" s="31"/>
      <c r="H121" s="31"/>
      <c r="I121" s="31">
        <v>1.5</v>
      </c>
      <c r="J121" s="31">
        <v>0</v>
      </c>
      <c r="K121" s="31">
        <v>1.5</v>
      </c>
      <c r="L121" s="31"/>
      <c r="M121" s="31"/>
      <c r="N121" s="31"/>
      <c r="O121" s="31"/>
      <c r="P121" s="31"/>
      <c r="Q121" s="31"/>
      <c r="R121" s="31"/>
      <c r="S121" s="31"/>
      <c r="T121" s="31"/>
      <c r="U121" s="31"/>
      <c r="V121" s="31"/>
      <c r="W121" s="31"/>
      <c r="X121" s="31"/>
      <c r="Y121" s="31"/>
      <c r="Z121" s="31"/>
      <c r="AA121" s="31"/>
      <c r="AB121" s="31"/>
      <c r="AC121" s="31"/>
      <c r="AD121" s="31"/>
      <c r="AE121" s="31"/>
      <c r="AF121" s="31"/>
      <c r="AG121" s="31">
        <f ca="1">IFERROR(IF(SERVIZIO!$A$3=1,IF(GETPIVOTDATA(CONCATENATE(INDEX(Tendina_Indicatori_Grafico,SERVIZIO!$A$1)),$A$1,"Brand",$A121,"Data",DATE(YEAR(INDEX(Tendina_Data,SERVIZIO!$A$2)),MONTH(INDEX(Tendina_Data,SERVIZIO!$A$2)),1),"Settore",$B121)&lt;&gt;"",GETPIVOTDATA(CONCATENATE(INDEX(Tendina_Indicatori_Grafico,SERVIZIO!$A$1)),$A$1,"Brand",$A121,"Data",DATE(YEAR(INDEX(Tendina_Data,SERVIZIO!$A$2)),MONTH(INDEX(Tendina_Data,SERVIZIO!$A$2)),1),"Settore",$B121),""),IF(AND(GETPIVOTDATA(CONCATENATE(INDEX(Tendina_Indicatori_Grafico,SERVIZIO!$A$1)),$A$1,"Brand",$A121,"Data",DATE(YEAR(INDEX(Tendina_Data,SERVIZIO!$A$2)),MONTH(INDEX(Tendina_Data,SERVIZIO!$A$2)),1),"Settore",INDEX(Tendina_Settori,SERVIZIO!$A$3))&lt;&gt;"",INDEX(Tendina_Settori,SERVIZIO!$A$3)=$B121)=TRUE,GETPIVOTDATA(CONCATENATE(INDEX(Tendina_Indicatori_Grafico,SERVIZIO!$A$1)),$A$1,"Brand",$A121,"Data",DATE(YEAR(INDEX(Tendina_Data,SERVIZIO!$A$2)),MONTH(INDEX(Tendina_Data,SERVIZIO!$A$2)),1),"Settore",INDEX(Tendina_Settori,SERVIZIO!$A$3)),"")),"")</f>
        <v>1.5</v>
      </c>
      <c r="AH121" s="31">
        <f ca="1">IF(AG121&lt;&gt;"",AG121-(COUNTIF($AG$4:AG121,AG121)/10000),"")</f>
        <v>1.4996</v>
      </c>
      <c r="AI121" s="31">
        <f t="shared" ca="1" si="5"/>
        <v>84</v>
      </c>
      <c r="AJ121" s="31"/>
      <c r="AK121" s="31">
        <v>118</v>
      </c>
      <c r="AL121" s="31" t="str">
        <f t="shared" ca="1" si="3"/>
        <v>Brand_133</v>
      </c>
      <c r="AM121" s="31">
        <f t="shared" ca="1" si="4"/>
        <v>1</v>
      </c>
      <c r="AN121" s="31" t="str">
        <f ca="1">IF(INDEX(Tendina_Brand_per_Settore,SERVIZIO!$A$4)=$AL121,$AM121,"")</f>
        <v/>
      </c>
    </row>
    <row r="122" spans="1:40" x14ac:dyDescent="0.25">
      <c r="A122" t="s">
        <v>729</v>
      </c>
      <c r="B122" t="s">
        <v>206</v>
      </c>
      <c r="C122" s="31">
        <v>0</v>
      </c>
      <c r="D122" s="31">
        <v>0</v>
      </c>
      <c r="E122" s="31">
        <v>0</v>
      </c>
      <c r="F122" s="31">
        <v>0</v>
      </c>
      <c r="G122" s="31">
        <v>0</v>
      </c>
      <c r="H122" s="31">
        <v>0</v>
      </c>
      <c r="I122" s="31">
        <v>0</v>
      </c>
      <c r="J122" s="31">
        <v>0</v>
      </c>
      <c r="K122" s="31">
        <v>0</v>
      </c>
      <c r="L122" s="31"/>
      <c r="M122" s="31"/>
      <c r="N122" s="31"/>
      <c r="O122" s="31"/>
      <c r="P122" s="31"/>
      <c r="Q122" s="31"/>
      <c r="R122" s="31"/>
      <c r="S122" s="31"/>
      <c r="T122" s="31"/>
      <c r="U122" s="31"/>
      <c r="V122" s="31"/>
      <c r="W122" s="31"/>
      <c r="X122" s="31"/>
      <c r="Y122" s="31"/>
      <c r="Z122" s="31"/>
      <c r="AA122" s="31"/>
      <c r="AB122" s="31"/>
      <c r="AC122" s="31"/>
      <c r="AD122" s="31"/>
      <c r="AE122" s="31"/>
      <c r="AF122" s="31"/>
      <c r="AG122" s="31">
        <f ca="1">IFERROR(IF(SERVIZIO!$A$3=1,IF(GETPIVOTDATA(CONCATENATE(INDEX(Tendina_Indicatori_Grafico,SERVIZIO!$A$1)),$A$1,"Brand",$A122,"Data",DATE(YEAR(INDEX(Tendina_Data,SERVIZIO!$A$2)),MONTH(INDEX(Tendina_Data,SERVIZIO!$A$2)),1),"Settore",$B122)&lt;&gt;"",GETPIVOTDATA(CONCATENATE(INDEX(Tendina_Indicatori_Grafico,SERVIZIO!$A$1)),$A$1,"Brand",$A122,"Data",DATE(YEAR(INDEX(Tendina_Data,SERVIZIO!$A$2)),MONTH(INDEX(Tendina_Data,SERVIZIO!$A$2)),1),"Settore",$B122),""),IF(AND(GETPIVOTDATA(CONCATENATE(INDEX(Tendina_Indicatori_Grafico,SERVIZIO!$A$1)),$A$1,"Brand",$A122,"Data",DATE(YEAR(INDEX(Tendina_Data,SERVIZIO!$A$2)),MONTH(INDEX(Tendina_Data,SERVIZIO!$A$2)),1),"Settore",INDEX(Tendina_Settori,SERVIZIO!$A$3))&lt;&gt;"",INDEX(Tendina_Settori,SERVIZIO!$A$3)=$B122)=TRUE,GETPIVOTDATA(CONCATENATE(INDEX(Tendina_Indicatori_Grafico,SERVIZIO!$A$1)),$A$1,"Brand",$A122,"Data",DATE(YEAR(INDEX(Tendina_Data,SERVIZIO!$A$2)),MONTH(INDEX(Tendina_Data,SERVIZIO!$A$2)),1),"Settore",INDEX(Tendina_Settori,SERVIZIO!$A$3)),"")),"")</f>
        <v>0</v>
      </c>
      <c r="AH122" s="31">
        <f ca="1">IF(AG122&lt;&gt;"",AG122-(COUNTIF($AG$4:AG122,AG122)/10000),"")</f>
        <v>-5.1000000000000004E-3</v>
      </c>
      <c r="AI122" s="31">
        <f t="shared" ca="1" si="5"/>
        <v>193</v>
      </c>
      <c r="AJ122" s="31"/>
      <c r="AK122" s="31">
        <v>119</v>
      </c>
      <c r="AL122" s="31" t="str">
        <f t="shared" ca="1" si="3"/>
        <v>Brand_134</v>
      </c>
      <c r="AM122" s="31">
        <f t="shared" ca="1" si="4"/>
        <v>1</v>
      </c>
      <c r="AN122" s="31" t="str">
        <f ca="1">IF(INDEX(Tendina_Brand_per_Settore,SERVIZIO!$A$4)=$AL122,$AM122,"")</f>
        <v/>
      </c>
    </row>
    <row r="123" spans="1:40" x14ac:dyDescent="0.25">
      <c r="A123" t="s">
        <v>731</v>
      </c>
      <c r="B123" t="s">
        <v>214</v>
      </c>
      <c r="C123" s="31">
        <v>1</v>
      </c>
      <c r="D123" s="31">
        <v>0</v>
      </c>
      <c r="E123" s="31">
        <v>1</v>
      </c>
      <c r="F123" s="31">
        <v>1</v>
      </c>
      <c r="G123" s="31">
        <v>0</v>
      </c>
      <c r="H123" s="31">
        <v>1</v>
      </c>
      <c r="I123" s="31">
        <v>1</v>
      </c>
      <c r="J123" s="31">
        <v>0</v>
      </c>
      <c r="K123" s="31">
        <v>1</v>
      </c>
      <c r="L123" s="31"/>
      <c r="M123" s="31"/>
      <c r="N123" s="31"/>
      <c r="O123" s="31"/>
      <c r="P123" s="31"/>
      <c r="Q123" s="31"/>
      <c r="R123" s="31"/>
      <c r="S123" s="31"/>
      <c r="T123" s="31"/>
      <c r="U123" s="31"/>
      <c r="V123" s="31"/>
      <c r="W123" s="31"/>
      <c r="X123" s="31"/>
      <c r="Y123" s="31"/>
      <c r="Z123" s="31"/>
      <c r="AA123" s="31"/>
      <c r="AB123" s="31"/>
      <c r="AC123" s="31"/>
      <c r="AD123" s="31"/>
      <c r="AE123" s="31"/>
      <c r="AF123" s="31"/>
      <c r="AG123" s="31">
        <f ca="1">IFERROR(IF(SERVIZIO!$A$3=1,IF(GETPIVOTDATA(CONCATENATE(INDEX(Tendina_Indicatori_Grafico,SERVIZIO!$A$1)),$A$1,"Brand",$A123,"Data",DATE(YEAR(INDEX(Tendina_Data,SERVIZIO!$A$2)),MONTH(INDEX(Tendina_Data,SERVIZIO!$A$2)),1),"Settore",$B123)&lt;&gt;"",GETPIVOTDATA(CONCATENATE(INDEX(Tendina_Indicatori_Grafico,SERVIZIO!$A$1)),$A$1,"Brand",$A123,"Data",DATE(YEAR(INDEX(Tendina_Data,SERVIZIO!$A$2)),MONTH(INDEX(Tendina_Data,SERVIZIO!$A$2)),1),"Settore",$B123),""),IF(AND(GETPIVOTDATA(CONCATENATE(INDEX(Tendina_Indicatori_Grafico,SERVIZIO!$A$1)),$A$1,"Brand",$A123,"Data",DATE(YEAR(INDEX(Tendina_Data,SERVIZIO!$A$2)),MONTH(INDEX(Tendina_Data,SERVIZIO!$A$2)),1),"Settore",INDEX(Tendina_Settori,SERVIZIO!$A$3))&lt;&gt;"",INDEX(Tendina_Settori,SERVIZIO!$A$3)=$B123)=TRUE,GETPIVOTDATA(CONCATENATE(INDEX(Tendina_Indicatori_Grafico,SERVIZIO!$A$1)),$A$1,"Brand",$A123,"Data",DATE(YEAR(INDEX(Tendina_Data,SERVIZIO!$A$2)),MONTH(INDEX(Tendina_Data,SERVIZIO!$A$2)),1),"Settore",INDEX(Tendina_Settori,SERVIZIO!$A$3)),"")),"")</f>
        <v>1</v>
      </c>
      <c r="AH123" s="31">
        <f ca="1">IF(AG123&lt;&gt;"",AG123-(COUNTIF($AG$4:AG123,AG123)/10000),"")</f>
        <v>0.99719999999999998</v>
      </c>
      <c r="AI123" s="31">
        <f t="shared" ca="1" si="5"/>
        <v>115</v>
      </c>
      <c r="AJ123" s="31"/>
      <c r="AK123" s="31">
        <v>120</v>
      </c>
      <c r="AL123" s="31" t="str">
        <f t="shared" ca="1" si="3"/>
        <v>Brand_138</v>
      </c>
      <c r="AM123" s="31">
        <f t="shared" ca="1" si="4"/>
        <v>1</v>
      </c>
      <c r="AN123" s="31" t="str">
        <f ca="1">IF(INDEX(Tendina_Brand_per_Settore,SERVIZIO!$A$4)=$AL123,$AM123,"")</f>
        <v/>
      </c>
    </row>
    <row r="124" spans="1:40" x14ac:dyDescent="0.25">
      <c r="A124" t="s">
        <v>733</v>
      </c>
      <c r="B124" t="s">
        <v>107</v>
      </c>
      <c r="C124" s="31"/>
      <c r="D124" s="31"/>
      <c r="E124" s="31"/>
      <c r="F124" s="31"/>
      <c r="G124" s="31"/>
      <c r="H124" s="31"/>
      <c r="I124" s="31">
        <v>0</v>
      </c>
      <c r="J124" s="31">
        <v>0</v>
      </c>
      <c r="K124" s="31">
        <v>0</v>
      </c>
      <c r="L124" s="31"/>
      <c r="M124" s="31"/>
      <c r="N124" s="31"/>
      <c r="O124" s="31"/>
      <c r="P124" s="31"/>
      <c r="Q124" s="31"/>
      <c r="R124" s="31"/>
      <c r="S124" s="31"/>
      <c r="T124" s="31"/>
      <c r="U124" s="31"/>
      <c r="V124" s="31"/>
      <c r="W124" s="31"/>
      <c r="X124" s="31"/>
      <c r="Y124" s="31"/>
      <c r="Z124" s="31"/>
      <c r="AA124" s="31"/>
      <c r="AB124" s="31"/>
      <c r="AC124" s="31"/>
      <c r="AD124" s="31"/>
      <c r="AE124" s="31"/>
      <c r="AF124" s="31"/>
      <c r="AG124" s="31">
        <f ca="1">IFERROR(IF(SERVIZIO!$A$3=1,IF(GETPIVOTDATA(CONCATENATE(INDEX(Tendina_Indicatori_Grafico,SERVIZIO!$A$1)),$A$1,"Brand",$A124,"Data",DATE(YEAR(INDEX(Tendina_Data,SERVIZIO!$A$2)),MONTH(INDEX(Tendina_Data,SERVIZIO!$A$2)),1),"Settore",$B124)&lt;&gt;"",GETPIVOTDATA(CONCATENATE(INDEX(Tendina_Indicatori_Grafico,SERVIZIO!$A$1)),$A$1,"Brand",$A124,"Data",DATE(YEAR(INDEX(Tendina_Data,SERVIZIO!$A$2)),MONTH(INDEX(Tendina_Data,SERVIZIO!$A$2)),1),"Settore",$B124),""),IF(AND(GETPIVOTDATA(CONCATENATE(INDEX(Tendina_Indicatori_Grafico,SERVIZIO!$A$1)),$A$1,"Brand",$A124,"Data",DATE(YEAR(INDEX(Tendina_Data,SERVIZIO!$A$2)),MONTH(INDEX(Tendina_Data,SERVIZIO!$A$2)),1),"Settore",INDEX(Tendina_Settori,SERVIZIO!$A$3))&lt;&gt;"",INDEX(Tendina_Settori,SERVIZIO!$A$3)=$B124)=TRUE,GETPIVOTDATA(CONCATENATE(INDEX(Tendina_Indicatori_Grafico,SERVIZIO!$A$1)),$A$1,"Brand",$A124,"Data",DATE(YEAR(INDEX(Tendina_Data,SERVIZIO!$A$2)),MONTH(INDEX(Tendina_Data,SERVIZIO!$A$2)),1),"Settore",INDEX(Tendina_Settori,SERVIZIO!$A$3)),"")),"")</f>
        <v>0</v>
      </c>
      <c r="AH124" s="31">
        <f ca="1">IF(AG124&lt;&gt;"",AG124-(COUNTIF($AG$4:AG124,AG124)/10000),"")</f>
        <v>-5.1999999999999998E-3</v>
      </c>
      <c r="AI124" s="31">
        <f t="shared" ca="1" si="5"/>
        <v>194</v>
      </c>
      <c r="AJ124" s="31"/>
      <c r="AK124" s="31">
        <v>121</v>
      </c>
      <c r="AL124" s="31" t="str">
        <f t="shared" ca="1" si="3"/>
        <v>Brand_168</v>
      </c>
      <c r="AM124" s="31">
        <f t="shared" ca="1" si="4"/>
        <v>1</v>
      </c>
      <c r="AN124" s="31" t="str">
        <f ca="1">IF(INDEX(Tendina_Brand_per_Settore,SERVIZIO!$A$4)=$AL124,$AM124,"")</f>
        <v/>
      </c>
    </row>
    <row r="125" spans="1:40" x14ac:dyDescent="0.25">
      <c r="A125" t="s">
        <v>735</v>
      </c>
      <c r="B125" t="s">
        <v>206</v>
      </c>
      <c r="C125" s="31">
        <v>0</v>
      </c>
      <c r="D125" s="31">
        <v>0</v>
      </c>
      <c r="E125" s="31">
        <v>0</v>
      </c>
      <c r="F125" s="31">
        <v>0</v>
      </c>
      <c r="G125" s="31">
        <v>0</v>
      </c>
      <c r="H125" s="31">
        <v>0</v>
      </c>
      <c r="I125" s="31">
        <v>0</v>
      </c>
      <c r="J125" s="31">
        <v>0</v>
      </c>
      <c r="K125" s="31">
        <v>0</v>
      </c>
      <c r="L125" s="31"/>
      <c r="M125" s="31"/>
      <c r="N125" s="31"/>
      <c r="O125" s="31"/>
      <c r="P125" s="31"/>
      <c r="Q125" s="31"/>
      <c r="R125" s="31"/>
      <c r="S125" s="31"/>
      <c r="T125" s="31"/>
      <c r="U125" s="31"/>
      <c r="V125" s="31"/>
      <c r="W125" s="31"/>
      <c r="X125" s="31"/>
      <c r="Y125" s="31"/>
      <c r="Z125" s="31"/>
      <c r="AA125" s="31"/>
      <c r="AB125" s="31"/>
      <c r="AC125" s="31"/>
      <c r="AD125" s="31"/>
      <c r="AE125" s="31"/>
      <c r="AF125" s="31"/>
      <c r="AG125" s="31">
        <f ca="1">IFERROR(IF(SERVIZIO!$A$3=1,IF(GETPIVOTDATA(CONCATENATE(INDEX(Tendina_Indicatori_Grafico,SERVIZIO!$A$1)),$A$1,"Brand",$A125,"Data",DATE(YEAR(INDEX(Tendina_Data,SERVIZIO!$A$2)),MONTH(INDEX(Tendina_Data,SERVIZIO!$A$2)),1),"Settore",$B125)&lt;&gt;"",GETPIVOTDATA(CONCATENATE(INDEX(Tendina_Indicatori_Grafico,SERVIZIO!$A$1)),$A$1,"Brand",$A125,"Data",DATE(YEAR(INDEX(Tendina_Data,SERVIZIO!$A$2)),MONTH(INDEX(Tendina_Data,SERVIZIO!$A$2)),1),"Settore",$B125),""),IF(AND(GETPIVOTDATA(CONCATENATE(INDEX(Tendina_Indicatori_Grafico,SERVIZIO!$A$1)),$A$1,"Brand",$A125,"Data",DATE(YEAR(INDEX(Tendina_Data,SERVIZIO!$A$2)),MONTH(INDEX(Tendina_Data,SERVIZIO!$A$2)),1),"Settore",INDEX(Tendina_Settori,SERVIZIO!$A$3))&lt;&gt;"",INDEX(Tendina_Settori,SERVIZIO!$A$3)=$B125)=TRUE,GETPIVOTDATA(CONCATENATE(INDEX(Tendina_Indicatori_Grafico,SERVIZIO!$A$1)),$A$1,"Brand",$A125,"Data",DATE(YEAR(INDEX(Tendina_Data,SERVIZIO!$A$2)),MONTH(INDEX(Tendina_Data,SERVIZIO!$A$2)),1),"Settore",INDEX(Tendina_Settori,SERVIZIO!$A$3)),"")),"")</f>
        <v>0</v>
      </c>
      <c r="AH125" s="31">
        <f ca="1">IF(AG125&lt;&gt;"",AG125-(COUNTIF($AG$4:AG125,AG125)/10000),"")</f>
        <v>-5.3E-3</v>
      </c>
      <c r="AI125" s="31">
        <f t="shared" ca="1" si="5"/>
        <v>195</v>
      </c>
      <c r="AJ125" s="31"/>
      <c r="AK125" s="31">
        <v>122</v>
      </c>
      <c r="AL125" s="31" t="str">
        <f t="shared" ca="1" si="3"/>
        <v>Brand_172</v>
      </c>
      <c r="AM125" s="31">
        <f t="shared" ca="1" si="4"/>
        <v>1</v>
      </c>
      <c r="AN125" s="31" t="str">
        <f ca="1">IF(INDEX(Tendina_Brand_per_Settore,SERVIZIO!$A$4)=$AL125,$AM125,"")</f>
        <v/>
      </c>
    </row>
    <row r="126" spans="1:40" x14ac:dyDescent="0.25">
      <c r="A126" t="s">
        <v>737</v>
      </c>
      <c r="B126" t="s">
        <v>200</v>
      </c>
      <c r="C126" s="31">
        <v>3.5</v>
      </c>
      <c r="D126" s="31">
        <v>0</v>
      </c>
      <c r="E126" s="31">
        <v>3.5</v>
      </c>
      <c r="F126" s="31">
        <v>5.7</v>
      </c>
      <c r="G126" s="31">
        <v>6.5</v>
      </c>
      <c r="H126" s="31">
        <v>12.2</v>
      </c>
      <c r="I126" s="31">
        <v>5.7</v>
      </c>
      <c r="J126" s="31">
        <v>6.5</v>
      </c>
      <c r="K126" s="31">
        <v>12.2</v>
      </c>
      <c r="L126" s="31"/>
      <c r="M126" s="31"/>
      <c r="N126" s="31"/>
      <c r="O126" s="31"/>
      <c r="P126" s="31"/>
      <c r="Q126" s="31"/>
      <c r="R126" s="31"/>
      <c r="S126" s="31"/>
      <c r="T126" s="31"/>
      <c r="U126" s="31"/>
      <c r="V126" s="31"/>
      <c r="W126" s="31"/>
      <c r="X126" s="31"/>
      <c r="Y126" s="31"/>
      <c r="Z126" s="31"/>
      <c r="AA126" s="31"/>
      <c r="AB126" s="31"/>
      <c r="AC126" s="31"/>
      <c r="AD126" s="31"/>
      <c r="AE126" s="31"/>
      <c r="AF126" s="31"/>
      <c r="AG126" s="31">
        <f ca="1">IFERROR(IF(SERVIZIO!$A$3=1,IF(GETPIVOTDATA(CONCATENATE(INDEX(Tendina_Indicatori_Grafico,SERVIZIO!$A$1)),$A$1,"Brand",$A126,"Data",DATE(YEAR(INDEX(Tendina_Data,SERVIZIO!$A$2)),MONTH(INDEX(Tendina_Data,SERVIZIO!$A$2)),1),"Settore",$B126)&lt;&gt;"",GETPIVOTDATA(CONCATENATE(INDEX(Tendina_Indicatori_Grafico,SERVIZIO!$A$1)),$A$1,"Brand",$A126,"Data",DATE(YEAR(INDEX(Tendina_Data,SERVIZIO!$A$2)),MONTH(INDEX(Tendina_Data,SERVIZIO!$A$2)),1),"Settore",$B126),""),IF(AND(GETPIVOTDATA(CONCATENATE(INDEX(Tendina_Indicatori_Grafico,SERVIZIO!$A$1)),$A$1,"Brand",$A126,"Data",DATE(YEAR(INDEX(Tendina_Data,SERVIZIO!$A$2)),MONTH(INDEX(Tendina_Data,SERVIZIO!$A$2)),1),"Settore",INDEX(Tendina_Settori,SERVIZIO!$A$3))&lt;&gt;"",INDEX(Tendina_Settori,SERVIZIO!$A$3)=$B126)=TRUE,GETPIVOTDATA(CONCATENATE(INDEX(Tendina_Indicatori_Grafico,SERVIZIO!$A$1)),$A$1,"Brand",$A126,"Data",DATE(YEAR(INDEX(Tendina_Data,SERVIZIO!$A$2)),MONTH(INDEX(Tendina_Data,SERVIZIO!$A$2)),1),"Settore",INDEX(Tendina_Settori,SERVIZIO!$A$3)),"")),"")</f>
        <v>5.7</v>
      </c>
      <c r="AH126" s="31">
        <f ca="1">IF(AG126&lt;&gt;"",AG126-(COUNTIF($AG$4:AG126,AG126)/10000),"")</f>
        <v>5.6999000000000004</v>
      </c>
      <c r="AI126" s="31">
        <f t="shared" ca="1" si="5"/>
        <v>12</v>
      </c>
      <c r="AJ126" s="31"/>
      <c r="AK126" s="31">
        <v>123</v>
      </c>
      <c r="AL126" s="31" t="str">
        <f t="shared" ca="1" si="3"/>
        <v>Brand_175</v>
      </c>
      <c r="AM126" s="31">
        <f t="shared" ca="1" si="4"/>
        <v>1</v>
      </c>
      <c r="AN126" s="31" t="str">
        <f ca="1">IF(INDEX(Tendina_Brand_per_Settore,SERVIZIO!$A$4)=$AL126,$AM126,"")</f>
        <v/>
      </c>
    </row>
    <row r="127" spans="1:40" x14ac:dyDescent="0.25">
      <c r="A127" t="s">
        <v>739</v>
      </c>
      <c r="B127" t="s">
        <v>130</v>
      </c>
      <c r="C127" s="31">
        <v>0.5</v>
      </c>
      <c r="D127" s="31">
        <v>0</v>
      </c>
      <c r="E127" s="31">
        <v>0.5</v>
      </c>
      <c r="F127" s="31">
        <v>0</v>
      </c>
      <c r="G127" s="31">
        <v>0</v>
      </c>
      <c r="H127" s="31">
        <v>0</v>
      </c>
      <c r="I127" s="31">
        <v>0</v>
      </c>
      <c r="J127" s="31">
        <v>0</v>
      </c>
      <c r="K127" s="31">
        <v>0</v>
      </c>
      <c r="L127" s="31"/>
      <c r="M127" s="31"/>
      <c r="N127" s="31"/>
      <c r="O127" s="31"/>
      <c r="P127" s="31"/>
      <c r="Q127" s="31"/>
      <c r="R127" s="31"/>
      <c r="S127" s="31"/>
      <c r="T127" s="31"/>
      <c r="U127" s="31"/>
      <c r="V127" s="31"/>
      <c r="W127" s="31"/>
      <c r="X127" s="31"/>
      <c r="Y127" s="31"/>
      <c r="Z127" s="31"/>
      <c r="AA127" s="31"/>
      <c r="AB127" s="31"/>
      <c r="AC127" s="31"/>
      <c r="AD127" s="31"/>
      <c r="AE127" s="31"/>
      <c r="AF127" s="31"/>
      <c r="AG127" s="31">
        <f ca="1">IFERROR(IF(SERVIZIO!$A$3=1,IF(GETPIVOTDATA(CONCATENATE(INDEX(Tendina_Indicatori_Grafico,SERVIZIO!$A$1)),$A$1,"Brand",$A127,"Data",DATE(YEAR(INDEX(Tendina_Data,SERVIZIO!$A$2)),MONTH(INDEX(Tendina_Data,SERVIZIO!$A$2)),1),"Settore",$B127)&lt;&gt;"",GETPIVOTDATA(CONCATENATE(INDEX(Tendina_Indicatori_Grafico,SERVIZIO!$A$1)),$A$1,"Brand",$A127,"Data",DATE(YEAR(INDEX(Tendina_Data,SERVIZIO!$A$2)),MONTH(INDEX(Tendina_Data,SERVIZIO!$A$2)),1),"Settore",$B127),""),IF(AND(GETPIVOTDATA(CONCATENATE(INDEX(Tendina_Indicatori_Grafico,SERVIZIO!$A$1)),$A$1,"Brand",$A127,"Data",DATE(YEAR(INDEX(Tendina_Data,SERVIZIO!$A$2)),MONTH(INDEX(Tendina_Data,SERVIZIO!$A$2)),1),"Settore",INDEX(Tendina_Settori,SERVIZIO!$A$3))&lt;&gt;"",INDEX(Tendina_Settori,SERVIZIO!$A$3)=$B127)=TRUE,GETPIVOTDATA(CONCATENATE(INDEX(Tendina_Indicatori_Grafico,SERVIZIO!$A$1)),$A$1,"Brand",$A127,"Data",DATE(YEAR(INDEX(Tendina_Data,SERVIZIO!$A$2)),MONTH(INDEX(Tendina_Data,SERVIZIO!$A$2)),1),"Settore",INDEX(Tendina_Settori,SERVIZIO!$A$3)),"")),"")</f>
        <v>0</v>
      </c>
      <c r="AH127" s="31">
        <f ca="1">IF(AG127&lt;&gt;"",AG127-(COUNTIF($AG$4:AG127,AG127)/10000),"")</f>
        <v>-5.4000000000000003E-3</v>
      </c>
      <c r="AI127" s="31">
        <f t="shared" ca="1" si="5"/>
        <v>196</v>
      </c>
      <c r="AJ127" s="31"/>
      <c r="AK127" s="31">
        <v>124</v>
      </c>
      <c r="AL127" s="31" t="str">
        <f t="shared" ca="1" si="3"/>
        <v>Brand_179</v>
      </c>
      <c r="AM127" s="31">
        <f t="shared" ca="1" si="4"/>
        <v>1</v>
      </c>
      <c r="AN127" s="31" t="str">
        <f ca="1">IF(INDEX(Tendina_Brand_per_Settore,SERVIZIO!$A$4)=$AL127,$AM127,"")</f>
        <v/>
      </c>
    </row>
    <row r="128" spans="1:40" x14ac:dyDescent="0.25">
      <c r="A128" t="s">
        <v>740</v>
      </c>
      <c r="B128" t="s">
        <v>130</v>
      </c>
      <c r="C128" s="31">
        <v>1</v>
      </c>
      <c r="D128" s="31">
        <v>0</v>
      </c>
      <c r="E128" s="31">
        <v>1</v>
      </c>
      <c r="F128" s="31">
        <v>1</v>
      </c>
      <c r="G128" s="31">
        <v>2</v>
      </c>
      <c r="H128" s="31">
        <v>3</v>
      </c>
      <c r="I128" s="31">
        <v>1</v>
      </c>
      <c r="J128" s="31">
        <v>2</v>
      </c>
      <c r="K128" s="31">
        <v>3</v>
      </c>
      <c r="L128" s="31"/>
      <c r="M128" s="31"/>
      <c r="N128" s="31"/>
      <c r="O128" s="31"/>
      <c r="P128" s="31"/>
      <c r="Q128" s="31"/>
      <c r="R128" s="31"/>
      <c r="S128" s="31"/>
      <c r="T128" s="31"/>
      <c r="U128" s="31"/>
      <c r="V128" s="31"/>
      <c r="W128" s="31"/>
      <c r="X128" s="31"/>
      <c r="Y128" s="31"/>
      <c r="Z128" s="31"/>
      <c r="AA128" s="31"/>
      <c r="AB128" s="31"/>
      <c r="AC128" s="31"/>
      <c r="AD128" s="31"/>
      <c r="AE128" s="31"/>
      <c r="AF128" s="31"/>
      <c r="AG128" s="31">
        <f ca="1">IFERROR(IF(SERVIZIO!$A$3=1,IF(GETPIVOTDATA(CONCATENATE(INDEX(Tendina_Indicatori_Grafico,SERVIZIO!$A$1)),$A$1,"Brand",$A128,"Data",DATE(YEAR(INDEX(Tendina_Data,SERVIZIO!$A$2)),MONTH(INDEX(Tendina_Data,SERVIZIO!$A$2)),1),"Settore",$B128)&lt;&gt;"",GETPIVOTDATA(CONCATENATE(INDEX(Tendina_Indicatori_Grafico,SERVIZIO!$A$1)),$A$1,"Brand",$A128,"Data",DATE(YEAR(INDEX(Tendina_Data,SERVIZIO!$A$2)),MONTH(INDEX(Tendina_Data,SERVIZIO!$A$2)),1),"Settore",$B128),""),IF(AND(GETPIVOTDATA(CONCATENATE(INDEX(Tendina_Indicatori_Grafico,SERVIZIO!$A$1)),$A$1,"Brand",$A128,"Data",DATE(YEAR(INDEX(Tendina_Data,SERVIZIO!$A$2)),MONTH(INDEX(Tendina_Data,SERVIZIO!$A$2)),1),"Settore",INDEX(Tendina_Settori,SERVIZIO!$A$3))&lt;&gt;"",INDEX(Tendina_Settori,SERVIZIO!$A$3)=$B128)=TRUE,GETPIVOTDATA(CONCATENATE(INDEX(Tendina_Indicatori_Grafico,SERVIZIO!$A$1)),$A$1,"Brand",$A128,"Data",DATE(YEAR(INDEX(Tendina_Data,SERVIZIO!$A$2)),MONTH(INDEX(Tendina_Data,SERVIZIO!$A$2)),1),"Settore",INDEX(Tendina_Settori,SERVIZIO!$A$3)),"")),"")</f>
        <v>1</v>
      </c>
      <c r="AH128" s="31">
        <f ca="1">IF(AG128&lt;&gt;"",AG128-(COUNTIF($AG$4:AG128,AG128)/10000),"")</f>
        <v>0.99709999999999999</v>
      </c>
      <c r="AI128" s="31">
        <f t="shared" ca="1" si="5"/>
        <v>116</v>
      </c>
      <c r="AJ128" s="31"/>
      <c r="AK128" s="31">
        <v>125</v>
      </c>
      <c r="AL128" s="31" t="str">
        <f t="shared" ca="1" si="3"/>
        <v>Brand_182</v>
      </c>
      <c r="AM128" s="31">
        <f t="shared" ca="1" si="4"/>
        <v>1</v>
      </c>
      <c r="AN128" s="31" t="str">
        <f ca="1">IF(INDEX(Tendina_Brand_per_Settore,SERVIZIO!$A$4)=$AL128,$AM128,"")</f>
        <v/>
      </c>
    </row>
    <row r="129" spans="1:40" x14ac:dyDescent="0.25">
      <c r="A129" t="s">
        <v>742</v>
      </c>
      <c r="B129" t="s">
        <v>224</v>
      </c>
      <c r="C129" s="31">
        <v>7</v>
      </c>
      <c r="D129" s="31">
        <v>0</v>
      </c>
      <c r="E129" s="31">
        <v>7</v>
      </c>
      <c r="F129" s="31">
        <v>0</v>
      </c>
      <c r="G129" s="31">
        <v>0</v>
      </c>
      <c r="H129" s="31">
        <v>0</v>
      </c>
      <c r="I129" s="31">
        <v>7</v>
      </c>
      <c r="J129" s="31">
        <v>4.2</v>
      </c>
      <c r="K129" s="31">
        <v>11.2</v>
      </c>
      <c r="L129" s="31"/>
      <c r="M129" s="31"/>
      <c r="N129" s="31"/>
      <c r="O129" s="31"/>
      <c r="P129" s="31"/>
      <c r="Q129" s="31"/>
      <c r="R129" s="31"/>
      <c r="S129" s="31"/>
      <c r="T129" s="31"/>
      <c r="U129" s="31"/>
      <c r="V129" s="31"/>
      <c r="W129" s="31"/>
      <c r="X129" s="31"/>
      <c r="Y129" s="31"/>
      <c r="Z129" s="31"/>
      <c r="AA129" s="31"/>
      <c r="AB129" s="31"/>
      <c r="AC129" s="31"/>
      <c r="AD129" s="31"/>
      <c r="AE129" s="31"/>
      <c r="AF129" s="31"/>
      <c r="AG129" s="31">
        <f ca="1">IFERROR(IF(SERVIZIO!$A$3=1,IF(GETPIVOTDATA(CONCATENATE(INDEX(Tendina_Indicatori_Grafico,SERVIZIO!$A$1)),$A$1,"Brand",$A129,"Data",DATE(YEAR(INDEX(Tendina_Data,SERVIZIO!$A$2)),MONTH(INDEX(Tendina_Data,SERVIZIO!$A$2)),1),"Settore",$B129)&lt;&gt;"",GETPIVOTDATA(CONCATENATE(INDEX(Tendina_Indicatori_Grafico,SERVIZIO!$A$1)),$A$1,"Brand",$A129,"Data",DATE(YEAR(INDEX(Tendina_Data,SERVIZIO!$A$2)),MONTH(INDEX(Tendina_Data,SERVIZIO!$A$2)),1),"Settore",$B129),""),IF(AND(GETPIVOTDATA(CONCATENATE(INDEX(Tendina_Indicatori_Grafico,SERVIZIO!$A$1)),$A$1,"Brand",$A129,"Data",DATE(YEAR(INDEX(Tendina_Data,SERVIZIO!$A$2)),MONTH(INDEX(Tendina_Data,SERVIZIO!$A$2)),1),"Settore",INDEX(Tendina_Settori,SERVIZIO!$A$3))&lt;&gt;"",INDEX(Tendina_Settori,SERVIZIO!$A$3)=$B129)=TRUE,GETPIVOTDATA(CONCATENATE(INDEX(Tendina_Indicatori_Grafico,SERVIZIO!$A$1)),$A$1,"Brand",$A129,"Data",DATE(YEAR(INDEX(Tendina_Data,SERVIZIO!$A$2)),MONTH(INDEX(Tendina_Data,SERVIZIO!$A$2)),1),"Settore",INDEX(Tendina_Settori,SERVIZIO!$A$3)),"")),"")</f>
        <v>7</v>
      </c>
      <c r="AH129" s="31">
        <f ca="1">IF(AG129&lt;&gt;"",AG129-(COUNTIF($AG$4:AG129,AG129)/10000),"")</f>
        <v>6.9997999999999996</v>
      </c>
      <c r="AI129" s="31">
        <f t="shared" ca="1" si="5"/>
        <v>10</v>
      </c>
      <c r="AJ129" s="31"/>
      <c r="AK129" s="31">
        <v>126</v>
      </c>
      <c r="AL129" s="31" t="str">
        <f t="shared" ca="1" si="3"/>
        <v>Brand_184</v>
      </c>
      <c r="AM129" s="31">
        <f t="shared" ca="1" si="4"/>
        <v>1</v>
      </c>
      <c r="AN129" s="31" t="str">
        <f ca="1">IF(INDEX(Tendina_Brand_per_Settore,SERVIZIO!$A$4)=$AL129,$AM129,"")</f>
        <v/>
      </c>
    </row>
    <row r="130" spans="1:40" x14ac:dyDescent="0.25">
      <c r="A130" t="s">
        <v>743</v>
      </c>
      <c r="B130" t="s">
        <v>130</v>
      </c>
      <c r="C130" s="31">
        <v>1</v>
      </c>
      <c r="D130" s="31">
        <v>0</v>
      </c>
      <c r="E130" s="31">
        <v>1</v>
      </c>
      <c r="F130" s="31">
        <v>7</v>
      </c>
      <c r="G130" s="31">
        <v>4.2</v>
      </c>
      <c r="H130" s="31">
        <v>11.2</v>
      </c>
      <c r="I130" s="31">
        <v>1</v>
      </c>
      <c r="J130" s="31">
        <v>0</v>
      </c>
      <c r="K130" s="31">
        <v>1</v>
      </c>
      <c r="L130" s="31"/>
      <c r="M130" s="31"/>
      <c r="N130" s="31"/>
      <c r="O130" s="31"/>
      <c r="P130" s="31"/>
      <c r="Q130" s="31"/>
      <c r="R130" s="31"/>
      <c r="S130" s="31"/>
      <c r="T130" s="31"/>
      <c r="U130" s="31"/>
      <c r="V130" s="31"/>
      <c r="W130" s="31"/>
      <c r="X130" s="31"/>
      <c r="Y130" s="31"/>
      <c r="Z130" s="31"/>
      <c r="AA130" s="31"/>
      <c r="AB130" s="31"/>
      <c r="AC130" s="31"/>
      <c r="AD130" s="31"/>
      <c r="AE130" s="31"/>
      <c r="AF130" s="31"/>
      <c r="AG130" s="31">
        <f ca="1">IFERROR(IF(SERVIZIO!$A$3=1,IF(GETPIVOTDATA(CONCATENATE(INDEX(Tendina_Indicatori_Grafico,SERVIZIO!$A$1)),$A$1,"Brand",$A130,"Data",DATE(YEAR(INDEX(Tendina_Data,SERVIZIO!$A$2)),MONTH(INDEX(Tendina_Data,SERVIZIO!$A$2)),1),"Settore",$B130)&lt;&gt;"",GETPIVOTDATA(CONCATENATE(INDEX(Tendina_Indicatori_Grafico,SERVIZIO!$A$1)),$A$1,"Brand",$A130,"Data",DATE(YEAR(INDEX(Tendina_Data,SERVIZIO!$A$2)),MONTH(INDEX(Tendina_Data,SERVIZIO!$A$2)),1),"Settore",$B130),""),IF(AND(GETPIVOTDATA(CONCATENATE(INDEX(Tendina_Indicatori_Grafico,SERVIZIO!$A$1)),$A$1,"Brand",$A130,"Data",DATE(YEAR(INDEX(Tendina_Data,SERVIZIO!$A$2)),MONTH(INDEX(Tendina_Data,SERVIZIO!$A$2)),1),"Settore",INDEX(Tendina_Settori,SERVIZIO!$A$3))&lt;&gt;"",INDEX(Tendina_Settori,SERVIZIO!$A$3)=$B130)=TRUE,GETPIVOTDATA(CONCATENATE(INDEX(Tendina_Indicatori_Grafico,SERVIZIO!$A$1)),$A$1,"Brand",$A130,"Data",DATE(YEAR(INDEX(Tendina_Data,SERVIZIO!$A$2)),MONTH(INDEX(Tendina_Data,SERVIZIO!$A$2)),1),"Settore",INDEX(Tendina_Settori,SERVIZIO!$A$3)),"")),"")</f>
        <v>1</v>
      </c>
      <c r="AH130" s="31">
        <f ca="1">IF(AG130&lt;&gt;"",AG130-(COUNTIF($AG$4:AG130,AG130)/10000),"")</f>
        <v>0.997</v>
      </c>
      <c r="AI130" s="31">
        <f t="shared" ca="1" si="5"/>
        <v>117</v>
      </c>
      <c r="AJ130" s="31"/>
      <c r="AK130" s="31">
        <v>127</v>
      </c>
      <c r="AL130" s="31" t="str">
        <f t="shared" ca="1" si="3"/>
        <v>Brand_188</v>
      </c>
      <c r="AM130" s="31">
        <f t="shared" ca="1" si="4"/>
        <v>1</v>
      </c>
      <c r="AN130" s="31" t="str">
        <f ca="1">IF(INDEX(Tendina_Brand_per_Settore,SERVIZIO!$A$4)=$AL130,$AM130,"")</f>
        <v/>
      </c>
    </row>
    <row r="131" spans="1:40" x14ac:dyDescent="0.25">
      <c r="A131" t="s">
        <v>744</v>
      </c>
      <c r="B131" t="s">
        <v>206</v>
      </c>
      <c r="C131" s="31">
        <v>0</v>
      </c>
      <c r="D131" s="31">
        <v>0</v>
      </c>
      <c r="E131" s="31">
        <v>0</v>
      </c>
      <c r="F131" s="31">
        <v>1</v>
      </c>
      <c r="G131" s="31">
        <v>0</v>
      </c>
      <c r="H131" s="31">
        <v>1</v>
      </c>
      <c r="I131" s="31">
        <v>0</v>
      </c>
      <c r="J131" s="31">
        <v>0</v>
      </c>
      <c r="K131" s="31">
        <v>0</v>
      </c>
      <c r="L131" s="31"/>
      <c r="M131" s="31"/>
      <c r="N131" s="31"/>
      <c r="O131" s="31"/>
      <c r="P131" s="31"/>
      <c r="Q131" s="31"/>
      <c r="R131" s="31"/>
      <c r="S131" s="31"/>
      <c r="T131" s="31"/>
      <c r="U131" s="31"/>
      <c r="V131" s="31"/>
      <c r="W131" s="31"/>
      <c r="X131" s="31"/>
      <c r="Y131" s="31"/>
      <c r="Z131" s="31"/>
      <c r="AA131" s="31"/>
      <c r="AB131" s="31"/>
      <c r="AC131" s="31"/>
      <c r="AD131" s="31"/>
      <c r="AE131" s="31"/>
      <c r="AF131" s="31"/>
      <c r="AG131" s="31">
        <f ca="1">IFERROR(IF(SERVIZIO!$A$3=1,IF(GETPIVOTDATA(CONCATENATE(INDEX(Tendina_Indicatori_Grafico,SERVIZIO!$A$1)),$A$1,"Brand",$A131,"Data",DATE(YEAR(INDEX(Tendina_Data,SERVIZIO!$A$2)),MONTH(INDEX(Tendina_Data,SERVIZIO!$A$2)),1),"Settore",$B131)&lt;&gt;"",GETPIVOTDATA(CONCATENATE(INDEX(Tendina_Indicatori_Grafico,SERVIZIO!$A$1)),$A$1,"Brand",$A131,"Data",DATE(YEAR(INDEX(Tendina_Data,SERVIZIO!$A$2)),MONTH(INDEX(Tendina_Data,SERVIZIO!$A$2)),1),"Settore",$B131),""),IF(AND(GETPIVOTDATA(CONCATENATE(INDEX(Tendina_Indicatori_Grafico,SERVIZIO!$A$1)),$A$1,"Brand",$A131,"Data",DATE(YEAR(INDEX(Tendina_Data,SERVIZIO!$A$2)),MONTH(INDEX(Tendina_Data,SERVIZIO!$A$2)),1),"Settore",INDEX(Tendina_Settori,SERVIZIO!$A$3))&lt;&gt;"",INDEX(Tendina_Settori,SERVIZIO!$A$3)=$B131)=TRUE,GETPIVOTDATA(CONCATENATE(INDEX(Tendina_Indicatori_Grafico,SERVIZIO!$A$1)),$A$1,"Brand",$A131,"Data",DATE(YEAR(INDEX(Tendina_Data,SERVIZIO!$A$2)),MONTH(INDEX(Tendina_Data,SERVIZIO!$A$2)),1),"Settore",INDEX(Tendina_Settori,SERVIZIO!$A$3)),"")),"")</f>
        <v>0</v>
      </c>
      <c r="AH131" s="31">
        <f ca="1">IF(AG131&lt;&gt;"",AG131-(COUNTIF($AG$4:AG131,AG131)/10000),"")</f>
        <v>-5.4999999999999997E-3</v>
      </c>
      <c r="AI131" s="31">
        <f t="shared" ca="1" si="5"/>
        <v>197</v>
      </c>
      <c r="AJ131" s="31"/>
      <c r="AK131" s="31">
        <v>128</v>
      </c>
      <c r="AL131" s="31" t="str">
        <f t="shared" ca="1" si="3"/>
        <v>Brand_199</v>
      </c>
      <c r="AM131" s="31">
        <f t="shared" ca="1" si="4"/>
        <v>1</v>
      </c>
      <c r="AN131" s="31" t="str">
        <f ca="1">IF(INDEX(Tendina_Brand_per_Settore,SERVIZIO!$A$4)=$AL131,$AM131,"")</f>
        <v/>
      </c>
    </row>
    <row r="132" spans="1:40" x14ac:dyDescent="0.25">
      <c r="A132" t="s">
        <v>746</v>
      </c>
      <c r="B132" t="s">
        <v>130</v>
      </c>
      <c r="C132" s="31"/>
      <c r="D132" s="31"/>
      <c r="E132" s="31"/>
      <c r="F132" s="31">
        <v>0</v>
      </c>
      <c r="G132" s="31">
        <v>0</v>
      </c>
      <c r="H132" s="31">
        <v>0</v>
      </c>
      <c r="I132" s="31">
        <v>0</v>
      </c>
      <c r="J132" s="31">
        <v>0</v>
      </c>
      <c r="K132" s="31">
        <v>0</v>
      </c>
      <c r="L132" s="31"/>
      <c r="M132" s="31"/>
      <c r="N132" s="31"/>
      <c r="O132" s="31"/>
      <c r="P132" s="31"/>
      <c r="Q132" s="31"/>
      <c r="R132" s="31"/>
      <c r="S132" s="31"/>
      <c r="T132" s="31"/>
      <c r="U132" s="31"/>
      <c r="V132" s="31"/>
      <c r="W132" s="31"/>
      <c r="X132" s="31"/>
      <c r="Y132" s="31"/>
      <c r="Z132" s="31"/>
      <c r="AA132" s="31"/>
      <c r="AB132" s="31"/>
      <c r="AC132" s="31"/>
      <c r="AD132" s="31"/>
      <c r="AE132" s="31"/>
      <c r="AF132" s="31"/>
      <c r="AG132" s="31">
        <f ca="1">IFERROR(IF(SERVIZIO!$A$3=1,IF(GETPIVOTDATA(CONCATENATE(INDEX(Tendina_Indicatori_Grafico,SERVIZIO!$A$1)),$A$1,"Brand",$A132,"Data",DATE(YEAR(INDEX(Tendina_Data,SERVIZIO!$A$2)),MONTH(INDEX(Tendina_Data,SERVIZIO!$A$2)),1),"Settore",$B132)&lt;&gt;"",GETPIVOTDATA(CONCATENATE(INDEX(Tendina_Indicatori_Grafico,SERVIZIO!$A$1)),$A$1,"Brand",$A132,"Data",DATE(YEAR(INDEX(Tendina_Data,SERVIZIO!$A$2)),MONTH(INDEX(Tendina_Data,SERVIZIO!$A$2)),1),"Settore",$B132),""),IF(AND(GETPIVOTDATA(CONCATENATE(INDEX(Tendina_Indicatori_Grafico,SERVIZIO!$A$1)),$A$1,"Brand",$A132,"Data",DATE(YEAR(INDEX(Tendina_Data,SERVIZIO!$A$2)),MONTH(INDEX(Tendina_Data,SERVIZIO!$A$2)),1),"Settore",INDEX(Tendina_Settori,SERVIZIO!$A$3))&lt;&gt;"",INDEX(Tendina_Settori,SERVIZIO!$A$3)=$B132)=TRUE,GETPIVOTDATA(CONCATENATE(INDEX(Tendina_Indicatori_Grafico,SERVIZIO!$A$1)),$A$1,"Brand",$A132,"Data",DATE(YEAR(INDEX(Tendina_Data,SERVIZIO!$A$2)),MONTH(INDEX(Tendina_Data,SERVIZIO!$A$2)),1),"Settore",INDEX(Tendina_Settori,SERVIZIO!$A$3)),"")),"")</f>
        <v>0</v>
      </c>
      <c r="AH132" s="31">
        <f ca="1">IF(AG132&lt;&gt;"",AG132-(COUNTIF($AG$4:AG132,AG132)/10000),"")</f>
        <v>-5.5999999999999999E-3</v>
      </c>
      <c r="AI132" s="31">
        <f t="shared" ca="1" si="5"/>
        <v>198</v>
      </c>
      <c r="AJ132" s="31"/>
      <c r="AK132" s="31">
        <v>129</v>
      </c>
      <c r="AL132" s="31" t="str">
        <f t="shared" ref="AL132:AL195" ca="1" si="6">IFERROR(INDEX($A$3:$A$1002,MATCH($AK132,$AI$3:$AI$1002,0)),"")</f>
        <v>Brand_203</v>
      </c>
      <c r="AM132" s="31">
        <f t="shared" ref="AM132:AM195" ca="1" si="7">IFERROR(INDEX($AG$3:$AG$1002,MATCH($AK132,$AI$3:$AI$1002,0)),"")</f>
        <v>1</v>
      </c>
      <c r="AN132" s="31" t="str">
        <f ca="1">IF(INDEX(Tendina_Brand_per_Settore,SERVIZIO!$A$4)=$AL132,$AM132,"")</f>
        <v/>
      </c>
    </row>
    <row r="133" spans="1:40" x14ac:dyDescent="0.25">
      <c r="A133" t="s">
        <v>747</v>
      </c>
      <c r="B133" t="s">
        <v>223</v>
      </c>
      <c r="C133" s="31">
        <v>3.5</v>
      </c>
      <c r="D133" s="31">
        <v>0</v>
      </c>
      <c r="E133" s="31">
        <v>3.5</v>
      </c>
      <c r="F133" s="31">
        <v>5.7</v>
      </c>
      <c r="G133" s="31">
        <v>0</v>
      </c>
      <c r="H133" s="31">
        <v>5.7</v>
      </c>
      <c r="I133" s="31">
        <v>5.7</v>
      </c>
      <c r="J133" s="31">
        <v>0</v>
      </c>
      <c r="K133" s="31">
        <v>5.7</v>
      </c>
      <c r="L133" s="31"/>
      <c r="M133" s="31"/>
      <c r="N133" s="31"/>
      <c r="O133" s="31"/>
      <c r="P133" s="31"/>
      <c r="Q133" s="31"/>
      <c r="R133" s="31"/>
      <c r="S133" s="31"/>
      <c r="T133" s="31"/>
      <c r="U133" s="31"/>
      <c r="V133" s="31"/>
      <c r="W133" s="31"/>
      <c r="X133" s="31"/>
      <c r="Y133" s="31"/>
      <c r="Z133" s="31"/>
      <c r="AA133" s="31"/>
      <c r="AB133" s="31"/>
      <c r="AC133" s="31"/>
      <c r="AD133" s="31"/>
      <c r="AE133" s="31"/>
      <c r="AF133" s="31"/>
      <c r="AG133" s="31">
        <f ca="1">IFERROR(IF(SERVIZIO!$A$3=1,IF(GETPIVOTDATA(CONCATENATE(INDEX(Tendina_Indicatori_Grafico,SERVIZIO!$A$1)),$A$1,"Brand",$A133,"Data",DATE(YEAR(INDEX(Tendina_Data,SERVIZIO!$A$2)),MONTH(INDEX(Tendina_Data,SERVIZIO!$A$2)),1),"Settore",$B133)&lt;&gt;"",GETPIVOTDATA(CONCATENATE(INDEX(Tendina_Indicatori_Grafico,SERVIZIO!$A$1)),$A$1,"Brand",$A133,"Data",DATE(YEAR(INDEX(Tendina_Data,SERVIZIO!$A$2)),MONTH(INDEX(Tendina_Data,SERVIZIO!$A$2)),1),"Settore",$B133),""),IF(AND(GETPIVOTDATA(CONCATENATE(INDEX(Tendina_Indicatori_Grafico,SERVIZIO!$A$1)),$A$1,"Brand",$A133,"Data",DATE(YEAR(INDEX(Tendina_Data,SERVIZIO!$A$2)),MONTH(INDEX(Tendina_Data,SERVIZIO!$A$2)),1),"Settore",INDEX(Tendina_Settori,SERVIZIO!$A$3))&lt;&gt;"",INDEX(Tendina_Settori,SERVIZIO!$A$3)=$B133)=TRUE,GETPIVOTDATA(CONCATENATE(INDEX(Tendina_Indicatori_Grafico,SERVIZIO!$A$1)),$A$1,"Brand",$A133,"Data",DATE(YEAR(INDEX(Tendina_Data,SERVIZIO!$A$2)),MONTH(INDEX(Tendina_Data,SERVIZIO!$A$2)),1),"Settore",INDEX(Tendina_Settori,SERVIZIO!$A$3)),"")),"")</f>
        <v>5.7</v>
      </c>
      <c r="AH133" s="31">
        <f ca="1">IF(AG133&lt;&gt;"",AG133-(COUNTIF($AG$4:AG133,AG133)/10000),"")</f>
        <v>5.6997999999999998</v>
      </c>
      <c r="AI133" s="31">
        <f t="shared" ref="AI133:AI196" ca="1" si="8">IFERROR(RANK($AH133,$AH$4:$AH$1003),"")</f>
        <v>13</v>
      </c>
      <c r="AJ133" s="31"/>
      <c r="AK133" s="31">
        <v>130</v>
      </c>
      <c r="AL133" s="31" t="str">
        <f t="shared" ca="1" si="6"/>
        <v>Brand_213</v>
      </c>
      <c r="AM133" s="31">
        <f t="shared" ca="1" si="7"/>
        <v>1</v>
      </c>
      <c r="AN133" s="31" t="str">
        <f ca="1">IF(INDEX(Tendina_Brand_per_Settore,SERVIZIO!$A$4)=$AL133,$AM133,"")</f>
        <v/>
      </c>
    </row>
    <row r="134" spans="1:40" x14ac:dyDescent="0.25">
      <c r="A134" t="s">
        <v>748</v>
      </c>
      <c r="B134" t="s">
        <v>200</v>
      </c>
      <c r="C134" s="31"/>
      <c r="D134" s="31"/>
      <c r="E134" s="31"/>
      <c r="F134" s="31">
        <v>0</v>
      </c>
      <c r="G134" s="31">
        <v>0</v>
      </c>
      <c r="H134" s="31">
        <v>0</v>
      </c>
      <c r="I134" s="31">
        <v>0</v>
      </c>
      <c r="J134" s="31">
        <v>0</v>
      </c>
      <c r="K134" s="31">
        <v>0</v>
      </c>
      <c r="L134" s="31"/>
      <c r="M134" s="31"/>
      <c r="N134" s="31"/>
      <c r="O134" s="31"/>
      <c r="P134" s="31"/>
      <c r="Q134" s="31"/>
      <c r="R134" s="31"/>
      <c r="S134" s="31"/>
      <c r="T134" s="31"/>
      <c r="U134" s="31"/>
      <c r="V134" s="31"/>
      <c r="W134" s="31"/>
      <c r="X134" s="31"/>
      <c r="Y134" s="31"/>
      <c r="Z134" s="31"/>
      <c r="AA134" s="31"/>
      <c r="AB134" s="31"/>
      <c r="AC134" s="31"/>
      <c r="AD134" s="31"/>
      <c r="AE134" s="31"/>
      <c r="AF134" s="31"/>
      <c r="AG134" s="31">
        <f ca="1">IFERROR(IF(SERVIZIO!$A$3=1,IF(GETPIVOTDATA(CONCATENATE(INDEX(Tendina_Indicatori_Grafico,SERVIZIO!$A$1)),$A$1,"Brand",$A134,"Data",DATE(YEAR(INDEX(Tendina_Data,SERVIZIO!$A$2)),MONTH(INDEX(Tendina_Data,SERVIZIO!$A$2)),1),"Settore",$B134)&lt;&gt;"",GETPIVOTDATA(CONCATENATE(INDEX(Tendina_Indicatori_Grafico,SERVIZIO!$A$1)),$A$1,"Brand",$A134,"Data",DATE(YEAR(INDEX(Tendina_Data,SERVIZIO!$A$2)),MONTH(INDEX(Tendina_Data,SERVIZIO!$A$2)),1),"Settore",$B134),""),IF(AND(GETPIVOTDATA(CONCATENATE(INDEX(Tendina_Indicatori_Grafico,SERVIZIO!$A$1)),$A$1,"Brand",$A134,"Data",DATE(YEAR(INDEX(Tendina_Data,SERVIZIO!$A$2)),MONTH(INDEX(Tendina_Data,SERVIZIO!$A$2)),1),"Settore",INDEX(Tendina_Settori,SERVIZIO!$A$3))&lt;&gt;"",INDEX(Tendina_Settori,SERVIZIO!$A$3)=$B134)=TRUE,GETPIVOTDATA(CONCATENATE(INDEX(Tendina_Indicatori_Grafico,SERVIZIO!$A$1)),$A$1,"Brand",$A134,"Data",DATE(YEAR(INDEX(Tendina_Data,SERVIZIO!$A$2)),MONTH(INDEX(Tendina_Data,SERVIZIO!$A$2)),1),"Settore",INDEX(Tendina_Settori,SERVIZIO!$A$3)),"")),"")</f>
        <v>0</v>
      </c>
      <c r="AH134" s="31">
        <f ca="1">IF(AG134&lt;&gt;"",AG134-(COUNTIF($AG$4:AG134,AG134)/10000),"")</f>
        <v>-5.7000000000000002E-3</v>
      </c>
      <c r="AI134" s="31">
        <f t="shared" ca="1" si="8"/>
        <v>199</v>
      </c>
      <c r="AJ134" s="31"/>
      <c r="AK134" s="31">
        <v>131</v>
      </c>
      <c r="AL134" s="31" t="str">
        <f t="shared" ca="1" si="6"/>
        <v>Brand_216</v>
      </c>
      <c r="AM134" s="31">
        <f t="shared" ca="1" si="7"/>
        <v>1</v>
      </c>
      <c r="AN134" s="31" t="str">
        <f ca="1">IF(INDEX(Tendina_Brand_per_Settore,SERVIZIO!$A$4)=$AL134,$AM134,"")</f>
        <v/>
      </c>
    </row>
    <row r="135" spans="1:40" x14ac:dyDescent="0.25">
      <c r="A135" t="s">
        <v>749</v>
      </c>
      <c r="B135" t="s">
        <v>222</v>
      </c>
      <c r="C135" s="31">
        <v>0</v>
      </c>
      <c r="D135" s="31">
        <v>0</v>
      </c>
      <c r="E135" s="31">
        <v>0</v>
      </c>
      <c r="F135" s="31">
        <v>0</v>
      </c>
      <c r="G135" s="31">
        <v>1</v>
      </c>
      <c r="H135" s="31">
        <v>1</v>
      </c>
      <c r="I135" s="31">
        <v>0</v>
      </c>
      <c r="J135" s="31">
        <v>1</v>
      </c>
      <c r="K135" s="31">
        <v>1</v>
      </c>
      <c r="L135" s="31"/>
      <c r="M135" s="31"/>
      <c r="N135" s="31"/>
      <c r="O135" s="31"/>
      <c r="P135" s="31"/>
      <c r="Q135" s="31"/>
      <c r="R135" s="31"/>
      <c r="S135" s="31"/>
      <c r="T135" s="31"/>
      <c r="U135" s="31"/>
      <c r="V135" s="31"/>
      <c r="W135" s="31"/>
      <c r="X135" s="31"/>
      <c r="Y135" s="31"/>
      <c r="Z135" s="31"/>
      <c r="AA135" s="31"/>
      <c r="AB135" s="31"/>
      <c r="AC135" s="31"/>
      <c r="AD135" s="31"/>
      <c r="AE135" s="31"/>
      <c r="AF135" s="31"/>
      <c r="AG135" s="31">
        <f ca="1">IFERROR(IF(SERVIZIO!$A$3=1,IF(GETPIVOTDATA(CONCATENATE(INDEX(Tendina_Indicatori_Grafico,SERVIZIO!$A$1)),$A$1,"Brand",$A135,"Data",DATE(YEAR(INDEX(Tendina_Data,SERVIZIO!$A$2)),MONTH(INDEX(Tendina_Data,SERVIZIO!$A$2)),1),"Settore",$B135)&lt;&gt;"",GETPIVOTDATA(CONCATENATE(INDEX(Tendina_Indicatori_Grafico,SERVIZIO!$A$1)),$A$1,"Brand",$A135,"Data",DATE(YEAR(INDEX(Tendina_Data,SERVIZIO!$A$2)),MONTH(INDEX(Tendina_Data,SERVIZIO!$A$2)),1),"Settore",$B135),""),IF(AND(GETPIVOTDATA(CONCATENATE(INDEX(Tendina_Indicatori_Grafico,SERVIZIO!$A$1)),$A$1,"Brand",$A135,"Data",DATE(YEAR(INDEX(Tendina_Data,SERVIZIO!$A$2)),MONTH(INDEX(Tendina_Data,SERVIZIO!$A$2)),1),"Settore",INDEX(Tendina_Settori,SERVIZIO!$A$3))&lt;&gt;"",INDEX(Tendina_Settori,SERVIZIO!$A$3)=$B135)=TRUE,GETPIVOTDATA(CONCATENATE(INDEX(Tendina_Indicatori_Grafico,SERVIZIO!$A$1)),$A$1,"Brand",$A135,"Data",DATE(YEAR(INDEX(Tendina_Data,SERVIZIO!$A$2)),MONTH(INDEX(Tendina_Data,SERVIZIO!$A$2)),1),"Settore",INDEX(Tendina_Settori,SERVIZIO!$A$3)),"")),"")</f>
        <v>0</v>
      </c>
      <c r="AH135" s="31">
        <f ca="1">IF(AG135&lt;&gt;"",AG135-(COUNTIF($AG$4:AG135,AG135)/10000),"")</f>
        <v>-5.7999999999999996E-3</v>
      </c>
      <c r="AI135" s="31">
        <f t="shared" ca="1" si="8"/>
        <v>200</v>
      </c>
      <c r="AJ135" s="31"/>
      <c r="AK135" s="31">
        <v>132</v>
      </c>
      <c r="AL135" s="31" t="str">
        <f t="shared" ca="1" si="6"/>
        <v>Brand_220</v>
      </c>
      <c r="AM135" s="31">
        <f t="shared" ca="1" si="7"/>
        <v>1</v>
      </c>
      <c r="AN135" s="31" t="str">
        <f ca="1">IF(INDEX(Tendina_Brand_per_Settore,SERVIZIO!$A$4)=$AL135,$AM135,"")</f>
        <v/>
      </c>
    </row>
    <row r="136" spans="1:40" x14ac:dyDescent="0.25">
      <c r="A136" t="s">
        <v>750</v>
      </c>
      <c r="B136" t="s">
        <v>130</v>
      </c>
      <c r="C136" s="31"/>
      <c r="D136" s="31"/>
      <c r="E136" s="31"/>
      <c r="F136" s="31">
        <v>1</v>
      </c>
      <c r="G136" s="31">
        <v>0</v>
      </c>
      <c r="H136" s="31">
        <v>1</v>
      </c>
      <c r="I136" s="31">
        <v>1</v>
      </c>
      <c r="J136" s="31">
        <v>0</v>
      </c>
      <c r="K136" s="31">
        <v>1</v>
      </c>
      <c r="L136" s="31"/>
      <c r="M136" s="31"/>
      <c r="N136" s="31"/>
      <c r="O136" s="31"/>
      <c r="P136" s="31"/>
      <c r="Q136" s="31"/>
      <c r="R136" s="31"/>
      <c r="S136" s="31"/>
      <c r="T136" s="31"/>
      <c r="U136" s="31"/>
      <c r="V136" s="31"/>
      <c r="W136" s="31"/>
      <c r="X136" s="31"/>
      <c r="Y136" s="31"/>
      <c r="Z136" s="31"/>
      <c r="AA136" s="31"/>
      <c r="AB136" s="31"/>
      <c r="AC136" s="31"/>
      <c r="AD136" s="31"/>
      <c r="AE136" s="31"/>
      <c r="AF136" s="31"/>
      <c r="AG136" s="31">
        <f ca="1">IFERROR(IF(SERVIZIO!$A$3=1,IF(GETPIVOTDATA(CONCATENATE(INDEX(Tendina_Indicatori_Grafico,SERVIZIO!$A$1)),$A$1,"Brand",$A136,"Data",DATE(YEAR(INDEX(Tendina_Data,SERVIZIO!$A$2)),MONTH(INDEX(Tendina_Data,SERVIZIO!$A$2)),1),"Settore",$B136)&lt;&gt;"",GETPIVOTDATA(CONCATENATE(INDEX(Tendina_Indicatori_Grafico,SERVIZIO!$A$1)),$A$1,"Brand",$A136,"Data",DATE(YEAR(INDEX(Tendina_Data,SERVIZIO!$A$2)),MONTH(INDEX(Tendina_Data,SERVIZIO!$A$2)),1),"Settore",$B136),""),IF(AND(GETPIVOTDATA(CONCATENATE(INDEX(Tendina_Indicatori_Grafico,SERVIZIO!$A$1)),$A$1,"Brand",$A136,"Data",DATE(YEAR(INDEX(Tendina_Data,SERVIZIO!$A$2)),MONTH(INDEX(Tendina_Data,SERVIZIO!$A$2)),1),"Settore",INDEX(Tendina_Settori,SERVIZIO!$A$3))&lt;&gt;"",INDEX(Tendina_Settori,SERVIZIO!$A$3)=$B136)=TRUE,GETPIVOTDATA(CONCATENATE(INDEX(Tendina_Indicatori_Grafico,SERVIZIO!$A$1)),$A$1,"Brand",$A136,"Data",DATE(YEAR(INDEX(Tendina_Data,SERVIZIO!$A$2)),MONTH(INDEX(Tendina_Data,SERVIZIO!$A$2)),1),"Settore",INDEX(Tendina_Settori,SERVIZIO!$A$3)),"")),"")</f>
        <v>1</v>
      </c>
      <c r="AH136" s="31">
        <f ca="1">IF(AG136&lt;&gt;"",AG136-(COUNTIF($AG$4:AG136,AG136)/10000),"")</f>
        <v>0.99690000000000001</v>
      </c>
      <c r="AI136" s="31">
        <f t="shared" ca="1" si="8"/>
        <v>118</v>
      </c>
      <c r="AJ136" s="31"/>
      <c r="AK136" s="31">
        <v>133</v>
      </c>
      <c r="AL136" s="31" t="str">
        <f t="shared" ca="1" si="6"/>
        <v>Brand_221</v>
      </c>
      <c r="AM136" s="31">
        <f t="shared" ca="1" si="7"/>
        <v>1</v>
      </c>
      <c r="AN136" s="31" t="str">
        <f ca="1">IF(INDEX(Tendina_Brand_per_Settore,SERVIZIO!$A$4)=$AL136,$AM136,"")</f>
        <v/>
      </c>
    </row>
    <row r="137" spans="1:40" x14ac:dyDescent="0.25">
      <c r="A137" t="s">
        <v>753</v>
      </c>
      <c r="B137" t="s">
        <v>130</v>
      </c>
      <c r="C137" s="31">
        <v>1</v>
      </c>
      <c r="D137" s="31">
        <v>0</v>
      </c>
      <c r="E137" s="31">
        <v>1</v>
      </c>
      <c r="F137" s="31">
        <v>1</v>
      </c>
      <c r="G137" s="31">
        <v>0</v>
      </c>
      <c r="H137" s="31">
        <v>1</v>
      </c>
      <c r="I137" s="31">
        <v>1</v>
      </c>
      <c r="J137" s="31">
        <v>0</v>
      </c>
      <c r="K137" s="31">
        <v>1</v>
      </c>
      <c r="L137" s="31"/>
      <c r="M137" s="31"/>
      <c r="N137" s="31"/>
      <c r="O137" s="31"/>
      <c r="P137" s="31"/>
      <c r="Q137" s="31"/>
      <c r="R137" s="31"/>
      <c r="S137" s="31"/>
      <c r="T137" s="31"/>
      <c r="U137" s="31"/>
      <c r="V137" s="31"/>
      <c r="W137" s="31"/>
      <c r="X137" s="31"/>
      <c r="Y137" s="31"/>
      <c r="Z137" s="31"/>
      <c r="AA137" s="31"/>
      <c r="AB137" s="31"/>
      <c r="AC137" s="31"/>
      <c r="AD137" s="31"/>
      <c r="AE137" s="31"/>
      <c r="AF137" s="31"/>
      <c r="AG137" s="31">
        <f ca="1">IFERROR(IF(SERVIZIO!$A$3=1,IF(GETPIVOTDATA(CONCATENATE(INDEX(Tendina_Indicatori_Grafico,SERVIZIO!$A$1)),$A$1,"Brand",$A137,"Data",DATE(YEAR(INDEX(Tendina_Data,SERVIZIO!$A$2)),MONTH(INDEX(Tendina_Data,SERVIZIO!$A$2)),1),"Settore",$B137)&lt;&gt;"",GETPIVOTDATA(CONCATENATE(INDEX(Tendina_Indicatori_Grafico,SERVIZIO!$A$1)),$A$1,"Brand",$A137,"Data",DATE(YEAR(INDEX(Tendina_Data,SERVIZIO!$A$2)),MONTH(INDEX(Tendina_Data,SERVIZIO!$A$2)),1),"Settore",$B137),""),IF(AND(GETPIVOTDATA(CONCATENATE(INDEX(Tendina_Indicatori_Grafico,SERVIZIO!$A$1)),$A$1,"Brand",$A137,"Data",DATE(YEAR(INDEX(Tendina_Data,SERVIZIO!$A$2)),MONTH(INDEX(Tendina_Data,SERVIZIO!$A$2)),1),"Settore",INDEX(Tendina_Settori,SERVIZIO!$A$3))&lt;&gt;"",INDEX(Tendina_Settori,SERVIZIO!$A$3)=$B137)=TRUE,GETPIVOTDATA(CONCATENATE(INDEX(Tendina_Indicatori_Grafico,SERVIZIO!$A$1)),$A$1,"Brand",$A137,"Data",DATE(YEAR(INDEX(Tendina_Data,SERVIZIO!$A$2)),MONTH(INDEX(Tendina_Data,SERVIZIO!$A$2)),1),"Settore",INDEX(Tendina_Settori,SERVIZIO!$A$3)),"")),"")</f>
        <v>1</v>
      </c>
      <c r="AH137" s="31">
        <f ca="1">IF(AG137&lt;&gt;"",AG137-(COUNTIF($AG$4:AG137,AG137)/10000),"")</f>
        <v>0.99680000000000002</v>
      </c>
      <c r="AI137" s="31">
        <f t="shared" ca="1" si="8"/>
        <v>119</v>
      </c>
      <c r="AJ137" s="31"/>
      <c r="AK137" s="31">
        <v>134</v>
      </c>
      <c r="AL137" s="31" t="str">
        <f t="shared" ca="1" si="6"/>
        <v>Brand_236</v>
      </c>
      <c r="AM137" s="31">
        <f t="shared" ca="1" si="7"/>
        <v>1</v>
      </c>
      <c r="AN137" s="31" t="str">
        <f ca="1">IF(INDEX(Tendina_Brand_per_Settore,SERVIZIO!$A$4)=$AL137,$AM137,"")</f>
        <v/>
      </c>
    </row>
    <row r="138" spans="1:40" x14ac:dyDescent="0.25">
      <c r="A138" t="s">
        <v>754</v>
      </c>
      <c r="B138" t="s">
        <v>206</v>
      </c>
      <c r="C138" s="31">
        <v>0</v>
      </c>
      <c r="D138" s="31">
        <v>0</v>
      </c>
      <c r="E138" s="31">
        <v>0</v>
      </c>
      <c r="F138" s="31">
        <v>0</v>
      </c>
      <c r="G138" s="31">
        <v>0</v>
      </c>
      <c r="H138" s="31">
        <v>0</v>
      </c>
      <c r="I138" s="31">
        <v>0</v>
      </c>
      <c r="J138" s="31">
        <v>0</v>
      </c>
      <c r="K138" s="31">
        <v>0</v>
      </c>
      <c r="L138" s="31"/>
      <c r="M138" s="31"/>
      <c r="N138" s="31"/>
      <c r="O138" s="31"/>
      <c r="P138" s="31"/>
      <c r="Q138" s="31"/>
      <c r="R138" s="31"/>
      <c r="S138" s="31"/>
      <c r="T138" s="31"/>
      <c r="U138" s="31"/>
      <c r="V138" s="31"/>
      <c r="W138" s="31"/>
      <c r="X138" s="31"/>
      <c r="Y138" s="31"/>
      <c r="Z138" s="31"/>
      <c r="AA138" s="31"/>
      <c r="AB138" s="31"/>
      <c r="AC138" s="31"/>
      <c r="AD138" s="31"/>
      <c r="AE138" s="31"/>
      <c r="AF138" s="31"/>
      <c r="AG138" s="31">
        <f ca="1">IFERROR(IF(SERVIZIO!$A$3=1,IF(GETPIVOTDATA(CONCATENATE(INDEX(Tendina_Indicatori_Grafico,SERVIZIO!$A$1)),$A$1,"Brand",$A138,"Data",DATE(YEAR(INDEX(Tendina_Data,SERVIZIO!$A$2)),MONTH(INDEX(Tendina_Data,SERVIZIO!$A$2)),1),"Settore",$B138)&lt;&gt;"",GETPIVOTDATA(CONCATENATE(INDEX(Tendina_Indicatori_Grafico,SERVIZIO!$A$1)),$A$1,"Brand",$A138,"Data",DATE(YEAR(INDEX(Tendina_Data,SERVIZIO!$A$2)),MONTH(INDEX(Tendina_Data,SERVIZIO!$A$2)),1),"Settore",$B138),""),IF(AND(GETPIVOTDATA(CONCATENATE(INDEX(Tendina_Indicatori_Grafico,SERVIZIO!$A$1)),$A$1,"Brand",$A138,"Data",DATE(YEAR(INDEX(Tendina_Data,SERVIZIO!$A$2)),MONTH(INDEX(Tendina_Data,SERVIZIO!$A$2)),1),"Settore",INDEX(Tendina_Settori,SERVIZIO!$A$3))&lt;&gt;"",INDEX(Tendina_Settori,SERVIZIO!$A$3)=$B138)=TRUE,GETPIVOTDATA(CONCATENATE(INDEX(Tendina_Indicatori_Grafico,SERVIZIO!$A$1)),$A$1,"Brand",$A138,"Data",DATE(YEAR(INDEX(Tendina_Data,SERVIZIO!$A$2)),MONTH(INDEX(Tendina_Data,SERVIZIO!$A$2)),1),"Settore",INDEX(Tendina_Settori,SERVIZIO!$A$3)),"")),"")</f>
        <v>0</v>
      </c>
      <c r="AH138" s="31">
        <f ca="1">IF(AG138&lt;&gt;"",AG138-(COUNTIF($AG$4:AG138,AG138)/10000),"")</f>
        <v>-5.8999999999999999E-3</v>
      </c>
      <c r="AI138" s="31">
        <f t="shared" ca="1" si="8"/>
        <v>201</v>
      </c>
      <c r="AJ138" s="31"/>
      <c r="AK138" s="31">
        <v>135</v>
      </c>
      <c r="AL138" s="31" t="str">
        <f t="shared" ca="1" si="6"/>
        <v>Brand_237</v>
      </c>
      <c r="AM138" s="31">
        <f t="shared" ca="1" si="7"/>
        <v>1</v>
      </c>
      <c r="AN138" s="31" t="str">
        <f ca="1">IF(INDEX(Tendina_Brand_per_Settore,SERVIZIO!$A$4)=$AL138,$AM138,"")</f>
        <v/>
      </c>
    </row>
    <row r="139" spans="1:40" x14ac:dyDescent="0.25">
      <c r="A139" t="s">
        <v>755</v>
      </c>
      <c r="B139" t="s">
        <v>214</v>
      </c>
      <c r="C139" s="31">
        <v>0</v>
      </c>
      <c r="D139" s="31">
        <v>0</v>
      </c>
      <c r="E139" s="31">
        <v>0</v>
      </c>
      <c r="F139" s="31">
        <v>0</v>
      </c>
      <c r="G139" s="31">
        <v>0</v>
      </c>
      <c r="H139" s="31">
        <v>0</v>
      </c>
      <c r="I139" s="31">
        <v>0</v>
      </c>
      <c r="J139" s="31">
        <v>0</v>
      </c>
      <c r="K139" s="31">
        <v>0</v>
      </c>
      <c r="L139" s="31"/>
      <c r="M139" s="31"/>
      <c r="N139" s="31"/>
      <c r="O139" s="31"/>
      <c r="P139" s="31"/>
      <c r="Q139" s="31"/>
      <c r="R139" s="31"/>
      <c r="S139" s="31"/>
      <c r="T139" s="31"/>
      <c r="U139" s="31"/>
      <c r="V139" s="31"/>
      <c r="W139" s="31"/>
      <c r="X139" s="31"/>
      <c r="Y139" s="31"/>
      <c r="Z139" s="31"/>
      <c r="AA139" s="31"/>
      <c r="AB139" s="31"/>
      <c r="AC139" s="31"/>
      <c r="AD139" s="31"/>
      <c r="AE139" s="31"/>
      <c r="AF139" s="31"/>
      <c r="AG139" s="31">
        <f ca="1">IFERROR(IF(SERVIZIO!$A$3=1,IF(GETPIVOTDATA(CONCATENATE(INDEX(Tendina_Indicatori_Grafico,SERVIZIO!$A$1)),$A$1,"Brand",$A139,"Data",DATE(YEAR(INDEX(Tendina_Data,SERVIZIO!$A$2)),MONTH(INDEX(Tendina_Data,SERVIZIO!$A$2)),1),"Settore",$B139)&lt;&gt;"",GETPIVOTDATA(CONCATENATE(INDEX(Tendina_Indicatori_Grafico,SERVIZIO!$A$1)),$A$1,"Brand",$A139,"Data",DATE(YEAR(INDEX(Tendina_Data,SERVIZIO!$A$2)),MONTH(INDEX(Tendina_Data,SERVIZIO!$A$2)),1),"Settore",$B139),""),IF(AND(GETPIVOTDATA(CONCATENATE(INDEX(Tendina_Indicatori_Grafico,SERVIZIO!$A$1)),$A$1,"Brand",$A139,"Data",DATE(YEAR(INDEX(Tendina_Data,SERVIZIO!$A$2)),MONTH(INDEX(Tendina_Data,SERVIZIO!$A$2)),1),"Settore",INDEX(Tendina_Settori,SERVIZIO!$A$3))&lt;&gt;"",INDEX(Tendina_Settori,SERVIZIO!$A$3)=$B139)=TRUE,GETPIVOTDATA(CONCATENATE(INDEX(Tendina_Indicatori_Grafico,SERVIZIO!$A$1)),$A$1,"Brand",$A139,"Data",DATE(YEAR(INDEX(Tendina_Data,SERVIZIO!$A$2)),MONTH(INDEX(Tendina_Data,SERVIZIO!$A$2)),1),"Settore",INDEX(Tendina_Settori,SERVIZIO!$A$3)),"")),"")</f>
        <v>0</v>
      </c>
      <c r="AH139" s="31">
        <f ca="1">IF(AG139&lt;&gt;"",AG139-(COUNTIF($AG$4:AG139,AG139)/10000),"")</f>
        <v>-6.0000000000000001E-3</v>
      </c>
      <c r="AI139" s="31">
        <f t="shared" ca="1" si="8"/>
        <v>202</v>
      </c>
      <c r="AJ139" s="31"/>
      <c r="AK139" s="31">
        <v>136</v>
      </c>
      <c r="AL139" s="31" t="str">
        <f t="shared" ca="1" si="6"/>
        <v>Brand_243</v>
      </c>
      <c r="AM139" s="31">
        <f t="shared" ca="1" si="7"/>
        <v>1</v>
      </c>
      <c r="AN139" s="31" t="str">
        <f ca="1">IF(INDEX(Tendina_Brand_per_Settore,SERVIZIO!$A$4)=$AL139,$AM139,"")</f>
        <v/>
      </c>
    </row>
    <row r="140" spans="1:40" x14ac:dyDescent="0.25">
      <c r="A140" t="s">
        <v>758</v>
      </c>
      <c r="B140" t="s">
        <v>206</v>
      </c>
      <c r="C140" s="31">
        <v>1</v>
      </c>
      <c r="D140" s="31">
        <v>0</v>
      </c>
      <c r="E140" s="31">
        <v>1</v>
      </c>
      <c r="F140" s="31">
        <v>3.8</v>
      </c>
      <c r="G140" s="31">
        <v>1.5</v>
      </c>
      <c r="H140" s="31">
        <v>5.3</v>
      </c>
      <c r="I140" s="31">
        <v>3.8</v>
      </c>
      <c r="J140" s="31">
        <v>1.5</v>
      </c>
      <c r="K140" s="31">
        <v>5.3</v>
      </c>
      <c r="L140" s="31"/>
      <c r="M140" s="31"/>
      <c r="N140" s="31"/>
      <c r="O140" s="31"/>
      <c r="P140" s="31"/>
      <c r="Q140" s="31"/>
      <c r="R140" s="31"/>
      <c r="S140" s="31"/>
      <c r="T140" s="31"/>
      <c r="U140" s="31"/>
      <c r="V140" s="31"/>
      <c r="W140" s="31"/>
      <c r="X140" s="31"/>
      <c r="Y140" s="31"/>
      <c r="Z140" s="31"/>
      <c r="AA140" s="31"/>
      <c r="AB140" s="31"/>
      <c r="AC140" s="31"/>
      <c r="AD140" s="31"/>
      <c r="AE140" s="31"/>
      <c r="AF140" s="31"/>
      <c r="AG140" s="31">
        <f ca="1">IFERROR(IF(SERVIZIO!$A$3=1,IF(GETPIVOTDATA(CONCATENATE(INDEX(Tendina_Indicatori_Grafico,SERVIZIO!$A$1)),$A$1,"Brand",$A140,"Data",DATE(YEAR(INDEX(Tendina_Data,SERVIZIO!$A$2)),MONTH(INDEX(Tendina_Data,SERVIZIO!$A$2)),1),"Settore",$B140)&lt;&gt;"",GETPIVOTDATA(CONCATENATE(INDEX(Tendina_Indicatori_Grafico,SERVIZIO!$A$1)),$A$1,"Brand",$A140,"Data",DATE(YEAR(INDEX(Tendina_Data,SERVIZIO!$A$2)),MONTH(INDEX(Tendina_Data,SERVIZIO!$A$2)),1),"Settore",$B140),""),IF(AND(GETPIVOTDATA(CONCATENATE(INDEX(Tendina_Indicatori_Grafico,SERVIZIO!$A$1)),$A$1,"Brand",$A140,"Data",DATE(YEAR(INDEX(Tendina_Data,SERVIZIO!$A$2)),MONTH(INDEX(Tendina_Data,SERVIZIO!$A$2)),1),"Settore",INDEX(Tendina_Settori,SERVIZIO!$A$3))&lt;&gt;"",INDEX(Tendina_Settori,SERVIZIO!$A$3)=$B140)=TRUE,GETPIVOTDATA(CONCATENATE(INDEX(Tendina_Indicatori_Grafico,SERVIZIO!$A$1)),$A$1,"Brand",$A140,"Data",DATE(YEAR(INDEX(Tendina_Data,SERVIZIO!$A$2)),MONTH(INDEX(Tendina_Data,SERVIZIO!$A$2)),1),"Settore",INDEX(Tendina_Settori,SERVIZIO!$A$3)),"")),"")</f>
        <v>3.8</v>
      </c>
      <c r="AH140" s="31">
        <f ca="1">IF(AG140&lt;&gt;"",AG140-(COUNTIF($AG$4:AG140,AG140)/10000),"")</f>
        <v>3.7997999999999998</v>
      </c>
      <c r="AI140" s="31">
        <f t="shared" ca="1" si="8"/>
        <v>33</v>
      </c>
      <c r="AJ140" s="31"/>
      <c r="AK140" s="31">
        <v>137</v>
      </c>
      <c r="AL140" s="31" t="str">
        <f t="shared" ca="1" si="6"/>
        <v>Brand_247</v>
      </c>
      <c r="AM140" s="31">
        <f t="shared" ca="1" si="7"/>
        <v>1</v>
      </c>
      <c r="AN140" s="31" t="str">
        <f ca="1">IF(INDEX(Tendina_Brand_per_Settore,SERVIZIO!$A$4)=$AL140,$AM140,"")</f>
        <v/>
      </c>
    </row>
    <row r="141" spans="1:40" x14ac:dyDescent="0.25">
      <c r="A141" t="s">
        <v>759</v>
      </c>
      <c r="B141" t="s">
        <v>130</v>
      </c>
      <c r="C141" s="31">
        <v>1</v>
      </c>
      <c r="D141" s="31">
        <v>0</v>
      </c>
      <c r="E141" s="31">
        <v>1</v>
      </c>
      <c r="F141" s="31">
        <v>1</v>
      </c>
      <c r="G141" s="31">
        <v>0.5</v>
      </c>
      <c r="H141" s="31">
        <v>1.5</v>
      </c>
      <c r="I141" s="31">
        <v>1</v>
      </c>
      <c r="J141" s="31">
        <v>0.5</v>
      </c>
      <c r="K141" s="31">
        <v>1.5</v>
      </c>
      <c r="L141" s="31"/>
      <c r="M141" s="31"/>
      <c r="N141" s="31"/>
      <c r="O141" s="31"/>
      <c r="P141" s="31"/>
      <c r="Q141" s="31"/>
      <c r="R141" s="31"/>
      <c r="S141" s="31"/>
      <c r="T141" s="31"/>
      <c r="U141" s="31"/>
      <c r="V141" s="31"/>
      <c r="W141" s="31"/>
      <c r="X141" s="31"/>
      <c r="Y141" s="31"/>
      <c r="Z141" s="31"/>
      <c r="AA141" s="31"/>
      <c r="AB141" s="31"/>
      <c r="AC141" s="31"/>
      <c r="AD141" s="31"/>
      <c r="AE141" s="31"/>
      <c r="AF141" s="31"/>
      <c r="AG141" s="31">
        <f ca="1">IFERROR(IF(SERVIZIO!$A$3=1,IF(GETPIVOTDATA(CONCATENATE(INDEX(Tendina_Indicatori_Grafico,SERVIZIO!$A$1)),$A$1,"Brand",$A141,"Data",DATE(YEAR(INDEX(Tendina_Data,SERVIZIO!$A$2)),MONTH(INDEX(Tendina_Data,SERVIZIO!$A$2)),1),"Settore",$B141)&lt;&gt;"",GETPIVOTDATA(CONCATENATE(INDEX(Tendina_Indicatori_Grafico,SERVIZIO!$A$1)),$A$1,"Brand",$A141,"Data",DATE(YEAR(INDEX(Tendina_Data,SERVIZIO!$A$2)),MONTH(INDEX(Tendina_Data,SERVIZIO!$A$2)),1),"Settore",$B141),""),IF(AND(GETPIVOTDATA(CONCATENATE(INDEX(Tendina_Indicatori_Grafico,SERVIZIO!$A$1)),$A$1,"Brand",$A141,"Data",DATE(YEAR(INDEX(Tendina_Data,SERVIZIO!$A$2)),MONTH(INDEX(Tendina_Data,SERVIZIO!$A$2)),1),"Settore",INDEX(Tendina_Settori,SERVIZIO!$A$3))&lt;&gt;"",INDEX(Tendina_Settori,SERVIZIO!$A$3)=$B141)=TRUE,GETPIVOTDATA(CONCATENATE(INDEX(Tendina_Indicatori_Grafico,SERVIZIO!$A$1)),$A$1,"Brand",$A141,"Data",DATE(YEAR(INDEX(Tendina_Data,SERVIZIO!$A$2)),MONTH(INDEX(Tendina_Data,SERVIZIO!$A$2)),1),"Settore",INDEX(Tendina_Settori,SERVIZIO!$A$3)),"")),"")</f>
        <v>1</v>
      </c>
      <c r="AH141" s="31">
        <f ca="1">IF(AG141&lt;&gt;"",AG141-(COUNTIF($AG$4:AG141,AG141)/10000),"")</f>
        <v>0.99670000000000003</v>
      </c>
      <c r="AI141" s="31">
        <f t="shared" ca="1" si="8"/>
        <v>120</v>
      </c>
      <c r="AJ141" s="31"/>
      <c r="AK141" s="31">
        <v>138</v>
      </c>
      <c r="AL141" s="31" t="str">
        <f t="shared" ca="1" si="6"/>
        <v>Brand_5</v>
      </c>
      <c r="AM141" s="31">
        <f t="shared" ca="1" si="7"/>
        <v>0.5</v>
      </c>
      <c r="AN141" s="31" t="str">
        <f ca="1">IF(INDEX(Tendina_Brand_per_Settore,SERVIZIO!$A$4)=$AL141,$AM141,"")</f>
        <v/>
      </c>
    </row>
    <row r="142" spans="1:40" x14ac:dyDescent="0.25">
      <c r="A142" t="s">
        <v>760</v>
      </c>
      <c r="B142" t="s">
        <v>130</v>
      </c>
      <c r="C142" s="31">
        <v>0</v>
      </c>
      <c r="D142" s="31">
        <v>0</v>
      </c>
      <c r="E142" s="31">
        <v>0</v>
      </c>
      <c r="F142" s="31">
        <v>0.5</v>
      </c>
      <c r="G142" s="31">
        <v>0.5</v>
      </c>
      <c r="H142" s="31">
        <v>1</v>
      </c>
      <c r="I142" s="31">
        <v>0.5</v>
      </c>
      <c r="J142" s="31">
        <v>0.5</v>
      </c>
      <c r="K142" s="31">
        <v>1</v>
      </c>
      <c r="L142" s="31"/>
      <c r="M142" s="31"/>
      <c r="N142" s="31"/>
      <c r="O142" s="31"/>
      <c r="P142" s="31"/>
      <c r="Q142" s="31"/>
      <c r="R142" s="31"/>
      <c r="S142" s="31"/>
      <c r="T142" s="31"/>
      <c r="U142" s="31"/>
      <c r="V142" s="31"/>
      <c r="W142" s="31"/>
      <c r="X142" s="31"/>
      <c r="Y142" s="31"/>
      <c r="Z142" s="31"/>
      <c r="AA142" s="31"/>
      <c r="AB142" s="31"/>
      <c r="AC142" s="31"/>
      <c r="AD142" s="31"/>
      <c r="AE142" s="31"/>
      <c r="AF142" s="31"/>
      <c r="AG142" s="31">
        <f ca="1">IFERROR(IF(SERVIZIO!$A$3=1,IF(GETPIVOTDATA(CONCATENATE(INDEX(Tendina_Indicatori_Grafico,SERVIZIO!$A$1)),$A$1,"Brand",$A142,"Data",DATE(YEAR(INDEX(Tendina_Data,SERVIZIO!$A$2)),MONTH(INDEX(Tendina_Data,SERVIZIO!$A$2)),1),"Settore",$B142)&lt;&gt;"",GETPIVOTDATA(CONCATENATE(INDEX(Tendina_Indicatori_Grafico,SERVIZIO!$A$1)),$A$1,"Brand",$A142,"Data",DATE(YEAR(INDEX(Tendina_Data,SERVIZIO!$A$2)),MONTH(INDEX(Tendina_Data,SERVIZIO!$A$2)),1),"Settore",$B142),""),IF(AND(GETPIVOTDATA(CONCATENATE(INDEX(Tendina_Indicatori_Grafico,SERVIZIO!$A$1)),$A$1,"Brand",$A142,"Data",DATE(YEAR(INDEX(Tendina_Data,SERVIZIO!$A$2)),MONTH(INDEX(Tendina_Data,SERVIZIO!$A$2)),1),"Settore",INDEX(Tendina_Settori,SERVIZIO!$A$3))&lt;&gt;"",INDEX(Tendina_Settori,SERVIZIO!$A$3)=$B142)=TRUE,GETPIVOTDATA(CONCATENATE(INDEX(Tendina_Indicatori_Grafico,SERVIZIO!$A$1)),$A$1,"Brand",$A142,"Data",DATE(YEAR(INDEX(Tendina_Data,SERVIZIO!$A$2)),MONTH(INDEX(Tendina_Data,SERVIZIO!$A$2)),1),"Settore",INDEX(Tendina_Settori,SERVIZIO!$A$3)),"")),"")</f>
        <v>0.5</v>
      </c>
      <c r="AH142" s="31">
        <f ca="1">IF(AG142&lt;&gt;"",AG142-(COUNTIF($AG$4:AG142,AG142)/10000),"")</f>
        <v>0.49969999999999998</v>
      </c>
      <c r="AI142" s="31">
        <f t="shared" ca="1" si="8"/>
        <v>140</v>
      </c>
      <c r="AJ142" s="31"/>
      <c r="AK142" s="31">
        <v>139</v>
      </c>
      <c r="AL142" s="31" t="str">
        <f t="shared" ca="1" si="6"/>
        <v>Brand_71</v>
      </c>
      <c r="AM142" s="31">
        <f t="shared" ca="1" si="7"/>
        <v>0.5</v>
      </c>
      <c r="AN142" s="31" t="str">
        <f ca="1">IF(INDEX(Tendina_Brand_per_Settore,SERVIZIO!$A$4)=$AL142,$AM142,"")</f>
        <v/>
      </c>
    </row>
    <row r="143" spans="1:40" x14ac:dyDescent="0.25">
      <c r="A143" t="s">
        <v>761</v>
      </c>
      <c r="B143" t="s">
        <v>564</v>
      </c>
      <c r="C143" s="31"/>
      <c r="D143" s="31"/>
      <c r="E143" s="31"/>
      <c r="F143" s="31"/>
      <c r="G143" s="31"/>
      <c r="H143" s="31"/>
      <c r="I143" s="31">
        <v>0</v>
      </c>
      <c r="J143" s="31">
        <v>1</v>
      </c>
      <c r="K143" s="31">
        <v>0</v>
      </c>
      <c r="L143" s="31"/>
      <c r="M143" s="31"/>
      <c r="N143" s="31"/>
      <c r="O143" s="31"/>
      <c r="P143" s="31"/>
      <c r="Q143" s="31"/>
      <c r="R143" s="31"/>
      <c r="S143" s="31"/>
      <c r="T143" s="31"/>
      <c r="U143" s="31"/>
      <c r="V143" s="31"/>
      <c r="W143" s="31"/>
      <c r="X143" s="31"/>
      <c r="Y143" s="31"/>
      <c r="Z143" s="31"/>
      <c r="AA143" s="31"/>
      <c r="AB143" s="31"/>
      <c r="AC143" s="31"/>
      <c r="AD143" s="31"/>
      <c r="AE143" s="31"/>
      <c r="AF143" s="31"/>
      <c r="AG143" s="31">
        <f ca="1">IFERROR(IF(SERVIZIO!$A$3=1,IF(GETPIVOTDATA(CONCATENATE(INDEX(Tendina_Indicatori_Grafico,SERVIZIO!$A$1)),$A$1,"Brand",$A143,"Data",DATE(YEAR(INDEX(Tendina_Data,SERVIZIO!$A$2)),MONTH(INDEX(Tendina_Data,SERVIZIO!$A$2)),1),"Settore",$B143)&lt;&gt;"",GETPIVOTDATA(CONCATENATE(INDEX(Tendina_Indicatori_Grafico,SERVIZIO!$A$1)),$A$1,"Brand",$A143,"Data",DATE(YEAR(INDEX(Tendina_Data,SERVIZIO!$A$2)),MONTH(INDEX(Tendina_Data,SERVIZIO!$A$2)),1),"Settore",$B143),""),IF(AND(GETPIVOTDATA(CONCATENATE(INDEX(Tendina_Indicatori_Grafico,SERVIZIO!$A$1)),$A$1,"Brand",$A143,"Data",DATE(YEAR(INDEX(Tendina_Data,SERVIZIO!$A$2)),MONTH(INDEX(Tendina_Data,SERVIZIO!$A$2)),1),"Settore",INDEX(Tendina_Settori,SERVIZIO!$A$3))&lt;&gt;"",INDEX(Tendina_Settori,SERVIZIO!$A$3)=$B143)=TRUE,GETPIVOTDATA(CONCATENATE(INDEX(Tendina_Indicatori_Grafico,SERVIZIO!$A$1)),$A$1,"Brand",$A143,"Data",DATE(YEAR(INDEX(Tendina_Data,SERVIZIO!$A$2)),MONTH(INDEX(Tendina_Data,SERVIZIO!$A$2)),1),"Settore",INDEX(Tendina_Settori,SERVIZIO!$A$3)),"")),"")</f>
        <v>0</v>
      </c>
      <c r="AH143" s="31">
        <f ca="1">IF(AG143&lt;&gt;"",AG143-(COUNTIF($AG$4:AG143,AG143)/10000),"")</f>
        <v>-6.1000000000000004E-3</v>
      </c>
      <c r="AI143" s="31">
        <f t="shared" ca="1" si="8"/>
        <v>203</v>
      </c>
      <c r="AJ143" s="31"/>
      <c r="AK143" s="31">
        <v>140</v>
      </c>
      <c r="AL143" s="31" t="str">
        <f t="shared" ca="1" si="6"/>
        <v>Brand_139</v>
      </c>
      <c r="AM143" s="31">
        <f t="shared" ca="1" si="7"/>
        <v>0.5</v>
      </c>
      <c r="AN143" s="31" t="str">
        <f ca="1">IF(INDEX(Tendina_Brand_per_Settore,SERVIZIO!$A$4)=$AL143,$AM143,"")</f>
        <v/>
      </c>
    </row>
    <row r="144" spans="1:40" x14ac:dyDescent="0.25">
      <c r="A144" t="s">
        <v>762</v>
      </c>
      <c r="B144" t="s">
        <v>107</v>
      </c>
      <c r="C144" s="31">
        <v>0</v>
      </c>
      <c r="D144" s="31">
        <v>0</v>
      </c>
      <c r="E144" s="31">
        <v>0</v>
      </c>
      <c r="F144" s="31">
        <v>2.2000000000000002</v>
      </c>
      <c r="G144" s="31">
        <v>0.5</v>
      </c>
      <c r="H144" s="31">
        <v>2.7</v>
      </c>
      <c r="I144" s="31">
        <v>2.2000000000000002</v>
      </c>
      <c r="J144" s="31">
        <v>0.5</v>
      </c>
      <c r="K144" s="31">
        <v>2.7</v>
      </c>
      <c r="L144" s="31"/>
      <c r="M144" s="31"/>
      <c r="N144" s="31"/>
      <c r="O144" s="31"/>
      <c r="P144" s="31"/>
      <c r="Q144" s="31"/>
      <c r="R144" s="31"/>
      <c r="S144" s="31"/>
      <c r="T144" s="31"/>
      <c r="U144" s="31"/>
      <c r="V144" s="31"/>
      <c r="W144" s="31"/>
      <c r="X144" s="31"/>
      <c r="Y144" s="31"/>
      <c r="Z144" s="31"/>
      <c r="AA144" s="31"/>
      <c r="AB144" s="31"/>
      <c r="AC144" s="31"/>
      <c r="AD144" s="31"/>
      <c r="AE144" s="31"/>
      <c r="AF144" s="31"/>
      <c r="AG144" s="31">
        <f ca="1">IFERROR(IF(SERVIZIO!$A$3=1,IF(GETPIVOTDATA(CONCATENATE(INDEX(Tendina_Indicatori_Grafico,SERVIZIO!$A$1)),$A$1,"Brand",$A144,"Data",DATE(YEAR(INDEX(Tendina_Data,SERVIZIO!$A$2)),MONTH(INDEX(Tendina_Data,SERVIZIO!$A$2)),1),"Settore",$B144)&lt;&gt;"",GETPIVOTDATA(CONCATENATE(INDEX(Tendina_Indicatori_Grafico,SERVIZIO!$A$1)),$A$1,"Brand",$A144,"Data",DATE(YEAR(INDEX(Tendina_Data,SERVIZIO!$A$2)),MONTH(INDEX(Tendina_Data,SERVIZIO!$A$2)),1),"Settore",$B144),""),IF(AND(GETPIVOTDATA(CONCATENATE(INDEX(Tendina_Indicatori_Grafico,SERVIZIO!$A$1)),$A$1,"Brand",$A144,"Data",DATE(YEAR(INDEX(Tendina_Data,SERVIZIO!$A$2)),MONTH(INDEX(Tendina_Data,SERVIZIO!$A$2)),1),"Settore",INDEX(Tendina_Settori,SERVIZIO!$A$3))&lt;&gt;"",INDEX(Tendina_Settori,SERVIZIO!$A$3)=$B144)=TRUE,GETPIVOTDATA(CONCATENATE(INDEX(Tendina_Indicatori_Grafico,SERVIZIO!$A$1)),$A$1,"Brand",$A144,"Data",DATE(YEAR(INDEX(Tendina_Data,SERVIZIO!$A$2)),MONTH(INDEX(Tendina_Data,SERVIZIO!$A$2)),1),"Settore",INDEX(Tendina_Settori,SERVIZIO!$A$3)),"")),"")</f>
        <v>2.2000000000000002</v>
      </c>
      <c r="AH144" s="31">
        <f ca="1">IF(AG144&lt;&gt;"",AG144-(COUNTIF($AG$4:AG144,AG144)/10000),"")</f>
        <v>2.1998000000000002</v>
      </c>
      <c r="AI144" s="31">
        <f t="shared" ca="1" si="8"/>
        <v>64</v>
      </c>
      <c r="AJ144" s="31"/>
      <c r="AK144" s="31">
        <v>141</v>
      </c>
      <c r="AL144" s="31" t="str">
        <f t="shared" ca="1" si="6"/>
        <v>Brand_197</v>
      </c>
      <c r="AM144" s="31">
        <f t="shared" ca="1" si="7"/>
        <v>0.5</v>
      </c>
      <c r="AN144" s="31" t="str">
        <f ca="1">IF(INDEX(Tendina_Brand_per_Settore,SERVIZIO!$A$4)=$AL144,$AM144,"")</f>
        <v/>
      </c>
    </row>
    <row r="145" spans="1:40" x14ac:dyDescent="0.25">
      <c r="A145" t="s">
        <v>763</v>
      </c>
      <c r="B145" t="s">
        <v>206</v>
      </c>
      <c r="C145" s="31">
        <v>0</v>
      </c>
      <c r="D145" s="31">
        <v>0</v>
      </c>
      <c r="E145" s="31">
        <v>0</v>
      </c>
      <c r="F145" s="31">
        <v>0</v>
      </c>
      <c r="G145" s="31">
        <v>0</v>
      </c>
      <c r="H145" s="31">
        <v>0</v>
      </c>
      <c r="I145" s="31">
        <v>0</v>
      </c>
      <c r="J145" s="31">
        <v>0</v>
      </c>
      <c r="K145" s="31">
        <v>0</v>
      </c>
      <c r="L145" s="31"/>
      <c r="M145" s="31"/>
      <c r="N145" s="31"/>
      <c r="O145" s="31"/>
      <c r="P145" s="31"/>
      <c r="Q145" s="31"/>
      <c r="R145" s="31"/>
      <c r="S145" s="31"/>
      <c r="T145" s="31"/>
      <c r="U145" s="31"/>
      <c r="V145" s="31"/>
      <c r="W145" s="31"/>
      <c r="X145" s="31"/>
      <c r="Y145" s="31"/>
      <c r="Z145" s="31"/>
      <c r="AA145" s="31"/>
      <c r="AB145" s="31"/>
      <c r="AC145" s="31"/>
      <c r="AD145" s="31"/>
      <c r="AE145" s="31"/>
      <c r="AF145" s="31"/>
      <c r="AG145" s="31">
        <f ca="1">IFERROR(IF(SERVIZIO!$A$3=1,IF(GETPIVOTDATA(CONCATENATE(INDEX(Tendina_Indicatori_Grafico,SERVIZIO!$A$1)),$A$1,"Brand",$A145,"Data",DATE(YEAR(INDEX(Tendina_Data,SERVIZIO!$A$2)),MONTH(INDEX(Tendina_Data,SERVIZIO!$A$2)),1),"Settore",$B145)&lt;&gt;"",GETPIVOTDATA(CONCATENATE(INDEX(Tendina_Indicatori_Grafico,SERVIZIO!$A$1)),$A$1,"Brand",$A145,"Data",DATE(YEAR(INDEX(Tendina_Data,SERVIZIO!$A$2)),MONTH(INDEX(Tendina_Data,SERVIZIO!$A$2)),1),"Settore",$B145),""),IF(AND(GETPIVOTDATA(CONCATENATE(INDEX(Tendina_Indicatori_Grafico,SERVIZIO!$A$1)),$A$1,"Brand",$A145,"Data",DATE(YEAR(INDEX(Tendina_Data,SERVIZIO!$A$2)),MONTH(INDEX(Tendina_Data,SERVIZIO!$A$2)),1),"Settore",INDEX(Tendina_Settori,SERVIZIO!$A$3))&lt;&gt;"",INDEX(Tendina_Settori,SERVIZIO!$A$3)=$B145)=TRUE,GETPIVOTDATA(CONCATENATE(INDEX(Tendina_Indicatori_Grafico,SERVIZIO!$A$1)),$A$1,"Brand",$A145,"Data",DATE(YEAR(INDEX(Tendina_Data,SERVIZIO!$A$2)),MONTH(INDEX(Tendina_Data,SERVIZIO!$A$2)),1),"Settore",INDEX(Tendina_Settori,SERVIZIO!$A$3)),"")),"")</f>
        <v>0</v>
      </c>
      <c r="AH145" s="31">
        <f ca="1">IF(AG145&lt;&gt;"",AG145-(COUNTIF($AG$4:AG145,AG145)/10000),"")</f>
        <v>-6.1999999999999998E-3</v>
      </c>
      <c r="AI145" s="31">
        <f t="shared" ca="1" si="8"/>
        <v>204</v>
      </c>
      <c r="AJ145" s="31"/>
      <c r="AK145" s="31">
        <v>142</v>
      </c>
      <c r="AL145" s="31" t="str">
        <f t="shared" ca="1" si="6"/>
        <v>Brand_223</v>
      </c>
      <c r="AM145" s="31">
        <f t="shared" ca="1" si="7"/>
        <v>0.5</v>
      </c>
      <c r="AN145" s="31" t="str">
        <f ca="1">IF(INDEX(Tendina_Brand_per_Settore,SERVIZIO!$A$4)=$AL145,$AM145,"")</f>
        <v/>
      </c>
    </row>
    <row r="146" spans="1:40" x14ac:dyDescent="0.25">
      <c r="A146" t="s">
        <v>764</v>
      </c>
      <c r="B146" t="s">
        <v>200</v>
      </c>
      <c r="C146" s="31">
        <v>4.7</v>
      </c>
      <c r="D146" s="31">
        <v>0</v>
      </c>
      <c r="E146" s="31">
        <v>4.7</v>
      </c>
      <c r="F146" s="31">
        <v>4.7</v>
      </c>
      <c r="G146" s="31">
        <v>4.7</v>
      </c>
      <c r="H146" s="31">
        <v>9.4</v>
      </c>
      <c r="I146" s="31">
        <v>4.7</v>
      </c>
      <c r="J146" s="31">
        <v>4.7</v>
      </c>
      <c r="K146" s="31">
        <v>9.4</v>
      </c>
      <c r="L146" s="31"/>
      <c r="M146" s="31"/>
      <c r="N146" s="31"/>
      <c r="O146" s="31"/>
      <c r="P146" s="31"/>
      <c r="Q146" s="31"/>
      <c r="R146" s="31"/>
      <c r="S146" s="31"/>
      <c r="T146" s="31"/>
      <c r="U146" s="31"/>
      <c r="V146" s="31"/>
      <c r="W146" s="31"/>
      <c r="X146" s="31"/>
      <c r="Y146" s="31"/>
      <c r="Z146" s="31"/>
      <c r="AA146" s="31"/>
      <c r="AB146" s="31"/>
      <c r="AC146" s="31"/>
      <c r="AD146" s="31"/>
      <c r="AE146" s="31"/>
      <c r="AF146" s="31"/>
      <c r="AG146" s="31">
        <f ca="1">IFERROR(IF(SERVIZIO!$A$3=1,IF(GETPIVOTDATA(CONCATENATE(INDEX(Tendina_Indicatori_Grafico,SERVIZIO!$A$1)),$A$1,"Brand",$A146,"Data",DATE(YEAR(INDEX(Tendina_Data,SERVIZIO!$A$2)),MONTH(INDEX(Tendina_Data,SERVIZIO!$A$2)),1),"Settore",$B146)&lt;&gt;"",GETPIVOTDATA(CONCATENATE(INDEX(Tendina_Indicatori_Grafico,SERVIZIO!$A$1)),$A$1,"Brand",$A146,"Data",DATE(YEAR(INDEX(Tendina_Data,SERVIZIO!$A$2)),MONTH(INDEX(Tendina_Data,SERVIZIO!$A$2)),1),"Settore",$B146),""),IF(AND(GETPIVOTDATA(CONCATENATE(INDEX(Tendina_Indicatori_Grafico,SERVIZIO!$A$1)),$A$1,"Brand",$A146,"Data",DATE(YEAR(INDEX(Tendina_Data,SERVIZIO!$A$2)),MONTH(INDEX(Tendina_Data,SERVIZIO!$A$2)),1),"Settore",INDEX(Tendina_Settori,SERVIZIO!$A$3))&lt;&gt;"",INDEX(Tendina_Settori,SERVIZIO!$A$3)=$B146)=TRUE,GETPIVOTDATA(CONCATENATE(INDEX(Tendina_Indicatori_Grafico,SERVIZIO!$A$1)),$A$1,"Brand",$A146,"Data",DATE(YEAR(INDEX(Tendina_Data,SERVIZIO!$A$2)),MONTH(INDEX(Tendina_Data,SERVIZIO!$A$2)),1),"Settore",INDEX(Tendina_Settori,SERVIZIO!$A$3)),"")),"")</f>
        <v>4.7</v>
      </c>
      <c r="AH146" s="31">
        <f ca="1">IF(AG146&lt;&gt;"",AG146-(COUNTIF($AG$4:AG146,AG146)/10000),"")</f>
        <v>4.6995000000000005</v>
      </c>
      <c r="AI146" s="31">
        <f t="shared" ca="1" si="8"/>
        <v>23</v>
      </c>
      <c r="AJ146" s="31"/>
      <c r="AK146" s="31">
        <v>143</v>
      </c>
      <c r="AL146" s="31" t="str">
        <f t="shared" ca="1" si="6"/>
        <v>Brand_1</v>
      </c>
      <c r="AM146" s="31">
        <f t="shared" ca="1" si="7"/>
        <v>0</v>
      </c>
      <c r="AN146" s="31" t="str">
        <f ca="1">IF(INDEX(Tendina_Brand_per_Settore,SERVIZIO!$A$4)=$AL146,$AM146,"")</f>
        <v/>
      </c>
    </row>
    <row r="147" spans="1:40" x14ac:dyDescent="0.25">
      <c r="A147" t="s">
        <v>765</v>
      </c>
      <c r="B147" t="s">
        <v>206</v>
      </c>
      <c r="C147" s="31"/>
      <c r="D147" s="31"/>
      <c r="E147" s="31"/>
      <c r="F147" s="31"/>
      <c r="G147" s="31"/>
      <c r="H147" s="31"/>
      <c r="I147" s="31">
        <v>0</v>
      </c>
      <c r="J147" s="31">
        <v>0</v>
      </c>
      <c r="K147" s="31">
        <v>0</v>
      </c>
      <c r="L147" s="31"/>
      <c r="M147" s="31"/>
      <c r="N147" s="31"/>
      <c r="O147" s="31"/>
      <c r="P147" s="31"/>
      <c r="Q147" s="31"/>
      <c r="R147" s="31"/>
      <c r="S147" s="31"/>
      <c r="T147" s="31"/>
      <c r="U147" s="31"/>
      <c r="V147" s="31"/>
      <c r="W147" s="31"/>
      <c r="X147" s="31"/>
      <c r="Y147" s="31"/>
      <c r="Z147" s="31"/>
      <c r="AA147" s="31"/>
      <c r="AB147" s="31"/>
      <c r="AC147" s="31"/>
      <c r="AD147" s="31"/>
      <c r="AE147" s="31"/>
      <c r="AF147" s="31"/>
      <c r="AG147" s="31">
        <f ca="1">IFERROR(IF(SERVIZIO!$A$3=1,IF(GETPIVOTDATA(CONCATENATE(INDEX(Tendina_Indicatori_Grafico,SERVIZIO!$A$1)),$A$1,"Brand",$A147,"Data",DATE(YEAR(INDEX(Tendina_Data,SERVIZIO!$A$2)),MONTH(INDEX(Tendina_Data,SERVIZIO!$A$2)),1),"Settore",$B147)&lt;&gt;"",GETPIVOTDATA(CONCATENATE(INDEX(Tendina_Indicatori_Grafico,SERVIZIO!$A$1)),$A$1,"Brand",$A147,"Data",DATE(YEAR(INDEX(Tendina_Data,SERVIZIO!$A$2)),MONTH(INDEX(Tendina_Data,SERVIZIO!$A$2)),1),"Settore",$B147),""),IF(AND(GETPIVOTDATA(CONCATENATE(INDEX(Tendina_Indicatori_Grafico,SERVIZIO!$A$1)),$A$1,"Brand",$A147,"Data",DATE(YEAR(INDEX(Tendina_Data,SERVIZIO!$A$2)),MONTH(INDEX(Tendina_Data,SERVIZIO!$A$2)),1),"Settore",INDEX(Tendina_Settori,SERVIZIO!$A$3))&lt;&gt;"",INDEX(Tendina_Settori,SERVIZIO!$A$3)=$B147)=TRUE,GETPIVOTDATA(CONCATENATE(INDEX(Tendina_Indicatori_Grafico,SERVIZIO!$A$1)),$A$1,"Brand",$A147,"Data",DATE(YEAR(INDEX(Tendina_Data,SERVIZIO!$A$2)),MONTH(INDEX(Tendina_Data,SERVIZIO!$A$2)),1),"Settore",INDEX(Tendina_Settori,SERVIZIO!$A$3)),"")),"")</f>
        <v>0</v>
      </c>
      <c r="AH147" s="31">
        <f ca="1">IF(AG147&lt;&gt;"",AG147-(COUNTIF($AG$4:AG147,AG147)/10000),"")</f>
        <v>-6.3E-3</v>
      </c>
      <c r="AI147" s="31">
        <f t="shared" ca="1" si="8"/>
        <v>205</v>
      </c>
      <c r="AJ147" s="31"/>
      <c r="AK147" s="31">
        <v>144</v>
      </c>
      <c r="AL147" s="31" t="str">
        <f t="shared" ca="1" si="6"/>
        <v>Brand_2</v>
      </c>
      <c r="AM147" s="31">
        <f t="shared" ca="1" si="7"/>
        <v>0</v>
      </c>
      <c r="AN147" s="31" t="str">
        <f ca="1">IF(INDEX(Tendina_Brand_per_Settore,SERVIZIO!$A$4)=$AL147,$AM147,"")</f>
        <v/>
      </c>
    </row>
    <row r="148" spans="1:40" x14ac:dyDescent="0.25">
      <c r="A148" t="s">
        <v>766</v>
      </c>
      <c r="B148" t="s">
        <v>130</v>
      </c>
      <c r="C148" s="31">
        <v>2.5</v>
      </c>
      <c r="D148" s="31">
        <v>0</v>
      </c>
      <c r="E148" s="31">
        <v>2.5</v>
      </c>
      <c r="F148" s="31">
        <v>2.5</v>
      </c>
      <c r="G148" s="31">
        <v>0</v>
      </c>
      <c r="H148" s="31">
        <v>2.5</v>
      </c>
      <c r="I148" s="31">
        <v>2.5</v>
      </c>
      <c r="J148" s="31">
        <v>0</v>
      </c>
      <c r="K148" s="31">
        <v>2.5</v>
      </c>
      <c r="L148" s="31"/>
      <c r="M148" s="31"/>
      <c r="N148" s="31"/>
      <c r="O148" s="31"/>
      <c r="P148" s="31"/>
      <c r="Q148" s="31"/>
      <c r="R148" s="31"/>
      <c r="S148" s="31"/>
      <c r="T148" s="31"/>
      <c r="U148" s="31"/>
      <c r="V148" s="31"/>
      <c r="W148" s="31"/>
      <c r="X148" s="31"/>
      <c r="Y148" s="31"/>
      <c r="Z148" s="31"/>
      <c r="AA148" s="31"/>
      <c r="AB148" s="31"/>
      <c r="AC148" s="31"/>
      <c r="AD148" s="31"/>
      <c r="AE148" s="31"/>
      <c r="AF148" s="31"/>
      <c r="AG148" s="31">
        <f ca="1">IFERROR(IF(SERVIZIO!$A$3=1,IF(GETPIVOTDATA(CONCATENATE(INDEX(Tendina_Indicatori_Grafico,SERVIZIO!$A$1)),$A$1,"Brand",$A148,"Data",DATE(YEAR(INDEX(Tendina_Data,SERVIZIO!$A$2)),MONTH(INDEX(Tendina_Data,SERVIZIO!$A$2)),1),"Settore",$B148)&lt;&gt;"",GETPIVOTDATA(CONCATENATE(INDEX(Tendina_Indicatori_Grafico,SERVIZIO!$A$1)),$A$1,"Brand",$A148,"Data",DATE(YEAR(INDEX(Tendina_Data,SERVIZIO!$A$2)),MONTH(INDEX(Tendina_Data,SERVIZIO!$A$2)),1),"Settore",$B148),""),IF(AND(GETPIVOTDATA(CONCATENATE(INDEX(Tendina_Indicatori_Grafico,SERVIZIO!$A$1)),$A$1,"Brand",$A148,"Data",DATE(YEAR(INDEX(Tendina_Data,SERVIZIO!$A$2)),MONTH(INDEX(Tendina_Data,SERVIZIO!$A$2)),1),"Settore",INDEX(Tendina_Settori,SERVIZIO!$A$3))&lt;&gt;"",INDEX(Tendina_Settori,SERVIZIO!$A$3)=$B148)=TRUE,GETPIVOTDATA(CONCATENATE(INDEX(Tendina_Indicatori_Grafico,SERVIZIO!$A$1)),$A$1,"Brand",$A148,"Data",DATE(YEAR(INDEX(Tendina_Data,SERVIZIO!$A$2)),MONTH(INDEX(Tendina_Data,SERVIZIO!$A$2)),1),"Settore",INDEX(Tendina_Settori,SERVIZIO!$A$3)),"")),"")</f>
        <v>2.5</v>
      </c>
      <c r="AH148" s="31">
        <f ca="1">IF(AG148&lt;&gt;"",AG148-(COUNTIF($AG$4:AG148,AG148)/10000),"")</f>
        <v>2.4998</v>
      </c>
      <c r="AI148" s="31">
        <f t="shared" ca="1" si="8"/>
        <v>57</v>
      </c>
      <c r="AJ148" s="31"/>
      <c r="AK148" s="31">
        <v>145</v>
      </c>
      <c r="AL148" s="31" t="str">
        <f t="shared" ca="1" si="6"/>
        <v>Brand_4</v>
      </c>
      <c r="AM148" s="31">
        <f t="shared" ca="1" si="7"/>
        <v>0</v>
      </c>
      <c r="AN148" s="31" t="str">
        <f ca="1">IF(INDEX(Tendina_Brand_per_Settore,SERVIZIO!$A$4)=$AL148,$AM148,"")</f>
        <v/>
      </c>
    </row>
    <row r="149" spans="1:40" x14ac:dyDescent="0.25">
      <c r="A149" t="s">
        <v>767</v>
      </c>
      <c r="B149" t="s">
        <v>206</v>
      </c>
      <c r="C149" s="31">
        <v>0</v>
      </c>
      <c r="D149" s="31">
        <v>0</v>
      </c>
      <c r="E149" s="31">
        <v>0</v>
      </c>
      <c r="F149" s="31">
        <v>0</v>
      </c>
      <c r="G149" s="31">
        <v>0</v>
      </c>
      <c r="H149" s="31">
        <v>0</v>
      </c>
      <c r="I149" s="31">
        <v>0</v>
      </c>
      <c r="J149" s="31">
        <v>0</v>
      </c>
      <c r="K149" s="31">
        <v>0</v>
      </c>
      <c r="L149" s="31"/>
      <c r="M149" s="31"/>
      <c r="N149" s="31"/>
      <c r="O149" s="31"/>
      <c r="P149" s="31"/>
      <c r="Q149" s="31"/>
      <c r="R149" s="31"/>
      <c r="S149" s="31"/>
      <c r="T149" s="31"/>
      <c r="U149" s="31"/>
      <c r="V149" s="31"/>
      <c r="W149" s="31"/>
      <c r="X149" s="31"/>
      <c r="Y149" s="31"/>
      <c r="Z149" s="31"/>
      <c r="AA149" s="31"/>
      <c r="AB149" s="31"/>
      <c r="AC149" s="31"/>
      <c r="AD149" s="31"/>
      <c r="AE149" s="31"/>
      <c r="AF149" s="31"/>
      <c r="AG149" s="31">
        <f ca="1">IFERROR(IF(SERVIZIO!$A$3=1,IF(GETPIVOTDATA(CONCATENATE(INDEX(Tendina_Indicatori_Grafico,SERVIZIO!$A$1)),$A$1,"Brand",$A149,"Data",DATE(YEAR(INDEX(Tendina_Data,SERVIZIO!$A$2)),MONTH(INDEX(Tendina_Data,SERVIZIO!$A$2)),1),"Settore",$B149)&lt;&gt;"",GETPIVOTDATA(CONCATENATE(INDEX(Tendina_Indicatori_Grafico,SERVIZIO!$A$1)),$A$1,"Brand",$A149,"Data",DATE(YEAR(INDEX(Tendina_Data,SERVIZIO!$A$2)),MONTH(INDEX(Tendina_Data,SERVIZIO!$A$2)),1),"Settore",$B149),""),IF(AND(GETPIVOTDATA(CONCATENATE(INDEX(Tendina_Indicatori_Grafico,SERVIZIO!$A$1)),$A$1,"Brand",$A149,"Data",DATE(YEAR(INDEX(Tendina_Data,SERVIZIO!$A$2)),MONTH(INDEX(Tendina_Data,SERVIZIO!$A$2)),1),"Settore",INDEX(Tendina_Settori,SERVIZIO!$A$3))&lt;&gt;"",INDEX(Tendina_Settori,SERVIZIO!$A$3)=$B149)=TRUE,GETPIVOTDATA(CONCATENATE(INDEX(Tendina_Indicatori_Grafico,SERVIZIO!$A$1)),$A$1,"Brand",$A149,"Data",DATE(YEAR(INDEX(Tendina_Data,SERVIZIO!$A$2)),MONTH(INDEX(Tendina_Data,SERVIZIO!$A$2)),1),"Settore",INDEX(Tendina_Settori,SERVIZIO!$A$3)),"")),"")</f>
        <v>0</v>
      </c>
      <c r="AH149" s="31">
        <f ca="1">IF(AG149&lt;&gt;"",AG149-(COUNTIF($AG$4:AG149,AG149)/10000),"")</f>
        <v>-6.4000000000000003E-3</v>
      </c>
      <c r="AI149" s="31">
        <f t="shared" ca="1" si="8"/>
        <v>206</v>
      </c>
      <c r="AJ149" s="31"/>
      <c r="AK149" s="31">
        <v>146</v>
      </c>
      <c r="AL149" s="31" t="str">
        <f t="shared" ca="1" si="6"/>
        <v>Brand_6</v>
      </c>
      <c r="AM149" s="31">
        <f t="shared" ca="1" si="7"/>
        <v>0</v>
      </c>
      <c r="AN149" s="31" t="str">
        <f ca="1">IF(INDEX(Tendina_Brand_per_Settore,SERVIZIO!$A$4)=$AL149,$AM149,"")</f>
        <v/>
      </c>
    </row>
    <row r="150" spans="1:40" x14ac:dyDescent="0.25">
      <c r="A150" t="s">
        <v>768</v>
      </c>
      <c r="B150" t="s">
        <v>206</v>
      </c>
      <c r="C150" s="31">
        <v>0</v>
      </c>
      <c r="D150" s="31">
        <v>0</v>
      </c>
      <c r="E150" s="31">
        <v>0</v>
      </c>
      <c r="F150" s="31">
        <v>0</v>
      </c>
      <c r="G150" s="31">
        <v>0</v>
      </c>
      <c r="H150" s="31">
        <v>0</v>
      </c>
      <c r="I150" s="31">
        <v>0</v>
      </c>
      <c r="J150" s="31">
        <v>0</v>
      </c>
      <c r="K150" s="31">
        <v>0</v>
      </c>
      <c r="L150" s="31"/>
      <c r="M150" s="31"/>
      <c r="N150" s="31"/>
      <c r="O150" s="31"/>
      <c r="P150" s="31"/>
      <c r="Q150" s="31"/>
      <c r="R150" s="31"/>
      <c r="S150" s="31"/>
      <c r="T150" s="31"/>
      <c r="U150" s="31"/>
      <c r="V150" s="31"/>
      <c r="W150" s="31"/>
      <c r="X150" s="31"/>
      <c r="Y150" s="31"/>
      <c r="Z150" s="31"/>
      <c r="AA150" s="31"/>
      <c r="AB150" s="31"/>
      <c r="AC150" s="31"/>
      <c r="AD150" s="31"/>
      <c r="AE150" s="31"/>
      <c r="AF150" s="31"/>
      <c r="AG150" s="31">
        <f ca="1">IFERROR(IF(SERVIZIO!$A$3=1,IF(GETPIVOTDATA(CONCATENATE(INDEX(Tendina_Indicatori_Grafico,SERVIZIO!$A$1)),$A$1,"Brand",$A150,"Data",DATE(YEAR(INDEX(Tendina_Data,SERVIZIO!$A$2)),MONTH(INDEX(Tendina_Data,SERVIZIO!$A$2)),1),"Settore",$B150)&lt;&gt;"",GETPIVOTDATA(CONCATENATE(INDEX(Tendina_Indicatori_Grafico,SERVIZIO!$A$1)),$A$1,"Brand",$A150,"Data",DATE(YEAR(INDEX(Tendina_Data,SERVIZIO!$A$2)),MONTH(INDEX(Tendina_Data,SERVIZIO!$A$2)),1),"Settore",$B150),""),IF(AND(GETPIVOTDATA(CONCATENATE(INDEX(Tendina_Indicatori_Grafico,SERVIZIO!$A$1)),$A$1,"Brand",$A150,"Data",DATE(YEAR(INDEX(Tendina_Data,SERVIZIO!$A$2)),MONTH(INDEX(Tendina_Data,SERVIZIO!$A$2)),1),"Settore",INDEX(Tendina_Settori,SERVIZIO!$A$3))&lt;&gt;"",INDEX(Tendina_Settori,SERVIZIO!$A$3)=$B150)=TRUE,GETPIVOTDATA(CONCATENATE(INDEX(Tendina_Indicatori_Grafico,SERVIZIO!$A$1)),$A$1,"Brand",$A150,"Data",DATE(YEAR(INDEX(Tendina_Data,SERVIZIO!$A$2)),MONTH(INDEX(Tendina_Data,SERVIZIO!$A$2)),1),"Settore",INDEX(Tendina_Settori,SERVIZIO!$A$3)),"")),"")</f>
        <v>0</v>
      </c>
      <c r="AH150" s="31">
        <f ca="1">IF(AG150&lt;&gt;"",AG150-(COUNTIF($AG$4:AG150,AG150)/10000),"")</f>
        <v>-6.4999999999999997E-3</v>
      </c>
      <c r="AI150" s="31">
        <f t="shared" ca="1" si="8"/>
        <v>207</v>
      </c>
      <c r="AJ150" s="31"/>
      <c r="AK150" s="31">
        <v>147</v>
      </c>
      <c r="AL150" s="31" t="str">
        <f t="shared" ca="1" si="6"/>
        <v>Brand_9</v>
      </c>
      <c r="AM150" s="31">
        <f t="shared" ca="1" si="7"/>
        <v>0</v>
      </c>
      <c r="AN150" s="31" t="str">
        <f ca="1">IF(INDEX(Tendina_Brand_per_Settore,SERVIZIO!$A$4)=$AL150,$AM150,"")</f>
        <v/>
      </c>
    </row>
    <row r="151" spans="1:40" x14ac:dyDescent="0.25">
      <c r="A151" t="s">
        <v>769</v>
      </c>
      <c r="B151" t="s">
        <v>200</v>
      </c>
      <c r="C151" s="31"/>
      <c r="D151" s="31"/>
      <c r="E151" s="31"/>
      <c r="F151" s="31">
        <v>0</v>
      </c>
      <c r="G151" s="31">
        <v>0</v>
      </c>
      <c r="H151" s="31">
        <v>0</v>
      </c>
      <c r="I151" s="31">
        <v>0</v>
      </c>
      <c r="J151" s="31">
        <v>0</v>
      </c>
      <c r="K151" s="31">
        <v>0</v>
      </c>
      <c r="L151" s="31"/>
      <c r="M151" s="31"/>
      <c r="N151" s="31"/>
      <c r="O151" s="31"/>
      <c r="P151" s="31"/>
      <c r="Q151" s="31"/>
      <c r="R151" s="31"/>
      <c r="S151" s="31"/>
      <c r="T151" s="31"/>
      <c r="U151" s="31"/>
      <c r="V151" s="31"/>
      <c r="W151" s="31"/>
      <c r="X151" s="31"/>
      <c r="Y151" s="31"/>
      <c r="Z151" s="31"/>
      <c r="AA151" s="31"/>
      <c r="AB151" s="31"/>
      <c r="AC151" s="31"/>
      <c r="AD151" s="31"/>
      <c r="AE151" s="31"/>
      <c r="AF151" s="31"/>
      <c r="AG151" s="31">
        <f ca="1">IFERROR(IF(SERVIZIO!$A$3=1,IF(GETPIVOTDATA(CONCATENATE(INDEX(Tendina_Indicatori_Grafico,SERVIZIO!$A$1)),$A$1,"Brand",$A151,"Data",DATE(YEAR(INDEX(Tendina_Data,SERVIZIO!$A$2)),MONTH(INDEX(Tendina_Data,SERVIZIO!$A$2)),1),"Settore",$B151)&lt;&gt;"",GETPIVOTDATA(CONCATENATE(INDEX(Tendina_Indicatori_Grafico,SERVIZIO!$A$1)),$A$1,"Brand",$A151,"Data",DATE(YEAR(INDEX(Tendina_Data,SERVIZIO!$A$2)),MONTH(INDEX(Tendina_Data,SERVIZIO!$A$2)),1),"Settore",$B151),""),IF(AND(GETPIVOTDATA(CONCATENATE(INDEX(Tendina_Indicatori_Grafico,SERVIZIO!$A$1)),$A$1,"Brand",$A151,"Data",DATE(YEAR(INDEX(Tendina_Data,SERVIZIO!$A$2)),MONTH(INDEX(Tendina_Data,SERVIZIO!$A$2)),1),"Settore",INDEX(Tendina_Settori,SERVIZIO!$A$3))&lt;&gt;"",INDEX(Tendina_Settori,SERVIZIO!$A$3)=$B151)=TRUE,GETPIVOTDATA(CONCATENATE(INDEX(Tendina_Indicatori_Grafico,SERVIZIO!$A$1)),$A$1,"Brand",$A151,"Data",DATE(YEAR(INDEX(Tendina_Data,SERVIZIO!$A$2)),MONTH(INDEX(Tendina_Data,SERVIZIO!$A$2)),1),"Settore",INDEX(Tendina_Settori,SERVIZIO!$A$3)),"")),"")</f>
        <v>0</v>
      </c>
      <c r="AH151" s="31">
        <f ca="1">IF(AG151&lt;&gt;"",AG151-(COUNTIF($AG$4:AG151,AG151)/10000),"")</f>
        <v>-6.6E-3</v>
      </c>
      <c r="AI151" s="31">
        <f t="shared" ca="1" si="8"/>
        <v>208</v>
      </c>
      <c r="AJ151" s="31"/>
      <c r="AK151" s="31">
        <v>148</v>
      </c>
      <c r="AL151" s="31" t="str">
        <f t="shared" ca="1" si="6"/>
        <v>Brand_11</v>
      </c>
      <c r="AM151" s="31">
        <f t="shared" ca="1" si="7"/>
        <v>0</v>
      </c>
      <c r="AN151" s="31" t="str">
        <f ca="1">IF(INDEX(Tendina_Brand_per_Settore,SERVIZIO!$A$4)=$AL151,$AM151,"")</f>
        <v/>
      </c>
    </row>
    <row r="152" spans="1:40" x14ac:dyDescent="0.25">
      <c r="A152" t="s">
        <v>770</v>
      </c>
      <c r="B152" t="s">
        <v>214</v>
      </c>
      <c r="C152" s="31">
        <v>3.7</v>
      </c>
      <c r="D152" s="31">
        <v>0</v>
      </c>
      <c r="E152" s="31">
        <v>3.7</v>
      </c>
      <c r="F152" s="31">
        <v>3.7</v>
      </c>
      <c r="G152" s="31">
        <v>0</v>
      </c>
      <c r="H152" s="31">
        <v>3.7</v>
      </c>
      <c r="I152" s="31">
        <v>3.7</v>
      </c>
      <c r="J152" s="31">
        <v>0</v>
      </c>
      <c r="K152" s="31">
        <v>3.7</v>
      </c>
      <c r="L152" s="31"/>
      <c r="M152" s="31"/>
      <c r="N152" s="31"/>
      <c r="O152" s="31"/>
      <c r="P152" s="31"/>
      <c r="Q152" s="31"/>
      <c r="R152" s="31"/>
      <c r="S152" s="31"/>
      <c r="T152" s="31"/>
      <c r="U152" s="31"/>
      <c r="V152" s="31"/>
      <c r="W152" s="31"/>
      <c r="X152" s="31"/>
      <c r="Y152" s="31"/>
      <c r="Z152" s="31"/>
      <c r="AA152" s="31"/>
      <c r="AB152" s="31"/>
      <c r="AC152" s="31"/>
      <c r="AD152" s="31"/>
      <c r="AE152" s="31"/>
      <c r="AF152" s="31"/>
      <c r="AG152" s="31">
        <f ca="1">IFERROR(IF(SERVIZIO!$A$3=1,IF(GETPIVOTDATA(CONCATENATE(INDEX(Tendina_Indicatori_Grafico,SERVIZIO!$A$1)),$A$1,"Brand",$A152,"Data",DATE(YEAR(INDEX(Tendina_Data,SERVIZIO!$A$2)),MONTH(INDEX(Tendina_Data,SERVIZIO!$A$2)),1),"Settore",$B152)&lt;&gt;"",GETPIVOTDATA(CONCATENATE(INDEX(Tendina_Indicatori_Grafico,SERVIZIO!$A$1)),$A$1,"Brand",$A152,"Data",DATE(YEAR(INDEX(Tendina_Data,SERVIZIO!$A$2)),MONTH(INDEX(Tendina_Data,SERVIZIO!$A$2)),1),"Settore",$B152),""),IF(AND(GETPIVOTDATA(CONCATENATE(INDEX(Tendina_Indicatori_Grafico,SERVIZIO!$A$1)),$A$1,"Brand",$A152,"Data",DATE(YEAR(INDEX(Tendina_Data,SERVIZIO!$A$2)),MONTH(INDEX(Tendina_Data,SERVIZIO!$A$2)),1),"Settore",INDEX(Tendina_Settori,SERVIZIO!$A$3))&lt;&gt;"",INDEX(Tendina_Settori,SERVIZIO!$A$3)=$B152)=TRUE,GETPIVOTDATA(CONCATENATE(INDEX(Tendina_Indicatori_Grafico,SERVIZIO!$A$1)),$A$1,"Brand",$A152,"Data",DATE(YEAR(INDEX(Tendina_Data,SERVIZIO!$A$2)),MONTH(INDEX(Tendina_Data,SERVIZIO!$A$2)),1),"Settore",INDEX(Tendina_Settori,SERVIZIO!$A$3)),"")),"")</f>
        <v>3.7</v>
      </c>
      <c r="AH152" s="31">
        <f ca="1">IF(AG152&lt;&gt;"",AG152-(COUNTIF($AG$4:AG152,AG152)/10000),"")</f>
        <v>3.6995</v>
      </c>
      <c r="AI152" s="31">
        <f t="shared" ca="1" si="8"/>
        <v>39</v>
      </c>
      <c r="AJ152" s="31"/>
      <c r="AK152" s="31">
        <v>149</v>
      </c>
      <c r="AL152" s="31" t="str">
        <f t="shared" ca="1" si="6"/>
        <v>Brand_12</v>
      </c>
      <c r="AM152" s="31">
        <f t="shared" ca="1" si="7"/>
        <v>0</v>
      </c>
      <c r="AN152" s="31" t="str">
        <f ca="1">IF(INDEX(Tendina_Brand_per_Settore,SERVIZIO!$A$4)=$AL152,$AM152,"")</f>
        <v/>
      </c>
    </row>
    <row r="153" spans="1:40" x14ac:dyDescent="0.25">
      <c r="A153" t="s">
        <v>771</v>
      </c>
      <c r="B153" t="s">
        <v>133</v>
      </c>
      <c r="C153" s="31"/>
      <c r="D153" s="31"/>
      <c r="E153" s="31"/>
      <c r="F153" s="31">
        <v>0</v>
      </c>
      <c r="G153" s="31">
        <v>1.2</v>
      </c>
      <c r="H153" s="31">
        <v>1.2</v>
      </c>
      <c r="I153" s="31">
        <v>0</v>
      </c>
      <c r="J153" s="31">
        <v>1.2</v>
      </c>
      <c r="K153" s="31">
        <v>1.2</v>
      </c>
      <c r="L153" s="31"/>
      <c r="M153" s="31"/>
      <c r="N153" s="31"/>
      <c r="O153" s="31"/>
      <c r="P153" s="31"/>
      <c r="Q153" s="31"/>
      <c r="R153" s="31"/>
      <c r="S153" s="31"/>
      <c r="T153" s="31"/>
      <c r="U153" s="31"/>
      <c r="V153" s="31"/>
      <c r="W153" s="31"/>
      <c r="X153" s="31"/>
      <c r="Y153" s="31"/>
      <c r="Z153" s="31"/>
      <c r="AA153" s="31"/>
      <c r="AB153" s="31"/>
      <c r="AC153" s="31"/>
      <c r="AD153" s="31"/>
      <c r="AE153" s="31"/>
      <c r="AF153" s="31"/>
      <c r="AG153" s="31">
        <f ca="1">IFERROR(IF(SERVIZIO!$A$3=1,IF(GETPIVOTDATA(CONCATENATE(INDEX(Tendina_Indicatori_Grafico,SERVIZIO!$A$1)),$A$1,"Brand",$A153,"Data",DATE(YEAR(INDEX(Tendina_Data,SERVIZIO!$A$2)),MONTH(INDEX(Tendina_Data,SERVIZIO!$A$2)),1),"Settore",$B153)&lt;&gt;"",GETPIVOTDATA(CONCATENATE(INDEX(Tendina_Indicatori_Grafico,SERVIZIO!$A$1)),$A$1,"Brand",$A153,"Data",DATE(YEAR(INDEX(Tendina_Data,SERVIZIO!$A$2)),MONTH(INDEX(Tendina_Data,SERVIZIO!$A$2)),1),"Settore",$B153),""),IF(AND(GETPIVOTDATA(CONCATENATE(INDEX(Tendina_Indicatori_Grafico,SERVIZIO!$A$1)),$A$1,"Brand",$A153,"Data",DATE(YEAR(INDEX(Tendina_Data,SERVIZIO!$A$2)),MONTH(INDEX(Tendina_Data,SERVIZIO!$A$2)),1),"Settore",INDEX(Tendina_Settori,SERVIZIO!$A$3))&lt;&gt;"",INDEX(Tendina_Settori,SERVIZIO!$A$3)=$B153)=TRUE,GETPIVOTDATA(CONCATENATE(INDEX(Tendina_Indicatori_Grafico,SERVIZIO!$A$1)),$A$1,"Brand",$A153,"Data",DATE(YEAR(INDEX(Tendina_Data,SERVIZIO!$A$2)),MONTH(INDEX(Tendina_Data,SERVIZIO!$A$2)),1),"Settore",INDEX(Tendina_Settori,SERVIZIO!$A$3)),"")),"")</f>
        <v>0</v>
      </c>
      <c r="AH153" s="31">
        <f ca="1">IF(AG153&lt;&gt;"",AG153-(COUNTIF($AG$4:AG153,AG153)/10000),"")</f>
        <v>-6.7000000000000002E-3</v>
      </c>
      <c r="AI153" s="31">
        <f t="shared" ca="1" si="8"/>
        <v>209</v>
      </c>
      <c r="AJ153" s="31"/>
      <c r="AK153" s="31">
        <v>150</v>
      </c>
      <c r="AL153" s="31" t="str">
        <f t="shared" ca="1" si="6"/>
        <v>Brand_15</v>
      </c>
      <c r="AM153" s="31">
        <f t="shared" ca="1" si="7"/>
        <v>0</v>
      </c>
      <c r="AN153" s="31" t="str">
        <f ca="1">IF(INDEX(Tendina_Brand_per_Settore,SERVIZIO!$A$4)=$AL153,$AM153,"")</f>
        <v/>
      </c>
    </row>
    <row r="154" spans="1:40" x14ac:dyDescent="0.25">
      <c r="A154" t="s">
        <v>772</v>
      </c>
      <c r="B154" t="s">
        <v>222</v>
      </c>
      <c r="C154" s="31">
        <v>0</v>
      </c>
      <c r="D154" s="31">
        <v>0</v>
      </c>
      <c r="E154" s="31">
        <v>0</v>
      </c>
      <c r="F154" s="31">
        <v>0</v>
      </c>
      <c r="G154" s="31">
        <v>1</v>
      </c>
      <c r="H154" s="31">
        <v>1</v>
      </c>
      <c r="I154" s="31">
        <v>0</v>
      </c>
      <c r="J154" s="31">
        <v>1</v>
      </c>
      <c r="K154" s="31">
        <v>1</v>
      </c>
      <c r="L154" s="31"/>
      <c r="M154" s="31"/>
      <c r="N154" s="31"/>
      <c r="O154" s="31"/>
      <c r="P154" s="31"/>
      <c r="Q154" s="31"/>
      <c r="R154" s="31"/>
      <c r="S154" s="31"/>
      <c r="T154" s="31"/>
      <c r="U154" s="31"/>
      <c r="V154" s="31"/>
      <c r="W154" s="31"/>
      <c r="X154" s="31"/>
      <c r="Y154" s="31"/>
      <c r="Z154" s="31"/>
      <c r="AA154" s="31"/>
      <c r="AB154" s="31"/>
      <c r="AC154" s="31"/>
      <c r="AD154" s="31"/>
      <c r="AE154" s="31"/>
      <c r="AF154" s="31"/>
      <c r="AG154" s="31">
        <f ca="1">IFERROR(IF(SERVIZIO!$A$3=1,IF(GETPIVOTDATA(CONCATENATE(INDEX(Tendina_Indicatori_Grafico,SERVIZIO!$A$1)),$A$1,"Brand",$A154,"Data",DATE(YEAR(INDEX(Tendina_Data,SERVIZIO!$A$2)),MONTH(INDEX(Tendina_Data,SERVIZIO!$A$2)),1),"Settore",$B154)&lt;&gt;"",GETPIVOTDATA(CONCATENATE(INDEX(Tendina_Indicatori_Grafico,SERVIZIO!$A$1)),$A$1,"Brand",$A154,"Data",DATE(YEAR(INDEX(Tendina_Data,SERVIZIO!$A$2)),MONTH(INDEX(Tendina_Data,SERVIZIO!$A$2)),1),"Settore",$B154),""),IF(AND(GETPIVOTDATA(CONCATENATE(INDEX(Tendina_Indicatori_Grafico,SERVIZIO!$A$1)),$A$1,"Brand",$A154,"Data",DATE(YEAR(INDEX(Tendina_Data,SERVIZIO!$A$2)),MONTH(INDEX(Tendina_Data,SERVIZIO!$A$2)),1),"Settore",INDEX(Tendina_Settori,SERVIZIO!$A$3))&lt;&gt;"",INDEX(Tendina_Settori,SERVIZIO!$A$3)=$B154)=TRUE,GETPIVOTDATA(CONCATENATE(INDEX(Tendina_Indicatori_Grafico,SERVIZIO!$A$1)),$A$1,"Brand",$A154,"Data",DATE(YEAR(INDEX(Tendina_Data,SERVIZIO!$A$2)),MONTH(INDEX(Tendina_Data,SERVIZIO!$A$2)),1),"Settore",INDEX(Tendina_Settori,SERVIZIO!$A$3)),"")),"")</f>
        <v>0</v>
      </c>
      <c r="AH154" s="31">
        <f ca="1">IF(AG154&lt;&gt;"",AG154-(COUNTIF($AG$4:AG154,AG154)/10000),"")</f>
        <v>-6.7999999999999996E-3</v>
      </c>
      <c r="AI154" s="31">
        <f t="shared" ca="1" si="8"/>
        <v>210</v>
      </c>
      <c r="AJ154" s="31"/>
      <c r="AK154" s="31">
        <v>151</v>
      </c>
      <c r="AL154" s="31" t="str">
        <f t="shared" ca="1" si="6"/>
        <v>Brand_17</v>
      </c>
      <c r="AM154" s="31">
        <f t="shared" ca="1" si="7"/>
        <v>0</v>
      </c>
      <c r="AN154" s="31" t="str">
        <f ca="1">IF(INDEX(Tendina_Brand_per_Settore,SERVIZIO!$A$4)=$AL154,$AM154,"")</f>
        <v/>
      </c>
    </row>
    <row r="155" spans="1:40" x14ac:dyDescent="0.25">
      <c r="A155" t="s">
        <v>773</v>
      </c>
      <c r="B155" t="s">
        <v>108</v>
      </c>
      <c r="C155" s="31">
        <v>4.5</v>
      </c>
      <c r="D155" s="31">
        <v>0</v>
      </c>
      <c r="E155" s="31">
        <v>4.5</v>
      </c>
      <c r="F155" s="31">
        <v>4.5</v>
      </c>
      <c r="G155" s="31">
        <v>5.8</v>
      </c>
      <c r="H155" s="31">
        <v>10.3</v>
      </c>
      <c r="I155" s="31">
        <v>4.5</v>
      </c>
      <c r="J155" s="31">
        <v>5.8</v>
      </c>
      <c r="K155" s="31">
        <v>10.3</v>
      </c>
      <c r="L155" s="31"/>
      <c r="M155" s="31"/>
      <c r="N155" s="31"/>
      <c r="O155" s="31"/>
      <c r="P155" s="31"/>
      <c r="Q155" s="31"/>
      <c r="R155" s="31"/>
      <c r="S155" s="31"/>
      <c r="T155" s="31"/>
      <c r="U155" s="31"/>
      <c r="V155" s="31"/>
      <c r="W155" s="31"/>
      <c r="X155" s="31"/>
      <c r="Y155" s="31"/>
      <c r="Z155" s="31"/>
      <c r="AA155" s="31"/>
      <c r="AB155" s="31"/>
      <c r="AC155" s="31"/>
      <c r="AD155" s="31"/>
      <c r="AE155" s="31"/>
      <c r="AF155" s="31"/>
      <c r="AG155" s="31">
        <f ca="1">IFERROR(IF(SERVIZIO!$A$3=1,IF(GETPIVOTDATA(CONCATENATE(INDEX(Tendina_Indicatori_Grafico,SERVIZIO!$A$1)),$A$1,"Brand",$A155,"Data",DATE(YEAR(INDEX(Tendina_Data,SERVIZIO!$A$2)),MONTH(INDEX(Tendina_Data,SERVIZIO!$A$2)),1),"Settore",$B155)&lt;&gt;"",GETPIVOTDATA(CONCATENATE(INDEX(Tendina_Indicatori_Grafico,SERVIZIO!$A$1)),$A$1,"Brand",$A155,"Data",DATE(YEAR(INDEX(Tendina_Data,SERVIZIO!$A$2)),MONTH(INDEX(Tendina_Data,SERVIZIO!$A$2)),1),"Settore",$B155),""),IF(AND(GETPIVOTDATA(CONCATENATE(INDEX(Tendina_Indicatori_Grafico,SERVIZIO!$A$1)),$A$1,"Brand",$A155,"Data",DATE(YEAR(INDEX(Tendina_Data,SERVIZIO!$A$2)),MONTH(INDEX(Tendina_Data,SERVIZIO!$A$2)),1),"Settore",INDEX(Tendina_Settori,SERVIZIO!$A$3))&lt;&gt;"",INDEX(Tendina_Settori,SERVIZIO!$A$3)=$B155)=TRUE,GETPIVOTDATA(CONCATENATE(INDEX(Tendina_Indicatori_Grafico,SERVIZIO!$A$1)),$A$1,"Brand",$A155,"Data",DATE(YEAR(INDEX(Tendina_Data,SERVIZIO!$A$2)),MONTH(INDEX(Tendina_Data,SERVIZIO!$A$2)),1),"Settore",INDEX(Tendina_Settori,SERVIZIO!$A$3)),"")),"")</f>
        <v>4.5</v>
      </c>
      <c r="AH155" s="31">
        <f ca="1">IF(AG155&lt;&gt;"",AG155-(COUNTIF($AG$4:AG155,AG155)/10000),"")</f>
        <v>4.4999000000000002</v>
      </c>
      <c r="AI155" s="31">
        <f t="shared" ca="1" si="8"/>
        <v>29</v>
      </c>
      <c r="AJ155" s="31"/>
      <c r="AK155" s="31">
        <v>152</v>
      </c>
      <c r="AL155" s="31" t="str">
        <f t="shared" ca="1" si="6"/>
        <v>Brand_18</v>
      </c>
      <c r="AM155" s="31">
        <f t="shared" ca="1" si="7"/>
        <v>0</v>
      </c>
      <c r="AN155" s="31" t="str">
        <f ca="1">IF(INDEX(Tendina_Brand_per_Settore,SERVIZIO!$A$4)=$AL155,$AM155,"")</f>
        <v/>
      </c>
    </row>
    <row r="156" spans="1:40" x14ac:dyDescent="0.25">
      <c r="A156" t="s">
        <v>774</v>
      </c>
      <c r="B156" t="s">
        <v>107</v>
      </c>
      <c r="C156" s="31">
        <v>0</v>
      </c>
      <c r="D156" s="31">
        <v>0</v>
      </c>
      <c r="E156" s="31">
        <v>0</v>
      </c>
      <c r="F156" s="31">
        <v>0</v>
      </c>
      <c r="G156" s="31">
        <v>1.2</v>
      </c>
      <c r="H156" s="31">
        <v>1.2</v>
      </c>
      <c r="I156" s="31">
        <v>0</v>
      </c>
      <c r="J156" s="31">
        <v>1.2</v>
      </c>
      <c r="K156" s="31">
        <v>1.2</v>
      </c>
      <c r="L156" s="31"/>
      <c r="M156" s="31"/>
      <c r="N156" s="31"/>
      <c r="O156" s="31"/>
      <c r="P156" s="31"/>
      <c r="Q156" s="31"/>
      <c r="R156" s="31"/>
      <c r="S156" s="31"/>
      <c r="T156" s="31"/>
      <c r="U156" s="31"/>
      <c r="V156" s="31"/>
      <c r="W156" s="31"/>
      <c r="X156" s="31"/>
      <c r="Y156" s="31"/>
      <c r="Z156" s="31"/>
      <c r="AA156" s="31"/>
      <c r="AB156" s="31"/>
      <c r="AC156" s="31"/>
      <c r="AD156" s="31"/>
      <c r="AE156" s="31"/>
      <c r="AF156" s="31"/>
      <c r="AG156" s="31">
        <f ca="1">IFERROR(IF(SERVIZIO!$A$3=1,IF(GETPIVOTDATA(CONCATENATE(INDEX(Tendina_Indicatori_Grafico,SERVIZIO!$A$1)),$A$1,"Brand",$A156,"Data",DATE(YEAR(INDEX(Tendina_Data,SERVIZIO!$A$2)),MONTH(INDEX(Tendina_Data,SERVIZIO!$A$2)),1),"Settore",$B156)&lt;&gt;"",GETPIVOTDATA(CONCATENATE(INDEX(Tendina_Indicatori_Grafico,SERVIZIO!$A$1)),$A$1,"Brand",$A156,"Data",DATE(YEAR(INDEX(Tendina_Data,SERVIZIO!$A$2)),MONTH(INDEX(Tendina_Data,SERVIZIO!$A$2)),1),"Settore",$B156),""),IF(AND(GETPIVOTDATA(CONCATENATE(INDEX(Tendina_Indicatori_Grafico,SERVIZIO!$A$1)),$A$1,"Brand",$A156,"Data",DATE(YEAR(INDEX(Tendina_Data,SERVIZIO!$A$2)),MONTH(INDEX(Tendina_Data,SERVIZIO!$A$2)),1),"Settore",INDEX(Tendina_Settori,SERVIZIO!$A$3))&lt;&gt;"",INDEX(Tendina_Settori,SERVIZIO!$A$3)=$B156)=TRUE,GETPIVOTDATA(CONCATENATE(INDEX(Tendina_Indicatori_Grafico,SERVIZIO!$A$1)),$A$1,"Brand",$A156,"Data",DATE(YEAR(INDEX(Tendina_Data,SERVIZIO!$A$2)),MONTH(INDEX(Tendina_Data,SERVIZIO!$A$2)),1),"Settore",INDEX(Tendina_Settori,SERVIZIO!$A$3)),"")),"")</f>
        <v>0</v>
      </c>
      <c r="AH156" s="31">
        <f ca="1">IF(AG156&lt;&gt;"",AG156-(COUNTIF($AG$4:AG156,AG156)/10000),"")</f>
        <v>-6.8999999999999999E-3</v>
      </c>
      <c r="AI156" s="31">
        <f t="shared" ca="1" si="8"/>
        <v>211</v>
      </c>
      <c r="AJ156" s="31"/>
      <c r="AK156" s="31">
        <v>153</v>
      </c>
      <c r="AL156" s="31" t="str">
        <f t="shared" ca="1" si="6"/>
        <v>Brand_19</v>
      </c>
      <c r="AM156" s="31">
        <f t="shared" ca="1" si="7"/>
        <v>0</v>
      </c>
      <c r="AN156" s="31" t="str">
        <f ca="1">IF(INDEX(Tendina_Brand_per_Settore,SERVIZIO!$A$4)=$AL156,$AM156,"")</f>
        <v/>
      </c>
    </row>
    <row r="157" spans="1:40" x14ac:dyDescent="0.25">
      <c r="A157" t="s">
        <v>684</v>
      </c>
      <c r="B157" t="s">
        <v>222</v>
      </c>
      <c r="C157" s="31">
        <v>3</v>
      </c>
      <c r="D157" s="31">
        <v>0</v>
      </c>
      <c r="E157" s="31">
        <v>3</v>
      </c>
      <c r="F157" s="31">
        <v>3</v>
      </c>
      <c r="G157" s="31">
        <v>1.2</v>
      </c>
      <c r="H157" s="31">
        <v>4.2</v>
      </c>
      <c r="I157" s="31">
        <v>3</v>
      </c>
      <c r="J157" s="31">
        <v>1.2</v>
      </c>
      <c r="K157" s="31">
        <v>4.2</v>
      </c>
      <c r="L157" s="31"/>
      <c r="M157" s="31"/>
      <c r="N157" s="31"/>
      <c r="O157" s="31"/>
      <c r="P157" s="31"/>
      <c r="Q157" s="31"/>
      <c r="R157" s="31"/>
      <c r="S157" s="31"/>
      <c r="T157" s="31"/>
      <c r="U157" s="31"/>
      <c r="V157" s="31"/>
      <c r="W157" s="31"/>
      <c r="X157" s="31"/>
      <c r="Y157" s="31"/>
      <c r="Z157" s="31"/>
      <c r="AA157" s="31"/>
      <c r="AB157" s="31"/>
      <c r="AC157" s="31"/>
      <c r="AD157" s="31"/>
      <c r="AE157" s="31"/>
      <c r="AF157" s="31"/>
      <c r="AG157" s="31">
        <f ca="1">IFERROR(IF(SERVIZIO!$A$3=1,IF(GETPIVOTDATA(CONCATENATE(INDEX(Tendina_Indicatori_Grafico,SERVIZIO!$A$1)),$A$1,"Brand",$A157,"Data",DATE(YEAR(INDEX(Tendina_Data,SERVIZIO!$A$2)),MONTH(INDEX(Tendina_Data,SERVIZIO!$A$2)),1),"Settore",$B157)&lt;&gt;"",GETPIVOTDATA(CONCATENATE(INDEX(Tendina_Indicatori_Grafico,SERVIZIO!$A$1)),$A$1,"Brand",$A157,"Data",DATE(YEAR(INDEX(Tendina_Data,SERVIZIO!$A$2)),MONTH(INDEX(Tendina_Data,SERVIZIO!$A$2)),1),"Settore",$B157),""),IF(AND(GETPIVOTDATA(CONCATENATE(INDEX(Tendina_Indicatori_Grafico,SERVIZIO!$A$1)),$A$1,"Brand",$A157,"Data",DATE(YEAR(INDEX(Tendina_Data,SERVIZIO!$A$2)),MONTH(INDEX(Tendina_Data,SERVIZIO!$A$2)),1),"Settore",INDEX(Tendina_Settori,SERVIZIO!$A$3))&lt;&gt;"",INDEX(Tendina_Settori,SERVIZIO!$A$3)=$B157)=TRUE,GETPIVOTDATA(CONCATENATE(INDEX(Tendina_Indicatori_Grafico,SERVIZIO!$A$1)),$A$1,"Brand",$A157,"Data",DATE(YEAR(INDEX(Tendina_Data,SERVIZIO!$A$2)),MONTH(INDEX(Tendina_Data,SERVIZIO!$A$2)),1),"Settore",INDEX(Tendina_Settori,SERVIZIO!$A$3)),"")),"")</f>
        <v>3</v>
      </c>
      <c r="AH157" s="31">
        <f ca="1">IF(AG157&lt;&gt;"",AG157-(COUNTIF($AG$4:AG157,AG157)/10000),"")</f>
        <v>2.9998</v>
      </c>
      <c r="AI157" s="31">
        <f t="shared" ca="1" si="8"/>
        <v>50</v>
      </c>
      <c r="AJ157" s="31"/>
      <c r="AK157" s="31">
        <v>154</v>
      </c>
      <c r="AL157" s="31" t="str">
        <f t="shared" ca="1" si="6"/>
        <v>Brand_23</v>
      </c>
      <c r="AM157" s="31">
        <f t="shared" ca="1" si="7"/>
        <v>0</v>
      </c>
      <c r="AN157" s="31" t="str">
        <f ca="1">IF(INDEX(Tendina_Brand_per_Settore,SERVIZIO!$A$4)=$AL157,$AM157,"")</f>
        <v/>
      </c>
    </row>
    <row r="158" spans="1:40" x14ac:dyDescent="0.25">
      <c r="A158" t="s">
        <v>775</v>
      </c>
      <c r="B158" t="s">
        <v>206</v>
      </c>
      <c r="C158" s="31">
        <v>2.2000000000000002</v>
      </c>
      <c r="D158" s="31">
        <v>0</v>
      </c>
      <c r="E158" s="31">
        <v>2.2000000000000002</v>
      </c>
      <c r="F158" s="31">
        <v>2.2000000000000002</v>
      </c>
      <c r="G158" s="31">
        <v>0</v>
      </c>
      <c r="H158" s="31">
        <v>2.2000000000000002</v>
      </c>
      <c r="I158" s="31">
        <v>2.2000000000000002</v>
      </c>
      <c r="J158" s="31">
        <v>0</v>
      </c>
      <c r="K158" s="31">
        <v>2.2000000000000002</v>
      </c>
      <c r="L158" s="31"/>
      <c r="M158" s="31"/>
      <c r="N158" s="31"/>
      <c r="O158" s="31"/>
      <c r="P158" s="31"/>
      <c r="Q158" s="31"/>
      <c r="R158" s="31"/>
      <c r="S158" s="31"/>
      <c r="T158" s="31"/>
      <c r="U158" s="31"/>
      <c r="V158" s="31"/>
      <c r="W158" s="31"/>
      <c r="X158" s="31"/>
      <c r="Y158" s="31"/>
      <c r="Z158" s="31"/>
      <c r="AA158" s="31"/>
      <c r="AB158" s="31"/>
      <c r="AC158" s="31"/>
      <c r="AD158" s="31"/>
      <c r="AE158" s="31"/>
      <c r="AF158" s="31"/>
      <c r="AG158" s="31">
        <f ca="1">IFERROR(IF(SERVIZIO!$A$3=1,IF(GETPIVOTDATA(CONCATENATE(INDEX(Tendina_Indicatori_Grafico,SERVIZIO!$A$1)),$A$1,"Brand",$A158,"Data",DATE(YEAR(INDEX(Tendina_Data,SERVIZIO!$A$2)),MONTH(INDEX(Tendina_Data,SERVIZIO!$A$2)),1),"Settore",$B158)&lt;&gt;"",GETPIVOTDATA(CONCATENATE(INDEX(Tendina_Indicatori_Grafico,SERVIZIO!$A$1)),$A$1,"Brand",$A158,"Data",DATE(YEAR(INDEX(Tendina_Data,SERVIZIO!$A$2)),MONTH(INDEX(Tendina_Data,SERVIZIO!$A$2)),1),"Settore",$B158),""),IF(AND(GETPIVOTDATA(CONCATENATE(INDEX(Tendina_Indicatori_Grafico,SERVIZIO!$A$1)),$A$1,"Brand",$A158,"Data",DATE(YEAR(INDEX(Tendina_Data,SERVIZIO!$A$2)),MONTH(INDEX(Tendina_Data,SERVIZIO!$A$2)),1),"Settore",INDEX(Tendina_Settori,SERVIZIO!$A$3))&lt;&gt;"",INDEX(Tendina_Settori,SERVIZIO!$A$3)=$B158)=TRUE,GETPIVOTDATA(CONCATENATE(INDEX(Tendina_Indicatori_Grafico,SERVIZIO!$A$1)),$A$1,"Brand",$A158,"Data",DATE(YEAR(INDEX(Tendina_Data,SERVIZIO!$A$2)),MONTH(INDEX(Tendina_Data,SERVIZIO!$A$2)),1),"Settore",INDEX(Tendina_Settori,SERVIZIO!$A$3)),"")),"")</f>
        <v>2.2000000000000002</v>
      </c>
      <c r="AH158" s="31">
        <f ca="1">IF(AG158&lt;&gt;"",AG158-(COUNTIF($AG$4:AG158,AG158)/10000),"")</f>
        <v>2.1997</v>
      </c>
      <c r="AI158" s="31">
        <f t="shared" ca="1" si="8"/>
        <v>65</v>
      </c>
      <c r="AJ158" s="31"/>
      <c r="AK158" s="31">
        <v>155</v>
      </c>
      <c r="AL158" s="31" t="str">
        <f t="shared" ca="1" si="6"/>
        <v>Brand_26</v>
      </c>
      <c r="AM158" s="31">
        <f t="shared" ca="1" si="7"/>
        <v>0</v>
      </c>
      <c r="AN158" s="31" t="str">
        <f ca="1">IF(INDEX(Tendina_Brand_per_Settore,SERVIZIO!$A$4)=$AL158,$AM158,"")</f>
        <v/>
      </c>
    </row>
    <row r="159" spans="1:40" x14ac:dyDescent="0.25">
      <c r="A159" t="s">
        <v>776</v>
      </c>
      <c r="B159" t="s">
        <v>206</v>
      </c>
      <c r="C159" s="31">
        <v>0</v>
      </c>
      <c r="D159" s="31">
        <v>0</v>
      </c>
      <c r="E159" s="31">
        <v>0</v>
      </c>
      <c r="F159" s="31">
        <v>0</v>
      </c>
      <c r="G159" s="31">
        <v>0</v>
      </c>
      <c r="H159" s="31">
        <v>0</v>
      </c>
      <c r="I159" s="31">
        <v>0</v>
      </c>
      <c r="J159" s="31">
        <v>0</v>
      </c>
      <c r="K159" s="31">
        <v>0</v>
      </c>
      <c r="L159" s="31"/>
      <c r="M159" s="31"/>
      <c r="N159" s="31"/>
      <c r="O159" s="31"/>
      <c r="P159" s="31"/>
      <c r="Q159" s="31"/>
      <c r="R159" s="31"/>
      <c r="S159" s="31"/>
      <c r="T159" s="31"/>
      <c r="U159" s="31"/>
      <c r="V159" s="31"/>
      <c r="W159" s="31"/>
      <c r="X159" s="31"/>
      <c r="Y159" s="31"/>
      <c r="Z159" s="31"/>
      <c r="AA159" s="31"/>
      <c r="AB159" s="31"/>
      <c r="AC159" s="31"/>
      <c r="AD159" s="31"/>
      <c r="AE159" s="31"/>
      <c r="AF159" s="31"/>
      <c r="AG159" s="31">
        <f ca="1">IFERROR(IF(SERVIZIO!$A$3=1,IF(GETPIVOTDATA(CONCATENATE(INDEX(Tendina_Indicatori_Grafico,SERVIZIO!$A$1)),$A$1,"Brand",$A159,"Data",DATE(YEAR(INDEX(Tendina_Data,SERVIZIO!$A$2)),MONTH(INDEX(Tendina_Data,SERVIZIO!$A$2)),1),"Settore",$B159)&lt;&gt;"",GETPIVOTDATA(CONCATENATE(INDEX(Tendina_Indicatori_Grafico,SERVIZIO!$A$1)),$A$1,"Brand",$A159,"Data",DATE(YEAR(INDEX(Tendina_Data,SERVIZIO!$A$2)),MONTH(INDEX(Tendina_Data,SERVIZIO!$A$2)),1),"Settore",$B159),""),IF(AND(GETPIVOTDATA(CONCATENATE(INDEX(Tendina_Indicatori_Grafico,SERVIZIO!$A$1)),$A$1,"Brand",$A159,"Data",DATE(YEAR(INDEX(Tendina_Data,SERVIZIO!$A$2)),MONTH(INDEX(Tendina_Data,SERVIZIO!$A$2)),1),"Settore",INDEX(Tendina_Settori,SERVIZIO!$A$3))&lt;&gt;"",INDEX(Tendina_Settori,SERVIZIO!$A$3)=$B159)=TRUE,GETPIVOTDATA(CONCATENATE(INDEX(Tendina_Indicatori_Grafico,SERVIZIO!$A$1)),$A$1,"Brand",$A159,"Data",DATE(YEAR(INDEX(Tendina_Data,SERVIZIO!$A$2)),MONTH(INDEX(Tendina_Data,SERVIZIO!$A$2)),1),"Settore",INDEX(Tendina_Settori,SERVIZIO!$A$3)),"")),"")</f>
        <v>0</v>
      </c>
      <c r="AH159" s="31">
        <f ca="1">IF(AG159&lt;&gt;"",AG159-(COUNTIF($AG$4:AG159,AG159)/10000),"")</f>
        <v>-7.0000000000000001E-3</v>
      </c>
      <c r="AI159" s="31">
        <f t="shared" ca="1" si="8"/>
        <v>212</v>
      </c>
      <c r="AJ159" s="31"/>
      <c r="AK159" s="31">
        <v>156</v>
      </c>
      <c r="AL159" s="31" t="str">
        <f t="shared" ca="1" si="6"/>
        <v>Brand_30</v>
      </c>
      <c r="AM159" s="31">
        <f t="shared" ca="1" si="7"/>
        <v>0</v>
      </c>
      <c r="AN159" s="31" t="str">
        <f ca="1">IF(INDEX(Tendina_Brand_per_Settore,SERVIZIO!$A$4)=$AL159,$AM159,"")</f>
        <v/>
      </c>
    </row>
    <row r="160" spans="1:40" x14ac:dyDescent="0.25">
      <c r="A160" t="s">
        <v>777</v>
      </c>
      <c r="B160" t="s">
        <v>206</v>
      </c>
      <c r="C160" s="31">
        <v>0</v>
      </c>
      <c r="D160" s="31">
        <v>0</v>
      </c>
      <c r="E160" s="31">
        <v>0</v>
      </c>
      <c r="F160" s="31">
        <v>2.2000000000000002</v>
      </c>
      <c r="G160" s="31">
        <v>0.5</v>
      </c>
      <c r="H160" s="31">
        <v>2.7</v>
      </c>
      <c r="I160" s="31">
        <v>2.2000000000000002</v>
      </c>
      <c r="J160" s="31">
        <v>0.5</v>
      </c>
      <c r="K160" s="31">
        <v>2.7</v>
      </c>
      <c r="L160" s="31"/>
      <c r="M160" s="31"/>
      <c r="N160" s="31"/>
      <c r="O160" s="31"/>
      <c r="P160" s="31"/>
      <c r="Q160" s="31"/>
      <c r="R160" s="31"/>
      <c r="S160" s="31"/>
      <c r="T160" s="31"/>
      <c r="U160" s="31"/>
      <c r="V160" s="31"/>
      <c r="W160" s="31"/>
      <c r="X160" s="31"/>
      <c r="Y160" s="31"/>
      <c r="Z160" s="31"/>
      <c r="AA160" s="31"/>
      <c r="AB160" s="31"/>
      <c r="AC160" s="31"/>
      <c r="AD160" s="31"/>
      <c r="AE160" s="31"/>
      <c r="AF160" s="31"/>
      <c r="AG160" s="31">
        <f ca="1">IFERROR(IF(SERVIZIO!$A$3=1,IF(GETPIVOTDATA(CONCATENATE(INDEX(Tendina_Indicatori_Grafico,SERVIZIO!$A$1)),$A$1,"Brand",$A160,"Data",DATE(YEAR(INDEX(Tendina_Data,SERVIZIO!$A$2)),MONTH(INDEX(Tendina_Data,SERVIZIO!$A$2)),1),"Settore",$B160)&lt;&gt;"",GETPIVOTDATA(CONCATENATE(INDEX(Tendina_Indicatori_Grafico,SERVIZIO!$A$1)),$A$1,"Brand",$A160,"Data",DATE(YEAR(INDEX(Tendina_Data,SERVIZIO!$A$2)),MONTH(INDEX(Tendina_Data,SERVIZIO!$A$2)),1),"Settore",$B160),""),IF(AND(GETPIVOTDATA(CONCATENATE(INDEX(Tendina_Indicatori_Grafico,SERVIZIO!$A$1)),$A$1,"Brand",$A160,"Data",DATE(YEAR(INDEX(Tendina_Data,SERVIZIO!$A$2)),MONTH(INDEX(Tendina_Data,SERVIZIO!$A$2)),1),"Settore",INDEX(Tendina_Settori,SERVIZIO!$A$3))&lt;&gt;"",INDEX(Tendina_Settori,SERVIZIO!$A$3)=$B160)=TRUE,GETPIVOTDATA(CONCATENATE(INDEX(Tendina_Indicatori_Grafico,SERVIZIO!$A$1)),$A$1,"Brand",$A160,"Data",DATE(YEAR(INDEX(Tendina_Data,SERVIZIO!$A$2)),MONTH(INDEX(Tendina_Data,SERVIZIO!$A$2)),1),"Settore",INDEX(Tendina_Settori,SERVIZIO!$A$3)),"")),"")</f>
        <v>2.2000000000000002</v>
      </c>
      <c r="AH160" s="31">
        <f ca="1">IF(AG160&lt;&gt;"",AG160-(COUNTIF($AG$4:AG160,AG160)/10000),"")</f>
        <v>2.1996000000000002</v>
      </c>
      <c r="AI160" s="31">
        <f t="shared" ca="1" si="8"/>
        <v>66</v>
      </c>
      <c r="AJ160" s="31"/>
      <c r="AK160" s="31">
        <v>157</v>
      </c>
      <c r="AL160" s="31" t="str">
        <f t="shared" ca="1" si="6"/>
        <v>Brand_33</v>
      </c>
      <c r="AM160" s="31">
        <f t="shared" ca="1" si="7"/>
        <v>0</v>
      </c>
      <c r="AN160" s="31" t="str">
        <f ca="1">IF(INDEX(Tendina_Brand_per_Settore,SERVIZIO!$A$4)=$AL160,$AM160,"")</f>
        <v/>
      </c>
    </row>
    <row r="161" spans="1:40" x14ac:dyDescent="0.25">
      <c r="A161" t="s">
        <v>778</v>
      </c>
      <c r="B161" t="s">
        <v>224</v>
      </c>
      <c r="C161" s="31">
        <v>7</v>
      </c>
      <c r="D161" s="31">
        <v>0</v>
      </c>
      <c r="E161" s="31">
        <v>7</v>
      </c>
      <c r="F161" s="31">
        <v>7</v>
      </c>
      <c r="G161" s="31">
        <v>1.8</v>
      </c>
      <c r="H161" s="31">
        <v>8.8000000000000007</v>
      </c>
      <c r="I161" s="31">
        <v>7</v>
      </c>
      <c r="J161" s="31">
        <v>1.8</v>
      </c>
      <c r="K161" s="31">
        <v>8.8000000000000007</v>
      </c>
      <c r="L161" s="31"/>
      <c r="M161" s="31"/>
      <c r="N161" s="31"/>
      <c r="O161" s="31"/>
      <c r="P161" s="31"/>
      <c r="Q161" s="31"/>
      <c r="R161" s="31"/>
      <c r="S161" s="31"/>
      <c r="T161" s="31"/>
      <c r="U161" s="31"/>
      <c r="V161" s="31"/>
      <c r="W161" s="31"/>
      <c r="X161" s="31"/>
      <c r="Y161" s="31"/>
      <c r="Z161" s="31"/>
      <c r="AA161" s="31"/>
      <c r="AB161" s="31"/>
      <c r="AC161" s="31"/>
      <c r="AD161" s="31"/>
      <c r="AE161" s="31"/>
      <c r="AF161" s="31"/>
      <c r="AG161" s="31">
        <f ca="1">IFERROR(IF(SERVIZIO!$A$3=1,IF(GETPIVOTDATA(CONCATENATE(INDEX(Tendina_Indicatori_Grafico,SERVIZIO!$A$1)),$A$1,"Brand",$A161,"Data",DATE(YEAR(INDEX(Tendina_Data,SERVIZIO!$A$2)),MONTH(INDEX(Tendina_Data,SERVIZIO!$A$2)),1),"Settore",$B161)&lt;&gt;"",GETPIVOTDATA(CONCATENATE(INDEX(Tendina_Indicatori_Grafico,SERVIZIO!$A$1)),$A$1,"Brand",$A161,"Data",DATE(YEAR(INDEX(Tendina_Data,SERVIZIO!$A$2)),MONTH(INDEX(Tendina_Data,SERVIZIO!$A$2)),1),"Settore",$B161),""),IF(AND(GETPIVOTDATA(CONCATENATE(INDEX(Tendina_Indicatori_Grafico,SERVIZIO!$A$1)),$A$1,"Brand",$A161,"Data",DATE(YEAR(INDEX(Tendina_Data,SERVIZIO!$A$2)),MONTH(INDEX(Tendina_Data,SERVIZIO!$A$2)),1),"Settore",INDEX(Tendina_Settori,SERVIZIO!$A$3))&lt;&gt;"",INDEX(Tendina_Settori,SERVIZIO!$A$3)=$B161)=TRUE,GETPIVOTDATA(CONCATENATE(INDEX(Tendina_Indicatori_Grafico,SERVIZIO!$A$1)),$A$1,"Brand",$A161,"Data",DATE(YEAR(INDEX(Tendina_Data,SERVIZIO!$A$2)),MONTH(INDEX(Tendina_Data,SERVIZIO!$A$2)),1),"Settore",INDEX(Tendina_Settori,SERVIZIO!$A$3)),"")),"")</f>
        <v>7</v>
      </c>
      <c r="AH161" s="31">
        <f ca="1">IF(AG161&lt;&gt;"",AG161-(COUNTIF($AG$4:AG161,AG161)/10000),"")</f>
        <v>6.9996999999999998</v>
      </c>
      <c r="AI161" s="31">
        <f t="shared" ca="1" si="8"/>
        <v>11</v>
      </c>
      <c r="AJ161" s="31"/>
      <c r="AK161" s="31">
        <v>158</v>
      </c>
      <c r="AL161" s="31" t="str">
        <f t="shared" ca="1" si="6"/>
        <v>Brand_34</v>
      </c>
      <c r="AM161" s="31">
        <f t="shared" ca="1" si="7"/>
        <v>0</v>
      </c>
      <c r="AN161" s="31" t="str">
        <f ca="1">IF(INDEX(Tendina_Brand_per_Settore,SERVIZIO!$A$4)=$AL161,$AM161,"")</f>
        <v/>
      </c>
    </row>
    <row r="162" spans="1:40" x14ac:dyDescent="0.25">
      <c r="A162" t="s">
        <v>781</v>
      </c>
      <c r="B162" t="s">
        <v>107</v>
      </c>
      <c r="C162" s="31">
        <v>3.8</v>
      </c>
      <c r="D162" s="31">
        <v>0</v>
      </c>
      <c r="E162" s="31">
        <v>3.8</v>
      </c>
      <c r="F162" s="31">
        <v>3.2</v>
      </c>
      <c r="G162" s="31">
        <v>0</v>
      </c>
      <c r="H162" s="31">
        <v>3.2</v>
      </c>
      <c r="I162" s="31">
        <v>3.2</v>
      </c>
      <c r="J162" s="31">
        <v>0</v>
      </c>
      <c r="K162" s="31">
        <v>3.2</v>
      </c>
      <c r="L162" s="31"/>
      <c r="M162" s="31"/>
      <c r="N162" s="31"/>
      <c r="O162" s="31"/>
      <c r="P162" s="31"/>
      <c r="Q162" s="31"/>
      <c r="R162" s="31"/>
      <c r="S162" s="31"/>
      <c r="T162" s="31"/>
      <c r="U162" s="31"/>
      <c r="V162" s="31"/>
      <c r="W162" s="31"/>
      <c r="X162" s="31"/>
      <c r="Y162" s="31"/>
      <c r="Z162" s="31"/>
      <c r="AA162" s="31"/>
      <c r="AB162" s="31"/>
      <c r="AC162" s="31"/>
      <c r="AD162" s="31"/>
      <c r="AE162" s="31"/>
      <c r="AF162" s="31"/>
      <c r="AG162" s="31">
        <f ca="1">IFERROR(IF(SERVIZIO!$A$3=1,IF(GETPIVOTDATA(CONCATENATE(INDEX(Tendina_Indicatori_Grafico,SERVIZIO!$A$1)),$A$1,"Brand",$A162,"Data",DATE(YEAR(INDEX(Tendina_Data,SERVIZIO!$A$2)),MONTH(INDEX(Tendina_Data,SERVIZIO!$A$2)),1),"Settore",$B162)&lt;&gt;"",GETPIVOTDATA(CONCATENATE(INDEX(Tendina_Indicatori_Grafico,SERVIZIO!$A$1)),$A$1,"Brand",$A162,"Data",DATE(YEAR(INDEX(Tendina_Data,SERVIZIO!$A$2)),MONTH(INDEX(Tendina_Data,SERVIZIO!$A$2)),1),"Settore",$B162),""),IF(AND(GETPIVOTDATA(CONCATENATE(INDEX(Tendina_Indicatori_Grafico,SERVIZIO!$A$1)),$A$1,"Brand",$A162,"Data",DATE(YEAR(INDEX(Tendina_Data,SERVIZIO!$A$2)),MONTH(INDEX(Tendina_Data,SERVIZIO!$A$2)),1),"Settore",INDEX(Tendina_Settori,SERVIZIO!$A$3))&lt;&gt;"",INDEX(Tendina_Settori,SERVIZIO!$A$3)=$B162)=TRUE,GETPIVOTDATA(CONCATENATE(INDEX(Tendina_Indicatori_Grafico,SERVIZIO!$A$1)),$A$1,"Brand",$A162,"Data",DATE(YEAR(INDEX(Tendina_Data,SERVIZIO!$A$2)),MONTH(INDEX(Tendina_Data,SERVIZIO!$A$2)),1),"Settore",INDEX(Tendina_Settori,SERVIZIO!$A$3)),"")),"")</f>
        <v>3.2</v>
      </c>
      <c r="AH162" s="31">
        <f ca="1">IF(AG162&lt;&gt;"",AG162-(COUNTIF($AG$4:AG162,AG162)/10000),"")</f>
        <v>3.1997</v>
      </c>
      <c r="AI162" s="31">
        <f t="shared" ca="1" si="8"/>
        <v>47</v>
      </c>
      <c r="AJ162" s="31"/>
      <c r="AK162" s="31">
        <v>159</v>
      </c>
      <c r="AL162" s="31" t="str">
        <f t="shared" ca="1" si="6"/>
        <v>Brand_35</v>
      </c>
      <c r="AM162" s="31">
        <f t="shared" ca="1" si="7"/>
        <v>0</v>
      </c>
      <c r="AN162" s="31" t="str">
        <f ca="1">IF(INDEX(Tendina_Brand_per_Settore,SERVIZIO!$A$4)=$AL162,$AM162,"")</f>
        <v/>
      </c>
    </row>
    <row r="163" spans="1:40" x14ac:dyDescent="0.25">
      <c r="A163" t="s">
        <v>782</v>
      </c>
      <c r="B163" t="s">
        <v>206</v>
      </c>
      <c r="C163" s="31">
        <v>0</v>
      </c>
      <c r="D163" s="31">
        <v>0</v>
      </c>
      <c r="E163" s="31">
        <v>0</v>
      </c>
      <c r="F163" s="31">
        <v>0</v>
      </c>
      <c r="G163" s="31">
        <v>0</v>
      </c>
      <c r="H163" s="31">
        <v>0</v>
      </c>
      <c r="I163" s="31">
        <v>0</v>
      </c>
      <c r="J163" s="31">
        <v>0</v>
      </c>
      <c r="K163" s="31">
        <v>0</v>
      </c>
      <c r="L163" s="31"/>
      <c r="M163" s="31"/>
      <c r="N163" s="31"/>
      <c r="O163" s="31"/>
      <c r="P163" s="31"/>
      <c r="Q163" s="31"/>
      <c r="R163" s="31"/>
      <c r="S163" s="31"/>
      <c r="T163" s="31"/>
      <c r="U163" s="31"/>
      <c r="V163" s="31"/>
      <c r="W163" s="31"/>
      <c r="X163" s="31"/>
      <c r="Y163" s="31"/>
      <c r="Z163" s="31"/>
      <c r="AA163" s="31"/>
      <c r="AB163" s="31"/>
      <c r="AC163" s="31"/>
      <c r="AD163" s="31"/>
      <c r="AE163" s="31"/>
      <c r="AF163" s="31"/>
      <c r="AG163" s="31">
        <f ca="1">IFERROR(IF(SERVIZIO!$A$3=1,IF(GETPIVOTDATA(CONCATENATE(INDEX(Tendina_Indicatori_Grafico,SERVIZIO!$A$1)),$A$1,"Brand",$A163,"Data",DATE(YEAR(INDEX(Tendina_Data,SERVIZIO!$A$2)),MONTH(INDEX(Tendina_Data,SERVIZIO!$A$2)),1),"Settore",$B163)&lt;&gt;"",GETPIVOTDATA(CONCATENATE(INDEX(Tendina_Indicatori_Grafico,SERVIZIO!$A$1)),$A$1,"Brand",$A163,"Data",DATE(YEAR(INDEX(Tendina_Data,SERVIZIO!$A$2)),MONTH(INDEX(Tendina_Data,SERVIZIO!$A$2)),1),"Settore",$B163),""),IF(AND(GETPIVOTDATA(CONCATENATE(INDEX(Tendina_Indicatori_Grafico,SERVIZIO!$A$1)),$A$1,"Brand",$A163,"Data",DATE(YEAR(INDEX(Tendina_Data,SERVIZIO!$A$2)),MONTH(INDEX(Tendina_Data,SERVIZIO!$A$2)),1),"Settore",INDEX(Tendina_Settori,SERVIZIO!$A$3))&lt;&gt;"",INDEX(Tendina_Settori,SERVIZIO!$A$3)=$B163)=TRUE,GETPIVOTDATA(CONCATENATE(INDEX(Tendina_Indicatori_Grafico,SERVIZIO!$A$1)),$A$1,"Brand",$A163,"Data",DATE(YEAR(INDEX(Tendina_Data,SERVIZIO!$A$2)),MONTH(INDEX(Tendina_Data,SERVIZIO!$A$2)),1),"Settore",INDEX(Tendina_Settori,SERVIZIO!$A$3)),"")),"")</f>
        <v>0</v>
      </c>
      <c r="AH163" s="31">
        <f ca="1">IF(AG163&lt;&gt;"",AG163-(COUNTIF($AG$4:AG163,AG163)/10000),"")</f>
        <v>-7.1000000000000004E-3</v>
      </c>
      <c r="AI163" s="31">
        <f t="shared" ca="1" si="8"/>
        <v>213</v>
      </c>
      <c r="AJ163" s="31"/>
      <c r="AK163" s="31">
        <v>160</v>
      </c>
      <c r="AL163" s="31" t="str">
        <f t="shared" ca="1" si="6"/>
        <v>Brand_43</v>
      </c>
      <c r="AM163" s="31">
        <f t="shared" ca="1" si="7"/>
        <v>0</v>
      </c>
      <c r="AN163" s="31" t="str">
        <f ca="1">IF(INDEX(Tendina_Brand_per_Settore,SERVIZIO!$A$4)=$AL163,$AM163,"")</f>
        <v/>
      </c>
    </row>
    <row r="164" spans="1:40" x14ac:dyDescent="0.25">
      <c r="A164" t="s">
        <v>783</v>
      </c>
      <c r="B164" t="s">
        <v>200</v>
      </c>
      <c r="C164" s="31"/>
      <c r="D164" s="31"/>
      <c r="E164" s="31"/>
      <c r="F164" s="31">
        <v>3.5</v>
      </c>
      <c r="G164" s="31">
        <v>0</v>
      </c>
      <c r="H164" s="31">
        <v>3.5</v>
      </c>
      <c r="I164" s="31">
        <v>3.5</v>
      </c>
      <c r="J164" s="31">
        <v>0</v>
      </c>
      <c r="K164" s="31">
        <v>3.5</v>
      </c>
      <c r="L164" s="31"/>
      <c r="M164" s="31"/>
      <c r="N164" s="31"/>
      <c r="O164" s="31"/>
      <c r="P164" s="31"/>
      <c r="Q164" s="31"/>
      <c r="R164" s="31"/>
      <c r="S164" s="31"/>
      <c r="T164" s="31"/>
      <c r="U164" s="31"/>
      <c r="V164" s="31"/>
      <c r="W164" s="31"/>
      <c r="X164" s="31"/>
      <c r="Y164" s="31"/>
      <c r="Z164" s="31"/>
      <c r="AA164" s="31"/>
      <c r="AB164" s="31"/>
      <c r="AC164" s="31"/>
      <c r="AD164" s="31"/>
      <c r="AE164" s="31"/>
      <c r="AF164" s="31"/>
      <c r="AG164" s="31">
        <f ca="1">IFERROR(IF(SERVIZIO!$A$3=1,IF(GETPIVOTDATA(CONCATENATE(INDEX(Tendina_Indicatori_Grafico,SERVIZIO!$A$1)),$A$1,"Brand",$A164,"Data",DATE(YEAR(INDEX(Tendina_Data,SERVIZIO!$A$2)),MONTH(INDEX(Tendina_Data,SERVIZIO!$A$2)),1),"Settore",$B164)&lt;&gt;"",GETPIVOTDATA(CONCATENATE(INDEX(Tendina_Indicatori_Grafico,SERVIZIO!$A$1)),$A$1,"Brand",$A164,"Data",DATE(YEAR(INDEX(Tendina_Data,SERVIZIO!$A$2)),MONTH(INDEX(Tendina_Data,SERVIZIO!$A$2)),1),"Settore",$B164),""),IF(AND(GETPIVOTDATA(CONCATENATE(INDEX(Tendina_Indicatori_Grafico,SERVIZIO!$A$1)),$A$1,"Brand",$A164,"Data",DATE(YEAR(INDEX(Tendina_Data,SERVIZIO!$A$2)),MONTH(INDEX(Tendina_Data,SERVIZIO!$A$2)),1),"Settore",INDEX(Tendina_Settori,SERVIZIO!$A$3))&lt;&gt;"",INDEX(Tendina_Settori,SERVIZIO!$A$3)=$B164)=TRUE,GETPIVOTDATA(CONCATENATE(INDEX(Tendina_Indicatori_Grafico,SERVIZIO!$A$1)),$A$1,"Brand",$A164,"Data",DATE(YEAR(INDEX(Tendina_Data,SERVIZIO!$A$2)),MONTH(INDEX(Tendina_Data,SERVIZIO!$A$2)),1),"Settore",INDEX(Tendina_Settori,SERVIZIO!$A$3)),"")),"")</f>
        <v>3.5</v>
      </c>
      <c r="AH164" s="31">
        <f ca="1">IF(AG164&lt;&gt;"",AG164-(COUNTIF($AG$4:AG164,AG164)/10000),"")</f>
        <v>3.4996999999999998</v>
      </c>
      <c r="AI164" s="31">
        <f t="shared" ca="1" si="8"/>
        <v>42</v>
      </c>
      <c r="AJ164" s="31"/>
      <c r="AK164" s="31">
        <v>161</v>
      </c>
      <c r="AL164" s="31" t="str">
        <f t="shared" ca="1" si="6"/>
        <v>Brand_44</v>
      </c>
      <c r="AM164" s="31">
        <f t="shared" ca="1" si="7"/>
        <v>0</v>
      </c>
      <c r="AN164" s="31" t="str">
        <f ca="1">IF(INDEX(Tendina_Brand_per_Settore,SERVIZIO!$A$4)=$AL164,$AM164,"")</f>
        <v/>
      </c>
    </row>
    <row r="165" spans="1:40" x14ac:dyDescent="0.25">
      <c r="A165" t="s">
        <v>784</v>
      </c>
      <c r="B165" t="s">
        <v>200</v>
      </c>
      <c r="C165" s="31"/>
      <c r="D165" s="31"/>
      <c r="E165" s="31"/>
      <c r="F165" s="31">
        <v>0</v>
      </c>
      <c r="G165" s="31">
        <v>1</v>
      </c>
      <c r="H165" s="31">
        <v>1</v>
      </c>
      <c r="I165" s="31">
        <v>0</v>
      </c>
      <c r="J165" s="31">
        <v>1</v>
      </c>
      <c r="K165" s="31">
        <v>1</v>
      </c>
      <c r="L165" s="31"/>
      <c r="M165" s="31"/>
      <c r="N165" s="31"/>
      <c r="O165" s="31"/>
      <c r="P165" s="31"/>
      <c r="Q165" s="31"/>
      <c r="R165" s="31"/>
      <c r="S165" s="31"/>
      <c r="T165" s="31"/>
      <c r="U165" s="31"/>
      <c r="V165" s="31"/>
      <c r="W165" s="31"/>
      <c r="X165" s="31"/>
      <c r="Y165" s="31"/>
      <c r="Z165" s="31"/>
      <c r="AA165" s="31"/>
      <c r="AB165" s="31"/>
      <c r="AC165" s="31"/>
      <c r="AD165" s="31"/>
      <c r="AE165" s="31"/>
      <c r="AF165" s="31"/>
      <c r="AG165" s="31">
        <f ca="1">IFERROR(IF(SERVIZIO!$A$3=1,IF(GETPIVOTDATA(CONCATENATE(INDEX(Tendina_Indicatori_Grafico,SERVIZIO!$A$1)),$A$1,"Brand",$A165,"Data",DATE(YEAR(INDEX(Tendina_Data,SERVIZIO!$A$2)),MONTH(INDEX(Tendina_Data,SERVIZIO!$A$2)),1),"Settore",$B165)&lt;&gt;"",GETPIVOTDATA(CONCATENATE(INDEX(Tendina_Indicatori_Grafico,SERVIZIO!$A$1)),$A$1,"Brand",$A165,"Data",DATE(YEAR(INDEX(Tendina_Data,SERVIZIO!$A$2)),MONTH(INDEX(Tendina_Data,SERVIZIO!$A$2)),1),"Settore",$B165),""),IF(AND(GETPIVOTDATA(CONCATENATE(INDEX(Tendina_Indicatori_Grafico,SERVIZIO!$A$1)),$A$1,"Brand",$A165,"Data",DATE(YEAR(INDEX(Tendina_Data,SERVIZIO!$A$2)),MONTH(INDEX(Tendina_Data,SERVIZIO!$A$2)),1),"Settore",INDEX(Tendina_Settori,SERVIZIO!$A$3))&lt;&gt;"",INDEX(Tendina_Settori,SERVIZIO!$A$3)=$B165)=TRUE,GETPIVOTDATA(CONCATENATE(INDEX(Tendina_Indicatori_Grafico,SERVIZIO!$A$1)),$A$1,"Brand",$A165,"Data",DATE(YEAR(INDEX(Tendina_Data,SERVIZIO!$A$2)),MONTH(INDEX(Tendina_Data,SERVIZIO!$A$2)),1),"Settore",INDEX(Tendina_Settori,SERVIZIO!$A$3)),"")),"")</f>
        <v>0</v>
      </c>
      <c r="AH165" s="31">
        <f ca="1">IF(AG165&lt;&gt;"",AG165-(COUNTIF($AG$4:AG165,AG165)/10000),"")</f>
        <v>-7.1999999999999998E-3</v>
      </c>
      <c r="AI165" s="31">
        <f t="shared" ca="1" si="8"/>
        <v>214</v>
      </c>
      <c r="AJ165" s="31"/>
      <c r="AK165" s="31">
        <v>162</v>
      </c>
      <c r="AL165" s="31" t="str">
        <f t="shared" ca="1" si="6"/>
        <v>Brand_47</v>
      </c>
      <c r="AM165" s="31">
        <f t="shared" ca="1" si="7"/>
        <v>0</v>
      </c>
      <c r="AN165" s="31" t="str">
        <f ca="1">IF(INDEX(Tendina_Brand_per_Settore,SERVIZIO!$A$4)=$AL165,$AM165,"")</f>
        <v/>
      </c>
    </row>
    <row r="166" spans="1:40" x14ac:dyDescent="0.25">
      <c r="A166" t="s">
        <v>785</v>
      </c>
      <c r="B166" t="s">
        <v>222</v>
      </c>
      <c r="C166" s="31">
        <v>1</v>
      </c>
      <c r="D166" s="31">
        <v>0</v>
      </c>
      <c r="E166" s="31">
        <v>1</v>
      </c>
      <c r="F166" s="31">
        <v>2</v>
      </c>
      <c r="G166" s="31">
        <v>3.8</v>
      </c>
      <c r="H166" s="31">
        <v>5.8</v>
      </c>
      <c r="I166" s="31">
        <v>2</v>
      </c>
      <c r="J166" s="31">
        <v>3.8</v>
      </c>
      <c r="K166" s="31">
        <v>5.8</v>
      </c>
      <c r="L166" s="31"/>
      <c r="M166" s="31"/>
      <c r="N166" s="31"/>
      <c r="O166" s="31"/>
      <c r="P166" s="31"/>
      <c r="Q166" s="31"/>
      <c r="R166" s="31"/>
      <c r="S166" s="31"/>
      <c r="T166" s="31"/>
      <c r="U166" s="31"/>
      <c r="V166" s="31"/>
      <c r="W166" s="31"/>
      <c r="X166" s="31"/>
      <c r="Y166" s="31"/>
      <c r="Z166" s="31"/>
      <c r="AA166" s="31"/>
      <c r="AB166" s="31"/>
      <c r="AC166" s="31"/>
      <c r="AD166" s="31"/>
      <c r="AE166" s="31"/>
      <c r="AF166" s="31"/>
      <c r="AG166" s="31">
        <f ca="1">IFERROR(IF(SERVIZIO!$A$3=1,IF(GETPIVOTDATA(CONCATENATE(INDEX(Tendina_Indicatori_Grafico,SERVIZIO!$A$1)),$A$1,"Brand",$A166,"Data",DATE(YEAR(INDEX(Tendina_Data,SERVIZIO!$A$2)),MONTH(INDEX(Tendina_Data,SERVIZIO!$A$2)),1),"Settore",$B166)&lt;&gt;"",GETPIVOTDATA(CONCATENATE(INDEX(Tendina_Indicatori_Grafico,SERVIZIO!$A$1)),$A$1,"Brand",$A166,"Data",DATE(YEAR(INDEX(Tendina_Data,SERVIZIO!$A$2)),MONTH(INDEX(Tendina_Data,SERVIZIO!$A$2)),1),"Settore",$B166),""),IF(AND(GETPIVOTDATA(CONCATENATE(INDEX(Tendina_Indicatori_Grafico,SERVIZIO!$A$1)),$A$1,"Brand",$A166,"Data",DATE(YEAR(INDEX(Tendina_Data,SERVIZIO!$A$2)),MONTH(INDEX(Tendina_Data,SERVIZIO!$A$2)),1),"Settore",INDEX(Tendina_Settori,SERVIZIO!$A$3))&lt;&gt;"",INDEX(Tendina_Settori,SERVIZIO!$A$3)=$B166)=TRUE,GETPIVOTDATA(CONCATENATE(INDEX(Tendina_Indicatori_Grafico,SERVIZIO!$A$1)),$A$1,"Brand",$A166,"Data",DATE(YEAR(INDEX(Tendina_Data,SERVIZIO!$A$2)),MONTH(INDEX(Tendina_Data,SERVIZIO!$A$2)),1),"Settore",INDEX(Tendina_Settori,SERVIZIO!$A$3)),"")),"")</f>
        <v>2</v>
      </c>
      <c r="AH166" s="31">
        <f ca="1">IF(AG166&lt;&gt;"",AG166-(COUNTIF($AG$4:AG166,AG166)/10000),"")</f>
        <v>1.9995000000000001</v>
      </c>
      <c r="AI166" s="31">
        <f t="shared" ca="1" si="8"/>
        <v>75</v>
      </c>
      <c r="AJ166" s="31"/>
      <c r="AK166" s="31">
        <v>163</v>
      </c>
      <c r="AL166" s="31" t="str">
        <f t="shared" ca="1" si="6"/>
        <v>Brand_52</v>
      </c>
      <c r="AM166" s="31">
        <f t="shared" ca="1" si="7"/>
        <v>0</v>
      </c>
      <c r="AN166" s="31" t="str">
        <f ca="1">IF(INDEX(Tendina_Brand_per_Settore,SERVIZIO!$A$4)=$AL166,$AM166,"")</f>
        <v/>
      </c>
    </row>
    <row r="167" spans="1:40" x14ac:dyDescent="0.25">
      <c r="A167" t="s">
        <v>786</v>
      </c>
      <c r="B167" t="s">
        <v>564</v>
      </c>
      <c r="C167" s="31"/>
      <c r="D167" s="31"/>
      <c r="E167" s="31"/>
      <c r="F167" s="31"/>
      <c r="G167" s="31"/>
      <c r="H167" s="31"/>
      <c r="I167" s="31">
        <v>0</v>
      </c>
      <c r="J167" s="31">
        <v>0</v>
      </c>
      <c r="K167" s="31">
        <v>0</v>
      </c>
      <c r="L167" s="31"/>
      <c r="M167" s="31"/>
      <c r="N167" s="31"/>
      <c r="O167" s="31"/>
      <c r="P167" s="31"/>
      <c r="Q167" s="31"/>
      <c r="R167" s="31"/>
      <c r="S167" s="31"/>
      <c r="T167" s="31"/>
      <c r="U167" s="31"/>
      <c r="V167" s="31"/>
      <c r="W167" s="31"/>
      <c r="X167" s="31"/>
      <c r="Y167" s="31"/>
      <c r="Z167" s="31"/>
      <c r="AA167" s="31"/>
      <c r="AB167" s="31"/>
      <c r="AC167" s="31"/>
      <c r="AD167" s="31"/>
      <c r="AE167" s="31"/>
      <c r="AF167" s="31"/>
      <c r="AG167" s="31">
        <f ca="1">IFERROR(IF(SERVIZIO!$A$3=1,IF(GETPIVOTDATA(CONCATENATE(INDEX(Tendina_Indicatori_Grafico,SERVIZIO!$A$1)),$A$1,"Brand",$A167,"Data",DATE(YEAR(INDEX(Tendina_Data,SERVIZIO!$A$2)),MONTH(INDEX(Tendina_Data,SERVIZIO!$A$2)),1),"Settore",$B167)&lt;&gt;"",GETPIVOTDATA(CONCATENATE(INDEX(Tendina_Indicatori_Grafico,SERVIZIO!$A$1)),$A$1,"Brand",$A167,"Data",DATE(YEAR(INDEX(Tendina_Data,SERVIZIO!$A$2)),MONTH(INDEX(Tendina_Data,SERVIZIO!$A$2)),1),"Settore",$B167),""),IF(AND(GETPIVOTDATA(CONCATENATE(INDEX(Tendina_Indicatori_Grafico,SERVIZIO!$A$1)),$A$1,"Brand",$A167,"Data",DATE(YEAR(INDEX(Tendina_Data,SERVIZIO!$A$2)),MONTH(INDEX(Tendina_Data,SERVIZIO!$A$2)),1),"Settore",INDEX(Tendina_Settori,SERVIZIO!$A$3))&lt;&gt;"",INDEX(Tendina_Settori,SERVIZIO!$A$3)=$B167)=TRUE,GETPIVOTDATA(CONCATENATE(INDEX(Tendina_Indicatori_Grafico,SERVIZIO!$A$1)),$A$1,"Brand",$A167,"Data",DATE(YEAR(INDEX(Tendina_Data,SERVIZIO!$A$2)),MONTH(INDEX(Tendina_Data,SERVIZIO!$A$2)),1),"Settore",INDEX(Tendina_Settori,SERVIZIO!$A$3)),"")),"")</f>
        <v>0</v>
      </c>
      <c r="AH167" s="31">
        <f ca="1">IF(AG167&lt;&gt;"",AG167-(COUNTIF($AG$4:AG167,AG167)/10000),"")</f>
        <v>-7.3000000000000001E-3</v>
      </c>
      <c r="AI167" s="31">
        <f t="shared" ca="1" si="8"/>
        <v>215</v>
      </c>
      <c r="AJ167" s="31"/>
      <c r="AK167" s="31">
        <v>164</v>
      </c>
      <c r="AL167" s="31" t="str">
        <f t="shared" ca="1" si="6"/>
        <v>Brand_53</v>
      </c>
      <c r="AM167" s="31">
        <f t="shared" ca="1" si="7"/>
        <v>0</v>
      </c>
      <c r="AN167" s="31" t="str">
        <f ca="1">IF(INDEX(Tendina_Brand_per_Settore,SERVIZIO!$A$4)=$AL167,$AM167,"")</f>
        <v/>
      </c>
    </row>
    <row r="168" spans="1:40" x14ac:dyDescent="0.25">
      <c r="A168" t="s">
        <v>787</v>
      </c>
      <c r="B168" t="s">
        <v>133</v>
      </c>
      <c r="C168" s="31"/>
      <c r="D168" s="31"/>
      <c r="E168" s="31"/>
      <c r="F168" s="31">
        <v>3.2</v>
      </c>
      <c r="G168" s="31">
        <v>3.5</v>
      </c>
      <c r="H168" s="31">
        <v>6.7</v>
      </c>
      <c r="I168" s="31">
        <v>3.2</v>
      </c>
      <c r="J168" s="31">
        <v>3.5</v>
      </c>
      <c r="K168" s="31">
        <v>6.7</v>
      </c>
      <c r="L168" s="31"/>
      <c r="M168" s="31"/>
      <c r="N168" s="31"/>
      <c r="O168" s="31"/>
      <c r="P168" s="31"/>
      <c r="Q168" s="31"/>
      <c r="R168" s="31"/>
      <c r="S168" s="31"/>
      <c r="T168" s="31"/>
      <c r="U168" s="31"/>
      <c r="V168" s="31"/>
      <c r="W168" s="31"/>
      <c r="X168" s="31"/>
      <c r="Y168" s="31"/>
      <c r="Z168" s="31"/>
      <c r="AA168" s="31"/>
      <c r="AB168" s="31"/>
      <c r="AC168" s="31"/>
      <c r="AD168" s="31"/>
      <c r="AE168" s="31"/>
      <c r="AF168" s="31"/>
      <c r="AG168" s="31">
        <f ca="1">IFERROR(IF(SERVIZIO!$A$3=1,IF(GETPIVOTDATA(CONCATENATE(INDEX(Tendina_Indicatori_Grafico,SERVIZIO!$A$1)),$A$1,"Brand",$A168,"Data",DATE(YEAR(INDEX(Tendina_Data,SERVIZIO!$A$2)),MONTH(INDEX(Tendina_Data,SERVIZIO!$A$2)),1),"Settore",$B168)&lt;&gt;"",GETPIVOTDATA(CONCATENATE(INDEX(Tendina_Indicatori_Grafico,SERVIZIO!$A$1)),$A$1,"Brand",$A168,"Data",DATE(YEAR(INDEX(Tendina_Data,SERVIZIO!$A$2)),MONTH(INDEX(Tendina_Data,SERVIZIO!$A$2)),1),"Settore",$B168),""),IF(AND(GETPIVOTDATA(CONCATENATE(INDEX(Tendina_Indicatori_Grafico,SERVIZIO!$A$1)),$A$1,"Brand",$A168,"Data",DATE(YEAR(INDEX(Tendina_Data,SERVIZIO!$A$2)),MONTH(INDEX(Tendina_Data,SERVIZIO!$A$2)),1),"Settore",INDEX(Tendina_Settori,SERVIZIO!$A$3))&lt;&gt;"",INDEX(Tendina_Settori,SERVIZIO!$A$3)=$B168)=TRUE,GETPIVOTDATA(CONCATENATE(INDEX(Tendina_Indicatori_Grafico,SERVIZIO!$A$1)),$A$1,"Brand",$A168,"Data",DATE(YEAR(INDEX(Tendina_Data,SERVIZIO!$A$2)),MONTH(INDEX(Tendina_Data,SERVIZIO!$A$2)),1),"Settore",INDEX(Tendina_Settori,SERVIZIO!$A$3)),"")),"")</f>
        <v>3.2</v>
      </c>
      <c r="AH168" s="31">
        <f ca="1">IF(AG168&lt;&gt;"",AG168-(COUNTIF($AG$4:AG168,AG168)/10000),"")</f>
        <v>3.1996000000000002</v>
      </c>
      <c r="AI168" s="31">
        <f t="shared" ca="1" si="8"/>
        <v>48</v>
      </c>
      <c r="AJ168" s="31"/>
      <c r="AK168" s="31">
        <v>165</v>
      </c>
      <c r="AL168" s="31" t="str">
        <f t="shared" ca="1" si="6"/>
        <v>Brand_54</v>
      </c>
      <c r="AM168" s="31">
        <f t="shared" ca="1" si="7"/>
        <v>0</v>
      </c>
      <c r="AN168" s="31" t="str">
        <f ca="1">IF(INDEX(Tendina_Brand_per_Settore,SERVIZIO!$A$4)=$AL168,$AM168,"")</f>
        <v/>
      </c>
    </row>
    <row r="169" spans="1:40" x14ac:dyDescent="0.25">
      <c r="A169" t="s">
        <v>788</v>
      </c>
      <c r="B169" t="s">
        <v>214</v>
      </c>
      <c r="C169" s="31">
        <v>0</v>
      </c>
      <c r="D169" s="31">
        <v>0</v>
      </c>
      <c r="E169" s="31">
        <v>0</v>
      </c>
      <c r="F169" s="31">
        <v>0</v>
      </c>
      <c r="G169" s="31">
        <v>0</v>
      </c>
      <c r="H169" s="31">
        <v>0</v>
      </c>
      <c r="I169" s="31">
        <v>0</v>
      </c>
      <c r="J169" s="31">
        <v>0</v>
      </c>
      <c r="K169" s="31">
        <v>0</v>
      </c>
      <c r="L169" s="31"/>
      <c r="M169" s="31"/>
      <c r="N169" s="31"/>
      <c r="O169" s="31"/>
      <c r="P169" s="31"/>
      <c r="Q169" s="31"/>
      <c r="R169" s="31"/>
      <c r="S169" s="31"/>
      <c r="T169" s="31"/>
      <c r="U169" s="31"/>
      <c r="V169" s="31"/>
      <c r="W169" s="31"/>
      <c r="X169" s="31"/>
      <c r="Y169" s="31"/>
      <c r="Z169" s="31"/>
      <c r="AA169" s="31"/>
      <c r="AB169" s="31"/>
      <c r="AC169" s="31"/>
      <c r="AD169" s="31"/>
      <c r="AE169" s="31"/>
      <c r="AF169" s="31"/>
      <c r="AG169" s="31">
        <f ca="1">IFERROR(IF(SERVIZIO!$A$3=1,IF(GETPIVOTDATA(CONCATENATE(INDEX(Tendina_Indicatori_Grafico,SERVIZIO!$A$1)),$A$1,"Brand",$A169,"Data",DATE(YEAR(INDEX(Tendina_Data,SERVIZIO!$A$2)),MONTH(INDEX(Tendina_Data,SERVIZIO!$A$2)),1),"Settore",$B169)&lt;&gt;"",GETPIVOTDATA(CONCATENATE(INDEX(Tendina_Indicatori_Grafico,SERVIZIO!$A$1)),$A$1,"Brand",$A169,"Data",DATE(YEAR(INDEX(Tendina_Data,SERVIZIO!$A$2)),MONTH(INDEX(Tendina_Data,SERVIZIO!$A$2)),1),"Settore",$B169),""),IF(AND(GETPIVOTDATA(CONCATENATE(INDEX(Tendina_Indicatori_Grafico,SERVIZIO!$A$1)),$A$1,"Brand",$A169,"Data",DATE(YEAR(INDEX(Tendina_Data,SERVIZIO!$A$2)),MONTH(INDEX(Tendina_Data,SERVIZIO!$A$2)),1),"Settore",INDEX(Tendina_Settori,SERVIZIO!$A$3))&lt;&gt;"",INDEX(Tendina_Settori,SERVIZIO!$A$3)=$B169)=TRUE,GETPIVOTDATA(CONCATENATE(INDEX(Tendina_Indicatori_Grafico,SERVIZIO!$A$1)),$A$1,"Brand",$A169,"Data",DATE(YEAR(INDEX(Tendina_Data,SERVIZIO!$A$2)),MONTH(INDEX(Tendina_Data,SERVIZIO!$A$2)),1),"Settore",INDEX(Tendina_Settori,SERVIZIO!$A$3)),"")),"")</f>
        <v>0</v>
      </c>
      <c r="AH169" s="31">
        <f ca="1">IF(AG169&lt;&gt;"",AG169-(COUNTIF($AG$4:AG169,AG169)/10000),"")</f>
        <v>-7.4000000000000003E-3</v>
      </c>
      <c r="AI169" s="31">
        <f t="shared" ca="1" si="8"/>
        <v>216</v>
      </c>
      <c r="AJ169" s="31"/>
      <c r="AK169" s="31">
        <v>166</v>
      </c>
      <c r="AL169" s="31" t="str">
        <f t="shared" ca="1" si="6"/>
        <v>Brand_55</v>
      </c>
      <c r="AM169" s="31">
        <f t="shared" ca="1" si="7"/>
        <v>0</v>
      </c>
      <c r="AN169" s="31" t="str">
        <f ca="1">IF(INDEX(Tendina_Brand_per_Settore,SERVIZIO!$A$4)=$AL169,$AM169,"")</f>
        <v/>
      </c>
    </row>
    <row r="170" spans="1:40" x14ac:dyDescent="0.25">
      <c r="A170" t="s">
        <v>789</v>
      </c>
      <c r="B170" t="s">
        <v>214</v>
      </c>
      <c r="C170" s="31">
        <v>2</v>
      </c>
      <c r="D170" s="31">
        <v>0</v>
      </c>
      <c r="E170" s="31">
        <v>2</v>
      </c>
      <c r="F170" s="31">
        <v>2</v>
      </c>
      <c r="G170" s="31">
        <v>0.5</v>
      </c>
      <c r="H170" s="31">
        <v>2.5</v>
      </c>
      <c r="I170" s="31">
        <v>2</v>
      </c>
      <c r="J170" s="31">
        <v>0.5</v>
      </c>
      <c r="K170" s="31">
        <v>2.5</v>
      </c>
      <c r="L170" s="31"/>
      <c r="M170" s="31"/>
      <c r="N170" s="31"/>
      <c r="O170" s="31"/>
      <c r="P170" s="31"/>
      <c r="Q170" s="31"/>
      <c r="R170" s="31"/>
      <c r="S170" s="31"/>
      <c r="T170" s="31"/>
      <c r="U170" s="31"/>
      <c r="V170" s="31"/>
      <c r="W170" s="31"/>
      <c r="X170" s="31"/>
      <c r="Y170" s="31"/>
      <c r="Z170" s="31"/>
      <c r="AA170" s="31"/>
      <c r="AB170" s="31"/>
      <c r="AC170" s="31"/>
      <c r="AD170" s="31"/>
      <c r="AE170" s="31"/>
      <c r="AF170" s="31"/>
      <c r="AG170" s="31">
        <f ca="1">IFERROR(IF(SERVIZIO!$A$3=1,IF(GETPIVOTDATA(CONCATENATE(INDEX(Tendina_Indicatori_Grafico,SERVIZIO!$A$1)),$A$1,"Brand",$A170,"Data",DATE(YEAR(INDEX(Tendina_Data,SERVIZIO!$A$2)),MONTH(INDEX(Tendina_Data,SERVIZIO!$A$2)),1),"Settore",$B170)&lt;&gt;"",GETPIVOTDATA(CONCATENATE(INDEX(Tendina_Indicatori_Grafico,SERVIZIO!$A$1)),$A$1,"Brand",$A170,"Data",DATE(YEAR(INDEX(Tendina_Data,SERVIZIO!$A$2)),MONTH(INDEX(Tendina_Data,SERVIZIO!$A$2)),1),"Settore",$B170),""),IF(AND(GETPIVOTDATA(CONCATENATE(INDEX(Tendina_Indicatori_Grafico,SERVIZIO!$A$1)),$A$1,"Brand",$A170,"Data",DATE(YEAR(INDEX(Tendina_Data,SERVIZIO!$A$2)),MONTH(INDEX(Tendina_Data,SERVIZIO!$A$2)),1),"Settore",INDEX(Tendina_Settori,SERVIZIO!$A$3))&lt;&gt;"",INDEX(Tendina_Settori,SERVIZIO!$A$3)=$B170)=TRUE,GETPIVOTDATA(CONCATENATE(INDEX(Tendina_Indicatori_Grafico,SERVIZIO!$A$1)),$A$1,"Brand",$A170,"Data",DATE(YEAR(INDEX(Tendina_Data,SERVIZIO!$A$2)),MONTH(INDEX(Tendina_Data,SERVIZIO!$A$2)),1),"Settore",INDEX(Tendina_Settori,SERVIZIO!$A$3)),"")),"")</f>
        <v>2</v>
      </c>
      <c r="AH170" s="31">
        <f ca="1">IF(AG170&lt;&gt;"",AG170-(COUNTIF($AG$4:AG170,AG170)/10000),"")</f>
        <v>1.9994000000000001</v>
      </c>
      <c r="AI170" s="31">
        <f t="shared" ca="1" si="8"/>
        <v>76</v>
      </c>
      <c r="AJ170" s="31"/>
      <c r="AK170" s="31">
        <v>167</v>
      </c>
      <c r="AL170" s="31" t="str">
        <f t="shared" ca="1" si="6"/>
        <v>Brand_56</v>
      </c>
      <c r="AM170" s="31">
        <f t="shared" ca="1" si="7"/>
        <v>0</v>
      </c>
      <c r="AN170" s="31" t="str">
        <f ca="1">IF(INDEX(Tendina_Brand_per_Settore,SERVIZIO!$A$4)=$AL170,$AM170,"")</f>
        <v/>
      </c>
    </row>
    <row r="171" spans="1:40" x14ac:dyDescent="0.25">
      <c r="A171" t="s">
        <v>791</v>
      </c>
      <c r="B171" t="s">
        <v>200</v>
      </c>
      <c r="C171" s="31"/>
      <c r="D171" s="31"/>
      <c r="E171" s="31"/>
      <c r="F171" s="31"/>
      <c r="G171" s="31"/>
      <c r="H171" s="31"/>
      <c r="I171" s="31">
        <v>1</v>
      </c>
      <c r="J171" s="31">
        <v>0</v>
      </c>
      <c r="K171" s="31">
        <v>1</v>
      </c>
      <c r="L171" s="31"/>
      <c r="M171" s="31"/>
      <c r="N171" s="31"/>
      <c r="O171" s="31"/>
      <c r="P171" s="31"/>
      <c r="Q171" s="31"/>
      <c r="R171" s="31"/>
      <c r="S171" s="31"/>
      <c r="T171" s="31"/>
      <c r="U171" s="31"/>
      <c r="V171" s="31"/>
      <c r="W171" s="31"/>
      <c r="X171" s="31"/>
      <c r="Y171" s="31"/>
      <c r="Z171" s="31"/>
      <c r="AA171" s="31"/>
      <c r="AB171" s="31"/>
      <c r="AC171" s="31"/>
      <c r="AD171" s="31"/>
      <c r="AE171" s="31"/>
      <c r="AF171" s="31"/>
      <c r="AG171" s="31">
        <f ca="1">IFERROR(IF(SERVIZIO!$A$3=1,IF(GETPIVOTDATA(CONCATENATE(INDEX(Tendina_Indicatori_Grafico,SERVIZIO!$A$1)),$A$1,"Brand",$A171,"Data",DATE(YEAR(INDEX(Tendina_Data,SERVIZIO!$A$2)),MONTH(INDEX(Tendina_Data,SERVIZIO!$A$2)),1),"Settore",$B171)&lt;&gt;"",GETPIVOTDATA(CONCATENATE(INDEX(Tendina_Indicatori_Grafico,SERVIZIO!$A$1)),$A$1,"Brand",$A171,"Data",DATE(YEAR(INDEX(Tendina_Data,SERVIZIO!$A$2)),MONTH(INDEX(Tendina_Data,SERVIZIO!$A$2)),1),"Settore",$B171),""),IF(AND(GETPIVOTDATA(CONCATENATE(INDEX(Tendina_Indicatori_Grafico,SERVIZIO!$A$1)),$A$1,"Brand",$A171,"Data",DATE(YEAR(INDEX(Tendina_Data,SERVIZIO!$A$2)),MONTH(INDEX(Tendina_Data,SERVIZIO!$A$2)),1),"Settore",INDEX(Tendina_Settori,SERVIZIO!$A$3))&lt;&gt;"",INDEX(Tendina_Settori,SERVIZIO!$A$3)=$B171)=TRUE,GETPIVOTDATA(CONCATENATE(INDEX(Tendina_Indicatori_Grafico,SERVIZIO!$A$1)),$A$1,"Brand",$A171,"Data",DATE(YEAR(INDEX(Tendina_Data,SERVIZIO!$A$2)),MONTH(INDEX(Tendina_Data,SERVIZIO!$A$2)),1),"Settore",INDEX(Tendina_Settori,SERVIZIO!$A$3)),"")),"")</f>
        <v>1</v>
      </c>
      <c r="AH171" s="31">
        <f ca="1">IF(AG171&lt;&gt;"",AG171-(COUNTIF($AG$4:AG171,AG171)/10000),"")</f>
        <v>0.99660000000000004</v>
      </c>
      <c r="AI171" s="31">
        <f t="shared" ca="1" si="8"/>
        <v>121</v>
      </c>
      <c r="AJ171" s="31"/>
      <c r="AK171" s="31">
        <v>168</v>
      </c>
      <c r="AL171" s="31" t="str">
        <f t="shared" ca="1" si="6"/>
        <v>Clayton</v>
      </c>
      <c r="AM171" s="31">
        <f t="shared" ca="1" si="7"/>
        <v>0</v>
      </c>
      <c r="AN171" s="31" t="str">
        <f ca="1">IF(INDEX(Tendina_Brand_per_Settore,SERVIZIO!$A$4)=$AL171,$AM171,"")</f>
        <v/>
      </c>
    </row>
    <row r="172" spans="1:40" x14ac:dyDescent="0.25">
      <c r="A172" t="s">
        <v>792</v>
      </c>
      <c r="B172" t="s">
        <v>130</v>
      </c>
      <c r="C172" s="31">
        <v>0</v>
      </c>
      <c r="D172" s="31">
        <v>0</v>
      </c>
      <c r="E172" s="31">
        <v>0</v>
      </c>
      <c r="F172" s="31">
        <v>0</v>
      </c>
      <c r="G172" s="31">
        <v>0</v>
      </c>
      <c r="H172" s="31">
        <v>0</v>
      </c>
      <c r="I172" s="31">
        <v>0</v>
      </c>
      <c r="J172" s="31">
        <v>0</v>
      </c>
      <c r="K172" s="31">
        <v>0</v>
      </c>
      <c r="L172" s="31"/>
      <c r="M172" s="31"/>
      <c r="N172" s="31"/>
      <c r="O172" s="31"/>
      <c r="P172" s="31"/>
      <c r="Q172" s="31"/>
      <c r="R172" s="31"/>
      <c r="S172" s="31"/>
      <c r="T172" s="31"/>
      <c r="U172" s="31"/>
      <c r="V172" s="31"/>
      <c r="W172" s="31"/>
      <c r="X172" s="31"/>
      <c r="Y172" s="31"/>
      <c r="Z172" s="31"/>
      <c r="AA172" s="31"/>
      <c r="AB172" s="31"/>
      <c r="AC172" s="31"/>
      <c r="AD172" s="31"/>
      <c r="AE172" s="31"/>
      <c r="AF172" s="31"/>
      <c r="AG172" s="31">
        <f ca="1">IFERROR(IF(SERVIZIO!$A$3=1,IF(GETPIVOTDATA(CONCATENATE(INDEX(Tendina_Indicatori_Grafico,SERVIZIO!$A$1)),$A$1,"Brand",$A172,"Data",DATE(YEAR(INDEX(Tendina_Data,SERVIZIO!$A$2)),MONTH(INDEX(Tendina_Data,SERVIZIO!$A$2)),1),"Settore",$B172)&lt;&gt;"",GETPIVOTDATA(CONCATENATE(INDEX(Tendina_Indicatori_Grafico,SERVIZIO!$A$1)),$A$1,"Brand",$A172,"Data",DATE(YEAR(INDEX(Tendina_Data,SERVIZIO!$A$2)),MONTH(INDEX(Tendina_Data,SERVIZIO!$A$2)),1),"Settore",$B172),""),IF(AND(GETPIVOTDATA(CONCATENATE(INDEX(Tendina_Indicatori_Grafico,SERVIZIO!$A$1)),$A$1,"Brand",$A172,"Data",DATE(YEAR(INDEX(Tendina_Data,SERVIZIO!$A$2)),MONTH(INDEX(Tendina_Data,SERVIZIO!$A$2)),1),"Settore",INDEX(Tendina_Settori,SERVIZIO!$A$3))&lt;&gt;"",INDEX(Tendina_Settori,SERVIZIO!$A$3)=$B172)=TRUE,GETPIVOTDATA(CONCATENATE(INDEX(Tendina_Indicatori_Grafico,SERVIZIO!$A$1)),$A$1,"Brand",$A172,"Data",DATE(YEAR(INDEX(Tendina_Data,SERVIZIO!$A$2)),MONTH(INDEX(Tendina_Data,SERVIZIO!$A$2)),1),"Settore",INDEX(Tendina_Settori,SERVIZIO!$A$3)),"")),"")</f>
        <v>0</v>
      </c>
      <c r="AH172" s="31">
        <f ca="1">IF(AG172&lt;&gt;"",AG172-(COUNTIF($AG$4:AG172,AG172)/10000),"")</f>
        <v>-7.4999999999999997E-3</v>
      </c>
      <c r="AI172" s="31">
        <f t="shared" ca="1" si="8"/>
        <v>217</v>
      </c>
      <c r="AJ172" s="31"/>
      <c r="AK172" s="31">
        <v>169</v>
      </c>
      <c r="AL172" s="31" t="str">
        <f t="shared" ca="1" si="6"/>
        <v>Brand_61</v>
      </c>
      <c r="AM172" s="31">
        <f t="shared" ca="1" si="7"/>
        <v>0</v>
      </c>
      <c r="AN172" s="31" t="str">
        <f ca="1">IF(INDEX(Tendina_Brand_per_Settore,SERVIZIO!$A$4)=$AL172,$AM172,"")</f>
        <v/>
      </c>
    </row>
    <row r="173" spans="1:40" x14ac:dyDescent="0.25">
      <c r="A173" t="s">
        <v>793</v>
      </c>
      <c r="B173" t="s">
        <v>223</v>
      </c>
      <c r="C173" s="31">
        <v>0</v>
      </c>
      <c r="D173" s="31">
        <v>0</v>
      </c>
      <c r="E173" s="31">
        <v>0</v>
      </c>
      <c r="F173" s="31">
        <v>0</v>
      </c>
      <c r="G173" s="31">
        <v>1</v>
      </c>
      <c r="H173" s="31">
        <v>1</v>
      </c>
      <c r="I173" s="31">
        <v>0</v>
      </c>
      <c r="J173" s="31">
        <v>1</v>
      </c>
      <c r="K173" s="31">
        <v>1</v>
      </c>
      <c r="L173" s="31"/>
      <c r="M173" s="31"/>
      <c r="N173" s="31"/>
      <c r="O173" s="31"/>
      <c r="P173" s="31"/>
      <c r="Q173" s="31"/>
      <c r="R173" s="31"/>
      <c r="S173" s="31"/>
      <c r="T173" s="31"/>
      <c r="U173" s="31"/>
      <c r="V173" s="31"/>
      <c r="W173" s="31"/>
      <c r="X173" s="31"/>
      <c r="Y173" s="31"/>
      <c r="Z173" s="31"/>
      <c r="AA173" s="31"/>
      <c r="AB173" s="31"/>
      <c r="AC173" s="31"/>
      <c r="AD173" s="31"/>
      <c r="AE173" s="31"/>
      <c r="AF173" s="31"/>
      <c r="AG173" s="31">
        <f ca="1">IFERROR(IF(SERVIZIO!$A$3=1,IF(GETPIVOTDATA(CONCATENATE(INDEX(Tendina_Indicatori_Grafico,SERVIZIO!$A$1)),$A$1,"Brand",$A173,"Data",DATE(YEAR(INDEX(Tendina_Data,SERVIZIO!$A$2)),MONTH(INDEX(Tendina_Data,SERVIZIO!$A$2)),1),"Settore",$B173)&lt;&gt;"",GETPIVOTDATA(CONCATENATE(INDEX(Tendina_Indicatori_Grafico,SERVIZIO!$A$1)),$A$1,"Brand",$A173,"Data",DATE(YEAR(INDEX(Tendina_Data,SERVIZIO!$A$2)),MONTH(INDEX(Tendina_Data,SERVIZIO!$A$2)),1),"Settore",$B173),""),IF(AND(GETPIVOTDATA(CONCATENATE(INDEX(Tendina_Indicatori_Grafico,SERVIZIO!$A$1)),$A$1,"Brand",$A173,"Data",DATE(YEAR(INDEX(Tendina_Data,SERVIZIO!$A$2)),MONTH(INDEX(Tendina_Data,SERVIZIO!$A$2)),1),"Settore",INDEX(Tendina_Settori,SERVIZIO!$A$3))&lt;&gt;"",INDEX(Tendina_Settori,SERVIZIO!$A$3)=$B173)=TRUE,GETPIVOTDATA(CONCATENATE(INDEX(Tendina_Indicatori_Grafico,SERVIZIO!$A$1)),$A$1,"Brand",$A173,"Data",DATE(YEAR(INDEX(Tendina_Data,SERVIZIO!$A$2)),MONTH(INDEX(Tendina_Data,SERVIZIO!$A$2)),1),"Settore",INDEX(Tendina_Settori,SERVIZIO!$A$3)),"")),"")</f>
        <v>0</v>
      </c>
      <c r="AH173" s="31">
        <f ca="1">IF(AG173&lt;&gt;"",AG173-(COUNTIF($AG$4:AG173,AG173)/10000),"")</f>
        <v>-7.6E-3</v>
      </c>
      <c r="AI173" s="31">
        <f t="shared" ca="1" si="8"/>
        <v>218</v>
      </c>
      <c r="AJ173" s="31"/>
      <c r="AK173" s="31">
        <v>170</v>
      </c>
      <c r="AL173" s="31" t="str">
        <f t="shared" ca="1" si="6"/>
        <v>Cos</v>
      </c>
      <c r="AM173" s="31">
        <f t="shared" ca="1" si="7"/>
        <v>0</v>
      </c>
      <c r="AN173" s="31" t="str">
        <f ca="1">IF(INDEX(Tendina_Brand_per_Settore,SERVIZIO!$A$4)=$AL173,$AM173,"")</f>
        <v/>
      </c>
    </row>
    <row r="174" spans="1:40" x14ac:dyDescent="0.25">
      <c r="A174" t="s">
        <v>794</v>
      </c>
      <c r="B174" t="s">
        <v>564</v>
      </c>
      <c r="C174" s="31"/>
      <c r="D174" s="31"/>
      <c r="E174" s="31"/>
      <c r="F174" s="31"/>
      <c r="G174" s="31"/>
      <c r="H174" s="31"/>
      <c r="I174" s="31">
        <v>0</v>
      </c>
      <c r="J174" s="31">
        <v>0</v>
      </c>
      <c r="K174" s="31">
        <v>0</v>
      </c>
      <c r="L174" s="31"/>
      <c r="M174" s="31"/>
      <c r="N174" s="31"/>
      <c r="O174" s="31"/>
      <c r="P174" s="31"/>
      <c r="Q174" s="31"/>
      <c r="R174" s="31"/>
      <c r="S174" s="31"/>
      <c r="T174" s="31"/>
      <c r="U174" s="31"/>
      <c r="V174" s="31"/>
      <c r="W174" s="31"/>
      <c r="X174" s="31"/>
      <c r="Y174" s="31"/>
      <c r="Z174" s="31"/>
      <c r="AA174" s="31"/>
      <c r="AB174" s="31"/>
      <c r="AC174" s="31"/>
      <c r="AD174" s="31"/>
      <c r="AE174" s="31"/>
      <c r="AF174" s="31"/>
      <c r="AG174" s="31">
        <f ca="1">IFERROR(IF(SERVIZIO!$A$3=1,IF(GETPIVOTDATA(CONCATENATE(INDEX(Tendina_Indicatori_Grafico,SERVIZIO!$A$1)),$A$1,"Brand",$A174,"Data",DATE(YEAR(INDEX(Tendina_Data,SERVIZIO!$A$2)),MONTH(INDEX(Tendina_Data,SERVIZIO!$A$2)),1),"Settore",$B174)&lt;&gt;"",GETPIVOTDATA(CONCATENATE(INDEX(Tendina_Indicatori_Grafico,SERVIZIO!$A$1)),$A$1,"Brand",$A174,"Data",DATE(YEAR(INDEX(Tendina_Data,SERVIZIO!$A$2)),MONTH(INDEX(Tendina_Data,SERVIZIO!$A$2)),1),"Settore",$B174),""),IF(AND(GETPIVOTDATA(CONCATENATE(INDEX(Tendina_Indicatori_Grafico,SERVIZIO!$A$1)),$A$1,"Brand",$A174,"Data",DATE(YEAR(INDEX(Tendina_Data,SERVIZIO!$A$2)),MONTH(INDEX(Tendina_Data,SERVIZIO!$A$2)),1),"Settore",INDEX(Tendina_Settori,SERVIZIO!$A$3))&lt;&gt;"",INDEX(Tendina_Settori,SERVIZIO!$A$3)=$B174)=TRUE,GETPIVOTDATA(CONCATENATE(INDEX(Tendina_Indicatori_Grafico,SERVIZIO!$A$1)),$A$1,"Brand",$A174,"Data",DATE(YEAR(INDEX(Tendina_Data,SERVIZIO!$A$2)),MONTH(INDEX(Tendina_Data,SERVIZIO!$A$2)),1),"Settore",INDEX(Tendina_Settori,SERVIZIO!$A$3)),"")),"")</f>
        <v>0</v>
      </c>
      <c r="AH174" s="31">
        <f ca="1">IF(AG174&lt;&gt;"",AG174-(COUNTIF($AG$4:AG174,AG174)/10000),"")</f>
        <v>-7.7000000000000002E-3</v>
      </c>
      <c r="AI174" s="31">
        <f t="shared" ca="1" si="8"/>
        <v>219</v>
      </c>
      <c r="AJ174" s="31"/>
      <c r="AK174" s="31">
        <v>171</v>
      </c>
      <c r="AL174" s="31" t="str">
        <f t="shared" ca="1" si="6"/>
        <v>Brand_64</v>
      </c>
      <c r="AM174" s="31">
        <f t="shared" ca="1" si="7"/>
        <v>0</v>
      </c>
      <c r="AN174" s="31" t="str">
        <f ca="1">IF(INDEX(Tendina_Brand_per_Settore,SERVIZIO!$A$4)=$AL174,$AM174,"")</f>
        <v/>
      </c>
    </row>
    <row r="175" spans="1:40" x14ac:dyDescent="0.25">
      <c r="A175" t="s">
        <v>795</v>
      </c>
      <c r="B175" t="s">
        <v>133</v>
      </c>
      <c r="C175" s="31"/>
      <c r="D175" s="31"/>
      <c r="E175" s="31"/>
      <c r="F175" s="31"/>
      <c r="G175" s="31"/>
      <c r="H175" s="31"/>
      <c r="I175" s="31">
        <v>1</v>
      </c>
      <c r="J175" s="31">
        <v>1.8</v>
      </c>
      <c r="K175" s="31">
        <v>2.8</v>
      </c>
      <c r="L175" s="31"/>
      <c r="M175" s="31"/>
      <c r="N175" s="31"/>
      <c r="O175" s="31"/>
      <c r="P175" s="31"/>
      <c r="Q175" s="31"/>
      <c r="R175" s="31"/>
      <c r="S175" s="31"/>
      <c r="T175" s="31"/>
      <c r="U175" s="31"/>
      <c r="V175" s="31"/>
      <c r="W175" s="31"/>
      <c r="X175" s="31"/>
      <c r="Y175" s="31"/>
      <c r="Z175" s="31"/>
      <c r="AA175" s="31"/>
      <c r="AB175" s="31"/>
      <c r="AC175" s="31"/>
      <c r="AD175" s="31"/>
      <c r="AE175" s="31"/>
      <c r="AF175" s="31"/>
      <c r="AG175" s="31">
        <f ca="1">IFERROR(IF(SERVIZIO!$A$3=1,IF(GETPIVOTDATA(CONCATENATE(INDEX(Tendina_Indicatori_Grafico,SERVIZIO!$A$1)),$A$1,"Brand",$A175,"Data",DATE(YEAR(INDEX(Tendina_Data,SERVIZIO!$A$2)),MONTH(INDEX(Tendina_Data,SERVIZIO!$A$2)),1),"Settore",$B175)&lt;&gt;"",GETPIVOTDATA(CONCATENATE(INDEX(Tendina_Indicatori_Grafico,SERVIZIO!$A$1)),$A$1,"Brand",$A175,"Data",DATE(YEAR(INDEX(Tendina_Data,SERVIZIO!$A$2)),MONTH(INDEX(Tendina_Data,SERVIZIO!$A$2)),1),"Settore",$B175),""),IF(AND(GETPIVOTDATA(CONCATENATE(INDEX(Tendina_Indicatori_Grafico,SERVIZIO!$A$1)),$A$1,"Brand",$A175,"Data",DATE(YEAR(INDEX(Tendina_Data,SERVIZIO!$A$2)),MONTH(INDEX(Tendina_Data,SERVIZIO!$A$2)),1),"Settore",INDEX(Tendina_Settori,SERVIZIO!$A$3))&lt;&gt;"",INDEX(Tendina_Settori,SERVIZIO!$A$3)=$B175)=TRUE,GETPIVOTDATA(CONCATENATE(INDEX(Tendina_Indicatori_Grafico,SERVIZIO!$A$1)),$A$1,"Brand",$A175,"Data",DATE(YEAR(INDEX(Tendina_Data,SERVIZIO!$A$2)),MONTH(INDEX(Tendina_Data,SERVIZIO!$A$2)),1),"Settore",INDEX(Tendina_Settori,SERVIZIO!$A$3)),"")),"")</f>
        <v>1</v>
      </c>
      <c r="AH175" s="31">
        <f ca="1">IF(AG175&lt;&gt;"",AG175-(COUNTIF($AG$4:AG175,AG175)/10000),"")</f>
        <v>0.99650000000000005</v>
      </c>
      <c r="AI175" s="31">
        <f t="shared" ca="1" si="8"/>
        <v>122</v>
      </c>
      <c r="AJ175" s="31"/>
      <c r="AK175" s="31">
        <v>172</v>
      </c>
      <c r="AL175" s="31" t="str">
        <f t="shared" ca="1" si="6"/>
        <v>Brand_65</v>
      </c>
      <c r="AM175" s="31">
        <f t="shared" ca="1" si="7"/>
        <v>0</v>
      </c>
      <c r="AN175" s="31" t="str">
        <f ca="1">IF(INDEX(Tendina_Brand_per_Settore,SERVIZIO!$A$4)=$AL175,$AM175,"")</f>
        <v/>
      </c>
    </row>
    <row r="176" spans="1:40" x14ac:dyDescent="0.25">
      <c r="A176" t="s">
        <v>796</v>
      </c>
      <c r="B176" t="s">
        <v>200</v>
      </c>
      <c r="C176" s="31"/>
      <c r="D176" s="31"/>
      <c r="E176" s="31"/>
      <c r="F176" s="31">
        <v>3.5</v>
      </c>
      <c r="G176" s="31">
        <v>0</v>
      </c>
      <c r="H176" s="31">
        <v>3.5</v>
      </c>
      <c r="I176" s="31">
        <v>3.5</v>
      </c>
      <c r="J176" s="31">
        <v>0</v>
      </c>
      <c r="K176" s="31">
        <v>3.5</v>
      </c>
      <c r="L176" s="31"/>
      <c r="M176" s="31"/>
      <c r="N176" s="31"/>
      <c r="O176" s="31"/>
      <c r="P176" s="31"/>
      <c r="Q176" s="31"/>
      <c r="R176" s="31"/>
      <c r="S176" s="31"/>
      <c r="T176" s="31"/>
      <c r="U176" s="31"/>
      <c r="V176" s="31"/>
      <c r="W176" s="31"/>
      <c r="X176" s="31"/>
      <c r="Y176" s="31"/>
      <c r="Z176" s="31"/>
      <c r="AA176" s="31"/>
      <c r="AB176" s="31"/>
      <c r="AC176" s="31"/>
      <c r="AD176" s="31"/>
      <c r="AE176" s="31"/>
      <c r="AF176" s="31"/>
      <c r="AG176" s="31">
        <f ca="1">IFERROR(IF(SERVIZIO!$A$3=1,IF(GETPIVOTDATA(CONCATENATE(INDEX(Tendina_Indicatori_Grafico,SERVIZIO!$A$1)),$A$1,"Brand",$A176,"Data",DATE(YEAR(INDEX(Tendina_Data,SERVIZIO!$A$2)),MONTH(INDEX(Tendina_Data,SERVIZIO!$A$2)),1),"Settore",$B176)&lt;&gt;"",GETPIVOTDATA(CONCATENATE(INDEX(Tendina_Indicatori_Grafico,SERVIZIO!$A$1)),$A$1,"Brand",$A176,"Data",DATE(YEAR(INDEX(Tendina_Data,SERVIZIO!$A$2)),MONTH(INDEX(Tendina_Data,SERVIZIO!$A$2)),1),"Settore",$B176),""),IF(AND(GETPIVOTDATA(CONCATENATE(INDEX(Tendina_Indicatori_Grafico,SERVIZIO!$A$1)),$A$1,"Brand",$A176,"Data",DATE(YEAR(INDEX(Tendina_Data,SERVIZIO!$A$2)),MONTH(INDEX(Tendina_Data,SERVIZIO!$A$2)),1),"Settore",INDEX(Tendina_Settori,SERVIZIO!$A$3))&lt;&gt;"",INDEX(Tendina_Settori,SERVIZIO!$A$3)=$B176)=TRUE,GETPIVOTDATA(CONCATENATE(INDEX(Tendina_Indicatori_Grafico,SERVIZIO!$A$1)),$A$1,"Brand",$A176,"Data",DATE(YEAR(INDEX(Tendina_Data,SERVIZIO!$A$2)),MONTH(INDEX(Tendina_Data,SERVIZIO!$A$2)),1),"Settore",INDEX(Tendina_Settori,SERVIZIO!$A$3)),"")),"")</f>
        <v>3.5</v>
      </c>
      <c r="AH176" s="31">
        <f ca="1">IF(AG176&lt;&gt;"",AG176-(COUNTIF($AG$4:AG176,AG176)/10000),"")</f>
        <v>3.4996</v>
      </c>
      <c r="AI176" s="31">
        <f t="shared" ca="1" si="8"/>
        <v>43</v>
      </c>
      <c r="AJ176" s="31"/>
      <c r="AK176" s="31">
        <v>173</v>
      </c>
      <c r="AL176" s="31" t="str">
        <f t="shared" ca="1" si="6"/>
        <v>Brand_67</v>
      </c>
      <c r="AM176" s="31">
        <f t="shared" ca="1" si="7"/>
        <v>0</v>
      </c>
      <c r="AN176" s="31" t="str">
        <f ca="1">IF(INDEX(Tendina_Brand_per_Settore,SERVIZIO!$A$4)=$AL176,$AM176,"")</f>
        <v/>
      </c>
    </row>
    <row r="177" spans="1:40" x14ac:dyDescent="0.25">
      <c r="A177" t="s">
        <v>797</v>
      </c>
      <c r="B177" t="s">
        <v>108</v>
      </c>
      <c r="C177" s="31">
        <v>0</v>
      </c>
      <c r="D177" s="31">
        <v>0</v>
      </c>
      <c r="E177" s="31">
        <v>0</v>
      </c>
      <c r="F177" s="31">
        <v>0</v>
      </c>
      <c r="G177" s="31">
        <v>0</v>
      </c>
      <c r="H177" s="31">
        <v>0</v>
      </c>
      <c r="I177" s="31">
        <v>0</v>
      </c>
      <c r="J177" s="31">
        <v>0</v>
      </c>
      <c r="K177" s="31">
        <v>0</v>
      </c>
      <c r="L177" s="31"/>
      <c r="M177" s="31"/>
      <c r="N177" s="31"/>
      <c r="O177" s="31"/>
      <c r="P177" s="31"/>
      <c r="Q177" s="31"/>
      <c r="R177" s="31"/>
      <c r="S177" s="31"/>
      <c r="T177" s="31"/>
      <c r="U177" s="31"/>
      <c r="V177" s="31"/>
      <c r="W177" s="31"/>
      <c r="X177" s="31"/>
      <c r="Y177" s="31"/>
      <c r="Z177" s="31"/>
      <c r="AA177" s="31"/>
      <c r="AB177" s="31"/>
      <c r="AC177" s="31"/>
      <c r="AD177" s="31"/>
      <c r="AE177" s="31"/>
      <c r="AF177" s="31"/>
      <c r="AG177" s="31">
        <f ca="1">IFERROR(IF(SERVIZIO!$A$3=1,IF(GETPIVOTDATA(CONCATENATE(INDEX(Tendina_Indicatori_Grafico,SERVIZIO!$A$1)),$A$1,"Brand",$A177,"Data",DATE(YEAR(INDEX(Tendina_Data,SERVIZIO!$A$2)),MONTH(INDEX(Tendina_Data,SERVIZIO!$A$2)),1),"Settore",$B177)&lt;&gt;"",GETPIVOTDATA(CONCATENATE(INDEX(Tendina_Indicatori_Grafico,SERVIZIO!$A$1)),$A$1,"Brand",$A177,"Data",DATE(YEAR(INDEX(Tendina_Data,SERVIZIO!$A$2)),MONTH(INDEX(Tendina_Data,SERVIZIO!$A$2)),1),"Settore",$B177),""),IF(AND(GETPIVOTDATA(CONCATENATE(INDEX(Tendina_Indicatori_Grafico,SERVIZIO!$A$1)),$A$1,"Brand",$A177,"Data",DATE(YEAR(INDEX(Tendina_Data,SERVIZIO!$A$2)),MONTH(INDEX(Tendina_Data,SERVIZIO!$A$2)),1),"Settore",INDEX(Tendina_Settori,SERVIZIO!$A$3))&lt;&gt;"",INDEX(Tendina_Settori,SERVIZIO!$A$3)=$B177)=TRUE,GETPIVOTDATA(CONCATENATE(INDEX(Tendina_Indicatori_Grafico,SERVIZIO!$A$1)),$A$1,"Brand",$A177,"Data",DATE(YEAR(INDEX(Tendina_Data,SERVIZIO!$A$2)),MONTH(INDEX(Tendina_Data,SERVIZIO!$A$2)),1),"Settore",INDEX(Tendina_Settori,SERVIZIO!$A$3)),"")),"")</f>
        <v>0</v>
      </c>
      <c r="AH177" s="31">
        <f ca="1">IF(AG177&lt;&gt;"",AG177-(COUNTIF($AG$4:AG177,AG177)/10000),"")</f>
        <v>-7.7999999999999996E-3</v>
      </c>
      <c r="AI177" s="31">
        <f t="shared" ca="1" si="8"/>
        <v>220</v>
      </c>
      <c r="AJ177" s="31"/>
      <c r="AK177" s="31">
        <v>174</v>
      </c>
      <c r="AL177" s="31" t="str">
        <f t="shared" ca="1" si="6"/>
        <v>Brand_70</v>
      </c>
      <c r="AM177" s="31">
        <f t="shared" ca="1" si="7"/>
        <v>0</v>
      </c>
      <c r="AN177" s="31" t="str">
        <f ca="1">IF(INDEX(Tendina_Brand_per_Settore,SERVIZIO!$A$4)=$AL177,$AM177,"")</f>
        <v/>
      </c>
    </row>
    <row r="178" spans="1:40" x14ac:dyDescent="0.25">
      <c r="A178" t="s">
        <v>798</v>
      </c>
      <c r="B178" t="s">
        <v>200</v>
      </c>
      <c r="C178" s="31"/>
      <c r="D178" s="31"/>
      <c r="E178" s="31"/>
      <c r="F178" s="31"/>
      <c r="G178" s="31"/>
      <c r="H178" s="31"/>
      <c r="I178" s="31">
        <v>1</v>
      </c>
      <c r="J178" s="31">
        <v>3.5</v>
      </c>
      <c r="K178" s="31">
        <v>4.5</v>
      </c>
      <c r="L178" s="31"/>
      <c r="M178" s="31"/>
      <c r="N178" s="31"/>
      <c r="O178" s="31"/>
      <c r="P178" s="31"/>
      <c r="Q178" s="31"/>
      <c r="R178" s="31"/>
      <c r="S178" s="31"/>
      <c r="T178" s="31"/>
      <c r="U178" s="31"/>
      <c r="V178" s="31"/>
      <c r="W178" s="31"/>
      <c r="X178" s="31"/>
      <c r="Y178" s="31"/>
      <c r="Z178" s="31"/>
      <c r="AA178" s="31"/>
      <c r="AB178" s="31"/>
      <c r="AC178" s="31"/>
      <c r="AD178" s="31"/>
      <c r="AE178" s="31"/>
      <c r="AF178" s="31"/>
      <c r="AG178" s="31">
        <f ca="1">IFERROR(IF(SERVIZIO!$A$3=1,IF(GETPIVOTDATA(CONCATENATE(INDEX(Tendina_Indicatori_Grafico,SERVIZIO!$A$1)),$A$1,"Brand",$A178,"Data",DATE(YEAR(INDEX(Tendina_Data,SERVIZIO!$A$2)),MONTH(INDEX(Tendina_Data,SERVIZIO!$A$2)),1),"Settore",$B178)&lt;&gt;"",GETPIVOTDATA(CONCATENATE(INDEX(Tendina_Indicatori_Grafico,SERVIZIO!$A$1)),$A$1,"Brand",$A178,"Data",DATE(YEAR(INDEX(Tendina_Data,SERVIZIO!$A$2)),MONTH(INDEX(Tendina_Data,SERVIZIO!$A$2)),1),"Settore",$B178),""),IF(AND(GETPIVOTDATA(CONCATENATE(INDEX(Tendina_Indicatori_Grafico,SERVIZIO!$A$1)),$A$1,"Brand",$A178,"Data",DATE(YEAR(INDEX(Tendina_Data,SERVIZIO!$A$2)),MONTH(INDEX(Tendina_Data,SERVIZIO!$A$2)),1),"Settore",INDEX(Tendina_Settori,SERVIZIO!$A$3))&lt;&gt;"",INDEX(Tendina_Settori,SERVIZIO!$A$3)=$B178)=TRUE,GETPIVOTDATA(CONCATENATE(INDEX(Tendina_Indicatori_Grafico,SERVIZIO!$A$1)),$A$1,"Brand",$A178,"Data",DATE(YEAR(INDEX(Tendina_Data,SERVIZIO!$A$2)),MONTH(INDEX(Tendina_Data,SERVIZIO!$A$2)),1),"Settore",INDEX(Tendina_Settori,SERVIZIO!$A$3)),"")),"")</f>
        <v>1</v>
      </c>
      <c r="AH178" s="31">
        <f ca="1">IF(AG178&lt;&gt;"",AG178-(COUNTIF($AG$4:AG178,AG178)/10000),"")</f>
        <v>0.99639999999999995</v>
      </c>
      <c r="AI178" s="31">
        <f t="shared" ca="1" si="8"/>
        <v>123</v>
      </c>
      <c r="AJ178" s="31"/>
      <c r="AK178" s="31">
        <v>175</v>
      </c>
      <c r="AL178" s="31" t="str">
        <f t="shared" ca="1" si="6"/>
        <v>Brand_73</v>
      </c>
      <c r="AM178" s="31">
        <f t="shared" ca="1" si="7"/>
        <v>0</v>
      </c>
      <c r="AN178" s="31" t="str">
        <f ca="1">IF(INDEX(Tendina_Brand_per_Settore,SERVIZIO!$A$4)=$AL178,$AM178,"")</f>
        <v/>
      </c>
    </row>
    <row r="179" spans="1:40" x14ac:dyDescent="0.25">
      <c r="A179" t="s">
        <v>799</v>
      </c>
      <c r="B179" t="s">
        <v>200</v>
      </c>
      <c r="C179" s="31">
        <v>4.2</v>
      </c>
      <c r="D179" s="31">
        <v>0</v>
      </c>
      <c r="E179" s="31">
        <v>4.2</v>
      </c>
      <c r="F179" s="31">
        <v>4.7</v>
      </c>
      <c r="G179" s="31">
        <v>5.5</v>
      </c>
      <c r="H179" s="31">
        <v>10.199999999999999</v>
      </c>
      <c r="I179" s="31">
        <v>4.7</v>
      </c>
      <c r="J179" s="31">
        <v>5.5</v>
      </c>
      <c r="K179" s="31">
        <v>10.199999999999999</v>
      </c>
      <c r="L179" s="31"/>
      <c r="M179" s="31"/>
      <c r="N179" s="31"/>
      <c r="O179" s="31"/>
      <c r="P179" s="31"/>
      <c r="Q179" s="31"/>
      <c r="R179" s="31"/>
      <c r="S179" s="31"/>
      <c r="T179" s="31"/>
      <c r="U179" s="31"/>
      <c r="V179" s="31"/>
      <c r="W179" s="31"/>
      <c r="X179" s="31"/>
      <c r="Y179" s="31"/>
      <c r="Z179" s="31"/>
      <c r="AA179" s="31"/>
      <c r="AB179" s="31"/>
      <c r="AC179" s="31"/>
      <c r="AD179" s="31"/>
      <c r="AE179" s="31"/>
      <c r="AF179" s="31"/>
      <c r="AG179" s="31">
        <f ca="1">IFERROR(IF(SERVIZIO!$A$3=1,IF(GETPIVOTDATA(CONCATENATE(INDEX(Tendina_Indicatori_Grafico,SERVIZIO!$A$1)),$A$1,"Brand",$A179,"Data",DATE(YEAR(INDEX(Tendina_Data,SERVIZIO!$A$2)),MONTH(INDEX(Tendina_Data,SERVIZIO!$A$2)),1),"Settore",$B179)&lt;&gt;"",GETPIVOTDATA(CONCATENATE(INDEX(Tendina_Indicatori_Grafico,SERVIZIO!$A$1)),$A$1,"Brand",$A179,"Data",DATE(YEAR(INDEX(Tendina_Data,SERVIZIO!$A$2)),MONTH(INDEX(Tendina_Data,SERVIZIO!$A$2)),1),"Settore",$B179),""),IF(AND(GETPIVOTDATA(CONCATENATE(INDEX(Tendina_Indicatori_Grafico,SERVIZIO!$A$1)),$A$1,"Brand",$A179,"Data",DATE(YEAR(INDEX(Tendina_Data,SERVIZIO!$A$2)),MONTH(INDEX(Tendina_Data,SERVIZIO!$A$2)),1),"Settore",INDEX(Tendina_Settori,SERVIZIO!$A$3))&lt;&gt;"",INDEX(Tendina_Settori,SERVIZIO!$A$3)=$B179)=TRUE,GETPIVOTDATA(CONCATENATE(INDEX(Tendina_Indicatori_Grafico,SERVIZIO!$A$1)),$A$1,"Brand",$A179,"Data",DATE(YEAR(INDEX(Tendina_Data,SERVIZIO!$A$2)),MONTH(INDEX(Tendina_Data,SERVIZIO!$A$2)),1),"Settore",INDEX(Tendina_Settori,SERVIZIO!$A$3)),"")),"")</f>
        <v>4.7</v>
      </c>
      <c r="AH179" s="31">
        <f ca="1">IF(AG179&lt;&gt;"",AG179-(COUNTIF($AG$4:AG179,AG179)/10000),"")</f>
        <v>4.6993999999999998</v>
      </c>
      <c r="AI179" s="31">
        <f t="shared" ca="1" si="8"/>
        <v>24</v>
      </c>
      <c r="AJ179" s="31"/>
      <c r="AK179" s="31">
        <v>176</v>
      </c>
      <c r="AL179" s="31" t="str">
        <f t="shared" ca="1" si="6"/>
        <v>Brand_77</v>
      </c>
      <c r="AM179" s="31">
        <f t="shared" ca="1" si="7"/>
        <v>0</v>
      </c>
      <c r="AN179" s="31" t="str">
        <f ca="1">IF(INDEX(Tendina_Brand_per_Settore,SERVIZIO!$A$4)=$AL179,$AM179,"")</f>
        <v/>
      </c>
    </row>
    <row r="180" spans="1:40" x14ac:dyDescent="0.25">
      <c r="A180" t="s">
        <v>800</v>
      </c>
      <c r="B180" t="s">
        <v>200</v>
      </c>
      <c r="C180" s="31"/>
      <c r="D180" s="31"/>
      <c r="E180" s="31"/>
      <c r="F180" s="31">
        <v>7.5</v>
      </c>
      <c r="G180" s="31">
        <v>4.5</v>
      </c>
      <c r="H180" s="31">
        <v>12</v>
      </c>
      <c r="I180" s="31">
        <v>7.5</v>
      </c>
      <c r="J180" s="31">
        <v>4.5</v>
      </c>
      <c r="K180" s="31">
        <v>12</v>
      </c>
      <c r="L180" s="31"/>
      <c r="M180" s="31"/>
      <c r="N180" s="31"/>
      <c r="O180" s="31"/>
      <c r="P180" s="31"/>
      <c r="Q180" s="31"/>
      <c r="R180" s="31"/>
      <c r="S180" s="31"/>
      <c r="T180" s="31"/>
      <c r="U180" s="31"/>
      <c r="V180" s="31"/>
      <c r="W180" s="31"/>
      <c r="X180" s="31"/>
      <c r="Y180" s="31"/>
      <c r="Z180" s="31"/>
      <c r="AA180" s="31"/>
      <c r="AB180" s="31"/>
      <c r="AC180" s="31"/>
      <c r="AD180" s="31"/>
      <c r="AE180" s="31"/>
      <c r="AF180" s="31"/>
      <c r="AG180" s="31">
        <f ca="1">IFERROR(IF(SERVIZIO!$A$3=1,IF(GETPIVOTDATA(CONCATENATE(INDEX(Tendina_Indicatori_Grafico,SERVIZIO!$A$1)),$A$1,"Brand",$A180,"Data",DATE(YEAR(INDEX(Tendina_Data,SERVIZIO!$A$2)),MONTH(INDEX(Tendina_Data,SERVIZIO!$A$2)),1),"Settore",$B180)&lt;&gt;"",GETPIVOTDATA(CONCATENATE(INDEX(Tendina_Indicatori_Grafico,SERVIZIO!$A$1)),$A$1,"Brand",$A180,"Data",DATE(YEAR(INDEX(Tendina_Data,SERVIZIO!$A$2)),MONTH(INDEX(Tendina_Data,SERVIZIO!$A$2)),1),"Settore",$B180),""),IF(AND(GETPIVOTDATA(CONCATENATE(INDEX(Tendina_Indicatori_Grafico,SERVIZIO!$A$1)),$A$1,"Brand",$A180,"Data",DATE(YEAR(INDEX(Tendina_Data,SERVIZIO!$A$2)),MONTH(INDEX(Tendina_Data,SERVIZIO!$A$2)),1),"Settore",INDEX(Tendina_Settori,SERVIZIO!$A$3))&lt;&gt;"",INDEX(Tendina_Settori,SERVIZIO!$A$3)=$B180)=TRUE,GETPIVOTDATA(CONCATENATE(INDEX(Tendina_Indicatori_Grafico,SERVIZIO!$A$1)),$A$1,"Brand",$A180,"Data",DATE(YEAR(INDEX(Tendina_Data,SERVIZIO!$A$2)),MONTH(INDEX(Tendina_Data,SERVIZIO!$A$2)),1),"Settore",INDEX(Tendina_Settori,SERVIZIO!$A$3)),"")),"")</f>
        <v>7.5</v>
      </c>
      <c r="AH180" s="31">
        <f ca="1">IF(AG180&lt;&gt;"",AG180-(COUNTIF($AG$4:AG180,AG180)/10000),"")</f>
        <v>7.4999000000000002</v>
      </c>
      <c r="AI180" s="31">
        <f t="shared" ca="1" si="8"/>
        <v>8</v>
      </c>
      <c r="AJ180" s="31"/>
      <c r="AK180" s="31">
        <v>177</v>
      </c>
      <c r="AL180" s="31" t="str">
        <f t="shared" ca="1" si="6"/>
        <v>Brand_79</v>
      </c>
      <c r="AM180" s="31">
        <f t="shared" ca="1" si="7"/>
        <v>0</v>
      </c>
      <c r="AN180" s="31" t="str">
        <f ca="1">IF(INDEX(Tendina_Brand_per_Settore,SERVIZIO!$A$4)=$AL180,$AM180,"")</f>
        <v/>
      </c>
    </row>
    <row r="181" spans="1:40" x14ac:dyDescent="0.25">
      <c r="A181" t="s">
        <v>801</v>
      </c>
      <c r="B181" t="s">
        <v>222</v>
      </c>
      <c r="C181" s="31">
        <v>1</v>
      </c>
      <c r="D181" s="31">
        <v>0</v>
      </c>
      <c r="E181" s="31">
        <v>1</v>
      </c>
      <c r="F181" s="31">
        <v>1.5</v>
      </c>
      <c r="G181" s="31">
        <v>2</v>
      </c>
      <c r="H181" s="31">
        <v>3.5</v>
      </c>
      <c r="I181" s="31">
        <v>1.5</v>
      </c>
      <c r="J181" s="31">
        <v>2</v>
      </c>
      <c r="K181" s="31">
        <v>3.5</v>
      </c>
      <c r="L181" s="31"/>
      <c r="M181" s="31"/>
      <c r="N181" s="31"/>
      <c r="O181" s="31"/>
      <c r="P181" s="31"/>
      <c r="Q181" s="31"/>
      <c r="R181" s="31"/>
      <c r="S181" s="31"/>
      <c r="T181" s="31"/>
      <c r="U181" s="31"/>
      <c r="V181" s="31"/>
      <c r="W181" s="31"/>
      <c r="X181" s="31"/>
      <c r="Y181" s="31"/>
      <c r="Z181" s="31"/>
      <c r="AA181" s="31"/>
      <c r="AB181" s="31"/>
      <c r="AC181" s="31"/>
      <c r="AD181" s="31"/>
      <c r="AE181" s="31"/>
      <c r="AF181" s="31"/>
      <c r="AG181" s="31">
        <f ca="1">IFERROR(IF(SERVIZIO!$A$3=1,IF(GETPIVOTDATA(CONCATENATE(INDEX(Tendina_Indicatori_Grafico,SERVIZIO!$A$1)),$A$1,"Brand",$A181,"Data",DATE(YEAR(INDEX(Tendina_Data,SERVIZIO!$A$2)),MONTH(INDEX(Tendina_Data,SERVIZIO!$A$2)),1),"Settore",$B181)&lt;&gt;"",GETPIVOTDATA(CONCATENATE(INDEX(Tendina_Indicatori_Grafico,SERVIZIO!$A$1)),$A$1,"Brand",$A181,"Data",DATE(YEAR(INDEX(Tendina_Data,SERVIZIO!$A$2)),MONTH(INDEX(Tendina_Data,SERVIZIO!$A$2)),1),"Settore",$B181),""),IF(AND(GETPIVOTDATA(CONCATENATE(INDEX(Tendina_Indicatori_Grafico,SERVIZIO!$A$1)),$A$1,"Brand",$A181,"Data",DATE(YEAR(INDEX(Tendina_Data,SERVIZIO!$A$2)),MONTH(INDEX(Tendina_Data,SERVIZIO!$A$2)),1),"Settore",INDEX(Tendina_Settori,SERVIZIO!$A$3))&lt;&gt;"",INDEX(Tendina_Settori,SERVIZIO!$A$3)=$B181)=TRUE,GETPIVOTDATA(CONCATENATE(INDEX(Tendina_Indicatori_Grafico,SERVIZIO!$A$1)),$A$1,"Brand",$A181,"Data",DATE(YEAR(INDEX(Tendina_Data,SERVIZIO!$A$2)),MONTH(INDEX(Tendina_Data,SERVIZIO!$A$2)),1),"Settore",INDEX(Tendina_Settori,SERVIZIO!$A$3)),"")),"")</f>
        <v>1.5</v>
      </c>
      <c r="AH181" s="31">
        <f ca="1">IF(AG181&lt;&gt;"",AG181-(COUNTIF($AG$4:AG181,AG181)/10000),"")</f>
        <v>1.4995000000000001</v>
      </c>
      <c r="AI181" s="31">
        <f t="shared" ca="1" si="8"/>
        <v>85</v>
      </c>
      <c r="AJ181" s="31"/>
      <c r="AK181" s="31">
        <v>178</v>
      </c>
      <c r="AL181" s="31" t="str">
        <f t="shared" ca="1" si="6"/>
        <v>Brand_80</v>
      </c>
      <c r="AM181" s="31">
        <f t="shared" ca="1" si="7"/>
        <v>0</v>
      </c>
      <c r="AN181" s="31" t="str">
        <f ca="1">IF(INDEX(Tendina_Brand_per_Settore,SERVIZIO!$A$4)=$AL181,$AM181,"")</f>
        <v/>
      </c>
    </row>
    <row r="182" spans="1:40" x14ac:dyDescent="0.25">
      <c r="A182" t="s">
        <v>802</v>
      </c>
      <c r="B182" t="s">
        <v>137</v>
      </c>
      <c r="C182" s="31"/>
      <c r="D182" s="31"/>
      <c r="E182" s="31"/>
      <c r="F182" s="31">
        <v>1</v>
      </c>
      <c r="G182" s="31">
        <v>1.8</v>
      </c>
      <c r="H182" s="31">
        <v>2.8</v>
      </c>
      <c r="I182" s="31">
        <v>1</v>
      </c>
      <c r="J182" s="31">
        <v>1.8</v>
      </c>
      <c r="K182" s="31">
        <v>2.8</v>
      </c>
      <c r="L182" s="31"/>
      <c r="M182" s="31"/>
      <c r="N182" s="31"/>
      <c r="O182" s="31"/>
      <c r="P182" s="31"/>
      <c r="Q182" s="31"/>
      <c r="R182" s="31"/>
      <c r="S182" s="31"/>
      <c r="T182" s="31"/>
      <c r="U182" s="31"/>
      <c r="V182" s="31"/>
      <c r="W182" s="31"/>
      <c r="X182" s="31"/>
      <c r="Y182" s="31"/>
      <c r="Z182" s="31"/>
      <c r="AA182" s="31"/>
      <c r="AB182" s="31"/>
      <c r="AC182" s="31"/>
      <c r="AD182" s="31"/>
      <c r="AE182" s="31"/>
      <c r="AF182" s="31"/>
      <c r="AG182" s="31">
        <f ca="1">IFERROR(IF(SERVIZIO!$A$3=1,IF(GETPIVOTDATA(CONCATENATE(INDEX(Tendina_Indicatori_Grafico,SERVIZIO!$A$1)),$A$1,"Brand",$A182,"Data",DATE(YEAR(INDEX(Tendina_Data,SERVIZIO!$A$2)),MONTH(INDEX(Tendina_Data,SERVIZIO!$A$2)),1),"Settore",$B182)&lt;&gt;"",GETPIVOTDATA(CONCATENATE(INDEX(Tendina_Indicatori_Grafico,SERVIZIO!$A$1)),$A$1,"Brand",$A182,"Data",DATE(YEAR(INDEX(Tendina_Data,SERVIZIO!$A$2)),MONTH(INDEX(Tendina_Data,SERVIZIO!$A$2)),1),"Settore",$B182),""),IF(AND(GETPIVOTDATA(CONCATENATE(INDEX(Tendina_Indicatori_Grafico,SERVIZIO!$A$1)),$A$1,"Brand",$A182,"Data",DATE(YEAR(INDEX(Tendina_Data,SERVIZIO!$A$2)),MONTH(INDEX(Tendina_Data,SERVIZIO!$A$2)),1),"Settore",INDEX(Tendina_Settori,SERVIZIO!$A$3))&lt;&gt;"",INDEX(Tendina_Settori,SERVIZIO!$A$3)=$B182)=TRUE,GETPIVOTDATA(CONCATENATE(INDEX(Tendina_Indicatori_Grafico,SERVIZIO!$A$1)),$A$1,"Brand",$A182,"Data",DATE(YEAR(INDEX(Tendina_Data,SERVIZIO!$A$2)),MONTH(INDEX(Tendina_Data,SERVIZIO!$A$2)),1),"Settore",INDEX(Tendina_Settori,SERVIZIO!$A$3)),"")),"")</f>
        <v>1</v>
      </c>
      <c r="AH182" s="31">
        <f ca="1">IF(AG182&lt;&gt;"",AG182-(COUNTIF($AG$4:AG182,AG182)/10000),"")</f>
        <v>0.99629999999999996</v>
      </c>
      <c r="AI182" s="31">
        <f t="shared" ca="1" si="8"/>
        <v>124</v>
      </c>
      <c r="AJ182" s="31"/>
      <c r="AK182" s="31">
        <v>179</v>
      </c>
      <c r="AL182" s="31" t="str">
        <f t="shared" ca="1" si="6"/>
        <v>Brand_82</v>
      </c>
      <c r="AM182" s="31">
        <f t="shared" ca="1" si="7"/>
        <v>0</v>
      </c>
      <c r="AN182" s="31" t="str">
        <f ca="1">IF(INDEX(Tendina_Brand_per_Settore,SERVIZIO!$A$4)=$AL182,$AM182,"")</f>
        <v/>
      </c>
    </row>
    <row r="183" spans="1:40" x14ac:dyDescent="0.25">
      <c r="A183" t="s">
        <v>803</v>
      </c>
      <c r="B183" t="s">
        <v>200</v>
      </c>
      <c r="C183" s="31"/>
      <c r="D183" s="31"/>
      <c r="E183" s="31"/>
      <c r="F183" s="31">
        <v>2.2000000000000002</v>
      </c>
      <c r="G183" s="31">
        <v>5</v>
      </c>
      <c r="H183" s="31">
        <v>7.2</v>
      </c>
      <c r="I183" s="31">
        <v>2.2000000000000002</v>
      </c>
      <c r="J183" s="31">
        <v>5</v>
      </c>
      <c r="K183" s="31">
        <v>7.2</v>
      </c>
      <c r="L183" s="31"/>
      <c r="M183" s="31"/>
      <c r="N183" s="31"/>
      <c r="O183" s="31"/>
      <c r="P183" s="31"/>
      <c r="Q183" s="31"/>
      <c r="R183" s="31"/>
      <c r="S183" s="31"/>
      <c r="T183" s="31"/>
      <c r="U183" s="31"/>
      <c r="V183" s="31"/>
      <c r="W183" s="31"/>
      <c r="X183" s="31"/>
      <c r="Y183" s="31"/>
      <c r="Z183" s="31"/>
      <c r="AA183" s="31"/>
      <c r="AB183" s="31"/>
      <c r="AC183" s="31"/>
      <c r="AD183" s="31"/>
      <c r="AE183" s="31"/>
      <c r="AF183" s="31"/>
      <c r="AG183" s="31">
        <f ca="1">IFERROR(IF(SERVIZIO!$A$3=1,IF(GETPIVOTDATA(CONCATENATE(INDEX(Tendina_Indicatori_Grafico,SERVIZIO!$A$1)),$A$1,"Brand",$A183,"Data",DATE(YEAR(INDEX(Tendina_Data,SERVIZIO!$A$2)),MONTH(INDEX(Tendina_Data,SERVIZIO!$A$2)),1),"Settore",$B183)&lt;&gt;"",GETPIVOTDATA(CONCATENATE(INDEX(Tendina_Indicatori_Grafico,SERVIZIO!$A$1)),$A$1,"Brand",$A183,"Data",DATE(YEAR(INDEX(Tendina_Data,SERVIZIO!$A$2)),MONTH(INDEX(Tendina_Data,SERVIZIO!$A$2)),1),"Settore",$B183),""),IF(AND(GETPIVOTDATA(CONCATENATE(INDEX(Tendina_Indicatori_Grafico,SERVIZIO!$A$1)),$A$1,"Brand",$A183,"Data",DATE(YEAR(INDEX(Tendina_Data,SERVIZIO!$A$2)),MONTH(INDEX(Tendina_Data,SERVIZIO!$A$2)),1),"Settore",INDEX(Tendina_Settori,SERVIZIO!$A$3))&lt;&gt;"",INDEX(Tendina_Settori,SERVIZIO!$A$3)=$B183)=TRUE,GETPIVOTDATA(CONCATENATE(INDEX(Tendina_Indicatori_Grafico,SERVIZIO!$A$1)),$A$1,"Brand",$A183,"Data",DATE(YEAR(INDEX(Tendina_Data,SERVIZIO!$A$2)),MONTH(INDEX(Tendina_Data,SERVIZIO!$A$2)),1),"Settore",INDEX(Tendina_Settori,SERVIZIO!$A$3)),"")),"")</f>
        <v>2.2000000000000002</v>
      </c>
      <c r="AH183" s="31">
        <f ca="1">IF(AG183&lt;&gt;"",AG183-(COUNTIF($AG$4:AG183,AG183)/10000),"")</f>
        <v>2.1995</v>
      </c>
      <c r="AI183" s="31">
        <f t="shared" ca="1" si="8"/>
        <v>67</v>
      </c>
      <c r="AJ183" s="31"/>
      <c r="AK183" s="31">
        <v>180</v>
      </c>
      <c r="AL183" s="31" t="str">
        <f t="shared" ca="1" si="6"/>
        <v>Brand_83</v>
      </c>
      <c r="AM183" s="31">
        <f t="shared" ca="1" si="7"/>
        <v>0</v>
      </c>
      <c r="AN183" s="31" t="str">
        <f ca="1">IF(INDEX(Tendina_Brand_per_Settore,SERVIZIO!$A$4)=$AL183,$AM183,"")</f>
        <v/>
      </c>
    </row>
    <row r="184" spans="1:40" x14ac:dyDescent="0.25">
      <c r="A184" t="s">
        <v>804</v>
      </c>
      <c r="B184" t="s">
        <v>206</v>
      </c>
      <c r="C184" s="31">
        <v>0</v>
      </c>
      <c r="D184" s="31">
        <v>0</v>
      </c>
      <c r="E184" s="31">
        <v>0</v>
      </c>
      <c r="F184" s="31">
        <v>0</v>
      </c>
      <c r="G184" s="31">
        <v>0</v>
      </c>
      <c r="H184" s="31">
        <v>0</v>
      </c>
      <c r="I184" s="31">
        <v>0</v>
      </c>
      <c r="J184" s="31">
        <v>0</v>
      </c>
      <c r="K184" s="31">
        <v>0</v>
      </c>
      <c r="L184" s="31"/>
      <c r="M184" s="31"/>
      <c r="N184" s="31"/>
      <c r="O184" s="31"/>
      <c r="P184" s="31"/>
      <c r="Q184" s="31"/>
      <c r="R184" s="31"/>
      <c r="S184" s="31"/>
      <c r="T184" s="31"/>
      <c r="U184" s="31"/>
      <c r="V184" s="31"/>
      <c r="W184" s="31"/>
      <c r="X184" s="31"/>
      <c r="Y184" s="31"/>
      <c r="Z184" s="31"/>
      <c r="AA184" s="31"/>
      <c r="AB184" s="31"/>
      <c r="AC184" s="31"/>
      <c r="AD184" s="31"/>
      <c r="AE184" s="31"/>
      <c r="AF184" s="31"/>
      <c r="AG184" s="31">
        <f ca="1">IFERROR(IF(SERVIZIO!$A$3=1,IF(GETPIVOTDATA(CONCATENATE(INDEX(Tendina_Indicatori_Grafico,SERVIZIO!$A$1)),$A$1,"Brand",$A184,"Data",DATE(YEAR(INDEX(Tendina_Data,SERVIZIO!$A$2)),MONTH(INDEX(Tendina_Data,SERVIZIO!$A$2)),1),"Settore",$B184)&lt;&gt;"",GETPIVOTDATA(CONCATENATE(INDEX(Tendina_Indicatori_Grafico,SERVIZIO!$A$1)),$A$1,"Brand",$A184,"Data",DATE(YEAR(INDEX(Tendina_Data,SERVIZIO!$A$2)),MONTH(INDEX(Tendina_Data,SERVIZIO!$A$2)),1),"Settore",$B184),""),IF(AND(GETPIVOTDATA(CONCATENATE(INDEX(Tendina_Indicatori_Grafico,SERVIZIO!$A$1)),$A$1,"Brand",$A184,"Data",DATE(YEAR(INDEX(Tendina_Data,SERVIZIO!$A$2)),MONTH(INDEX(Tendina_Data,SERVIZIO!$A$2)),1),"Settore",INDEX(Tendina_Settori,SERVIZIO!$A$3))&lt;&gt;"",INDEX(Tendina_Settori,SERVIZIO!$A$3)=$B184)=TRUE,GETPIVOTDATA(CONCATENATE(INDEX(Tendina_Indicatori_Grafico,SERVIZIO!$A$1)),$A$1,"Brand",$A184,"Data",DATE(YEAR(INDEX(Tendina_Data,SERVIZIO!$A$2)),MONTH(INDEX(Tendina_Data,SERVIZIO!$A$2)),1),"Settore",INDEX(Tendina_Settori,SERVIZIO!$A$3)),"")),"")</f>
        <v>0</v>
      </c>
      <c r="AH184" s="31">
        <f ca="1">IF(AG184&lt;&gt;"",AG184-(COUNTIF($AG$4:AG184,AG184)/10000),"")</f>
        <v>-7.9000000000000008E-3</v>
      </c>
      <c r="AI184" s="31">
        <f t="shared" ca="1" si="8"/>
        <v>221</v>
      </c>
      <c r="AJ184" s="31"/>
      <c r="AK184" s="31">
        <v>181</v>
      </c>
      <c r="AL184" s="31" t="str">
        <f t="shared" ca="1" si="6"/>
        <v>Brand_88</v>
      </c>
      <c r="AM184" s="31">
        <f t="shared" ca="1" si="7"/>
        <v>0</v>
      </c>
      <c r="AN184" s="31" t="str">
        <f ca="1">IF(INDEX(Tendina_Brand_per_Settore,SERVIZIO!$A$4)=$AL184,$AM184,"")</f>
        <v/>
      </c>
    </row>
    <row r="185" spans="1:40" x14ac:dyDescent="0.25">
      <c r="A185" t="s">
        <v>805</v>
      </c>
      <c r="B185" t="s">
        <v>222</v>
      </c>
      <c r="C185" s="31">
        <v>1</v>
      </c>
      <c r="D185" s="31">
        <v>0</v>
      </c>
      <c r="E185" s="31">
        <v>1</v>
      </c>
      <c r="F185" s="31">
        <v>1</v>
      </c>
      <c r="G185" s="31">
        <v>0</v>
      </c>
      <c r="H185" s="31">
        <v>1</v>
      </c>
      <c r="I185" s="31">
        <v>1</v>
      </c>
      <c r="J185" s="31">
        <v>0</v>
      </c>
      <c r="K185" s="31">
        <v>1</v>
      </c>
      <c r="L185" s="31"/>
      <c r="M185" s="31"/>
      <c r="N185" s="31"/>
      <c r="O185" s="31"/>
      <c r="P185" s="31"/>
      <c r="Q185" s="31"/>
      <c r="R185" s="31"/>
      <c r="S185" s="31"/>
      <c r="T185" s="31"/>
      <c r="U185" s="31"/>
      <c r="V185" s="31"/>
      <c r="W185" s="31"/>
      <c r="X185" s="31"/>
      <c r="Y185" s="31"/>
      <c r="Z185" s="31"/>
      <c r="AA185" s="31"/>
      <c r="AB185" s="31"/>
      <c r="AC185" s="31"/>
      <c r="AD185" s="31"/>
      <c r="AE185" s="31"/>
      <c r="AF185" s="31"/>
      <c r="AG185" s="31">
        <f ca="1">IFERROR(IF(SERVIZIO!$A$3=1,IF(GETPIVOTDATA(CONCATENATE(INDEX(Tendina_Indicatori_Grafico,SERVIZIO!$A$1)),$A$1,"Brand",$A185,"Data",DATE(YEAR(INDEX(Tendina_Data,SERVIZIO!$A$2)),MONTH(INDEX(Tendina_Data,SERVIZIO!$A$2)),1),"Settore",$B185)&lt;&gt;"",GETPIVOTDATA(CONCATENATE(INDEX(Tendina_Indicatori_Grafico,SERVIZIO!$A$1)),$A$1,"Brand",$A185,"Data",DATE(YEAR(INDEX(Tendina_Data,SERVIZIO!$A$2)),MONTH(INDEX(Tendina_Data,SERVIZIO!$A$2)),1),"Settore",$B185),""),IF(AND(GETPIVOTDATA(CONCATENATE(INDEX(Tendina_Indicatori_Grafico,SERVIZIO!$A$1)),$A$1,"Brand",$A185,"Data",DATE(YEAR(INDEX(Tendina_Data,SERVIZIO!$A$2)),MONTH(INDEX(Tendina_Data,SERVIZIO!$A$2)),1),"Settore",INDEX(Tendina_Settori,SERVIZIO!$A$3))&lt;&gt;"",INDEX(Tendina_Settori,SERVIZIO!$A$3)=$B185)=TRUE,GETPIVOTDATA(CONCATENATE(INDEX(Tendina_Indicatori_Grafico,SERVIZIO!$A$1)),$A$1,"Brand",$A185,"Data",DATE(YEAR(INDEX(Tendina_Data,SERVIZIO!$A$2)),MONTH(INDEX(Tendina_Data,SERVIZIO!$A$2)),1),"Settore",INDEX(Tendina_Settori,SERVIZIO!$A$3)),"")),"")</f>
        <v>1</v>
      </c>
      <c r="AH185" s="31">
        <f ca="1">IF(AG185&lt;&gt;"",AG185-(COUNTIF($AG$4:AG185,AG185)/10000),"")</f>
        <v>0.99619999999999997</v>
      </c>
      <c r="AI185" s="31">
        <f t="shared" ca="1" si="8"/>
        <v>125</v>
      </c>
      <c r="AJ185" s="31"/>
      <c r="AK185" s="31">
        <v>182</v>
      </c>
      <c r="AL185" s="31" t="str">
        <f t="shared" ca="1" si="6"/>
        <v>Brand_89</v>
      </c>
      <c r="AM185" s="31">
        <f t="shared" ca="1" si="7"/>
        <v>0</v>
      </c>
      <c r="AN185" s="31" t="str">
        <f ca="1">IF(INDEX(Tendina_Brand_per_Settore,SERVIZIO!$A$4)=$AL185,$AM185,"")</f>
        <v/>
      </c>
    </row>
    <row r="186" spans="1:40" x14ac:dyDescent="0.25">
      <c r="A186" t="s">
        <v>806</v>
      </c>
      <c r="B186" t="s">
        <v>206</v>
      </c>
      <c r="C186" s="31">
        <v>0</v>
      </c>
      <c r="D186" s="31">
        <v>0</v>
      </c>
      <c r="E186" s="31">
        <v>0</v>
      </c>
      <c r="F186" s="31">
        <v>0</v>
      </c>
      <c r="G186" s="31">
        <v>0</v>
      </c>
      <c r="H186" s="31">
        <v>0</v>
      </c>
      <c r="I186" s="31">
        <v>0</v>
      </c>
      <c r="J186" s="31">
        <v>0</v>
      </c>
      <c r="K186" s="31">
        <v>0</v>
      </c>
      <c r="L186" s="31"/>
      <c r="M186" s="31"/>
      <c r="N186" s="31"/>
      <c r="O186" s="31"/>
      <c r="P186" s="31"/>
      <c r="Q186" s="31"/>
      <c r="R186" s="31"/>
      <c r="S186" s="31"/>
      <c r="T186" s="31"/>
      <c r="U186" s="31"/>
      <c r="V186" s="31"/>
      <c r="W186" s="31"/>
      <c r="X186" s="31"/>
      <c r="Y186" s="31"/>
      <c r="Z186" s="31"/>
      <c r="AA186" s="31"/>
      <c r="AB186" s="31"/>
      <c r="AC186" s="31"/>
      <c r="AD186" s="31"/>
      <c r="AE186" s="31"/>
      <c r="AF186" s="31"/>
      <c r="AG186" s="31">
        <f ca="1">IFERROR(IF(SERVIZIO!$A$3=1,IF(GETPIVOTDATA(CONCATENATE(INDEX(Tendina_Indicatori_Grafico,SERVIZIO!$A$1)),$A$1,"Brand",$A186,"Data",DATE(YEAR(INDEX(Tendina_Data,SERVIZIO!$A$2)),MONTH(INDEX(Tendina_Data,SERVIZIO!$A$2)),1),"Settore",$B186)&lt;&gt;"",GETPIVOTDATA(CONCATENATE(INDEX(Tendina_Indicatori_Grafico,SERVIZIO!$A$1)),$A$1,"Brand",$A186,"Data",DATE(YEAR(INDEX(Tendina_Data,SERVIZIO!$A$2)),MONTH(INDEX(Tendina_Data,SERVIZIO!$A$2)),1),"Settore",$B186),""),IF(AND(GETPIVOTDATA(CONCATENATE(INDEX(Tendina_Indicatori_Grafico,SERVIZIO!$A$1)),$A$1,"Brand",$A186,"Data",DATE(YEAR(INDEX(Tendina_Data,SERVIZIO!$A$2)),MONTH(INDEX(Tendina_Data,SERVIZIO!$A$2)),1),"Settore",INDEX(Tendina_Settori,SERVIZIO!$A$3))&lt;&gt;"",INDEX(Tendina_Settori,SERVIZIO!$A$3)=$B186)=TRUE,GETPIVOTDATA(CONCATENATE(INDEX(Tendina_Indicatori_Grafico,SERVIZIO!$A$1)),$A$1,"Brand",$A186,"Data",DATE(YEAR(INDEX(Tendina_Data,SERVIZIO!$A$2)),MONTH(INDEX(Tendina_Data,SERVIZIO!$A$2)),1),"Settore",INDEX(Tendina_Settori,SERVIZIO!$A$3)),"")),"")</f>
        <v>0</v>
      </c>
      <c r="AH186" s="31">
        <f ca="1">IF(AG186&lt;&gt;"",AG186-(COUNTIF($AG$4:AG186,AG186)/10000),"")</f>
        <v>-8.0000000000000002E-3</v>
      </c>
      <c r="AI186" s="31">
        <f t="shared" ca="1" si="8"/>
        <v>222</v>
      </c>
      <c r="AJ186" s="31"/>
      <c r="AK186" s="31">
        <v>183</v>
      </c>
      <c r="AL186" s="31" t="str">
        <f t="shared" ca="1" si="6"/>
        <v>Brand_93</v>
      </c>
      <c r="AM186" s="31">
        <f t="shared" ca="1" si="7"/>
        <v>0</v>
      </c>
      <c r="AN186" s="31" t="str">
        <f ca="1">IF(INDEX(Tendina_Brand_per_Settore,SERVIZIO!$A$4)=$AL186,$AM186,"")</f>
        <v/>
      </c>
    </row>
    <row r="187" spans="1:40" x14ac:dyDescent="0.25">
      <c r="A187" t="s">
        <v>807</v>
      </c>
      <c r="B187" t="s">
        <v>200</v>
      </c>
      <c r="C187" s="31"/>
      <c r="D187" s="31"/>
      <c r="E187" s="31"/>
      <c r="F187" s="31">
        <v>1</v>
      </c>
      <c r="G187" s="31">
        <v>1</v>
      </c>
      <c r="H187" s="31">
        <v>2</v>
      </c>
      <c r="I187" s="31">
        <v>1</v>
      </c>
      <c r="J187" s="31">
        <v>1</v>
      </c>
      <c r="K187" s="31">
        <v>2</v>
      </c>
      <c r="L187" s="31"/>
      <c r="M187" s="31"/>
      <c r="N187" s="31"/>
      <c r="O187" s="31"/>
      <c r="P187" s="31"/>
      <c r="Q187" s="31"/>
      <c r="R187" s="31"/>
      <c r="S187" s="31"/>
      <c r="T187" s="31"/>
      <c r="U187" s="31"/>
      <c r="V187" s="31"/>
      <c r="W187" s="31"/>
      <c r="X187" s="31"/>
      <c r="Y187" s="31"/>
      <c r="Z187" s="31"/>
      <c r="AA187" s="31"/>
      <c r="AB187" s="31"/>
      <c r="AC187" s="31"/>
      <c r="AD187" s="31"/>
      <c r="AE187" s="31"/>
      <c r="AF187" s="31"/>
      <c r="AG187" s="31">
        <f ca="1">IFERROR(IF(SERVIZIO!$A$3=1,IF(GETPIVOTDATA(CONCATENATE(INDEX(Tendina_Indicatori_Grafico,SERVIZIO!$A$1)),$A$1,"Brand",$A187,"Data",DATE(YEAR(INDEX(Tendina_Data,SERVIZIO!$A$2)),MONTH(INDEX(Tendina_Data,SERVIZIO!$A$2)),1),"Settore",$B187)&lt;&gt;"",GETPIVOTDATA(CONCATENATE(INDEX(Tendina_Indicatori_Grafico,SERVIZIO!$A$1)),$A$1,"Brand",$A187,"Data",DATE(YEAR(INDEX(Tendina_Data,SERVIZIO!$A$2)),MONTH(INDEX(Tendina_Data,SERVIZIO!$A$2)),1),"Settore",$B187),""),IF(AND(GETPIVOTDATA(CONCATENATE(INDEX(Tendina_Indicatori_Grafico,SERVIZIO!$A$1)),$A$1,"Brand",$A187,"Data",DATE(YEAR(INDEX(Tendina_Data,SERVIZIO!$A$2)),MONTH(INDEX(Tendina_Data,SERVIZIO!$A$2)),1),"Settore",INDEX(Tendina_Settori,SERVIZIO!$A$3))&lt;&gt;"",INDEX(Tendina_Settori,SERVIZIO!$A$3)=$B187)=TRUE,GETPIVOTDATA(CONCATENATE(INDEX(Tendina_Indicatori_Grafico,SERVIZIO!$A$1)),$A$1,"Brand",$A187,"Data",DATE(YEAR(INDEX(Tendina_Data,SERVIZIO!$A$2)),MONTH(INDEX(Tendina_Data,SERVIZIO!$A$2)),1),"Settore",INDEX(Tendina_Settori,SERVIZIO!$A$3)),"")),"")</f>
        <v>1</v>
      </c>
      <c r="AH187" s="31">
        <f ca="1">IF(AG187&lt;&gt;"",AG187-(COUNTIF($AG$4:AG187,AG187)/10000),"")</f>
        <v>0.99609999999999999</v>
      </c>
      <c r="AI187" s="31">
        <f t="shared" ca="1" si="8"/>
        <v>126</v>
      </c>
      <c r="AJ187" s="31"/>
      <c r="AK187" s="31">
        <v>184</v>
      </c>
      <c r="AL187" s="31" t="str">
        <f t="shared" ca="1" si="6"/>
        <v>Brand_96</v>
      </c>
      <c r="AM187" s="31">
        <f t="shared" ca="1" si="7"/>
        <v>0</v>
      </c>
      <c r="AN187" s="31" t="str">
        <f ca="1">IF(INDEX(Tendina_Brand_per_Settore,SERVIZIO!$A$4)=$AL187,$AM187,"")</f>
        <v/>
      </c>
    </row>
    <row r="188" spans="1:40" x14ac:dyDescent="0.25">
      <c r="A188" t="s">
        <v>808</v>
      </c>
      <c r="B188" t="s">
        <v>222</v>
      </c>
      <c r="C188" s="31">
        <v>0</v>
      </c>
      <c r="D188" s="31">
        <v>0</v>
      </c>
      <c r="E188" s="31">
        <v>0</v>
      </c>
      <c r="F188" s="31">
        <v>0</v>
      </c>
      <c r="G188" s="31">
        <v>0</v>
      </c>
      <c r="H188" s="31">
        <v>0</v>
      </c>
      <c r="I188" s="31">
        <v>0</v>
      </c>
      <c r="J188" s="31">
        <v>0</v>
      </c>
      <c r="K188" s="31">
        <v>0</v>
      </c>
      <c r="L188" s="31"/>
      <c r="M188" s="31"/>
      <c r="N188" s="31"/>
      <c r="O188" s="31"/>
      <c r="P188" s="31"/>
      <c r="Q188" s="31"/>
      <c r="R188" s="31"/>
      <c r="S188" s="31"/>
      <c r="T188" s="31"/>
      <c r="U188" s="31"/>
      <c r="V188" s="31"/>
      <c r="W188" s="31"/>
      <c r="X188" s="31"/>
      <c r="Y188" s="31"/>
      <c r="Z188" s="31"/>
      <c r="AA188" s="31"/>
      <c r="AB188" s="31"/>
      <c r="AC188" s="31"/>
      <c r="AD188" s="31"/>
      <c r="AE188" s="31"/>
      <c r="AF188" s="31"/>
      <c r="AG188" s="31">
        <f ca="1">IFERROR(IF(SERVIZIO!$A$3=1,IF(GETPIVOTDATA(CONCATENATE(INDEX(Tendina_Indicatori_Grafico,SERVIZIO!$A$1)),$A$1,"Brand",$A188,"Data",DATE(YEAR(INDEX(Tendina_Data,SERVIZIO!$A$2)),MONTH(INDEX(Tendina_Data,SERVIZIO!$A$2)),1),"Settore",$B188)&lt;&gt;"",GETPIVOTDATA(CONCATENATE(INDEX(Tendina_Indicatori_Grafico,SERVIZIO!$A$1)),$A$1,"Brand",$A188,"Data",DATE(YEAR(INDEX(Tendina_Data,SERVIZIO!$A$2)),MONTH(INDEX(Tendina_Data,SERVIZIO!$A$2)),1),"Settore",$B188),""),IF(AND(GETPIVOTDATA(CONCATENATE(INDEX(Tendina_Indicatori_Grafico,SERVIZIO!$A$1)),$A$1,"Brand",$A188,"Data",DATE(YEAR(INDEX(Tendina_Data,SERVIZIO!$A$2)),MONTH(INDEX(Tendina_Data,SERVIZIO!$A$2)),1),"Settore",INDEX(Tendina_Settori,SERVIZIO!$A$3))&lt;&gt;"",INDEX(Tendina_Settori,SERVIZIO!$A$3)=$B188)=TRUE,GETPIVOTDATA(CONCATENATE(INDEX(Tendina_Indicatori_Grafico,SERVIZIO!$A$1)),$A$1,"Brand",$A188,"Data",DATE(YEAR(INDEX(Tendina_Data,SERVIZIO!$A$2)),MONTH(INDEX(Tendina_Data,SERVIZIO!$A$2)),1),"Settore",INDEX(Tendina_Settori,SERVIZIO!$A$3)),"")),"")</f>
        <v>0</v>
      </c>
      <c r="AH188" s="31">
        <f ca="1">IF(AG188&lt;&gt;"",AG188-(COUNTIF($AG$4:AG188,AG188)/10000),"")</f>
        <v>-8.0999999999999996E-3</v>
      </c>
      <c r="AI188" s="31">
        <f t="shared" ca="1" si="8"/>
        <v>223</v>
      </c>
      <c r="AJ188" s="31"/>
      <c r="AK188" s="31">
        <v>185</v>
      </c>
      <c r="AL188" s="31" t="str">
        <f t="shared" ca="1" si="6"/>
        <v>Brand_98</v>
      </c>
      <c r="AM188" s="31">
        <f t="shared" ca="1" si="7"/>
        <v>0</v>
      </c>
      <c r="AN188" s="31" t="str">
        <f ca="1">IF(INDEX(Tendina_Brand_per_Settore,SERVIZIO!$A$4)=$AL188,$AM188,"")</f>
        <v/>
      </c>
    </row>
    <row r="189" spans="1:40" x14ac:dyDescent="0.25">
      <c r="A189" t="s">
        <v>809</v>
      </c>
      <c r="B189" t="s">
        <v>206</v>
      </c>
      <c r="C189" s="31">
        <v>2.2000000000000002</v>
      </c>
      <c r="D189" s="31">
        <v>0</v>
      </c>
      <c r="E189" s="31">
        <v>2.2000000000000002</v>
      </c>
      <c r="F189" s="31">
        <v>2.2000000000000002</v>
      </c>
      <c r="G189" s="31">
        <v>0</v>
      </c>
      <c r="H189" s="31">
        <v>2.2000000000000002</v>
      </c>
      <c r="I189" s="31">
        <v>2.2000000000000002</v>
      </c>
      <c r="J189" s="31">
        <v>0</v>
      </c>
      <c r="K189" s="31">
        <v>2.2000000000000002</v>
      </c>
      <c r="L189" s="31"/>
      <c r="M189" s="31"/>
      <c r="N189" s="31"/>
      <c r="O189" s="31"/>
      <c r="P189" s="31"/>
      <c r="Q189" s="31"/>
      <c r="R189" s="31"/>
      <c r="S189" s="31"/>
      <c r="T189" s="31"/>
      <c r="U189" s="31"/>
      <c r="V189" s="31"/>
      <c r="W189" s="31"/>
      <c r="X189" s="31"/>
      <c r="Y189" s="31"/>
      <c r="Z189" s="31"/>
      <c r="AA189" s="31"/>
      <c r="AB189" s="31"/>
      <c r="AC189" s="31"/>
      <c r="AD189" s="31"/>
      <c r="AE189" s="31"/>
      <c r="AF189" s="31"/>
      <c r="AG189" s="31">
        <f ca="1">IFERROR(IF(SERVIZIO!$A$3=1,IF(GETPIVOTDATA(CONCATENATE(INDEX(Tendina_Indicatori_Grafico,SERVIZIO!$A$1)),$A$1,"Brand",$A189,"Data",DATE(YEAR(INDEX(Tendina_Data,SERVIZIO!$A$2)),MONTH(INDEX(Tendina_Data,SERVIZIO!$A$2)),1),"Settore",$B189)&lt;&gt;"",GETPIVOTDATA(CONCATENATE(INDEX(Tendina_Indicatori_Grafico,SERVIZIO!$A$1)),$A$1,"Brand",$A189,"Data",DATE(YEAR(INDEX(Tendina_Data,SERVIZIO!$A$2)),MONTH(INDEX(Tendina_Data,SERVIZIO!$A$2)),1),"Settore",$B189),""),IF(AND(GETPIVOTDATA(CONCATENATE(INDEX(Tendina_Indicatori_Grafico,SERVIZIO!$A$1)),$A$1,"Brand",$A189,"Data",DATE(YEAR(INDEX(Tendina_Data,SERVIZIO!$A$2)),MONTH(INDEX(Tendina_Data,SERVIZIO!$A$2)),1),"Settore",INDEX(Tendina_Settori,SERVIZIO!$A$3))&lt;&gt;"",INDEX(Tendina_Settori,SERVIZIO!$A$3)=$B189)=TRUE,GETPIVOTDATA(CONCATENATE(INDEX(Tendina_Indicatori_Grafico,SERVIZIO!$A$1)),$A$1,"Brand",$A189,"Data",DATE(YEAR(INDEX(Tendina_Data,SERVIZIO!$A$2)),MONTH(INDEX(Tendina_Data,SERVIZIO!$A$2)),1),"Settore",INDEX(Tendina_Settori,SERVIZIO!$A$3)),"")),"")</f>
        <v>2.2000000000000002</v>
      </c>
      <c r="AH189" s="31">
        <f ca="1">IF(AG189&lt;&gt;"",AG189-(COUNTIF($AG$4:AG189,AG189)/10000),"")</f>
        <v>2.1994000000000002</v>
      </c>
      <c r="AI189" s="31">
        <f t="shared" ca="1" si="8"/>
        <v>68</v>
      </c>
      <c r="AJ189" s="31"/>
      <c r="AK189" s="31">
        <v>186</v>
      </c>
      <c r="AL189" s="31" t="str">
        <f t="shared" ca="1" si="6"/>
        <v>Brand_99</v>
      </c>
      <c r="AM189" s="31">
        <f t="shared" ca="1" si="7"/>
        <v>0</v>
      </c>
      <c r="AN189" s="31" t="str">
        <f ca="1">IF(INDEX(Tendina_Brand_per_Settore,SERVIZIO!$A$4)=$AL189,$AM189,"")</f>
        <v/>
      </c>
    </row>
    <row r="190" spans="1:40" x14ac:dyDescent="0.25">
      <c r="A190" t="s">
        <v>810</v>
      </c>
      <c r="B190" t="s">
        <v>200</v>
      </c>
      <c r="C190" s="31"/>
      <c r="D190" s="31"/>
      <c r="E190" s="31"/>
      <c r="F190" s="31">
        <v>0</v>
      </c>
      <c r="G190" s="31">
        <v>2</v>
      </c>
      <c r="H190" s="31">
        <v>2</v>
      </c>
      <c r="I190" s="31">
        <v>0</v>
      </c>
      <c r="J190" s="31">
        <v>2</v>
      </c>
      <c r="K190" s="31">
        <v>2</v>
      </c>
      <c r="L190" s="31"/>
      <c r="M190" s="31"/>
      <c r="N190" s="31"/>
      <c r="O190" s="31"/>
      <c r="P190" s="31"/>
      <c r="Q190" s="31"/>
      <c r="R190" s="31"/>
      <c r="S190" s="31"/>
      <c r="T190" s="31"/>
      <c r="U190" s="31"/>
      <c r="V190" s="31"/>
      <c r="W190" s="31"/>
      <c r="X190" s="31"/>
      <c r="Y190" s="31"/>
      <c r="Z190" s="31"/>
      <c r="AA190" s="31"/>
      <c r="AB190" s="31"/>
      <c r="AC190" s="31"/>
      <c r="AD190" s="31"/>
      <c r="AE190" s="31"/>
      <c r="AF190" s="31"/>
      <c r="AG190" s="31">
        <f ca="1">IFERROR(IF(SERVIZIO!$A$3=1,IF(GETPIVOTDATA(CONCATENATE(INDEX(Tendina_Indicatori_Grafico,SERVIZIO!$A$1)),$A$1,"Brand",$A190,"Data",DATE(YEAR(INDEX(Tendina_Data,SERVIZIO!$A$2)),MONTH(INDEX(Tendina_Data,SERVIZIO!$A$2)),1),"Settore",$B190)&lt;&gt;"",GETPIVOTDATA(CONCATENATE(INDEX(Tendina_Indicatori_Grafico,SERVIZIO!$A$1)),$A$1,"Brand",$A190,"Data",DATE(YEAR(INDEX(Tendina_Data,SERVIZIO!$A$2)),MONTH(INDEX(Tendina_Data,SERVIZIO!$A$2)),1),"Settore",$B190),""),IF(AND(GETPIVOTDATA(CONCATENATE(INDEX(Tendina_Indicatori_Grafico,SERVIZIO!$A$1)),$A$1,"Brand",$A190,"Data",DATE(YEAR(INDEX(Tendina_Data,SERVIZIO!$A$2)),MONTH(INDEX(Tendina_Data,SERVIZIO!$A$2)),1),"Settore",INDEX(Tendina_Settori,SERVIZIO!$A$3))&lt;&gt;"",INDEX(Tendina_Settori,SERVIZIO!$A$3)=$B190)=TRUE,GETPIVOTDATA(CONCATENATE(INDEX(Tendina_Indicatori_Grafico,SERVIZIO!$A$1)),$A$1,"Brand",$A190,"Data",DATE(YEAR(INDEX(Tendina_Data,SERVIZIO!$A$2)),MONTH(INDEX(Tendina_Data,SERVIZIO!$A$2)),1),"Settore",INDEX(Tendina_Settori,SERVIZIO!$A$3)),"")),"")</f>
        <v>0</v>
      </c>
      <c r="AH190" s="31">
        <f ca="1">IF(AG190&lt;&gt;"",AG190-(COUNTIF($AG$4:AG190,AG190)/10000),"")</f>
        <v>-8.2000000000000007E-3</v>
      </c>
      <c r="AI190" s="31">
        <f t="shared" ca="1" si="8"/>
        <v>224</v>
      </c>
      <c r="AJ190" s="31"/>
      <c r="AK190" s="31">
        <v>187</v>
      </c>
      <c r="AL190" s="31" t="str">
        <f t="shared" ca="1" si="6"/>
        <v>Brand_101</v>
      </c>
      <c r="AM190" s="31">
        <f t="shared" ca="1" si="7"/>
        <v>0</v>
      </c>
      <c r="AN190" s="31" t="str">
        <f ca="1">IF(INDEX(Tendina_Brand_per_Settore,SERVIZIO!$A$4)=$AL190,$AM190,"")</f>
        <v/>
      </c>
    </row>
    <row r="191" spans="1:40" x14ac:dyDescent="0.25">
      <c r="A191" t="s">
        <v>811</v>
      </c>
      <c r="B191" t="s">
        <v>200</v>
      </c>
      <c r="C191" s="31"/>
      <c r="D191" s="31"/>
      <c r="E191" s="31"/>
      <c r="F191" s="31">
        <v>1</v>
      </c>
      <c r="G191" s="31">
        <v>2</v>
      </c>
      <c r="H191" s="31">
        <v>3</v>
      </c>
      <c r="I191" s="31">
        <v>1</v>
      </c>
      <c r="J191" s="31">
        <v>2</v>
      </c>
      <c r="K191" s="31">
        <v>3</v>
      </c>
      <c r="L191" s="31"/>
      <c r="M191" s="31"/>
      <c r="N191" s="31"/>
      <c r="O191" s="31"/>
      <c r="P191" s="31"/>
      <c r="Q191" s="31"/>
      <c r="R191" s="31"/>
      <c r="S191" s="31"/>
      <c r="T191" s="31"/>
      <c r="U191" s="31"/>
      <c r="V191" s="31"/>
      <c r="W191" s="31"/>
      <c r="X191" s="31"/>
      <c r="Y191" s="31"/>
      <c r="Z191" s="31"/>
      <c r="AA191" s="31"/>
      <c r="AB191" s="31"/>
      <c r="AC191" s="31"/>
      <c r="AD191" s="31"/>
      <c r="AE191" s="31"/>
      <c r="AF191" s="31"/>
      <c r="AG191" s="31">
        <f ca="1">IFERROR(IF(SERVIZIO!$A$3=1,IF(GETPIVOTDATA(CONCATENATE(INDEX(Tendina_Indicatori_Grafico,SERVIZIO!$A$1)),$A$1,"Brand",$A191,"Data",DATE(YEAR(INDEX(Tendina_Data,SERVIZIO!$A$2)),MONTH(INDEX(Tendina_Data,SERVIZIO!$A$2)),1),"Settore",$B191)&lt;&gt;"",GETPIVOTDATA(CONCATENATE(INDEX(Tendina_Indicatori_Grafico,SERVIZIO!$A$1)),$A$1,"Brand",$A191,"Data",DATE(YEAR(INDEX(Tendina_Data,SERVIZIO!$A$2)),MONTH(INDEX(Tendina_Data,SERVIZIO!$A$2)),1),"Settore",$B191),""),IF(AND(GETPIVOTDATA(CONCATENATE(INDEX(Tendina_Indicatori_Grafico,SERVIZIO!$A$1)),$A$1,"Brand",$A191,"Data",DATE(YEAR(INDEX(Tendina_Data,SERVIZIO!$A$2)),MONTH(INDEX(Tendina_Data,SERVIZIO!$A$2)),1),"Settore",INDEX(Tendina_Settori,SERVIZIO!$A$3))&lt;&gt;"",INDEX(Tendina_Settori,SERVIZIO!$A$3)=$B191)=TRUE,GETPIVOTDATA(CONCATENATE(INDEX(Tendina_Indicatori_Grafico,SERVIZIO!$A$1)),$A$1,"Brand",$A191,"Data",DATE(YEAR(INDEX(Tendina_Data,SERVIZIO!$A$2)),MONTH(INDEX(Tendina_Data,SERVIZIO!$A$2)),1),"Settore",INDEX(Tendina_Settori,SERVIZIO!$A$3)),"")),"")</f>
        <v>1</v>
      </c>
      <c r="AH191" s="31">
        <f ca="1">IF(AG191&lt;&gt;"",AG191-(COUNTIF($AG$4:AG191,AG191)/10000),"")</f>
        <v>0.996</v>
      </c>
      <c r="AI191" s="31">
        <f t="shared" ca="1" si="8"/>
        <v>127</v>
      </c>
      <c r="AJ191" s="31"/>
      <c r="AK191" s="31">
        <v>188</v>
      </c>
      <c r="AL191" s="31" t="str">
        <f t="shared" ca="1" si="6"/>
        <v>Brand_104</v>
      </c>
      <c r="AM191" s="31">
        <f t="shared" ca="1" si="7"/>
        <v>0</v>
      </c>
      <c r="AN191" s="31" t="str">
        <f ca="1">IF(INDEX(Tendina_Brand_per_Settore,SERVIZIO!$A$4)=$AL191,$AM191,"")</f>
        <v/>
      </c>
    </row>
    <row r="192" spans="1:40" x14ac:dyDescent="0.25">
      <c r="A192" t="s">
        <v>812</v>
      </c>
      <c r="B192" t="s">
        <v>107</v>
      </c>
      <c r="C192" s="31">
        <v>0</v>
      </c>
      <c r="D192" s="31">
        <v>0</v>
      </c>
      <c r="E192" s="31">
        <v>0</v>
      </c>
      <c r="F192" s="31">
        <v>0</v>
      </c>
      <c r="G192" s="31">
        <v>0.5</v>
      </c>
      <c r="H192" s="31">
        <v>0.5</v>
      </c>
      <c r="I192" s="31">
        <v>0</v>
      </c>
      <c r="J192" s="31">
        <v>0.5</v>
      </c>
      <c r="K192" s="31">
        <v>0.5</v>
      </c>
      <c r="L192" s="31"/>
      <c r="M192" s="31"/>
      <c r="N192" s="31"/>
      <c r="O192" s="31"/>
      <c r="P192" s="31"/>
      <c r="Q192" s="31"/>
      <c r="R192" s="31"/>
      <c r="S192" s="31"/>
      <c r="T192" s="31"/>
      <c r="U192" s="31"/>
      <c r="V192" s="31"/>
      <c r="W192" s="31"/>
      <c r="X192" s="31"/>
      <c r="Y192" s="31"/>
      <c r="Z192" s="31"/>
      <c r="AA192" s="31"/>
      <c r="AB192" s="31"/>
      <c r="AC192" s="31"/>
      <c r="AD192" s="31"/>
      <c r="AE192" s="31"/>
      <c r="AF192" s="31"/>
      <c r="AG192" s="31">
        <f ca="1">IFERROR(IF(SERVIZIO!$A$3=1,IF(GETPIVOTDATA(CONCATENATE(INDEX(Tendina_Indicatori_Grafico,SERVIZIO!$A$1)),$A$1,"Brand",$A192,"Data",DATE(YEAR(INDEX(Tendina_Data,SERVIZIO!$A$2)),MONTH(INDEX(Tendina_Data,SERVIZIO!$A$2)),1),"Settore",$B192)&lt;&gt;"",GETPIVOTDATA(CONCATENATE(INDEX(Tendina_Indicatori_Grafico,SERVIZIO!$A$1)),$A$1,"Brand",$A192,"Data",DATE(YEAR(INDEX(Tendina_Data,SERVIZIO!$A$2)),MONTH(INDEX(Tendina_Data,SERVIZIO!$A$2)),1),"Settore",$B192),""),IF(AND(GETPIVOTDATA(CONCATENATE(INDEX(Tendina_Indicatori_Grafico,SERVIZIO!$A$1)),$A$1,"Brand",$A192,"Data",DATE(YEAR(INDEX(Tendina_Data,SERVIZIO!$A$2)),MONTH(INDEX(Tendina_Data,SERVIZIO!$A$2)),1),"Settore",INDEX(Tendina_Settori,SERVIZIO!$A$3))&lt;&gt;"",INDEX(Tendina_Settori,SERVIZIO!$A$3)=$B192)=TRUE,GETPIVOTDATA(CONCATENATE(INDEX(Tendina_Indicatori_Grafico,SERVIZIO!$A$1)),$A$1,"Brand",$A192,"Data",DATE(YEAR(INDEX(Tendina_Data,SERVIZIO!$A$2)),MONTH(INDEX(Tendina_Data,SERVIZIO!$A$2)),1),"Settore",INDEX(Tendina_Settori,SERVIZIO!$A$3)),"")),"")</f>
        <v>0</v>
      </c>
      <c r="AH192" s="31">
        <f ca="1">IF(AG192&lt;&gt;"",AG192-(COUNTIF($AG$4:AG192,AG192)/10000),"")</f>
        <v>-8.3000000000000001E-3</v>
      </c>
      <c r="AI192" s="31">
        <f t="shared" ca="1" si="8"/>
        <v>225</v>
      </c>
      <c r="AJ192" s="31"/>
      <c r="AK192" s="31">
        <v>189</v>
      </c>
      <c r="AL192" s="31" t="str">
        <f t="shared" ca="1" si="6"/>
        <v>Brand_106</v>
      </c>
      <c r="AM192" s="31">
        <f t="shared" ca="1" si="7"/>
        <v>0</v>
      </c>
      <c r="AN192" s="31" t="str">
        <f ca="1">IF(INDEX(Tendina_Brand_per_Settore,SERVIZIO!$A$4)=$AL192,$AM192,"")</f>
        <v/>
      </c>
    </row>
    <row r="193" spans="1:40" x14ac:dyDescent="0.25">
      <c r="A193" t="s">
        <v>814</v>
      </c>
      <c r="B193" t="s">
        <v>206</v>
      </c>
      <c r="C193" s="31">
        <v>0</v>
      </c>
      <c r="D193" s="31">
        <v>0</v>
      </c>
      <c r="E193" s="31">
        <v>0</v>
      </c>
      <c r="F193" s="31">
        <v>0</v>
      </c>
      <c r="G193" s="31">
        <v>0</v>
      </c>
      <c r="H193" s="31">
        <v>0</v>
      </c>
      <c r="I193" s="31">
        <v>0</v>
      </c>
      <c r="J193" s="31">
        <v>0</v>
      </c>
      <c r="K193" s="31">
        <v>0</v>
      </c>
      <c r="L193" s="31"/>
      <c r="M193" s="31"/>
      <c r="N193" s="31"/>
      <c r="O193" s="31"/>
      <c r="P193" s="31"/>
      <c r="Q193" s="31"/>
      <c r="R193" s="31"/>
      <c r="S193" s="31"/>
      <c r="T193" s="31"/>
      <c r="U193" s="31"/>
      <c r="V193" s="31"/>
      <c r="W193" s="31"/>
      <c r="X193" s="31"/>
      <c r="Y193" s="31"/>
      <c r="Z193" s="31"/>
      <c r="AA193" s="31"/>
      <c r="AB193" s="31"/>
      <c r="AC193" s="31"/>
      <c r="AD193" s="31"/>
      <c r="AE193" s="31"/>
      <c r="AF193" s="31"/>
      <c r="AG193" s="31">
        <f ca="1">IFERROR(IF(SERVIZIO!$A$3=1,IF(GETPIVOTDATA(CONCATENATE(INDEX(Tendina_Indicatori_Grafico,SERVIZIO!$A$1)),$A$1,"Brand",$A193,"Data",DATE(YEAR(INDEX(Tendina_Data,SERVIZIO!$A$2)),MONTH(INDEX(Tendina_Data,SERVIZIO!$A$2)),1),"Settore",$B193)&lt;&gt;"",GETPIVOTDATA(CONCATENATE(INDEX(Tendina_Indicatori_Grafico,SERVIZIO!$A$1)),$A$1,"Brand",$A193,"Data",DATE(YEAR(INDEX(Tendina_Data,SERVIZIO!$A$2)),MONTH(INDEX(Tendina_Data,SERVIZIO!$A$2)),1),"Settore",$B193),""),IF(AND(GETPIVOTDATA(CONCATENATE(INDEX(Tendina_Indicatori_Grafico,SERVIZIO!$A$1)),$A$1,"Brand",$A193,"Data",DATE(YEAR(INDEX(Tendina_Data,SERVIZIO!$A$2)),MONTH(INDEX(Tendina_Data,SERVIZIO!$A$2)),1),"Settore",INDEX(Tendina_Settori,SERVIZIO!$A$3))&lt;&gt;"",INDEX(Tendina_Settori,SERVIZIO!$A$3)=$B193)=TRUE,GETPIVOTDATA(CONCATENATE(INDEX(Tendina_Indicatori_Grafico,SERVIZIO!$A$1)),$A$1,"Brand",$A193,"Data",DATE(YEAR(INDEX(Tendina_Data,SERVIZIO!$A$2)),MONTH(INDEX(Tendina_Data,SERVIZIO!$A$2)),1),"Settore",INDEX(Tendina_Settori,SERVIZIO!$A$3)),"")),"")</f>
        <v>0</v>
      </c>
      <c r="AH193" s="31">
        <f ca="1">IF(AG193&lt;&gt;"",AG193-(COUNTIF($AG$4:AG193,AG193)/10000),"")</f>
        <v>-8.3999999999999995E-3</v>
      </c>
      <c r="AI193" s="31">
        <f t="shared" ca="1" si="8"/>
        <v>226</v>
      </c>
      <c r="AJ193" s="31"/>
      <c r="AK193" s="31">
        <v>190</v>
      </c>
      <c r="AL193" s="31" t="str">
        <f t="shared" ca="1" si="6"/>
        <v>Brand_107</v>
      </c>
      <c r="AM193" s="31">
        <f t="shared" ca="1" si="7"/>
        <v>0</v>
      </c>
      <c r="AN193" s="31" t="str">
        <f ca="1">IF(INDEX(Tendina_Brand_per_Settore,SERVIZIO!$A$4)=$AL193,$AM193,"")</f>
        <v/>
      </c>
    </row>
    <row r="194" spans="1:40" x14ac:dyDescent="0.25">
      <c r="A194" t="s">
        <v>815</v>
      </c>
      <c r="B194" t="s">
        <v>200</v>
      </c>
      <c r="C194" s="31"/>
      <c r="D194" s="31"/>
      <c r="E194" s="31"/>
      <c r="F194" s="31">
        <v>0</v>
      </c>
      <c r="G194" s="31">
        <v>0</v>
      </c>
      <c r="H194" s="31">
        <v>0</v>
      </c>
      <c r="I194" s="31">
        <v>0</v>
      </c>
      <c r="J194" s="31">
        <v>0</v>
      </c>
      <c r="K194" s="31">
        <v>0</v>
      </c>
      <c r="L194" s="31"/>
      <c r="M194" s="31"/>
      <c r="N194" s="31"/>
      <c r="O194" s="31"/>
      <c r="P194" s="31"/>
      <c r="Q194" s="31"/>
      <c r="R194" s="31"/>
      <c r="S194" s="31"/>
      <c r="T194" s="31"/>
      <c r="U194" s="31"/>
      <c r="V194" s="31"/>
      <c r="W194" s="31"/>
      <c r="X194" s="31"/>
      <c r="Y194" s="31"/>
      <c r="Z194" s="31"/>
      <c r="AA194" s="31"/>
      <c r="AB194" s="31"/>
      <c r="AC194" s="31"/>
      <c r="AD194" s="31"/>
      <c r="AE194" s="31"/>
      <c r="AF194" s="31"/>
      <c r="AG194" s="31">
        <f ca="1">IFERROR(IF(SERVIZIO!$A$3=1,IF(GETPIVOTDATA(CONCATENATE(INDEX(Tendina_Indicatori_Grafico,SERVIZIO!$A$1)),$A$1,"Brand",$A194,"Data",DATE(YEAR(INDEX(Tendina_Data,SERVIZIO!$A$2)),MONTH(INDEX(Tendina_Data,SERVIZIO!$A$2)),1),"Settore",$B194)&lt;&gt;"",GETPIVOTDATA(CONCATENATE(INDEX(Tendina_Indicatori_Grafico,SERVIZIO!$A$1)),$A$1,"Brand",$A194,"Data",DATE(YEAR(INDEX(Tendina_Data,SERVIZIO!$A$2)),MONTH(INDEX(Tendina_Data,SERVIZIO!$A$2)),1),"Settore",$B194),""),IF(AND(GETPIVOTDATA(CONCATENATE(INDEX(Tendina_Indicatori_Grafico,SERVIZIO!$A$1)),$A$1,"Brand",$A194,"Data",DATE(YEAR(INDEX(Tendina_Data,SERVIZIO!$A$2)),MONTH(INDEX(Tendina_Data,SERVIZIO!$A$2)),1),"Settore",INDEX(Tendina_Settori,SERVIZIO!$A$3))&lt;&gt;"",INDEX(Tendina_Settori,SERVIZIO!$A$3)=$B194)=TRUE,GETPIVOTDATA(CONCATENATE(INDEX(Tendina_Indicatori_Grafico,SERVIZIO!$A$1)),$A$1,"Brand",$A194,"Data",DATE(YEAR(INDEX(Tendina_Data,SERVIZIO!$A$2)),MONTH(INDEX(Tendina_Data,SERVIZIO!$A$2)),1),"Settore",INDEX(Tendina_Settori,SERVIZIO!$A$3)),"")),"")</f>
        <v>0</v>
      </c>
      <c r="AH194" s="31">
        <f ca="1">IF(AG194&lt;&gt;"",AG194-(COUNTIF($AG$4:AG194,AG194)/10000),"")</f>
        <v>-8.5000000000000006E-3</v>
      </c>
      <c r="AI194" s="31">
        <f t="shared" ca="1" si="8"/>
        <v>227</v>
      </c>
      <c r="AJ194" s="31"/>
      <c r="AK194" s="31">
        <v>191</v>
      </c>
      <c r="AL194" s="31" t="str">
        <f t="shared" ca="1" si="6"/>
        <v>Brand_111</v>
      </c>
      <c r="AM194" s="31">
        <f t="shared" ca="1" si="7"/>
        <v>0</v>
      </c>
      <c r="AN194" s="31" t="str">
        <f ca="1">IF(INDEX(Tendina_Brand_per_Settore,SERVIZIO!$A$4)=$AL194,$AM194,"")</f>
        <v/>
      </c>
    </row>
    <row r="195" spans="1:40" x14ac:dyDescent="0.25">
      <c r="A195" t="s">
        <v>816</v>
      </c>
      <c r="B195" t="s">
        <v>200</v>
      </c>
      <c r="C195" s="31"/>
      <c r="D195" s="31"/>
      <c r="E195" s="31"/>
      <c r="F195" s="31">
        <v>0</v>
      </c>
      <c r="G195" s="31">
        <v>1</v>
      </c>
      <c r="H195" s="31">
        <v>1</v>
      </c>
      <c r="I195" s="31">
        <v>0</v>
      </c>
      <c r="J195" s="31">
        <v>1</v>
      </c>
      <c r="K195" s="31">
        <v>1</v>
      </c>
      <c r="L195" s="31"/>
      <c r="M195" s="31"/>
      <c r="N195" s="31"/>
      <c r="O195" s="31"/>
      <c r="P195" s="31"/>
      <c r="Q195" s="31"/>
      <c r="R195" s="31"/>
      <c r="S195" s="31"/>
      <c r="T195" s="31"/>
      <c r="U195" s="31"/>
      <c r="V195" s="31"/>
      <c r="W195" s="31"/>
      <c r="X195" s="31"/>
      <c r="Y195" s="31"/>
      <c r="Z195" s="31"/>
      <c r="AA195" s="31"/>
      <c r="AB195" s="31"/>
      <c r="AC195" s="31"/>
      <c r="AD195" s="31"/>
      <c r="AE195" s="31"/>
      <c r="AF195" s="31"/>
      <c r="AG195" s="31">
        <f ca="1">IFERROR(IF(SERVIZIO!$A$3=1,IF(GETPIVOTDATA(CONCATENATE(INDEX(Tendina_Indicatori_Grafico,SERVIZIO!$A$1)),$A$1,"Brand",$A195,"Data",DATE(YEAR(INDEX(Tendina_Data,SERVIZIO!$A$2)),MONTH(INDEX(Tendina_Data,SERVIZIO!$A$2)),1),"Settore",$B195)&lt;&gt;"",GETPIVOTDATA(CONCATENATE(INDEX(Tendina_Indicatori_Grafico,SERVIZIO!$A$1)),$A$1,"Brand",$A195,"Data",DATE(YEAR(INDEX(Tendina_Data,SERVIZIO!$A$2)),MONTH(INDEX(Tendina_Data,SERVIZIO!$A$2)),1),"Settore",$B195),""),IF(AND(GETPIVOTDATA(CONCATENATE(INDEX(Tendina_Indicatori_Grafico,SERVIZIO!$A$1)),$A$1,"Brand",$A195,"Data",DATE(YEAR(INDEX(Tendina_Data,SERVIZIO!$A$2)),MONTH(INDEX(Tendina_Data,SERVIZIO!$A$2)),1),"Settore",INDEX(Tendina_Settori,SERVIZIO!$A$3))&lt;&gt;"",INDEX(Tendina_Settori,SERVIZIO!$A$3)=$B195)=TRUE,GETPIVOTDATA(CONCATENATE(INDEX(Tendina_Indicatori_Grafico,SERVIZIO!$A$1)),$A$1,"Brand",$A195,"Data",DATE(YEAR(INDEX(Tendina_Data,SERVIZIO!$A$2)),MONTH(INDEX(Tendina_Data,SERVIZIO!$A$2)),1),"Settore",INDEX(Tendina_Settori,SERVIZIO!$A$3)),"")),"")</f>
        <v>0</v>
      </c>
      <c r="AH195" s="31">
        <f ca="1">IF(AG195&lt;&gt;"",AG195-(COUNTIF($AG$4:AG195,AG195)/10000),"")</f>
        <v>-8.6E-3</v>
      </c>
      <c r="AI195" s="31">
        <f t="shared" ca="1" si="8"/>
        <v>228</v>
      </c>
      <c r="AJ195" s="31"/>
      <c r="AK195" s="31">
        <v>192</v>
      </c>
      <c r="AL195" s="31" t="str">
        <f t="shared" ca="1" si="6"/>
        <v>Brand_113</v>
      </c>
      <c r="AM195" s="31">
        <f t="shared" ca="1" si="7"/>
        <v>0</v>
      </c>
      <c r="AN195" s="31" t="str">
        <f ca="1">IF(INDEX(Tendina_Brand_per_Settore,SERVIZIO!$A$4)=$AL195,$AM195,"")</f>
        <v/>
      </c>
    </row>
    <row r="196" spans="1:40" x14ac:dyDescent="0.25">
      <c r="A196" t="s">
        <v>817</v>
      </c>
      <c r="B196" t="s">
        <v>200</v>
      </c>
      <c r="C196" s="31">
        <v>8.5</v>
      </c>
      <c r="D196" s="31">
        <v>0</v>
      </c>
      <c r="E196" s="31">
        <v>8.5</v>
      </c>
      <c r="F196" s="31">
        <v>8.5</v>
      </c>
      <c r="G196" s="31">
        <v>5</v>
      </c>
      <c r="H196" s="31">
        <v>13.5</v>
      </c>
      <c r="I196" s="31">
        <v>8.5</v>
      </c>
      <c r="J196" s="31">
        <v>5</v>
      </c>
      <c r="K196" s="31">
        <v>13.5</v>
      </c>
      <c r="L196" s="31"/>
      <c r="M196" s="31"/>
      <c r="N196" s="31"/>
      <c r="O196" s="31"/>
      <c r="P196" s="31"/>
      <c r="Q196" s="31"/>
      <c r="R196" s="31"/>
      <c r="S196" s="31"/>
      <c r="T196" s="31"/>
      <c r="U196" s="31"/>
      <c r="V196" s="31"/>
      <c r="W196" s="31"/>
      <c r="X196" s="31"/>
      <c r="Y196" s="31"/>
      <c r="Z196" s="31"/>
      <c r="AA196" s="31"/>
      <c r="AB196" s="31"/>
      <c r="AC196" s="31"/>
      <c r="AD196" s="31"/>
      <c r="AE196" s="31"/>
      <c r="AF196" s="31"/>
      <c r="AG196" s="31">
        <f ca="1">IFERROR(IF(SERVIZIO!$A$3=1,IF(GETPIVOTDATA(CONCATENATE(INDEX(Tendina_Indicatori_Grafico,SERVIZIO!$A$1)),$A$1,"Brand",$A196,"Data",DATE(YEAR(INDEX(Tendina_Data,SERVIZIO!$A$2)),MONTH(INDEX(Tendina_Data,SERVIZIO!$A$2)),1),"Settore",$B196)&lt;&gt;"",GETPIVOTDATA(CONCATENATE(INDEX(Tendina_Indicatori_Grafico,SERVIZIO!$A$1)),$A$1,"Brand",$A196,"Data",DATE(YEAR(INDEX(Tendina_Data,SERVIZIO!$A$2)),MONTH(INDEX(Tendina_Data,SERVIZIO!$A$2)),1),"Settore",$B196),""),IF(AND(GETPIVOTDATA(CONCATENATE(INDEX(Tendina_Indicatori_Grafico,SERVIZIO!$A$1)),$A$1,"Brand",$A196,"Data",DATE(YEAR(INDEX(Tendina_Data,SERVIZIO!$A$2)),MONTH(INDEX(Tendina_Data,SERVIZIO!$A$2)),1),"Settore",INDEX(Tendina_Settori,SERVIZIO!$A$3))&lt;&gt;"",INDEX(Tendina_Settori,SERVIZIO!$A$3)=$B196)=TRUE,GETPIVOTDATA(CONCATENATE(INDEX(Tendina_Indicatori_Grafico,SERVIZIO!$A$1)),$A$1,"Brand",$A196,"Data",DATE(YEAR(INDEX(Tendina_Data,SERVIZIO!$A$2)),MONTH(INDEX(Tendina_Data,SERVIZIO!$A$2)),1),"Settore",INDEX(Tendina_Settori,SERVIZIO!$A$3)),"")),"")</f>
        <v>8.5</v>
      </c>
      <c r="AH196" s="31">
        <f ca="1">IF(AG196&lt;&gt;"",AG196-(COUNTIF($AG$4:AG196,AG196)/10000),"")</f>
        <v>8.4995999999999992</v>
      </c>
      <c r="AI196" s="31">
        <f t="shared" ca="1" si="8"/>
        <v>5</v>
      </c>
      <c r="AJ196" s="31"/>
      <c r="AK196" s="31">
        <v>193</v>
      </c>
      <c r="AL196" s="31" t="str">
        <f t="shared" ref="AL196:AL259" ca="1" si="9">IFERROR(INDEX($A$3:$A$1002,MATCH($AK196,$AI$3:$AI$1002,0)),"")</f>
        <v>Brand_119</v>
      </c>
      <c r="AM196" s="31">
        <f t="shared" ref="AM196:AM259" ca="1" si="10">IFERROR(INDEX($AG$3:$AG$1002,MATCH($AK196,$AI$3:$AI$1002,0)),"")</f>
        <v>0</v>
      </c>
      <c r="AN196" s="31" t="str">
        <f ca="1">IF(INDEX(Tendina_Brand_per_Settore,SERVIZIO!$A$4)=$AL196,$AM196,"")</f>
        <v/>
      </c>
    </row>
    <row r="197" spans="1:40" x14ac:dyDescent="0.25">
      <c r="A197" t="s">
        <v>818</v>
      </c>
      <c r="B197" t="s">
        <v>200</v>
      </c>
      <c r="C197" s="31">
        <v>4.7</v>
      </c>
      <c r="D197" s="31">
        <v>0</v>
      </c>
      <c r="E197" s="31">
        <v>4.7</v>
      </c>
      <c r="F197" s="31">
        <v>4.7</v>
      </c>
      <c r="G197" s="31">
        <v>3</v>
      </c>
      <c r="H197" s="31">
        <v>7.7</v>
      </c>
      <c r="I197" s="31">
        <v>4.7</v>
      </c>
      <c r="J197" s="31">
        <v>3</v>
      </c>
      <c r="K197" s="31">
        <v>7.7</v>
      </c>
      <c r="L197" s="31"/>
      <c r="M197" s="31"/>
      <c r="N197" s="31"/>
      <c r="O197" s="31"/>
      <c r="P197" s="31"/>
      <c r="Q197" s="31"/>
      <c r="R197" s="31"/>
      <c r="S197" s="31"/>
      <c r="T197" s="31"/>
      <c r="U197" s="31"/>
      <c r="V197" s="31"/>
      <c r="W197" s="31"/>
      <c r="X197" s="31"/>
      <c r="Y197" s="31"/>
      <c r="Z197" s="31"/>
      <c r="AA197" s="31"/>
      <c r="AB197" s="31"/>
      <c r="AC197" s="31"/>
      <c r="AD197" s="31"/>
      <c r="AE197" s="31"/>
      <c r="AF197" s="31"/>
      <c r="AG197" s="31">
        <f ca="1">IFERROR(IF(SERVIZIO!$A$3=1,IF(GETPIVOTDATA(CONCATENATE(INDEX(Tendina_Indicatori_Grafico,SERVIZIO!$A$1)),$A$1,"Brand",$A197,"Data",DATE(YEAR(INDEX(Tendina_Data,SERVIZIO!$A$2)),MONTH(INDEX(Tendina_Data,SERVIZIO!$A$2)),1),"Settore",$B197)&lt;&gt;"",GETPIVOTDATA(CONCATENATE(INDEX(Tendina_Indicatori_Grafico,SERVIZIO!$A$1)),$A$1,"Brand",$A197,"Data",DATE(YEAR(INDEX(Tendina_Data,SERVIZIO!$A$2)),MONTH(INDEX(Tendina_Data,SERVIZIO!$A$2)),1),"Settore",$B197),""),IF(AND(GETPIVOTDATA(CONCATENATE(INDEX(Tendina_Indicatori_Grafico,SERVIZIO!$A$1)),$A$1,"Brand",$A197,"Data",DATE(YEAR(INDEX(Tendina_Data,SERVIZIO!$A$2)),MONTH(INDEX(Tendina_Data,SERVIZIO!$A$2)),1),"Settore",INDEX(Tendina_Settori,SERVIZIO!$A$3))&lt;&gt;"",INDEX(Tendina_Settori,SERVIZIO!$A$3)=$B197)=TRUE,GETPIVOTDATA(CONCATENATE(INDEX(Tendina_Indicatori_Grafico,SERVIZIO!$A$1)),$A$1,"Brand",$A197,"Data",DATE(YEAR(INDEX(Tendina_Data,SERVIZIO!$A$2)),MONTH(INDEX(Tendina_Data,SERVIZIO!$A$2)),1),"Settore",INDEX(Tendina_Settori,SERVIZIO!$A$3)),"")),"")</f>
        <v>4.7</v>
      </c>
      <c r="AH197" s="31">
        <f ca="1">IF(AG197&lt;&gt;"",AG197-(COUNTIF($AG$4:AG197,AG197)/10000),"")</f>
        <v>4.6993</v>
      </c>
      <c r="AI197" s="31">
        <f t="shared" ref="AI197:AI260" ca="1" si="11">IFERROR(RANK($AH197,$AH$4:$AH$1003),"")</f>
        <v>25</v>
      </c>
      <c r="AJ197" s="31"/>
      <c r="AK197" s="31">
        <v>194</v>
      </c>
      <c r="AL197" s="31" t="str">
        <f t="shared" ca="1" si="9"/>
        <v>Brand_121</v>
      </c>
      <c r="AM197" s="31">
        <f t="shared" ca="1" si="10"/>
        <v>0</v>
      </c>
      <c r="AN197" s="31" t="str">
        <f ca="1">IF(INDEX(Tendina_Brand_per_Settore,SERVIZIO!$A$4)=$AL197,$AM197,"")</f>
        <v/>
      </c>
    </row>
    <row r="198" spans="1:40" x14ac:dyDescent="0.25">
      <c r="A198" t="s">
        <v>819</v>
      </c>
      <c r="B198" t="s">
        <v>214</v>
      </c>
      <c r="C198" s="31">
        <v>1.5</v>
      </c>
      <c r="D198" s="31">
        <v>0</v>
      </c>
      <c r="E198" s="31">
        <v>1.5</v>
      </c>
      <c r="F198" s="31">
        <v>1.5</v>
      </c>
      <c r="G198" s="31">
        <v>0.5</v>
      </c>
      <c r="H198" s="31">
        <v>2</v>
      </c>
      <c r="I198" s="31">
        <v>1.5</v>
      </c>
      <c r="J198" s="31">
        <v>0.5</v>
      </c>
      <c r="K198" s="31">
        <v>2</v>
      </c>
      <c r="L198" s="31"/>
      <c r="M198" s="31"/>
      <c r="N198" s="31"/>
      <c r="O198" s="31"/>
      <c r="P198" s="31"/>
      <c r="Q198" s="31"/>
      <c r="R198" s="31"/>
      <c r="S198" s="31"/>
      <c r="T198" s="31"/>
      <c r="U198" s="31"/>
      <c r="V198" s="31"/>
      <c r="W198" s="31"/>
      <c r="X198" s="31"/>
      <c r="Y198" s="31"/>
      <c r="Z198" s="31"/>
      <c r="AA198" s="31"/>
      <c r="AB198" s="31"/>
      <c r="AC198" s="31"/>
      <c r="AD198" s="31"/>
      <c r="AE198" s="31"/>
      <c r="AF198" s="31"/>
      <c r="AG198" s="31">
        <f ca="1">IFERROR(IF(SERVIZIO!$A$3=1,IF(GETPIVOTDATA(CONCATENATE(INDEX(Tendina_Indicatori_Grafico,SERVIZIO!$A$1)),$A$1,"Brand",$A198,"Data",DATE(YEAR(INDEX(Tendina_Data,SERVIZIO!$A$2)),MONTH(INDEX(Tendina_Data,SERVIZIO!$A$2)),1),"Settore",$B198)&lt;&gt;"",GETPIVOTDATA(CONCATENATE(INDEX(Tendina_Indicatori_Grafico,SERVIZIO!$A$1)),$A$1,"Brand",$A198,"Data",DATE(YEAR(INDEX(Tendina_Data,SERVIZIO!$A$2)),MONTH(INDEX(Tendina_Data,SERVIZIO!$A$2)),1),"Settore",$B198),""),IF(AND(GETPIVOTDATA(CONCATENATE(INDEX(Tendina_Indicatori_Grafico,SERVIZIO!$A$1)),$A$1,"Brand",$A198,"Data",DATE(YEAR(INDEX(Tendina_Data,SERVIZIO!$A$2)),MONTH(INDEX(Tendina_Data,SERVIZIO!$A$2)),1),"Settore",INDEX(Tendina_Settori,SERVIZIO!$A$3))&lt;&gt;"",INDEX(Tendina_Settori,SERVIZIO!$A$3)=$B198)=TRUE,GETPIVOTDATA(CONCATENATE(INDEX(Tendina_Indicatori_Grafico,SERVIZIO!$A$1)),$A$1,"Brand",$A198,"Data",DATE(YEAR(INDEX(Tendina_Data,SERVIZIO!$A$2)),MONTH(INDEX(Tendina_Data,SERVIZIO!$A$2)),1),"Settore",INDEX(Tendina_Settori,SERVIZIO!$A$3)),"")),"")</f>
        <v>1.5</v>
      </c>
      <c r="AH198" s="31">
        <f ca="1">IF(AG198&lt;&gt;"",AG198-(COUNTIF($AG$4:AG198,AG198)/10000),"")</f>
        <v>1.4994000000000001</v>
      </c>
      <c r="AI198" s="31">
        <f t="shared" ca="1" si="11"/>
        <v>86</v>
      </c>
      <c r="AJ198" s="31"/>
      <c r="AK198" s="31">
        <v>195</v>
      </c>
      <c r="AL198" s="31" t="str">
        <f t="shared" ca="1" si="9"/>
        <v>Brand_122</v>
      </c>
      <c r="AM198" s="31">
        <f t="shared" ca="1" si="10"/>
        <v>0</v>
      </c>
      <c r="AN198" s="31" t="str">
        <f ca="1">IF(INDEX(Tendina_Brand_per_Settore,SERVIZIO!$A$4)=$AL198,$AM198,"")</f>
        <v/>
      </c>
    </row>
    <row r="199" spans="1:40" x14ac:dyDescent="0.25">
      <c r="A199" t="s">
        <v>820</v>
      </c>
      <c r="B199" t="s">
        <v>206</v>
      </c>
      <c r="C199" s="31">
        <v>0</v>
      </c>
      <c r="D199" s="31">
        <v>0</v>
      </c>
      <c r="E199" s="31">
        <v>0</v>
      </c>
      <c r="F199" s="31">
        <v>0</v>
      </c>
      <c r="G199" s="31">
        <v>0</v>
      </c>
      <c r="H199" s="31">
        <v>0</v>
      </c>
      <c r="I199" s="31">
        <v>0</v>
      </c>
      <c r="J199" s="31">
        <v>0</v>
      </c>
      <c r="K199" s="31">
        <v>0</v>
      </c>
      <c r="L199" s="31"/>
      <c r="M199" s="31"/>
      <c r="N199" s="31"/>
      <c r="O199" s="31"/>
      <c r="P199" s="31"/>
      <c r="Q199" s="31"/>
      <c r="R199" s="31"/>
      <c r="S199" s="31"/>
      <c r="T199" s="31"/>
      <c r="U199" s="31"/>
      <c r="V199" s="31"/>
      <c r="W199" s="31"/>
      <c r="X199" s="31"/>
      <c r="Y199" s="31"/>
      <c r="Z199" s="31"/>
      <c r="AA199" s="31"/>
      <c r="AB199" s="31"/>
      <c r="AC199" s="31"/>
      <c r="AD199" s="31"/>
      <c r="AE199" s="31"/>
      <c r="AF199" s="31"/>
      <c r="AG199" s="31">
        <f ca="1">IFERROR(IF(SERVIZIO!$A$3=1,IF(GETPIVOTDATA(CONCATENATE(INDEX(Tendina_Indicatori_Grafico,SERVIZIO!$A$1)),$A$1,"Brand",$A199,"Data",DATE(YEAR(INDEX(Tendina_Data,SERVIZIO!$A$2)),MONTH(INDEX(Tendina_Data,SERVIZIO!$A$2)),1),"Settore",$B199)&lt;&gt;"",GETPIVOTDATA(CONCATENATE(INDEX(Tendina_Indicatori_Grafico,SERVIZIO!$A$1)),$A$1,"Brand",$A199,"Data",DATE(YEAR(INDEX(Tendina_Data,SERVIZIO!$A$2)),MONTH(INDEX(Tendina_Data,SERVIZIO!$A$2)),1),"Settore",$B199),""),IF(AND(GETPIVOTDATA(CONCATENATE(INDEX(Tendina_Indicatori_Grafico,SERVIZIO!$A$1)),$A$1,"Brand",$A199,"Data",DATE(YEAR(INDEX(Tendina_Data,SERVIZIO!$A$2)),MONTH(INDEX(Tendina_Data,SERVIZIO!$A$2)),1),"Settore",INDEX(Tendina_Settori,SERVIZIO!$A$3))&lt;&gt;"",INDEX(Tendina_Settori,SERVIZIO!$A$3)=$B199)=TRUE,GETPIVOTDATA(CONCATENATE(INDEX(Tendina_Indicatori_Grafico,SERVIZIO!$A$1)),$A$1,"Brand",$A199,"Data",DATE(YEAR(INDEX(Tendina_Data,SERVIZIO!$A$2)),MONTH(INDEX(Tendina_Data,SERVIZIO!$A$2)),1),"Settore",INDEX(Tendina_Settori,SERVIZIO!$A$3)),"")),"")</f>
        <v>0</v>
      </c>
      <c r="AH199" s="31">
        <f ca="1">IF(AG199&lt;&gt;"",AG199-(COUNTIF($AG$4:AG199,AG199)/10000),"")</f>
        <v>-8.6999999999999994E-3</v>
      </c>
      <c r="AI199" s="31">
        <f t="shared" ca="1" si="11"/>
        <v>229</v>
      </c>
      <c r="AJ199" s="31"/>
      <c r="AK199" s="31">
        <v>196</v>
      </c>
      <c r="AL199" s="31" t="str">
        <f t="shared" ca="1" si="9"/>
        <v>Brand_124</v>
      </c>
      <c r="AM199" s="31">
        <f t="shared" ca="1" si="10"/>
        <v>0</v>
      </c>
      <c r="AN199" s="31" t="str">
        <f ca="1">IF(INDEX(Tendina_Brand_per_Settore,SERVIZIO!$A$4)=$AL199,$AM199,"")</f>
        <v/>
      </c>
    </row>
    <row r="200" spans="1:40" x14ac:dyDescent="0.25">
      <c r="A200" t="s">
        <v>823</v>
      </c>
      <c r="B200" t="s">
        <v>214</v>
      </c>
      <c r="C200" s="31">
        <v>0.5</v>
      </c>
      <c r="D200" s="31">
        <v>0</v>
      </c>
      <c r="E200" s="31">
        <v>0.5</v>
      </c>
      <c r="F200" s="31">
        <v>0.5</v>
      </c>
      <c r="G200" s="31">
        <v>0.5</v>
      </c>
      <c r="H200" s="31">
        <v>1</v>
      </c>
      <c r="I200" s="31">
        <v>0.5</v>
      </c>
      <c r="J200" s="31">
        <v>0.5</v>
      </c>
      <c r="K200" s="31">
        <v>1</v>
      </c>
      <c r="L200" s="31"/>
      <c r="M200" s="31"/>
      <c r="N200" s="31"/>
      <c r="O200" s="31"/>
      <c r="P200" s="31"/>
      <c r="Q200" s="31"/>
      <c r="R200" s="31"/>
      <c r="S200" s="31"/>
      <c r="T200" s="31"/>
      <c r="U200" s="31"/>
      <c r="V200" s="31"/>
      <c r="W200" s="31"/>
      <c r="X200" s="31"/>
      <c r="Y200" s="31"/>
      <c r="Z200" s="31"/>
      <c r="AA200" s="31"/>
      <c r="AB200" s="31"/>
      <c r="AC200" s="31"/>
      <c r="AD200" s="31"/>
      <c r="AE200" s="31"/>
      <c r="AF200" s="31"/>
      <c r="AG200" s="31">
        <f ca="1">IFERROR(IF(SERVIZIO!$A$3=1,IF(GETPIVOTDATA(CONCATENATE(INDEX(Tendina_Indicatori_Grafico,SERVIZIO!$A$1)),$A$1,"Brand",$A200,"Data",DATE(YEAR(INDEX(Tendina_Data,SERVIZIO!$A$2)),MONTH(INDEX(Tendina_Data,SERVIZIO!$A$2)),1),"Settore",$B200)&lt;&gt;"",GETPIVOTDATA(CONCATENATE(INDEX(Tendina_Indicatori_Grafico,SERVIZIO!$A$1)),$A$1,"Brand",$A200,"Data",DATE(YEAR(INDEX(Tendina_Data,SERVIZIO!$A$2)),MONTH(INDEX(Tendina_Data,SERVIZIO!$A$2)),1),"Settore",$B200),""),IF(AND(GETPIVOTDATA(CONCATENATE(INDEX(Tendina_Indicatori_Grafico,SERVIZIO!$A$1)),$A$1,"Brand",$A200,"Data",DATE(YEAR(INDEX(Tendina_Data,SERVIZIO!$A$2)),MONTH(INDEX(Tendina_Data,SERVIZIO!$A$2)),1),"Settore",INDEX(Tendina_Settori,SERVIZIO!$A$3))&lt;&gt;"",INDEX(Tendina_Settori,SERVIZIO!$A$3)=$B200)=TRUE,GETPIVOTDATA(CONCATENATE(INDEX(Tendina_Indicatori_Grafico,SERVIZIO!$A$1)),$A$1,"Brand",$A200,"Data",DATE(YEAR(INDEX(Tendina_Data,SERVIZIO!$A$2)),MONTH(INDEX(Tendina_Data,SERVIZIO!$A$2)),1),"Settore",INDEX(Tendina_Settori,SERVIZIO!$A$3)),"")),"")</f>
        <v>0.5</v>
      </c>
      <c r="AH200" s="31">
        <f ca="1">IF(AG200&lt;&gt;"",AG200-(COUNTIF($AG$4:AG200,AG200)/10000),"")</f>
        <v>0.49959999999999999</v>
      </c>
      <c r="AI200" s="31">
        <f t="shared" ca="1" si="11"/>
        <v>141</v>
      </c>
      <c r="AJ200" s="31"/>
      <c r="AK200" s="31">
        <v>197</v>
      </c>
      <c r="AL200" s="31" t="str">
        <f t="shared" ca="1" si="9"/>
        <v>Brand_128</v>
      </c>
      <c r="AM200" s="31">
        <f t="shared" ca="1" si="10"/>
        <v>0</v>
      </c>
      <c r="AN200" s="31" t="str">
        <f ca="1">IF(INDEX(Tendina_Brand_per_Settore,SERVIZIO!$A$4)=$AL200,$AM200,"")</f>
        <v/>
      </c>
    </row>
    <row r="201" spans="1:40" x14ac:dyDescent="0.25">
      <c r="A201" t="s">
        <v>824</v>
      </c>
      <c r="B201" t="s">
        <v>206</v>
      </c>
      <c r="C201" s="31">
        <v>0</v>
      </c>
      <c r="D201" s="31">
        <v>0</v>
      </c>
      <c r="E201" s="31">
        <v>0</v>
      </c>
      <c r="F201" s="31">
        <v>0</v>
      </c>
      <c r="G201" s="31">
        <v>0</v>
      </c>
      <c r="H201" s="31">
        <v>0</v>
      </c>
      <c r="I201" s="31">
        <v>0</v>
      </c>
      <c r="J201" s="31">
        <v>0</v>
      </c>
      <c r="K201" s="31">
        <v>0</v>
      </c>
      <c r="L201" s="31"/>
      <c r="M201" s="31"/>
      <c r="N201" s="31"/>
      <c r="O201" s="31"/>
      <c r="P201" s="31"/>
      <c r="Q201" s="31"/>
      <c r="R201" s="31"/>
      <c r="S201" s="31"/>
      <c r="T201" s="31"/>
      <c r="U201" s="31"/>
      <c r="V201" s="31"/>
      <c r="W201" s="31"/>
      <c r="X201" s="31"/>
      <c r="Y201" s="31"/>
      <c r="Z201" s="31"/>
      <c r="AA201" s="31"/>
      <c r="AB201" s="31"/>
      <c r="AC201" s="31"/>
      <c r="AD201" s="31"/>
      <c r="AE201" s="31"/>
      <c r="AF201" s="31"/>
      <c r="AG201" s="31">
        <f ca="1">IFERROR(IF(SERVIZIO!$A$3=1,IF(GETPIVOTDATA(CONCATENATE(INDEX(Tendina_Indicatori_Grafico,SERVIZIO!$A$1)),$A$1,"Brand",$A201,"Data",DATE(YEAR(INDEX(Tendina_Data,SERVIZIO!$A$2)),MONTH(INDEX(Tendina_Data,SERVIZIO!$A$2)),1),"Settore",$B201)&lt;&gt;"",GETPIVOTDATA(CONCATENATE(INDEX(Tendina_Indicatori_Grafico,SERVIZIO!$A$1)),$A$1,"Brand",$A201,"Data",DATE(YEAR(INDEX(Tendina_Data,SERVIZIO!$A$2)),MONTH(INDEX(Tendina_Data,SERVIZIO!$A$2)),1),"Settore",$B201),""),IF(AND(GETPIVOTDATA(CONCATENATE(INDEX(Tendina_Indicatori_Grafico,SERVIZIO!$A$1)),$A$1,"Brand",$A201,"Data",DATE(YEAR(INDEX(Tendina_Data,SERVIZIO!$A$2)),MONTH(INDEX(Tendina_Data,SERVIZIO!$A$2)),1),"Settore",INDEX(Tendina_Settori,SERVIZIO!$A$3))&lt;&gt;"",INDEX(Tendina_Settori,SERVIZIO!$A$3)=$B201)=TRUE,GETPIVOTDATA(CONCATENATE(INDEX(Tendina_Indicatori_Grafico,SERVIZIO!$A$1)),$A$1,"Brand",$A201,"Data",DATE(YEAR(INDEX(Tendina_Data,SERVIZIO!$A$2)),MONTH(INDEX(Tendina_Data,SERVIZIO!$A$2)),1),"Settore",INDEX(Tendina_Settori,SERVIZIO!$A$3)),"")),"")</f>
        <v>0</v>
      </c>
      <c r="AH201" s="31">
        <f ca="1">IF(AG201&lt;&gt;"",AG201-(COUNTIF($AG$4:AG201,AG201)/10000),"")</f>
        <v>-8.8000000000000005E-3</v>
      </c>
      <c r="AI201" s="31">
        <f t="shared" ca="1" si="11"/>
        <v>230</v>
      </c>
      <c r="AJ201" s="31"/>
      <c r="AK201" s="31">
        <v>198</v>
      </c>
      <c r="AL201" s="31" t="str">
        <f t="shared" ca="1" si="9"/>
        <v>Brand_129</v>
      </c>
      <c r="AM201" s="31">
        <f t="shared" ca="1" si="10"/>
        <v>0</v>
      </c>
      <c r="AN201" s="31" t="str">
        <f ca="1">IF(INDEX(Tendina_Brand_per_Settore,SERVIZIO!$A$4)=$AL201,$AM201,"")</f>
        <v/>
      </c>
    </row>
    <row r="202" spans="1:40" x14ac:dyDescent="0.25">
      <c r="A202" t="s">
        <v>825</v>
      </c>
      <c r="B202" t="s">
        <v>222</v>
      </c>
      <c r="C202" s="31"/>
      <c r="D202" s="31"/>
      <c r="E202" s="31"/>
      <c r="F202" s="31">
        <v>1</v>
      </c>
      <c r="G202" s="31">
        <v>1</v>
      </c>
      <c r="H202" s="31">
        <v>2</v>
      </c>
      <c r="I202" s="31">
        <v>1</v>
      </c>
      <c r="J202" s="31">
        <v>1</v>
      </c>
      <c r="K202" s="31">
        <v>2</v>
      </c>
      <c r="L202" s="31"/>
      <c r="M202" s="31"/>
      <c r="N202" s="31"/>
      <c r="O202" s="31"/>
      <c r="P202" s="31"/>
      <c r="Q202" s="31"/>
      <c r="R202" s="31"/>
      <c r="S202" s="31"/>
      <c r="T202" s="31"/>
      <c r="U202" s="31"/>
      <c r="V202" s="31"/>
      <c r="W202" s="31"/>
      <c r="X202" s="31"/>
      <c r="Y202" s="31"/>
      <c r="Z202" s="31"/>
      <c r="AA202" s="31"/>
      <c r="AB202" s="31"/>
      <c r="AC202" s="31"/>
      <c r="AD202" s="31"/>
      <c r="AE202" s="31"/>
      <c r="AF202" s="31"/>
      <c r="AG202" s="31">
        <f ca="1">IFERROR(IF(SERVIZIO!$A$3=1,IF(GETPIVOTDATA(CONCATENATE(INDEX(Tendina_Indicatori_Grafico,SERVIZIO!$A$1)),$A$1,"Brand",$A202,"Data",DATE(YEAR(INDEX(Tendina_Data,SERVIZIO!$A$2)),MONTH(INDEX(Tendina_Data,SERVIZIO!$A$2)),1),"Settore",$B202)&lt;&gt;"",GETPIVOTDATA(CONCATENATE(INDEX(Tendina_Indicatori_Grafico,SERVIZIO!$A$1)),$A$1,"Brand",$A202,"Data",DATE(YEAR(INDEX(Tendina_Data,SERVIZIO!$A$2)),MONTH(INDEX(Tendina_Data,SERVIZIO!$A$2)),1),"Settore",$B202),""),IF(AND(GETPIVOTDATA(CONCATENATE(INDEX(Tendina_Indicatori_Grafico,SERVIZIO!$A$1)),$A$1,"Brand",$A202,"Data",DATE(YEAR(INDEX(Tendina_Data,SERVIZIO!$A$2)),MONTH(INDEX(Tendina_Data,SERVIZIO!$A$2)),1),"Settore",INDEX(Tendina_Settori,SERVIZIO!$A$3))&lt;&gt;"",INDEX(Tendina_Settori,SERVIZIO!$A$3)=$B202)=TRUE,GETPIVOTDATA(CONCATENATE(INDEX(Tendina_Indicatori_Grafico,SERVIZIO!$A$1)),$A$1,"Brand",$A202,"Data",DATE(YEAR(INDEX(Tendina_Data,SERVIZIO!$A$2)),MONTH(INDEX(Tendina_Data,SERVIZIO!$A$2)),1),"Settore",INDEX(Tendina_Settori,SERVIZIO!$A$3)),"")),"")</f>
        <v>1</v>
      </c>
      <c r="AH202" s="31">
        <f ca="1">IF(AG202&lt;&gt;"",AG202-(COUNTIF($AG$4:AG202,AG202)/10000),"")</f>
        <v>0.99590000000000001</v>
      </c>
      <c r="AI202" s="31">
        <f t="shared" ca="1" si="11"/>
        <v>128</v>
      </c>
      <c r="AJ202" s="31"/>
      <c r="AK202" s="31">
        <v>199</v>
      </c>
      <c r="AL202" s="31" t="str">
        <f t="shared" ca="1" si="9"/>
        <v>Brand_131</v>
      </c>
      <c r="AM202" s="31">
        <f t="shared" ca="1" si="10"/>
        <v>0</v>
      </c>
      <c r="AN202" s="31" t="str">
        <f ca="1">IF(INDEX(Tendina_Brand_per_Settore,SERVIZIO!$A$4)=$AL202,$AM202,"")</f>
        <v/>
      </c>
    </row>
    <row r="203" spans="1:40" x14ac:dyDescent="0.25">
      <c r="A203" t="s">
        <v>827</v>
      </c>
      <c r="B203" t="s">
        <v>224</v>
      </c>
      <c r="C203" s="31">
        <v>0</v>
      </c>
      <c r="D203" s="31">
        <v>0</v>
      </c>
      <c r="E203" s="31">
        <v>0</v>
      </c>
      <c r="F203" s="31">
        <v>0</v>
      </c>
      <c r="G203" s="31">
        <v>0</v>
      </c>
      <c r="H203" s="31">
        <v>0</v>
      </c>
      <c r="I203" s="31">
        <v>0</v>
      </c>
      <c r="J203" s="31">
        <v>0</v>
      </c>
      <c r="K203" s="31">
        <v>0</v>
      </c>
      <c r="L203" s="31"/>
      <c r="M203" s="31"/>
      <c r="N203" s="31"/>
      <c r="O203" s="31"/>
      <c r="P203" s="31"/>
      <c r="Q203" s="31"/>
      <c r="R203" s="31"/>
      <c r="S203" s="31"/>
      <c r="T203" s="31"/>
      <c r="U203" s="31"/>
      <c r="V203" s="31"/>
      <c r="W203" s="31"/>
      <c r="X203" s="31"/>
      <c r="Y203" s="31"/>
      <c r="Z203" s="31"/>
      <c r="AA203" s="31"/>
      <c r="AB203" s="31"/>
      <c r="AC203" s="31"/>
      <c r="AD203" s="31"/>
      <c r="AE203" s="31"/>
      <c r="AF203" s="31"/>
      <c r="AG203" s="31">
        <f ca="1">IFERROR(IF(SERVIZIO!$A$3=1,IF(GETPIVOTDATA(CONCATENATE(INDEX(Tendina_Indicatori_Grafico,SERVIZIO!$A$1)),$A$1,"Brand",$A203,"Data",DATE(YEAR(INDEX(Tendina_Data,SERVIZIO!$A$2)),MONTH(INDEX(Tendina_Data,SERVIZIO!$A$2)),1),"Settore",$B203)&lt;&gt;"",GETPIVOTDATA(CONCATENATE(INDEX(Tendina_Indicatori_Grafico,SERVIZIO!$A$1)),$A$1,"Brand",$A203,"Data",DATE(YEAR(INDEX(Tendina_Data,SERVIZIO!$A$2)),MONTH(INDEX(Tendina_Data,SERVIZIO!$A$2)),1),"Settore",$B203),""),IF(AND(GETPIVOTDATA(CONCATENATE(INDEX(Tendina_Indicatori_Grafico,SERVIZIO!$A$1)),$A$1,"Brand",$A203,"Data",DATE(YEAR(INDEX(Tendina_Data,SERVIZIO!$A$2)),MONTH(INDEX(Tendina_Data,SERVIZIO!$A$2)),1),"Settore",INDEX(Tendina_Settori,SERVIZIO!$A$3))&lt;&gt;"",INDEX(Tendina_Settori,SERVIZIO!$A$3)=$B203)=TRUE,GETPIVOTDATA(CONCATENATE(INDEX(Tendina_Indicatori_Grafico,SERVIZIO!$A$1)),$A$1,"Brand",$A203,"Data",DATE(YEAR(INDEX(Tendina_Data,SERVIZIO!$A$2)),MONTH(INDEX(Tendina_Data,SERVIZIO!$A$2)),1),"Settore",INDEX(Tendina_Settori,SERVIZIO!$A$3)),"")),"")</f>
        <v>0</v>
      </c>
      <c r="AH203" s="31">
        <f ca="1">IF(AG203&lt;&gt;"",AG203-(COUNTIF($AG$4:AG203,AG203)/10000),"")</f>
        <v>-8.8999999999999999E-3</v>
      </c>
      <c r="AI203" s="31">
        <f t="shared" ca="1" si="11"/>
        <v>231</v>
      </c>
      <c r="AJ203" s="31"/>
      <c r="AK203" s="31">
        <v>200</v>
      </c>
      <c r="AL203" s="31" t="str">
        <f t="shared" ca="1" si="9"/>
        <v>Brand_132</v>
      </c>
      <c r="AM203" s="31">
        <f t="shared" ca="1" si="10"/>
        <v>0</v>
      </c>
      <c r="AN203" s="31" t="str">
        <f ca="1">IF(INDEX(Tendina_Brand_per_Settore,SERVIZIO!$A$4)=$AL203,$AM203,"")</f>
        <v/>
      </c>
    </row>
    <row r="204" spans="1:40" x14ac:dyDescent="0.25">
      <c r="A204" t="s">
        <v>828</v>
      </c>
      <c r="B204" t="s">
        <v>133</v>
      </c>
      <c r="C204" s="31"/>
      <c r="D204" s="31"/>
      <c r="E204" s="31"/>
      <c r="F204" s="31"/>
      <c r="G204" s="31"/>
      <c r="H204" s="31"/>
      <c r="I204" s="31">
        <v>3.8</v>
      </c>
      <c r="J204" s="31">
        <v>1.8</v>
      </c>
      <c r="K204" s="31">
        <v>5.6</v>
      </c>
      <c r="L204" s="31"/>
      <c r="M204" s="31"/>
      <c r="N204" s="31"/>
      <c r="O204" s="31"/>
      <c r="P204" s="31"/>
      <c r="Q204" s="31"/>
      <c r="R204" s="31"/>
      <c r="S204" s="31"/>
      <c r="T204" s="31"/>
      <c r="U204" s="31"/>
      <c r="V204" s="31"/>
      <c r="W204" s="31"/>
      <c r="X204" s="31"/>
      <c r="Y204" s="31"/>
      <c r="Z204" s="31"/>
      <c r="AA204" s="31"/>
      <c r="AB204" s="31"/>
      <c r="AC204" s="31"/>
      <c r="AD204" s="31"/>
      <c r="AE204" s="31"/>
      <c r="AF204" s="31"/>
      <c r="AG204" s="31">
        <f ca="1">IFERROR(IF(SERVIZIO!$A$3=1,IF(GETPIVOTDATA(CONCATENATE(INDEX(Tendina_Indicatori_Grafico,SERVIZIO!$A$1)),$A$1,"Brand",$A204,"Data",DATE(YEAR(INDEX(Tendina_Data,SERVIZIO!$A$2)),MONTH(INDEX(Tendina_Data,SERVIZIO!$A$2)),1),"Settore",$B204)&lt;&gt;"",GETPIVOTDATA(CONCATENATE(INDEX(Tendina_Indicatori_Grafico,SERVIZIO!$A$1)),$A$1,"Brand",$A204,"Data",DATE(YEAR(INDEX(Tendina_Data,SERVIZIO!$A$2)),MONTH(INDEX(Tendina_Data,SERVIZIO!$A$2)),1),"Settore",$B204),""),IF(AND(GETPIVOTDATA(CONCATENATE(INDEX(Tendina_Indicatori_Grafico,SERVIZIO!$A$1)),$A$1,"Brand",$A204,"Data",DATE(YEAR(INDEX(Tendina_Data,SERVIZIO!$A$2)),MONTH(INDEX(Tendina_Data,SERVIZIO!$A$2)),1),"Settore",INDEX(Tendina_Settori,SERVIZIO!$A$3))&lt;&gt;"",INDEX(Tendina_Settori,SERVIZIO!$A$3)=$B204)=TRUE,GETPIVOTDATA(CONCATENATE(INDEX(Tendina_Indicatori_Grafico,SERVIZIO!$A$1)),$A$1,"Brand",$A204,"Data",DATE(YEAR(INDEX(Tendina_Data,SERVIZIO!$A$2)),MONTH(INDEX(Tendina_Data,SERVIZIO!$A$2)),1),"Settore",INDEX(Tendina_Settori,SERVIZIO!$A$3)),"")),"")</f>
        <v>3.8</v>
      </c>
      <c r="AH204" s="31">
        <f ca="1">IF(AG204&lt;&gt;"",AG204-(COUNTIF($AG$4:AG204,AG204)/10000),"")</f>
        <v>3.7996999999999996</v>
      </c>
      <c r="AI204" s="31">
        <f t="shared" ca="1" si="11"/>
        <v>34</v>
      </c>
      <c r="AJ204" s="31"/>
      <c r="AK204" s="31">
        <v>201</v>
      </c>
      <c r="AL204" s="31" t="str">
        <f t="shared" ca="1" si="9"/>
        <v>Brand_135</v>
      </c>
      <c r="AM204" s="31">
        <f t="shared" ca="1" si="10"/>
        <v>0</v>
      </c>
      <c r="AN204" s="31" t="str">
        <f ca="1">IF(INDEX(Tendina_Brand_per_Settore,SERVIZIO!$A$4)=$AL204,$AM204,"")</f>
        <v/>
      </c>
    </row>
    <row r="205" spans="1:40" x14ac:dyDescent="0.25">
      <c r="A205" t="s">
        <v>829</v>
      </c>
      <c r="B205" t="s">
        <v>133</v>
      </c>
      <c r="C205" s="31"/>
      <c r="D205" s="31"/>
      <c r="E205" s="31"/>
      <c r="F205" s="31"/>
      <c r="G205" s="31"/>
      <c r="H205" s="31"/>
      <c r="I205" s="31">
        <v>0</v>
      </c>
      <c r="J205" s="31">
        <v>1.8</v>
      </c>
      <c r="K205" s="31">
        <v>1.8</v>
      </c>
      <c r="L205" s="31"/>
      <c r="M205" s="31"/>
      <c r="N205" s="31"/>
      <c r="O205" s="31"/>
      <c r="P205" s="31"/>
      <c r="Q205" s="31"/>
      <c r="R205" s="31"/>
      <c r="S205" s="31"/>
      <c r="T205" s="31"/>
      <c r="U205" s="31"/>
      <c r="V205" s="31"/>
      <c r="W205" s="31"/>
      <c r="X205" s="31"/>
      <c r="Y205" s="31"/>
      <c r="Z205" s="31"/>
      <c r="AA205" s="31"/>
      <c r="AB205" s="31"/>
      <c r="AC205" s="31"/>
      <c r="AD205" s="31"/>
      <c r="AE205" s="31"/>
      <c r="AF205" s="31"/>
      <c r="AG205" s="31">
        <f ca="1">IFERROR(IF(SERVIZIO!$A$3=1,IF(GETPIVOTDATA(CONCATENATE(INDEX(Tendina_Indicatori_Grafico,SERVIZIO!$A$1)),$A$1,"Brand",$A205,"Data",DATE(YEAR(INDEX(Tendina_Data,SERVIZIO!$A$2)),MONTH(INDEX(Tendina_Data,SERVIZIO!$A$2)),1),"Settore",$B205)&lt;&gt;"",GETPIVOTDATA(CONCATENATE(INDEX(Tendina_Indicatori_Grafico,SERVIZIO!$A$1)),$A$1,"Brand",$A205,"Data",DATE(YEAR(INDEX(Tendina_Data,SERVIZIO!$A$2)),MONTH(INDEX(Tendina_Data,SERVIZIO!$A$2)),1),"Settore",$B205),""),IF(AND(GETPIVOTDATA(CONCATENATE(INDEX(Tendina_Indicatori_Grafico,SERVIZIO!$A$1)),$A$1,"Brand",$A205,"Data",DATE(YEAR(INDEX(Tendina_Data,SERVIZIO!$A$2)),MONTH(INDEX(Tendina_Data,SERVIZIO!$A$2)),1),"Settore",INDEX(Tendina_Settori,SERVIZIO!$A$3))&lt;&gt;"",INDEX(Tendina_Settori,SERVIZIO!$A$3)=$B205)=TRUE,GETPIVOTDATA(CONCATENATE(INDEX(Tendina_Indicatori_Grafico,SERVIZIO!$A$1)),$A$1,"Brand",$A205,"Data",DATE(YEAR(INDEX(Tendina_Data,SERVIZIO!$A$2)),MONTH(INDEX(Tendina_Data,SERVIZIO!$A$2)),1),"Settore",INDEX(Tendina_Settori,SERVIZIO!$A$3)),"")),"")</f>
        <v>0</v>
      </c>
      <c r="AH205" s="31">
        <f ca="1">IF(AG205&lt;&gt;"",AG205-(COUNTIF($AG$4:AG205,AG205)/10000),"")</f>
        <v>-8.9999999999999993E-3</v>
      </c>
      <c r="AI205" s="31">
        <f t="shared" ca="1" si="11"/>
        <v>232</v>
      </c>
      <c r="AJ205" s="31"/>
      <c r="AK205" s="31">
        <v>202</v>
      </c>
      <c r="AL205" s="31" t="str">
        <f t="shared" ca="1" si="9"/>
        <v>Brand_136</v>
      </c>
      <c r="AM205" s="31">
        <f t="shared" ca="1" si="10"/>
        <v>0</v>
      </c>
      <c r="AN205" s="31" t="str">
        <f ca="1">IF(INDEX(Tendina_Brand_per_Settore,SERVIZIO!$A$4)=$AL205,$AM205,"")</f>
        <v/>
      </c>
    </row>
    <row r="206" spans="1:40" x14ac:dyDescent="0.25">
      <c r="A206" t="s">
        <v>830</v>
      </c>
      <c r="B206" t="s">
        <v>564</v>
      </c>
      <c r="C206" s="31"/>
      <c r="D206" s="31"/>
      <c r="E206" s="31"/>
      <c r="F206" s="31"/>
      <c r="G206" s="31"/>
      <c r="H206" s="31"/>
      <c r="I206" s="31">
        <v>1</v>
      </c>
      <c r="J206" s="31">
        <v>2</v>
      </c>
      <c r="K206" s="31">
        <v>3</v>
      </c>
      <c r="L206" s="31"/>
      <c r="M206" s="31"/>
      <c r="N206" s="31"/>
      <c r="O206" s="31"/>
      <c r="P206" s="31"/>
      <c r="Q206" s="31"/>
      <c r="R206" s="31"/>
      <c r="S206" s="31"/>
      <c r="T206" s="31"/>
      <c r="U206" s="31"/>
      <c r="V206" s="31"/>
      <c r="W206" s="31"/>
      <c r="X206" s="31"/>
      <c r="Y206" s="31"/>
      <c r="Z206" s="31"/>
      <c r="AA206" s="31"/>
      <c r="AB206" s="31"/>
      <c r="AC206" s="31"/>
      <c r="AD206" s="31"/>
      <c r="AE206" s="31"/>
      <c r="AF206" s="31"/>
      <c r="AG206" s="31">
        <f ca="1">IFERROR(IF(SERVIZIO!$A$3=1,IF(GETPIVOTDATA(CONCATENATE(INDEX(Tendina_Indicatori_Grafico,SERVIZIO!$A$1)),$A$1,"Brand",$A206,"Data",DATE(YEAR(INDEX(Tendina_Data,SERVIZIO!$A$2)),MONTH(INDEX(Tendina_Data,SERVIZIO!$A$2)),1),"Settore",$B206)&lt;&gt;"",GETPIVOTDATA(CONCATENATE(INDEX(Tendina_Indicatori_Grafico,SERVIZIO!$A$1)),$A$1,"Brand",$A206,"Data",DATE(YEAR(INDEX(Tendina_Data,SERVIZIO!$A$2)),MONTH(INDEX(Tendina_Data,SERVIZIO!$A$2)),1),"Settore",$B206),""),IF(AND(GETPIVOTDATA(CONCATENATE(INDEX(Tendina_Indicatori_Grafico,SERVIZIO!$A$1)),$A$1,"Brand",$A206,"Data",DATE(YEAR(INDEX(Tendina_Data,SERVIZIO!$A$2)),MONTH(INDEX(Tendina_Data,SERVIZIO!$A$2)),1),"Settore",INDEX(Tendina_Settori,SERVIZIO!$A$3))&lt;&gt;"",INDEX(Tendina_Settori,SERVIZIO!$A$3)=$B206)=TRUE,GETPIVOTDATA(CONCATENATE(INDEX(Tendina_Indicatori_Grafico,SERVIZIO!$A$1)),$A$1,"Brand",$A206,"Data",DATE(YEAR(INDEX(Tendina_Data,SERVIZIO!$A$2)),MONTH(INDEX(Tendina_Data,SERVIZIO!$A$2)),1),"Settore",INDEX(Tendina_Settori,SERVIZIO!$A$3)),"")),"")</f>
        <v>1</v>
      </c>
      <c r="AH206" s="31">
        <f ca="1">IF(AG206&lt;&gt;"",AG206-(COUNTIF($AG$4:AG206,AG206)/10000),"")</f>
        <v>0.99580000000000002</v>
      </c>
      <c r="AI206" s="31">
        <f t="shared" ca="1" si="11"/>
        <v>129</v>
      </c>
      <c r="AJ206" s="31"/>
      <c r="AK206" s="31">
        <v>203</v>
      </c>
      <c r="AL206" s="31" t="str">
        <f t="shared" ca="1" si="9"/>
        <v>Brand_140</v>
      </c>
      <c r="AM206" s="31">
        <f t="shared" ca="1" si="10"/>
        <v>0</v>
      </c>
      <c r="AN206" s="31" t="str">
        <f ca="1">IF(INDEX(Tendina_Brand_per_Settore,SERVIZIO!$A$4)=$AL206,$AM206,"")</f>
        <v/>
      </c>
    </row>
    <row r="207" spans="1:40" x14ac:dyDescent="0.25">
      <c r="A207" t="s">
        <v>831</v>
      </c>
      <c r="B207" t="s">
        <v>564</v>
      </c>
      <c r="C207" s="31"/>
      <c r="D207" s="31"/>
      <c r="E207" s="31"/>
      <c r="F207" s="31"/>
      <c r="G207" s="31"/>
      <c r="H207" s="31"/>
      <c r="I207" s="31">
        <v>0</v>
      </c>
      <c r="J207" s="31">
        <v>0</v>
      </c>
      <c r="K207" s="31">
        <v>0</v>
      </c>
      <c r="L207" s="31"/>
      <c r="M207" s="31"/>
      <c r="N207" s="31"/>
      <c r="O207" s="31"/>
      <c r="P207" s="31"/>
      <c r="Q207" s="31"/>
      <c r="R207" s="31"/>
      <c r="S207" s="31"/>
      <c r="T207" s="31"/>
      <c r="U207" s="31"/>
      <c r="V207" s="31"/>
      <c r="W207" s="31"/>
      <c r="X207" s="31"/>
      <c r="Y207" s="31"/>
      <c r="Z207" s="31"/>
      <c r="AA207" s="31"/>
      <c r="AB207" s="31"/>
      <c r="AC207" s="31"/>
      <c r="AD207" s="31"/>
      <c r="AE207" s="31"/>
      <c r="AF207" s="31"/>
      <c r="AG207" s="31">
        <f ca="1">IFERROR(IF(SERVIZIO!$A$3=1,IF(GETPIVOTDATA(CONCATENATE(INDEX(Tendina_Indicatori_Grafico,SERVIZIO!$A$1)),$A$1,"Brand",$A207,"Data",DATE(YEAR(INDEX(Tendina_Data,SERVIZIO!$A$2)),MONTH(INDEX(Tendina_Data,SERVIZIO!$A$2)),1),"Settore",$B207)&lt;&gt;"",GETPIVOTDATA(CONCATENATE(INDEX(Tendina_Indicatori_Grafico,SERVIZIO!$A$1)),$A$1,"Brand",$A207,"Data",DATE(YEAR(INDEX(Tendina_Data,SERVIZIO!$A$2)),MONTH(INDEX(Tendina_Data,SERVIZIO!$A$2)),1),"Settore",$B207),""),IF(AND(GETPIVOTDATA(CONCATENATE(INDEX(Tendina_Indicatori_Grafico,SERVIZIO!$A$1)),$A$1,"Brand",$A207,"Data",DATE(YEAR(INDEX(Tendina_Data,SERVIZIO!$A$2)),MONTH(INDEX(Tendina_Data,SERVIZIO!$A$2)),1),"Settore",INDEX(Tendina_Settori,SERVIZIO!$A$3))&lt;&gt;"",INDEX(Tendina_Settori,SERVIZIO!$A$3)=$B207)=TRUE,GETPIVOTDATA(CONCATENATE(INDEX(Tendina_Indicatori_Grafico,SERVIZIO!$A$1)),$A$1,"Brand",$A207,"Data",DATE(YEAR(INDEX(Tendina_Data,SERVIZIO!$A$2)),MONTH(INDEX(Tendina_Data,SERVIZIO!$A$2)),1),"Settore",INDEX(Tendina_Settori,SERVIZIO!$A$3)),"")),"")</f>
        <v>0</v>
      </c>
      <c r="AH207" s="31">
        <f ca="1">IF(AG207&lt;&gt;"",AG207-(COUNTIF($AG$4:AG207,AG207)/10000),"")</f>
        <v>-9.1000000000000004E-3</v>
      </c>
      <c r="AI207" s="31">
        <f t="shared" ca="1" si="11"/>
        <v>233</v>
      </c>
      <c r="AJ207" s="31"/>
      <c r="AK207" s="31">
        <v>204</v>
      </c>
      <c r="AL207" s="31" t="str">
        <f t="shared" ca="1" si="9"/>
        <v>Brand_142</v>
      </c>
      <c r="AM207" s="31">
        <f t="shared" ca="1" si="10"/>
        <v>0</v>
      </c>
      <c r="AN207" s="31" t="str">
        <f ca="1">IF(INDEX(Tendina_Brand_per_Settore,SERVIZIO!$A$4)=$AL207,$AM207,"")</f>
        <v/>
      </c>
    </row>
    <row r="208" spans="1:40" x14ac:dyDescent="0.25">
      <c r="A208" t="s">
        <v>832</v>
      </c>
      <c r="B208" t="s">
        <v>206</v>
      </c>
      <c r="C208" s="31">
        <v>0</v>
      </c>
      <c r="D208" s="31">
        <v>0</v>
      </c>
      <c r="E208" s="31">
        <v>0</v>
      </c>
      <c r="F208" s="31">
        <v>0</v>
      </c>
      <c r="G208" s="31">
        <v>0</v>
      </c>
      <c r="H208" s="31">
        <v>0</v>
      </c>
      <c r="I208" s="31">
        <v>0</v>
      </c>
      <c r="J208" s="31">
        <v>0</v>
      </c>
      <c r="K208" s="31">
        <v>0</v>
      </c>
      <c r="L208" s="31"/>
      <c r="M208" s="31"/>
      <c r="N208" s="31"/>
      <c r="O208" s="31"/>
      <c r="P208" s="31"/>
      <c r="Q208" s="31"/>
      <c r="R208" s="31"/>
      <c r="S208" s="31"/>
      <c r="T208" s="31"/>
      <c r="U208" s="31"/>
      <c r="V208" s="31"/>
      <c r="W208" s="31"/>
      <c r="X208" s="31"/>
      <c r="Y208" s="31"/>
      <c r="Z208" s="31"/>
      <c r="AA208" s="31"/>
      <c r="AB208" s="31"/>
      <c r="AC208" s="31"/>
      <c r="AD208" s="31"/>
      <c r="AE208" s="31"/>
      <c r="AF208" s="31"/>
      <c r="AG208" s="31">
        <f ca="1">IFERROR(IF(SERVIZIO!$A$3=1,IF(GETPIVOTDATA(CONCATENATE(INDEX(Tendina_Indicatori_Grafico,SERVIZIO!$A$1)),$A$1,"Brand",$A208,"Data",DATE(YEAR(INDEX(Tendina_Data,SERVIZIO!$A$2)),MONTH(INDEX(Tendina_Data,SERVIZIO!$A$2)),1),"Settore",$B208)&lt;&gt;"",GETPIVOTDATA(CONCATENATE(INDEX(Tendina_Indicatori_Grafico,SERVIZIO!$A$1)),$A$1,"Brand",$A208,"Data",DATE(YEAR(INDEX(Tendina_Data,SERVIZIO!$A$2)),MONTH(INDEX(Tendina_Data,SERVIZIO!$A$2)),1),"Settore",$B208),""),IF(AND(GETPIVOTDATA(CONCATENATE(INDEX(Tendina_Indicatori_Grafico,SERVIZIO!$A$1)),$A$1,"Brand",$A208,"Data",DATE(YEAR(INDEX(Tendina_Data,SERVIZIO!$A$2)),MONTH(INDEX(Tendina_Data,SERVIZIO!$A$2)),1),"Settore",INDEX(Tendina_Settori,SERVIZIO!$A$3))&lt;&gt;"",INDEX(Tendina_Settori,SERVIZIO!$A$3)=$B208)=TRUE,GETPIVOTDATA(CONCATENATE(INDEX(Tendina_Indicatori_Grafico,SERVIZIO!$A$1)),$A$1,"Brand",$A208,"Data",DATE(YEAR(INDEX(Tendina_Data,SERVIZIO!$A$2)),MONTH(INDEX(Tendina_Data,SERVIZIO!$A$2)),1),"Settore",INDEX(Tendina_Settori,SERVIZIO!$A$3)),"")),"")</f>
        <v>0</v>
      </c>
      <c r="AH208" s="31">
        <f ca="1">IF(AG208&lt;&gt;"",AG208-(COUNTIF($AG$4:AG208,AG208)/10000),"")</f>
        <v>-9.1999999999999998E-3</v>
      </c>
      <c r="AI208" s="31">
        <f t="shared" ca="1" si="11"/>
        <v>234</v>
      </c>
      <c r="AJ208" s="31"/>
      <c r="AK208" s="31">
        <v>205</v>
      </c>
      <c r="AL208" s="31" t="str">
        <f t="shared" ca="1" si="9"/>
        <v>Brand_144</v>
      </c>
      <c r="AM208" s="31">
        <f t="shared" ca="1" si="10"/>
        <v>0</v>
      </c>
      <c r="AN208" s="31" t="str">
        <f ca="1">IF(INDEX(Tendina_Brand_per_Settore,SERVIZIO!$A$4)=$AL208,$AM208,"")</f>
        <v/>
      </c>
    </row>
    <row r="209" spans="1:40" x14ac:dyDescent="0.25">
      <c r="A209" t="s">
        <v>833</v>
      </c>
      <c r="B209" t="s">
        <v>200</v>
      </c>
      <c r="C209" s="31"/>
      <c r="D209" s="31"/>
      <c r="E209" s="31"/>
      <c r="F209" s="31">
        <v>0</v>
      </c>
      <c r="G209" s="31">
        <v>0</v>
      </c>
      <c r="H209" s="31">
        <v>0</v>
      </c>
      <c r="I209" s="31">
        <v>0</v>
      </c>
      <c r="J209" s="31">
        <v>0</v>
      </c>
      <c r="K209" s="31">
        <v>0</v>
      </c>
      <c r="L209" s="31"/>
      <c r="M209" s="31"/>
      <c r="N209" s="31"/>
      <c r="O209" s="31"/>
      <c r="P209" s="31"/>
      <c r="Q209" s="31"/>
      <c r="R209" s="31"/>
      <c r="S209" s="31"/>
      <c r="T209" s="31"/>
      <c r="U209" s="31"/>
      <c r="V209" s="31"/>
      <c r="W209" s="31"/>
      <c r="X209" s="31"/>
      <c r="Y209" s="31"/>
      <c r="Z209" s="31"/>
      <c r="AA209" s="31"/>
      <c r="AB209" s="31"/>
      <c r="AC209" s="31"/>
      <c r="AD209" s="31"/>
      <c r="AE209" s="31"/>
      <c r="AF209" s="31"/>
      <c r="AG209" s="31">
        <f ca="1">IFERROR(IF(SERVIZIO!$A$3=1,IF(GETPIVOTDATA(CONCATENATE(INDEX(Tendina_Indicatori_Grafico,SERVIZIO!$A$1)),$A$1,"Brand",$A209,"Data",DATE(YEAR(INDEX(Tendina_Data,SERVIZIO!$A$2)),MONTH(INDEX(Tendina_Data,SERVIZIO!$A$2)),1),"Settore",$B209)&lt;&gt;"",GETPIVOTDATA(CONCATENATE(INDEX(Tendina_Indicatori_Grafico,SERVIZIO!$A$1)),$A$1,"Brand",$A209,"Data",DATE(YEAR(INDEX(Tendina_Data,SERVIZIO!$A$2)),MONTH(INDEX(Tendina_Data,SERVIZIO!$A$2)),1),"Settore",$B209),""),IF(AND(GETPIVOTDATA(CONCATENATE(INDEX(Tendina_Indicatori_Grafico,SERVIZIO!$A$1)),$A$1,"Brand",$A209,"Data",DATE(YEAR(INDEX(Tendina_Data,SERVIZIO!$A$2)),MONTH(INDEX(Tendina_Data,SERVIZIO!$A$2)),1),"Settore",INDEX(Tendina_Settori,SERVIZIO!$A$3))&lt;&gt;"",INDEX(Tendina_Settori,SERVIZIO!$A$3)=$B209)=TRUE,GETPIVOTDATA(CONCATENATE(INDEX(Tendina_Indicatori_Grafico,SERVIZIO!$A$1)),$A$1,"Brand",$A209,"Data",DATE(YEAR(INDEX(Tendina_Data,SERVIZIO!$A$2)),MONTH(INDEX(Tendina_Data,SERVIZIO!$A$2)),1),"Settore",INDEX(Tendina_Settori,SERVIZIO!$A$3)),"")),"")</f>
        <v>0</v>
      </c>
      <c r="AH209" s="31">
        <f ca="1">IF(AG209&lt;&gt;"",AG209-(COUNTIF($AG$4:AG209,AG209)/10000),"")</f>
        <v>-9.2999999999999992E-3</v>
      </c>
      <c r="AI209" s="31">
        <f t="shared" ca="1" si="11"/>
        <v>235</v>
      </c>
      <c r="AJ209" s="31"/>
      <c r="AK209" s="31">
        <v>206</v>
      </c>
      <c r="AL209" s="31" t="str">
        <f t="shared" ca="1" si="9"/>
        <v>Brand_146</v>
      </c>
      <c r="AM209" s="31">
        <f t="shared" ca="1" si="10"/>
        <v>0</v>
      </c>
      <c r="AN209" s="31" t="str">
        <f ca="1">IF(INDEX(Tendina_Brand_per_Settore,SERVIZIO!$A$4)=$AL209,$AM209,"")</f>
        <v/>
      </c>
    </row>
    <row r="210" spans="1:40" x14ac:dyDescent="0.25">
      <c r="A210" t="s">
        <v>834</v>
      </c>
      <c r="B210" t="s">
        <v>107</v>
      </c>
      <c r="C210" s="31">
        <v>0</v>
      </c>
      <c r="D210" s="31">
        <v>0</v>
      </c>
      <c r="E210" s="31">
        <v>0</v>
      </c>
      <c r="F210" s="31">
        <v>0</v>
      </c>
      <c r="G210" s="31">
        <v>0</v>
      </c>
      <c r="H210" s="31">
        <v>0</v>
      </c>
      <c r="I210" s="31">
        <v>0</v>
      </c>
      <c r="J210" s="31">
        <v>0</v>
      </c>
      <c r="K210" s="31">
        <v>0</v>
      </c>
      <c r="L210" s="31"/>
      <c r="M210" s="31"/>
      <c r="N210" s="31"/>
      <c r="O210" s="31"/>
      <c r="P210" s="31"/>
      <c r="Q210" s="31"/>
      <c r="R210" s="31"/>
      <c r="S210" s="31"/>
      <c r="T210" s="31"/>
      <c r="U210" s="31"/>
      <c r="V210" s="31"/>
      <c r="W210" s="31"/>
      <c r="X210" s="31"/>
      <c r="Y210" s="31"/>
      <c r="Z210" s="31"/>
      <c r="AA210" s="31"/>
      <c r="AB210" s="31"/>
      <c r="AC210" s="31"/>
      <c r="AD210" s="31"/>
      <c r="AE210" s="31"/>
      <c r="AF210" s="31"/>
      <c r="AG210" s="31">
        <f ca="1">IFERROR(IF(SERVIZIO!$A$3=1,IF(GETPIVOTDATA(CONCATENATE(INDEX(Tendina_Indicatori_Grafico,SERVIZIO!$A$1)),$A$1,"Brand",$A210,"Data",DATE(YEAR(INDEX(Tendina_Data,SERVIZIO!$A$2)),MONTH(INDEX(Tendina_Data,SERVIZIO!$A$2)),1),"Settore",$B210)&lt;&gt;"",GETPIVOTDATA(CONCATENATE(INDEX(Tendina_Indicatori_Grafico,SERVIZIO!$A$1)),$A$1,"Brand",$A210,"Data",DATE(YEAR(INDEX(Tendina_Data,SERVIZIO!$A$2)),MONTH(INDEX(Tendina_Data,SERVIZIO!$A$2)),1),"Settore",$B210),""),IF(AND(GETPIVOTDATA(CONCATENATE(INDEX(Tendina_Indicatori_Grafico,SERVIZIO!$A$1)),$A$1,"Brand",$A210,"Data",DATE(YEAR(INDEX(Tendina_Data,SERVIZIO!$A$2)),MONTH(INDEX(Tendina_Data,SERVIZIO!$A$2)),1),"Settore",INDEX(Tendina_Settori,SERVIZIO!$A$3))&lt;&gt;"",INDEX(Tendina_Settori,SERVIZIO!$A$3)=$B210)=TRUE,GETPIVOTDATA(CONCATENATE(INDEX(Tendina_Indicatori_Grafico,SERVIZIO!$A$1)),$A$1,"Brand",$A210,"Data",DATE(YEAR(INDEX(Tendina_Data,SERVIZIO!$A$2)),MONTH(INDEX(Tendina_Data,SERVIZIO!$A$2)),1),"Settore",INDEX(Tendina_Settori,SERVIZIO!$A$3)),"")),"")</f>
        <v>0</v>
      </c>
      <c r="AH210" s="31">
        <f ca="1">IF(AG210&lt;&gt;"",AG210-(COUNTIF($AG$4:AG210,AG210)/10000),"")</f>
        <v>-9.4000000000000004E-3</v>
      </c>
      <c r="AI210" s="31">
        <f t="shared" ca="1" si="11"/>
        <v>236</v>
      </c>
      <c r="AJ210" s="31"/>
      <c r="AK210" s="31">
        <v>207</v>
      </c>
      <c r="AL210" s="31" t="str">
        <f t="shared" ca="1" si="9"/>
        <v>Brand_147</v>
      </c>
      <c r="AM210" s="31">
        <f t="shared" ca="1" si="10"/>
        <v>0</v>
      </c>
      <c r="AN210" s="31" t="str">
        <f ca="1">IF(INDEX(Tendina_Brand_per_Settore,SERVIZIO!$A$4)=$AL210,$AM210,"")</f>
        <v/>
      </c>
    </row>
    <row r="211" spans="1:40" x14ac:dyDescent="0.25">
      <c r="A211" t="s">
        <v>138</v>
      </c>
      <c r="B211" t="s">
        <v>223</v>
      </c>
      <c r="C211" s="31"/>
      <c r="D211" s="31"/>
      <c r="E211" s="31"/>
      <c r="F211" s="31">
        <v>2.5</v>
      </c>
      <c r="G211" s="31">
        <v>0</v>
      </c>
      <c r="H211" s="31">
        <v>2.5</v>
      </c>
      <c r="I211" s="31">
        <v>2.5</v>
      </c>
      <c r="J211" s="31">
        <v>0</v>
      </c>
      <c r="K211" s="31">
        <v>2.5</v>
      </c>
      <c r="L211" s="31"/>
      <c r="M211" s="31"/>
      <c r="N211" s="31"/>
      <c r="O211" s="31"/>
      <c r="P211" s="31"/>
      <c r="Q211" s="31"/>
      <c r="R211" s="31"/>
      <c r="S211" s="31"/>
      <c r="T211" s="31"/>
      <c r="U211" s="31"/>
      <c r="V211" s="31"/>
      <c r="W211" s="31"/>
      <c r="X211" s="31"/>
      <c r="Y211" s="31"/>
      <c r="Z211" s="31"/>
      <c r="AA211" s="31"/>
      <c r="AB211" s="31"/>
      <c r="AC211" s="31"/>
      <c r="AD211" s="31"/>
      <c r="AE211" s="31"/>
      <c r="AF211" s="31"/>
      <c r="AG211" s="31">
        <f ca="1">IFERROR(IF(SERVIZIO!$A$3=1,IF(GETPIVOTDATA(CONCATENATE(INDEX(Tendina_Indicatori_Grafico,SERVIZIO!$A$1)),$A$1,"Brand",$A211,"Data",DATE(YEAR(INDEX(Tendina_Data,SERVIZIO!$A$2)),MONTH(INDEX(Tendina_Data,SERVIZIO!$A$2)),1),"Settore",$B211)&lt;&gt;"",GETPIVOTDATA(CONCATENATE(INDEX(Tendina_Indicatori_Grafico,SERVIZIO!$A$1)),$A$1,"Brand",$A211,"Data",DATE(YEAR(INDEX(Tendina_Data,SERVIZIO!$A$2)),MONTH(INDEX(Tendina_Data,SERVIZIO!$A$2)),1),"Settore",$B211),""),IF(AND(GETPIVOTDATA(CONCATENATE(INDEX(Tendina_Indicatori_Grafico,SERVIZIO!$A$1)),$A$1,"Brand",$A211,"Data",DATE(YEAR(INDEX(Tendina_Data,SERVIZIO!$A$2)),MONTH(INDEX(Tendina_Data,SERVIZIO!$A$2)),1),"Settore",INDEX(Tendina_Settori,SERVIZIO!$A$3))&lt;&gt;"",INDEX(Tendina_Settori,SERVIZIO!$A$3)=$B211)=TRUE,GETPIVOTDATA(CONCATENATE(INDEX(Tendina_Indicatori_Grafico,SERVIZIO!$A$1)),$A$1,"Brand",$A211,"Data",DATE(YEAR(INDEX(Tendina_Data,SERVIZIO!$A$2)),MONTH(INDEX(Tendina_Data,SERVIZIO!$A$2)),1),"Settore",INDEX(Tendina_Settori,SERVIZIO!$A$3)),"")),"")</f>
        <v>2.5</v>
      </c>
      <c r="AH211" s="31">
        <f ca="1">IF(AG211&lt;&gt;"",AG211-(COUNTIF($AG$4:AG211,AG211)/10000),"")</f>
        <v>2.4996999999999998</v>
      </c>
      <c r="AI211" s="31">
        <f t="shared" ca="1" si="11"/>
        <v>58</v>
      </c>
      <c r="AJ211" s="31"/>
      <c r="AK211" s="31">
        <v>208</v>
      </c>
      <c r="AL211" s="31" t="str">
        <f t="shared" ca="1" si="9"/>
        <v>Brand_148</v>
      </c>
      <c r="AM211" s="31">
        <f t="shared" ca="1" si="10"/>
        <v>0</v>
      </c>
      <c r="AN211" s="31" t="str">
        <f ca="1">IF(INDEX(Tendina_Brand_per_Settore,SERVIZIO!$A$4)=$AL211,$AM211,"")</f>
        <v/>
      </c>
    </row>
    <row r="212" spans="1:40" x14ac:dyDescent="0.25">
      <c r="A212" t="s">
        <v>835</v>
      </c>
      <c r="B212" t="s">
        <v>130</v>
      </c>
      <c r="C212" s="31">
        <v>4.7</v>
      </c>
      <c r="D212" s="31">
        <v>0</v>
      </c>
      <c r="E212" s="31">
        <v>4.7</v>
      </c>
      <c r="F212" s="31">
        <v>4.7</v>
      </c>
      <c r="G212" s="31">
        <v>5.5</v>
      </c>
      <c r="H212" s="31">
        <v>10.199999999999999</v>
      </c>
      <c r="I212" s="31">
        <v>4.7</v>
      </c>
      <c r="J212" s="31">
        <v>5.5</v>
      </c>
      <c r="K212" s="31">
        <v>10.199999999999999</v>
      </c>
      <c r="L212" s="31"/>
      <c r="M212" s="31"/>
      <c r="N212" s="31"/>
      <c r="O212" s="31"/>
      <c r="P212" s="31"/>
      <c r="Q212" s="31"/>
      <c r="R212" s="31"/>
      <c r="S212" s="31"/>
      <c r="T212" s="31"/>
      <c r="U212" s="31"/>
      <c r="V212" s="31"/>
      <c r="W212" s="31"/>
      <c r="X212" s="31"/>
      <c r="Y212" s="31"/>
      <c r="Z212" s="31"/>
      <c r="AA212" s="31"/>
      <c r="AB212" s="31"/>
      <c r="AC212" s="31"/>
      <c r="AD212" s="31"/>
      <c r="AE212" s="31"/>
      <c r="AF212" s="31"/>
      <c r="AG212" s="31">
        <f ca="1">IFERROR(IF(SERVIZIO!$A$3=1,IF(GETPIVOTDATA(CONCATENATE(INDEX(Tendina_Indicatori_Grafico,SERVIZIO!$A$1)),$A$1,"Brand",$A212,"Data",DATE(YEAR(INDEX(Tendina_Data,SERVIZIO!$A$2)),MONTH(INDEX(Tendina_Data,SERVIZIO!$A$2)),1),"Settore",$B212)&lt;&gt;"",GETPIVOTDATA(CONCATENATE(INDEX(Tendina_Indicatori_Grafico,SERVIZIO!$A$1)),$A$1,"Brand",$A212,"Data",DATE(YEAR(INDEX(Tendina_Data,SERVIZIO!$A$2)),MONTH(INDEX(Tendina_Data,SERVIZIO!$A$2)),1),"Settore",$B212),""),IF(AND(GETPIVOTDATA(CONCATENATE(INDEX(Tendina_Indicatori_Grafico,SERVIZIO!$A$1)),$A$1,"Brand",$A212,"Data",DATE(YEAR(INDEX(Tendina_Data,SERVIZIO!$A$2)),MONTH(INDEX(Tendina_Data,SERVIZIO!$A$2)),1),"Settore",INDEX(Tendina_Settori,SERVIZIO!$A$3))&lt;&gt;"",INDEX(Tendina_Settori,SERVIZIO!$A$3)=$B212)=TRUE,GETPIVOTDATA(CONCATENATE(INDEX(Tendina_Indicatori_Grafico,SERVIZIO!$A$1)),$A$1,"Brand",$A212,"Data",DATE(YEAR(INDEX(Tendina_Data,SERVIZIO!$A$2)),MONTH(INDEX(Tendina_Data,SERVIZIO!$A$2)),1),"Settore",INDEX(Tendina_Settori,SERVIZIO!$A$3)),"")),"")</f>
        <v>4.7</v>
      </c>
      <c r="AH212" s="31">
        <f ca="1">IF(AG212&lt;&gt;"",AG212-(COUNTIF($AG$4:AG212,AG212)/10000),"")</f>
        <v>4.6992000000000003</v>
      </c>
      <c r="AI212" s="31">
        <f t="shared" ca="1" si="11"/>
        <v>26</v>
      </c>
      <c r="AJ212" s="31"/>
      <c r="AK212" s="31">
        <v>209</v>
      </c>
      <c r="AL212" s="31" t="str">
        <f t="shared" ca="1" si="9"/>
        <v>Brand_150</v>
      </c>
      <c r="AM212" s="31">
        <f t="shared" ca="1" si="10"/>
        <v>0</v>
      </c>
      <c r="AN212" s="31" t="str">
        <f ca="1">IF(INDEX(Tendina_Brand_per_Settore,SERVIZIO!$A$4)=$AL212,$AM212,"")</f>
        <v/>
      </c>
    </row>
    <row r="213" spans="1:40" x14ac:dyDescent="0.25">
      <c r="A213" t="s">
        <v>836</v>
      </c>
      <c r="B213" t="s">
        <v>222</v>
      </c>
      <c r="C213" s="31"/>
      <c r="D213" s="31"/>
      <c r="E213" s="31"/>
      <c r="F213" s="31">
        <v>0</v>
      </c>
      <c r="G213" s="31">
        <v>0</v>
      </c>
      <c r="H213" s="31">
        <v>0</v>
      </c>
      <c r="I213" s="31">
        <v>0</v>
      </c>
      <c r="J213" s="31">
        <v>0</v>
      </c>
      <c r="K213" s="31">
        <v>0</v>
      </c>
      <c r="L213" s="31"/>
      <c r="M213" s="31"/>
      <c r="N213" s="31"/>
      <c r="O213" s="31"/>
      <c r="P213" s="31"/>
      <c r="Q213" s="31"/>
      <c r="R213" s="31"/>
      <c r="S213" s="31"/>
      <c r="T213" s="31"/>
      <c r="U213" s="31"/>
      <c r="V213" s="31"/>
      <c r="W213" s="31"/>
      <c r="X213" s="31"/>
      <c r="Y213" s="31"/>
      <c r="Z213" s="31"/>
      <c r="AA213" s="31"/>
      <c r="AB213" s="31"/>
      <c r="AC213" s="31"/>
      <c r="AD213" s="31"/>
      <c r="AE213" s="31"/>
      <c r="AF213" s="31"/>
      <c r="AG213" s="31">
        <f ca="1">IFERROR(IF(SERVIZIO!$A$3=1,IF(GETPIVOTDATA(CONCATENATE(INDEX(Tendina_Indicatori_Grafico,SERVIZIO!$A$1)),$A$1,"Brand",$A213,"Data",DATE(YEAR(INDEX(Tendina_Data,SERVIZIO!$A$2)),MONTH(INDEX(Tendina_Data,SERVIZIO!$A$2)),1),"Settore",$B213)&lt;&gt;"",GETPIVOTDATA(CONCATENATE(INDEX(Tendina_Indicatori_Grafico,SERVIZIO!$A$1)),$A$1,"Brand",$A213,"Data",DATE(YEAR(INDEX(Tendina_Data,SERVIZIO!$A$2)),MONTH(INDEX(Tendina_Data,SERVIZIO!$A$2)),1),"Settore",$B213),""),IF(AND(GETPIVOTDATA(CONCATENATE(INDEX(Tendina_Indicatori_Grafico,SERVIZIO!$A$1)),$A$1,"Brand",$A213,"Data",DATE(YEAR(INDEX(Tendina_Data,SERVIZIO!$A$2)),MONTH(INDEX(Tendina_Data,SERVIZIO!$A$2)),1),"Settore",INDEX(Tendina_Settori,SERVIZIO!$A$3))&lt;&gt;"",INDEX(Tendina_Settori,SERVIZIO!$A$3)=$B213)=TRUE,GETPIVOTDATA(CONCATENATE(INDEX(Tendina_Indicatori_Grafico,SERVIZIO!$A$1)),$A$1,"Brand",$A213,"Data",DATE(YEAR(INDEX(Tendina_Data,SERVIZIO!$A$2)),MONTH(INDEX(Tendina_Data,SERVIZIO!$A$2)),1),"Settore",INDEX(Tendina_Settori,SERVIZIO!$A$3)),"")),"")</f>
        <v>0</v>
      </c>
      <c r="AH213" s="31">
        <f ca="1">IF(AG213&lt;&gt;"",AG213-(COUNTIF($AG$4:AG213,AG213)/10000),"")</f>
        <v>-9.4999999999999998E-3</v>
      </c>
      <c r="AI213" s="31">
        <f t="shared" ca="1" si="11"/>
        <v>237</v>
      </c>
      <c r="AJ213" s="31"/>
      <c r="AK213" s="31">
        <v>210</v>
      </c>
      <c r="AL213" s="31" t="str">
        <f t="shared" ca="1" si="9"/>
        <v>Brand_151</v>
      </c>
      <c r="AM213" s="31">
        <f t="shared" ca="1" si="10"/>
        <v>0</v>
      </c>
      <c r="AN213" s="31" t="str">
        <f ca="1">IF(INDEX(Tendina_Brand_per_Settore,SERVIZIO!$A$4)=$AL213,$AM213,"")</f>
        <v/>
      </c>
    </row>
    <row r="214" spans="1:40" x14ac:dyDescent="0.25">
      <c r="A214" t="s">
        <v>4</v>
      </c>
      <c r="B214" t="s">
        <v>222</v>
      </c>
      <c r="C214" s="31">
        <v>0</v>
      </c>
      <c r="D214" s="31">
        <v>0</v>
      </c>
      <c r="E214" s="31">
        <v>0</v>
      </c>
      <c r="F214" s="31">
        <v>0</v>
      </c>
      <c r="G214" s="31">
        <v>0.5</v>
      </c>
      <c r="H214" s="31">
        <v>0.5</v>
      </c>
      <c r="I214" s="31">
        <v>0</v>
      </c>
      <c r="J214" s="31">
        <v>0.5</v>
      </c>
      <c r="K214" s="31">
        <v>0.5</v>
      </c>
      <c r="L214" s="31"/>
      <c r="M214" s="31"/>
      <c r="N214" s="31"/>
      <c r="O214" s="31"/>
      <c r="P214" s="31"/>
      <c r="Q214" s="31"/>
      <c r="R214" s="31"/>
      <c r="S214" s="31"/>
      <c r="T214" s="31"/>
      <c r="U214" s="31"/>
      <c r="V214" s="31"/>
      <c r="W214" s="31"/>
      <c r="X214" s="31"/>
      <c r="Y214" s="31"/>
      <c r="Z214" s="31"/>
      <c r="AA214" s="31"/>
      <c r="AB214" s="31"/>
      <c r="AC214" s="31"/>
      <c r="AD214" s="31"/>
      <c r="AE214" s="31"/>
      <c r="AF214" s="31"/>
      <c r="AG214" s="31">
        <f ca="1">IFERROR(IF(SERVIZIO!$A$3=1,IF(GETPIVOTDATA(CONCATENATE(INDEX(Tendina_Indicatori_Grafico,SERVIZIO!$A$1)),$A$1,"Brand",$A214,"Data",DATE(YEAR(INDEX(Tendina_Data,SERVIZIO!$A$2)),MONTH(INDEX(Tendina_Data,SERVIZIO!$A$2)),1),"Settore",$B214)&lt;&gt;"",GETPIVOTDATA(CONCATENATE(INDEX(Tendina_Indicatori_Grafico,SERVIZIO!$A$1)),$A$1,"Brand",$A214,"Data",DATE(YEAR(INDEX(Tendina_Data,SERVIZIO!$A$2)),MONTH(INDEX(Tendina_Data,SERVIZIO!$A$2)),1),"Settore",$B214),""),IF(AND(GETPIVOTDATA(CONCATENATE(INDEX(Tendina_Indicatori_Grafico,SERVIZIO!$A$1)),$A$1,"Brand",$A214,"Data",DATE(YEAR(INDEX(Tendina_Data,SERVIZIO!$A$2)),MONTH(INDEX(Tendina_Data,SERVIZIO!$A$2)),1),"Settore",INDEX(Tendina_Settori,SERVIZIO!$A$3))&lt;&gt;"",INDEX(Tendina_Settori,SERVIZIO!$A$3)=$B214)=TRUE,GETPIVOTDATA(CONCATENATE(INDEX(Tendina_Indicatori_Grafico,SERVIZIO!$A$1)),$A$1,"Brand",$A214,"Data",DATE(YEAR(INDEX(Tendina_Data,SERVIZIO!$A$2)),MONTH(INDEX(Tendina_Data,SERVIZIO!$A$2)),1),"Settore",INDEX(Tendina_Settori,SERVIZIO!$A$3)),"")),"")</f>
        <v>0</v>
      </c>
      <c r="AH214" s="31">
        <f ca="1">IF(AG214&lt;&gt;"",AG214-(COUNTIF($AG$4:AG214,AG214)/10000),"")</f>
        <v>-9.5999999999999992E-3</v>
      </c>
      <c r="AI214" s="31">
        <f t="shared" ca="1" si="11"/>
        <v>238</v>
      </c>
      <c r="AJ214" s="31"/>
      <c r="AK214" s="31">
        <v>211</v>
      </c>
      <c r="AL214" s="31" t="str">
        <f t="shared" ca="1" si="9"/>
        <v>Brand_153</v>
      </c>
      <c r="AM214" s="31">
        <f t="shared" ca="1" si="10"/>
        <v>0</v>
      </c>
      <c r="AN214" s="31" t="str">
        <f ca="1">IF(INDEX(Tendina_Brand_per_Settore,SERVIZIO!$A$4)=$AL214,$AM214,"")</f>
        <v/>
      </c>
    </row>
    <row r="215" spans="1:40" x14ac:dyDescent="0.25">
      <c r="A215" t="s">
        <v>837</v>
      </c>
      <c r="B215" t="s">
        <v>222</v>
      </c>
      <c r="C215" s="31">
        <v>1</v>
      </c>
      <c r="D215" s="31">
        <v>0</v>
      </c>
      <c r="E215" s="31">
        <v>1</v>
      </c>
      <c r="F215" s="31">
        <v>2</v>
      </c>
      <c r="G215" s="31">
        <v>2</v>
      </c>
      <c r="H215" s="31">
        <v>4</v>
      </c>
      <c r="I215" s="31">
        <v>2</v>
      </c>
      <c r="J215" s="31">
        <v>2</v>
      </c>
      <c r="K215" s="31">
        <v>4</v>
      </c>
      <c r="L215" s="31"/>
      <c r="M215" s="31"/>
      <c r="N215" s="31"/>
      <c r="O215" s="31"/>
      <c r="P215" s="31"/>
      <c r="Q215" s="31"/>
      <c r="R215" s="31"/>
      <c r="S215" s="31"/>
      <c r="T215" s="31"/>
      <c r="U215" s="31"/>
      <c r="V215" s="31"/>
      <c r="W215" s="31"/>
      <c r="X215" s="31"/>
      <c r="Y215" s="31"/>
      <c r="Z215" s="31"/>
      <c r="AA215" s="31"/>
      <c r="AB215" s="31"/>
      <c r="AC215" s="31"/>
      <c r="AD215" s="31"/>
      <c r="AG215" s="31">
        <f ca="1">IFERROR(IF(SERVIZIO!$A$3=1,IF(GETPIVOTDATA(CONCATENATE(INDEX(Tendina_Indicatori_Grafico,SERVIZIO!$A$1)),$A$1,"Brand",$A215,"Data",DATE(YEAR(INDEX(Tendina_Data,SERVIZIO!$A$2)),MONTH(INDEX(Tendina_Data,SERVIZIO!$A$2)),1),"Settore",$B215)&lt;&gt;"",GETPIVOTDATA(CONCATENATE(INDEX(Tendina_Indicatori_Grafico,SERVIZIO!$A$1)),$A$1,"Brand",$A215,"Data",DATE(YEAR(INDEX(Tendina_Data,SERVIZIO!$A$2)),MONTH(INDEX(Tendina_Data,SERVIZIO!$A$2)),1),"Settore",$B215),""),IF(AND(GETPIVOTDATA(CONCATENATE(INDEX(Tendina_Indicatori_Grafico,SERVIZIO!$A$1)),$A$1,"Brand",$A215,"Data",DATE(YEAR(INDEX(Tendina_Data,SERVIZIO!$A$2)),MONTH(INDEX(Tendina_Data,SERVIZIO!$A$2)),1),"Settore",INDEX(Tendina_Settori,SERVIZIO!$A$3))&lt;&gt;"",INDEX(Tendina_Settori,SERVIZIO!$A$3)=$B215)=TRUE,GETPIVOTDATA(CONCATENATE(INDEX(Tendina_Indicatori_Grafico,SERVIZIO!$A$1)),$A$1,"Brand",$A215,"Data",DATE(YEAR(INDEX(Tendina_Data,SERVIZIO!$A$2)),MONTH(INDEX(Tendina_Data,SERVIZIO!$A$2)),1),"Settore",INDEX(Tendina_Settori,SERVIZIO!$A$3)),"")),"")</f>
        <v>2</v>
      </c>
      <c r="AH215" s="31">
        <f ca="1">IF(AG215&lt;&gt;"",AG215-(COUNTIF($AG$4:AG215,AG215)/10000),"")</f>
        <v>1.9993000000000001</v>
      </c>
      <c r="AI215" s="31">
        <f t="shared" ca="1" si="11"/>
        <v>77</v>
      </c>
      <c r="AJ215" s="31"/>
      <c r="AK215" s="31">
        <v>212</v>
      </c>
      <c r="AL215" s="31" t="str">
        <f t="shared" ca="1" si="9"/>
        <v>Brand_156</v>
      </c>
      <c r="AM215" s="31">
        <f t="shared" ca="1" si="10"/>
        <v>0</v>
      </c>
      <c r="AN215" s="31" t="str">
        <f ca="1">IF(INDEX(Tendina_Brand_per_Settore,SERVIZIO!$A$4)=$AL215,$AM215,"")</f>
        <v/>
      </c>
    </row>
    <row r="216" spans="1:40" x14ac:dyDescent="0.25">
      <c r="A216" t="s">
        <v>839</v>
      </c>
      <c r="B216" t="s">
        <v>222</v>
      </c>
      <c r="C216" s="31">
        <v>1</v>
      </c>
      <c r="D216" s="31">
        <v>0</v>
      </c>
      <c r="E216" s="31">
        <v>1</v>
      </c>
      <c r="F216" s="31">
        <v>1</v>
      </c>
      <c r="G216" s="31">
        <v>1.3</v>
      </c>
      <c r="H216" s="31">
        <v>2.2999999999999998</v>
      </c>
      <c r="I216" s="31">
        <v>1</v>
      </c>
      <c r="J216" s="31">
        <v>1.3</v>
      </c>
      <c r="K216" s="31">
        <v>2.2999999999999998</v>
      </c>
      <c r="AG216" s="31">
        <f ca="1">IFERROR(IF(SERVIZIO!$A$3=1,IF(GETPIVOTDATA(CONCATENATE(INDEX(Tendina_Indicatori_Grafico,SERVIZIO!$A$1)),$A$1,"Brand",$A216,"Data",DATE(YEAR(INDEX(Tendina_Data,SERVIZIO!$A$2)),MONTH(INDEX(Tendina_Data,SERVIZIO!$A$2)),1),"Settore",$B216)&lt;&gt;"",GETPIVOTDATA(CONCATENATE(INDEX(Tendina_Indicatori_Grafico,SERVIZIO!$A$1)),$A$1,"Brand",$A216,"Data",DATE(YEAR(INDEX(Tendina_Data,SERVIZIO!$A$2)),MONTH(INDEX(Tendina_Data,SERVIZIO!$A$2)),1),"Settore",$B216),""),IF(AND(GETPIVOTDATA(CONCATENATE(INDEX(Tendina_Indicatori_Grafico,SERVIZIO!$A$1)),$A$1,"Brand",$A216,"Data",DATE(YEAR(INDEX(Tendina_Data,SERVIZIO!$A$2)),MONTH(INDEX(Tendina_Data,SERVIZIO!$A$2)),1),"Settore",INDEX(Tendina_Settori,SERVIZIO!$A$3))&lt;&gt;"",INDEX(Tendina_Settori,SERVIZIO!$A$3)=$B216)=TRUE,GETPIVOTDATA(CONCATENATE(INDEX(Tendina_Indicatori_Grafico,SERVIZIO!$A$1)),$A$1,"Brand",$A216,"Data",DATE(YEAR(INDEX(Tendina_Data,SERVIZIO!$A$2)),MONTH(INDEX(Tendina_Data,SERVIZIO!$A$2)),1),"Settore",INDEX(Tendina_Settori,SERVIZIO!$A$3)),"")),"")</f>
        <v>1</v>
      </c>
      <c r="AH216" s="31">
        <f ca="1">IF(AG216&lt;&gt;"",AG216-(COUNTIF($AG$4:AG216,AG216)/10000),"")</f>
        <v>0.99570000000000003</v>
      </c>
      <c r="AI216" s="31">
        <f t="shared" ca="1" si="11"/>
        <v>130</v>
      </c>
      <c r="AJ216" s="31"/>
      <c r="AK216" s="31">
        <v>213</v>
      </c>
      <c r="AL216" s="31" t="str">
        <f t="shared" ca="1" si="9"/>
        <v>Brand_160</v>
      </c>
      <c r="AM216" s="31">
        <f t="shared" ca="1" si="10"/>
        <v>0</v>
      </c>
      <c r="AN216" s="31" t="str">
        <f ca="1">IF(INDEX(Tendina_Brand_per_Settore,SERVIZIO!$A$4)=$AL216,$AM216,"")</f>
        <v/>
      </c>
    </row>
    <row r="217" spans="1:40" x14ac:dyDescent="0.25">
      <c r="A217" t="s">
        <v>841</v>
      </c>
      <c r="B217" t="s">
        <v>200</v>
      </c>
      <c r="C217" s="31"/>
      <c r="D217" s="31"/>
      <c r="E217" s="31"/>
      <c r="F217" s="31">
        <v>0</v>
      </c>
      <c r="G217" s="31">
        <v>0</v>
      </c>
      <c r="H217" s="31">
        <v>0</v>
      </c>
      <c r="I217" s="31">
        <v>0</v>
      </c>
      <c r="J217" s="31">
        <v>0</v>
      </c>
      <c r="K217" s="31">
        <v>0</v>
      </c>
      <c r="AG217" s="31">
        <f ca="1">IFERROR(IF(SERVIZIO!$A$3=1,IF(GETPIVOTDATA(CONCATENATE(INDEX(Tendina_Indicatori_Grafico,SERVIZIO!$A$1)),$A$1,"Brand",$A217,"Data",DATE(YEAR(INDEX(Tendina_Data,SERVIZIO!$A$2)),MONTH(INDEX(Tendina_Data,SERVIZIO!$A$2)),1),"Settore",$B217)&lt;&gt;"",GETPIVOTDATA(CONCATENATE(INDEX(Tendina_Indicatori_Grafico,SERVIZIO!$A$1)),$A$1,"Brand",$A217,"Data",DATE(YEAR(INDEX(Tendina_Data,SERVIZIO!$A$2)),MONTH(INDEX(Tendina_Data,SERVIZIO!$A$2)),1),"Settore",$B217),""),IF(AND(GETPIVOTDATA(CONCATENATE(INDEX(Tendina_Indicatori_Grafico,SERVIZIO!$A$1)),$A$1,"Brand",$A217,"Data",DATE(YEAR(INDEX(Tendina_Data,SERVIZIO!$A$2)),MONTH(INDEX(Tendina_Data,SERVIZIO!$A$2)),1),"Settore",INDEX(Tendina_Settori,SERVIZIO!$A$3))&lt;&gt;"",INDEX(Tendina_Settori,SERVIZIO!$A$3)=$B217)=TRUE,GETPIVOTDATA(CONCATENATE(INDEX(Tendina_Indicatori_Grafico,SERVIZIO!$A$1)),$A$1,"Brand",$A217,"Data",DATE(YEAR(INDEX(Tendina_Data,SERVIZIO!$A$2)),MONTH(INDEX(Tendina_Data,SERVIZIO!$A$2)),1),"Settore",INDEX(Tendina_Settori,SERVIZIO!$A$3)),"")),"")</f>
        <v>0</v>
      </c>
      <c r="AH217" s="31">
        <f ca="1">IF(AG217&lt;&gt;"",AG217-(COUNTIF($AG$4:AG217,AG217)/10000),"")</f>
        <v>-9.7000000000000003E-3</v>
      </c>
      <c r="AI217" s="31">
        <f t="shared" ca="1" si="11"/>
        <v>239</v>
      </c>
      <c r="AJ217" s="31"/>
      <c r="AK217" s="31">
        <v>214</v>
      </c>
      <c r="AL217" s="31" t="str">
        <f t="shared" ca="1" si="9"/>
        <v>Brand_162</v>
      </c>
      <c r="AM217" s="31">
        <f t="shared" ca="1" si="10"/>
        <v>0</v>
      </c>
      <c r="AN217" s="31" t="str">
        <f ca="1">IF(INDEX(Tendina_Brand_per_Settore,SERVIZIO!$A$4)=$AL217,$AM217,"")</f>
        <v/>
      </c>
    </row>
    <row r="218" spans="1:40" x14ac:dyDescent="0.25">
      <c r="A218" t="s">
        <v>844</v>
      </c>
      <c r="B218" t="s">
        <v>200</v>
      </c>
      <c r="C218" s="31"/>
      <c r="D218" s="31"/>
      <c r="E218" s="31"/>
      <c r="F218" s="31">
        <v>2.5</v>
      </c>
      <c r="G218" s="31">
        <v>0</v>
      </c>
      <c r="H218" s="31">
        <v>2.5</v>
      </c>
      <c r="I218" s="31">
        <v>2.5</v>
      </c>
      <c r="J218" s="31">
        <v>0</v>
      </c>
      <c r="K218" s="31">
        <v>2.5</v>
      </c>
      <c r="AG218" s="31">
        <f ca="1">IFERROR(IF(SERVIZIO!$A$3=1,IF(GETPIVOTDATA(CONCATENATE(INDEX(Tendina_Indicatori_Grafico,SERVIZIO!$A$1)),$A$1,"Brand",$A218,"Data",DATE(YEAR(INDEX(Tendina_Data,SERVIZIO!$A$2)),MONTH(INDEX(Tendina_Data,SERVIZIO!$A$2)),1),"Settore",$B218)&lt;&gt;"",GETPIVOTDATA(CONCATENATE(INDEX(Tendina_Indicatori_Grafico,SERVIZIO!$A$1)),$A$1,"Brand",$A218,"Data",DATE(YEAR(INDEX(Tendina_Data,SERVIZIO!$A$2)),MONTH(INDEX(Tendina_Data,SERVIZIO!$A$2)),1),"Settore",$B218),""),IF(AND(GETPIVOTDATA(CONCATENATE(INDEX(Tendina_Indicatori_Grafico,SERVIZIO!$A$1)),$A$1,"Brand",$A218,"Data",DATE(YEAR(INDEX(Tendina_Data,SERVIZIO!$A$2)),MONTH(INDEX(Tendina_Data,SERVIZIO!$A$2)),1),"Settore",INDEX(Tendina_Settori,SERVIZIO!$A$3))&lt;&gt;"",INDEX(Tendina_Settori,SERVIZIO!$A$3)=$B218)=TRUE,GETPIVOTDATA(CONCATENATE(INDEX(Tendina_Indicatori_Grafico,SERVIZIO!$A$1)),$A$1,"Brand",$A218,"Data",DATE(YEAR(INDEX(Tendina_Data,SERVIZIO!$A$2)),MONTH(INDEX(Tendina_Data,SERVIZIO!$A$2)),1),"Settore",INDEX(Tendina_Settori,SERVIZIO!$A$3)),"")),"")</f>
        <v>2.5</v>
      </c>
      <c r="AH218" s="31">
        <f ca="1">IF(AG218&lt;&gt;"",AG218-(COUNTIF($AG$4:AG218,AG218)/10000),"")</f>
        <v>2.4996</v>
      </c>
      <c r="AI218" s="31">
        <f t="shared" ca="1" si="11"/>
        <v>59</v>
      </c>
      <c r="AJ218" s="31"/>
      <c r="AK218" s="31">
        <v>215</v>
      </c>
      <c r="AL218" s="31" t="str">
        <f t="shared" ca="1" si="9"/>
        <v>Brand_164</v>
      </c>
      <c r="AM218" s="31">
        <f t="shared" ca="1" si="10"/>
        <v>0</v>
      </c>
      <c r="AN218" s="31" t="str">
        <f ca="1">IF(INDEX(Tendina_Brand_per_Settore,SERVIZIO!$A$4)=$AL218,$AM218,"")</f>
        <v/>
      </c>
    </row>
    <row r="219" spans="1:40" x14ac:dyDescent="0.25">
      <c r="A219" t="s">
        <v>845</v>
      </c>
      <c r="B219" t="s">
        <v>214</v>
      </c>
      <c r="C219" s="31"/>
      <c r="D219" s="31"/>
      <c r="E219" s="31"/>
      <c r="F219" s="31">
        <v>1</v>
      </c>
      <c r="G219" s="31">
        <v>2</v>
      </c>
      <c r="H219" s="31">
        <v>3</v>
      </c>
      <c r="I219" s="31">
        <v>1</v>
      </c>
      <c r="J219" s="31">
        <v>2</v>
      </c>
      <c r="K219" s="31">
        <v>3</v>
      </c>
      <c r="AG219" s="31">
        <f ca="1">IFERROR(IF(SERVIZIO!$A$3=1,IF(GETPIVOTDATA(CONCATENATE(INDEX(Tendina_Indicatori_Grafico,SERVIZIO!$A$1)),$A$1,"Brand",$A219,"Data",DATE(YEAR(INDEX(Tendina_Data,SERVIZIO!$A$2)),MONTH(INDEX(Tendina_Data,SERVIZIO!$A$2)),1),"Settore",$B219)&lt;&gt;"",GETPIVOTDATA(CONCATENATE(INDEX(Tendina_Indicatori_Grafico,SERVIZIO!$A$1)),$A$1,"Brand",$A219,"Data",DATE(YEAR(INDEX(Tendina_Data,SERVIZIO!$A$2)),MONTH(INDEX(Tendina_Data,SERVIZIO!$A$2)),1),"Settore",$B219),""),IF(AND(GETPIVOTDATA(CONCATENATE(INDEX(Tendina_Indicatori_Grafico,SERVIZIO!$A$1)),$A$1,"Brand",$A219,"Data",DATE(YEAR(INDEX(Tendina_Data,SERVIZIO!$A$2)),MONTH(INDEX(Tendina_Data,SERVIZIO!$A$2)),1),"Settore",INDEX(Tendina_Settori,SERVIZIO!$A$3))&lt;&gt;"",INDEX(Tendina_Settori,SERVIZIO!$A$3)=$B219)=TRUE,GETPIVOTDATA(CONCATENATE(INDEX(Tendina_Indicatori_Grafico,SERVIZIO!$A$1)),$A$1,"Brand",$A219,"Data",DATE(YEAR(INDEX(Tendina_Data,SERVIZIO!$A$2)),MONTH(INDEX(Tendina_Data,SERVIZIO!$A$2)),1),"Settore",INDEX(Tendina_Settori,SERVIZIO!$A$3)),"")),"")</f>
        <v>1</v>
      </c>
      <c r="AH219" s="31">
        <f ca="1">IF(AG219&lt;&gt;"",AG219-(COUNTIF($AG$4:AG219,AG219)/10000),"")</f>
        <v>0.99560000000000004</v>
      </c>
      <c r="AI219" s="31">
        <f t="shared" ca="1" si="11"/>
        <v>131</v>
      </c>
      <c r="AJ219" s="31"/>
      <c r="AK219" s="31">
        <v>216</v>
      </c>
      <c r="AL219" s="31" t="str">
        <f t="shared" ca="1" si="9"/>
        <v>Brand_166</v>
      </c>
      <c r="AM219" s="31">
        <f t="shared" ca="1" si="10"/>
        <v>0</v>
      </c>
      <c r="AN219" s="31" t="str">
        <f ca="1">IF(INDEX(Tendina_Brand_per_Settore,SERVIZIO!$A$4)=$AL219,$AM219,"")</f>
        <v/>
      </c>
    </row>
    <row r="220" spans="1:40" x14ac:dyDescent="0.25">
      <c r="A220" t="s">
        <v>846</v>
      </c>
      <c r="B220" t="s">
        <v>200</v>
      </c>
      <c r="C220" s="31"/>
      <c r="D220" s="31"/>
      <c r="E220" s="31"/>
      <c r="F220" s="31">
        <v>2</v>
      </c>
      <c r="G220" s="31">
        <v>0</v>
      </c>
      <c r="H220" s="31">
        <v>2</v>
      </c>
      <c r="I220" s="31">
        <v>2</v>
      </c>
      <c r="J220" s="31">
        <v>0</v>
      </c>
      <c r="K220" s="31">
        <v>2</v>
      </c>
      <c r="AG220" s="31">
        <f ca="1">IFERROR(IF(SERVIZIO!$A$3=1,IF(GETPIVOTDATA(CONCATENATE(INDEX(Tendina_Indicatori_Grafico,SERVIZIO!$A$1)),$A$1,"Brand",$A220,"Data",DATE(YEAR(INDEX(Tendina_Data,SERVIZIO!$A$2)),MONTH(INDEX(Tendina_Data,SERVIZIO!$A$2)),1),"Settore",$B220)&lt;&gt;"",GETPIVOTDATA(CONCATENATE(INDEX(Tendina_Indicatori_Grafico,SERVIZIO!$A$1)),$A$1,"Brand",$A220,"Data",DATE(YEAR(INDEX(Tendina_Data,SERVIZIO!$A$2)),MONTH(INDEX(Tendina_Data,SERVIZIO!$A$2)),1),"Settore",$B220),""),IF(AND(GETPIVOTDATA(CONCATENATE(INDEX(Tendina_Indicatori_Grafico,SERVIZIO!$A$1)),$A$1,"Brand",$A220,"Data",DATE(YEAR(INDEX(Tendina_Data,SERVIZIO!$A$2)),MONTH(INDEX(Tendina_Data,SERVIZIO!$A$2)),1),"Settore",INDEX(Tendina_Settori,SERVIZIO!$A$3))&lt;&gt;"",INDEX(Tendina_Settori,SERVIZIO!$A$3)=$B220)=TRUE,GETPIVOTDATA(CONCATENATE(INDEX(Tendina_Indicatori_Grafico,SERVIZIO!$A$1)),$A$1,"Brand",$A220,"Data",DATE(YEAR(INDEX(Tendina_Data,SERVIZIO!$A$2)),MONTH(INDEX(Tendina_Data,SERVIZIO!$A$2)),1),"Settore",INDEX(Tendina_Settori,SERVIZIO!$A$3)),"")),"")</f>
        <v>2</v>
      </c>
      <c r="AH220" s="31">
        <f ca="1">IF(AG220&lt;&gt;"",AG220-(COUNTIF($AG$4:AG220,AG220)/10000),"")</f>
        <v>1.9992000000000001</v>
      </c>
      <c r="AI220" s="31">
        <f t="shared" ca="1" si="11"/>
        <v>78</v>
      </c>
      <c r="AJ220" s="31"/>
      <c r="AK220" s="31">
        <v>217</v>
      </c>
      <c r="AL220" s="31" t="str">
        <f t="shared" ca="1" si="9"/>
        <v>Brand_169</v>
      </c>
      <c r="AM220" s="31">
        <f t="shared" ca="1" si="10"/>
        <v>0</v>
      </c>
      <c r="AN220" s="31" t="str">
        <f ca="1">IF(INDEX(Tendina_Brand_per_Settore,SERVIZIO!$A$4)=$AL220,$AM220,"")</f>
        <v/>
      </c>
    </row>
    <row r="221" spans="1:40" x14ac:dyDescent="0.25">
      <c r="A221" t="s">
        <v>847</v>
      </c>
      <c r="B221" t="s">
        <v>206</v>
      </c>
      <c r="C221" s="31">
        <v>0</v>
      </c>
      <c r="D221" s="31">
        <v>0</v>
      </c>
      <c r="E221" s="31">
        <v>0</v>
      </c>
      <c r="F221" s="31">
        <v>5</v>
      </c>
      <c r="G221" s="31">
        <v>0</v>
      </c>
      <c r="H221" s="31">
        <v>5</v>
      </c>
      <c r="I221" s="31">
        <v>5</v>
      </c>
      <c r="J221" s="31">
        <v>0</v>
      </c>
      <c r="K221" s="31">
        <v>5</v>
      </c>
      <c r="AG221" s="31">
        <f ca="1">IFERROR(IF(SERVIZIO!$A$3=1,IF(GETPIVOTDATA(CONCATENATE(INDEX(Tendina_Indicatori_Grafico,SERVIZIO!$A$1)),$A$1,"Brand",$A221,"Data",DATE(YEAR(INDEX(Tendina_Data,SERVIZIO!$A$2)),MONTH(INDEX(Tendina_Data,SERVIZIO!$A$2)),1),"Settore",$B221)&lt;&gt;"",GETPIVOTDATA(CONCATENATE(INDEX(Tendina_Indicatori_Grafico,SERVIZIO!$A$1)),$A$1,"Brand",$A221,"Data",DATE(YEAR(INDEX(Tendina_Data,SERVIZIO!$A$2)),MONTH(INDEX(Tendina_Data,SERVIZIO!$A$2)),1),"Settore",$B221),""),IF(AND(GETPIVOTDATA(CONCATENATE(INDEX(Tendina_Indicatori_Grafico,SERVIZIO!$A$1)),$A$1,"Brand",$A221,"Data",DATE(YEAR(INDEX(Tendina_Data,SERVIZIO!$A$2)),MONTH(INDEX(Tendina_Data,SERVIZIO!$A$2)),1),"Settore",INDEX(Tendina_Settori,SERVIZIO!$A$3))&lt;&gt;"",INDEX(Tendina_Settori,SERVIZIO!$A$3)=$B221)=TRUE,GETPIVOTDATA(CONCATENATE(INDEX(Tendina_Indicatori_Grafico,SERVIZIO!$A$1)),$A$1,"Brand",$A221,"Data",DATE(YEAR(INDEX(Tendina_Data,SERVIZIO!$A$2)),MONTH(INDEX(Tendina_Data,SERVIZIO!$A$2)),1),"Settore",INDEX(Tendina_Settori,SERVIZIO!$A$3)),"")),"")</f>
        <v>5</v>
      </c>
      <c r="AH221" s="31">
        <f ca="1">IF(AG221&lt;&gt;"",AG221-(COUNTIF($AG$4:AG221,AG221)/10000),"")</f>
        <v>4.9996999999999998</v>
      </c>
      <c r="AI221" s="31">
        <f t="shared" ca="1" si="11"/>
        <v>18</v>
      </c>
      <c r="AJ221" s="31"/>
      <c r="AK221" s="31">
        <v>218</v>
      </c>
      <c r="AL221" s="31" t="str">
        <f t="shared" ca="1" si="9"/>
        <v>Brand_170</v>
      </c>
      <c r="AM221" s="31">
        <f t="shared" ca="1" si="10"/>
        <v>0</v>
      </c>
      <c r="AN221" s="31" t="str">
        <f ca="1">IF(INDEX(Tendina_Brand_per_Settore,SERVIZIO!$A$4)=$AL221,$AM221,"")</f>
        <v/>
      </c>
    </row>
    <row r="222" spans="1:40" x14ac:dyDescent="0.25">
      <c r="A222" t="s">
        <v>848</v>
      </c>
      <c r="B222" t="s">
        <v>200</v>
      </c>
      <c r="C222" s="31">
        <v>4.7</v>
      </c>
      <c r="D222" s="31">
        <v>0</v>
      </c>
      <c r="E222" s="31">
        <v>4.7</v>
      </c>
      <c r="F222" s="31">
        <v>4.7</v>
      </c>
      <c r="G222" s="31">
        <v>4.5</v>
      </c>
      <c r="H222" s="31">
        <v>9.1999999999999993</v>
      </c>
      <c r="I222" s="31">
        <v>4.7</v>
      </c>
      <c r="J222" s="31">
        <v>4.5</v>
      </c>
      <c r="K222" s="31">
        <v>9.1999999999999993</v>
      </c>
      <c r="AG222" s="31">
        <f ca="1">IFERROR(IF(SERVIZIO!$A$3=1,IF(GETPIVOTDATA(CONCATENATE(INDEX(Tendina_Indicatori_Grafico,SERVIZIO!$A$1)),$A$1,"Brand",$A222,"Data",DATE(YEAR(INDEX(Tendina_Data,SERVIZIO!$A$2)),MONTH(INDEX(Tendina_Data,SERVIZIO!$A$2)),1),"Settore",$B222)&lt;&gt;"",GETPIVOTDATA(CONCATENATE(INDEX(Tendina_Indicatori_Grafico,SERVIZIO!$A$1)),$A$1,"Brand",$A222,"Data",DATE(YEAR(INDEX(Tendina_Data,SERVIZIO!$A$2)),MONTH(INDEX(Tendina_Data,SERVIZIO!$A$2)),1),"Settore",$B222),""),IF(AND(GETPIVOTDATA(CONCATENATE(INDEX(Tendina_Indicatori_Grafico,SERVIZIO!$A$1)),$A$1,"Brand",$A222,"Data",DATE(YEAR(INDEX(Tendina_Data,SERVIZIO!$A$2)),MONTH(INDEX(Tendina_Data,SERVIZIO!$A$2)),1),"Settore",INDEX(Tendina_Settori,SERVIZIO!$A$3))&lt;&gt;"",INDEX(Tendina_Settori,SERVIZIO!$A$3)=$B222)=TRUE,GETPIVOTDATA(CONCATENATE(INDEX(Tendina_Indicatori_Grafico,SERVIZIO!$A$1)),$A$1,"Brand",$A222,"Data",DATE(YEAR(INDEX(Tendina_Data,SERVIZIO!$A$2)),MONTH(INDEX(Tendina_Data,SERVIZIO!$A$2)),1),"Settore",INDEX(Tendina_Settori,SERVIZIO!$A$3)),"")),"")</f>
        <v>4.7</v>
      </c>
      <c r="AH222" s="31">
        <f ca="1">IF(AG222&lt;&gt;"",AG222-(COUNTIF($AG$4:AG222,AG222)/10000),"")</f>
        <v>4.6991000000000005</v>
      </c>
      <c r="AI222" s="31">
        <f t="shared" ca="1" si="11"/>
        <v>27</v>
      </c>
      <c r="AJ222" s="31"/>
      <c r="AK222" s="31">
        <v>219</v>
      </c>
      <c r="AL222" s="31" t="str">
        <f t="shared" ca="1" si="9"/>
        <v>Brand_171</v>
      </c>
      <c r="AM222" s="31">
        <f t="shared" ca="1" si="10"/>
        <v>0</v>
      </c>
      <c r="AN222" s="31" t="str">
        <f ca="1">IF(INDEX(Tendina_Brand_per_Settore,SERVIZIO!$A$4)=$AL222,$AM222,"")</f>
        <v/>
      </c>
    </row>
    <row r="223" spans="1:40" x14ac:dyDescent="0.25">
      <c r="A223" t="s">
        <v>849</v>
      </c>
      <c r="B223" t="s">
        <v>137</v>
      </c>
      <c r="C223" s="31"/>
      <c r="D223" s="31"/>
      <c r="E223" s="31"/>
      <c r="F223" s="31">
        <v>1</v>
      </c>
      <c r="G223" s="31">
        <v>0</v>
      </c>
      <c r="H223" s="31">
        <v>1</v>
      </c>
      <c r="I223" s="31">
        <v>1</v>
      </c>
      <c r="J223" s="31">
        <v>0</v>
      </c>
      <c r="K223" s="31">
        <v>1</v>
      </c>
      <c r="AG223" s="31">
        <f ca="1">IFERROR(IF(SERVIZIO!$A$3=1,IF(GETPIVOTDATA(CONCATENATE(INDEX(Tendina_Indicatori_Grafico,SERVIZIO!$A$1)),$A$1,"Brand",$A223,"Data",DATE(YEAR(INDEX(Tendina_Data,SERVIZIO!$A$2)),MONTH(INDEX(Tendina_Data,SERVIZIO!$A$2)),1),"Settore",$B223)&lt;&gt;"",GETPIVOTDATA(CONCATENATE(INDEX(Tendina_Indicatori_Grafico,SERVIZIO!$A$1)),$A$1,"Brand",$A223,"Data",DATE(YEAR(INDEX(Tendina_Data,SERVIZIO!$A$2)),MONTH(INDEX(Tendina_Data,SERVIZIO!$A$2)),1),"Settore",$B223),""),IF(AND(GETPIVOTDATA(CONCATENATE(INDEX(Tendina_Indicatori_Grafico,SERVIZIO!$A$1)),$A$1,"Brand",$A223,"Data",DATE(YEAR(INDEX(Tendina_Data,SERVIZIO!$A$2)),MONTH(INDEX(Tendina_Data,SERVIZIO!$A$2)),1),"Settore",INDEX(Tendina_Settori,SERVIZIO!$A$3))&lt;&gt;"",INDEX(Tendina_Settori,SERVIZIO!$A$3)=$B223)=TRUE,GETPIVOTDATA(CONCATENATE(INDEX(Tendina_Indicatori_Grafico,SERVIZIO!$A$1)),$A$1,"Brand",$A223,"Data",DATE(YEAR(INDEX(Tendina_Data,SERVIZIO!$A$2)),MONTH(INDEX(Tendina_Data,SERVIZIO!$A$2)),1),"Settore",INDEX(Tendina_Settori,SERVIZIO!$A$3)),"")),"")</f>
        <v>1</v>
      </c>
      <c r="AH223" s="31">
        <f ca="1">IF(AG223&lt;&gt;"",AG223-(COUNTIF($AG$4:AG223,AG223)/10000),"")</f>
        <v>0.99550000000000005</v>
      </c>
      <c r="AI223" s="31">
        <f t="shared" ca="1" si="11"/>
        <v>132</v>
      </c>
      <c r="AJ223" s="31"/>
      <c r="AK223" s="31">
        <v>220</v>
      </c>
      <c r="AL223" s="31" t="str">
        <f t="shared" ca="1" si="9"/>
        <v>Brand_174</v>
      </c>
      <c r="AM223" s="31">
        <f t="shared" ca="1" si="10"/>
        <v>0</v>
      </c>
      <c r="AN223" s="31" t="str">
        <f ca="1">IF(INDEX(Tendina_Brand_per_Settore,SERVIZIO!$A$4)=$AL223,$AM223,"")</f>
        <v/>
      </c>
    </row>
    <row r="224" spans="1:40" x14ac:dyDescent="0.25">
      <c r="A224" t="s">
        <v>850</v>
      </c>
      <c r="B224" t="s">
        <v>222</v>
      </c>
      <c r="C224" s="31">
        <v>1</v>
      </c>
      <c r="D224" s="31">
        <v>0</v>
      </c>
      <c r="E224" s="31">
        <v>1</v>
      </c>
      <c r="F224" s="31">
        <v>1</v>
      </c>
      <c r="G224" s="31">
        <v>0</v>
      </c>
      <c r="H224" s="31">
        <v>1</v>
      </c>
      <c r="I224" s="31">
        <v>1</v>
      </c>
      <c r="J224" s="31">
        <v>0</v>
      </c>
      <c r="K224" s="31">
        <v>1</v>
      </c>
      <c r="AG224" s="31">
        <f ca="1">IFERROR(IF(SERVIZIO!$A$3=1,IF(GETPIVOTDATA(CONCATENATE(INDEX(Tendina_Indicatori_Grafico,SERVIZIO!$A$1)),$A$1,"Brand",$A224,"Data",DATE(YEAR(INDEX(Tendina_Data,SERVIZIO!$A$2)),MONTH(INDEX(Tendina_Data,SERVIZIO!$A$2)),1),"Settore",$B224)&lt;&gt;"",GETPIVOTDATA(CONCATENATE(INDEX(Tendina_Indicatori_Grafico,SERVIZIO!$A$1)),$A$1,"Brand",$A224,"Data",DATE(YEAR(INDEX(Tendina_Data,SERVIZIO!$A$2)),MONTH(INDEX(Tendina_Data,SERVIZIO!$A$2)),1),"Settore",$B224),""),IF(AND(GETPIVOTDATA(CONCATENATE(INDEX(Tendina_Indicatori_Grafico,SERVIZIO!$A$1)),$A$1,"Brand",$A224,"Data",DATE(YEAR(INDEX(Tendina_Data,SERVIZIO!$A$2)),MONTH(INDEX(Tendina_Data,SERVIZIO!$A$2)),1),"Settore",INDEX(Tendina_Settori,SERVIZIO!$A$3))&lt;&gt;"",INDEX(Tendina_Settori,SERVIZIO!$A$3)=$B224)=TRUE,GETPIVOTDATA(CONCATENATE(INDEX(Tendina_Indicatori_Grafico,SERVIZIO!$A$1)),$A$1,"Brand",$A224,"Data",DATE(YEAR(INDEX(Tendina_Data,SERVIZIO!$A$2)),MONTH(INDEX(Tendina_Data,SERVIZIO!$A$2)),1),"Settore",INDEX(Tendina_Settori,SERVIZIO!$A$3)),"")),"")</f>
        <v>1</v>
      </c>
      <c r="AH224" s="31">
        <f ca="1">IF(AG224&lt;&gt;"",AG224-(COUNTIF($AG$4:AG224,AG224)/10000),"")</f>
        <v>0.99539999999999995</v>
      </c>
      <c r="AI224" s="31">
        <f t="shared" ca="1" si="11"/>
        <v>133</v>
      </c>
      <c r="AJ224" s="31"/>
      <c r="AK224" s="31">
        <v>221</v>
      </c>
      <c r="AL224" s="31" t="str">
        <f t="shared" ca="1" si="9"/>
        <v>Brand_181</v>
      </c>
      <c r="AM224" s="31">
        <f t="shared" ca="1" si="10"/>
        <v>0</v>
      </c>
      <c r="AN224" s="31" t="str">
        <f ca="1">IF(INDEX(Tendina_Brand_per_Settore,SERVIZIO!$A$4)=$AL224,$AM224,"")</f>
        <v/>
      </c>
    </row>
    <row r="225" spans="1:40" x14ac:dyDescent="0.25">
      <c r="A225" t="s">
        <v>851</v>
      </c>
      <c r="B225" t="s">
        <v>222</v>
      </c>
      <c r="C225" s="31"/>
      <c r="D225" s="31"/>
      <c r="E225" s="31"/>
      <c r="F225" s="31"/>
      <c r="G225" s="31"/>
      <c r="H225" s="31"/>
      <c r="I225" s="31">
        <v>0</v>
      </c>
      <c r="J225" s="31">
        <v>0</v>
      </c>
      <c r="K225" s="31">
        <v>0</v>
      </c>
      <c r="AG225" s="31">
        <f ca="1">IFERROR(IF(SERVIZIO!$A$3=1,IF(GETPIVOTDATA(CONCATENATE(INDEX(Tendina_Indicatori_Grafico,SERVIZIO!$A$1)),$A$1,"Brand",$A225,"Data",DATE(YEAR(INDEX(Tendina_Data,SERVIZIO!$A$2)),MONTH(INDEX(Tendina_Data,SERVIZIO!$A$2)),1),"Settore",$B225)&lt;&gt;"",GETPIVOTDATA(CONCATENATE(INDEX(Tendina_Indicatori_Grafico,SERVIZIO!$A$1)),$A$1,"Brand",$A225,"Data",DATE(YEAR(INDEX(Tendina_Data,SERVIZIO!$A$2)),MONTH(INDEX(Tendina_Data,SERVIZIO!$A$2)),1),"Settore",$B225),""),IF(AND(GETPIVOTDATA(CONCATENATE(INDEX(Tendina_Indicatori_Grafico,SERVIZIO!$A$1)),$A$1,"Brand",$A225,"Data",DATE(YEAR(INDEX(Tendina_Data,SERVIZIO!$A$2)),MONTH(INDEX(Tendina_Data,SERVIZIO!$A$2)),1),"Settore",INDEX(Tendina_Settori,SERVIZIO!$A$3))&lt;&gt;"",INDEX(Tendina_Settori,SERVIZIO!$A$3)=$B225)=TRUE,GETPIVOTDATA(CONCATENATE(INDEX(Tendina_Indicatori_Grafico,SERVIZIO!$A$1)),$A$1,"Brand",$A225,"Data",DATE(YEAR(INDEX(Tendina_Data,SERVIZIO!$A$2)),MONTH(INDEX(Tendina_Data,SERVIZIO!$A$2)),1),"Settore",INDEX(Tendina_Settori,SERVIZIO!$A$3)),"")),"")</f>
        <v>0</v>
      </c>
      <c r="AH225" s="31">
        <f ca="1">IF(AG225&lt;&gt;"",AG225-(COUNTIF($AG$4:AG225,AG225)/10000),"")</f>
        <v>-9.7999999999999997E-3</v>
      </c>
      <c r="AI225" s="31">
        <f t="shared" ca="1" si="11"/>
        <v>240</v>
      </c>
      <c r="AJ225" s="31"/>
      <c r="AK225" s="31">
        <v>222</v>
      </c>
      <c r="AL225" s="31" t="str">
        <f t="shared" ca="1" si="9"/>
        <v>Brand_183</v>
      </c>
      <c r="AM225" s="31">
        <f t="shared" ca="1" si="10"/>
        <v>0</v>
      </c>
      <c r="AN225" s="31" t="str">
        <f ca="1">IF(INDEX(Tendina_Brand_per_Settore,SERVIZIO!$A$4)=$AL225,$AM225,"")</f>
        <v/>
      </c>
    </row>
    <row r="226" spans="1:40" x14ac:dyDescent="0.25">
      <c r="A226" t="s">
        <v>852</v>
      </c>
      <c r="B226" t="s">
        <v>137</v>
      </c>
      <c r="C226" s="31"/>
      <c r="D226" s="31"/>
      <c r="E226" s="31"/>
      <c r="F226" s="31">
        <v>0.5</v>
      </c>
      <c r="G226" s="31">
        <v>0.5</v>
      </c>
      <c r="H226" s="31">
        <v>1</v>
      </c>
      <c r="I226" s="31">
        <v>0.5</v>
      </c>
      <c r="J226" s="31">
        <v>0.5</v>
      </c>
      <c r="K226" s="31">
        <v>1</v>
      </c>
      <c r="AG226" s="31">
        <f ca="1">IFERROR(IF(SERVIZIO!$A$3=1,IF(GETPIVOTDATA(CONCATENATE(INDEX(Tendina_Indicatori_Grafico,SERVIZIO!$A$1)),$A$1,"Brand",$A226,"Data",DATE(YEAR(INDEX(Tendina_Data,SERVIZIO!$A$2)),MONTH(INDEX(Tendina_Data,SERVIZIO!$A$2)),1),"Settore",$B226)&lt;&gt;"",GETPIVOTDATA(CONCATENATE(INDEX(Tendina_Indicatori_Grafico,SERVIZIO!$A$1)),$A$1,"Brand",$A226,"Data",DATE(YEAR(INDEX(Tendina_Data,SERVIZIO!$A$2)),MONTH(INDEX(Tendina_Data,SERVIZIO!$A$2)),1),"Settore",$B226),""),IF(AND(GETPIVOTDATA(CONCATENATE(INDEX(Tendina_Indicatori_Grafico,SERVIZIO!$A$1)),$A$1,"Brand",$A226,"Data",DATE(YEAR(INDEX(Tendina_Data,SERVIZIO!$A$2)),MONTH(INDEX(Tendina_Data,SERVIZIO!$A$2)),1),"Settore",INDEX(Tendina_Settori,SERVIZIO!$A$3))&lt;&gt;"",INDEX(Tendina_Settori,SERVIZIO!$A$3)=$B226)=TRUE,GETPIVOTDATA(CONCATENATE(INDEX(Tendina_Indicatori_Grafico,SERVIZIO!$A$1)),$A$1,"Brand",$A226,"Data",DATE(YEAR(INDEX(Tendina_Data,SERVIZIO!$A$2)),MONTH(INDEX(Tendina_Data,SERVIZIO!$A$2)),1),"Settore",INDEX(Tendina_Settori,SERVIZIO!$A$3)),"")),"")</f>
        <v>0.5</v>
      </c>
      <c r="AH226" s="31">
        <f ca="1">IF(AG226&lt;&gt;"",AG226-(COUNTIF($AG$4:AG226,AG226)/10000),"")</f>
        <v>0.4995</v>
      </c>
      <c r="AI226" s="31">
        <f t="shared" ca="1" si="11"/>
        <v>142</v>
      </c>
      <c r="AJ226" s="31"/>
      <c r="AK226" s="31">
        <v>223</v>
      </c>
      <c r="AL226" s="31" t="str">
        <f t="shared" ca="1" si="9"/>
        <v>Brand_185</v>
      </c>
      <c r="AM226" s="31">
        <f t="shared" ca="1" si="10"/>
        <v>0</v>
      </c>
      <c r="AN226" s="31" t="str">
        <f ca="1">IF(INDEX(Tendina_Brand_per_Settore,SERVIZIO!$A$4)=$AL226,$AM226,"")</f>
        <v/>
      </c>
    </row>
    <row r="227" spans="1:40" x14ac:dyDescent="0.25">
      <c r="A227" t="s">
        <v>853</v>
      </c>
      <c r="B227" t="s">
        <v>200</v>
      </c>
      <c r="C227" s="31"/>
      <c r="D227" s="31"/>
      <c r="E227" s="31"/>
      <c r="F227" s="31">
        <v>1.5</v>
      </c>
      <c r="G227" s="31">
        <v>0</v>
      </c>
      <c r="H227" s="31">
        <v>1.5</v>
      </c>
      <c r="I227" s="31">
        <v>1.5</v>
      </c>
      <c r="J227" s="31">
        <v>0</v>
      </c>
      <c r="K227" s="31">
        <v>1.5</v>
      </c>
      <c r="AG227" s="31">
        <f ca="1">IFERROR(IF(SERVIZIO!$A$3=1,IF(GETPIVOTDATA(CONCATENATE(INDEX(Tendina_Indicatori_Grafico,SERVIZIO!$A$1)),$A$1,"Brand",$A227,"Data",DATE(YEAR(INDEX(Tendina_Data,SERVIZIO!$A$2)),MONTH(INDEX(Tendina_Data,SERVIZIO!$A$2)),1),"Settore",$B227)&lt;&gt;"",GETPIVOTDATA(CONCATENATE(INDEX(Tendina_Indicatori_Grafico,SERVIZIO!$A$1)),$A$1,"Brand",$A227,"Data",DATE(YEAR(INDEX(Tendina_Data,SERVIZIO!$A$2)),MONTH(INDEX(Tendina_Data,SERVIZIO!$A$2)),1),"Settore",$B227),""),IF(AND(GETPIVOTDATA(CONCATENATE(INDEX(Tendina_Indicatori_Grafico,SERVIZIO!$A$1)),$A$1,"Brand",$A227,"Data",DATE(YEAR(INDEX(Tendina_Data,SERVIZIO!$A$2)),MONTH(INDEX(Tendina_Data,SERVIZIO!$A$2)),1),"Settore",INDEX(Tendina_Settori,SERVIZIO!$A$3))&lt;&gt;"",INDEX(Tendina_Settori,SERVIZIO!$A$3)=$B227)=TRUE,GETPIVOTDATA(CONCATENATE(INDEX(Tendina_Indicatori_Grafico,SERVIZIO!$A$1)),$A$1,"Brand",$A227,"Data",DATE(YEAR(INDEX(Tendina_Data,SERVIZIO!$A$2)),MONTH(INDEX(Tendina_Data,SERVIZIO!$A$2)),1),"Settore",INDEX(Tendina_Settori,SERVIZIO!$A$3)),"")),"")</f>
        <v>1.5</v>
      </c>
      <c r="AH227" s="31">
        <f ca="1">IF(AG227&lt;&gt;"",AG227-(COUNTIF($AG$4:AG227,AG227)/10000),"")</f>
        <v>1.4993000000000001</v>
      </c>
      <c r="AI227" s="31">
        <f t="shared" ca="1" si="11"/>
        <v>87</v>
      </c>
      <c r="AJ227" s="31"/>
      <c r="AK227" s="31">
        <v>224</v>
      </c>
      <c r="AL227" s="31" t="str">
        <f t="shared" ca="1" si="9"/>
        <v>Brand_187</v>
      </c>
      <c r="AM227" s="31">
        <f t="shared" ca="1" si="10"/>
        <v>0</v>
      </c>
      <c r="AN227" s="31" t="str">
        <f ca="1">IF(INDEX(Tendina_Brand_per_Settore,SERVIZIO!$A$4)=$AL227,$AM227,"")</f>
        <v/>
      </c>
    </row>
    <row r="228" spans="1:40" x14ac:dyDescent="0.25">
      <c r="A228" t="s">
        <v>854</v>
      </c>
      <c r="B228" t="s">
        <v>200</v>
      </c>
      <c r="C228" s="31"/>
      <c r="D228" s="31"/>
      <c r="E228" s="31"/>
      <c r="F228" s="31">
        <v>0</v>
      </c>
      <c r="G228" s="31">
        <v>0</v>
      </c>
      <c r="H228" s="31">
        <v>0</v>
      </c>
      <c r="I228" s="31">
        <v>0</v>
      </c>
      <c r="J228" s="31">
        <v>0</v>
      </c>
      <c r="K228" s="31">
        <v>0</v>
      </c>
      <c r="AG228" s="31">
        <f ca="1">IFERROR(IF(SERVIZIO!$A$3=1,IF(GETPIVOTDATA(CONCATENATE(INDEX(Tendina_Indicatori_Grafico,SERVIZIO!$A$1)),$A$1,"Brand",$A228,"Data",DATE(YEAR(INDEX(Tendina_Data,SERVIZIO!$A$2)),MONTH(INDEX(Tendina_Data,SERVIZIO!$A$2)),1),"Settore",$B228)&lt;&gt;"",GETPIVOTDATA(CONCATENATE(INDEX(Tendina_Indicatori_Grafico,SERVIZIO!$A$1)),$A$1,"Brand",$A228,"Data",DATE(YEAR(INDEX(Tendina_Data,SERVIZIO!$A$2)),MONTH(INDEX(Tendina_Data,SERVIZIO!$A$2)),1),"Settore",$B228),""),IF(AND(GETPIVOTDATA(CONCATENATE(INDEX(Tendina_Indicatori_Grafico,SERVIZIO!$A$1)),$A$1,"Brand",$A228,"Data",DATE(YEAR(INDEX(Tendina_Data,SERVIZIO!$A$2)),MONTH(INDEX(Tendina_Data,SERVIZIO!$A$2)),1),"Settore",INDEX(Tendina_Settori,SERVIZIO!$A$3))&lt;&gt;"",INDEX(Tendina_Settori,SERVIZIO!$A$3)=$B228)=TRUE,GETPIVOTDATA(CONCATENATE(INDEX(Tendina_Indicatori_Grafico,SERVIZIO!$A$1)),$A$1,"Brand",$A228,"Data",DATE(YEAR(INDEX(Tendina_Data,SERVIZIO!$A$2)),MONTH(INDEX(Tendina_Data,SERVIZIO!$A$2)),1),"Settore",INDEX(Tendina_Settori,SERVIZIO!$A$3)),"")),"")</f>
        <v>0</v>
      </c>
      <c r="AH228" s="31">
        <f ca="1">IF(AG228&lt;&gt;"",AG228-(COUNTIF($AG$4:AG228,AG228)/10000),"")</f>
        <v>-9.9000000000000008E-3</v>
      </c>
      <c r="AI228" s="31">
        <f t="shared" ca="1" si="11"/>
        <v>241</v>
      </c>
      <c r="AJ228" s="31"/>
      <c r="AK228" s="31">
        <v>225</v>
      </c>
      <c r="AL228" s="31" t="str">
        <f t="shared" ca="1" si="9"/>
        <v>Brand_189</v>
      </c>
      <c r="AM228" s="31">
        <f t="shared" ca="1" si="10"/>
        <v>0</v>
      </c>
      <c r="AN228" s="31" t="str">
        <f ca="1">IF(INDEX(Tendina_Brand_per_Settore,SERVIZIO!$A$4)=$AL228,$AM228,"")</f>
        <v/>
      </c>
    </row>
    <row r="229" spans="1:40" x14ac:dyDescent="0.25">
      <c r="A229" t="s">
        <v>855</v>
      </c>
      <c r="B229" t="s">
        <v>200</v>
      </c>
      <c r="C229" s="31">
        <v>3.5</v>
      </c>
      <c r="D229" s="31">
        <v>0</v>
      </c>
      <c r="E229" s="31">
        <v>3.5</v>
      </c>
      <c r="F229" s="31">
        <v>3.5</v>
      </c>
      <c r="G229" s="31">
        <v>1.8</v>
      </c>
      <c r="H229" s="31">
        <v>5.3</v>
      </c>
      <c r="I229" s="31">
        <v>3.5</v>
      </c>
      <c r="J229" s="31">
        <v>1.8</v>
      </c>
      <c r="K229" s="31">
        <v>5.3</v>
      </c>
      <c r="AG229" s="31">
        <f ca="1">IFERROR(IF(SERVIZIO!$A$3=1,IF(GETPIVOTDATA(CONCATENATE(INDEX(Tendina_Indicatori_Grafico,SERVIZIO!$A$1)),$A$1,"Brand",$A229,"Data",DATE(YEAR(INDEX(Tendina_Data,SERVIZIO!$A$2)),MONTH(INDEX(Tendina_Data,SERVIZIO!$A$2)),1),"Settore",$B229)&lt;&gt;"",GETPIVOTDATA(CONCATENATE(INDEX(Tendina_Indicatori_Grafico,SERVIZIO!$A$1)),$A$1,"Brand",$A229,"Data",DATE(YEAR(INDEX(Tendina_Data,SERVIZIO!$A$2)),MONTH(INDEX(Tendina_Data,SERVIZIO!$A$2)),1),"Settore",$B229),""),IF(AND(GETPIVOTDATA(CONCATENATE(INDEX(Tendina_Indicatori_Grafico,SERVIZIO!$A$1)),$A$1,"Brand",$A229,"Data",DATE(YEAR(INDEX(Tendina_Data,SERVIZIO!$A$2)),MONTH(INDEX(Tendina_Data,SERVIZIO!$A$2)),1),"Settore",INDEX(Tendina_Settori,SERVIZIO!$A$3))&lt;&gt;"",INDEX(Tendina_Settori,SERVIZIO!$A$3)=$B229)=TRUE,GETPIVOTDATA(CONCATENATE(INDEX(Tendina_Indicatori_Grafico,SERVIZIO!$A$1)),$A$1,"Brand",$A229,"Data",DATE(YEAR(INDEX(Tendina_Data,SERVIZIO!$A$2)),MONTH(INDEX(Tendina_Data,SERVIZIO!$A$2)),1),"Settore",INDEX(Tendina_Settori,SERVIZIO!$A$3)),"")),"")</f>
        <v>3.5</v>
      </c>
      <c r="AH229" s="31">
        <f ca="1">IF(AG229&lt;&gt;"",AG229-(COUNTIF($AG$4:AG229,AG229)/10000),"")</f>
        <v>3.4994999999999998</v>
      </c>
      <c r="AI229" s="31">
        <f t="shared" ca="1" si="11"/>
        <v>44</v>
      </c>
      <c r="AJ229" s="31"/>
      <c r="AK229" s="31">
        <v>226</v>
      </c>
      <c r="AL229" s="31" t="str">
        <f t="shared" ca="1" si="9"/>
        <v>Brand_190</v>
      </c>
      <c r="AM229" s="31">
        <f t="shared" ca="1" si="10"/>
        <v>0</v>
      </c>
      <c r="AN229" s="31" t="str">
        <f ca="1">IF(INDEX(Tendina_Brand_per_Settore,SERVIZIO!$A$4)=$AL229,$AM229,"")</f>
        <v/>
      </c>
    </row>
    <row r="230" spans="1:40" x14ac:dyDescent="0.25">
      <c r="A230" t="s">
        <v>857</v>
      </c>
      <c r="B230" t="s">
        <v>200</v>
      </c>
      <c r="C230" s="31"/>
      <c r="D230" s="31"/>
      <c r="E230" s="31"/>
      <c r="F230" s="31">
        <v>2.5</v>
      </c>
      <c r="G230" s="31">
        <v>0</v>
      </c>
      <c r="H230" s="31">
        <v>2.5</v>
      </c>
      <c r="I230" s="31">
        <v>2.5</v>
      </c>
      <c r="J230" s="31">
        <v>0</v>
      </c>
      <c r="K230" s="31">
        <v>2.5</v>
      </c>
      <c r="AG230" s="31">
        <f ca="1">IFERROR(IF(SERVIZIO!$A$3=1,IF(GETPIVOTDATA(CONCATENATE(INDEX(Tendina_Indicatori_Grafico,SERVIZIO!$A$1)),$A$1,"Brand",$A230,"Data",DATE(YEAR(INDEX(Tendina_Data,SERVIZIO!$A$2)),MONTH(INDEX(Tendina_Data,SERVIZIO!$A$2)),1),"Settore",$B230)&lt;&gt;"",GETPIVOTDATA(CONCATENATE(INDEX(Tendina_Indicatori_Grafico,SERVIZIO!$A$1)),$A$1,"Brand",$A230,"Data",DATE(YEAR(INDEX(Tendina_Data,SERVIZIO!$A$2)),MONTH(INDEX(Tendina_Data,SERVIZIO!$A$2)),1),"Settore",$B230),""),IF(AND(GETPIVOTDATA(CONCATENATE(INDEX(Tendina_Indicatori_Grafico,SERVIZIO!$A$1)),$A$1,"Brand",$A230,"Data",DATE(YEAR(INDEX(Tendina_Data,SERVIZIO!$A$2)),MONTH(INDEX(Tendina_Data,SERVIZIO!$A$2)),1),"Settore",INDEX(Tendina_Settori,SERVIZIO!$A$3))&lt;&gt;"",INDEX(Tendina_Settori,SERVIZIO!$A$3)=$B230)=TRUE,GETPIVOTDATA(CONCATENATE(INDEX(Tendina_Indicatori_Grafico,SERVIZIO!$A$1)),$A$1,"Brand",$A230,"Data",DATE(YEAR(INDEX(Tendina_Data,SERVIZIO!$A$2)),MONTH(INDEX(Tendina_Data,SERVIZIO!$A$2)),1),"Settore",INDEX(Tendina_Settori,SERVIZIO!$A$3)),"")),"")</f>
        <v>2.5</v>
      </c>
      <c r="AH230" s="31">
        <f ca="1">IF(AG230&lt;&gt;"",AG230-(COUNTIF($AG$4:AG230,AG230)/10000),"")</f>
        <v>2.4994999999999998</v>
      </c>
      <c r="AI230" s="31">
        <f t="shared" ca="1" si="11"/>
        <v>60</v>
      </c>
      <c r="AJ230" s="31"/>
      <c r="AK230" s="31">
        <v>227</v>
      </c>
      <c r="AL230" s="31" t="str">
        <f t="shared" ca="1" si="9"/>
        <v>Brand_191</v>
      </c>
      <c r="AM230" s="31">
        <f t="shared" ca="1" si="10"/>
        <v>0</v>
      </c>
      <c r="AN230" s="31" t="str">
        <f ca="1">IF(INDEX(Tendina_Brand_per_Settore,SERVIZIO!$A$4)=$AL230,$AM230,"")</f>
        <v/>
      </c>
    </row>
    <row r="231" spans="1:40" x14ac:dyDescent="0.25">
      <c r="A231" t="s">
        <v>858</v>
      </c>
      <c r="B231" t="s">
        <v>130</v>
      </c>
      <c r="C231" s="31">
        <v>0</v>
      </c>
      <c r="D231" s="31">
        <v>0</v>
      </c>
      <c r="E231" s="31">
        <v>0</v>
      </c>
      <c r="F231" s="31">
        <v>0</v>
      </c>
      <c r="G231" s="31">
        <v>0</v>
      </c>
      <c r="H231" s="31">
        <v>0</v>
      </c>
      <c r="I231" s="31">
        <v>0</v>
      </c>
      <c r="J231" s="31">
        <v>0</v>
      </c>
      <c r="K231" s="31">
        <v>0</v>
      </c>
      <c r="AG231" s="31">
        <f ca="1">IFERROR(IF(SERVIZIO!$A$3=1,IF(GETPIVOTDATA(CONCATENATE(INDEX(Tendina_Indicatori_Grafico,SERVIZIO!$A$1)),$A$1,"Brand",$A231,"Data",DATE(YEAR(INDEX(Tendina_Data,SERVIZIO!$A$2)),MONTH(INDEX(Tendina_Data,SERVIZIO!$A$2)),1),"Settore",$B231)&lt;&gt;"",GETPIVOTDATA(CONCATENATE(INDEX(Tendina_Indicatori_Grafico,SERVIZIO!$A$1)),$A$1,"Brand",$A231,"Data",DATE(YEAR(INDEX(Tendina_Data,SERVIZIO!$A$2)),MONTH(INDEX(Tendina_Data,SERVIZIO!$A$2)),1),"Settore",$B231),""),IF(AND(GETPIVOTDATA(CONCATENATE(INDEX(Tendina_Indicatori_Grafico,SERVIZIO!$A$1)),$A$1,"Brand",$A231,"Data",DATE(YEAR(INDEX(Tendina_Data,SERVIZIO!$A$2)),MONTH(INDEX(Tendina_Data,SERVIZIO!$A$2)),1),"Settore",INDEX(Tendina_Settori,SERVIZIO!$A$3))&lt;&gt;"",INDEX(Tendina_Settori,SERVIZIO!$A$3)=$B231)=TRUE,GETPIVOTDATA(CONCATENATE(INDEX(Tendina_Indicatori_Grafico,SERVIZIO!$A$1)),$A$1,"Brand",$A231,"Data",DATE(YEAR(INDEX(Tendina_Data,SERVIZIO!$A$2)),MONTH(INDEX(Tendina_Data,SERVIZIO!$A$2)),1),"Settore",INDEX(Tendina_Settori,SERVIZIO!$A$3)),"")),"")</f>
        <v>0</v>
      </c>
      <c r="AH231" s="31">
        <f ca="1">IF(AG231&lt;&gt;"",AG231-(COUNTIF($AG$4:AG231,AG231)/10000),"")</f>
        <v>-0.01</v>
      </c>
      <c r="AI231" s="31">
        <f t="shared" ca="1" si="11"/>
        <v>242</v>
      </c>
      <c r="AJ231" s="31"/>
      <c r="AK231" s="31">
        <v>228</v>
      </c>
      <c r="AL231" s="31" t="str">
        <f t="shared" ca="1" si="9"/>
        <v>Brand_192</v>
      </c>
      <c r="AM231" s="31">
        <f t="shared" ca="1" si="10"/>
        <v>0</v>
      </c>
      <c r="AN231" s="31" t="str">
        <f ca="1">IF(INDEX(Tendina_Brand_per_Settore,SERVIZIO!$A$4)=$AL231,$AM231,"")</f>
        <v/>
      </c>
    </row>
    <row r="232" spans="1:40" x14ac:dyDescent="0.25">
      <c r="A232" t="s">
        <v>859</v>
      </c>
      <c r="B232" t="s">
        <v>214</v>
      </c>
      <c r="C232" s="31">
        <v>0</v>
      </c>
      <c r="D232" s="31">
        <v>0</v>
      </c>
      <c r="E232" s="31">
        <v>0</v>
      </c>
      <c r="F232" s="31">
        <v>0</v>
      </c>
      <c r="G232" s="31">
        <v>0</v>
      </c>
      <c r="H232" s="31">
        <v>0</v>
      </c>
      <c r="I232" s="31">
        <v>0</v>
      </c>
      <c r="J232" s="31">
        <v>0</v>
      </c>
      <c r="K232" s="31">
        <v>0</v>
      </c>
      <c r="AG232" s="31">
        <f ca="1">IFERROR(IF(SERVIZIO!$A$3=1,IF(GETPIVOTDATA(CONCATENATE(INDEX(Tendina_Indicatori_Grafico,SERVIZIO!$A$1)),$A$1,"Brand",$A232,"Data",DATE(YEAR(INDEX(Tendina_Data,SERVIZIO!$A$2)),MONTH(INDEX(Tendina_Data,SERVIZIO!$A$2)),1),"Settore",$B232)&lt;&gt;"",GETPIVOTDATA(CONCATENATE(INDEX(Tendina_Indicatori_Grafico,SERVIZIO!$A$1)),$A$1,"Brand",$A232,"Data",DATE(YEAR(INDEX(Tendina_Data,SERVIZIO!$A$2)),MONTH(INDEX(Tendina_Data,SERVIZIO!$A$2)),1),"Settore",$B232),""),IF(AND(GETPIVOTDATA(CONCATENATE(INDEX(Tendina_Indicatori_Grafico,SERVIZIO!$A$1)),$A$1,"Brand",$A232,"Data",DATE(YEAR(INDEX(Tendina_Data,SERVIZIO!$A$2)),MONTH(INDEX(Tendina_Data,SERVIZIO!$A$2)),1),"Settore",INDEX(Tendina_Settori,SERVIZIO!$A$3))&lt;&gt;"",INDEX(Tendina_Settori,SERVIZIO!$A$3)=$B232)=TRUE,GETPIVOTDATA(CONCATENATE(INDEX(Tendina_Indicatori_Grafico,SERVIZIO!$A$1)),$A$1,"Brand",$A232,"Data",DATE(YEAR(INDEX(Tendina_Data,SERVIZIO!$A$2)),MONTH(INDEX(Tendina_Data,SERVIZIO!$A$2)),1),"Settore",INDEX(Tendina_Settori,SERVIZIO!$A$3)),"")),"")</f>
        <v>0</v>
      </c>
      <c r="AH232" s="31">
        <f ca="1">IF(AG232&lt;&gt;"",AG232-(COUNTIF($AG$4:AG232,AG232)/10000),"")</f>
        <v>-1.01E-2</v>
      </c>
      <c r="AI232" s="31">
        <f t="shared" ca="1" si="11"/>
        <v>243</v>
      </c>
      <c r="AJ232" s="31"/>
      <c r="AK232" s="31">
        <v>229</v>
      </c>
      <c r="AL232" s="31" t="str">
        <f t="shared" ca="1" si="9"/>
        <v>Brand_196</v>
      </c>
      <c r="AM232" s="31">
        <f t="shared" ca="1" si="10"/>
        <v>0</v>
      </c>
      <c r="AN232" s="31" t="str">
        <f ca="1">IF(INDEX(Tendina_Brand_per_Settore,SERVIZIO!$A$4)=$AL232,$AM232,"")</f>
        <v/>
      </c>
    </row>
    <row r="233" spans="1:40" x14ac:dyDescent="0.25">
      <c r="A233" t="s">
        <v>860</v>
      </c>
      <c r="B233" t="s">
        <v>224</v>
      </c>
      <c r="C233" s="31"/>
      <c r="D233" s="31"/>
      <c r="E233" s="31"/>
      <c r="F233" s="31">
        <v>9.5</v>
      </c>
      <c r="G233" s="31">
        <v>7.3</v>
      </c>
      <c r="H233" s="31">
        <v>16.8</v>
      </c>
      <c r="I233" s="31">
        <v>9.5</v>
      </c>
      <c r="J233" s="31">
        <v>7.3</v>
      </c>
      <c r="K233" s="31">
        <v>16.8</v>
      </c>
      <c r="AG233" s="31">
        <f ca="1">IFERROR(IF(SERVIZIO!$A$3=1,IF(GETPIVOTDATA(CONCATENATE(INDEX(Tendina_Indicatori_Grafico,SERVIZIO!$A$1)),$A$1,"Brand",$A233,"Data",DATE(YEAR(INDEX(Tendina_Data,SERVIZIO!$A$2)),MONTH(INDEX(Tendina_Data,SERVIZIO!$A$2)),1),"Settore",$B233)&lt;&gt;"",GETPIVOTDATA(CONCATENATE(INDEX(Tendina_Indicatori_Grafico,SERVIZIO!$A$1)),$A$1,"Brand",$A233,"Data",DATE(YEAR(INDEX(Tendina_Data,SERVIZIO!$A$2)),MONTH(INDEX(Tendina_Data,SERVIZIO!$A$2)),1),"Settore",$B233),""),IF(AND(GETPIVOTDATA(CONCATENATE(INDEX(Tendina_Indicatori_Grafico,SERVIZIO!$A$1)),$A$1,"Brand",$A233,"Data",DATE(YEAR(INDEX(Tendina_Data,SERVIZIO!$A$2)),MONTH(INDEX(Tendina_Data,SERVIZIO!$A$2)),1),"Settore",INDEX(Tendina_Settori,SERVIZIO!$A$3))&lt;&gt;"",INDEX(Tendina_Settori,SERVIZIO!$A$3)=$B233)=TRUE,GETPIVOTDATA(CONCATENATE(INDEX(Tendina_Indicatori_Grafico,SERVIZIO!$A$1)),$A$1,"Brand",$A233,"Data",DATE(YEAR(INDEX(Tendina_Data,SERVIZIO!$A$2)),MONTH(INDEX(Tendina_Data,SERVIZIO!$A$2)),1),"Settore",INDEX(Tendina_Settori,SERVIZIO!$A$3)),"")),"")</f>
        <v>9.5</v>
      </c>
      <c r="AH233" s="31">
        <f ca="1">IF(AG233&lt;&gt;"",AG233-(COUNTIF($AG$4:AG233,AG233)/10000),"")</f>
        <v>9.4999000000000002</v>
      </c>
      <c r="AI233" s="31">
        <f t="shared" ca="1" si="11"/>
        <v>1</v>
      </c>
      <c r="AJ233" s="31"/>
      <c r="AK233" s="31">
        <v>230</v>
      </c>
      <c r="AL233" s="31" t="str">
        <f t="shared" ca="1" si="9"/>
        <v>Brand_198</v>
      </c>
      <c r="AM233" s="31">
        <f t="shared" ca="1" si="10"/>
        <v>0</v>
      </c>
      <c r="AN233" s="31" t="str">
        <f ca="1">IF(INDEX(Tendina_Brand_per_Settore,SERVIZIO!$A$4)=$AL233,$AM233,"")</f>
        <v/>
      </c>
    </row>
    <row r="234" spans="1:40" x14ac:dyDescent="0.25">
      <c r="A234" t="s">
        <v>861</v>
      </c>
      <c r="B234" t="s">
        <v>223</v>
      </c>
      <c r="C234" s="31"/>
      <c r="D234" s="31"/>
      <c r="E234" s="31"/>
      <c r="F234" s="31">
        <v>2.2000000000000002</v>
      </c>
      <c r="G234" s="31">
        <v>0</v>
      </c>
      <c r="H234" s="31">
        <v>2.2000000000000002</v>
      </c>
      <c r="I234" s="31">
        <v>2.2000000000000002</v>
      </c>
      <c r="J234" s="31">
        <v>0</v>
      </c>
      <c r="K234" s="31">
        <v>2.2000000000000002</v>
      </c>
      <c r="AG234" s="31">
        <f ca="1">IFERROR(IF(SERVIZIO!$A$3=1,IF(GETPIVOTDATA(CONCATENATE(INDEX(Tendina_Indicatori_Grafico,SERVIZIO!$A$1)),$A$1,"Brand",$A234,"Data",DATE(YEAR(INDEX(Tendina_Data,SERVIZIO!$A$2)),MONTH(INDEX(Tendina_Data,SERVIZIO!$A$2)),1),"Settore",$B234)&lt;&gt;"",GETPIVOTDATA(CONCATENATE(INDEX(Tendina_Indicatori_Grafico,SERVIZIO!$A$1)),$A$1,"Brand",$A234,"Data",DATE(YEAR(INDEX(Tendina_Data,SERVIZIO!$A$2)),MONTH(INDEX(Tendina_Data,SERVIZIO!$A$2)),1),"Settore",$B234),""),IF(AND(GETPIVOTDATA(CONCATENATE(INDEX(Tendina_Indicatori_Grafico,SERVIZIO!$A$1)),$A$1,"Brand",$A234,"Data",DATE(YEAR(INDEX(Tendina_Data,SERVIZIO!$A$2)),MONTH(INDEX(Tendina_Data,SERVIZIO!$A$2)),1),"Settore",INDEX(Tendina_Settori,SERVIZIO!$A$3))&lt;&gt;"",INDEX(Tendina_Settori,SERVIZIO!$A$3)=$B234)=TRUE,GETPIVOTDATA(CONCATENATE(INDEX(Tendina_Indicatori_Grafico,SERVIZIO!$A$1)),$A$1,"Brand",$A234,"Data",DATE(YEAR(INDEX(Tendina_Data,SERVIZIO!$A$2)),MONTH(INDEX(Tendina_Data,SERVIZIO!$A$2)),1),"Settore",INDEX(Tendina_Settori,SERVIZIO!$A$3)),"")),"")</f>
        <v>2.2000000000000002</v>
      </c>
      <c r="AH234" s="31">
        <f ca="1">IF(AG234&lt;&gt;"",AG234-(COUNTIF($AG$4:AG234,AG234)/10000),"")</f>
        <v>2.1993</v>
      </c>
      <c r="AI234" s="31">
        <f t="shared" ca="1" si="11"/>
        <v>69</v>
      </c>
      <c r="AJ234" s="31"/>
      <c r="AK234" s="31">
        <v>231</v>
      </c>
      <c r="AL234" s="31" t="str">
        <f t="shared" ca="1" si="9"/>
        <v>Brand_200</v>
      </c>
      <c r="AM234" s="31">
        <f t="shared" ca="1" si="10"/>
        <v>0</v>
      </c>
      <c r="AN234" s="31" t="str">
        <f ca="1">IF(INDEX(Tendina_Brand_per_Settore,SERVIZIO!$A$4)=$AL234,$AM234,"")</f>
        <v/>
      </c>
    </row>
    <row r="235" spans="1:40" x14ac:dyDescent="0.25">
      <c r="A235" t="s">
        <v>862</v>
      </c>
      <c r="B235" t="s">
        <v>222</v>
      </c>
      <c r="C235" s="31"/>
      <c r="D235" s="31"/>
      <c r="E235" s="31"/>
      <c r="F235" s="31">
        <v>2</v>
      </c>
      <c r="G235" s="31">
        <v>0</v>
      </c>
      <c r="H235" s="31">
        <v>2</v>
      </c>
      <c r="I235" s="31">
        <v>2</v>
      </c>
      <c r="J235" s="31">
        <v>0</v>
      </c>
      <c r="K235" s="31">
        <v>2</v>
      </c>
      <c r="AG235" s="31">
        <f ca="1">IFERROR(IF(SERVIZIO!$A$3=1,IF(GETPIVOTDATA(CONCATENATE(INDEX(Tendina_Indicatori_Grafico,SERVIZIO!$A$1)),$A$1,"Brand",$A235,"Data",DATE(YEAR(INDEX(Tendina_Data,SERVIZIO!$A$2)),MONTH(INDEX(Tendina_Data,SERVIZIO!$A$2)),1),"Settore",$B235)&lt;&gt;"",GETPIVOTDATA(CONCATENATE(INDEX(Tendina_Indicatori_Grafico,SERVIZIO!$A$1)),$A$1,"Brand",$A235,"Data",DATE(YEAR(INDEX(Tendina_Data,SERVIZIO!$A$2)),MONTH(INDEX(Tendina_Data,SERVIZIO!$A$2)),1),"Settore",$B235),""),IF(AND(GETPIVOTDATA(CONCATENATE(INDEX(Tendina_Indicatori_Grafico,SERVIZIO!$A$1)),$A$1,"Brand",$A235,"Data",DATE(YEAR(INDEX(Tendina_Data,SERVIZIO!$A$2)),MONTH(INDEX(Tendina_Data,SERVIZIO!$A$2)),1),"Settore",INDEX(Tendina_Settori,SERVIZIO!$A$3))&lt;&gt;"",INDEX(Tendina_Settori,SERVIZIO!$A$3)=$B235)=TRUE,GETPIVOTDATA(CONCATENATE(INDEX(Tendina_Indicatori_Grafico,SERVIZIO!$A$1)),$A$1,"Brand",$A235,"Data",DATE(YEAR(INDEX(Tendina_Data,SERVIZIO!$A$2)),MONTH(INDEX(Tendina_Data,SERVIZIO!$A$2)),1),"Settore",INDEX(Tendina_Settori,SERVIZIO!$A$3)),"")),"")</f>
        <v>2</v>
      </c>
      <c r="AH235" s="31">
        <f ca="1">IF(AG235&lt;&gt;"",AG235-(COUNTIF($AG$4:AG235,AG235)/10000),"")</f>
        <v>1.9991000000000001</v>
      </c>
      <c r="AI235" s="31">
        <f t="shared" ca="1" si="11"/>
        <v>79</v>
      </c>
      <c r="AJ235" s="31"/>
      <c r="AK235" s="31">
        <v>232</v>
      </c>
      <c r="AL235" s="31" t="str">
        <f t="shared" ca="1" si="9"/>
        <v>Brand_202</v>
      </c>
      <c r="AM235" s="31">
        <f t="shared" ca="1" si="10"/>
        <v>0</v>
      </c>
      <c r="AN235" s="31" t="str">
        <f ca="1">IF(INDEX(Tendina_Brand_per_Settore,SERVIZIO!$A$4)=$AL235,$AM235,"")</f>
        <v/>
      </c>
    </row>
    <row r="236" spans="1:40" x14ac:dyDescent="0.25">
      <c r="A236" t="s">
        <v>863</v>
      </c>
      <c r="B236" t="s">
        <v>222</v>
      </c>
      <c r="C236" s="31">
        <v>3.8</v>
      </c>
      <c r="D236" s="31">
        <v>0</v>
      </c>
      <c r="E236" s="31">
        <v>3.8</v>
      </c>
      <c r="F236" s="31">
        <v>2</v>
      </c>
      <c r="G236" s="31">
        <v>3</v>
      </c>
      <c r="H236" s="31">
        <v>5</v>
      </c>
      <c r="I236" s="31">
        <v>2</v>
      </c>
      <c r="J236" s="31">
        <v>3</v>
      </c>
      <c r="K236" s="31">
        <v>5</v>
      </c>
      <c r="AG236" s="31">
        <f ca="1">IFERROR(IF(SERVIZIO!$A$3=1,IF(GETPIVOTDATA(CONCATENATE(INDEX(Tendina_Indicatori_Grafico,SERVIZIO!$A$1)),$A$1,"Brand",$A236,"Data",DATE(YEAR(INDEX(Tendina_Data,SERVIZIO!$A$2)),MONTH(INDEX(Tendina_Data,SERVIZIO!$A$2)),1),"Settore",$B236)&lt;&gt;"",GETPIVOTDATA(CONCATENATE(INDEX(Tendina_Indicatori_Grafico,SERVIZIO!$A$1)),$A$1,"Brand",$A236,"Data",DATE(YEAR(INDEX(Tendina_Data,SERVIZIO!$A$2)),MONTH(INDEX(Tendina_Data,SERVIZIO!$A$2)),1),"Settore",$B236),""),IF(AND(GETPIVOTDATA(CONCATENATE(INDEX(Tendina_Indicatori_Grafico,SERVIZIO!$A$1)),$A$1,"Brand",$A236,"Data",DATE(YEAR(INDEX(Tendina_Data,SERVIZIO!$A$2)),MONTH(INDEX(Tendina_Data,SERVIZIO!$A$2)),1),"Settore",INDEX(Tendina_Settori,SERVIZIO!$A$3))&lt;&gt;"",INDEX(Tendina_Settori,SERVIZIO!$A$3)=$B236)=TRUE,GETPIVOTDATA(CONCATENATE(INDEX(Tendina_Indicatori_Grafico,SERVIZIO!$A$1)),$A$1,"Brand",$A236,"Data",DATE(YEAR(INDEX(Tendina_Data,SERVIZIO!$A$2)),MONTH(INDEX(Tendina_Data,SERVIZIO!$A$2)),1),"Settore",INDEX(Tendina_Settori,SERVIZIO!$A$3)),"")),"")</f>
        <v>2</v>
      </c>
      <c r="AH236" s="31">
        <f ca="1">IF(AG236&lt;&gt;"",AG236-(COUNTIF($AG$4:AG236,AG236)/10000),"")</f>
        <v>1.9990000000000001</v>
      </c>
      <c r="AI236" s="31">
        <f t="shared" ca="1" si="11"/>
        <v>80</v>
      </c>
      <c r="AJ236" s="31"/>
      <c r="AK236" s="31">
        <v>233</v>
      </c>
      <c r="AL236" s="31" t="str">
        <f t="shared" ca="1" si="9"/>
        <v>Brand_204</v>
      </c>
      <c r="AM236" s="31">
        <f t="shared" ca="1" si="10"/>
        <v>0</v>
      </c>
      <c r="AN236" s="31" t="str">
        <f ca="1">IF(INDEX(Tendina_Brand_per_Settore,SERVIZIO!$A$4)=$AL236,$AM236,"")</f>
        <v/>
      </c>
    </row>
    <row r="237" spans="1:40" x14ac:dyDescent="0.25">
      <c r="A237" t="s">
        <v>864</v>
      </c>
      <c r="B237" t="s">
        <v>200</v>
      </c>
      <c r="C237" s="31"/>
      <c r="D237" s="31"/>
      <c r="E237" s="31"/>
      <c r="F237" s="31">
        <v>2.5</v>
      </c>
      <c r="G237" s="31">
        <v>0</v>
      </c>
      <c r="H237" s="31">
        <v>2.5</v>
      </c>
      <c r="I237" s="31">
        <v>2.5</v>
      </c>
      <c r="J237" s="31">
        <v>0</v>
      </c>
      <c r="K237" s="31">
        <v>2.5</v>
      </c>
      <c r="AG237" s="31">
        <f ca="1">IFERROR(IF(SERVIZIO!$A$3=1,IF(GETPIVOTDATA(CONCATENATE(INDEX(Tendina_Indicatori_Grafico,SERVIZIO!$A$1)),$A$1,"Brand",$A237,"Data",DATE(YEAR(INDEX(Tendina_Data,SERVIZIO!$A$2)),MONTH(INDEX(Tendina_Data,SERVIZIO!$A$2)),1),"Settore",$B237)&lt;&gt;"",GETPIVOTDATA(CONCATENATE(INDEX(Tendina_Indicatori_Grafico,SERVIZIO!$A$1)),$A$1,"Brand",$A237,"Data",DATE(YEAR(INDEX(Tendina_Data,SERVIZIO!$A$2)),MONTH(INDEX(Tendina_Data,SERVIZIO!$A$2)),1),"Settore",$B237),""),IF(AND(GETPIVOTDATA(CONCATENATE(INDEX(Tendina_Indicatori_Grafico,SERVIZIO!$A$1)),$A$1,"Brand",$A237,"Data",DATE(YEAR(INDEX(Tendina_Data,SERVIZIO!$A$2)),MONTH(INDEX(Tendina_Data,SERVIZIO!$A$2)),1),"Settore",INDEX(Tendina_Settori,SERVIZIO!$A$3))&lt;&gt;"",INDEX(Tendina_Settori,SERVIZIO!$A$3)=$B237)=TRUE,GETPIVOTDATA(CONCATENATE(INDEX(Tendina_Indicatori_Grafico,SERVIZIO!$A$1)),$A$1,"Brand",$A237,"Data",DATE(YEAR(INDEX(Tendina_Data,SERVIZIO!$A$2)),MONTH(INDEX(Tendina_Data,SERVIZIO!$A$2)),1),"Settore",INDEX(Tendina_Settori,SERVIZIO!$A$3)),"")),"")</f>
        <v>2.5</v>
      </c>
      <c r="AH237" s="31">
        <f ca="1">IF(AG237&lt;&gt;"",AG237-(COUNTIF($AG$4:AG237,AG237)/10000),"")</f>
        <v>2.4994000000000001</v>
      </c>
      <c r="AI237" s="31">
        <f t="shared" ca="1" si="11"/>
        <v>61</v>
      </c>
      <c r="AJ237" s="31"/>
      <c r="AK237" s="31">
        <v>234</v>
      </c>
      <c r="AL237" s="31" t="str">
        <f t="shared" ca="1" si="9"/>
        <v>Brand_205</v>
      </c>
      <c r="AM237" s="31">
        <f t="shared" ca="1" si="10"/>
        <v>0</v>
      </c>
      <c r="AN237" s="31" t="str">
        <f ca="1">IF(INDEX(Tendina_Brand_per_Settore,SERVIZIO!$A$4)=$AL237,$AM237,"")</f>
        <v/>
      </c>
    </row>
    <row r="238" spans="1:40" x14ac:dyDescent="0.25">
      <c r="A238" t="s">
        <v>865</v>
      </c>
      <c r="B238" t="s">
        <v>223</v>
      </c>
      <c r="C238" s="31">
        <v>2.5</v>
      </c>
      <c r="D238" s="31">
        <v>0</v>
      </c>
      <c r="E238" s="31">
        <v>2.5</v>
      </c>
      <c r="F238" s="31">
        <v>2.5</v>
      </c>
      <c r="G238" s="31">
        <v>3</v>
      </c>
      <c r="H238" s="31">
        <v>5.5</v>
      </c>
      <c r="I238" s="31">
        <v>2.5</v>
      </c>
      <c r="J238" s="31">
        <v>3</v>
      </c>
      <c r="K238" s="31">
        <v>5.5</v>
      </c>
      <c r="AG238" s="31">
        <f ca="1">IFERROR(IF(SERVIZIO!$A$3=1,IF(GETPIVOTDATA(CONCATENATE(INDEX(Tendina_Indicatori_Grafico,SERVIZIO!$A$1)),$A$1,"Brand",$A238,"Data",DATE(YEAR(INDEX(Tendina_Data,SERVIZIO!$A$2)),MONTH(INDEX(Tendina_Data,SERVIZIO!$A$2)),1),"Settore",$B238)&lt;&gt;"",GETPIVOTDATA(CONCATENATE(INDEX(Tendina_Indicatori_Grafico,SERVIZIO!$A$1)),$A$1,"Brand",$A238,"Data",DATE(YEAR(INDEX(Tendina_Data,SERVIZIO!$A$2)),MONTH(INDEX(Tendina_Data,SERVIZIO!$A$2)),1),"Settore",$B238),""),IF(AND(GETPIVOTDATA(CONCATENATE(INDEX(Tendina_Indicatori_Grafico,SERVIZIO!$A$1)),$A$1,"Brand",$A238,"Data",DATE(YEAR(INDEX(Tendina_Data,SERVIZIO!$A$2)),MONTH(INDEX(Tendina_Data,SERVIZIO!$A$2)),1),"Settore",INDEX(Tendina_Settori,SERVIZIO!$A$3))&lt;&gt;"",INDEX(Tendina_Settori,SERVIZIO!$A$3)=$B238)=TRUE,GETPIVOTDATA(CONCATENATE(INDEX(Tendina_Indicatori_Grafico,SERVIZIO!$A$1)),$A$1,"Brand",$A238,"Data",DATE(YEAR(INDEX(Tendina_Data,SERVIZIO!$A$2)),MONTH(INDEX(Tendina_Data,SERVIZIO!$A$2)),1),"Settore",INDEX(Tendina_Settori,SERVIZIO!$A$3)),"")),"")</f>
        <v>2.5</v>
      </c>
      <c r="AH238" s="31">
        <f ca="1">IF(AG238&lt;&gt;"",AG238-(COUNTIF($AG$4:AG238,AG238)/10000),"")</f>
        <v>2.4992999999999999</v>
      </c>
      <c r="AI238" s="31">
        <f t="shared" ca="1" si="11"/>
        <v>62</v>
      </c>
      <c r="AJ238" s="31"/>
      <c r="AK238" s="31">
        <v>235</v>
      </c>
      <c r="AL238" s="31" t="str">
        <f t="shared" ca="1" si="9"/>
        <v>Brand_206</v>
      </c>
      <c r="AM238" s="31">
        <f t="shared" ca="1" si="10"/>
        <v>0</v>
      </c>
      <c r="AN238" s="31" t="str">
        <f ca="1">IF(INDEX(Tendina_Brand_per_Settore,SERVIZIO!$A$4)=$AL238,$AM238,"")</f>
        <v/>
      </c>
    </row>
    <row r="239" spans="1:40" x14ac:dyDescent="0.25">
      <c r="A239" t="s">
        <v>866</v>
      </c>
      <c r="B239" t="s">
        <v>108</v>
      </c>
      <c r="C239" s="31">
        <v>1</v>
      </c>
      <c r="D239" s="31">
        <v>0</v>
      </c>
      <c r="E239" s="31">
        <v>1</v>
      </c>
      <c r="F239" s="31">
        <v>1</v>
      </c>
      <c r="G239" s="31">
        <v>2</v>
      </c>
      <c r="H239" s="31">
        <v>3</v>
      </c>
      <c r="I239" s="31">
        <v>1</v>
      </c>
      <c r="J239" s="31">
        <v>2</v>
      </c>
      <c r="K239" s="31">
        <v>3</v>
      </c>
      <c r="AG239" s="31">
        <f ca="1">IFERROR(IF(SERVIZIO!$A$3=1,IF(GETPIVOTDATA(CONCATENATE(INDEX(Tendina_Indicatori_Grafico,SERVIZIO!$A$1)),$A$1,"Brand",$A239,"Data",DATE(YEAR(INDEX(Tendina_Data,SERVIZIO!$A$2)),MONTH(INDEX(Tendina_Data,SERVIZIO!$A$2)),1),"Settore",$B239)&lt;&gt;"",GETPIVOTDATA(CONCATENATE(INDEX(Tendina_Indicatori_Grafico,SERVIZIO!$A$1)),$A$1,"Brand",$A239,"Data",DATE(YEAR(INDEX(Tendina_Data,SERVIZIO!$A$2)),MONTH(INDEX(Tendina_Data,SERVIZIO!$A$2)),1),"Settore",$B239),""),IF(AND(GETPIVOTDATA(CONCATENATE(INDEX(Tendina_Indicatori_Grafico,SERVIZIO!$A$1)),$A$1,"Brand",$A239,"Data",DATE(YEAR(INDEX(Tendina_Data,SERVIZIO!$A$2)),MONTH(INDEX(Tendina_Data,SERVIZIO!$A$2)),1),"Settore",INDEX(Tendina_Settori,SERVIZIO!$A$3))&lt;&gt;"",INDEX(Tendina_Settori,SERVIZIO!$A$3)=$B239)=TRUE,GETPIVOTDATA(CONCATENATE(INDEX(Tendina_Indicatori_Grafico,SERVIZIO!$A$1)),$A$1,"Brand",$A239,"Data",DATE(YEAR(INDEX(Tendina_Data,SERVIZIO!$A$2)),MONTH(INDEX(Tendina_Data,SERVIZIO!$A$2)),1),"Settore",INDEX(Tendina_Settori,SERVIZIO!$A$3)),"")),"")</f>
        <v>1</v>
      </c>
      <c r="AH239" s="31">
        <f ca="1">IF(AG239&lt;&gt;"",AG239-(COUNTIF($AG$4:AG239,AG239)/10000),"")</f>
        <v>0.99529999999999996</v>
      </c>
      <c r="AI239" s="31">
        <f t="shared" ca="1" si="11"/>
        <v>134</v>
      </c>
      <c r="AJ239" s="31"/>
      <c r="AK239" s="31">
        <v>236</v>
      </c>
      <c r="AL239" s="31" t="str">
        <f t="shared" ca="1" si="9"/>
        <v>Brand_207</v>
      </c>
      <c r="AM239" s="31">
        <f t="shared" ca="1" si="10"/>
        <v>0</v>
      </c>
      <c r="AN239" s="31" t="str">
        <f ca="1">IF(INDEX(Tendina_Brand_per_Settore,SERVIZIO!$A$4)=$AL239,$AM239,"")</f>
        <v/>
      </c>
    </row>
    <row r="240" spans="1:40" x14ac:dyDescent="0.25">
      <c r="A240" t="s">
        <v>867</v>
      </c>
      <c r="B240" t="s">
        <v>222</v>
      </c>
      <c r="C240" s="31"/>
      <c r="D240" s="31"/>
      <c r="E240" s="31"/>
      <c r="F240" s="31"/>
      <c r="G240" s="31"/>
      <c r="H240" s="31"/>
      <c r="I240" s="31">
        <v>1</v>
      </c>
      <c r="J240" s="31">
        <v>1.2</v>
      </c>
      <c r="K240" s="31">
        <v>2.2000000000000002</v>
      </c>
      <c r="AG240" s="31">
        <f ca="1">IFERROR(IF(SERVIZIO!$A$3=1,IF(GETPIVOTDATA(CONCATENATE(INDEX(Tendina_Indicatori_Grafico,SERVIZIO!$A$1)),$A$1,"Brand",$A240,"Data",DATE(YEAR(INDEX(Tendina_Data,SERVIZIO!$A$2)),MONTH(INDEX(Tendina_Data,SERVIZIO!$A$2)),1),"Settore",$B240)&lt;&gt;"",GETPIVOTDATA(CONCATENATE(INDEX(Tendina_Indicatori_Grafico,SERVIZIO!$A$1)),$A$1,"Brand",$A240,"Data",DATE(YEAR(INDEX(Tendina_Data,SERVIZIO!$A$2)),MONTH(INDEX(Tendina_Data,SERVIZIO!$A$2)),1),"Settore",$B240),""),IF(AND(GETPIVOTDATA(CONCATENATE(INDEX(Tendina_Indicatori_Grafico,SERVIZIO!$A$1)),$A$1,"Brand",$A240,"Data",DATE(YEAR(INDEX(Tendina_Data,SERVIZIO!$A$2)),MONTH(INDEX(Tendina_Data,SERVIZIO!$A$2)),1),"Settore",INDEX(Tendina_Settori,SERVIZIO!$A$3))&lt;&gt;"",INDEX(Tendina_Settori,SERVIZIO!$A$3)=$B240)=TRUE,GETPIVOTDATA(CONCATENATE(INDEX(Tendina_Indicatori_Grafico,SERVIZIO!$A$1)),$A$1,"Brand",$A240,"Data",DATE(YEAR(INDEX(Tendina_Data,SERVIZIO!$A$2)),MONTH(INDEX(Tendina_Data,SERVIZIO!$A$2)),1),"Settore",INDEX(Tendina_Settori,SERVIZIO!$A$3)),"")),"")</f>
        <v>1</v>
      </c>
      <c r="AH240" s="31">
        <f ca="1">IF(AG240&lt;&gt;"",AG240-(COUNTIF($AG$4:AG240,AG240)/10000),"")</f>
        <v>0.99519999999999997</v>
      </c>
      <c r="AI240" s="31">
        <f t="shared" ca="1" si="11"/>
        <v>135</v>
      </c>
      <c r="AJ240" s="31"/>
      <c r="AK240" s="31">
        <v>237</v>
      </c>
      <c r="AL240" s="31" t="str">
        <f t="shared" ca="1" si="9"/>
        <v>Brand_210</v>
      </c>
      <c r="AM240" s="31">
        <f t="shared" ca="1" si="10"/>
        <v>0</v>
      </c>
      <c r="AN240" s="31" t="str">
        <f ca="1">IF(INDEX(Tendina_Brand_per_Settore,SERVIZIO!$A$4)=$AL240,$AM240,"")</f>
        <v/>
      </c>
    </row>
    <row r="241" spans="1:40" x14ac:dyDescent="0.25">
      <c r="A241" t="s">
        <v>868</v>
      </c>
      <c r="B241" t="s">
        <v>200</v>
      </c>
      <c r="C241" s="31">
        <v>0</v>
      </c>
      <c r="D241" s="31">
        <v>0</v>
      </c>
      <c r="E241" s="31">
        <v>0</v>
      </c>
      <c r="F241" s="31">
        <v>0</v>
      </c>
      <c r="G241" s="31">
        <v>0</v>
      </c>
      <c r="H241" s="31">
        <v>0</v>
      </c>
      <c r="I241" s="31">
        <v>0</v>
      </c>
      <c r="J241" s="31">
        <v>0</v>
      </c>
      <c r="K241" s="31">
        <v>0</v>
      </c>
      <c r="AG241" s="31">
        <f ca="1">IFERROR(IF(SERVIZIO!$A$3=1,IF(GETPIVOTDATA(CONCATENATE(INDEX(Tendina_Indicatori_Grafico,SERVIZIO!$A$1)),$A$1,"Brand",$A241,"Data",DATE(YEAR(INDEX(Tendina_Data,SERVIZIO!$A$2)),MONTH(INDEX(Tendina_Data,SERVIZIO!$A$2)),1),"Settore",$B241)&lt;&gt;"",GETPIVOTDATA(CONCATENATE(INDEX(Tendina_Indicatori_Grafico,SERVIZIO!$A$1)),$A$1,"Brand",$A241,"Data",DATE(YEAR(INDEX(Tendina_Data,SERVIZIO!$A$2)),MONTH(INDEX(Tendina_Data,SERVIZIO!$A$2)),1),"Settore",$B241),""),IF(AND(GETPIVOTDATA(CONCATENATE(INDEX(Tendina_Indicatori_Grafico,SERVIZIO!$A$1)),$A$1,"Brand",$A241,"Data",DATE(YEAR(INDEX(Tendina_Data,SERVIZIO!$A$2)),MONTH(INDEX(Tendina_Data,SERVIZIO!$A$2)),1),"Settore",INDEX(Tendina_Settori,SERVIZIO!$A$3))&lt;&gt;"",INDEX(Tendina_Settori,SERVIZIO!$A$3)=$B241)=TRUE,GETPIVOTDATA(CONCATENATE(INDEX(Tendina_Indicatori_Grafico,SERVIZIO!$A$1)),$A$1,"Brand",$A241,"Data",DATE(YEAR(INDEX(Tendina_Data,SERVIZIO!$A$2)),MONTH(INDEX(Tendina_Data,SERVIZIO!$A$2)),1),"Settore",INDEX(Tendina_Settori,SERVIZIO!$A$3)),"")),"")</f>
        <v>0</v>
      </c>
      <c r="AH241" s="31">
        <f ca="1">IF(AG241&lt;&gt;"",AG241-(COUNTIF($AG$4:AG241,AG241)/10000),"")</f>
        <v>-1.0200000000000001E-2</v>
      </c>
      <c r="AI241" s="31">
        <f t="shared" ca="1" si="11"/>
        <v>244</v>
      </c>
      <c r="AJ241" s="31"/>
      <c r="AK241" s="31">
        <v>238</v>
      </c>
      <c r="AL241" s="31" t="str">
        <f t="shared" ca="1" si="9"/>
        <v>Sigma</v>
      </c>
      <c r="AM241" s="31">
        <f t="shared" ca="1" si="10"/>
        <v>0</v>
      </c>
      <c r="AN241" s="31" t="str">
        <f ca="1">IF(INDEX(Tendina_Brand_per_Settore,SERVIZIO!$A$4)=$AL241,$AM241,"")</f>
        <v/>
      </c>
    </row>
    <row r="242" spans="1:40" x14ac:dyDescent="0.25">
      <c r="A242" t="s">
        <v>870</v>
      </c>
      <c r="B242" t="s">
        <v>224</v>
      </c>
      <c r="C242" s="31"/>
      <c r="D242" s="31"/>
      <c r="E242" s="31"/>
      <c r="F242" s="31">
        <v>8.5</v>
      </c>
      <c r="G242" s="31">
        <v>5.8</v>
      </c>
      <c r="H242" s="31">
        <v>14.3</v>
      </c>
      <c r="I242" s="31">
        <v>8.5</v>
      </c>
      <c r="J242" s="31">
        <v>5.8</v>
      </c>
      <c r="K242" s="31">
        <v>14.3</v>
      </c>
      <c r="AG242" s="31">
        <f ca="1">IFERROR(IF(SERVIZIO!$A$3=1,IF(GETPIVOTDATA(CONCATENATE(INDEX(Tendina_Indicatori_Grafico,SERVIZIO!$A$1)),$A$1,"Brand",$A242,"Data",DATE(YEAR(INDEX(Tendina_Data,SERVIZIO!$A$2)),MONTH(INDEX(Tendina_Data,SERVIZIO!$A$2)),1),"Settore",$B242)&lt;&gt;"",GETPIVOTDATA(CONCATENATE(INDEX(Tendina_Indicatori_Grafico,SERVIZIO!$A$1)),$A$1,"Brand",$A242,"Data",DATE(YEAR(INDEX(Tendina_Data,SERVIZIO!$A$2)),MONTH(INDEX(Tendina_Data,SERVIZIO!$A$2)),1),"Settore",$B242),""),IF(AND(GETPIVOTDATA(CONCATENATE(INDEX(Tendina_Indicatori_Grafico,SERVIZIO!$A$1)),$A$1,"Brand",$A242,"Data",DATE(YEAR(INDEX(Tendina_Data,SERVIZIO!$A$2)),MONTH(INDEX(Tendina_Data,SERVIZIO!$A$2)),1),"Settore",INDEX(Tendina_Settori,SERVIZIO!$A$3))&lt;&gt;"",INDEX(Tendina_Settori,SERVIZIO!$A$3)=$B242)=TRUE,GETPIVOTDATA(CONCATENATE(INDEX(Tendina_Indicatori_Grafico,SERVIZIO!$A$1)),$A$1,"Brand",$A242,"Data",DATE(YEAR(INDEX(Tendina_Data,SERVIZIO!$A$2)),MONTH(INDEX(Tendina_Data,SERVIZIO!$A$2)),1),"Settore",INDEX(Tendina_Settori,SERVIZIO!$A$3)),"")),"")</f>
        <v>8.5</v>
      </c>
      <c r="AH242" s="31">
        <f ca="1">IF(AG242&lt;&gt;"",AG242-(COUNTIF($AG$4:AG242,AG242)/10000),"")</f>
        <v>8.4994999999999994</v>
      </c>
      <c r="AI242" s="31">
        <f t="shared" ca="1" si="11"/>
        <v>6</v>
      </c>
      <c r="AJ242" s="31"/>
      <c r="AK242" s="31">
        <v>239</v>
      </c>
      <c r="AL242" s="31" t="str">
        <f t="shared" ca="1" si="9"/>
        <v>Brand_214</v>
      </c>
      <c r="AM242" s="31">
        <f t="shared" ca="1" si="10"/>
        <v>0</v>
      </c>
      <c r="AN242" s="31" t="str">
        <f ca="1">IF(INDEX(Tendina_Brand_per_Settore,SERVIZIO!$A$4)=$AL242,$AM242,"")</f>
        <v/>
      </c>
    </row>
    <row r="243" spans="1:40" x14ac:dyDescent="0.25">
      <c r="A243" t="s">
        <v>871</v>
      </c>
      <c r="B243" t="s">
        <v>222</v>
      </c>
      <c r="C243" s="31">
        <v>0</v>
      </c>
      <c r="D243" s="31">
        <v>0</v>
      </c>
      <c r="E243" s="31">
        <v>0</v>
      </c>
      <c r="F243" s="31">
        <v>0</v>
      </c>
      <c r="G243" s="31">
        <v>0</v>
      </c>
      <c r="H243" s="31">
        <v>0</v>
      </c>
      <c r="I243" s="31">
        <v>0</v>
      </c>
      <c r="J243" s="31">
        <v>0</v>
      </c>
      <c r="K243" s="31">
        <v>0</v>
      </c>
      <c r="AG243" s="31">
        <f ca="1">IFERROR(IF(SERVIZIO!$A$3=1,IF(GETPIVOTDATA(CONCATENATE(INDEX(Tendina_Indicatori_Grafico,SERVIZIO!$A$1)),$A$1,"Brand",$A243,"Data",DATE(YEAR(INDEX(Tendina_Data,SERVIZIO!$A$2)),MONTH(INDEX(Tendina_Data,SERVIZIO!$A$2)),1),"Settore",$B243)&lt;&gt;"",GETPIVOTDATA(CONCATENATE(INDEX(Tendina_Indicatori_Grafico,SERVIZIO!$A$1)),$A$1,"Brand",$A243,"Data",DATE(YEAR(INDEX(Tendina_Data,SERVIZIO!$A$2)),MONTH(INDEX(Tendina_Data,SERVIZIO!$A$2)),1),"Settore",$B243),""),IF(AND(GETPIVOTDATA(CONCATENATE(INDEX(Tendina_Indicatori_Grafico,SERVIZIO!$A$1)),$A$1,"Brand",$A243,"Data",DATE(YEAR(INDEX(Tendina_Data,SERVIZIO!$A$2)),MONTH(INDEX(Tendina_Data,SERVIZIO!$A$2)),1),"Settore",INDEX(Tendina_Settori,SERVIZIO!$A$3))&lt;&gt;"",INDEX(Tendina_Settori,SERVIZIO!$A$3)=$B243)=TRUE,GETPIVOTDATA(CONCATENATE(INDEX(Tendina_Indicatori_Grafico,SERVIZIO!$A$1)),$A$1,"Brand",$A243,"Data",DATE(YEAR(INDEX(Tendina_Data,SERVIZIO!$A$2)),MONTH(INDEX(Tendina_Data,SERVIZIO!$A$2)),1),"Settore",INDEX(Tendina_Settori,SERVIZIO!$A$3)),"")),"")</f>
        <v>0</v>
      </c>
      <c r="AH243" s="31">
        <f ca="1">IF(AG243&lt;&gt;"",AG243-(COUNTIF($AG$4:AG243,AG243)/10000),"")</f>
        <v>-1.03E-2</v>
      </c>
      <c r="AI243" s="31">
        <f t="shared" ca="1" si="11"/>
        <v>245</v>
      </c>
      <c r="AJ243" s="31"/>
      <c r="AK243" s="31">
        <v>240</v>
      </c>
      <c r="AL243" s="31" t="str">
        <f t="shared" ca="1" si="9"/>
        <v>Brand_222</v>
      </c>
      <c r="AM243" s="31">
        <f t="shared" ca="1" si="10"/>
        <v>0</v>
      </c>
      <c r="AN243" s="31" t="str">
        <f ca="1">IF(INDEX(Tendina_Brand_per_Settore,SERVIZIO!$A$4)=$AL243,$AM243,"")</f>
        <v/>
      </c>
    </row>
    <row r="244" spans="1:40" x14ac:dyDescent="0.25">
      <c r="A244" t="s">
        <v>872</v>
      </c>
      <c r="B244" t="s">
        <v>108</v>
      </c>
      <c r="C244" s="31">
        <v>1</v>
      </c>
      <c r="D244" s="31">
        <v>0</v>
      </c>
      <c r="E244" s="31">
        <v>1</v>
      </c>
      <c r="F244" s="31">
        <v>8.5</v>
      </c>
      <c r="G244" s="31">
        <v>6</v>
      </c>
      <c r="H244" s="31">
        <v>14.5</v>
      </c>
      <c r="I244" s="31">
        <v>8.5</v>
      </c>
      <c r="J244" s="31">
        <v>6</v>
      </c>
      <c r="K244" s="31">
        <v>14.5</v>
      </c>
      <c r="AG244" s="31">
        <f ca="1">IFERROR(IF(SERVIZIO!$A$3=1,IF(GETPIVOTDATA(CONCATENATE(INDEX(Tendina_Indicatori_Grafico,SERVIZIO!$A$1)),$A$1,"Brand",$A244,"Data",DATE(YEAR(INDEX(Tendina_Data,SERVIZIO!$A$2)),MONTH(INDEX(Tendina_Data,SERVIZIO!$A$2)),1),"Settore",$B244)&lt;&gt;"",GETPIVOTDATA(CONCATENATE(INDEX(Tendina_Indicatori_Grafico,SERVIZIO!$A$1)),$A$1,"Brand",$A244,"Data",DATE(YEAR(INDEX(Tendina_Data,SERVIZIO!$A$2)),MONTH(INDEX(Tendina_Data,SERVIZIO!$A$2)),1),"Settore",$B244),""),IF(AND(GETPIVOTDATA(CONCATENATE(INDEX(Tendina_Indicatori_Grafico,SERVIZIO!$A$1)),$A$1,"Brand",$A244,"Data",DATE(YEAR(INDEX(Tendina_Data,SERVIZIO!$A$2)),MONTH(INDEX(Tendina_Data,SERVIZIO!$A$2)),1),"Settore",INDEX(Tendina_Settori,SERVIZIO!$A$3))&lt;&gt;"",INDEX(Tendina_Settori,SERVIZIO!$A$3)=$B244)=TRUE,GETPIVOTDATA(CONCATENATE(INDEX(Tendina_Indicatori_Grafico,SERVIZIO!$A$1)),$A$1,"Brand",$A244,"Data",DATE(YEAR(INDEX(Tendina_Data,SERVIZIO!$A$2)),MONTH(INDEX(Tendina_Data,SERVIZIO!$A$2)),1),"Settore",INDEX(Tendina_Settori,SERVIZIO!$A$3)),"")),"")</f>
        <v>8.5</v>
      </c>
      <c r="AH244" s="31">
        <f ca="1">IF(AG244&lt;&gt;"",AG244-(COUNTIF($AG$4:AG244,AG244)/10000),"")</f>
        <v>8.4993999999999996</v>
      </c>
      <c r="AI244" s="31">
        <f t="shared" ca="1" si="11"/>
        <v>7</v>
      </c>
      <c r="AJ244" s="31"/>
      <c r="AK244" s="31">
        <v>241</v>
      </c>
      <c r="AL244" s="31" t="str">
        <f t="shared" ca="1" si="9"/>
        <v>Brand_225</v>
      </c>
      <c r="AM244" s="31">
        <f t="shared" ca="1" si="10"/>
        <v>0</v>
      </c>
      <c r="AN244" s="31" t="str">
        <f ca="1">IF(INDEX(Tendina_Brand_per_Settore,SERVIZIO!$A$4)=$AL244,$AM244,"")</f>
        <v/>
      </c>
    </row>
    <row r="245" spans="1:40" x14ac:dyDescent="0.25">
      <c r="A245" t="s">
        <v>873</v>
      </c>
      <c r="B245" t="s">
        <v>200</v>
      </c>
      <c r="C245" s="31">
        <v>0</v>
      </c>
      <c r="D245" s="31">
        <v>0</v>
      </c>
      <c r="E245" s="31">
        <v>0</v>
      </c>
      <c r="F245" s="31">
        <v>0</v>
      </c>
      <c r="G245" s="31">
        <v>3.5</v>
      </c>
      <c r="H245" s="31">
        <v>3.5</v>
      </c>
      <c r="I245" s="31">
        <v>0</v>
      </c>
      <c r="J245" s="31">
        <v>3.5</v>
      </c>
      <c r="K245" s="31">
        <v>3.5</v>
      </c>
      <c r="AG245" s="31">
        <f ca="1">IFERROR(IF(SERVIZIO!$A$3=1,IF(GETPIVOTDATA(CONCATENATE(INDEX(Tendina_Indicatori_Grafico,SERVIZIO!$A$1)),$A$1,"Brand",$A245,"Data",DATE(YEAR(INDEX(Tendina_Data,SERVIZIO!$A$2)),MONTH(INDEX(Tendina_Data,SERVIZIO!$A$2)),1),"Settore",$B245)&lt;&gt;"",GETPIVOTDATA(CONCATENATE(INDEX(Tendina_Indicatori_Grafico,SERVIZIO!$A$1)),$A$1,"Brand",$A245,"Data",DATE(YEAR(INDEX(Tendina_Data,SERVIZIO!$A$2)),MONTH(INDEX(Tendina_Data,SERVIZIO!$A$2)),1),"Settore",$B245),""),IF(AND(GETPIVOTDATA(CONCATENATE(INDEX(Tendina_Indicatori_Grafico,SERVIZIO!$A$1)),$A$1,"Brand",$A245,"Data",DATE(YEAR(INDEX(Tendina_Data,SERVIZIO!$A$2)),MONTH(INDEX(Tendina_Data,SERVIZIO!$A$2)),1),"Settore",INDEX(Tendina_Settori,SERVIZIO!$A$3))&lt;&gt;"",INDEX(Tendina_Settori,SERVIZIO!$A$3)=$B245)=TRUE,GETPIVOTDATA(CONCATENATE(INDEX(Tendina_Indicatori_Grafico,SERVIZIO!$A$1)),$A$1,"Brand",$A245,"Data",DATE(YEAR(INDEX(Tendina_Data,SERVIZIO!$A$2)),MONTH(INDEX(Tendina_Data,SERVIZIO!$A$2)),1),"Settore",INDEX(Tendina_Settori,SERVIZIO!$A$3)),"")),"")</f>
        <v>0</v>
      </c>
      <c r="AH245" s="31">
        <f ca="1">IF(AG245&lt;&gt;"",AG245-(COUNTIF($AG$4:AG245,AG245)/10000),"")</f>
        <v>-1.04E-2</v>
      </c>
      <c r="AI245" s="31">
        <f t="shared" ca="1" si="11"/>
        <v>246</v>
      </c>
      <c r="AJ245" s="31"/>
      <c r="AK245" s="31">
        <v>242</v>
      </c>
      <c r="AL245" s="31" t="str">
        <f t="shared" ca="1" si="9"/>
        <v>Brand_228</v>
      </c>
      <c r="AM245" s="31">
        <f t="shared" ca="1" si="10"/>
        <v>0</v>
      </c>
      <c r="AN245" s="31" t="str">
        <f ca="1">IF(INDEX(Tendina_Brand_per_Settore,SERVIZIO!$A$4)=$AL245,$AM245,"")</f>
        <v/>
      </c>
    </row>
    <row r="246" spans="1:40" x14ac:dyDescent="0.25">
      <c r="A246" t="s">
        <v>874</v>
      </c>
      <c r="B246" t="s">
        <v>223</v>
      </c>
      <c r="C246" s="31"/>
      <c r="D246" s="31"/>
      <c r="E246" s="31"/>
      <c r="F246" s="31">
        <v>1</v>
      </c>
      <c r="G246" s="31">
        <v>0</v>
      </c>
      <c r="H246" s="31">
        <v>1</v>
      </c>
      <c r="I246" s="31">
        <v>1</v>
      </c>
      <c r="J246" s="31">
        <v>0</v>
      </c>
      <c r="K246" s="31">
        <v>1</v>
      </c>
      <c r="AG246" s="31">
        <f ca="1">IFERROR(IF(SERVIZIO!$A$3=1,IF(GETPIVOTDATA(CONCATENATE(INDEX(Tendina_Indicatori_Grafico,SERVIZIO!$A$1)),$A$1,"Brand",$A246,"Data",DATE(YEAR(INDEX(Tendina_Data,SERVIZIO!$A$2)),MONTH(INDEX(Tendina_Data,SERVIZIO!$A$2)),1),"Settore",$B246)&lt;&gt;"",GETPIVOTDATA(CONCATENATE(INDEX(Tendina_Indicatori_Grafico,SERVIZIO!$A$1)),$A$1,"Brand",$A246,"Data",DATE(YEAR(INDEX(Tendina_Data,SERVIZIO!$A$2)),MONTH(INDEX(Tendina_Data,SERVIZIO!$A$2)),1),"Settore",$B246),""),IF(AND(GETPIVOTDATA(CONCATENATE(INDEX(Tendina_Indicatori_Grafico,SERVIZIO!$A$1)),$A$1,"Brand",$A246,"Data",DATE(YEAR(INDEX(Tendina_Data,SERVIZIO!$A$2)),MONTH(INDEX(Tendina_Data,SERVIZIO!$A$2)),1),"Settore",INDEX(Tendina_Settori,SERVIZIO!$A$3))&lt;&gt;"",INDEX(Tendina_Settori,SERVIZIO!$A$3)=$B246)=TRUE,GETPIVOTDATA(CONCATENATE(INDEX(Tendina_Indicatori_Grafico,SERVIZIO!$A$1)),$A$1,"Brand",$A246,"Data",DATE(YEAR(INDEX(Tendina_Data,SERVIZIO!$A$2)),MONTH(INDEX(Tendina_Data,SERVIZIO!$A$2)),1),"Settore",INDEX(Tendina_Settori,SERVIZIO!$A$3)),"")),"")</f>
        <v>1</v>
      </c>
      <c r="AH246" s="31">
        <f ca="1">IF(AG246&lt;&gt;"",AG246-(COUNTIF($AG$4:AG246,AG246)/10000),"")</f>
        <v>0.99509999999999998</v>
      </c>
      <c r="AI246" s="31">
        <f t="shared" ca="1" si="11"/>
        <v>136</v>
      </c>
      <c r="AJ246" s="31"/>
      <c r="AK246" s="31">
        <v>243</v>
      </c>
      <c r="AL246" s="31" t="str">
        <f t="shared" ca="1" si="9"/>
        <v>Brand_229</v>
      </c>
      <c r="AM246" s="31">
        <f t="shared" ca="1" si="10"/>
        <v>0</v>
      </c>
      <c r="AN246" s="31" t="str">
        <f ca="1">IF(INDEX(Tendina_Brand_per_Settore,SERVIZIO!$A$4)=$AL246,$AM246,"")</f>
        <v/>
      </c>
    </row>
    <row r="247" spans="1:40" x14ac:dyDescent="0.25">
      <c r="A247" t="s">
        <v>876</v>
      </c>
      <c r="B247" t="s">
        <v>200</v>
      </c>
      <c r="C247" s="31"/>
      <c r="D247" s="31"/>
      <c r="E247" s="31"/>
      <c r="F247" s="31">
        <v>0</v>
      </c>
      <c r="G247" s="31">
        <v>0</v>
      </c>
      <c r="H247" s="31">
        <v>0</v>
      </c>
      <c r="I247" s="31">
        <v>0</v>
      </c>
      <c r="J247" s="31">
        <v>0</v>
      </c>
      <c r="K247" s="31">
        <v>0</v>
      </c>
      <c r="AG247" s="31">
        <f ca="1">IFERROR(IF(SERVIZIO!$A$3=1,IF(GETPIVOTDATA(CONCATENATE(INDEX(Tendina_Indicatori_Grafico,SERVIZIO!$A$1)),$A$1,"Brand",$A247,"Data",DATE(YEAR(INDEX(Tendina_Data,SERVIZIO!$A$2)),MONTH(INDEX(Tendina_Data,SERVIZIO!$A$2)),1),"Settore",$B247)&lt;&gt;"",GETPIVOTDATA(CONCATENATE(INDEX(Tendina_Indicatori_Grafico,SERVIZIO!$A$1)),$A$1,"Brand",$A247,"Data",DATE(YEAR(INDEX(Tendina_Data,SERVIZIO!$A$2)),MONTH(INDEX(Tendina_Data,SERVIZIO!$A$2)),1),"Settore",$B247),""),IF(AND(GETPIVOTDATA(CONCATENATE(INDEX(Tendina_Indicatori_Grafico,SERVIZIO!$A$1)),$A$1,"Brand",$A247,"Data",DATE(YEAR(INDEX(Tendina_Data,SERVIZIO!$A$2)),MONTH(INDEX(Tendina_Data,SERVIZIO!$A$2)),1),"Settore",INDEX(Tendina_Settori,SERVIZIO!$A$3))&lt;&gt;"",INDEX(Tendina_Settori,SERVIZIO!$A$3)=$B247)=TRUE,GETPIVOTDATA(CONCATENATE(INDEX(Tendina_Indicatori_Grafico,SERVIZIO!$A$1)),$A$1,"Brand",$A247,"Data",DATE(YEAR(INDEX(Tendina_Data,SERVIZIO!$A$2)),MONTH(INDEX(Tendina_Data,SERVIZIO!$A$2)),1),"Settore",INDEX(Tendina_Settori,SERVIZIO!$A$3)),"")),"")</f>
        <v>0</v>
      </c>
      <c r="AH247" s="31">
        <f ca="1">IF(AG247&lt;&gt;"",AG247-(COUNTIF($AG$4:AG247,AG247)/10000),"")</f>
        <v>-1.0500000000000001E-2</v>
      </c>
      <c r="AI247" s="31">
        <f t="shared" ca="1" si="11"/>
        <v>247</v>
      </c>
      <c r="AJ247" s="31"/>
      <c r="AK247" s="31">
        <v>244</v>
      </c>
      <c r="AL247" s="31" t="str">
        <f t="shared" ca="1" si="9"/>
        <v>Brand_238</v>
      </c>
      <c r="AM247" s="31">
        <f t="shared" ca="1" si="10"/>
        <v>0</v>
      </c>
      <c r="AN247" s="31" t="str">
        <f ca="1">IF(INDEX(Tendina_Brand_per_Settore,SERVIZIO!$A$4)=$AL247,$AM247,"")</f>
        <v/>
      </c>
    </row>
    <row r="248" spans="1:40" x14ac:dyDescent="0.25">
      <c r="A248" t="s">
        <v>877</v>
      </c>
      <c r="B248" t="s">
        <v>107</v>
      </c>
      <c r="C248" s="31">
        <v>0</v>
      </c>
      <c r="D248" s="31">
        <v>0</v>
      </c>
      <c r="E248" s="31">
        <v>0</v>
      </c>
      <c r="F248" s="31">
        <v>0</v>
      </c>
      <c r="G248" s="31">
        <v>0.5</v>
      </c>
      <c r="H248" s="31">
        <v>0.5</v>
      </c>
      <c r="I248" s="31">
        <v>0</v>
      </c>
      <c r="J248" s="31">
        <v>0.5</v>
      </c>
      <c r="K248" s="31">
        <v>0.5</v>
      </c>
      <c r="AG248" s="31">
        <f ca="1">IFERROR(IF(SERVIZIO!$A$3=1,IF(GETPIVOTDATA(CONCATENATE(INDEX(Tendina_Indicatori_Grafico,SERVIZIO!$A$1)),$A$1,"Brand",$A248,"Data",DATE(YEAR(INDEX(Tendina_Data,SERVIZIO!$A$2)),MONTH(INDEX(Tendina_Data,SERVIZIO!$A$2)),1),"Settore",$B248)&lt;&gt;"",GETPIVOTDATA(CONCATENATE(INDEX(Tendina_Indicatori_Grafico,SERVIZIO!$A$1)),$A$1,"Brand",$A248,"Data",DATE(YEAR(INDEX(Tendina_Data,SERVIZIO!$A$2)),MONTH(INDEX(Tendina_Data,SERVIZIO!$A$2)),1),"Settore",$B248),""),IF(AND(GETPIVOTDATA(CONCATENATE(INDEX(Tendina_Indicatori_Grafico,SERVIZIO!$A$1)),$A$1,"Brand",$A248,"Data",DATE(YEAR(INDEX(Tendina_Data,SERVIZIO!$A$2)),MONTH(INDEX(Tendina_Data,SERVIZIO!$A$2)),1),"Settore",INDEX(Tendina_Settori,SERVIZIO!$A$3))&lt;&gt;"",INDEX(Tendina_Settori,SERVIZIO!$A$3)=$B248)=TRUE,GETPIVOTDATA(CONCATENATE(INDEX(Tendina_Indicatori_Grafico,SERVIZIO!$A$1)),$A$1,"Brand",$A248,"Data",DATE(YEAR(INDEX(Tendina_Data,SERVIZIO!$A$2)),MONTH(INDEX(Tendina_Data,SERVIZIO!$A$2)),1),"Settore",INDEX(Tendina_Settori,SERVIZIO!$A$3)),"")),"")</f>
        <v>0</v>
      </c>
      <c r="AH248" s="31">
        <f ca="1">IF(AG248&lt;&gt;"",AG248-(COUNTIF($AG$4:AG248,AG248)/10000),"")</f>
        <v>-1.06E-2</v>
      </c>
      <c r="AI248" s="31">
        <f t="shared" ca="1" si="11"/>
        <v>248</v>
      </c>
      <c r="AJ248" s="31"/>
      <c r="AK248" s="31">
        <v>245</v>
      </c>
      <c r="AL248" s="31" t="str">
        <f t="shared" ca="1" si="9"/>
        <v>Brand_240</v>
      </c>
      <c r="AM248" s="31">
        <f t="shared" ca="1" si="10"/>
        <v>0</v>
      </c>
      <c r="AN248" s="31" t="str">
        <f ca="1">IF(INDEX(Tendina_Brand_per_Settore,SERVIZIO!$A$4)=$AL248,$AM248,"")</f>
        <v/>
      </c>
    </row>
    <row r="249" spans="1:40" x14ac:dyDescent="0.25">
      <c r="A249" t="s">
        <v>878</v>
      </c>
      <c r="B249" t="s">
        <v>200</v>
      </c>
      <c r="C249" s="31"/>
      <c r="D249" s="31"/>
      <c r="E249" s="31"/>
      <c r="F249" s="31">
        <v>0</v>
      </c>
      <c r="G249" s="31">
        <v>0</v>
      </c>
      <c r="H249" s="31">
        <v>0</v>
      </c>
      <c r="I249" s="31">
        <v>0</v>
      </c>
      <c r="J249" s="31">
        <v>0</v>
      </c>
      <c r="K249" s="31">
        <v>0</v>
      </c>
      <c r="AG249" s="31">
        <f ca="1">IFERROR(IF(SERVIZIO!$A$3=1,IF(GETPIVOTDATA(CONCATENATE(INDEX(Tendina_Indicatori_Grafico,SERVIZIO!$A$1)),$A$1,"Brand",$A249,"Data",DATE(YEAR(INDEX(Tendina_Data,SERVIZIO!$A$2)),MONTH(INDEX(Tendina_Data,SERVIZIO!$A$2)),1),"Settore",$B249)&lt;&gt;"",GETPIVOTDATA(CONCATENATE(INDEX(Tendina_Indicatori_Grafico,SERVIZIO!$A$1)),$A$1,"Brand",$A249,"Data",DATE(YEAR(INDEX(Tendina_Data,SERVIZIO!$A$2)),MONTH(INDEX(Tendina_Data,SERVIZIO!$A$2)),1),"Settore",$B249),""),IF(AND(GETPIVOTDATA(CONCATENATE(INDEX(Tendina_Indicatori_Grafico,SERVIZIO!$A$1)),$A$1,"Brand",$A249,"Data",DATE(YEAR(INDEX(Tendina_Data,SERVIZIO!$A$2)),MONTH(INDEX(Tendina_Data,SERVIZIO!$A$2)),1),"Settore",INDEX(Tendina_Settori,SERVIZIO!$A$3))&lt;&gt;"",INDEX(Tendina_Settori,SERVIZIO!$A$3)=$B249)=TRUE,GETPIVOTDATA(CONCATENATE(INDEX(Tendina_Indicatori_Grafico,SERVIZIO!$A$1)),$A$1,"Brand",$A249,"Data",DATE(YEAR(INDEX(Tendina_Data,SERVIZIO!$A$2)),MONTH(INDEX(Tendina_Data,SERVIZIO!$A$2)),1),"Settore",INDEX(Tendina_Settori,SERVIZIO!$A$3)),"")),"")</f>
        <v>0</v>
      </c>
      <c r="AH249" s="31">
        <f ca="1">IF(AG249&lt;&gt;"",AG249-(COUNTIF($AG$4:AG249,AG249)/10000),"")</f>
        <v>-1.0699999999999999E-2</v>
      </c>
      <c r="AI249" s="31">
        <f t="shared" ca="1" si="11"/>
        <v>249</v>
      </c>
      <c r="AJ249" s="31"/>
      <c r="AK249" s="31">
        <v>246</v>
      </c>
      <c r="AL249" s="31" t="str">
        <f t="shared" ca="1" si="9"/>
        <v>Brand_242</v>
      </c>
      <c r="AM249" s="31">
        <f t="shared" ca="1" si="10"/>
        <v>0</v>
      </c>
      <c r="AN249" s="31" t="str">
        <f ca="1">IF(INDEX(Tendina_Brand_per_Settore,SERVIZIO!$A$4)=$AL249,$AM249,"")</f>
        <v/>
      </c>
    </row>
    <row r="250" spans="1:40" x14ac:dyDescent="0.25">
      <c r="A250" t="s">
        <v>879</v>
      </c>
      <c r="B250" t="s">
        <v>223</v>
      </c>
      <c r="C250" s="31"/>
      <c r="D250" s="31"/>
      <c r="E250" s="31"/>
      <c r="F250" s="31">
        <v>1</v>
      </c>
      <c r="G250" s="31">
        <v>0</v>
      </c>
      <c r="H250" s="31">
        <v>1</v>
      </c>
      <c r="I250" s="31">
        <v>1</v>
      </c>
      <c r="J250" s="31">
        <v>0</v>
      </c>
      <c r="K250" s="31">
        <v>1</v>
      </c>
      <c r="AG250" s="31">
        <f ca="1">IFERROR(IF(SERVIZIO!$A$3=1,IF(GETPIVOTDATA(CONCATENATE(INDEX(Tendina_Indicatori_Grafico,SERVIZIO!$A$1)),$A$1,"Brand",$A250,"Data",DATE(YEAR(INDEX(Tendina_Data,SERVIZIO!$A$2)),MONTH(INDEX(Tendina_Data,SERVIZIO!$A$2)),1),"Settore",$B250)&lt;&gt;"",GETPIVOTDATA(CONCATENATE(INDEX(Tendina_Indicatori_Grafico,SERVIZIO!$A$1)),$A$1,"Brand",$A250,"Data",DATE(YEAR(INDEX(Tendina_Data,SERVIZIO!$A$2)),MONTH(INDEX(Tendina_Data,SERVIZIO!$A$2)),1),"Settore",$B250),""),IF(AND(GETPIVOTDATA(CONCATENATE(INDEX(Tendina_Indicatori_Grafico,SERVIZIO!$A$1)),$A$1,"Brand",$A250,"Data",DATE(YEAR(INDEX(Tendina_Data,SERVIZIO!$A$2)),MONTH(INDEX(Tendina_Data,SERVIZIO!$A$2)),1),"Settore",INDEX(Tendina_Settori,SERVIZIO!$A$3))&lt;&gt;"",INDEX(Tendina_Settori,SERVIZIO!$A$3)=$B250)=TRUE,GETPIVOTDATA(CONCATENATE(INDEX(Tendina_Indicatori_Grafico,SERVIZIO!$A$1)),$A$1,"Brand",$A250,"Data",DATE(YEAR(INDEX(Tendina_Data,SERVIZIO!$A$2)),MONTH(INDEX(Tendina_Data,SERVIZIO!$A$2)),1),"Settore",INDEX(Tendina_Settori,SERVIZIO!$A$3)),"")),"")</f>
        <v>1</v>
      </c>
      <c r="AH250" s="31">
        <f ca="1">IF(AG250&lt;&gt;"",AG250-(COUNTIF($AG$4:AG250,AG250)/10000),"")</f>
        <v>0.995</v>
      </c>
      <c r="AI250" s="31">
        <f t="shared" ca="1" si="11"/>
        <v>137</v>
      </c>
      <c r="AJ250" s="31"/>
      <c r="AK250" s="31">
        <v>247</v>
      </c>
      <c r="AL250" s="31" t="str">
        <f t="shared" ca="1" si="9"/>
        <v>Brand_244</v>
      </c>
      <c r="AM250" s="31">
        <f t="shared" ca="1" si="10"/>
        <v>0</v>
      </c>
      <c r="AN250" s="31" t="str">
        <f ca="1">IF(INDEX(Tendina_Brand_per_Settore,SERVIZIO!$A$4)=$AL250,$AM250,"")</f>
        <v/>
      </c>
    </row>
    <row r="251" spans="1:40" x14ac:dyDescent="0.25">
      <c r="A251" t="s">
        <v>880</v>
      </c>
      <c r="B251" t="s">
        <v>564</v>
      </c>
      <c r="C251" s="31"/>
      <c r="D251" s="31"/>
      <c r="E251" s="31"/>
      <c r="F251" s="31"/>
      <c r="G251" s="31"/>
      <c r="H251" s="31"/>
      <c r="I251" s="31">
        <v>0</v>
      </c>
      <c r="J251" s="31">
        <v>0</v>
      </c>
      <c r="K251" s="31">
        <v>0</v>
      </c>
      <c r="AG251" s="31">
        <f ca="1">IFERROR(IF(SERVIZIO!$A$3=1,IF(GETPIVOTDATA(CONCATENATE(INDEX(Tendina_Indicatori_Grafico,SERVIZIO!$A$1)),$A$1,"Brand",$A251,"Data",DATE(YEAR(INDEX(Tendina_Data,SERVIZIO!$A$2)),MONTH(INDEX(Tendina_Data,SERVIZIO!$A$2)),1),"Settore",$B251)&lt;&gt;"",GETPIVOTDATA(CONCATENATE(INDEX(Tendina_Indicatori_Grafico,SERVIZIO!$A$1)),$A$1,"Brand",$A251,"Data",DATE(YEAR(INDEX(Tendina_Data,SERVIZIO!$A$2)),MONTH(INDEX(Tendina_Data,SERVIZIO!$A$2)),1),"Settore",$B251),""),IF(AND(GETPIVOTDATA(CONCATENATE(INDEX(Tendina_Indicatori_Grafico,SERVIZIO!$A$1)),$A$1,"Brand",$A251,"Data",DATE(YEAR(INDEX(Tendina_Data,SERVIZIO!$A$2)),MONTH(INDEX(Tendina_Data,SERVIZIO!$A$2)),1),"Settore",INDEX(Tendina_Settori,SERVIZIO!$A$3))&lt;&gt;"",INDEX(Tendina_Settori,SERVIZIO!$A$3)=$B251)=TRUE,GETPIVOTDATA(CONCATENATE(INDEX(Tendina_Indicatori_Grafico,SERVIZIO!$A$1)),$A$1,"Brand",$A251,"Data",DATE(YEAR(INDEX(Tendina_Data,SERVIZIO!$A$2)),MONTH(INDEX(Tendina_Data,SERVIZIO!$A$2)),1),"Settore",INDEX(Tendina_Settori,SERVIZIO!$A$3)),"")),"")</f>
        <v>0</v>
      </c>
      <c r="AH251" s="31">
        <f ca="1">IF(AG251&lt;&gt;"",AG251-(COUNTIF($AG$4:AG251,AG251)/10000),"")</f>
        <v>-1.0800000000000001E-2</v>
      </c>
      <c r="AI251" s="31">
        <f t="shared" ca="1" si="11"/>
        <v>250</v>
      </c>
      <c r="AJ251" s="31"/>
      <c r="AK251" s="31">
        <v>248</v>
      </c>
      <c r="AL251" s="31" t="str">
        <f t="shared" ca="1" si="9"/>
        <v>Brand_245</v>
      </c>
      <c r="AM251" s="31">
        <f t="shared" ca="1" si="10"/>
        <v>0</v>
      </c>
      <c r="AN251" s="31" t="str">
        <f ca="1">IF(INDEX(Tendina_Brand_per_Settore,SERVIZIO!$A$4)=$AL251,$AM251,"")</f>
        <v/>
      </c>
    </row>
    <row r="252" spans="1:40" x14ac:dyDescent="0.25">
      <c r="A252" t="s">
        <v>881</v>
      </c>
      <c r="B252" t="s">
        <v>564</v>
      </c>
      <c r="C252" s="31"/>
      <c r="D252" s="31"/>
      <c r="E252" s="31"/>
      <c r="F252" s="31"/>
      <c r="G252" s="31"/>
      <c r="H252" s="31"/>
      <c r="I252" s="31">
        <v>0</v>
      </c>
      <c r="J252" s="31">
        <v>0</v>
      </c>
      <c r="K252" s="31">
        <v>0</v>
      </c>
      <c r="AG252" s="31">
        <f ca="1">IFERROR(IF(SERVIZIO!$A$3=1,IF(GETPIVOTDATA(CONCATENATE(INDEX(Tendina_Indicatori_Grafico,SERVIZIO!$A$1)),$A$1,"Brand",$A252,"Data",DATE(YEAR(INDEX(Tendina_Data,SERVIZIO!$A$2)),MONTH(INDEX(Tendina_Data,SERVIZIO!$A$2)),1),"Settore",$B252)&lt;&gt;"",GETPIVOTDATA(CONCATENATE(INDEX(Tendina_Indicatori_Grafico,SERVIZIO!$A$1)),$A$1,"Brand",$A252,"Data",DATE(YEAR(INDEX(Tendina_Data,SERVIZIO!$A$2)),MONTH(INDEX(Tendina_Data,SERVIZIO!$A$2)),1),"Settore",$B252),""),IF(AND(GETPIVOTDATA(CONCATENATE(INDEX(Tendina_Indicatori_Grafico,SERVIZIO!$A$1)),$A$1,"Brand",$A252,"Data",DATE(YEAR(INDEX(Tendina_Data,SERVIZIO!$A$2)),MONTH(INDEX(Tendina_Data,SERVIZIO!$A$2)),1),"Settore",INDEX(Tendina_Settori,SERVIZIO!$A$3))&lt;&gt;"",INDEX(Tendina_Settori,SERVIZIO!$A$3)=$B252)=TRUE,GETPIVOTDATA(CONCATENATE(INDEX(Tendina_Indicatori_Grafico,SERVIZIO!$A$1)),$A$1,"Brand",$A252,"Data",DATE(YEAR(INDEX(Tendina_Data,SERVIZIO!$A$2)),MONTH(INDEX(Tendina_Data,SERVIZIO!$A$2)),1),"Settore",INDEX(Tendina_Settori,SERVIZIO!$A$3)),"")),"")</f>
        <v>0</v>
      </c>
      <c r="AH252" s="31">
        <f ca="1">IF(AG252&lt;&gt;"",AG252-(COUNTIF($AG$4:AG252,AG252)/10000),"")</f>
        <v>-1.09E-2</v>
      </c>
      <c r="AI252" s="31">
        <f t="shared" ca="1" si="11"/>
        <v>251</v>
      </c>
      <c r="AJ252" s="31"/>
      <c r="AK252" s="31">
        <v>249</v>
      </c>
      <c r="AL252" s="31" t="str">
        <f t="shared" ca="1" si="9"/>
        <v>Brand_246</v>
      </c>
      <c r="AM252" s="31">
        <f t="shared" ca="1" si="10"/>
        <v>0</v>
      </c>
      <c r="AN252" s="31" t="str">
        <f ca="1">IF(INDEX(Tendina_Brand_per_Settore,SERVIZIO!$A$4)=$AL252,$AM252,"")</f>
        <v/>
      </c>
    </row>
    <row r="253" spans="1:40" x14ac:dyDescent="0.25">
      <c r="A253" t="s">
        <v>882</v>
      </c>
      <c r="B253" t="s">
        <v>130</v>
      </c>
      <c r="C253" s="31">
        <v>0</v>
      </c>
      <c r="D253" s="31">
        <v>0</v>
      </c>
      <c r="E253" s="31">
        <v>0</v>
      </c>
      <c r="F253" s="31">
        <v>0</v>
      </c>
      <c r="G253" s="31">
        <v>0</v>
      </c>
      <c r="H253" s="31">
        <v>0</v>
      </c>
      <c r="I253" s="31">
        <v>0</v>
      </c>
      <c r="J253" s="31">
        <v>0</v>
      </c>
      <c r="K253" s="31">
        <v>0</v>
      </c>
      <c r="AG253" s="31">
        <f ca="1">IFERROR(IF(SERVIZIO!$A$3=1,IF(GETPIVOTDATA(CONCATENATE(INDEX(Tendina_Indicatori_Grafico,SERVIZIO!$A$1)),$A$1,"Brand",$A253,"Data",DATE(YEAR(INDEX(Tendina_Data,SERVIZIO!$A$2)),MONTH(INDEX(Tendina_Data,SERVIZIO!$A$2)),1),"Settore",$B253)&lt;&gt;"",GETPIVOTDATA(CONCATENATE(INDEX(Tendina_Indicatori_Grafico,SERVIZIO!$A$1)),$A$1,"Brand",$A253,"Data",DATE(YEAR(INDEX(Tendina_Data,SERVIZIO!$A$2)),MONTH(INDEX(Tendina_Data,SERVIZIO!$A$2)),1),"Settore",$B253),""),IF(AND(GETPIVOTDATA(CONCATENATE(INDEX(Tendina_Indicatori_Grafico,SERVIZIO!$A$1)),$A$1,"Brand",$A253,"Data",DATE(YEAR(INDEX(Tendina_Data,SERVIZIO!$A$2)),MONTH(INDEX(Tendina_Data,SERVIZIO!$A$2)),1),"Settore",INDEX(Tendina_Settori,SERVIZIO!$A$3))&lt;&gt;"",INDEX(Tendina_Settori,SERVIZIO!$A$3)=$B253)=TRUE,GETPIVOTDATA(CONCATENATE(INDEX(Tendina_Indicatori_Grafico,SERVIZIO!$A$1)),$A$1,"Brand",$A253,"Data",DATE(YEAR(INDEX(Tendina_Data,SERVIZIO!$A$2)),MONTH(INDEX(Tendina_Data,SERVIZIO!$A$2)),1),"Settore",INDEX(Tendina_Settori,SERVIZIO!$A$3)),"")),"")</f>
        <v>0</v>
      </c>
      <c r="AH253" s="31">
        <f ca="1">IF(AG253&lt;&gt;"",AG253-(COUNTIF($AG$4:AG253,AG253)/10000),"")</f>
        <v>-1.0999999999999999E-2</v>
      </c>
      <c r="AI253" s="31">
        <f t="shared" ca="1" si="11"/>
        <v>252</v>
      </c>
      <c r="AJ253" s="31"/>
      <c r="AK253" s="31">
        <v>250</v>
      </c>
      <c r="AL253" s="31" t="str">
        <f t="shared" ca="1" si="9"/>
        <v>Brand_248</v>
      </c>
      <c r="AM253" s="31">
        <f t="shared" ca="1" si="10"/>
        <v>0</v>
      </c>
      <c r="AN253" s="31" t="str">
        <f ca="1">IF(INDEX(Tendina_Brand_per_Settore,SERVIZIO!$A$4)=$AL253,$AM253,"")</f>
        <v/>
      </c>
    </row>
    <row r="254" spans="1:40" x14ac:dyDescent="0.25">
      <c r="A254" t="s">
        <v>883</v>
      </c>
      <c r="B254" t="s">
        <v>206</v>
      </c>
      <c r="C254" s="31">
        <v>0</v>
      </c>
      <c r="D254" s="31">
        <v>0</v>
      </c>
      <c r="E254" s="31">
        <v>0</v>
      </c>
      <c r="F254" s="31">
        <v>2.2000000000000002</v>
      </c>
      <c r="G254" s="31">
        <v>0.5</v>
      </c>
      <c r="H254" s="31">
        <v>2.7</v>
      </c>
      <c r="I254" s="31">
        <v>2.2000000000000002</v>
      </c>
      <c r="J254" s="31">
        <v>0.5</v>
      </c>
      <c r="K254" s="31">
        <v>2.7</v>
      </c>
      <c r="AG254" s="31">
        <f ca="1">IFERROR(IF(SERVIZIO!$A$3=1,IF(GETPIVOTDATA(CONCATENATE(INDEX(Tendina_Indicatori_Grafico,SERVIZIO!$A$1)),$A$1,"Brand",$A254,"Data",DATE(YEAR(INDEX(Tendina_Data,SERVIZIO!$A$2)),MONTH(INDEX(Tendina_Data,SERVIZIO!$A$2)),1),"Settore",$B254)&lt;&gt;"",GETPIVOTDATA(CONCATENATE(INDEX(Tendina_Indicatori_Grafico,SERVIZIO!$A$1)),$A$1,"Brand",$A254,"Data",DATE(YEAR(INDEX(Tendina_Data,SERVIZIO!$A$2)),MONTH(INDEX(Tendina_Data,SERVIZIO!$A$2)),1),"Settore",$B254),""),IF(AND(GETPIVOTDATA(CONCATENATE(INDEX(Tendina_Indicatori_Grafico,SERVIZIO!$A$1)),$A$1,"Brand",$A254,"Data",DATE(YEAR(INDEX(Tendina_Data,SERVIZIO!$A$2)),MONTH(INDEX(Tendina_Data,SERVIZIO!$A$2)),1),"Settore",INDEX(Tendina_Settori,SERVIZIO!$A$3))&lt;&gt;"",INDEX(Tendina_Settori,SERVIZIO!$A$3)=$B254)=TRUE,GETPIVOTDATA(CONCATENATE(INDEX(Tendina_Indicatori_Grafico,SERVIZIO!$A$1)),$A$1,"Brand",$A254,"Data",DATE(YEAR(INDEX(Tendina_Data,SERVIZIO!$A$2)),MONTH(INDEX(Tendina_Data,SERVIZIO!$A$2)),1),"Settore",INDEX(Tendina_Settori,SERVIZIO!$A$3)),"")),"")</f>
        <v>2.2000000000000002</v>
      </c>
      <c r="AH254" s="31">
        <f ca="1">IF(AG254&lt;&gt;"",AG254-(COUNTIF($AG$4:AG254,AG254)/10000),"")</f>
        <v>2.1992000000000003</v>
      </c>
      <c r="AI254" s="31">
        <f t="shared" ca="1" si="11"/>
        <v>70</v>
      </c>
      <c r="AJ254" s="31"/>
      <c r="AK254" s="31">
        <v>251</v>
      </c>
      <c r="AL254" s="31" t="str">
        <f t="shared" ca="1" si="9"/>
        <v>Brand_249</v>
      </c>
      <c r="AM254" s="31">
        <f t="shared" ca="1" si="10"/>
        <v>0</v>
      </c>
      <c r="AN254" s="31" t="str">
        <f ca="1">IF(INDEX(Tendina_Brand_per_Settore,SERVIZIO!$A$4)=$AL254,$AM254,"")</f>
        <v/>
      </c>
    </row>
    <row r="255" spans="1:40" x14ac:dyDescent="0.25">
      <c r="A255" t="s">
        <v>884</v>
      </c>
      <c r="B255" t="s">
        <v>200</v>
      </c>
      <c r="C255" s="31">
        <v>4.7</v>
      </c>
      <c r="D255" s="31">
        <v>0</v>
      </c>
      <c r="E255" s="31">
        <v>4.7</v>
      </c>
      <c r="F255" s="31">
        <v>4.7</v>
      </c>
      <c r="G255" s="31">
        <v>3</v>
      </c>
      <c r="H255" s="31">
        <v>7.7</v>
      </c>
      <c r="I255" s="31">
        <v>4.7</v>
      </c>
      <c r="J255" s="31">
        <v>3</v>
      </c>
      <c r="K255" s="31">
        <v>7.7</v>
      </c>
      <c r="AG255" s="31">
        <f ca="1">IFERROR(IF(SERVIZIO!$A$3=1,IF(GETPIVOTDATA(CONCATENATE(INDEX(Tendina_Indicatori_Grafico,SERVIZIO!$A$1)),$A$1,"Brand",$A255,"Data",DATE(YEAR(INDEX(Tendina_Data,SERVIZIO!$A$2)),MONTH(INDEX(Tendina_Data,SERVIZIO!$A$2)),1),"Settore",$B255)&lt;&gt;"",GETPIVOTDATA(CONCATENATE(INDEX(Tendina_Indicatori_Grafico,SERVIZIO!$A$1)),$A$1,"Brand",$A255,"Data",DATE(YEAR(INDEX(Tendina_Data,SERVIZIO!$A$2)),MONTH(INDEX(Tendina_Data,SERVIZIO!$A$2)),1),"Settore",$B255),""),IF(AND(GETPIVOTDATA(CONCATENATE(INDEX(Tendina_Indicatori_Grafico,SERVIZIO!$A$1)),$A$1,"Brand",$A255,"Data",DATE(YEAR(INDEX(Tendina_Data,SERVIZIO!$A$2)),MONTH(INDEX(Tendina_Data,SERVIZIO!$A$2)),1),"Settore",INDEX(Tendina_Settori,SERVIZIO!$A$3))&lt;&gt;"",INDEX(Tendina_Settori,SERVIZIO!$A$3)=$B255)=TRUE,GETPIVOTDATA(CONCATENATE(INDEX(Tendina_Indicatori_Grafico,SERVIZIO!$A$1)),$A$1,"Brand",$A255,"Data",DATE(YEAR(INDEX(Tendina_Data,SERVIZIO!$A$2)),MONTH(INDEX(Tendina_Data,SERVIZIO!$A$2)),1),"Settore",INDEX(Tendina_Settori,SERVIZIO!$A$3)),"")),"")</f>
        <v>4.7</v>
      </c>
      <c r="AH255" s="31">
        <f ca="1">IF(AG255&lt;&gt;"",AG255-(COUNTIF($AG$4:AG255,AG255)/10000),"")</f>
        <v>4.6989999999999998</v>
      </c>
      <c r="AI255" s="31">
        <f t="shared" ca="1" si="11"/>
        <v>28</v>
      </c>
      <c r="AJ255" s="31"/>
      <c r="AK255" s="31">
        <v>252</v>
      </c>
      <c r="AL255" s="31" t="str">
        <f t="shared" ca="1" si="9"/>
        <v>Brand_250</v>
      </c>
      <c r="AM255" s="31">
        <f t="shared" ca="1" si="10"/>
        <v>0</v>
      </c>
      <c r="AN255" s="31" t="str">
        <f ca="1">IF(INDEX(Tendina_Brand_per_Settore,SERVIZIO!$A$4)=$AL255,$AM255,"")</f>
        <v/>
      </c>
    </row>
    <row r="256" spans="1:40" x14ac:dyDescent="0.25">
      <c r="AG256" s="31" t="str">
        <f ca="1">IFERROR(IF(SERVIZIO!$A$3=1,IF(GETPIVOTDATA(CONCATENATE(INDEX(Tendina_Indicatori_Grafico,SERVIZIO!$A$1)),$A$1,"Brand",$A256,"Data",DATE(YEAR(INDEX(Tendina_Data,SERVIZIO!$A$2)),MONTH(INDEX(Tendina_Data,SERVIZIO!$A$2)),1),"Settore",$B256)&lt;&gt;"",GETPIVOTDATA(CONCATENATE(INDEX(Tendina_Indicatori_Grafico,SERVIZIO!$A$1)),$A$1,"Brand",$A256,"Data",DATE(YEAR(INDEX(Tendina_Data,SERVIZIO!$A$2)),MONTH(INDEX(Tendina_Data,SERVIZIO!$A$2)),1),"Settore",$B256),""),IF(AND(GETPIVOTDATA(CONCATENATE(INDEX(Tendina_Indicatori_Grafico,SERVIZIO!$A$1)),$A$1,"Brand",$A256,"Data",DATE(YEAR(INDEX(Tendina_Data,SERVIZIO!$A$2)),MONTH(INDEX(Tendina_Data,SERVIZIO!$A$2)),1),"Settore",INDEX(Tendina_Settori,SERVIZIO!$A$3))&lt;&gt;"",INDEX(Tendina_Settori,SERVIZIO!$A$3)=$B256)=TRUE,GETPIVOTDATA(CONCATENATE(INDEX(Tendina_Indicatori_Grafico,SERVIZIO!$A$1)),$A$1,"Brand",$A256,"Data",DATE(YEAR(INDEX(Tendina_Data,SERVIZIO!$A$2)),MONTH(INDEX(Tendina_Data,SERVIZIO!$A$2)),1),"Settore",INDEX(Tendina_Settori,SERVIZIO!$A$3)),"")),"")</f>
        <v/>
      </c>
      <c r="AH256" s="31" t="str">
        <f ca="1">IF(AG256&lt;&gt;"",AG256-(COUNTIF($AG$4:AG256,AG256)/10000),"")</f>
        <v/>
      </c>
      <c r="AI256" s="31" t="str">
        <f t="shared" ca="1" si="11"/>
        <v/>
      </c>
      <c r="AJ256" s="31"/>
      <c r="AK256" s="31">
        <v>253</v>
      </c>
      <c r="AL256" s="31" t="str">
        <f t="shared" ca="1" si="9"/>
        <v/>
      </c>
      <c r="AM256" s="31" t="str">
        <f t="shared" ca="1" si="10"/>
        <v/>
      </c>
      <c r="AN256" s="31" t="str">
        <f ca="1">IF(INDEX(Tendina_Brand_per_Settore,SERVIZIO!$A$4)=$AL256,$AM256,"")</f>
        <v/>
      </c>
    </row>
    <row r="257" spans="33:40" x14ac:dyDescent="0.25">
      <c r="AG257" s="31" t="str">
        <f ca="1">IFERROR(IF(SERVIZIO!$A$3=1,IF(GETPIVOTDATA(CONCATENATE(INDEX(Tendina_Indicatori_Grafico,SERVIZIO!$A$1)),$A$1,"Brand",$A257,"Data",DATE(YEAR(INDEX(Tendina_Data,SERVIZIO!$A$2)),MONTH(INDEX(Tendina_Data,SERVIZIO!$A$2)),1),"Settore",$B257)&lt;&gt;"",GETPIVOTDATA(CONCATENATE(INDEX(Tendina_Indicatori_Grafico,SERVIZIO!$A$1)),$A$1,"Brand",$A257,"Data",DATE(YEAR(INDEX(Tendina_Data,SERVIZIO!$A$2)),MONTH(INDEX(Tendina_Data,SERVIZIO!$A$2)),1),"Settore",$B257),""),IF(AND(GETPIVOTDATA(CONCATENATE(INDEX(Tendina_Indicatori_Grafico,SERVIZIO!$A$1)),$A$1,"Brand",$A257,"Data",DATE(YEAR(INDEX(Tendina_Data,SERVIZIO!$A$2)),MONTH(INDEX(Tendina_Data,SERVIZIO!$A$2)),1),"Settore",INDEX(Tendina_Settori,SERVIZIO!$A$3))&lt;&gt;"",INDEX(Tendina_Settori,SERVIZIO!$A$3)=$B257)=TRUE,GETPIVOTDATA(CONCATENATE(INDEX(Tendina_Indicatori_Grafico,SERVIZIO!$A$1)),$A$1,"Brand",$A257,"Data",DATE(YEAR(INDEX(Tendina_Data,SERVIZIO!$A$2)),MONTH(INDEX(Tendina_Data,SERVIZIO!$A$2)),1),"Settore",INDEX(Tendina_Settori,SERVIZIO!$A$3)),"")),"")</f>
        <v/>
      </c>
      <c r="AH257" s="31" t="str">
        <f ca="1">IF(AG257&lt;&gt;"",AG257-(COUNTIF($AG$4:AG257,AG257)/10000),"")</f>
        <v/>
      </c>
      <c r="AI257" s="31" t="str">
        <f t="shared" ca="1" si="11"/>
        <v/>
      </c>
      <c r="AJ257" s="31"/>
      <c r="AK257" s="31">
        <v>254</v>
      </c>
      <c r="AL257" s="31" t="str">
        <f t="shared" ca="1" si="9"/>
        <v/>
      </c>
      <c r="AM257" s="31" t="str">
        <f t="shared" ca="1" si="10"/>
        <v/>
      </c>
      <c r="AN257" s="31" t="str">
        <f ca="1">IF(INDEX(Tendina_Brand_per_Settore,SERVIZIO!$A$4)=$AL257,$AM257,"")</f>
        <v/>
      </c>
    </row>
    <row r="258" spans="33:40" x14ac:dyDescent="0.25">
      <c r="AG258" s="31" t="str">
        <f ca="1">IFERROR(IF(SERVIZIO!$A$3=1,IF(GETPIVOTDATA(CONCATENATE(INDEX(Tendina_Indicatori_Grafico,SERVIZIO!$A$1)),$A$1,"Brand",$A258,"Data",DATE(YEAR(INDEX(Tendina_Data,SERVIZIO!$A$2)),MONTH(INDEX(Tendina_Data,SERVIZIO!$A$2)),1),"Settore",$B258)&lt;&gt;"",GETPIVOTDATA(CONCATENATE(INDEX(Tendina_Indicatori_Grafico,SERVIZIO!$A$1)),$A$1,"Brand",$A258,"Data",DATE(YEAR(INDEX(Tendina_Data,SERVIZIO!$A$2)),MONTH(INDEX(Tendina_Data,SERVIZIO!$A$2)),1),"Settore",$B258),""),IF(AND(GETPIVOTDATA(CONCATENATE(INDEX(Tendina_Indicatori_Grafico,SERVIZIO!$A$1)),$A$1,"Brand",$A258,"Data",DATE(YEAR(INDEX(Tendina_Data,SERVIZIO!$A$2)),MONTH(INDEX(Tendina_Data,SERVIZIO!$A$2)),1),"Settore",INDEX(Tendina_Settori,SERVIZIO!$A$3))&lt;&gt;"",INDEX(Tendina_Settori,SERVIZIO!$A$3)=$B258)=TRUE,GETPIVOTDATA(CONCATENATE(INDEX(Tendina_Indicatori_Grafico,SERVIZIO!$A$1)),$A$1,"Brand",$A258,"Data",DATE(YEAR(INDEX(Tendina_Data,SERVIZIO!$A$2)),MONTH(INDEX(Tendina_Data,SERVIZIO!$A$2)),1),"Settore",INDEX(Tendina_Settori,SERVIZIO!$A$3)),"")),"")</f>
        <v/>
      </c>
      <c r="AH258" s="31" t="str">
        <f ca="1">IF(AG258&lt;&gt;"",AG258-(COUNTIF($AG$4:AG258,AG258)/10000),"")</f>
        <v/>
      </c>
      <c r="AI258" s="31" t="str">
        <f t="shared" ca="1" si="11"/>
        <v/>
      </c>
      <c r="AJ258" s="31"/>
      <c r="AK258" s="31">
        <v>255</v>
      </c>
      <c r="AL258" s="31" t="str">
        <f t="shared" ca="1" si="9"/>
        <v/>
      </c>
      <c r="AM258" s="31" t="str">
        <f t="shared" ca="1" si="10"/>
        <v/>
      </c>
      <c r="AN258" s="31" t="str">
        <f ca="1">IF(INDEX(Tendina_Brand_per_Settore,SERVIZIO!$A$4)=$AL258,$AM258,"")</f>
        <v/>
      </c>
    </row>
    <row r="259" spans="33:40" x14ac:dyDescent="0.25">
      <c r="AG259" s="31" t="str">
        <f ca="1">IFERROR(IF(SERVIZIO!$A$3=1,IF(GETPIVOTDATA(CONCATENATE(INDEX(Tendina_Indicatori_Grafico,SERVIZIO!$A$1)),$A$1,"Brand",$A259,"Data",DATE(YEAR(INDEX(Tendina_Data,SERVIZIO!$A$2)),MONTH(INDEX(Tendina_Data,SERVIZIO!$A$2)),1),"Settore",$B259)&lt;&gt;"",GETPIVOTDATA(CONCATENATE(INDEX(Tendina_Indicatori_Grafico,SERVIZIO!$A$1)),$A$1,"Brand",$A259,"Data",DATE(YEAR(INDEX(Tendina_Data,SERVIZIO!$A$2)),MONTH(INDEX(Tendina_Data,SERVIZIO!$A$2)),1),"Settore",$B259),""),IF(AND(GETPIVOTDATA(CONCATENATE(INDEX(Tendina_Indicatori_Grafico,SERVIZIO!$A$1)),$A$1,"Brand",$A259,"Data",DATE(YEAR(INDEX(Tendina_Data,SERVIZIO!$A$2)),MONTH(INDEX(Tendina_Data,SERVIZIO!$A$2)),1),"Settore",INDEX(Tendina_Settori,SERVIZIO!$A$3))&lt;&gt;"",INDEX(Tendina_Settori,SERVIZIO!$A$3)=$B259)=TRUE,GETPIVOTDATA(CONCATENATE(INDEX(Tendina_Indicatori_Grafico,SERVIZIO!$A$1)),$A$1,"Brand",$A259,"Data",DATE(YEAR(INDEX(Tendina_Data,SERVIZIO!$A$2)),MONTH(INDEX(Tendina_Data,SERVIZIO!$A$2)),1),"Settore",INDEX(Tendina_Settori,SERVIZIO!$A$3)),"")),"")</f>
        <v/>
      </c>
      <c r="AH259" s="31" t="str">
        <f ca="1">IF(AG259&lt;&gt;"",AG259-(COUNTIF($AG$4:AG259,AG259)/10000),"")</f>
        <v/>
      </c>
      <c r="AI259" s="31" t="str">
        <f t="shared" ca="1" si="11"/>
        <v/>
      </c>
      <c r="AJ259" s="31"/>
      <c r="AK259" s="31">
        <v>256</v>
      </c>
      <c r="AL259" s="31" t="str">
        <f t="shared" ca="1" si="9"/>
        <v/>
      </c>
      <c r="AM259" s="31" t="str">
        <f t="shared" ca="1" si="10"/>
        <v/>
      </c>
      <c r="AN259" s="31" t="str">
        <f ca="1">IF(INDEX(Tendina_Brand_per_Settore,SERVIZIO!$A$4)=$AL259,$AM259,"")</f>
        <v/>
      </c>
    </row>
    <row r="260" spans="33:40" x14ac:dyDescent="0.25">
      <c r="AG260" s="31" t="str">
        <f ca="1">IFERROR(IF(SERVIZIO!$A$3=1,IF(GETPIVOTDATA(CONCATENATE(INDEX(Tendina_Indicatori_Grafico,SERVIZIO!$A$1)),$A$1,"Brand",$A260,"Data",DATE(YEAR(INDEX(Tendina_Data,SERVIZIO!$A$2)),MONTH(INDEX(Tendina_Data,SERVIZIO!$A$2)),1),"Settore",$B260)&lt;&gt;"",GETPIVOTDATA(CONCATENATE(INDEX(Tendina_Indicatori_Grafico,SERVIZIO!$A$1)),$A$1,"Brand",$A260,"Data",DATE(YEAR(INDEX(Tendina_Data,SERVIZIO!$A$2)),MONTH(INDEX(Tendina_Data,SERVIZIO!$A$2)),1),"Settore",$B260),""),IF(AND(GETPIVOTDATA(CONCATENATE(INDEX(Tendina_Indicatori_Grafico,SERVIZIO!$A$1)),$A$1,"Brand",$A260,"Data",DATE(YEAR(INDEX(Tendina_Data,SERVIZIO!$A$2)),MONTH(INDEX(Tendina_Data,SERVIZIO!$A$2)),1),"Settore",INDEX(Tendina_Settori,SERVIZIO!$A$3))&lt;&gt;"",INDEX(Tendina_Settori,SERVIZIO!$A$3)=$B260)=TRUE,GETPIVOTDATA(CONCATENATE(INDEX(Tendina_Indicatori_Grafico,SERVIZIO!$A$1)),$A$1,"Brand",$A260,"Data",DATE(YEAR(INDEX(Tendina_Data,SERVIZIO!$A$2)),MONTH(INDEX(Tendina_Data,SERVIZIO!$A$2)),1),"Settore",INDEX(Tendina_Settori,SERVIZIO!$A$3)),"")),"")</f>
        <v/>
      </c>
      <c r="AH260" s="31" t="str">
        <f ca="1">IF(AG260&lt;&gt;"",AG260-(COUNTIF($AG$4:AG260,AG260)/10000),"")</f>
        <v/>
      </c>
      <c r="AI260" s="31" t="str">
        <f t="shared" ca="1" si="11"/>
        <v/>
      </c>
      <c r="AJ260" s="31"/>
      <c r="AK260" s="31">
        <v>257</v>
      </c>
      <c r="AL260" s="31" t="str">
        <f t="shared" ref="AL260:AL323" ca="1" si="12">IFERROR(INDEX($A$3:$A$1002,MATCH($AK260,$AI$3:$AI$1002,0)),"")</f>
        <v/>
      </c>
      <c r="AM260" s="31" t="str">
        <f t="shared" ref="AM260:AM323" ca="1" si="13">IFERROR(INDEX($AG$3:$AG$1002,MATCH($AK260,$AI$3:$AI$1002,0)),"")</f>
        <v/>
      </c>
      <c r="AN260" s="31" t="str">
        <f ca="1">IF(INDEX(Tendina_Brand_per_Settore,SERVIZIO!$A$4)=$AL260,$AM260,"")</f>
        <v/>
      </c>
    </row>
    <row r="261" spans="33:40" x14ac:dyDescent="0.25">
      <c r="AG261" s="31" t="str">
        <f ca="1">IFERROR(IF(SERVIZIO!$A$3=1,IF(GETPIVOTDATA(CONCATENATE(INDEX(Tendina_Indicatori_Grafico,SERVIZIO!$A$1)),$A$1,"Brand",$A261,"Data",DATE(YEAR(INDEX(Tendina_Data,SERVIZIO!$A$2)),MONTH(INDEX(Tendina_Data,SERVIZIO!$A$2)),1),"Settore",$B261)&lt;&gt;"",GETPIVOTDATA(CONCATENATE(INDEX(Tendina_Indicatori_Grafico,SERVIZIO!$A$1)),$A$1,"Brand",$A261,"Data",DATE(YEAR(INDEX(Tendina_Data,SERVIZIO!$A$2)),MONTH(INDEX(Tendina_Data,SERVIZIO!$A$2)),1),"Settore",$B261),""),IF(AND(GETPIVOTDATA(CONCATENATE(INDEX(Tendina_Indicatori_Grafico,SERVIZIO!$A$1)),$A$1,"Brand",$A261,"Data",DATE(YEAR(INDEX(Tendina_Data,SERVIZIO!$A$2)),MONTH(INDEX(Tendina_Data,SERVIZIO!$A$2)),1),"Settore",INDEX(Tendina_Settori,SERVIZIO!$A$3))&lt;&gt;"",INDEX(Tendina_Settori,SERVIZIO!$A$3)=$B261)=TRUE,GETPIVOTDATA(CONCATENATE(INDEX(Tendina_Indicatori_Grafico,SERVIZIO!$A$1)),$A$1,"Brand",$A261,"Data",DATE(YEAR(INDEX(Tendina_Data,SERVIZIO!$A$2)),MONTH(INDEX(Tendina_Data,SERVIZIO!$A$2)),1),"Settore",INDEX(Tendina_Settori,SERVIZIO!$A$3)),"")),"")</f>
        <v/>
      </c>
      <c r="AH261" s="31" t="str">
        <f ca="1">IF(AG261&lt;&gt;"",AG261-(COUNTIF($AG$4:AG261,AG261)/10000),"")</f>
        <v/>
      </c>
      <c r="AI261" s="31" t="str">
        <f t="shared" ref="AI261:AI324" ca="1" si="14">IFERROR(RANK($AH261,$AH$4:$AH$1003),"")</f>
        <v/>
      </c>
      <c r="AJ261" s="31"/>
      <c r="AK261" s="31">
        <v>258</v>
      </c>
      <c r="AL261" s="31" t="str">
        <f t="shared" ca="1" si="12"/>
        <v/>
      </c>
      <c r="AM261" s="31" t="str">
        <f t="shared" ca="1" si="13"/>
        <v/>
      </c>
      <c r="AN261" s="31" t="str">
        <f ca="1">IF(INDEX(Tendina_Brand_per_Settore,SERVIZIO!$A$4)=$AL261,$AM261,"")</f>
        <v/>
      </c>
    </row>
    <row r="262" spans="33:40" x14ac:dyDescent="0.25">
      <c r="AG262" s="31" t="str">
        <f ca="1">IFERROR(IF(SERVIZIO!$A$3=1,IF(GETPIVOTDATA(CONCATENATE(INDEX(Tendina_Indicatori_Grafico,SERVIZIO!$A$1)),$A$1,"Brand",$A262,"Data",DATE(YEAR(INDEX(Tendina_Data,SERVIZIO!$A$2)),MONTH(INDEX(Tendina_Data,SERVIZIO!$A$2)),1),"Settore",$B262)&lt;&gt;"",GETPIVOTDATA(CONCATENATE(INDEX(Tendina_Indicatori_Grafico,SERVIZIO!$A$1)),$A$1,"Brand",$A262,"Data",DATE(YEAR(INDEX(Tendina_Data,SERVIZIO!$A$2)),MONTH(INDEX(Tendina_Data,SERVIZIO!$A$2)),1),"Settore",$B262),""),IF(AND(GETPIVOTDATA(CONCATENATE(INDEX(Tendina_Indicatori_Grafico,SERVIZIO!$A$1)),$A$1,"Brand",$A262,"Data",DATE(YEAR(INDEX(Tendina_Data,SERVIZIO!$A$2)),MONTH(INDEX(Tendina_Data,SERVIZIO!$A$2)),1),"Settore",INDEX(Tendina_Settori,SERVIZIO!$A$3))&lt;&gt;"",INDEX(Tendina_Settori,SERVIZIO!$A$3)=$B262)=TRUE,GETPIVOTDATA(CONCATENATE(INDEX(Tendina_Indicatori_Grafico,SERVIZIO!$A$1)),$A$1,"Brand",$A262,"Data",DATE(YEAR(INDEX(Tendina_Data,SERVIZIO!$A$2)),MONTH(INDEX(Tendina_Data,SERVIZIO!$A$2)),1),"Settore",INDEX(Tendina_Settori,SERVIZIO!$A$3)),"")),"")</f>
        <v/>
      </c>
      <c r="AH262" s="31" t="str">
        <f ca="1">IF(AG262&lt;&gt;"",AG262-(COUNTIF($AG$4:AG262,AG262)/10000),"")</f>
        <v/>
      </c>
      <c r="AI262" s="31" t="str">
        <f t="shared" ca="1" si="14"/>
        <v/>
      </c>
      <c r="AJ262" s="31"/>
      <c r="AK262" s="31">
        <v>259</v>
      </c>
      <c r="AL262" s="31" t="str">
        <f t="shared" ca="1" si="12"/>
        <v/>
      </c>
      <c r="AM262" s="31" t="str">
        <f t="shared" ca="1" si="13"/>
        <v/>
      </c>
      <c r="AN262" s="31" t="str">
        <f ca="1">IF(INDEX(Tendina_Brand_per_Settore,SERVIZIO!$A$4)=$AL262,$AM262,"")</f>
        <v/>
      </c>
    </row>
    <row r="263" spans="33:40" x14ac:dyDescent="0.25">
      <c r="AG263" s="31" t="str">
        <f ca="1">IFERROR(IF(SERVIZIO!$A$3=1,IF(GETPIVOTDATA(CONCATENATE(INDEX(Tendina_Indicatori_Grafico,SERVIZIO!$A$1)),$A$1,"Brand",$A263,"Data",DATE(YEAR(INDEX(Tendina_Data,SERVIZIO!$A$2)),MONTH(INDEX(Tendina_Data,SERVIZIO!$A$2)),1),"Settore",$B263)&lt;&gt;"",GETPIVOTDATA(CONCATENATE(INDEX(Tendina_Indicatori_Grafico,SERVIZIO!$A$1)),$A$1,"Brand",$A263,"Data",DATE(YEAR(INDEX(Tendina_Data,SERVIZIO!$A$2)),MONTH(INDEX(Tendina_Data,SERVIZIO!$A$2)),1),"Settore",$B263),""),IF(AND(GETPIVOTDATA(CONCATENATE(INDEX(Tendina_Indicatori_Grafico,SERVIZIO!$A$1)),$A$1,"Brand",$A263,"Data",DATE(YEAR(INDEX(Tendina_Data,SERVIZIO!$A$2)),MONTH(INDEX(Tendina_Data,SERVIZIO!$A$2)),1),"Settore",INDEX(Tendina_Settori,SERVIZIO!$A$3))&lt;&gt;"",INDEX(Tendina_Settori,SERVIZIO!$A$3)=$B263)=TRUE,GETPIVOTDATA(CONCATENATE(INDEX(Tendina_Indicatori_Grafico,SERVIZIO!$A$1)),$A$1,"Brand",$A263,"Data",DATE(YEAR(INDEX(Tendina_Data,SERVIZIO!$A$2)),MONTH(INDEX(Tendina_Data,SERVIZIO!$A$2)),1),"Settore",INDEX(Tendina_Settori,SERVIZIO!$A$3)),"")),"")</f>
        <v/>
      </c>
      <c r="AH263" s="31" t="str">
        <f ca="1">IF(AG263&lt;&gt;"",AG263-(COUNTIF($AG$4:AG263,AG263)/10000),"")</f>
        <v/>
      </c>
      <c r="AI263" s="31" t="str">
        <f t="shared" ca="1" si="14"/>
        <v/>
      </c>
      <c r="AJ263" s="31"/>
      <c r="AK263" s="31">
        <v>260</v>
      </c>
      <c r="AL263" s="31" t="str">
        <f t="shared" ca="1" si="12"/>
        <v/>
      </c>
      <c r="AM263" s="31" t="str">
        <f t="shared" ca="1" si="13"/>
        <v/>
      </c>
      <c r="AN263" s="31" t="str">
        <f ca="1">IF(INDEX(Tendina_Brand_per_Settore,SERVIZIO!$A$4)=$AL263,$AM263,"")</f>
        <v/>
      </c>
    </row>
    <row r="264" spans="33:40" x14ac:dyDescent="0.25">
      <c r="AG264" s="31" t="str">
        <f ca="1">IFERROR(IF(SERVIZIO!$A$3=1,IF(GETPIVOTDATA(CONCATENATE(INDEX(Tendina_Indicatori_Grafico,SERVIZIO!$A$1)),$A$1,"Brand",$A264,"Data",DATE(YEAR(INDEX(Tendina_Data,SERVIZIO!$A$2)),MONTH(INDEX(Tendina_Data,SERVIZIO!$A$2)),1),"Settore",$B264)&lt;&gt;"",GETPIVOTDATA(CONCATENATE(INDEX(Tendina_Indicatori_Grafico,SERVIZIO!$A$1)),$A$1,"Brand",$A264,"Data",DATE(YEAR(INDEX(Tendina_Data,SERVIZIO!$A$2)),MONTH(INDEX(Tendina_Data,SERVIZIO!$A$2)),1),"Settore",$B264),""),IF(AND(GETPIVOTDATA(CONCATENATE(INDEX(Tendina_Indicatori_Grafico,SERVIZIO!$A$1)),$A$1,"Brand",$A264,"Data",DATE(YEAR(INDEX(Tendina_Data,SERVIZIO!$A$2)),MONTH(INDEX(Tendina_Data,SERVIZIO!$A$2)),1),"Settore",INDEX(Tendina_Settori,SERVIZIO!$A$3))&lt;&gt;"",INDEX(Tendina_Settori,SERVIZIO!$A$3)=$B264)=TRUE,GETPIVOTDATA(CONCATENATE(INDEX(Tendina_Indicatori_Grafico,SERVIZIO!$A$1)),$A$1,"Brand",$A264,"Data",DATE(YEAR(INDEX(Tendina_Data,SERVIZIO!$A$2)),MONTH(INDEX(Tendina_Data,SERVIZIO!$A$2)),1),"Settore",INDEX(Tendina_Settori,SERVIZIO!$A$3)),"")),"")</f>
        <v/>
      </c>
      <c r="AH264" s="31" t="str">
        <f ca="1">IF(AG264&lt;&gt;"",AG264-(COUNTIF($AG$4:AG264,AG264)/10000),"")</f>
        <v/>
      </c>
      <c r="AI264" s="31" t="str">
        <f t="shared" ca="1" si="14"/>
        <v/>
      </c>
      <c r="AJ264" s="31"/>
      <c r="AK264" s="31">
        <v>261</v>
      </c>
      <c r="AL264" s="31" t="str">
        <f t="shared" ca="1" si="12"/>
        <v/>
      </c>
      <c r="AM264" s="31" t="str">
        <f t="shared" ca="1" si="13"/>
        <v/>
      </c>
      <c r="AN264" s="31" t="str">
        <f ca="1">IF(INDEX(Tendina_Brand_per_Settore,SERVIZIO!$A$4)=$AL264,$AM264,"")</f>
        <v/>
      </c>
    </row>
    <row r="265" spans="33:40" x14ac:dyDescent="0.25">
      <c r="AG265" s="31" t="str">
        <f ca="1">IFERROR(IF(SERVIZIO!$A$3=1,IF(GETPIVOTDATA(CONCATENATE(INDEX(Tendina_Indicatori_Grafico,SERVIZIO!$A$1)),$A$1,"Brand",$A265,"Data",DATE(YEAR(INDEX(Tendina_Data,SERVIZIO!$A$2)),MONTH(INDEX(Tendina_Data,SERVIZIO!$A$2)),1),"Settore",$B265)&lt;&gt;"",GETPIVOTDATA(CONCATENATE(INDEX(Tendina_Indicatori_Grafico,SERVIZIO!$A$1)),$A$1,"Brand",$A265,"Data",DATE(YEAR(INDEX(Tendina_Data,SERVIZIO!$A$2)),MONTH(INDEX(Tendina_Data,SERVIZIO!$A$2)),1),"Settore",$B265),""),IF(AND(GETPIVOTDATA(CONCATENATE(INDEX(Tendina_Indicatori_Grafico,SERVIZIO!$A$1)),$A$1,"Brand",$A265,"Data",DATE(YEAR(INDEX(Tendina_Data,SERVIZIO!$A$2)),MONTH(INDEX(Tendina_Data,SERVIZIO!$A$2)),1),"Settore",INDEX(Tendina_Settori,SERVIZIO!$A$3))&lt;&gt;"",INDEX(Tendina_Settori,SERVIZIO!$A$3)=$B265)=TRUE,GETPIVOTDATA(CONCATENATE(INDEX(Tendina_Indicatori_Grafico,SERVIZIO!$A$1)),$A$1,"Brand",$A265,"Data",DATE(YEAR(INDEX(Tendina_Data,SERVIZIO!$A$2)),MONTH(INDEX(Tendina_Data,SERVIZIO!$A$2)),1),"Settore",INDEX(Tendina_Settori,SERVIZIO!$A$3)),"")),"")</f>
        <v/>
      </c>
      <c r="AH265" s="31" t="str">
        <f ca="1">IF(AG265&lt;&gt;"",AG265-(COUNTIF($AG$4:AG265,AG265)/10000),"")</f>
        <v/>
      </c>
      <c r="AI265" s="31" t="str">
        <f t="shared" ca="1" si="14"/>
        <v/>
      </c>
      <c r="AJ265" s="31"/>
      <c r="AK265" s="31">
        <v>262</v>
      </c>
      <c r="AL265" s="31" t="str">
        <f t="shared" ca="1" si="12"/>
        <v/>
      </c>
      <c r="AM265" s="31" t="str">
        <f t="shared" ca="1" si="13"/>
        <v/>
      </c>
      <c r="AN265" s="31" t="str">
        <f ca="1">IF(INDEX(Tendina_Brand_per_Settore,SERVIZIO!$A$4)=$AL265,$AM265,"")</f>
        <v/>
      </c>
    </row>
    <row r="266" spans="33:40" x14ac:dyDescent="0.25">
      <c r="AG266" s="31" t="str">
        <f ca="1">IFERROR(IF(SERVIZIO!$A$3=1,IF(GETPIVOTDATA(CONCATENATE(INDEX(Tendina_Indicatori_Grafico,SERVIZIO!$A$1)),$A$1,"Brand",$A266,"Data",DATE(YEAR(INDEX(Tendina_Data,SERVIZIO!$A$2)),MONTH(INDEX(Tendina_Data,SERVIZIO!$A$2)),1),"Settore",$B266)&lt;&gt;"",GETPIVOTDATA(CONCATENATE(INDEX(Tendina_Indicatori_Grafico,SERVIZIO!$A$1)),$A$1,"Brand",$A266,"Data",DATE(YEAR(INDEX(Tendina_Data,SERVIZIO!$A$2)),MONTH(INDEX(Tendina_Data,SERVIZIO!$A$2)),1),"Settore",$B266),""),IF(AND(GETPIVOTDATA(CONCATENATE(INDEX(Tendina_Indicatori_Grafico,SERVIZIO!$A$1)),$A$1,"Brand",$A266,"Data",DATE(YEAR(INDEX(Tendina_Data,SERVIZIO!$A$2)),MONTH(INDEX(Tendina_Data,SERVIZIO!$A$2)),1),"Settore",INDEX(Tendina_Settori,SERVIZIO!$A$3))&lt;&gt;"",INDEX(Tendina_Settori,SERVIZIO!$A$3)=$B266)=TRUE,GETPIVOTDATA(CONCATENATE(INDEX(Tendina_Indicatori_Grafico,SERVIZIO!$A$1)),$A$1,"Brand",$A266,"Data",DATE(YEAR(INDEX(Tendina_Data,SERVIZIO!$A$2)),MONTH(INDEX(Tendina_Data,SERVIZIO!$A$2)),1),"Settore",INDEX(Tendina_Settori,SERVIZIO!$A$3)),"")),"")</f>
        <v/>
      </c>
      <c r="AH266" s="31" t="str">
        <f ca="1">IF(AG266&lt;&gt;"",AG266-(COUNTIF($AG$4:AG266,AG266)/10000),"")</f>
        <v/>
      </c>
      <c r="AI266" s="31" t="str">
        <f t="shared" ca="1" si="14"/>
        <v/>
      </c>
      <c r="AJ266" s="31"/>
      <c r="AK266" s="31">
        <v>263</v>
      </c>
      <c r="AL266" s="31" t="str">
        <f t="shared" ca="1" si="12"/>
        <v/>
      </c>
      <c r="AM266" s="31" t="str">
        <f t="shared" ca="1" si="13"/>
        <v/>
      </c>
      <c r="AN266" s="31" t="str">
        <f ca="1">IF(INDEX(Tendina_Brand_per_Settore,SERVIZIO!$A$4)=$AL266,$AM266,"")</f>
        <v/>
      </c>
    </row>
    <row r="267" spans="33:40" x14ac:dyDescent="0.25">
      <c r="AG267" s="31" t="str">
        <f ca="1">IFERROR(IF(SERVIZIO!$A$3=1,IF(GETPIVOTDATA(CONCATENATE(INDEX(Tendina_Indicatori_Grafico,SERVIZIO!$A$1)),$A$1,"Brand",$A267,"Data",DATE(YEAR(INDEX(Tendina_Data,SERVIZIO!$A$2)),MONTH(INDEX(Tendina_Data,SERVIZIO!$A$2)),1),"Settore",$B267)&lt;&gt;"",GETPIVOTDATA(CONCATENATE(INDEX(Tendina_Indicatori_Grafico,SERVIZIO!$A$1)),$A$1,"Brand",$A267,"Data",DATE(YEAR(INDEX(Tendina_Data,SERVIZIO!$A$2)),MONTH(INDEX(Tendina_Data,SERVIZIO!$A$2)),1),"Settore",$B267),""),IF(AND(GETPIVOTDATA(CONCATENATE(INDEX(Tendina_Indicatori_Grafico,SERVIZIO!$A$1)),$A$1,"Brand",$A267,"Data",DATE(YEAR(INDEX(Tendina_Data,SERVIZIO!$A$2)),MONTH(INDEX(Tendina_Data,SERVIZIO!$A$2)),1),"Settore",INDEX(Tendina_Settori,SERVIZIO!$A$3))&lt;&gt;"",INDEX(Tendina_Settori,SERVIZIO!$A$3)=$B267)=TRUE,GETPIVOTDATA(CONCATENATE(INDEX(Tendina_Indicatori_Grafico,SERVIZIO!$A$1)),$A$1,"Brand",$A267,"Data",DATE(YEAR(INDEX(Tendina_Data,SERVIZIO!$A$2)),MONTH(INDEX(Tendina_Data,SERVIZIO!$A$2)),1),"Settore",INDEX(Tendina_Settori,SERVIZIO!$A$3)),"")),"")</f>
        <v/>
      </c>
      <c r="AH267" s="31" t="str">
        <f ca="1">IF(AG267&lt;&gt;"",AG267-(COUNTIF($AG$4:AG267,AG267)/10000),"")</f>
        <v/>
      </c>
      <c r="AI267" s="31" t="str">
        <f t="shared" ca="1" si="14"/>
        <v/>
      </c>
      <c r="AJ267" s="31"/>
      <c r="AK267" s="31">
        <v>264</v>
      </c>
      <c r="AL267" s="31" t="str">
        <f t="shared" ca="1" si="12"/>
        <v/>
      </c>
      <c r="AM267" s="31" t="str">
        <f t="shared" ca="1" si="13"/>
        <v/>
      </c>
      <c r="AN267" s="31" t="str">
        <f ca="1">IF(INDEX(Tendina_Brand_per_Settore,SERVIZIO!$A$4)=$AL267,$AM267,"")</f>
        <v/>
      </c>
    </row>
    <row r="268" spans="33:40" x14ac:dyDescent="0.25">
      <c r="AG268" s="31" t="str">
        <f ca="1">IFERROR(IF(SERVIZIO!$A$3=1,IF(GETPIVOTDATA(CONCATENATE(INDEX(Tendina_Indicatori_Grafico,SERVIZIO!$A$1)),$A$1,"Brand",$A268,"Data",DATE(YEAR(INDEX(Tendina_Data,SERVIZIO!$A$2)),MONTH(INDEX(Tendina_Data,SERVIZIO!$A$2)),1),"Settore",$B268)&lt;&gt;"",GETPIVOTDATA(CONCATENATE(INDEX(Tendina_Indicatori_Grafico,SERVIZIO!$A$1)),$A$1,"Brand",$A268,"Data",DATE(YEAR(INDEX(Tendina_Data,SERVIZIO!$A$2)),MONTH(INDEX(Tendina_Data,SERVIZIO!$A$2)),1),"Settore",$B268),""),IF(AND(GETPIVOTDATA(CONCATENATE(INDEX(Tendina_Indicatori_Grafico,SERVIZIO!$A$1)),$A$1,"Brand",$A268,"Data",DATE(YEAR(INDEX(Tendina_Data,SERVIZIO!$A$2)),MONTH(INDEX(Tendina_Data,SERVIZIO!$A$2)),1),"Settore",INDEX(Tendina_Settori,SERVIZIO!$A$3))&lt;&gt;"",INDEX(Tendina_Settori,SERVIZIO!$A$3)=$B268)=TRUE,GETPIVOTDATA(CONCATENATE(INDEX(Tendina_Indicatori_Grafico,SERVIZIO!$A$1)),$A$1,"Brand",$A268,"Data",DATE(YEAR(INDEX(Tendina_Data,SERVIZIO!$A$2)),MONTH(INDEX(Tendina_Data,SERVIZIO!$A$2)),1),"Settore",INDEX(Tendina_Settori,SERVIZIO!$A$3)),"")),"")</f>
        <v/>
      </c>
      <c r="AH268" s="31" t="str">
        <f ca="1">IF(AG268&lt;&gt;"",AG268-(COUNTIF($AG$4:AG268,AG268)/10000),"")</f>
        <v/>
      </c>
      <c r="AI268" s="31" t="str">
        <f t="shared" ca="1" si="14"/>
        <v/>
      </c>
      <c r="AJ268" s="31"/>
      <c r="AK268" s="31">
        <v>265</v>
      </c>
      <c r="AL268" s="31" t="str">
        <f t="shared" ca="1" si="12"/>
        <v/>
      </c>
      <c r="AM268" s="31" t="str">
        <f t="shared" ca="1" si="13"/>
        <v/>
      </c>
      <c r="AN268" s="31" t="str">
        <f ca="1">IF(INDEX(Tendina_Brand_per_Settore,SERVIZIO!$A$4)=$AL268,$AM268,"")</f>
        <v/>
      </c>
    </row>
    <row r="269" spans="33:40" x14ac:dyDescent="0.25">
      <c r="AG269" s="31" t="str">
        <f ca="1">IFERROR(IF(SERVIZIO!$A$3=1,IF(GETPIVOTDATA(CONCATENATE(INDEX(Tendina_Indicatori_Grafico,SERVIZIO!$A$1)),$A$1,"Brand",$A269,"Data",DATE(YEAR(INDEX(Tendina_Data,SERVIZIO!$A$2)),MONTH(INDEX(Tendina_Data,SERVIZIO!$A$2)),1),"Settore",$B269)&lt;&gt;"",GETPIVOTDATA(CONCATENATE(INDEX(Tendina_Indicatori_Grafico,SERVIZIO!$A$1)),$A$1,"Brand",$A269,"Data",DATE(YEAR(INDEX(Tendina_Data,SERVIZIO!$A$2)),MONTH(INDEX(Tendina_Data,SERVIZIO!$A$2)),1),"Settore",$B269),""),IF(AND(GETPIVOTDATA(CONCATENATE(INDEX(Tendina_Indicatori_Grafico,SERVIZIO!$A$1)),$A$1,"Brand",$A269,"Data",DATE(YEAR(INDEX(Tendina_Data,SERVIZIO!$A$2)),MONTH(INDEX(Tendina_Data,SERVIZIO!$A$2)),1),"Settore",INDEX(Tendina_Settori,SERVIZIO!$A$3))&lt;&gt;"",INDEX(Tendina_Settori,SERVIZIO!$A$3)=$B269)=TRUE,GETPIVOTDATA(CONCATENATE(INDEX(Tendina_Indicatori_Grafico,SERVIZIO!$A$1)),$A$1,"Brand",$A269,"Data",DATE(YEAR(INDEX(Tendina_Data,SERVIZIO!$A$2)),MONTH(INDEX(Tendina_Data,SERVIZIO!$A$2)),1),"Settore",INDEX(Tendina_Settori,SERVIZIO!$A$3)),"")),"")</f>
        <v/>
      </c>
      <c r="AH269" s="31" t="str">
        <f ca="1">IF(AG269&lt;&gt;"",AG269-(COUNTIF($AG$4:AG269,AG269)/10000),"")</f>
        <v/>
      </c>
      <c r="AI269" s="31" t="str">
        <f t="shared" ca="1" si="14"/>
        <v/>
      </c>
      <c r="AJ269" s="31"/>
      <c r="AK269" s="31">
        <v>266</v>
      </c>
      <c r="AL269" s="31" t="str">
        <f t="shared" ca="1" si="12"/>
        <v/>
      </c>
      <c r="AM269" s="31" t="str">
        <f t="shared" ca="1" si="13"/>
        <v/>
      </c>
      <c r="AN269" s="31" t="str">
        <f ca="1">IF(INDEX(Tendina_Brand_per_Settore,SERVIZIO!$A$4)=$AL269,$AM269,"")</f>
        <v/>
      </c>
    </row>
    <row r="270" spans="33:40" x14ac:dyDescent="0.25">
      <c r="AG270" s="31" t="str">
        <f ca="1">IFERROR(IF(SERVIZIO!$A$3=1,IF(GETPIVOTDATA(CONCATENATE(INDEX(Tendina_Indicatori_Grafico,SERVIZIO!$A$1)),$A$1,"Brand",$A270,"Data",DATE(YEAR(INDEX(Tendina_Data,SERVIZIO!$A$2)),MONTH(INDEX(Tendina_Data,SERVIZIO!$A$2)),1),"Settore",$B270)&lt;&gt;"",GETPIVOTDATA(CONCATENATE(INDEX(Tendina_Indicatori_Grafico,SERVIZIO!$A$1)),$A$1,"Brand",$A270,"Data",DATE(YEAR(INDEX(Tendina_Data,SERVIZIO!$A$2)),MONTH(INDEX(Tendina_Data,SERVIZIO!$A$2)),1),"Settore",$B270),""),IF(AND(GETPIVOTDATA(CONCATENATE(INDEX(Tendina_Indicatori_Grafico,SERVIZIO!$A$1)),$A$1,"Brand",$A270,"Data",DATE(YEAR(INDEX(Tendina_Data,SERVIZIO!$A$2)),MONTH(INDEX(Tendina_Data,SERVIZIO!$A$2)),1),"Settore",INDEX(Tendina_Settori,SERVIZIO!$A$3))&lt;&gt;"",INDEX(Tendina_Settori,SERVIZIO!$A$3)=$B270)=TRUE,GETPIVOTDATA(CONCATENATE(INDEX(Tendina_Indicatori_Grafico,SERVIZIO!$A$1)),$A$1,"Brand",$A270,"Data",DATE(YEAR(INDEX(Tendina_Data,SERVIZIO!$A$2)),MONTH(INDEX(Tendina_Data,SERVIZIO!$A$2)),1),"Settore",INDEX(Tendina_Settori,SERVIZIO!$A$3)),"")),"")</f>
        <v/>
      </c>
      <c r="AH270" s="31" t="str">
        <f ca="1">IF(AG270&lt;&gt;"",AG270-(COUNTIF($AG$4:AG270,AG270)/10000),"")</f>
        <v/>
      </c>
      <c r="AI270" s="31" t="str">
        <f t="shared" ca="1" si="14"/>
        <v/>
      </c>
      <c r="AJ270" s="31"/>
      <c r="AK270" s="31">
        <v>267</v>
      </c>
      <c r="AL270" s="31" t="str">
        <f t="shared" ca="1" si="12"/>
        <v/>
      </c>
      <c r="AM270" s="31" t="str">
        <f t="shared" ca="1" si="13"/>
        <v/>
      </c>
      <c r="AN270" s="31" t="str">
        <f ca="1">IF(INDEX(Tendina_Brand_per_Settore,SERVIZIO!$A$4)=$AL270,$AM270,"")</f>
        <v/>
      </c>
    </row>
    <row r="271" spans="33:40" x14ac:dyDescent="0.25">
      <c r="AG271" s="31" t="str">
        <f ca="1">IFERROR(IF(SERVIZIO!$A$3=1,IF(GETPIVOTDATA(CONCATENATE(INDEX(Tendina_Indicatori_Grafico,SERVIZIO!$A$1)),$A$1,"Brand",$A271,"Data",DATE(YEAR(INDEX(Tendina_Data,SERVIZIO!$A$2)),MONTH(INDEX(Tendina_Data,SERVIZIO!$A$2)),1),"Settore",$B271)&lt;&gt;"",GETPIVOTDATA(CONCATENATE(INDEX(Tendina_Indicatori_Grafico,SERVIZIO!$A$1)),$A$1,"Brand",$A271,"Data",DATE(YEAR(INDEX(Tendina_Data,SERVIZIO!$A$2)),MONTH(INDEX(Tendina_Data,SERVIZIO!$A$2)),1),"Settore",$B271),""),IF(AND(GETPIVOTDATA(CONCATENATE(INDEX(Tendina_Indicatori_Grafico,SERVIZIO!$A$1)),$A$1,"Brand",$A271,"Data",DATE(YEAR(INDEX(Tendina_Data,SERVIZIO!$A$2)),MONTH(INDEX(Tendina_Data,SERVIZIO!$A$2)),1),"Settore",INDEX(Tendina_Settori,SERVIZIO!$A$3))&lt;&gt;"",INDEX(Tendina_Settori,SERVIZIO!$A$3)=$B271)=TRUE,GETPIVOTDATA(CONCATENATE(INDEX(Tendina_Indicatori_Grafico,SERVIZIO!$A$1)),$A$1,"Brand",$A271,"Data",DATE(YEAR(INDEX(Tendina_Data,SERVIZIO!$A$2)),MONTH(INDEX(Tendina_Data,SERVIZIO!$A$2)),1),"Settore",INDEX(Tendina_Settori,SERVIZIO!$A$3)),"")),"")</f>
        <v/>
      </c>
      <c r="AH271" s="31" t="str">
        <f ca="1">IF(AG271&lt;&gt;"",AG271-(COUNTIF($AG$4:AG271,AG271)/10000),"")</f>
        <v/>
      </c>
      <c r="AI271" s="31" t="str">
        <f t="shared" ca="1" si="14"/>
        <v/>
      </c>
      <c r="AJ271" s="31"/>
      <c r="AK271" s="31">
        <v>268</v>
      </c>
      <c r="AL271" s="31" t="str">
        <f t="shared" ca="1" si="12"/>
        <v/>
      </c>
      <c r="AM271" s="31" t="str">
        <f t="shared" ca="1" si="13"/>
        <v/>
      </c>
      <c r="AN271" s="31" t="str">
        <f ca="1">IF(INDEX(Tendina_Brand_per_Settore,SERVIZIO!$A$4)=$AL271,$AM271,"")</f>
        <v/>
      </c>
    </row>
    <row r="272" spans="33:40" x14ac:dyDescent="0.25">
      <c r="AG272" s="31" t="str">
        <f ca="1">IFERROR(IF(SERVIZIO!$A$3=1,IF(GETPIVOTDATA(CONCATENATE(INDEX(Tendina_Indicatori_Grafico,SERVIZIO!$A$1)),$A$1,"Brand",$A272,"Data",DATE(YEAR(INDEX(Tendina_Data,SERVIZIO!$A$2)),MONTH(INDEX(Tendina_Data,SERVIZIO!$A$2)),1),"Settore",$B272)&lt;&gt;"",GETPIVOTDATA(CONCATENATE(INDEX(Tendina_Indicatori_Grafico,SERVIZIO!$A$1)),$A$1,"Brand",$A272,"Data",DATE(YEAR(INDEX(Tendina_Data,SERVIZIO!$A$2)),MONTH(INDEX(Tendina_Data,SERVIZIO!$A$2)),1),"Settore",$B272),""),IF(AND(GETPIVOTDATA(CONCATENATE(INDEX(Tendina_Indicatori_Grafico,SERVIZIO!$A$1)),$A$1,"Brand",$A272,"Data",DATE(YEAR(INDEX(Tendina_Data,SERVIZIO!$A$2)),MONTH(INDEX(Tendina_Data,SERVIZIO!$A$2)),1),"Settore",INDEX(Tendina_Settori,SERVIZIO!$A$3))&lt;&gt;"",INDEX(Tendina_Settori,SERVIZIO!$A$3)=$B272)=TRUE,GETPIVOTDATA(CONCATENATE(INDEX(Tendina_Indicatori_Grafico,SERVIZIO!$A$1)),$A$1,"Brand",$A272,"Data",DATE(YEAR(INDEX(Tendina_Data,SERVIZIO!$A$2)),MONTH(INDEX(Tendina_Data,SERVIZIO!$A$2)),1),"Settore",INDEX(Tendina_Settori,SERVIZIO!$A$3)),"")),"")</f>
        <v/>
      </c>
      <c r="AH272" s="31" t="str">
        <f ca="1">IF(AG272&lt;&gt;"",AG272-(COUNTIF($AG$4:AG272,AG272)/10000),"")</f>
        <v/>
      </c>
      <c r="AI272" s="31" t="str">
        <f t="shared" ca="1" si="14"/>
        <v/>
      </c>
      <c r="AJ272" s="31"/>
      <c r="AK272" s="31">
        <v>269</v>
      </c>
      <c r="AL272" s="31" t="str">
        <f t="shared" ca="1" si="12"/>
        <v/>
      </c>
      <c r="AM272" s="31" t="str">
        <f t="shared" ca="1" si="13"/>
        <v/>
      </c>
      <c r="AN272" s="31" t="str">
        <f ca="1">IF(INDEX(Tendina_Brand_per_Settore,SERVIZIO!$A$4)=$AL272,$AM272,"")</f>
        <v/>
      </c>
    </row>
    <row r="273" spans="33:40" x14ac:dyDescent="0.25">
      <c r="AG273" s="31" t="str">
        <f ca="1">IFERROR(IF(SERVIZIO!$A$3=1,IF(GETPIVOTDATA(CONCATENATE(INDEX(Tendina_Indicatori_Grafico,SERVIZIO!$A$1)),$A$1,"Brand",$A273,"Data",DATE(YEAR(INDEX(Tendina_Data,SERVIZIO!$A$2)),MONTH(INDEX(Tendina_Data,SERVIZIO!$A$2)),1),"Settore",$B273)&lt;&gt;"",GETPIVOTDATA(CONCATENATE(INDEX(Tendina_Indicatori_Grafico,SERVIZIO!$A$1)),$A$1,"Brand",$A273,"Data",DATE(YEAR(INDEX(Tendina_Data,SERVIZIO!$A$2)),MONTH(INDEX(Tendina_Data,SERVIZIO!$A$2)),1),"Settore",$B273),""),IF(AND(GETPIVOTDATA(CONCATENATE(INDEX(Tendina_Indicatori_Grafico,SERVIZIO!$A$1)),$A$1,"Brand",$A273,"Data",DATE(YEAR(INDEX(Tendina_Data,SERVIZIO!$A$2)),MONTH(INDEX(Tendina_Data,SERVIZIO!$A$2)),1),"Settore",INDEX(Tendina_Settori,SERVIZIO!$A$3))&lt;&gt;"",INDEX(Tendina_Settori,SERVIZIO!$A$3)=$B273)=TRUE,GETPIVOTDATA(CONCATENATE(INDEX(Tendina_Indicatori_Grafico,SERVIZIO!$A$1)),$A$1,"Brand",$A273,"Data",DATE(YEAR(INDEX(Tendina_Data,SERVIZIO!$A$2)),MONTH(INDEX(Tendina_Data,SERVIZIO!$A$2)),1),"Settore",INDEX(Tendina_Settori,SERVIZIO!$A$3)),"")),"")</f>
        <v/>
      </c>
      <c r="AH273" s="31" t="str">
        <f ca="1">IF(AG273&lt;&gt;"",AG273-(COUNTIF($AG$4:AG273,AG273)/10000),"")</f>
        <v/>
      </c>
      <c r="AI273" s="31" t="str">
        <f t="shared" ca="1" si="14"/>
        <v/>
      </c>
      <c r="AJ273" s="31"/>
      <c r="AK273" s="31">
        <v>270</v>
      </c>
      <c r="AL273" s="31" t="str">
        <f t="shared" ca="1" si="12"/>
        <v/>
      </c>
      <c r="AM273" s="31" t="str">
        <f t="shared" ca="1" si="13"/>
        <v/>
      </c>
      <c r="AN273" s="31" t="str">
        <f ca="1">IF(INDEX(Tendina_Brand_per_Settore,SERVIZIO!$A$4)=$AL273,$AM273,"")</f>
        <v/>
      </c>
    </row>
    <row r="274" spans="33:40" x14ac:dyDescent="0.25">
      <c r="AG274" s="31" t="str">
        <f ca="1">IFERROR(IF(SERVIZIO!$A$3=1,IF(GETPIVOTDATA(CONCATENATE(INDEX(Tendina_Indicatori_Grafico,SERVIZIO!$A$1)),$A$1,"Brand",$A274,"Data",DATE(YEAR(INDEX(Tendina_Data,SERVIZIO!$A$2)),MONTH(INDEX(Tendina_Data,SERVIZIO!$A$2)),1),"Settore",$B274)&lt;&gt;"",GETPIVOTDATA(CONCATENATE(INDEX(Tendina_Indicatori_Grafico,SERVIZIO!$A$1)),$A$1,"Brand",$A274,"Data",DATE(YEAR(INDEX(Tendina_Data,SERVIZIO!$A$2)),MONTH(INDEX(Tendina_Data,SERVIZIO!$A$2)),1),"Settore",$B274),""),IF(AND(GETPIVOTDATA(CONCATENATE(INDEX(Tendina_Indicatori_Grafico,SERVIZIO!$A$1)),$A$1,"Brand",$A274,"Data",DATE(YEAR(INDEX(Tendina_Data,SERVIZIO!$A$2)),MONTH(INDEX(Tendina_Data,SERVIZIO!$A$2)),1),"Settore",INDEX(Tendina_Settori,SERVIZIO!$A$3))&lt;&gt;"",INDEX(Tendina_Settori,SERVIZIO!$A$3)=$B274)=TRUE,GETPIVOTDATA(CONCATENATE(INDEX(Tendina_Indicatori_Grafico,SERVIZIO!$A$1)),$A$1,"Brand",$A274,"Data",DATE(YEAR(INDEX(Tendina_Data,SERVIZIO!$A$2)),MONTH(INDEX(Tendina_Data,SERVIZIO!$A$2)),1),"Settore",INDEX(Tendina_Settori,SERVIZIO!$A$3)),"")),"")</f>
        <v/>
      </c>
      <c r="AH274" s="31" t="str">
        <f ca="1">IF(AG274&lt;&gt;"",AG274-(COUNTIF($AG$4:AG274,AG274)/10000),"")</f>
        <v/>
      </c>
      <c r="AI274" s="31" t="str">
        <f t="shared" ca="1" si="14"/>
        <v/>
      </c>
      <c r="AJ274" s="31"/>
      <c r="AK274" s="31">
        <v>271</v>
      </c>
      <c r="AL274" s="31" t="str">
        <f t="shared" ca="1" si="12"/>
        <v/>
      </c>
      <c r="AM274" s="31" t="str">
        <f t="shared" ca="1" si="13"/>
        <v/>
      </c>
      <c r="AN274" s="31" t="str">
        <f ca="1">IF(INDEX(Tendina_Brand_per_Settore,SERVIZIO!$A$4)=$AL274,$AM274,"")</f>
        <v/>
      </c>
    </row>
    <row r="275" spans="33:40" x14ac:dyDescent="0.25">
      <c r="AG275" s="31" t="str">
        <f ca="1">IFERROR(IF(SERVIZIO!$A$3=1,IF(GETPIVOTDATA(CONCATENATE(INDEX(Tendina_Indicatori_Grafico,SERVIZIO!$A$1)),$A$1,"Brand",$A275,"Data",DATE(YEAR(INDEX(Tendina_Data,SERVIZIO!$A$2)),MONTH(INDEX(Tendina_Data,SERVIZIO!$A$2)),1),"Settore",$B275)&lt;&gt;"",GETPIVOTDATA(CONCATENATE(INDEX(Tendina_Indicatori_Grafico,SERVIZIO!$A$1)),$A$1,"Brand",$A275,"Data",DATE(YEAR(INDEX(Tendina_Data,SERVIZIO!$A$2)),MONTH(INDEX(Tendina_Data,SERVIZIO!$A$2)),1),"Settore",$B275),""),IF(AND(GETPIVOTDATA(CONCATENATE(INDEX(Tendina_Indicatori_Grafico,SERVIZIO!$A$1)),$A$1,"Brand",$A275,"Data",DATE(YEAR(INDEX(Tendina_Data,SERVIZIO!$A$2)),MONTH(INDEX(Tendina_Data,SERVIZIO!$A$2)),1),"Settore",INDEX(Tendina_Settori,SERVIZIO!$A$3))&lt;&gt;"",INDEX(Tendina_Settori,SERVIZIO!$A$3)=$B275)=TRUE,GETPIVOTDATA(CONCATENATE(INDEX(Tendina_Indicatori_Grafico,SERVIZIO!$A$1)),$A$1,"Brand",$A275,"Data",DATE(YEAR(INDEX(Tendina_Data,SERVIZIO!$A$2)),MONTH(INDEX(Tendina_Data,SERVIZIO!$A$2)),1),"Settore",INDEX(Tendina_Settori,SERVIZIO!$A$3)),"")),"")</f>
        <v/>
      </c>
      <c r="AH275" s="31" t="str">
        <f ca="1">IF(AG275&lt;&gt;"",AG275-(COUNTIF($AG$4:AG275,AG275)/10000),"")</f>
        <v/>
      </c>
      <c r="AI275" s="31" t="str">
        <f t="shared" ca="1" si="14"/>
        <v/>
      </c>
      <c r="AJ275" s="31"/>
      <c r="AK275" s="31">
        <v>272</v>
      </c>
      <c r="AL275" s="31" t="str">
        <f t="shared" ca="1" si="12"/>
        <v/>
      </c>
      <c r="AM275" s="31" t="str">
        <f t="shared" ca="1" si="13"/>
        <v/>
      </c>
      <c r="AN275" s="31" t="str">
        <f ca="1">IF(INDEX(Tendina_Brand_per_Settore,SERVIZIO!$A$4)=$AL275,$AM275,"")</f>
        <v/>
      </c>
    </row>
    <row r="276" spans="33:40" x14ac:dyDescent="0.25">
      <c r="AG276" s="31" t="str">
        <f ca="1">IFERROR(IF(SERVIZIO!$A$3=1,IF(GETPIVOTDATA(CONCATENATE(INDEX(Tendina_Indicatori_Grafico,SERVIZIO!$A$1)),$A$1,"Brand",$A276,"Data",DATE(YEAR(INDEX(Tendina_Data,SERVIZIO!$A$2)),MONTH(INDEX(Tendina_Data,SERVIZIO!$A$2)),1),"Settore",$B276)&lt;&gt;"",GETPIVOTDATA(CONCATENATE(INDEX(Tendina_Indicatori_Grafico,SERVIZIO!$A$1)),$A$1,"Brand",$A276,"Data",DATE(YEAR(INDEX(Tendina_Data,SERVIZIO!$A$2)),MONTH(INDEX(Tendina_Data,SERVIZIO!$A$2)),1),"Settore",$B276),""),IF(AND(GETPIVOTDATA(CONCATENATE(INDEX(Tendina_Indicatori_Grafico,SERVIZIO!$A$1)),$A$1,"Brand",$A276,"Data",DATE(YEAR(INDEX(Tendina_Data,SERVIZIO!$A$2)),MONTH(INDEX(Tendina_Data,SERVIZIO!$A$2)),1),"Settore",INDEX(Tendina_Settori,SERVIZIO!$A$3))&lt;&gt;"",INDEX(Tendina_Settori,SERVIZIO!$A$3)=$B276)=TRUE,GETPIVOTDATA(CONCATENATE(INDEX(Tendina_Indicatori_Grafico,SERVIZIO!$A$1)),$A$1,"Brand",$A276,"Data",DATE(YEAR(INDEX(Tendina_Data,SERVIZIO!$A$2)),MONTH(INDEX(Tendina_Data,SERVIZIO!$A$2)),1),"Settore",INDEX(Tendina_Settori,SERVIZIO!$A$3)),"")),"")</f>
        <v/>
      </c>
      <c r="AH276" s="31" t="str">
        <f ca="1">IF(AG276&lt;&gt;"",AG276-(COUNTIF($AG$4:AG276,AG276)/10000),"")</f>
        <v/>
      </c>
      <c r="AI276" s="31" t="str">
        <f t="shared" ca="1" si="14"/>
        <v/>
      </c>
      <c r="AJ276" s="31"/>
      <c r="AK276" s="31">
        <v>273</v>
      </c>
      <c r="AL276" s="31" t="str">
        <f t="shared" ca="1" si="12"/>
        <v/>
      </c>
      <c r="AM276" s="31" t="str">
        <f t="shared" ca="1" si="13"/>
        <v/>
      </c>
      <c r="AN276" s="31" t="str">
        <f ca="1">IF(INDEX(Tendina_Brand_per_Settore,SERVIZIO!$A$4)=$AL276,$AM276,"")</f>
        <v/>
      </c>
    </row>
    <row r="277" spans="33:40" x14ac:dyDescent="0.25">
      <c r="AG277" s="31" t="str">
        <f ca="1">IFERROR(IF(SERVIZIO!$A$3=1,IF(GETPIVOTDATA(CONCATENATE(INDEX(Tendina_Indicatori_Grafico,SERVIZIO!$A$1)),$A$1,"Brand",$A277,"Data",DATE(YEAR(INDEX(Tendina_Data,SERVIZIO!$A$2)),MONTH(INDEX(Tendina_Data,SERVIZIO!$A$2)),1),"Settore",$B277)&lt;&gt;"",GETPIVOTDATA(CONCATENATE(INDEX(Tendina_Indicatori_Grafico,SERVIZIO!$A$1)),$A$1,"Brand",$A277,"Data",DATE(YEAR(INDEX(Tendina_Data,SERVIZIO!$A$2)),MONTH(INDEX(Tendina_Data,SERVIZIO!$A$2)),1),"Settore",$B277),""),IF(AND(GETPIVOTDATA(CONCATENATE(INDEX(Tendina_Indicatori_Grafico,SERVIZIO!$A$1)),$A$1,"Brand",$A277,"Data",DATE(YEAR(INDEX(Tendina_Data,SERVIZIO!$A$2)),MONTH(INDEX(Tendina_Data,SERVIZIO!$A$2)),1),"Settore",INDEX(Tendina_Settori,SERVIZIO!$A$3))&lt;&gt;"",INDEX(Tendina_Settori,SERVIZIO!$A$3)=$B277)=TRUE,GETPIVOTDATA(CONCATENATE(INDEX(Tendina_Indicatori_Grafico,SERVIZIO!$A$1)),$A$1,"Brand",$A277,"Data",DATE(YEAR(INDEX(Tendina_Data,SERVIZIO!$A$2)),MONTH(INDEX(Tendina_Data,SERVIZIO!$A$2)),1),"Settore",INDEX(Tendina_Settori,SERVIZIO!$A$3)),"")),"")</f>
        <v/>
      </c>
      <c r="AH277" s="31" t="str">
        <f ca="1">IF(AG277&lt;&gt;"",AG277-(COUNTIF($AG$4:AG277,AG277)/10000),"")</f>
        <v/>
      </c>
      <c r="AI277" s="31" t="str">
        <f t="shared" ca="1" si="14"/>
        <v/>
      </c>
      <c r="AJ277" s="31"/>
      <c r="AK277" s="31">
        <v>274</v>
      </c>
      <c r="AL277" s="31" t="str">
        <f t="shared" ca="1" si="12"/>
        <v/>
      </c>
      <c r="AM277" s="31" t="str">
        <f t="shared" ca="1" si="13"/>
        <v/>
      </c>
      <c r="AN277" s="31" t="str">
        <f ca="1">IF(INDEX(Tendina_Brand_per_Settore,SERVIZIO!$A$4)=$AL277,$AM277,"")</f>
        <v/>
      </c>
    </row>
    <row r="278" spans="33:40" x14ac:dyDescent="0.25">
      <c r="AG278" s="31" t="str">
        <f ca="1">IFERROR(IF(SERVIZIO!$A$3=1,IF(GETPIVOTDATA(CONCATENATE(INDEX(Tendina_Indicatori_Grafico,SERVIZIO!$A$1)),$A$1,"Brand",$A278,"Data",DATE(YEAR(INDEX(Tendina_Data,SERVIZIO!$A$2)),MONTH(INDEX(Tendina_Data,SERVIZIO!$A$2)),1),"Settore",$B278)&lt;&gt;"",GETPIVOTDATA(CONCATENATE(INDEX(Tendina_Indicatori_Grafico,SERVIZIO!$A$1)),$A$1,"Brand",$A278,"Data",DATE(YEAR(INDEX(Tendina_Data,SERVIZIO!$A$2)),MONTH(INDEX(Tendina_Data,SERVIZIO!$A$2)),1),"Settore",$B278),""),IF(AND(GETPIVOTDATA(CONCATENATE(INDEX(Tendina_Indicatori_Grafico,SERVIZIO!$A$1)),$A$1,"Brand",$A278,"Data",DATE(YEAR(INDEX(Tendina_Data,SERVIZIO!$A$2)),MONTH(INDEX(Tendina_Data,SERVIZIO!$A$2)),1),"Settore",INDEX(Tendina_Settori,SERVIZIO!$A$3))&lt;&gt;"",INDEX(Tendina_Settori,SERVIZIO!$A$3)=$B278)=TRUE,GETPIVOTDATA(CONCATENATE(INDEX(Tendina_Indicatori_Grafico,SERVIZIO!$A$1)),$A$1,"Brand",$A278,"Data",DATE(YEAR(INDEX(Tendina_Data,SERVIZIO!$A$2)),MONTH(INDEX(Tendina_Data,SERVIZIO!$A$2)),1),"Settore",INDEX(Tendina_Settori,SERVIZIO!$A$3)),"")),"")</f>
        <v/>
      </c>
      <c r="AH278" s="31" t="str">
        <f ca="1">IF(AG278&lt;&gt;"",AG278-(COUNTIF($AG$4:AG278,AG278)/10000),"")</f>
        <v/>
      </c>
      <c r="AI278" s="31" t="str">
        <f t="shared" ca="1" si="14"/>
        <v/>
      </c>
      <c r="AJ278" s="31"/>
      <c r="AK278" s="31">
        <v>275</v>
      </c>
      <c r="AL278" s="31" t="str">
        <f t="shared" ca="1" si="12"/>
        <v/>
      </c>
      <c r="AM278" s="31" t="str">
        <f t="shared" ca="1" si="13"/>
        <v/>
      </c>
      <c r="AN278" s="31" t="str">
        <f ca="1">IF(INDEX(Tendina_Brand_per_Settore,SERVIZIO!$A$4)=$AL278,$AM278,"")</f>
        <v/>
      </c>
    </row>
    <row r="279" spans="33:40" x14ac:dyDescent="0.25">
      <c r="AG279" s="31" t="str">
        <f ca="1">IFERROR(IF(SERVIZIO!$A$3=1,IF(GETPIVOTDATA(CONCATENATE(INDEX(Tendina_Indicatori_Grafico,SERVIZIO!$A$1)),$A$1,"Brand",$A279,"Data",DATE(YEAR(INDEX(Tendina_Data,SERVIZIO!$A$2)),MONTH(INDEX(Tendina_Data,SERVIZIO!$A$2)),1),"Settore",$B279)&lt;&gt;"",GETPIVOTDATA(CONCATENATE(INDEX(Tendina_Indicatori_Grafico,SERVIZIO!$A$1)),$A$1,"Brand",$A279,"Data",DATE(YEAR(INDEX(Tendina_Data,SERVIZIO!$A$2)),MONTH(INDEX(Tendina_Data,SERVIZIO!$A$2)),1),"Settore",$B279),""),IF(AND(GETPIVOTDATA(CONCATENATE(INDEX(Tendina_Indicatori_Grafico,SERVIZIO!$A$1)),$A$1,"Brand",$A279,"Data",DATE(YEAR(INDEX(Tendina_Data,SERVIZIO!$A$2)),MONTH(INDEX(Tendina_Data,SERVIZIO!$A$2)),1),"Settore",INDEX(Tendina_Settori,SERVIZIO!$A$3))&lt;&gt;"",INDEX(Tendina_Settori,SERVIZIO!$A$3)=$B279)=TRUE,GETPIVOTDATA(CONCATENATE(INDEX(Tendina_Indicatori_Grafico,SERVIZIO!$A$1)),$A$1,"Brand",$A279,"Data",DATE(YEAR(INDEX(Tendina_Data,SERVIZIO!$A$2)),MONTH(INDEX(Tendina_Data,SERVIZIO!$A$2)),1),"Settore",INDEX(Tendina_Settori,SERVIZIO!$A$3)),"")),"")</f>
        <v/>
      </c>
      <c r="AH279" s="31" t="str">
        <f ca="1">IF(AG279&lt;&gt;"",AG279-(COUNTIF($AG$4:AG279,AG279)/10000),"")</f>
        <v/>
      </c>
      <c r="AI279" s="31" t="str">
        <f t="shared" ca="1" si="14"/>
        <v/>
      </c>
      <c r="AJ279" s="31"/>
      <c r="AK279" s="31">
        <v>276</v>
      </c>
      <c r="AL279" s="31" t="str">
        <f t="shared" ca="1" si="12"/>
        <v/>
      </c>
      <c r="AM279" s="31" t="str">
        <f t="shared" ca="1" si="13"/>
        <v/>
      </c>
      <c r="AN279" s="31" t="str">
        <f ca="1">IF(INDEX(Tendina_Brand_per_Settore,SERVIZIO!$A$4)=$AL279,$AM279,"")</f>
        <v/>
      </c>
    </row>
    <row r="280" spans="33:40" x14ac:dyDescent="0.25">
      <c r="AG280" s="31" t="str">
        <f ca="1">IFERROR(IF(SERVIZIO!$A$3=1,IF(GETPIVOTDATA(CONCATENATE(INDEX(Tendina_Indicatori_Grafico,SERVIZIO!$A$1)),$A$1,"Brand",$A280,"Data",DATE(YEAR(INDEX(Tendina_Data,SERVIZIO!$A$2)),MONTH(INDEX(Tendina_Data,SERVIZIO!$A$2)),1),"Settore",$B280)&lt;&gt;"",GETPIVOTDATA(CONCATENATE(INDEX(Tendina_Indicatori_Grafico,SERVIZIO!$A$1)),$A$1,"Brand",$A280,"Data",DATE(YEAR(INDEX(Tendina_Data,SERVIZIO!$A$2)),MONTH(INDEX(Tendina_Data,SERVIZIO!$A$2)),1),"Settore",$B280),""),IF(AND(GETPIVOTDATA(CONCATENATE(INDEX(Tendina_Indicatori_Grafico,SERVIZIO!$A$1)),$A$1,"Brand",$A280,"Data",DATE(YEAR(INDEX(Tendina_Data,SERVIZIO!$A$2)),MONTH(INDEX(Tendina_Data,SERVIZIO!$A$2)),1),"Settore",INDEX(Tendina_Settori,SERVIZIO!$A$3))&lt;&gt;"",INDEX(Tendina_Settori,SERVIZIO!$A$3)=$B280)=TRUE,GETPIVOTDATA(CONCATENATE(INDEX(Tendina_Indicatori_Grafico,SERVIZIO!$A$1)),$A$1,"Brand",$A280,"Data",DATE(YEAR(INDEX(Tendina_Data,SERVIZIO!$A$2)),MONTH(INDEX(Tendina_Data,SERVIZIO!$A$2)),1),"Settore",INDEX(Tendina_Settori,SERVIZIO!$A$3)),"")),"")</f>
        <v/>
      </c>
      <c r="AH280" s="31" t="str">
        <f ca="1">IF(AG280&lt;&gt;"",AG280-(COUNTIF($AG$4:AG280,AG280)/10000),"")</f>
        <v/>
      </c>
      <c r="AI280" s="31" t="str">
        <f t="shared" ca="1" si="14"/>
        <v/>
      </c>
      <c r="AJ280" s="31"/>
      <c r="AK280" s="31">
        <v>277</v>
      </c>
      <c r="AL280" s="31" t="str">
        <f t="shared" ca="1" si="12"/>
        <v/>
      </c>
      <c r="AM280" s="31" t="str">
        <f t="shared" ca="1" si="13"/>
        <v/>
      </c>
      <c r="AN280" s="31" t="str">
        <f ca="1">IF(INDEX(Tendina_Brand_per_Settore,SERVIZIO!$A$4)=$AL280,$AM280,"")</f>
        <v/>
      </c>
    </row>
    <row r="281" spans="33:40" x14ac:dyDescent="0.25">
      <c r="AG281" s="31" t="str">
        <f ca="1">IFERROR(IF(SERVIZIO!$A$3=1,IF(GETPIVOTDATA(CONCATENATE(INDEX(Tendina_Indicatori_Grafico,SERVIZIO!$A$1)),$A$1,"Brand",$A281,"Data",DATE(YEAR(INDEX(Tendina_Data,SERVIZIO!$A$2)),MONTH(INDEX(Tendina_Data,SERVIZIO!$A$2)),1),"Settore",$B281)&lt;&gt;"",GETPIVOTDATA(CONCATENATE(INDEX(Tendina_Indicatori_Grafico,SERVIZIO!$A$1)),$A$1,"Brand",$A281,"Data",DATE(YEAR(INDEX(Tendina_Data,SERVIZIO!$A$2)),MONTH(INDEX(Tendina_Data,SERVIZIO!$A$2)),1),"Settore",$B281),""),IF(AND(GETPIVOTDATA(CONCATENATE(INDEX(Tendina_Indicatori_Grafico,SERVIZIO!$A$1)),$A$1,"Brand",$A281,"Data",DATE(YEAR(INDEX(Tendina_Data,SERVIZIO!$A$2)),MONTH(INDEX(Tendina_Data,SERVIZIO!$A$2)),1),"Settore",INDEX(Tendina_Settori,SERVIZIO!$A$3))&lt;&gt;"",INDEX(Tendina_Settori,SERVIZIO!$A$3)=$B281)=TRUE,GETPIVOTDATA(CONCATENATE(INDEX(Tendina_Indicatori_Grafico,SERVIZIO!$A$1)),$A$1,"Brand",$A281,"Data",DATE(YEAR(INDEX(Tendina_Data,SERVIZIO!$A$2)),MONTH(INDEX(Tendina_Data,SERVIZIO!$A$2)),1),"Settore",INDEX(Tendina_Settori,SERVIZIO!$A$3)),"")),"")</f>
        <v/>
      </c>
      <c r="AH281" s="31" t="str">
        <f ca="1">IF(AG281&lt;&gt;"",AG281-(COUNTIF($AG$4:AG281,AG281)/10000),"")</f>
        <v/>
      </c>
      <c r="AI281" s="31" t="str">
        <f t="shared" ca="1" si="14"/>
        <v/>
      </c>
      <c r="AJ281" s="31"/>
      <c r="AK281" s="31">
        <v>278</v>
      </c>
      <c r="AL281" s="31" t="str">
        <f t="shared" ca="1" si="12"/>
        <v/>
      </c>
      <c r="AM281" s="31" t="str">
        <f t="shared" ca="1" si="13"/>
        <v/>
      </c>
      <c r="AN281" s="31" t="str">
        <f ca="1">IF(INDEX(Tendina_Brand_per_Settore,SERVIZIO!$A$4)=$AL281,$AM281,"")</f>
        <v/>
      </c>
    </row>
    <row r="282" spans="33:40" x14ac:dyDescent="0.25">
      <c r="AG282" s="31" t="str">
        <f ca="1">IFERROR(IF(SERVIZIO!$A$3=1,IF(GETPIVOTDATA(CONCATENATE(INDEX(Tendina_Indicatori_Grafico,SERVIZIO!$A$1)),$A$1,"Brand",$A282,"Data",DATE(YEAR(INDEX(Tendina_Data,SERVIZIO!$A$2)),MONTH(INDEX(Tendina_Data,SERVIZIO!$A$2)),1),"Settore",$B282)&lt;&gt;"",GETPIVOTDATA(CONCATENATE(INDEX(Tendina_Indicatori_Grafico,SERVIZIO!$A$1)),$A$1,"Brand",$A282,"Data",DATE(YEAR(INDEX(Tendina_Data,SERVIZIO!$A$2)),MONTH(INDEX(Tendina_Data,SERVIZIO!$A$2)),1),"Settore",$B282),""),IF(AND(GETPIVOTDATA(CONCATENATE(INDEX(Tendina_Indicatori_Grafico,SERVIZIO!$A$1)),$A$1,"Brand",$A282,"Data",DATE(YEAR(INDEX(Tendina_Data,SERVIZIO!$A$2)),MONTH(INDEX(Tendina_Data,SERVIZIO!$A$2)),1),"Settore",INDEX(Tendina_Settori,SERVIZIO!$A$3))&lt;&gt;"",INDEX(Tendina_Settori,SERVIZIO!$A$3)=$B282)=TRUE,GETPIVOTDATA(CONCATENATE(INDEX(Tendina_Indicatori_Grafico,SERVIZIO!$A$1)),$A$1,"Brand",$A282,"Data",DATE(YEAR(INDEX(Tendina_Data,SERVIZIO!$A$2)),MONTH(INDEX(Tendina_Data,SERVIZIO!$A$2)),1),"Settore",INDEX(Tendina_Settori,SERVIZIO!$A$3)),"")),"")</f>
        <v/>
      </c>
      <c r="AH282" s="31" t="str">
        <f ca="1">IF(AG282&lt;&gt;"",AG282-(COUNTIF($AG$4:AG282,AG282)/10000),"")</f>
        <v/>
      </c>
      <c r="AI282" s="31" t="str">
        <f t="shared" ca="1" si="14"/>
        <v/>
      </c>
      <c r="AJ282" s="31"/>
      <c r="AK282" s="31">
        <v>279</v>
      </c>
      <c r="AL282" s="31" t="str">
        <f t="shared" ca="1" si="12"/>
        <v/>
      </c>
      <c r="AM282" s="31" t="str">
        <f t="shared" ca="1" si="13"/>
        <v/>
      </c>
      <c r="AN282" s="31" t="str">
        <f ca="1">IF(INDEX(Tendina_Brand_per_Settore,SERVIZIO!$A$4)=$AL282,$AM282,"")</f>
        <v/>
      </c>
    </row>
    <row r="283" spans="33:40" x14ac:dyDescent="0.25">
      <c r="AG283" s="31" t="str">
        <f ca="1">IFERROR(IF(SERVIZIO!$A$3=1,IF(GETPIVOTDATA(CONCATENATE(INDEX(Tendina_Indicatori_Grafico,SERVIZIO!$A$1)),$A$1,"Brand",$A283,"Data",DATE(YEAR(INDEX(Tendina_Data,SERVIZIO!$A$2)),MONTH(INDEX(Tendina_Data,SERVIZIO!$A$2)),1),"Settore",$B283)&lt;&gt;"",GETPIVOTDATA(CONCATENATE(INDEX(Tendina_Indicatori_Grafico,SERVIZIO!$A$1)),$A$1,"Brand",$A283,"Data",DATE(YEAR(INDEX(Tendina_Data,SERVIZIO!$A$2)),MONTH(INDEX(Tendina_Data,SERVIZIO!$A$2)),1),"Settore",$B283),""),IF(AND(GETPIVOTDATA(CONCATENATE(INDEX(Tendina_Indicatori_Grafico,SERVIZIO!$A$1)),$A$1,"Brand",$A283,"Data",DATE(YEAR(INDEX(Tendina_Data,SERVIZIO!$A$2)),MONTH(INDEX(Tendina_Data,SERVIZIO!$A$2)),1),"Settore",INDEX(Tendina_Settori,SERVIZIO!$A$3))&lt;&gt;"",INDEX(Tendina_Settori,SERVIZIO!$A$3)=$B283)=TRUE,GETPIVOTDATA(CONCATENATE(INDEX(Tendina_Indicatori_Grafico,SERVIZIO!$A$1)),$A$1,"Brand",$A283,"Data",DATE(YEAR(INDEX(Tendina_Data,SERVIZIO!$A$2)),MONTH(INDEX(Tendina_Data,SERVIZIO!$A$2)),1),"Settore",INDEX(Tendina_Settori,SERVIZIO!$A$3)),"")),"")</f>
        <v/>
      </c>
      <c r="AH283" s="31" t="str">
        <f ca="1">IF(AG283&lt;&gt;"",AG283-(COUNTIF($AG$4:AG283,AG283)/10000),"")</f>
        <v/>
      </c>
      <c r="AI283" s="31" t="str">
        <f t="shared" ca="1" si="14"/>
        <v/>
      </c>
      <c r="AJ283" s="31"/>
      <c r="AK283" s="31">
        <v>280</v>
      </c>
      <c r="AL283" s="31" t="str">
        <f t="shared" ca="1" si="12"/>
        <v/>
      </c>
      <c r="AM283" s="31" t="str">
        <f t="shared" ca="1" si="13"/>
        <v/>
      </c>
      <c r="AN283" s="31" t="str">
        <f ca="1">IF(INDEX(Tendina_Brand_per_Settore,SERVIZIO!$A$4)=$AL283,$AM283,"")</f>
        <v/>
      </c>
    </row>
    <row r="284" spans="33:40" x14ac:dyDescent="0.25">
      <c r="AG284" s="31" t="str">
        <f ca="1">IFERROR(IF(SERVIZIO!$A$3=1,IF(GETPIVOTDATA(CONCATENATE(INDEX(Tendina_Indicatori_Grafico,SERVIZIO!$A$1)),$A$1,"Brand",$A284,"Data",DATE(YEAR(INDEX(Tendina_Data,SERVIZIO!$A$2)),MONTH(INDEX(Tendina_Data,SERVIZIO!$A$2)),1),"Settore",$B284)&lt;&gt;"",GETPIVOTDATA(CONCATENATE(INDEX(Tendina_Indicatori_Grafico,SERVIZIO!$A$1)),$A$1,"Brand",$A284,"Data",DATE(YEAR(INDEX(Tendina_Data,SERVIZIO!$A$2)),MONTH(INDEX(Tendina_Data,SERVIZIO!$A$2)),1),"Settore",$B284),""),IF(AND(GETPIVOTDATA(CONCATENATE(INDEX(Tendina_Indicatori_Grafico,SERVIZIO!$A$1)),$A$1,"Brand",$A284,"Data",DATE(YEAR(INDEX(Tendina_Data,SERVIZIO!$A$2)),MONTH(INDEX(Tendina_Data,SERVIZIO!$A$2)),1),"Settore",INDEX(Tendina_Settori,SERVIZIO!$A$3))&lt;&gt;"",INDEX(Tendina_Settori,SERVIZIO!$A$3)=$B284)=TRUE,GETPIVOTDATA(CONCATENATE(INDEX(Tendina_Indicatori_Grafico,SERVIZIO!$A$1)),$A$1,"Brand",$A284,"Data",DATE(YEAR(INDEX(Tendina_Data,SERVIZIO!$A$2)),MONTH(INDEX(Tendina_Data,SERVIZIO!$A$2)),1),"Settore",INDEX(Tendina_Settori,SERVIZIO!$A$3)),"")),"")</f>
        <v/>
      </c>
      <c r="AH284" s="31" t="str">
        <f ca="1">IF(AG284&lt;&gt;"",AG284-(COUNTIF($AG$4:AG284,AG284)/10000),"")</f>
        <v/>
      </c>
      <c r="AI284" s="31" t="str">
        <f t="shared" ca="1" si="14"/>
        <v/>
      </c>
      <c r="AJ284" s="31"/>
      <c r="AK284" s="31">
        <v>281</v>
      </c>
      <c r="AL284" s="31" t="str">
        <f t="shared" ca="1" si="12"/>
        <v/>
      </c>
      <c r="AM284" s="31" t="str">
        <f t="shared" ca="1" si="13"/>
        <v/>
      </c>
      <c r="AN284" s="31" t="str">
        <f ca="1">IF(INDEX(Tendina_Brand_per_Settore,SERVIZIO!$A$4)=$AL284,$AM284,"")</f>
        <v/>
      </c>
    </row>
    <row r="285" spans="33:40" x14ac:dyDescent="0.25">
      <c r="AG285" s="31" t="str">
        <f ca="1">IFERROR(IF(SERVIZIO!$A$3=1,IF(GETPIVOTDATA(CONCATENATE(INDEX(Tendina_Indicatori_Grafico,SERVIZIO!$A$1)),$A$1,"Brand",$A285,"Data",DATE(YEAR(INDEX(Tendina_Data,SERVIZIO!$A$2)),MONTH(INDEX(Tendina_Data,SERVIZIO!$A$2)),1),"Settore",$B285)&lt;&gt;"",GETPIVOTDATA(CONCATENATE(INDEX(Tendina_Indicatori_Grafico,SERVIZIO!$A$1)),$A$1,"Brand",$A285,"Data",DATE(YEAR(INDEX(Tendina_Data,SERVIZIO!$A$2)),MONTH(INDEX(Tendina_Data,SERVIZIO!$A$2)),1),"Settore",$B285),""),IF(AND(GETPIVOTDATA(CONCATENATE(INDEX(Tendina_Indicatori_Grafico,SERVIZIO!$A$1)),$A$1,"Brand",$A285,"Data",DATE(YEAR(INDEX(Tendina_Data,SERVIZIO!$A$2)),MONTH(INDEX(Tendina_Data,SERVIZIO!$A$2)),1),"Settore",INDEX(Tendina_Settori,SERVIZIO!$A$3))&lt;&gt;"",INDEX(Tendina_Settori,SERVIZIO!$A$3)=$B285)=TRUE,GETPIVOTDATA(CONCATENATE(INDEX(Tendina_Indicatori_Grafico,SERVIZIO!$A$1)),$A$1,"Brand",$A285,"Data",DATE(YEAR(INDEX(Tendina_Data,SERVIZIO!$A$2)),MONTH(INDEX(Tendina_Data,SERVIZIO!$A$2)),1),"Settore",INDEX(Tendina_Settori,SERVIZIO!$A$3)),"")),"")</f>
        <v/>
      </c>
      <c r="AH285" s="31" t="str">
        <f ca="1">IF(AG285&lt;&gt;"",AG285-(COUNTIF($AG$4:AG285,AG285)/10000),"")</f>
        <v/>
      </c>
      <c r="AI285" s="31" t="str">
        <f t="shared" ca="1" si="14"/>
        <v/>
      </c>
      <c r="AJ285" s="31"/>
      <c r="AK285" s="31">
        <v>282</v>
      </c>
      <c r="AL285" s="31" t="str">
        <f t="shared" ca="1" si="12"/>
        <v/>
      </c>
      <c r="AM285" s="31" t="str">
        <f t="shared" ca="1" si="13"/>
        <v/>
      </c>
      <c r="AN285" s="31" t="str">
        <f ca="1">IF(INDEX(Tendina_Brand_per_Settore,SERVIZIO!$A$4)=$AL285,$AM285,"")</f>
        <v/>
      </c>
    </row>
    <row r="286" spans="33:40" x14ac:dyDescent="0.25">
      <c r="AG286" s="31" t="str">
        <f ca="1">IFERROR(IF(SERVIZIO!$A$3=1,IF(GETPIVOTDATA(CONCATENATE(INDEX(Tendina_Indicatori_Grafico,SERVIZIO!$A$1)),$A$1,"Brand",$A286,"Data",DATE(YEAR(INDEX(Tendina_Data,SERVIZIO!$A$2)),MONTH(INDEX(Tendina_Data,SERVIZIO!$A$2)),1),"Settore",$B286)&lt;&gt;"",GETPIVOTDATA(CONCATENATE(INDEX(Tendina_Indicatori_Grafico,SERVIZIO!$A$1)),$A$1,"Brand",$A286,"Data",DATE(YEAR(INDEX(Tendina_Data,SERVIZIO!$A$2)),MONTH(INDEX(Tendina_Data,SERVIZIO!$A$2)),1),"Settore",$B286),""),IF(AND(GETPIVOTDATA(CONCATENATE(INDEX(Tendina_Indicatori_Grafico,SERVIZIO!$A$1)),$A$1,"Brand",$A286,"Data",DATE(YEAR(INDEX(Tendina_Data,SERVIZIO!$A$2)),MONTH(INDEX(Tendina_Data,SERVIZIO!$A$2)),1),"Settore",INDEX(Tendina_Settori,SERVIZIO!$A$3))&lt;&gt;"",INDEX(Tendina_Settori,SERVIZIO!$A$3)=$B286)=TRUE,GETPIVOTDATA(CONCATENATE(INDEX(Tendina_Indicatori_Grafico,SERVIZIO!$A$1)),$A$1,"Brand",$A286,"Data",DATE(YEAR(INDEX(Tendina_Data,SERVIZIO!$A$2)),MONTH(INDEX(Tendina_Data,SERVIZIO!$A$2)),1),"Settore",INDEX(Tendina_Settori,SERVIZIO!$A$3)),"")),"")</f>
        <v/>
      </c>
      <c r="AH286" s="31" t="str">
        <f ca="1">IF(AG286&lt;&gt;"",AG286-(COUNTIF($AG$4:AG286,AG286)/10000),"")</f>
        <v/>
      </c>
      <c r="AI286" s="31" t="str">
        <f t="shared" ca="1" si="14"/>
        <v/>
      </c>
      <c r="AJ286" s="31"/>
      <c r="AK286" s="31">
        <v>283</v>
      </c>
      <c r="AL286" s="31" t="str">
        <f t="shared" ca="1" si="12"/>
        <v/>
      </c>
      <c r="AM286" s="31" t="str">
        <f t="shared" ca="1" si="13"/>
        <v/>
      </c>
      <c r="AN286" s="31" t="str">
        <f ca="1">IF(INDEX(Tendina_Brand_per_Settore,SERVIZIO!$A$4)=$AL286,$AM286,"")</f>
        <v/>
      </c>
    </row>
    <row r="287" spans="33:40" x14ac:dyDescent="0.25">
      <c r="AG287" s="31" t="str">
        <f ca="1">IFERROR(IF(SERVIZIO!$A$3=1,IF(GETPIVOTDATA(CONCATENATE(INDEX(Tendina_Indicatori_Grafico,SERVIZIO!$A$1)),$A$1,"Brand",$A287,"Data",DATE(YEAR(INDEX(Tendina_Data,SERVIZIO!$A$2)),MONTH(INDEX(Tendina_Data,SERVIZIO!$A$2)),1),"Settore",$B287)&lt;&gt;"",GETPIVOTDATA(CONCATENATE(INDEX(Tendina_Indicatori_Grafico,SERVIZIO!$A$1)),$A$1,"Brand",$A287,"Data",DATE(YEAR(INDEX(Tendina_Data,SERVIZIO!$A$2)),MONTH(INDEX(Tendina_Data,SERVIZIO!$A$2)),1),"Settore",$B287),""),IF(AND(GETPIVOTDATA(CONCATENATE(INDEX(Tendina_Indicatori_Grafico,SERVIZIO!$A$1)),$A$1,"Brand",$A287,"Data",DATE(YEAR(INDEX(Tendina_Data,SERVIZIO!$A$2)),MONTH(INDEX(Tendina_Data,SERVIZIO!$A$2)),1),"Settore",INDEX(Tendina_Settori,SERVIZIO!$A$3))&lt;&gt;"",INDEX(Tendina_Settori,SERVIZIO!$A$3)=$B287)=TRUE,GETPIVOTDATA(CONCATENATE(INDEX(Tendina_Indicatori_Grafico,SERVIZIO!$A$1)),$A$1,"Brand",$A287,"Data",DATE(YEAR(INDEX(Tendina_Data,SERVIZIO!$A$2)),MONTH(INDEX(Tendina_Data,SERVIZIO!$A$2)),1),"Settore",INDEX(Tendina_Settori,SERVIZIO!$A$3)),"")),"")</f>
        <v/>
      </c>
      <c r="AH287" s="31" t="str">
        <f ca="1">IF(AG287&lt;&gt;"",AG287-(COUNTIF($AG$4:AG287,AG287)/10000),"")</f>
        <v/>
      </c>
      <c r="AI287" s="31" t="str">
        <f t="shared" ca="1" si="14"/>
        <v/>
      </c>
      <c r="AJ287" s="31"/>
      <c r="AK287" s="31">
        <v>284</v>
      </c>
      <c r="AL287" s="31" t="str">
        <f t="shared" ca="1" si="12"/>
        <v/>
      </c>
      <c r="AM287" s="31" t="str">
        <f t="shared" ca="1" si="13"/>
        <v/>
      </c>
      <c r="AN287" s="31" t="str">
        <f ca="1">IF(INDEX(Tendina_Brand_per_Settore,SERVIZIO!$A$4)=$AL287,$AM287,"")</f>
        <v/>
      </c>
    </row>
    <row r="288" spans="33:40" x14ac:dyDescent="0.25">
      <c r="AG288" s="31" t="str">
        <f ca="1">IFERROR(IF(SERVIZIO!$A$3=1,IF(GETPIVOTDATA(CONCATENATE(INDEX(Tendina_Indicatori_Grafico,SERVIZIO!$A$1)),$A$1,"Brand",$A288,"Data",DATE(YEAR(INDEX(Tendina_Data,SERVIZIO!$A$2)),MONTH(INDEX(Tendina_Data,SERVIZIO!$A$2)),1),"Settore",$B288)&lt;&gt;"",GETPIVOTDATA(CONCATENATE(INDEX(Tendina_Indicatori_Grafico,SERVIZIO!$A$1)),$A$1,"Brand",$A288,"Data",DATE(YEAR(INDEX(Tendina_Data,SERVIZIO!$A$2)),MONTH(INDEX(Tendina_Data,SERVIZIO!$A$2)),1),"Settore",$B288),""),IF(AND(GETPIVOTDATA(CONCATENATE(INDEX(Tendina_Indicatori_Grafico,SERVIZIO!$A$1)),$A$1,"Brand",$A288,"Data",DATE(YEAR(INDEX(Tendina_Data,SERVIZIO!$A$2)),MONTH(INDEX(Tendina_Data,SERVIZIO!$A$2)),1),"Settore",INDEX(Tendina_Settori,SERVIZIO!$A$3))&lt;&gt;"",INDEX(Tendina_Settori,SERVIZIO!$A$3)=$B288)=TRUE,GETPIVOTDATA(CONCATENATE(INDEX(Tendina_Indicatori_Grafico,SERVIZIO!$A$1)),$A$1,"Brand",$A288,"Data",DATE(YEAR(INDEX(Tendina_Data,SERVIZIO!$A$2)),MONTH(INDEX(Tendina_Data,SERVIZIO!$A$2)),1),"Settore",INDEX(Tendina_Settori,SERVIZIO!$A$3)),"")),"")</f>
        <v/>
      </c>
      <c r="AH288" s="31" t="str">
        <f ca="1">IF(AG288&lt;&gt;"",AG288-(COUNTIF($AG$4:AG288,AG288)/10000),"")</f>
        <v/>
      </c>
      <c r="AI288" s="31" t="str">
        <f t="shared" ca="1" si="14"/>
        <v/>
      </c>
      <c r="AJ288" s="31"/>
      <c r="AK288" s="31">
        <v>285</v>
      </c>
      <c r="AL288" s="31" t="str">
        <f t="shared" ca="1" si="12"/>
        <v/>
      </c>
      <c r="AM288" s="31" t="str">
        <f t="shared" ca="1" si="13"/>
        <v/>
      </c>
      <c r="AN288" s="31" t="str">
        <f ca="1">IF(INDEX(Tendina_Brand_per_Settore,SERVIZIO!$A$4)=$AL288,$AM288,"")</f>
        <v/>
      </c>
    </row>
    <row r="289" spans="33:40" x14ac:dyDescent="0.25">
      <c r="AG289" s="31" t="str">
        <f ca="1">IFERROR(IF(SERVIZIO!$A$3=1,IF(GETPIVOTDATA(CONCATENATE(INDEX(Tendina_Indicatori_Grafico,SERVIZIO!$A$1)),$A$1,"Brand",$A289,"Data",DATE(YEAR(INDEX(Tendina_Data,SERVIZIO!$A$2)),MONTH(INDEX(Tendina_Data,SERVIZIO!$A$2)),1),"Settore",$B289)&lt;&gt;"",GETPIVOTDATA(CONCATENATE(INDEX(Tendina_Indicatori_Grafico,SERVIZIO!$A$1)),$A$1,"Brand",$A289,"Data",DATE(YEAR(INDEX(Tendina_Data,SERVIZIO!$A$2)),MONTH(INDEX(Tendina_Data,SERVIZIO!$A$2)),1),"Settore",$B289),""),IF(AND(GETPIVOTDATA(CONCATENATE(INDEX(Tendina_Indicatori_Grafico,SERVIZIO!$A$1)),$A$1,"Brand",$A289,"Data",DATE(YEAR(INDEX(Tendina_Data,SERVIZIO!$A$2)),MONTH(INDEX(Tendina_Data,SERVIZIO!$A$2)),1),"Settore",INDEX(Tendina_Settori,SERVIZIO!$A$3))&lt;&gt;"",INDEX(Tendina_Settori,SERVIZIO!$A$3)=$B289)=TRUE,GETPIVOTDATA(CONCATENATE(INDEX(Tendina_Indicatori_Grafico,SERVIZIO!$A$1)),$A$1,"Brand",$A289,"Data",DATE(YEAR(INDEX(Tendina_Data,SERVIZIO!$A$2)),MONTH(INDEX(Tendina_Data,SERVIZIO!$A$2)),1),"Settore",INDEX(Tendina_Settori,SERVIZIO!$A$3)),"")),"")</f>
        <v/>
      </c>
      <c r="AH289" s="31" t="str">
        <f ca="1">IF(AG289&lt;&gt;"",AG289-(COUNTIF($AG$4:AG289,AG289)/10000),"")</f>
        <v/>
      </c>
      <c r="AI289" s="31" t="str">
        <f t="shared" ca="1" si="14"/>
        <v/>
      </c>
      <c r="AJ289" s="31"/>
      <c r="AK289" s="31">
        <v>286</v>
      </c>
      <c r="AL289" s="31" t="str">
        <f t="shared" ca="1" si="12"/>
        <v/>
      </c>
      <c r="AM289" s="31" t="str">
        <f t="shared" ca="1" si="13"/>
        <v/>
      </c>
      <c r="AN289" s="31" t="str">
        <f ca="1">IF(INDEX(Tendina_Brand_per_Settore,SERVIZIO!$A$4)=$AL289,$AM289,"")</f>
        <v/>
      </c>
    </row>
    <row r="290" spans="33:40" x14ac:dyDescent="0.25">
      <c r="AG290" s="31" t="str">
        <f ca="1">IFERROR(IF(SERVIZIO!$A$3=1,IF(GETPIVOTDATA(CONCATENATE(INDEX(Tendina_Indicatori_Grafico,SERVIZIO!$A$1)),$A$1,"Brand",$A290,"Data",DATE(YEAR(INDEX(Tendina_Data,SERVIZIO!$A$2)),MONTH(INDEX(Tendina_Data,SERVIZIO!$A$2)),1),"Settore",$B290)&lt;&gt;"",GETPIVOTDATA(CONCATENATE(INDEX(Tendina_Indicatori_Grafico,SERVIZIO!$A$1)),$A$1,"Brand",$A290,"Data",DATE(YEAR(INDEX(Tendina_Data,SERVIZIO!$A$2)),MONTH(INDEX(Tendina_Data,SERVIZIO!$A$2)),1),"Settore",$B290),""),IF(AND(GETPIVOTDATA(CONCATENATE(INDEX(Tendina_Indicatori_Grafico,SERVIZIO!$A$1)),$A$1,"Brand",$A290,"Data",DATE(YEAR(INDEX(Tendina_Data,SERVIZIO!$A$2)),MONTH(INDEX(Tendina_Data,SERVIZIO!$A$2)),1),"Settore",INDEX(Tendina_Settori,SERVIZIO!$A$3))&lt;&gt;"",INDEX(Tendina_Settori,SERVIZIO!$A$3)=$B290)=TRUE,GETPIVOTDATA(CONCATENATE(INDEX(Tendina_Indicatori_Grafico,SERVIZIO!$A$1)),$A$1,"Brand",$A290,"Data",DATE(YEAR(INDEX(Tendina_Data,SERVIZIO!$A$2)),MONTH(INDEX(Tendina_Data,SERVIZIO!$A$2)),1),"Settore",INDEX(Tendina_Settori,SERVIZIO!$A$3)),"")),"")</f>
        <v/>
      </c>
      <c r="AH290" s="31" t="str">
        <f ca="1">IF(AG290&lt;&gt;"",AG290-(COUNTIF($AG$4:AG290,AG290)/10000),"")</f>
        <v/>
      </c>
      <c r="AI290" s="31" t="str">
        <f t="shared" ca="1" si="14"/>
        <v/>
      </c>
      <c r="AJ290" s="31"/>
      <c r="AK290" s="31">
        <v>287</v>
      </c>
      <c r="AL290" s="31" t="str">
        <f t="shared" ca="1" si="12"/>
        <v/>
      </c>
      <c r="AM290" s="31" t="str">
        <f t="shared" ca="1" si="13"/>
        <v/>
      </c>
      <c r="AN290" s="31" t="str">
        <f ca="1">IF(INDEX(Tendina_Brand_per_Settore,SERVIZIO!$A$4)=$AL290,$AM290,"")</f>
        <v/>
      </c>
    </row>
    <row r="291" spans="33:40" x14ac:dyDescent="0.25">
      <c r="AG291" s="31" t="str">
        <f ca="1">IFERROR(IF(SERVIZIO!$A$3=1,IF(GETPIVOTDATA(CONCATENATE(INDEX(Tendina_Indicatori_Grafico,SERVIZIO!$A$1)),$A$1,"Brand",$A291,"Data",DATE(YEAR(INDEX(Tendina_Data,SERVIZIO!$A$2)),MONTH(INDEX(Tendina_Data,SERVIZIO!$A$2)),1),"Settore",$B291)&lt;&gt;"",GETPIVOTDATA(CONCATENATE(INDEX(Tendina_Indicatori_Grafico,SERVIZIO!$A$1)),$A$1,"Brand",$A291,"Data",DATE(YEAR(INDEX(Tendina_Data,SERVIZIO!$A$2)),MONTH(INDEX(Tendina_Data,SERVIZIO!$A$2)),1),"Settore",$B291),""),IF(AND(GETPIVOTDATA(CONCATENATE(INDEX(Tendina_Indicatori_Grafico,SERVIZIO!$A$1)),$A$1,"Brand",$A291,"Data",DATE(YEAR(INDEX(Tendina_Data,SERVIZIO!$A$2)),MONTH(INDEX(Tendina_Data,SERVIZIO!$A$2)),1),"Settore",INDEX(Tendina_Settori,SERVIZIO!$A$3))&lt;&gt;"",INDEX(Tendina_Settori,SERVIZIO!$A$3)=$B291)=TRUE,GETPIVOTDATA(CONCATENATE(INDEX(Tendina_Indicatori_Grafico,SERVIZIO!$A$1)),$A$1,"Brand",$A291,"Data",DATE(YEAR(INDEX(Tendina_Data,SERVIZIO!$A$2)),MONTH(INDEX(Tendina_Data,SERVIZIO!$A$2)),1),"Settore",INDEX(Tendina_Settori,SERVIZIO!$A$3)),"")),"")</f>
        <v/>
      </c>
      <c r="AH291" s="31" t="str">
        <f ca="1">IF(AG291&lt;&gt;"",AG291-(COUNTIF($AG$4:AG291,AG291)/10000),"")</f>
        <v/>
      </c>
      <c r="AI291" s="31" t="str">
        <f t="shared" ca="1" si="14"/>
        <v/>
      </c>
      <c r="AJ291" s="31"/>
      <c r="AK291" s="31">
        <v>288</v>
      </c>
      <c r="AL291" s="31" t="str">
        <f t="shared" ca="1" si="12"/>
        <v/>
      </c>
      <c r="AM291" s="31" t="str">
        <f t="shared" ca="1" si="13"/>
        <v/>
      </c>
      <c r="AN291" s="31" t="str">
        <f ca="1">IF(INDEX(Tendina_Brand_per_Settore,SERVIZIO!$A$4)=$AL291,$AM291,"")</f>
        <v/>
      </c>
    </row>
    <row r="292" spans="33:40" x14ac:dyDescent="0.25">
      <c r="AG292" s="31" t="str">
        <f ca="1">IFERROR(IF(SERVIZIO!$A$3=1,IF(GETPIVOTDATA(CONCATENATE(INDEX(Tendina_Indicatori_Grafico,SERVIZIO!$A$1)),$A$1,"Brand",$A292,"Data",DATE(YEAR(INDEX(Tendina_Data,SERVIZIO!$A$2)),MONTH(INDEX(Tendina_Data,SERVIZIO!$A$2)),1),"Settore",$B292)&lt;&gt;"",GETPIVOTDATA(CONCATENATE(INDEX(Tendina_Indicatori_Grafico,SERVIZIO!$A$1)),$A$1,"Brand",$A292,"Data",DATE(YEAR(INDEX(Tendina_Data,SERVIZIO!$A$2)),MONTH(INDEX(Tendina_Data,SERVIZIO!$A$2)),1),"Settore",$B292),""),IF(AND(GETPIVOTDATA(CONCATENATE(INDEX(Tendina_Indicatori_Grafico,SERVIZIO!$A$1)),$A$1,"Brand",$A292,"Data",DATE(YEAR(INDEX(Tendina_Data,SERVIZIO!$A$2)),MONTH(INDEX(Tendina_Data,SERVIZIO!$A$2)),1),"Settore",INDEX(Tendina_Settori,SERVIZIO!$A$3))&lt;&gt;"",INDEX(Tendina_Settori,SERVIZIO!$A$3)=$B292)=TRUE,GETPIVOTDATA(CONCATENATE(INDEX(Tendina_Indicatori_Grafico,SERVIZIO!$A$1)),$A$1,"Brand",$A292,"Data",DATE(YEAR(INDEX(Tendina_Data,SERVIZIO!$A$2)),MONTH(INDEX(Tendina_Data,SERVIZIO!$A$2)),1),"Settore",INDEX(Tendina_Settori,SERVIZIO!$A$3)),"")),"")</f>
        <v/>
      </c>
      <c r="AH292" s="31" t="str">
        <f ca="1">IF(AG292&lt;&gt;"",AG292-(COUNTIF($AG$4:AG292,AG292)/10000),"")</f>
        <v/>
      </c>
      <c r="AI292" s="31" t="str">
        <f t="shared" ca="1" si="14"/>
        <v/>
      </c>
      <c r="AJ292" s="31"/>
      <c r="AK292" s="31">
        <v>289</v>
      </c>
      <c r="AL292" s="31" t="str">
        <f t="shared" ca="1" si="12"/>
        <v/>
      </c>
      <c r="AM292" s="31" t="str">
        <f t="shared" ca="1" si="13"/>
        <v/>
      </c>
      <c r="AN292" s="31" t="str">
        <f ca="1">IF(INDEX(Tendina_Brand_per_Settore,SERVIZIO!$A$4)=$AL292,$AM292,"")</f>
        <v/>
      </c>
    </row>
    <row r="293" spans="33:40" x14ac:dyDescent="0.25">
      <c r="AG293" s="31" t="str">
        <f ca="1">IFERROR(IF(SERVIZIO!$A$3=1,IF(GETPIVOTDATA(CONCATENATE(INDEX(Tendina_Indicatori_Grafico,SERVIZIO!$A$1)),$A$1,"Brand",$A293,"Data",DATE(YEAR(INDEX(Tendina_Data,SERVIZIO!$A$2)),MONTH(INDEX(Tendina_Data,SERVIZIO!$A$2)),1),"Settore",$B293)&lt;&gt;"",GETPIVOTDATA(CONCATENATE(INDEX(Tendina_Indicatori_Grafico,SERVIZIO!$A$1)),$A$1,"Brand",$A293,"Data",DATE(YEAR(INDEX(Tendina_Data,SERVIZIO!$A$2)),MONTH(INDEX(Tendina_Data,SERVIZIO!$A$2)),1),"Settore",$B293),""),IF(AND(GETPIVOTDATA(CONCATENATE(INDEX(Tendina_Indicatori_Grafico,SERVIZIO!$A$1)),$A$1,"Brand",$A293,"Data",DATE(YEAR(INDEX(Tendina_Data,SERVIZIO!$A$2)),MONTH(INDEX(Tendina_Data,SERVIZIO!$A$2)),1),"Settore",INDEX(Tendina_Settori,SERVIZIO!$A$3))&lt;&gt;"",INDEX(Tendina_Settori,SERVIZIO!$A$3)=$B293)=TRUE,GETPIVOTDATA(CONCATENATE(INDEX(Tendina_Indicatori_Grafico,SERVIZIO!$A$1)),$A$1,"Brand",$A293,"Data",DATE(YEAR(INDEX(Tendina_Data,SERVIZIO!$A$2)),MONTH(INDEX(Tendina_Data,SERVIZIO!$A$2)),1),"Settore",INDEX(Tendina_Settori,SERVIZIO!$A$3)),"")),"")</f>
        <v/>
      </c>
      <c r="AH293" s="31" t="str">
        <f ca="1">IF(AG293&lt;&gt;"",AG293-(COUNTIF($AG$4:AG293,AG293)/10000),"")</f>
        <v/>
      </c>
      <c r="AI293" s="31" t="str">
        <f t="shared" ca="1" si="14"/>
        <v/>
      </c>
      <c r="AJ293" s="31"/>
      <c r="AK293" s="31">
        <v>290</v>
      </c>
      <c r="AL293" s="31" t="str">
        <f t="shared" ca="1" si="12"/>
        <v/>
      </c>
      <c r="AM293" s="31" t="str">
        <f t="shared" ca="1" si="13"/>
        <v/>
      </c>
      <c r="AN293" s="31" t="str">
        <f ca="1">IF(INDEX(Tendina_Brand_per_Settore,SERVIZIO!$A$4)=$AL293,$AM293,"")</f>
        <v/>
      </c>
    </row>
    <row r="294" spans="33:40" x14ac:dyDescent="0.25">
      <c r="AG294" s="31" t="str">
        <f ca="1">IFERROR(IF(SERVIZIO!$A$3=1,IF(GETPIVOTDATA(CONCATENATE(INDEX(Tendina_Indicatori_Grafico,SERVIZIO!$A$1)),$A$1,"Brand",$A294,"Data",DATE(YEAR(INDEX(Tendina_Data,SERVIZIO!$A$2)),MONTH(INDEX(Tendina_Data,SERVIZIO!$A$2)),1),"Settore",$B294)&lt;&gt;"",GETPIVOTDATA(CONCATENATE(INDEX(Tendina_Indicatori_Grafico,SERVIZIO!$A$1)),$A$1,"Brand",$A294,"Data",DATE(YEAR(INDEX(Tendina_Data,SERVIZIO!$A$2)),MONTH(INDEX(Tendina_Data,SERVIZIO!$A$2)),1),"Settore",$B294),""),IF(AND(GETPIVOTDATA(CONCATENATE(INDEX(Tendina_Indicatori_Grafico,SERVIZIO!$A$1)),$A$1,"Brand",$A294,"Data",DATE(YEAR(INDEX(Tendina_Data,SERVIZIO!$A$2)),MONTH(INDEX(Tendina_Data,SERVIZIO!$A$2)),1),"Settore",INDEX(Tendina_Settori,SERVIZIO!$A$3))&lt;&gt;"",INDEX(Tendina_Settori,SERVIZIO!$A$3)=$B294)=TRUE,GETPIVOTDATA(CONCATENATE(INDEX(Tendina_Indicatori_Grafico,SERVIZIO!$A$1)),$A$1,"Brand",$A294,"Data",DATE(YEAR(INDEX(Tendina_Data,SERVIZIO!$A$2)),MONTH(INDEX(Tendina_Data,SERVIZIO!$A$2)),1),"Settore",INDEX(Tendina_Settori,SERVIZIO!$A$3)),"")),"")</f>
        <v/>
      </c>
      <c r="AH294" s="31" t="str">
        <f ca="1">IF(AG294&lt;&gt;"",AG294-(COUNTIF($AG$4:AG294,AG294)/10000),"")</f>
        <v/>
      </c>
      <c r="AI294" s="31" t="str">
        <f t="shared" ca="1" si="14"/>
        <v/>
      </c>
      <c r="AJ294" s="31"/>
      <c r="AK294" s="31">
        <v>291</v>
      </c>
      <c r="AL294" s="31" t="str">
        <f t="shared" ca="1" si="12"/>
        <v/>
      </c>
      <c r="AM294" s="31" t="str">
        <f t="shared" ca="1" si="13"/>
        <v/>
      </c>
      <c r="AN294" s="31" t="str">
        <f ca="1">IF(INDEX(Tendina_Brand_per_Settore,SERVIZIO!$A$4)=$AL294,$AM294,"")</f>
        <v/>
      </c>
    </row>
    <row r="295" spans="33:40" x14ac:dyDescent="0.25">
      <c r="AG295" s="31" t="str">
        <f ca="1">IFERROR(IF(SERVIZIO!$A$3=1,IF(GETPIVOTDATA(CONCATENATE(INDEX(Tendina_Indicatori_Grafico,SERVIZIO!$A$1)),$A$1,"Brand",$A295,"Data",DATE(YEAR(INDEX(Tendina_Data,SERVIZIO!$A$2)),MONTH(INDEX(Tendina_Data,SERVIZIO!$A$2)),1),"Settore",$B295)&lt;&gt;"",GETPIVOTDATA(CONCATENATE(INDEX(Tendina_Indicatori_Grafico,SERVIZIO!$A$1)),$A$1,"Brand",$A295,"Data",DATE(YEAR(INDEX(Tendina_Data,SERVIZIO!$A$2)),MONTH(INDEX(Tendina_Data,SERVIZIO!$A$2)),1),"Settore",$B295),""),IF(AND(GETPIVOTDATA(CONCATENATE(INDEX(Tendina_Indicatori_Grafico,SERVIZIO!$A$1)),$A$1,"Brand",$A295,"Data",DATE(YEAR(INDEX(Tendina_Data,SERVIZIO!$A$2)),MONTH(INDEX(Tendina_Data,SERVIZIO!$A$2)),1),"Settore",INDEX(Tendina_Settori,SERVIZIO!$A$3))&lt;&gt;"",INDEX(Tendina_Settori,SERVIZIO!$A$3)=$B295)=TRUE,GETPIVOTDATA(CONCATENATE(INDEX(Tendina_Indicatori_Grafico,SERVIZIO!$A$1)),$A$1,"Brand",$A295,"Data",DATE(YEAR(INDEX(Tendina_Data,SERVIZIO!$A$2)),MONTH(INDEX(Tendina_Data,SERVIZIO!$A$2)),1),"Settore",INDEX(Tendina_Settori,SERVIZIO!$A$3)),"")),"")</f>
        <v/>
      </c>
      <c r="AH295" s="31" t="str">
        <f ca="1">IF(AG295&lt;&gt;"",AG295-(COUNTIF($AG$4:AG295,AG295)/10000),"")</f>
        <v/>
      </c>
      <c r="AI295" s="31" t="str">
        <f t="shared" ca="1" si="14"/>
        <v/>
      </c>
      <c r="AJ295" s="31"/>
      <c r="AK295" s="31">
        <v>292</v>
      </c>
      <c r="AL295" s="31" t="str">
        <f t="shared" ca="1" si="12"/>
        <v/>
      </c>
      <c r="AM295" s="31" t="str">
        <f t="shared" ca="1" si="13"/>
        <v/>
      </c>
      <c r="AN295" s="31" t="str">
        <f ca="1">IF(INDEX(Tendina_Brand_per_Settore,SERVIZIO!$A$4)=$AL295,$AM295,"")</f>
        <v/>
      </c>
    </row>
    <row r="296" spans="33:40" x14ac:dyDescent="0.25">
      <c r="AG296" s="31" t="str">
        <f ca="1">IFERROR(IF(SERVIZIO!$A$3=1,IF(GETPIVOTDATA(CONCATENATE(INDEX(Tendina_Indicatori_Grafico,SERVIZIO!$A$1)),$A$1,"Brand",$A296,"Data",DATE(YEAR(INDEX(Tendina_Data,SERVIZIO!$A$2)),MONTH(INDEX(Tendina_Data,SERVIZIO!$A$2)),1),"Settore",$B296)&lt;&gt;"",GETPIVOTDATA(CONCATENATE(INDEX(Tendina_Indicatori_Grafico,SERVIZIO!$A$1)),$A$1,"Brand",$A296,"Data",DATE(YEAR(INDEX(Tendina_Data,SERVIZIO!$A$2)),MONTH(INDEX(Tendina_Data,SERVIZIO!$A$2)),1),"Settore",$B296),""),IF(AND(GETPIVOTDATA(CONCATENATE(INDEX(Tendina_Indicatori_Grafico,SERVIZIO!$A$1)),$A$1,"Brand",$A296,"Data",DATE(YEAR(INDEX(Tendina_Data,SERVIZIO!$A$2)),MONTH(INDEX(Tendina_Data,SERVIZIO!$A$2)),1),"Settore",INDEX(Tendina_Settori,SERVIZIO!$A$3))&lt;&gt;"",INDEX(Tendina_Settori,SERVIZIO!$A$3)=$B296)=TRUE,GETPIVOTDATA(CONCATENATE(INDEX(Tendina_Indicatori_Grafico,SERVIZIO!$A$1)),$A$1,"Brand",$A296,"Data",DATE(YEAR(INDEX(Tendina_Data,SERVIZIO!$A$2)),MONTH(INDEX(Tendina_Data,SERVIZIO!$A$2)),1),"Settore",INDEX(Tendina_Settori,SERVIZIO!$A$3)),"")),"")</f>
        <v/>
      </c>
      <c r="AH296" s="31" t="str">
        <f ca="1">IF(AG296&lt;&gt;"",AG296-(COUNTIF($AG$4:AG296,AG296)/10000),"")</f>
        <v/>
      </c>
      <c r="AI296" s="31" t="str">
        <f t="shared" ca="1" si="14"/>
        <v/>
      </c>
      <c r="AJ296" s="31"/>
      <c r="AK296" s="31">
        <v>293</v>
      </c>
      <c r="AL296" s="31" t="str">
        <f t="shared" ca="1" si="12"/>
        <v/>
      </c>
      <c r="AM296" s="31" t="str">
        <f t="shared" ca="1" si="13"/>
        <v/>
      </c>
      <c r="AN296" s="31" t="str">
        <f ca="1">IF(INDEX(Tendina_Brand_per_Settore,SERVIZIO!$A$4)=$AL296,$AM296,"")</f>
        <v/>
      </c>
    </row>
    <row r="297" spans="33:40" x14ac:dyDescent="0.25">
      <c r="AG297" s="31" t="str">
        <f ca="1">IFERROR(IF(SERVIZIO!$A$3=1,IF(GETPIVOTDATA(CONCATENATE(INDEX(Tendina_Indicatori_Grafico,SERVIZIO!$A$1)),$A$1,"Brand",$A297,"Data",DATE(YEAR(INDEX(Tendina_Data,SERVIZIO!$A$2)),MONTH(INDEX(Tendina_Data,SERVIZIO!$A$2)),1),"Settore",$B297)&lt;&gt;"",GETPIVOTDATA(CONCATENATE(INDEX(Tendina_Indicatori_Grafico,SERVIZIO!$A$1)),$A$1,"Brand",$A297,"Data",DATE(YEAR(INDEX(Tendina_Data,SERVIZIO!$A$2)),MONTH(INDEX(Tendina_Data,SERVIZIO!$A$2)),1),"Settore",$B297),""),IF(AND(GETPIVOTDATA(CONCATENATE(INDEX(Tendina_Indicatori_Grafico,SERVIZIO!$A$1)),$A$1,"Brand",$A297,"Data",DATE(YEAR(INDEX(Tendina_Data,SERVIZIO!$A$2)),MONTH(INDEX(Tendina_Data,SERVIZIO!$A$2)),1),"Settore",INDEX(Tendina_Settori,SERVIZIO!$A$3))&lt;&gt;"",INDEX(Tendina_Settori,SERVIZIO!$A$3)=$B297)=TRUE,GETPIVOTDATA(CONCATENATE(INDEX(Tendina_Indicatori_Grafico,SERVIZIO!$A$1)),$A$1,"Brand",$A297,"Data",DATE(YEAR(INDEX(Tendina_Data,SERVIZIO!$A$2)),MONTH(INDEX(Tendina_Data,SERVIZIO!$A$2)),1),"Settore",INDEX(Tendina_Settori,SERVIZIO!$A$3)),"")),"")</f>
        <v/>
      </c>
      <c r="AH297" s="31" t="str">
        <f ca="1">IF(AG297&lt;&gt;"",AG297-(COUNTIF($AG$4:AG297,AG297)/10000),"")</f>
        <v/>
      </c>
      <c r="AI297" s="31" t="str">
        <f t="shared" ca="1" si="14"/>
        <v/>
      </c>
      <c r="AJ297" s="31"/>
      <c r="AK297" s="31">
        <v>294</v>
      </c>
      <c r="AL297" s="31" t="str">
        <f t="shared" ca="1" si="12"/>
        <v/>
      </c>
      <c r="AM297" s="31" t="str">
        <f t="shared" ca="1" si="13"/>
        <v/>
      </c>
      <c r="AN297" s="31" t="str">
        <f ca="1">IF(INDEX(Tendina_Brand_per_Settore,SERVIZIO!$A$4)=$AL297,$AM297,"")</f>
        <v/>
      </c>
    </row>
    <row r="298" spans="33:40" x14ac:dyDescent="0.25">
      <c r="AG298" s="31" t="str">
        <f ca="1">IFERROR(IF(SERVIZIO!$A$3=1,IF(GETPIVOTDATA(CONCATENATE(INDEX(Tendina_Indicatori_Grafico,SERVIZIO!$A$1)),$A$1,"Brand",$A298,"Data",DATE(YEAR(INDEX(Tendina_Data,SERVIZIO!$A$2)),MONTH(INDEX(Tendina_Data,SERVIZIO!$A$2)),1),"Settore",$B298)&lt;&gt;"",GETPIVOTDATA(CONCATENATE(INDEX(Tendina_Indicatori_Grafico,SERVIZIO!$A$1)),$A$1,"Brand",$A298,"Data",DATE(YEAR(INDEX(Tendina_Data,SERVIZIO!$A$2)),MONTH(INDEX(Tendina_Data,SERVIZIO!$A$2)),1),"Settore",$B298),""),IF(AND(GETPIVOTDATA(CONCATENATE(INDEX(Tendina_Indicatori_Grafico,SERVIZIO!$A$1)),$A$1,"Brand",$A298,"Data",DATE(YEAR(INDEX(Tendina_Data,SERVIZIO!$A$2)),MONTH(INDEX(Tendina_Data,SERVIZIO!$A$2)),1),"Settore",INDEX(Tendina_Settori,SERVIZIO!$A$3))&lt;&gt;"",INDEX(Tendina_Settori,SERVIZIO!$A$3)=$B298)=TRUE,GETPIVOTDATA(CONCATENATE(INDEX(Tendina_Indicatori_Grafico,SERVIZIO!$A$1)),$A$1,"Brand",$A298,"Data",DATE(YEAR(INDEX(Tendina_Data,SERVIZIO!$A$2)),MONTH(INDEX(Tendina_Data,SERVIZIO!$A$2)),1),"Settore",INDEX(Tendina_Settori,SERVIZIO!$A$3)),"")),"")</f>
        <v/>
      </c>
      <c r="AH298" s="31" t="str">
        <f ca="1">IF(AG298&lt;&gt;"",AG298-(COUNTIF($AG$4:AG298,AG298)/10000),"")</f>
        <v/>
      </c>
      <c r="AI298" s="31" t="str">
        <f t="shared" ca="1" si="14"/>
        <v/>
      </c>
      <c r="AJ298" s="31"/>
      <c r="AK298" s="31">
        <v>295</v>
      </c>
      <c r="AL298" s="31" t="str">
        <f t="shared" ca="1" si="12"/>
        <v/>
      </c>
      <c r="AM298" s="31" t="str">
        <f t="shared" ca="1" si="13"/>
        <v/>
      </c>
      <c r="AN298" s="31" t="str">
        <f ca="1">IF(INDEX(Tendina_Brand_per_Settore,SERVIZIO!$A$4)=$AL298,$AM298,"")</f>
        <v/>
      </c>
    </row>
    <row r="299" spans="33:40" x14ac:dyDescent="0.25">
      <c r="AG299" s="31" t="str">
        <f ca="1">IFERROR(IF(SERVIZIO!$A$3=1,IF(GETPIVOTDATA(CONCATENATE(INDEX(Tendina_Indicatori_Grafico,SERVIZIO!$A$1)),$A$1,"Brand",$A299,"Data",DATE(YEAR(INDEX(Tendina_Data,SERVIZIO!$A$2)),MONTH(INDEX(Tendina_Data,SERVIZIO!$A$2)),1),"Settore",$B299)&lt;&gt;"",GETPIVOTDATA(CONCATENATE(INDEX(Tendina_Indicatori_Grafico,SERVIZIO!$A$1)),$A$1,"Brand",$A299,"Data",DATE(YEAR(INDEX(Tendina_Data,SERVIZIO!$A$2)),MONTH(INDEX(Tendina_Data,SERVIZIO!$A$2)),1),"Settore",$B299),""),IF(AND(GETPIVOTDATA(CONCATENATE(INDEX(Tendina_Indicatori_Grafico,SERVIZIO!$A$1)),$A$1,"Brand",$A299,"Data",DATE(YEAR(INDEX(Tendina_Data,SERVIZIO!$A$2)),MONTH(INDEX(Tendina_Data,SERVIZIO!$A$2)),1),"Settore",INDEX(Tendina_Settori,SERVIZIO!$A$3))&lt;&gt;"",INDEX(Tendina_Settori,SERVIZIO!$A$3)=$B299)=TRUE,GETPIVOTDATA(CONCATENATE(INDEX(Tendina_Indicatori_Grafico,SERVIZIO!$A$1)),$A$1,"Brand",$A299,"Data",DATE(YEAR(INDEX(Tendina_Data,SERVIZIO!$A$2)),MONTH(INDEX(Tendina_Data,SERVIZIO!$A$2)),1),"Settore",INDEX(Tendina_Settori,SERVIZIO!$A$3)),"")),"")</f>
        <v/>
      </c>
      <c r="AH299" s="31" t="str">
        <f ca="1">IF(AG299&lt;&gt;"",AG299-(COUNTIF($AG$4:AG299,AG299)/10000),"")</f>
        <v/>
      </c>
      <c r="AI299" s="31" t="str">
        <f t="shared" ca="1" si="14"/>
        <v/>
      </c>
      <c r="AJ299" s="31"/>
      <c r="AK299" s="31">
        <v>296</v>
      </c>
      <c r="AL299" s="31" t="str">
        <f t="shared" ca="1" si="12"/>
        <v/>
      </c>
      <c r="AM299" s="31" t="str">
        <f t="shared" ca="1" si="13"/>
        <v/>
      </c>
      <c r="AN299" s="31" t="str">
        <f ca="1">IF(INDEX(Tendina_Brand_per_Settore,SERVIZIO!$A$4)=$AL299,$AM299,"")</f>
        <v/>
      </c>
    </row>
    <row r="300" spans="33:40" x14ac:dyDescent="0.25">
      <c r="AG300" s="31" t="str">
        <f ca="1">IFERROR(IF(SERVIZIO!$A$3=1,IF(GETPIVOTDATA(CONCATENATE(INDEX(Tendina_Indicatori_Grafico,SERVIZIO!$A$1)),$A$1,"Brand",$A300,"Data",DATE(YEAR(INDEX(Tendina_Data,SERVIZIO!$A$2)),MONTH(INDEX(Tendina_Data,SERVIZIO!$A$2)),1),"Settore",$B300)&lt;&gt;"",GETPIVOTDATA(CONCATENATE(INDEX(Tendina_Indicatori_Grafico,SERVIZIO!$A$1)),$A$1,"Brand",$A300,"Data",DATE(YEAR(INDEX(Tendina_Data,SERVIZIO!$A$2)),MONTH(INDEX(Tendina_Data,SERVIZIO!$A$2)),1),"Settore",$B300),""),IF(AND(GETPIVOTDATA(CONCATENATE(INDEX(Tendina_Indicatori_Grafico,SERVIZIO!$A$1)),$A$1,"Brand",$A300,"Data",DATE(YEAR(INDEX(Tendina_Data,SERVIZIO!$A$2)),MONTH(INDEX(Tendina_Data,SERVIZIO!$A$2)),1),"Settore",INDEX(Tendina_Settori,SERVIZIO!$A$3))&lt;&gt;"",INDEX(Tendina_Settori,SERVIZIO!$A$3)=$B300)=TRUE,GETPIVOTDATA(CONCATENATE(INDEX(Tendina_Indicatori_Grafico,SERVIZIO!$A$1)),$A$1,"Brand",$A300,"Data",DATE(YEAR(INDEX(Tendina_Data,SERVIZIO!$A$2)),MONTH(INDEX(Tendina_Data,SERVIZIO!$A$2)),1),"Settore",INDEX(Tendina_Settori,SERVIZIO!$A$3)),"")),"")</f>
        <v/>
      </c>
      <c r="AH300" s="31" t="str">
        <f ca="1">IF(AG300&lt;&gt;"",AG300-(COUNTIF($AG$4:AG300,AG300)/10000),"")</f>
        <v/>
      </c>
      <c r="AI300" s="31" t="str">
        <f t="shared" ca="1" si="14"/>
        <v/>
      </c>
      <c r="AJ300" s="31"/>
      <c r="AK300" s="31">
        <v>297</v>
      </c>
      <c r="AL300" s="31" t="str">
        <f t="shared" ca="1" si="12"/>
        <v/>
      </c>
      <c r="AM300" s="31" t="str">
        <f t="shared" ca="1" si="13"/>
        <v/>
      </c>
      <c r="AN300" s="31" t="str">
        <f ca="1">IF(INDEX(Tendina_Brand_per_Settore,SERVIZIO!$A$4)=$AL300,$AM300,"")</f>
        <v/>
      </c>
    </row>
    <row r="301" spans="33:40" x14ac:dyDescent="0.25">
      <c r="AG301" s="31" t="str">
        <f ca="1">IFERROR(IF(SERVIZIO!$A$3=1,IF(GETPIVOTDATA(CONCATENATE(INDEX(Tendina_Indicatori_Grafico,SERVIZIO!$A$1)),$A$1,"Brand",$A301,"Data",DATE(YEAR(INDEX(Tendina_Data,SERVIZIO!$A$2)),MONTH(INDEX(Tendina_Data,SERVIZIO!$A$2)),1),"Settore",$B301)&lt;&gt;"",GETPIVOTDATA(CONCATENATE(INDEX(Tendina_Indicatori_Grafico,SERVIZIO!$A$1)),$A$1,"Brand",$A301,"Data",DATE(YEAR(INDEX(Tendina_Data,SERVIZIO!$A$2)),MONTH(INDEX(Tendina_Data,SERVIZIO!$A$2)),1),"Settore",$B301),""),IF(AND(GETPIVOTDATA(CONCATENATE(INDEX(Tendina_Indicatori_Grafico,SERVIZIO!$A$1)),$A$1,"Brand",$A301,"Data",DATE(YEAR(INDEX(Tendina_Data,SERVIZIO!$A$2)),MONTH(INDEX(Tendina_Data,SERVIZIO!$A$2)),1),"Settore",INDEX(Tendina_Settori,SERVIZIO!$A$3))&lt;&gt;"",INDEX(Tendina_Settori,SERVIZIO!$A$3)=$B301)=TRUE,GETPIVOTDATA(CONCATENATE(INDEX(Tendina_Indicatori_Grafico,SERVIZIO!$A$1)),$A$1,"Brand",$A301,"Data",DATE(YEAR(INDEX(Tendina_Data,SERVIZIO!$A$2)),MONTH(INDEX(Tendina_Data,SERVIZIO!$A$2)),1),"Settore",INDEX(Tendina_Settori,SERVIZIO!$A$3)),"")),"")</f>
        <v/>
      </c>
      <c r="AH301" s="31" t="str">
        <f ca="1">IF(AG301&lt;&gt;"",AG301-(COUNTIF($AG$4:AG301,AG301)/10000),"")</f>
        <v/>
      </c>
      <c r="AI301" s="31" t="str">
        <f t="shared" ca="1" si="14"/>
        <v/>
      </c>
      <c r="AJ301" s="31"/>
      <c r="AK301" s="31">
        <v>298</v>
      </c>
      <c r="AL301" s="31" t="str">
        <f t="shared" ca="1" si="12"/>
        <v/>
      </c>
      <c r="AM301" s="31" t="str">
        <f t="shared" ca="1" si="13"/>
        <v/>
      </c>
      <c r="AN301" s="31" t="str">
        <f ca="1">IF(INDEX(Tendina_Brand_per_Settore,SERVIZIO!$A$4)=$AL301,$AM301,"")</f>
        <v/>
      </c>
    </row>
    <row r="302" spans="33:40" x14ac:dyDescent="0.25">
      <c r="AG302" s="31" t="str">
        <f ca="1">IFERROR(IF(SERVIZIO!$A$3=1,IF(GETPIVOTDATA(CONCATENATE(INDEX(Tendina_Indicatori_Grafico,SERVIZIO!$A$1)),$A$1,"Brand",$A302,"Data",DATE(YEAR(INDEX(Tendina_Data,SERVIZIO!$A$2)),MONTH(INDEX(Tendina_Data,SERVIZIO!$A$2)),1),"Settore",$B302)&lt;&gt;"",GETPIVOTDATA(CONCATENATE(INDEX(Tendina_Indicatori_Grafico,SERVIZIO!$A$1)),$A$1,"Brand",$A302,"Data",DATE(YEAR(INDEX(Tendina_Data,SERVIZIO!$A$2)),MONTH(INDEX(Tendina_Data,SERVIZIO!$A$2)),1),"Settore",$B302),""),IF(AND(GETPIVOTDATA(CONCATENATE(INDEX(Tendina_Indicatori_Grafico,SERVIZIO!$A$1)),$A$1,"Brand",$A302,"Data",DATE(YEAR(INDEX(Tendina_Data,SERVIZIO!$A$2)),MONTH(INDEX(Tendina_Data,SERVIZIO!$A$2)),1),"Settore",INDEX(Tendina_Settori,SERVIZIO!$A$3))&lt;&gt;"",INDEX(Tendina_Settori,SERVIZIO!$A$3)=$B302)=TRUE,GETPIVOTDATA(CONCATENATE(INDEX(Tendina_Indicatori_Grafico,SERVIZIO!$A$1)),$A$1,"Brand",$A302,"Data",DATE(YEAR(INDEX(Tendina_Data,SERVIZIO!$A$2)),MONTH(INDEX(Tendina_Data,SERVIZIO!$A$2)),1),"Settore",INDEX(Tendina_Settori,SERVIZIO!$A$3)),"")),"")</f>
        <v/>
      </c>
      <c r="AH302" s="31" t="str">
        <f ca="1">IF(AG302&lt;&gt;"",AG302-(COUNTIF($AG$4:AG302,AG302)/10000),"")</f>
        <v/>
      </c>
      <c r="AI302" s="31" t="str">
        <f t="shared" ca="1" si="14"/>
        <v/>
      </c>
      <c r="AJ302" s="31"/>
      <c r="AK302" s="31">
        <v>299</v>
      </c>
      <c r="AL302" s="31" t="str">
        <f t="shared" ca="1" si="12"/>
        <v/>
      </c>
      <c r="AM302" s="31" t="str">
        <f t="shared" ca="1" si="13"/>
        <v/>
      </c>
      <c r="AN302" s="31" t="str">
        <f ca="1">IF(INDEX(Tendina_Brand_per_Settore,SERVIZIO!$A$4)=$AL302,$AM302,"")</f>
        <v/>
      </c>
    </row>
    <row r="303" spans="33:40" x14ac:dyDescent="0.25">
      <c r="AG303" s="31" t="str">
        <f ca="1">IFERROR(IF(SERVIZIO!$A$3=1,IF(GETPIVOTDATA(CONCATENATE(INDEX(Tendina_Indicatori_Grafico,SERVIZIO!$A$1)),$A$1,"Brand",$A303,"Data",DATE(YEAR(INDEX(Tendina_Data,SERVIZIO!$A$2)),MONTH(INDEX(Tendina_Data,SERVIZIO!$A$2)),1),"Settore",$B303)&lt;&gt;"",GETPIVOTDATA(CONCATENATE(INDEX(Tendina_Indicatori_Grafico,SERVIZIO!$A$1)),$A$1,"Brand",$A303,"Data",DATE(YEAR(INDEX(Tendina_Data,SERVIZIO!$A$2)),MONTH(INDEX(Tendina_Data,SERVIZIO!$A$2)),1),"Settore",$B303),""),IF(AND(GETPIVOTDATA(CONCATENATE(INDEX(Tendina_Indicatori_Grafico,SERVIZIO!$A$1)),$A$1,"Brand",$A303,"Data",DATE(YEAR(INDEX(Tendina_Data,SERVIZIO!$A$2)),MONTH(INDEX(Tendina_Data,SERVIZIO!$A$2)),1),"Settore",INDEX(Tendina_Settori,SERVIZIO!$A$3))&lt;&gt;"",INDEX(Tendina_Settori,SERVIZIO!$A$3)=$B303)=TRUE,GETPIVOTDATA(CONCATENATE(INDEX(Tendina_Indicatori_Grafico,SERVIZIO!$A$1)),$A$1,"Brand",$A303,"Data",DATE(YEAR(INDEX(Tendina_Data,SERVIZIO!$A$2)),MONTH(INDEX(Tendina_Data,SERVIZIO!$A$2)),1),"Settore",INDEX(Tendina_Settori,SERVIZIO!$A$3)),"")),"")</f>
        <v/>
      </c>
      <c r="AH303" s="31" t="str">
        <f ca="1">IF(AG303&lt;&gt;"",AG303-(COUNTIF($AG$4:AG303,AG303)/10000),"")</f>
        <v/>
      </c>
      <c r="AI303" s="31" t="str">
        <f t="shared" ca="1" si="14"/>
        <v/>
      </c>
      <c r="AJ303" s="31"/>
      <c r="AK303" s="31">
        <v>300</v>
      </c>
      <c r="AL303" s="31" t="str">
        <f t="shared" ca="1" si="12"/>
        <v/>
      </c>
      <c r="AM303" s="31" t="str">
        <f t="shared" ca="1" si="13"/>
        <v/>
      </c>
      <c r="AN303" s="31" t="str">
        <f ca="1">IF(INDEX(Tendina_Brand_per_Settore,SERVIZIO!$A$4)=$AL303,$AM303,"")</f>
        <v/>
      </c>
    </row>
    <row r="304" spans="33:40" x14ac:dyDescent="0.25">
      <c r="AG304" s="31" t="str">
        <f ca="1">IFERROR(IF(SERVIZIO!$A$3=1,IF(GETPIVOTDATA(CONCATENATE(INDEX(Tendina_Indicatori_Grafico,SERVIZIO!$A$1)),$A$1,"Brand",$A304,"Data",DATE(YEAR(INDEX(Tendina_Data,SERVIZIO!$A$2)),MONTH(INDEX(Tendina_Data,SERVIZIO!$A$2)),1),"Settore",$B304)&lt;&gt;"",GETPIVOTDATA(CONCATENATE(INDEX(Tendina_Indicatori_Grafico,SERVIZIO!$A$1)),$A$1,"Brand",$A304,"Data",DATE(YEAR(INDEX(Tendina_Data,SERVIZIO!$A$2)),MONTH(INDEX(Tendina_Data,SERVIZIO!$A$2)),1),"Settore",$B304),""),IF(AND(GETPIVOTDATA(CONCATENATE(INDEX(Tendina_Indicatori_Grafico,SERVIZIO!$A$1)),$A$1,"Brand",$A304,"Data",DATE(YEAR(INDEX(Tendina_Data,SERVIZIO!$A$2)),MONTH(INDEX(Tendina_Data,SERVIZIO!$A$2)),1),"Settore",INDEX(Tendina_Settori,SERVIZIO!$A$3))&lt;&gt;"",INDEX(Tendina_Settori,SERVIZIO!$A$3)=$B304)=TRUE,GETPIVOTDATA(CONCATENATE(INDEX(Tendina_Indicatori_Grafico,SERVIZIO!$A$1)),$A$1,"Brand",$A304,"Data",DATE(YEAR(INDEX(Tendina_Data,SERVIZIO!$A$2)),MONTH(INDEX(Tendina_Data,SERVIZIO!$A$2)),1),"Settore",INDEX(Tendina_Settori,SERVIZIO!$A$3)),"")),"")</f>
        <v/>
      </c>
      <c r="AH304" s="31" t="str">
        <f ca="1">IF(AG304&lt;&gt;"",AG304-(COUNTIF($AG$4:AG304,AG304)/10000),"")</f>
        <v/>
      </c>
      <c r="AI304" s="31" t="str">
        <f t="shared" ca="1" si="14"/>
        <v/>
      </c>
      <c r="AJ304" s="31"/>
      <c r="AK304" s="31">
        <v>301</v>
      </c>
      <c r="AL304" s="31" t="str">
        <f t="shared" ca="1" si="12"/>
        <v/>
      </c>
      <c r="AM304" s="31" t="str">
        <f t="shared" ca="1" si="13"/>
        <v/>
      </c>
      <c r="AN304" s="31" t="str">
        <f ca="1">IF(INDEX(Tendina_Brand_per_Settore,SERVIZIO!$A$4)=$AL304,$AM304,"")</f>
        <v/>
      </c>
    </row>
    <row r="305" spans="33:40" x14ac:dyDescent="0.25">
      <c r="AG305" s="31" t="str">
        <f ca="1">IFERROR(IF(SERVIZIO!$A$3=1,IF(GETPIVOTDATA(CONCATENATE(INDEX(Tendina_Indicatori_Grafico,SERVIZIO!$A$1)),$A$1,"Brand",$A305,"Data",DATE(YEAR(INDEX(Tendina_Data,SERVIZIO!$A$2)),MONTH(INDEX(Tendina_Data,SERVIZIO!$A$2)),1),"Settore",$B305)&lt;&gt;"",GETPIVOTDATA(CONCATENATE(INDEX(Tendina_Indicatori_Grafico,SERVIZIO!$A$1)),$A$1,"Brand",$A305,"Data",DATE(YEAR(INDEX(Tendina_Data,SERVIZIO!$A$2)),MONTH(INDEX(Tendina_Data,SERVIZIO!$A$2)),1),"Settore",$B305),""),IF(AND(GETPIVOTDATA(CONCATENATE(INDEX(Tendina_Indicatori_Grafico,SERVIZIO!$A$1)),$A$1,"Brand",$A305,"Data",DATE(YEAR(INDEX(Tendina_Data,SERVIZIO!$A$2)),MONTH(INDEX(Tendina_Data,SERVIZIO!$A$2)),1),"Settore",INDEX(Tendina_Settori,SERVIZIO!$A$3))&lt;&gt;"",INDEX(Tendina_Settori,SERVIZIO!$A$3)=$B305)=TRUE,GETPIVOTDATA(CONCATENATE(INDEX(Tendina_Indicatori_Grafico,SERVIZIO!$A$1)),$A$1,"Brand",$A305,"Data",DATE(YEAR(INDEX(Tendina_Data,SERVIZIO!$A$2)),MONTH(INDEX(Tendina_Data,SERVIZIO!$A$2)),1),"Settore",INDEX(Tendina_Settori,SERVIZIO!$A$3)),"")),"")</f>
        <v/>
      </c>
      <c r="AH305" s="31" t="str">
        <f ca="1">IF(AG305&lt;&gt;"",AG305-(COUNTIF($AG$4:AG305,AG305)/10000),"")</f>
        <v/>
      </c>
      <c r="AI305" s="31" t="str">
        <f t="shared" ca="1" si="14"/>
        <v/>
      </c>
      <c r="AJ305" s="31"/>
      <c r="AK305" s="31">
        <v>302</v>
      </c>
      <c r="AL305" s="31" t="str">
        <f t="shared" ca="1" si="12"/>
        <v/>
      </c>
      <c r="AM305" s="31" t="str">
        <f t="shared" ca="1" si="13"/>
        <v/>
      </c>
      <c r="AN305" s="31" t="str">
        <f ca="1">IF(INDEX(Tendina_Brand_per_Settore,SERVIZIO!$A$4)=$AL305,$AM305,"")</f>
        <v/>
      </c>
    </row>
    <row r="306" spans="33:40" x14ac:dyDescent="0.25">
      <c r="AG306" s="31" t="str">
        <f ca="1">IFERROR(IF(SERVIZIO!$A$3=1,IF(GETPIVOTDATA(CONCATENATE(INDEX(Tendina_Indicatori_Grafico,SERVIZIO!$A$1)),$A$1,"Brand",$A306,"Data",DATE(YEAR(INDEX(Tendina_Data,SERVIZIO!$A$2)),MONTH(INDEX(Tendina_Data,SERVIZIO!$A$2)),1),"Settore",$B306)&lt;&gt;"",GETPIVOTDATA(CONCATENATE(INDEX(Tendina_Indicatori_Grafico,SERVIZIO!$A$1)),$A$1,"Brand",$A306,"Data",DATE(YEAR(INDEX(Tendina_Data,SERVIZIO!$A$2)),MONTH(INDEX(Tendina_Data,SERVIZIO!$A$2)),1),"Settore",$B306),""),IF(AND(GETPIVOTDATA(CONCATENATE(INDEX(Tendina_Indicatori_Grafico,SERVIZIO!$A$1)),$A$1,"Brand",$A306,"Data",DATE(YEAR(INDEX(Tendina_Data,SERVIZIO!$A$2)),MONTH(INDEX(Tendina_Data,SERVIZIO!$A$2)),1),"Settore",INDEX(Tendina_Settori,SERVIZIO!$A$3))&lt;&gt;"",INDEX(Tendina_Settori,SERVIZIO!$A$3)=$B306)=TRUE,GETPIVOTDATA(CONCATENATE(INDEX(Tendina_Indicatori_Grafico,SERVIZIO!$A$1)),$A$1,"Brand",$A306,"Data",DATE(YEAR(INDEX(Tendina_Data,SERVIZIO!$A$2)),MONTH(INDEX(Tendina_Data,SERVIZIO!$A$2)),1),"Settore",INDEX(Tendina_Settori,SERVIZIO!$A$3)),"")),"")</f>
        <v/>
      </c>
      <c r="AH306" s="31" t="str">
        <f ca="1">IF(AG306&lt;&gt;"",AG306-(COUNTIF($AG$4:AG306,AG306)/10000),"")</f>
        <v/>
      </c>
      <c r="AI306" s="31" t="str">
        <f t="shared" ca="1" si="14"/>
        <v/>
      </c>
      <c r="AJ306" s="31"/>
      <c r="AK306" s="31">
        <v>303</v>
      </c>
      <c r="AL306" s="31" t="str">
        <f t="shared" ca="1" si="12"/>
        <v/>
      </c>
      <c r="AM306" s="31" t="str">
        <f t="shared" ca="1" si="13"/>
        <v/>
      </c>
      <c r="AN306" s="31" t="str">
        <f ca="1">IF(INDEX(Tendina_Brand_per_Settore,SERVIZIO!$A$4)=$AL306,$AM306,"")</f>
        <v/>
      </c>
    </row>
    <row r="307" spans="33:40" x14ac:dyDescent="0.25">
      <c r="AG307" s="31" t="str">
        <f ca="1">IFERROR(IF(SERVIZIO!$A$3=1,IF(GETPIVOTDATA(CONCATENATE(INDEX(Tendina_Indicatori_Grafico,SERVIZIO!$A$1)),$A$1,"Brand",$A307,"Data",DATE(YEAR(INDEX(Tendina_Data,SERVIZIO!$A$2)),MONTH(INDEX(Tendina_Data,SERVIZIO!$A$2)),1),"Settore",$B307)&lt;&gt;"",GETPIVOTDATA(CONCATENATE(INDEX(Tendina_Indicatori_Grafico,SERVIZIO!$A$1)),$A$1,"Brand",$A307,"Data",DATE(YEAR(INDEX(Tendina_Data,SERVIZIO!$A$2)),MONTH(INDEX(Tendina_Data,SERVIZIO!$A$2)),1),"Settore",$B307),""),IF(AND(GETPIVOTDATA(CONCATENATE(INDEX(Tendina_Indicatori_Grafico,SERVIZIO!$A$1)),$A$1,"Brand",$A307,"Data",DATE(YEAR(INDEX(Tendina_Data,SERVIZIO!$A$2)),MONTH(INDEX(Tendina_Data,SERVIZIO!$A$2)),1),"Settore",INDEX(Tendina_Settori,SERVIZIO!$A$3))&lt;&gt;"",INDEX(Tendina_Settori,SERVIZIO!$A$3)=$B307)=TRUE,GETPIVOTDATA(CONCATENATE(INDEX(Tendina_Indicatori_Grafico,SERVIZIO!$A$1)),$A$1,"Brand",$A307,"Data",DATE(YEAR(INDEX(Tendina_Data,SERVIZIO!$A$2)),MONTH(INDEX(Tendina_Data,SERVIZIO!$A$2)),1),"Settore",INDEX(Tendina_Settori,SERVIZIO!$A$3)),"")),"")</f>
        <v/>
      </c>
      <c r="AH307" s="31" t="str">
        <f ca="1">IF(AG307&lt;&gt;"",AG307-(COUNTIF($AG$4:AG307,AG307)/10000),"")</f>
        <v/>
      </c>
      <c r="AI307" s="31" t="str">
        <f t="shared" ca="1" si="14"/>
        <v/>
      </c>
      <c r="AJ307" s="31"/>
      <c r="AK307" s="31">
        <v>304</v>
      </c>
      <c r="AL307" s="31" t="str">
        <f t="shared" ca="1" si="12"/>
        <v/>
      </c>
      <c r="AM307" s="31" t="str">
        <f t="shared" ca="1" si="13"/>
        <v/>
      </c>
      <c r="AN307" s="31" t="str">
        <f ca="1">IF(INDEX(Tendina_Brand_per_Settore,SERVIZIO!$A$4)=$AL307,$AM307,"")</f>
        <v/>
      </c>
    </row>
    <row r="308" spans="33:40" x14ac:dyDescent="0.25">
      <c r="AG308" s="31" t="str">
        <f ca="1">IFERROR(IF(SERVIZIO!$A$3=1,IF(GETPIVOTDATA(CONCATENATE(INDEX(Tendina_Indicatori_Grafico,SERVIZIO!$A$1)),$A$1,"Brand",$A308,"Data",DATE(YEAR(INDEX(Tendina_Data,SERVIZIO!$A$2)),MONTH(INDEX(Tendina_Data,SERVIZIO!$A$2)),1),"Settore",$B308)&lt;&gt;"",GETPIVOTDATA(CONCATENATE(INDEX(Tendina_Indicatori_Grafico,SERVIZIO!$A$1)),$A$1,"Brand",$A308,"Data",DATE(YEAR(INDEX(Tendina_Data,SERVIZIO!$A$2)),MONTH(INDEX(Tendina_Data,SERVIZIO!$A$2)),1),"Settore",$B308),""),IF(AND(GETPIVOTDATA(CONCATENATE(INDEX(Tendina_Indicatori_Grafico,SERVIZIO!$A$1)),$A$1,"Brand",$A308,"Data",DATE(YEAR(INDEX(Tendina_Data,SERVIZIO!$A$2)),MONTH(INDEX(Tendina_Data,SERVIZIO!$A$2)),1),"Settore",INDEX(Tendina_Settori,SERVIZIO!$A$3))&lt;&gt;"",INDEX(Tendina_Settori,SERVIZIO!$A$3)=$B308)=TRUE,GETPIVOTDATA(CONCATENATE(INDEX(Tendina_Indicatori_Grafico,SERVIZIO!$A$1)),$A$1,"Brand",$A308,"Data",DATE(YEAR(INDEX(Tendina_Data,SERVIZIO!$A$2)),MONTH(INDEX(Tendina_Data,SERVIZIO!$A$2)),1),"Settore",INDEX(Tendina_Settori,SERVIZIO!$A$3)),"")),"")</f>
        <v/>
      </c>
      <c r="AH308" s="31" t="str">
        <f ca="1">IF(AG308&lt;&gt;"",AG308-(COUNTIF($AG$4:AG308,AG308)/10000),"")</f>
        <v/>
      </c>
      <c r="AI308" s="31" t="str">
        <f t="shared" ca="1" si="14"/>
        <v/>
      </c>
      <c r="AJ308" s="31"/>
      <c r="AK308" s="31">
        <v>305</v>
      </c>
      <c r="AL308" s="31" t="str">
        <f t="shared" ca="1" si="12"/>
        <v/>
      </c>
      <c r="AM308" s="31" t="str">
        <f t="shared" ca="1" si="13"/>
        <v/>
      </c>
      <c r="AN308" s="31" t="str">
        <f ca="1">IF(INDEX(Tendina_Brand_per_Settore,SERVIZIO!$A$4)=$AL308,$AM308,"")</f>
        <v/>
      </c>
    </row>
    <row r="309" spans="33:40" x14ac:dyDescent="0.25">
      <c r="AG309" s="31" t="str">
        <f ca="1">IFERROR(IF(SERVIZIO!$A$3=1,IF(GETPIVOTDATA(CONCATENATE(INDEX(Tendina_Indicatori_Grafico,SERVIZIO!$A$1)),$A$1,"Brand",$A309,"Data",DATE(YEAR(INDEX(Tendina_Data,SERVIZIO!$A$2)),MONTH(INDEX(Tendina_Data,SERVIZIO!$A$2)),1),"Settore",$B309)&lt;&gt;"",GETPIVOTDATA(CONCATENATE(INDEX(Tendina_Indicatori_Grafico,SERVIZIO!$A$1)),$A$1,"Brand",$A309,"Data",DATE(YEAR(INDEX(Tendina_Data,SERVIZIO!$A$2)),MONTH(INDEX(Tendina_Data,SERVIZIO!$A$2)),1),"Settore",$B309),""),IF(AND(GETPIVOTDATA(CONCATENATE(INDEX(Tendina_Indicatori_Grafico,SERVIZIO!$A$1)),$A$1,"Brand",$A309,"Data",DATE(YEAR(INDEX(Tendina_Data,SERVIZIO!$A$2)),MONTH(INDEX(Tendina_Data,SERVIZIO!$A$2)),1),"Settore",INDEX(Tendina_Settori,SERVIZIO!$A$3))&lt;&gt;"",INDEX(Tendina_Settori,SERVIZIO!$A$3)=$B309)=TRUE,GETPIVOTDATA(CONCATENATE(INDEX(Tendina_Indicatori_Grafico,SERVIZIO!$A$1)),$A$1,"Brand",$A309,"Data",DATE(YEAR(INDEX(Tendina_Data,SERVIZIO!$A$2)),MONTH(INDEX(Tendina_Data,SERVIZIO!$A$2)),1),"Settore",INDEX(Tendina_Settori,SERVIZIO!$A$3)),"")),"")</f>
        <v/>
      </c>
      <c r="AH309" s="31" t="str">
        <f ca="1">IF(AG309&lt;&gt;"",AG309-(COUNTIF($AG$4:AG309,AG309)/10000),"")</f>
        <v/>
      </c>
      <c r="AI309" s="31" t="str">
        <f t="shared" ca="1" si="14"/>
        <v/>
      </c>
      <c r="AJ309" s="31"/>
      <c r="AK309" s="31">
        <v>306</v>
      </c>
      <c r="AL309" s="31" t="str">
        <f t="shared" ca="1" si="12"/>
        <v/>
      </c>
      <c r="AM309" s="31" t="str">
        <f t="shared" ca="1" si="13"/>
        <v/>
      </c>
      <c r="AN309" s="31" t="str">
        <f ca="1">IF(INDEX(Tendina_Brand_per_Settore,SERVIZIO!$A$4)=$AL309,$AM309,"")</f>
        <v/>
      </c>
    </row>
    <row r="310" spans="33:40" x14ac:dyDescent="0.25">
      <c r="AG310" s="31" t="str">
        <f ca="1">IFERROR(IF(SERVIZIO!$A$3=1,IF(GETPIVOTDATA(CONCATENATE(INDEX(Tendina_Indicatori_Grafico,SERVIZIO!$A$1)),$A$1,"Brand",$A310,"Data",DATE(YEAR(INDEX(Tendina_Data,SERVIZIO!$A$2)),MONTH(INDEX(Tendina_Data,SERVIZIO!$A$2)),1),"Settore",$B310)&lt;&gt;"",GETPIVOTDATA(CONCATENATE(INDEX(Tendina_Indicatori_Grafico,SERVIZIO!$A$1)),$A$1,"Brand",$A310,"Data",DATE(YEAR(INDEX(Tendina_Data,SERVIZIO!$A$2)),MONTH(INDEX(Tendina_Data,SERVIZIO!$A$2)),1),"Settore",$B310),""),IF(AND(GETPIVOTDATA(CONCATENATE(INDEX(Tendina_Indicatori_Grafico,SERVIZIO!$A$1)),$A$1,"Brand",$A310,"Data",DATE(YEAR(INDEX(Tendina_Data,SERVIZIO!$A$2)),MONTH(INDEX(Tendina_Data,SERVIZIO!$A$2)),1),"Settore",INDEX(Tendina_Settori,SERVIZIO!$A$3))&lt;&gt;"",INDEX(Tendina_Settori,SERVIZIO!$A$3)=$B310)=TRUE,GETPIVOTDATA(CONCATENATE(INDEX(Tendina_Indicatori_Grafico,SERVIZIO!$A$1)),$A$1,"Brand",$A310,"Data",DATE(YEAR(INDEX(Tendina_Data,SERVIZIO!$A$2)),MONTH(INDEX(Tendina_Data,SERVIZIO!$A$2)),1),"Settore",INDEX(Tendina_Settori,SERVIZIO!$A$3)),"")),"")</f>
        <v/>
      </c>
      <c r="AH310" s="31" t="str">
        <f ca="1">IF(AG310&lt;&gt;"",AG310-(COUNTIF($AG$4:AG310,AG310)/10000),"")</f>
        <v/>
      </c>
      <c r="AI310" s="31" t="str">
        <f t="shared" ca="1" si="14"/>
        <v/>
      </c>
      <c r="AJ310" s="31"/>
      <c r="AK310" s="31">
        <v>307</v>
      </c>
      <c r="AL310" s="31" t="str">
        <f t="shared" ca="1" si="12"/>
        <v/>
      </c>
      <c r="AM310" s="31" t="str">
        <f t="shared" ca="1" si="13"/>
        <v/>
      </c>
      <c r="AN310" s="31" t="str">
        <f ca="1">IF(INDEX(Tendina_Brand_per_Settore,SERVIZIO!$A$4)=$AL310,$AM310,"")</f>
        <v/>
      </c>
    </row>
    <row r="311" spans="33:40" x14ac:dyDescent="0.25">
      <c r="AG311" s="31" t="str">
        <f ca="1">IFERROR(IF(SERVIZIO!$A$3=1,IF(GETPIVOTDATA(CONCATENATE(INDEX(Tendina_Indicatori_Grafico,SERVIZIO!$A$1)),$A$1,"Brand",$A311,"Data",DATE(YEAR(INDEX(Tendina_Data,SERVIZIO!$A$2)),MONTH(INDEX(Tendina_Data,SERVIZIO!$A$2)),1),"Settore",$B311)&lt;&gt;"",GETPIVOTDATA(CONCATENATE(INDEX(Tendina_Indicatori_Grafico,SERVIZIO!$A$1)),$A$1,"Brand",$A311,"Data",DATE(YEAR(INDEX(Tendina_Data,SERVIZIO!$A$2)),MONTH(INDEX(Tendina_Data,SERVIZIO!$A$2)),1),"Settore",$B311),""),IF(AND(GETPIVOTDATA(CONCATENATE(INDEX(Tendina_Indicatori_Grafico,SERVIZIO!$A$1)),$A$1,"Brand",$A311,"Data",DATE(YEAR(INDEX(Tendina_Data,SERVIZIO!$A$2)),MONTH(INDEX(Tendina_Data,SERVIZIO!$A$2)),1),"Settore",INDEX(Tendina_Settori,SERVIZIO!$A$3))&lt;&gt;"",INDEX(Tendina_Settori,SERVIZIO!$A$3)=$B311)=TRUE,GETPIVOTDATA(CONCATENATE(INDEX(Tendina_Indicatori_Grafico,SERVIZIO!$A$1)),$A$1,"Brand",$A311,"Data",DATE(YEAR(INDEX(Tendina_Data,SERVIZIO!$A$2)),MONTH(INDEX(Tendina_Data,SERVIZIO!$A$2)),1),"Settore",INDEX(Tendina_Settori,SERVIZIO!$A$3)),"")),"")</f>
        <v/>
      </c>
      <c r="AH311" s="31" t="str">
        <f ca="1">IF(AG311&lt;&gt;"",AG311-(COUNTIF($AG$4:AG311,AG311)/10000),"")</f>
        <v/>
      </c>
      <c r="AI311" s="31" t="str">
        <f t="shared" ca="1" si="14"/>
        <v/>
      </c>
      <c r="AJ311" s="31"/>
      <c r="AK311" s="31">
        <v>308</v>
      </c>
      <c r="AL311" s="31" t="str">
        <f t="shared" ca="1" si="12"/>
        <v/>
      </c>
      <c r="AM311" s="31" t="str">
        <f t="shared" ca="1" si="13"/>
        <v/>
      </c>
      <c r="AN311" s="31" t="str">
        <f ca="1">IF(INDEX(Tendina_Brand_per_Settore,SERVIZIO!$A$4)=$AL311,$AM311,"")</f>
        <v/>
      </c>
    </row>
    <row r="312" spans="33:40" x14ac:dyDescent="0.25">
      <c r="AG312" s="31" t="str">
        <f ca="1">IFERROR(IF(SERVIZIO!$A$3=1,IF(GETPIVOTDATA(CONCATENATE(INDEX(Tendina_Indicatori_Grafico,SERVIZIO!$A$1)),$A$1,"Brand",$A312,"Data",DATE(YEAR(INDEX(Tendina_Data,SERVIZIO!$A$2)),MONTH(INDEX(Tendina_Data,SERVIZIO!$A$2)),1),"Settore",$B312)&lt;&gt;"",GETPIVOTDATA(CONCATENATE(INDEX(Tendina_Indicatori_Grafico,SERVIZIO!$A$1)),$A$1,"Brand",$A312,"Data",DATE(YEAR(INDEX(Tendina_Data,SERVIZIO!$A$2)),MONTH(INDEX(Tendina_Data,SERVIZIO!$A$2)),1),"Settore",$B312),""),IF(AND(GETPIVOTDATA(CONCATENATE(INDEX(Tendina_Indicatori_Grafico,SERVIZIO!$A$1)),$A$1,"Brand",$A312,"Data",DATE(YEAR(INDEX(Tendina_Data,SERVIZIO!$A$2)),MONTH(INDEX(Tendina_Data,SERVIZIO!$A$2)),1),"Settore",INDEX(Tendina_Settori,SERVIZIO!$A$3))&lt;&gt;"",INDEX(Tendina_Settori,SERVIZIO!$A$3)=$B312)=TRUE,GETPIVOTDATA(CONCATENATE(INDEX(Tendina_Indicatori_Grafico,SERVIZIO!$A$1)),$A$1,"Brand",$A312,"Data",DATE(YEAR(INDEX(Tendina_Data,SERVIZIO!$A$2)),MONTH(INDEX(Tendina_Data,SERVIZIO!$A$2)),1),"Settore",INDEX(Tendina_Settori,SERVIZIO!$A$3)),"")),"")</f>
        <v/>
      </c>
      <c r="AH312" s="31" t="str">
        <f ca="1">IF(AG312&lt;&gt;"",AG312-(COUNTIF($AG$4:AG312,AG312)/10000),"")</f>
        <v/>
      </c>
      <c r="AI312" s="31" t="str">
        <f t="shared" ca="1" si="14"/>
        <v/>
      </c>
      <c r="AJ312" s="31"/>
      <c r="AK312" s="31">
        <v>309</v>
      </c>
      <c r="AL312" s="31" t="str">
        <f t="shared" ca="1" si="12"/>
        <v/>
      </c>
      <c r="AM312" s="31" t="str">
        <f t="shared" ca="1" si="13"/>
        <v/>
      </c>
      <c r="AN312" s="31" t="str">
        <f ca="1">IF(INDEX(Tendina_Brand_per_Settore,SERVIZIO!$A$4)=$AL312,$AM312,"")</f>
        <v/>
      </c>
    </row>
    <row r="313" spans="33:40" x14ac:dyDescent="0.25">
      <c r="AG313" s="31" t="str">
        <f ca="1">IFERROR(IF(SERVIZIO!$A$3=1,IF(GETPIVOTDATA(CONCATENATE(INDEX(Tendina_Indicatori_Grafico,SERVIZIO!$A$1)),$A$1,"Brand",$A313,"Data",DATE(YEAR(INDEX(Tendina_Data,SERVIZIO!$A$2)),MONTH(INDEX(Tendina_Data,SERVIZIO!$A$2)),1),"Settore",$B313)&lt;&gt;"",GETPIVOTDATA(CONCATENATE(INDEX(Tendina_Indicatori_Grafico,SERVIZIO!$A$1)),$A$1,"Brand",$A313,"Data",DATE(YEAR(INDEX(Tendina_Data,SERVIZIO!$A$2)),MONTH(INDEX(Tendina_Data,SERVIZIO!$A$2)),1),"Settore",$B313),""),IF(AND(GETPIVOTDATA(CONCATENATE(INDEX(Tendina_Indicatori_Grafico,SERVIZIO!$A$1)),$A$1,"Brand",$A313,"Data",DATE(YEAR(INDEX(Tendina_Data,SERVIZIO!$A$2)),MONTH(INDEX(Tendina_Data,SERVIZIO!$A$2)),1),"Settore",INDEX(Tendina_Settori,SERVIZIO!$A$3))&lt;&gt;"",INDEX(Tendina_Settori,SERVIZIO!$A$3)=$B313)=TRUE,GETPIVOTDATA(CONCATENATE(INDEX(Tendina_Indicatori_Grafico,SERVIZIO!$A$1)),$A$1,"Brand",$A313,"Data",DATE(YEAR(INDEX(Tendina_Data,SERVIZIO!$A$2)),MONTH(INDEX(Tendina_Data,SERVIZIO!$A$2)),1),"Settore",INDEX(Tendina_Settori,SERVIZIO!$A$3)),"")),"")</f>
        <v/>
      </c>
      <c r="AH313" s="31" t="str">
        <f ca="1">IF(AG313&lt;&gt;"",AG313-(COUNTIF($AG$4:AG313,AG313)/10000),"")</f>
        <v/>
      </c>
      <c r="AI313" s="31" t="str">
        <f t="shared" ca="1" si="14"/>
        <v/>
      </c>
      <c r="AJ313" s="31"/>
      <c r="AK313" s="31">
        <v>310</v>
      </c>
      <c r="AL313" s="31" t="str">
        <f t="shared" ca="1" si="12"/>
        <v/>
      </c>
      <c r="AM313" s="31" t="str">
        <f t="shared" ca="1" si="13"/>
        <v/>
      </c>
      <c r="AN313" s="31" t="str">
        <f ca="1">IF(INDEX(Tendina_Brand_per_Settore,SERVIZIO!$A$4)=$AL313,$AM313,"")</f>
        <v/>
      </c>
    </row>
    <row r="314" spans="33:40" x14ac:dyDescent="0.25">
      <c r="AG314" s="31" t="str">
        <f ca="1">IFERROR(IF(SERVIZIO!$A$3=1,IF(GETPIVOTDATA(CONCATENATE(INDEX(Tendina_Indicatori_Grafico,SERVIZIO!$A$1)),$A$1,"Brand",$A314,"Data",DATE(YEAR(INDEX(Tendina_Data,SERVIZIO!$A$2)),MONTH(INDEX(Tendina_Data,SERVIZIO!$A$2)),1),"Settore",$B314)&lt;&gt;"",GETPIVOTDATA(CONCATENATE(INDEX(Tendina_Indicatori_Grafico,SERVIZIO!$A$1)),$A$1,"Brand",$A314,"Data",DATE(YEAR(INDEX(Tendina_Data,SERVIZIO!$A$2)),MONTH(INDEX(Tendina_Data,SERVIZIO!$A$2)),1),"Settore",$B314),""),IF(AND(GETPIVOTDATA(CONCATENATE(INDEX(Tendina_Indicatori_Grafico,SERVIZIO!$A$1)),$A$1,"Brand",$A314,"Data",DATE(YEAR(INDEX(Tendina_Data,SERVIZIO!$A$2)),MONTH(INDEX(Tendina_Data,SERVIZIO!$A$2)),1),"Settore",INDEX(Tendina_Settori,SERVIZIO!$A$3))&lt;&gt;"",INDEX(Tendina_Settori,SERVIZIO!$A$3)=$B314)=TRUE,GETPIVOTDATA(CONCATENATE(INDEX(Tendina_Indicatori_Grafico,SERVIZIO!$A$1)),$A$1,"Brand",$A314,"Data",DATE(YEAR(INDEX(Tendina_Data,SERVIZIO!$A$2)),MONTH(INDEX(Tendina_Data,SERVIZIO!$A$2)),1),"Settore",INDEX(Tendina_Settori,SERVIZIO!$A$3)),"")),"")</f>
        <v/>
      </c>
      <c r="AH314" s="31" t="str">
        <f ca="1">IF(AG314&lt;&gt;"",AG314-(COUNTIF($AG$4:AG314,AG314)/10000),"")</f>
        <v/>
      </c>
      <c r="AI314" s="31" t="str">
        <f t="shared" ca="1" si="14"/>
        <v/>
      </c>
      <c r="AJ314" s="31"/>
      <c r="AK314" s="31">
        <v>311</v>
      </c>
      <c r="AL314" s="31" t="str">
        <f t="shared" ca="1" si="12"/>
        <v/>
      </c>
      <c r="AM314" s="31" t="str">
        <f t="shared" ca="1" si="13"/>
        <v/>
      </c>
      <c r="AN314" s="31" t="str">
        <f ca="1">IF(INDEX(Tendina_Brand_per_Settore,SERVIZIO!$A$4)=$AL314,$AM314,"")</f>
        <v/>
      </c>
    </row>
    <row r="315" spans="33:40" x14ac:dyDescent="0.25">
      <c r="AG315" s="31" t="str">
        <f ca="1">IFERROR(IF(SERVIZIO!$A$3=1,IF(GETPIVOTDATA(CONCATENATE(INDEX(Tendina_Indicatori_Grafico,SERVIZIO!$A$1)),$A$1,"Brand",$A315,"Data",DATE(YEAR(INDEX(Tendina_Data,SERVIZIO!$A$2)),MONTH(INDEX(Tendina_Data,SERVIZIO!$A$2)),1),"Settore",$B315)&lt;&gt;"",GETPIVOTDATA(CONCATENATE(INDEX(Tendina_Indicatori_Grafico,SERVIZIO!$A$1)),$A$1,"Brand",$A315,"Data",DATE(YEAR(INDEX(Tendina_Data,SERVIZIO!$A$2)),MONTH(INDEX(Tendina_Data,SERVIZIO!$A$2)),1),"Settore",$B315),""),IF(AND(GETPIVOTDATA(CONCATENATE(INDEX(Tendina_Indicatori_Grafico,SERVIZIO!$A$1)),$A$1,"Brand",$A315,"Data",DATE(YEAR(INDEX(Tendina_Data,SERVIZIO!$A$2)),MONTH(INDEX(Tendina_Data,SERVIZIO!$A$2)),1),"Settore",INDEX(Tendina_Settori,SERVIZIO!$A$3))&lt;&gt;"",INDEX(Tendina_Settori,SERVIZIO!$A$3)=$B315)=TRUE,GETPIVOTDATA(CONCATENATE(INDEX(Tendina_Indicatori_Grafico,SERVIZIO!$A$1)),$A$1,"Brand",$A315,"Data",DATE(YEAR(INDEX(Tendina_Data,SERVIZIO!$A$2)),MONTH(INDEX(Tendina_Data,SERVIZIO!$A$2)),1),"Settore",INDEX(Tendina_Settori,SERVIZIO!$A$3)),"")),"")</f>
        <v/>
      </c>
      <c r="AH315" s="31" t="str">
        <f ca="1">IF(AG315&lt;&gt;"",AG315-(COUNTIF($AG$4:AG315,AG315)/10000),"")</f>
        <v/>
      </c>
      <c r="AI315" s="31" t="str">
        <f t="shared" ca="1" si="14"/>
        <v/>
      </c>
      <c r="AJ315" s="31"/>
      <c r="AK315" s="31">
        <v>312</v>
      </c>
      <c r="AL315" s="31" t="str">
        <f t="shared" ca="1" si="12"/>
        <v/>
      </c>
      <c r="AM315" s="31" t="str">
        <f t="shared" ca="1" si="13"/>
        <v/>
      </c>
      <c r="AN315" s="31" t="str">
        <f ca="1">IF(INDEX(Tendina_Brand_per_Settore,SERVIZIO!$A$4)=$AL315,$AM315,"")</f>
        <v/>
      </c>
    </row>
    <row r="316" spans="33:40" x14ac:dyDescent="0.25">
      <c r="AG316" s="31" t="str">
        <f ca="1">IFERROR(IF(SERVIZIO!$A$3=1,IF(GETPIVOTDATA(CONCATENATE(INDEX(Tendina_Indicatori_Grafico,SERVIZIO!$A$1)),$A$1,"Brand",$A316,"Data",DATE(YEAR(INDEX(Tendina_Data,SERVIZIO!$A$2)),MONTH(INDEX(Tendina_Data,SERVIZIO!$A$2)),1),"Settore",$B316)&lt;&gt;"",GETPIVOTDATA(CONCATENATE(INDEX(Tendina_Indicatori_Grafico,SERVIZIO!$A$1)),$A$1,"Brand",$A316,"Data",DATE(YEAR(INDEX(Tendina_Data,SERVIZIO!$A$2)),MONTH(INDEX(Tendina_Data,SERVIZIO!$A$2)),1),"Settore",$B316),""),IF(AND(GETPIVOTDATA(CONCATENATE(INDEX(Tendina_Indicatori_Grafico,SERVIZIO!$A$1)),$A$1,"Brand",$A316,"Data",DATE(YEAR(INDEX(Tendina_Data,SERVIZIO!$A$2)),MONTH(INDEX(Tendina_Data,SERVIZIO!$A$2)),1),"Settore",INDEX(Tendina_Settori,SERVIZIO!$A$3))&lt;&gt;"",INDEX(Tendina_Settori,SERVIZIO!$A$3)=$B316)=TRUE,GETPIVOTDATA(CONCATENATE(INDEX(Tendina_Indicatori_Grafico,SERVIZIO!$A$1)),$A$1,"Brand",$A316,"Data",DATE(YEAR(INDEX(Tendina_Data,SERVIZIO!$A$2)),MONTH(INDEX(Tendina_Data,SERVIZIO!$A$2)),1),"Settore",INDEX(Tendina_Settori,SERVIZIO!$A$3)),"")),"")</f>
        <v/>
      </c>
      <c r="AH316" s="31" t="str">
        <f ca="1">IF(AG316&lt;&gt;"",AG316-(COUNTIF($AG$4:AG316,AG316)/10000),"")</f>
        <v/>
      </c>
      <c r="AI316" s="31" t="str">
        <f t="shared" ca="1" si="14"/>
        <v/>
      </c>
      <c r="AJ316" s="31"/>
      <c r="AK316" s="31">
        <v>313</v>
      </c>
      <c r="AL316" s="31" t="str">
        <f t="shared" ca="1" si="12"/>
        <v/>
      </c>
      <c r="AM316" s="31" t="str">
        <f t="shared" ca="1" si="13"/>
        <v/>
      </c>
      <c r="AN316" s="31" t="str">
        <f ca="1">IF(INDEX(Tendina_Brand_per_Settore,SERVIZIO!$A$4)=$AL316,$AM316,"")</f>
        <v/>
      </c>
    </row>
    <row r="317" spans="33:40" x14ac:dyDescent="0.25">
      <c r="AG317" s="31" t="str">
        <f ca="1">IFERROR(IF(SERVIZIO!$A$3=1,IF(GETPIVOTDATA(CONCATENATE(INDEX(Tendina_Indicatori_Grafico,SERVIZIO!$A$1)),$A$1,"Brand",$A317,"Data",DATE(YEAR(INDEX(Tendina_Data,SERVIZIO!$A$2)),MONTH(INDEX(Tendina_Data,SERVIZIO!$A$2)),1),"Settore",$B317)&lt;&gt;"",GETPIVOTDATA(CONCATENATE(INDEX(Tendina_Indicatori_Grafico,SERVIZIO!$A$1)),$A$1,"Brand",$A317,"Data",DATE(YEAR(INDEX(Tendina_Data,SERVIZIO!$A$2)),MONTH(INDEX(Tendina_Data,SERVIZIO!$A$2)),1),"Settore",$B317),""),IF(AND(GETPIVOTDATA(CONCATENATE(INDEX(Tendina_Indicatori_Grafico,SERVIZIO!$A$1)),$A$1,"Brand",$A317,"Data",DATE(YEAR(INDEX(Tendina_Data,SERVIZIO!$A$2)),MONTH(INDEX(Tendina_Data,SERVIZIO!$A$2)),1),"Settore",INDEX(Tendina_Settori,SERVIZIO!$A$3))&lt;&gt;"",INDEX(Tendina_Settori,SERVIZIO!$A$3)=$B317)=TRUE,GETPIVOTDATA(CONCATENATE(INDEX(Tendina_Indicatori_Grafico,SERVIZIO!$A$1)),$A$1,"Brand",$A317,"Data",DATE(YEAR(INDEX(Tendina_Data,SERVIZIO!$A$2)),MONTH(INDEX(Tendina_Data,SERVIZIO!$A$2)),1),"Settore",INDEX(Tendina_Settori,SERVIZIO!$A$3)),"")),"")</f>
        <v/>
      </c>
      <c r="AH317" s="31" t="str">
        <f ca="1">IF(AG317&lt;&gt;"",AG317-(COUNTIF($AG$4:AG317,AG317)/10000),"")</f>
        <v/>
      </c>
      <c r="AI317" s="31" t="str">
        <f t="shared" ca="1" si="14"/>
        <v/>
      </c>
      <c r="AJ317" s="31"/>
      <c r="AK317" s="31">
        <v>314</v>
      </c>
      <c r="AL317" s="31" t="str">
        <f t="shared" ca="1" si="12"/>
        <v/>
      </c>
      <c r="AM317" s="31" t="str">
        <f t="shared" ca="1" si="13"/>
        <v/>
      </c>
      <c r="AN317" s="31" t="str">
        <f ca="1">IF(INDEX(Tendina_Brand_per_Settore,SERVIZIO!$A$4)=$AL317,$AM317,"")</f>
        <v/>
      </c>
    </row>
    <row r="318" spans="33:40" x14ac:dyDescent="0.25">
      <c r="AG318" s="31" t="str">
        <f ca="1">IFERROR(IF(SERVIZIO!$A$3=1,IF(GETPIVOTDATA(CONCATENATE(INDEX(Tendina_Indicatori_Grafico,SERVIZIO!$A$1)),$A$1,"Brand",$A318,"Data",DATE(YEAR(INDEX(Tendina_Data,SERVIZIO!$A$2)),MONTH(INDEX(Tendina_Data,SERVIZIO!$A$2)),1),"Settore",$B318)&lt;&gt;"",GETPIVOTDATA(CONCATENATE(INDEX(Tendina_Indicatori_Grafico,SERVIZIO!$A$1)),$A$1,"Brand",$A318,"Data",DATE(YEAR(INDEX(Tendina_Data,SERVIZIO!$A$2)),MONTH(INDEX(Tendina_Data,SERVIZIO!$A$2)),1),"Settore",$B318),""),IF(AND(GETPIVOTDATA(CONCATENATE(INDEX(Tendina_Indicatori_Grafico,SERVIZIO!$A$1)),$A$1,"Brand",$A318,"Data",DATE(YEAR(INDEX(Tendina_Data,SERVIZIO!$A$2)),MONTH(INDEX(Tendina_Data,SERVIZIO!$A$2)),1),"Settore",INDEX(Tendina_Settori,SERVIZIO!$A$3))&lt;&gt;"",INDEX(Tendina_Settori,SERVIZIO!$A$3)=$B318)=TRUE,GETPIVOTDATA(CONCATENATE(INDEX(Tendina_Indicatori_Grafico,SERVIZIO!$A$1)),$A$1,"Brand",$A318,"Data",DATE(YEAR(INDEX(Tendina_Data,SERVIZIO!$A$2)),MONTH(INDEX(Tendina_Data,SERVIZIO!$A$2)),1),"Settore",INDEX(Tendina_Settori,SERVIZIO!$A$3)),"")),"")</f>
        <v/>
      </c>
      <c r="AH318" s="31" t="str">
        <f ca="1">IF(AG318&lt;&gt;"",AG318-(COUNTIF($AG$4:AG318,AG318)/10000),"")</f>
        <v/>
      </c>
      <c r="AI318" s="31" t="str">
        <f t="shared" ca="1" si="14"/>
        <v/>
      </c>
      <c r="AJ318" s="31"/>
      <c r="AK318" s="31">
        <v>315</v>
      </c>
      <c r="AL318" s="31" t="str">
        <f t="shared" ca="1" si="12"/>
        <v/>
      </c>
      <c r="AM318" s="31" t="str">
        <f t="shared" ca="1" si="13"/>
        <v/>
      </c>
      <c r="AN318" s="31" t="str">
        <f ca="1">IF(INDEX(Tendina_Brand_per_Settore,SERVIZIO!$A$4)=$AL318,$AM318,"")</f>
        <v/>
      </c>
    </row>
    <row r="319" spans="33:40" x14ac:dyDescent="0.25">
      <c r="AG319" s="31" t="str">
        <f ca="1">IFERROR(IF(SERVIZIO!$A$3=1,IF(GETPIVOTDATA(CONCATENATE(INDEX(Tendina_Indicatori_Grafico,SERVIZIO!$A$1)),$A$1,"Brand",$A319,"Data",DATE(YEAR(INDEX(Tendina_Data,SERVIZIO!$A$2)),MONTH(INDEX(Tendina_Data,SERVIZIO!$A$2)),1),"Settore",$B319)&lt;&gt;"",GETPIVOTDATA(CONCATENATE(INDEX(Tendina_Indicatori_Grafico,SERVIZIO!$A$1)),$A$1,"Brand",$A319,"Data",DATE(YEAR(INDEX(Tendina_Data,SERVIZIO!$A$2)),MONTH(INDEX(Tendina_Data,SERVIZIO!$A$2)),1),"Settore",$B319),""),IF(AND(GETPIVOTDATA(CONCATENATE(INDEX(Tendina_Indicatori_Grafico,SERVIZIO!$A$1)),$A$1,"Brand",$A319,"Data",DATE(YEAR(INDEX(Tendina_Data,SERVIZIO!$A$2)),MONTH(INDEX(Tendina_Data,SERVIZIO!$A$2)),1),"Settore",INDEX(Tendina_Settori,SERVIZIO!$A$3))&lt;&gt;"",INDEX(Tendina_Settori,SERVIZIO!$A$3)=$B319)=TRUE,GETPIVOTDATA(CONCATENATE(INDEX(Tendina_Indicatori_Grafico,SERVIZIO!$A$1)),$A$1,"Brand",$A319,"Data",DATE(YEAR(INDEX(Tendina_Data,SERVIZIO!$A$2)),MONTH(INDEX(Tendina_Data,SERVIZIO!$A$2)),1),"Settore",INDEX(Tendina_Settori,SERVIZIO!$A$3)),"")),"")</f>
        <v/>
      </c>
      <c r="AH319" s="31" t="str">
        <f ca="1">IF(AG319&lt;&gt;"",AG319-(COUNTIF($AG$4:AG319,AG319)/10000),"")</f>
        <v/>
      </c>
      <c r="AI319" s="31" t="str">
        <f t="shared" ca="1" si="14"/>
        <v/>
      </c>
      <c r="AJ319" s="31"/>
      <c r="AK319" s="31">
        <v>316</v>
      </c>
      <c r="AL319" s="31" t="str">
        <f t="shared" ca="1" si="12"/>
        <v/>
      </c>
      <c r="AM319" s="31" t="str">
        <f t="shared" ca="1" si="13"/>
        <v/>
      </c>
      <c r="AN319" s="31" t="str">
        <f ca="1">IF(INDEX(Tendina_Brand_per_Settore,SERVIZIO!$A$4)=$AL319,$AM319,"")</f>
        <v/>
      </c>
    </row>
    <row r="320" spans="33:40" x14ac:dyDescent="0.25">
      <c r="AG320" s="31" t="str">
        <f ca="1">IFERROR(IF(SERVIZIO!$A$3=1,IF(GETPIVOTDATA(CONCATENATE(INDEX(Tendina_Indicatori_Grafico,SERVIZIO!$A$1)),$A$1,"Brand",$A320,"Data",DATE(YEAR(INDEX(Tendina_Data,SERVIZIO!$A$2)),MONTH(INDEX(Tendina_Data,SERVIZIO!$A$2)),1),"Settore",$B320)&lt;&gt;"",GETPIVOTDATA(CONCATENATE(INDEX(Tendina_Indicatori_Grafico,SERVIZIO!$A$1)),$A$1,"Brand",$A320,"Data",DATE(YEAR(INDEX(Tendina_Data,SERVIZIO!$A$2)),MONTH(INDEX(Tendina_Data,SERVIZIO!$A$2)),1),"Settore",$B320),""),IF(AND(GETPIVOTDATA(CONCATENATE(INDEX(Tendina_Indicatori_Grafico,SERVIZIO!$A$1)),$A$1,"Brand",$A320,"Data",DATE(YEAR(INDEX(Tendina_Data,SERVIZIO!$A$2)),MONTH(INDEX(Tendina_Data,SERVIZIO!$A$2)),1),"Settore",INDEX(Tendina_Settori,SERVIZIO!$A$3))&lt;&gt;"",INDEX(Tendina_Settori,SERVIZIO!$A$3)=$B320)=TRUE,GETPIVOTDATA(CONCATENATE(INDEX(Tendina_Indicatori_Grafico,SERVIZIO!$A$1)),$A$1,"Brand",$A320,"Data",DATE(YEAR(INDEX(Tendina_Data,SERVIZIO!$A$2)),MONTH(INDEX(Tendina_Data,SERVIZIO!$A$2)),1),"Settore",INDEX(Tendina_Settori,SERVIZIO!$A$3)),"")),"")</f>
        <v/>
      </c>
      <c r="AH320" s="31" t="str">
        <f ca="1">IF(AG320&lt;&gt;"",AG320-(COUNTIF($AG$4:AG320,AG320)/10000),"")</f>
        <v/>
      </c>
      <c r="AI320" s="31" t="str">
        <f t="shared" ca="1" si="14"/>
        <v/>
      </c>
      <c r="AJ320" s="31"/>
      <c r="AK320" s="31">
        <v>317</v>
      </c>
      <c r="AL320" s="31" t="str">
        <f t="shared" ca="1" si="12"/>
        <v/>
      </c>
      <c r="AM320" s="31" t="str">
        <f t="shared" ca="1" si="13"/>
        <v/>
      </c>
      <c r="AN320" s="31" t="str">
        <f ca="1">IF(INDEX(Tendina_Brand_per_Settore,SERVIZIO!$A$4)=$AL320,$AM320,"")</f>
        <v/>
      </c>
    </row>
    <row r="321" spans="33:40" x14ac:dyDescent="0.25">
      <c r="AG321" s="31" t="str">
        <f ca="1">IFERROR(IF(SERVIZIO!$A$3=1,IF(GETPIVOTDATA(CONCATENATE(INDEX(Tendina_Indicatori_Grafico,SERVIZIO!$A$1)),$A$1,"Brand",$A321,"Data",DATE(YEAR(INDEX(Tendina_Data,SERVIZIO!$A$2)),MONTH(INDEX(Tendina_Data,SERVIZIO!$A$2)),1),"Settore",$B321)&lt;&gt;"",GETPIVOTDATA(CONCATENATE(INDEX(Tendina_Indicatori_Grafico,SERVIZIO!$A$1)),$A$1,"Brand",$A321,"Data",DATE(YEAR(INDEX(Tendina_Data,SERVIZIO!$A$2)),MONTH(INDEX(Tendina_Data,SERVIZIO!$A$2)),1),"Settore",$B321),""),IF(AND(GETPIVOTDATA(CONCATENATE(INDEX(Tendina_Indicatori_Grafico,SERVIZIO!$A$1)),$A$1,"Brand",$A321,"Data",DATE(YEAR(INDEX(Tendina_Data,SERVIZIO!$A$2)),MONTH(INDEX(Tendina_Data,SERVIZIO!$A$2)),1),"Settore",INDEX(Tendina_Settori,SERVIZIO!$A$3))&lt;&gt;"",INDEX(Tendina_Settori,SERVIZIO!$A$3)=$B321)=TRUE,GETPIVOTDATA(CONCATENATE(INDEX(Tendina_Indicatori_Grafico,SERVIZIO!$A$1)),$A$1,"Brand",$A321,"Data",DATE(YEAR(INDEX(Tendina_Data,SERVIZIO!$A$2)),MONTH(INDEX(Tendina_Data,SERVIZIO!$A$2)),1),"Settore",INDEX(Tendina_Settori,SERVIZIO!$A$3)),"")),"")</f>
        <v/>
      </c>
      <c r="AH321" s="31" t="str">
        <f ca="1">IF(AG321&lt;&gt;"",AG321-(COUNTIF($AG$4:AG321,AG321)/10000),"")</f>
        <v/>
      </c>
      <c r="AI321" s="31" t="str">
        <f t="shared" ca="1" si="14"/>
        <v/>
      </c>
      <c r="AJ321" s="31"/>
      <c r="AK321" s="31">
        <v>318</v>
      </c>
      <c r="AL321" s="31" t="str">
        <f t="shared" ca="1" si="12"/>
        <v/>
      </c>
      <c r="AM321" s="31" t="str">
        <f t="shared" ca="1" si="13"/>
        <v/>
      </c>
      <c r="AN321" s="31" t="str">
        <f ca="1">IF(INDEX(Tendina_Brand_per_Settore,SERVIZIO!$A$4)=$AL321,$AM321,"")</f>
        <v/>
      </c>
    </row>
    <row r="322" spans="33:40" x14ac:dyDescent="0.25">
      <c r="AG322" s="31" t="str">
        <f ca="1">IFERROR(IF(SERVIZIO!$A$3=1,IF(GETPIVOTDATA(CONCATENATE(INDEX(Tendina_Indicatori_Grafico,SERVIZIO!$A$1)),$A$1,"Brand",$A322,"Data",DATE(YEAR(INDEX(Tendina_Data,SERVIZIO!$A$2)),MONTH(INDEX(Tendina_Data,SERVIZIO!$A$2)),1),"Settore",$B322)&lt;&gt;"",GETPIVOTDATA(CONCATENATE(INDEX(Tendina_Indicatori_Grafico,SERVIZIO!$A$1)),$A$1,"Brand",$A322,"Data",DATE(YEAR(INDEX(Tendina_Data,SERVIZIO!$A$2)),MONTH(INDEX(Tendina_Data,SERVIZIO!$A$2)),1),"Settore",$B322),""),IF(AND(GETPIVOTDATA(CONCATENATE(INDEX(Tendina_Indicatori_Grafico,SERVIZIO!$A$1)),$A$1,"Brand",$A322,"Data",DATE(YEAR(INDEX(Tendina_Data,SERVIZIO!$A$2)),MONTH(INDEX(Tendina_Data,SERVIZIO!$A$2)),1),"Settore",INDEX(Tendina_Settori,SERVIZIO!$A$3))&lt;&gt;"",INDEX(Tendina_Settori,SERVIZIO!$A$3)=$B322)=TRUE,GETPIVOTDATA(CONCATENATE(INDEX(Tendina_Indicatori_Grafico,SERVIZIO!$A$1)),$A$1,"Brand",$A322,"Data",DATE(YEAR(INDEX(Tendina_Data,SERVIZIO!$A$2)),MONTH(INDEX(Tendina_Data,SERVIZIO!$A$2)),1),"Settore",INDEX(Tendina_Settori,SERVIZIO!$A$3)),"")),"")</f>
        <v/>
      </c>
      <c r="AH322" s="31" t="str">
        <f ca="1">IF(AG322&lt;&gt;"",AG322-(COUNTIF($AG$4:AG322,AG322)/10000),"")</f>
        <v/>
      </c>
      <c r="AI322" s="31" t="str">
        <f t="shared" ca="1" si="14"/>
        <v/>
      </c>
      <c r="AJ322" s="31"/>
      <c r="AK322" s="31">
        <v>319</v>
      </c>
      <c r="AL322" s="31" t="str">
        <f t="shared" ca="1" si="12"/>
        <v/>
      </c>
      <c r="AM322" s="31" t="str">
        <f t="shared" ca="1" si="13"/>
        <v/>
      </c>
      <c r="AN322" s="31" t="str">
        <f ca="1">IF(INDEX(Tendina_Brand_per_Settore,SERVIZIO!$A$4)=$AL322,$AM322,"")</f>
        <v/>
      </c>
    </row>
    <row r="323" spans="33:40" x14ac:dyDescent="0.25">
      <c r="AG323" s="31" t="str">
        <f ca="1">IFERROR(IF(SERVIZIO!$A$3=1,IF(GETPIVOTDATA(CONCATENATE(INDEX(Tendina_Indicatori_Grafico,SERVIZIO!$A$1)),$A$1,"Brand",$A323,"Data",DATE(YEAR(INDEX(Tendina_Data,SERVIZIO!$A$2)),MONTH(INDEX(Tendina_Data,SERVIZIO!$A$2)),1),"Settore",$B323)&lt;&gt;"",GETPIVOTDATA(CONCATENATE(INDEX(Tendina_Indicatori_Grafico,SERVIZIO!$A$1)),$A$1,"Brand",$A323,"Data",DATE(YEAR(INDEX(Tendina_Data,SERVIZIO!$A$2)),MONTH(INDEX(Tendina_Data,SERVIZIO!$A$2)),1),"Settore",$B323),""),IF(AND(GETPIVOTDATA(CONCATENATE(INDEX(Tendina_Indicatori_Grafico,SERVIZIO!$A$1)),$A$1,"Brand",$A323,"Data",DATE(YEAR(INDEX(Tendina_Data,SERVIZIO!$A$2)),MONTH(INDEX(Tendina_Data,SERVIZIO!$A$2)),1),"Settore",INDEX(Tendina_Settori,SERVIZIO!$A$3))&lt;&gt;"",INDEX(Tendina_Settori,SERVIZIO!$A$3)=$B323)=TRUE,GETPIVOTDATA(CONCATENATE(INDEX(Tendina_Indicatori_Grafico,SERVIZIO!$A$1)),$A$1,"Brand",$A323,"Data",DATE(YEAR(INDEX(Tendina_Data,SERVIZIO!$A$2)),MONTH(INDEX(Tendina_Data,SERVIZIO!$A$2)),1),"Settore",INDEX(Tendina_Settori,SERVIZIO!$A$3)),"")),"")</f>
        <v/>
      </c>
      <c r="AH323" s="31" t="str">
        <f ca="1">IF(AG323&lt;&gt;"",AG323-(COUNTIF($AG$4:AG323,AG323)/10000),"")</f>
        <v/>
      </c>
      <c r="AI323" s="31" t="str">
        <f t="shared" ca="1" si="14"/>
        <v/>
      </c>
      <c r="AJ323" s="31"/>
      <c r="AK323" s="31">
        <v>320</v>
      </c>
      <c r="AL323" s="31" t="str">
        <f t="shared" ca="1" si="12"/>
        <v/>
      </c>
      <c r="AM323" s="31" t="str">
        <f t="shared" ca="1" si="13"/>
        <v/>
      </c>
      <c r="AN323" s="31" t="str">
        <f ca="1">IF(INDEX(Tendina_Brand_per_Settore,SERVIZIO!$A$4)=$AL323,$AM323,"")</f>
        <v/>
      </c>
    </row>
    <row r="324" spans="33:40" x14ac:dyDescent="0.25">
      <c r="AG324" s="31" t="str">
        <f ca="1">IFERROR(IF(SERVIZIO!$A$3=1,IF(GETPIVOTDATA(CONCATENATE(INDEX(Tendina_Indicatori_Grafico,SERVIZIO!$A$1)),$A$1,"Brand",$A324,"Data",DATE(YEAR(INDEX(Tendina_Data,SERVIZIO!$A$2)),MONTH(INDEX(Tendina_Data,SERVIZIO!$A$2)),1),"Settore",$B324)&lt;&gt;"",GETPIVOTDATA(CONCATENATE(INDEX(Tendina_Indicatori_Grafico,SERVIZIO!$A$1)),$A$1,"Brand",$A324,"Data",DATE(YEAR(INDEX(Tendina_Data,SERVIZIO!$A$2)),MONTH(INDEX(Tendina_Data,SERVIZIO!$A$2)),1),"Settore",$B324),""),IF(AND(GETPIVOTDATA(CONCATENATE(INDEX(Tendina_Indicatori_Grafico,SERVIZIO!$A$1)),$A$1,"Brand",$A324,"Data",DATE(YEAR(INDEX(Tendina_Data,SERVIZIO!$A$2)),MONTH(INDEX(Tendina_Data,SERVIZIO!$A$2)),1),"Settore",INDEX(Tendina_Settori,SERVIZIO!$A$3))&lt;&gt;"",INDEX(Tendina_Settori,SERVIZIO!$A$3)=$B324)=TRUE,GETPIVOTDATA(CONCATENATE(INDEX(Tendina_Indicatori_Grafico,SERVIZIO!$A$1)),$A$1,"Brand",$A324,"Data",DATE(YEAR(INDEX(Tendina_Data,SERVIZIO!$A$2)),MONTH(INDEX(Tendina_Data,SERVIZIO!$A$2)),1),"Settore",INDEX(Tendina_Settori,SERVIZIO!$A$3)),"")),"")</f>
        <v/>
      </c>
      <c r="AH324" s="31" t="str">
        <f ca="1">IF(AG324&lt;&gt;"",AG324-(COUNTIF($AG$4:AG324,AG324)/10000),"")</f>
        <v/>
      </c>
      <c r="AI324" s="31" t="str">
        <f t="shared" ca="1" si="14"/>
        <v/>
      </c>
      <c r="AJ324" s="31"/>
      <c r="AK324" s="31">
        <v>321</v>
      </c>
      <c r="AL324" s="31" t="str">
        <f t="shared" ref="AL324:AL387" ca="1" si="15">IFERROR(INDEX($A$3:$A$1002,MATCH($AK324,$AI$3:$AI$1002,0)),"")</f>
        <v/>
      </c>
      <c r="AM324" s="31" t="str">
        <f t="shared" ref="AM324:AM387" ca="1" si="16">IFERROR(INDEX($AG$3:$AG$1002,MATCH($AK324,$AI$3:$AI$1002,0)),"")</f>
        <v/>
      </c>
      <c r="AN324" s="31" t="str">
        <f ca="1">IF(INDEX(Tendina_Brand_per_Settore,SERVIZIO!$A$4)=$AL324,$AM324,"")</f>
        <v/>
      </c>
    </row>
    <row r="325" spans="33:40" x14ac:dyDescent="0.25">
      <c r="AG325" s="31" t="str">
        <f ca="1">IFERROR(IF(SERVIZIO!$A$3=1,IF(GETPIVOTDATA(CONCATENATE(INDEX(Tendina_Indicatori_Grafico,SERVIZIO!$A$1)),$A$1,"Brand",$A325,"Data",DATE(YEAR(INDEX(Tendina_Data,SERVIZIO!$A$2)),MONTH(INDEX(Tendina_Data,SERVIZIO!$A$2)),1),"Settore",$B325)&lt;&gt;"",GETPIVOTDATA(CONCATENATE(INDEX(Tendina_Indicatori_Grafico,SERVIZIO!$A$1)),$A$1,"Brand",$A325,"Data",DATE(YEAR(INDEX(Tendina_Data,SERVIZIO!$A$2)),MONTH(INDEX(Tendina_Data,SERVIZIO!$A$2)),1),"Settore",$B325),""),IF(AND(GETPIVOTDATA(CONCATENATE(INDEX(Tendina_Indicatori_Grafico,SERVIZIO!$A$1)),$A$1,"Brand",$A325,"Data",DATE(YEAR(INDEX(Tendina_Data,SERVIZIO!$A$2)),MONTH(INDEX(Tendina_Data,SERVIZIO!$A$2)),1),"Settore",INDEX(Tendina_Settori,SERVIZIO!$A$3))&lt;&gt;"",INDEX(Tendina_Settori,SERVIZIO!$A$3)=$B325)=TRUE,GETPIVOTDATA(CONCATENATE(INDEX(Tendina_Indicatori_Grafico,SERVIZIO!$A$1)),$A$1,"Brand",$A325,"Data",DATE(YEAR(INDEX(Tendina_Data,SERVIZIO!$A$2)),MONTH(INDEX(Tendina_Data,SERVIZIO!$A$2)),1),"Settore",INDEX(Tendina_Settori,SERVIZIO!$A$3)),"")),"")</f>
        <v/>
      </c>
      <c r="AH325" s="31" t="str">
        <f ca="1">IF(AG325&lt;&gt;"",AG325-(COUNTIF($AG$4:AG325,AG325)/10000),"")</f>
        <v/>
      </c>
      <c r="AI325" s="31" t="str">
        <f t="shared" ref="AI325:AI388" ca="1" si="17">IFERROR(RANK($AH325,$AH$4:$AH$1003),"")</f>
        <v/>
      </c>
      <c r="AJ325" s="31"/>
      <c r="AK325" s="31">
        <v>322</v>
      </c>
      <c r="AL325" s="31" t="str">
        <f t="shared" ca="1" si="15"/>
        <v/>
      </c>
      <c r="AM325" s="31" t="str">
        <f t="shared" ca="1" si="16"/>
        <v/>
      </c>
      <c r="AN325" s="31" t="str">
        <f ca="1">IF(INDEX(Tendina_Brand_per_Settore,SERVIZIO!$A$4)=$AL325,$AM325,"")</f>
        <v/>
      </c>
    </row>
    <row r="326" spans="33:40" x14ac:dyDescent="0.25">
      <c r="AG326" s="31" t="str">
        <f ca="1">IFERROR(IF(SERVIZIO!$A$3=1,IF(GETPIVOTDATA(CONCATENATE(INDEX(Tendina_Indicatori_Grafico,SERVIZIO!$A$1)),$A$1,"Brand",$A326,"Data",DATE(YEAR(INDEX(Tendina_Data,SERVIZIO!$A$2)),MONTH(INDEX(Tendina_Data,SERVIZIO!$A$2)),1),"Settore",$B326)&lt;&gt;"",GETPIVOTDATA(CONCATENATE(INDEX(Tendina_Indicatori_Grafico,SERVIZIO!$A$1)),$A$1,"Brand",$A326,"Data",DATE(YEAR(INDEX(Tendina_Data,SERVIZIO!$A$2)),MONTH(INDEX(Tendina_Data,SERVIZIO!$A$2)),1),"Settore",$B326),""),IF(AND(GETPIVOTDATA(CONCATENATE(INDEX(Tendina_Indicatori_Grafico,SERVIZIO!$A$1)),$A$1,"Brand",$A326,"Data",DATE(YEAR(INDEX(Tendina_Data,SERVIZIO!$A$2)),MONTH(INDEX(Tendina_Data,SERVIZIO!$A$2)),1),"Settore",INDEX(Tendina_Settori,SERVIZIO!$A$3))&lt;&gt;"",INDEX(Tendina_Settori,SERVIZIO!$A$3)=$B326)=TRUE,GETPIVOTDATA(CONCATENATE(INDEX(Tendina_Indicatori_Grafico,SERVIZIO!$A$1)),$A$1,"Brand",$A326,"Data",DATE(YEAR(INDEX(Tendina_Data,SERVIZIO!$A$2)),MONTH(INDEX(Tendina_Data,SERVIZIO!$A$2)),1),"Settore",INDEX(Tendina_Settori,SERVIZIO!$A$3)),"")),"")</f>
        <v/>
      </c>
      <c r="AH326" s="31" t="str">
        <f ca="1">IF(AG326&lt;&gt;"",AG326-(COUNTIF($AG$4:AG326,AG326)/10000),"")</f>
        <v/>
      </c>
      <c r="AI326" s="31" t="str">
        <f t="shared" ca="1" si="17"/>
        <v/>
      </c>
      <c r="AJ326" s="31"/>
      <c r="AK326" s="31">
        <v>323</v>
      </c>
      <c r="AL326" s="31" t="str">
        <f t="shared" ca="1" si="15"/>
        <v/>
      </c>
      <c r="AM326" s="31" t="str">
        <f t="shared" ca="1" si="16"/>
        <v/>
      </c>
      <c r="AN326" s="31" t="str">
        <f ca="1">IF(INDEX(Tendina_Brand_per_Settore,SERVIZIO!$A$4)=$AL326,$AM326,"")</f>
        <v/>
      </c>
    </row>
    <row r="327" spans="33:40" x14ac:dyDescent="0.25">
      <c r="AG327" s="31" t="str">
        <f ca="1">IFERROR(IF(SERVIZIO!$A$3=1,IF(GETPIVOTDATA(CONCATENATE(INDEX(Tendina_Indicatori_Grafico,SERVIZIO!$A$1)),$A$1,"Brand",$A327,"Data",DATE(YEAR(INDEX(Tendina_Data,SERVIZIO!$A$2)),MONTH(INDEX(Tendina_Data,SERVIZIO!$A$2)),1),"Settore",$B327)&lt;&gt;"",GETPIVOTDATA(CONCATENATE(INDEX(Tendina_Indicatori_Grafico,SERVIZIO!$A$1)),$A$1,"Brand",$A327,"Data",DATE(YEAR(INDEX(Tendina_Data,SERVIZIO!$A$2)),MONTH(INDEX(Tendina_Data,SERVIZIO!$A$2)),1),"Settore",$B327),""),IF(AND(GETPIVOTDATA(CONCATENATE(INDEX(Tendina_Indicatori_Grafico,SERVIZIO!$A$1)),$A$1,"Brand",$A327,"Data",DATE(YEAR(INDEX(Tendina_Data,SERVIZIO!$A$2)),MONTH(INDEX(Tendina_Data,SERVIZIO!$A$2)),1),"Settore",INDEX(Tendina_Settori,SERVIZIO!$A$3))&lt;&gt;"",INDEX(Tendina_Settori,SERVIZIO!$A$3)=$B327)=TRUE,GETPIVOTDATA(CONCATENATE(INDEX(Tendina_Indicatori_Grafico,SERVIZIO!$A$1)),$A$1,"Brand",$A327,"Data",DATE(YEAR(INDEX(Tendina_Data,SERVIZIO!$A$2)),MONTH(INDEX(Tendina_Data,SERVIZIO!$A$2)),1),"Settore",INDEX(Tendina_Settori,SERVIZIO!$A$3)),"")),"")</f>
        <v/>
      </c>
      <c r="AH327" s="31" t="str">
        <f ca="1">IF(AG327&lt;&gt;"",AG327-(COUNTIF($AG$4:AG327,AG327)/10000),"")</f>
        <v/>
      </c>
      <c r="AI327" s="31" t="str">
        <f t="shared" ca="1" si="17"/>
        <v/>
      </c>
      <c r="AJ327" s="31"/>
      <c r="AK327" s="31">
        <v>324</v>
      </c>
      <c r="AL327" s="31" t="str">
        <f t="shared" ca="1" si="15"/>
        <v/>
      </c>
      <c r="AM327" s="31" t="str">
        <f t="shared" ca="1" si="16"/>
        <v/>
      </c>
      <c r="AN327" s="31" t="str">
        <f ca="1">IF(INDEX(Tendina_Brand_per_Settore,SERVIZIO!$A$4)=$AL327,$AM327,"")</f>
        <v/>
      </c>
    </row>
    <row r="328" spans="33:40" x14ac:dyDescent="0.25">
      <c r="AG328" s="31" t="str">
        <f ca="1">IFERROR(IF(SERVIZIO!$A$3=1,IF(GETPIVOTDATA(CONCATENATE(INDEX(Tendina_Indicatori_Grafico,SERVIZIO!$A$1)),$A$1,"Brand",$A328,"Data",DATE(YEAR(INDEX(Tendina_Data,SERVIZIO!$A$2)),MONTH(INDEX(Tendina_Data,SERVIZIO!$A$2)),1),"Settore",$B328)&lt;&gt;"",GETPIVOTDATA(CONCATENATE(INDEX(Tendina_Indicatori_Grafico,SERVIZIO!$A$1)),$A$1,"Brand",$A328,"Data",DATE(YEAR(INDEX(Tendina_Data,SERVIZIO!$A$2)),MONTH(INDEX(Tendina_Data,SERVIZIO!$A$2)),1),"Settore",$B328),""),IF(AND(GETPIVOTDATA(CONCATENATE(INDEX(Tendina_Indicatori_Grafico,SERVIZIO!$A$1)),$A$1,"Brand",$A328,"Data",DATE(YEAR(INDEX(Tendina_Data,SERVIZIO!$A$2)),MONTH(INDEX(Tendina_Data,SERVIZIO!$A$2)),1),"Settore",INDEX(Tendina_Settori,SERVIZIO!$A$3))&lt;&gt;"",INDEX(Tendina_Settori,SERVIZIO!$A$3)=$B328)=TRUE,GETPIVOTDATA(CONCATENATE(INDEX(Tendina_Indicatori_Grafico,SERVIZIO!$A$1)),$A$1,"Brand",$A328,"Data",DATE(YEAR(INDEX(Tendina_Data,SERVIZIO!$A$2)),MONTH(INDEX(Tendina_Data,SERVIZIO!$A$2)),1),"Settore",INDEX(Tendina_Settori,SERVIZIO!$A$3)),"")),"")</f>
        <v/>
      </c>
      <c r="AH328" s="31" t="str">
        <f ca="1">IF(AG328&lt;&gt;"",AG328-(COUNTIF($AG$4:AG328,AG328)/10000),"")</f>
        <v/>
      </c>
      <c r="AI328" s="31" t="str">
        <f t="shared" ca="1" si="17"/>
        <v/>
      </c>
      <c r="AJ328" s="31"/>
      <c r="AK328" s="31">
        <v>325</v>
      </c>
      <c r="AL328" s="31" t="str">
        <f t="shared" ca="1" si="15"/>
        <v/>
      </c>
      <c r="AM328" s="31" t="str">
        <f t="shared" ca="1" si="16"/>
        <v/>
      </c>
      <c r="AN328" s="31" t="str">
        <f ca="1">IF(INDEX(Tendina_Brand_per_Settore,SERVIZIO!$A$4)=$AL328,$AM328,"")</f>
        <v/>
      </c>
    </row>
    <row r="329" spans="33:40" x14ac:dyDescent="0.25">
      <c r="AG329" s="31" t="str">
        <f ca="1">IFERROR(IF(SERVIZIO!$A$3=1,IF(GETPIVOTDATA(CONCATENATE(INDEX(Tendina_Indicatori_Grafico,SERVIZIO!$A$1)),$A$1,"Brand",$A329,"Data",DATE(YEAR(INDEX(Tendina_Data,SERVIZIO!$A$2)),MONTH(INDEX(Tendina_Data,SERVIZIO!$A$2)),1),"Settore",$B329)&lt;&gt;"",GETPIVOTDATA(CONCATENATE(INDEX(Tendina_Indicatori_Grafico,SERVIZIO!$A$1)),$A$1,"Brand",$A329,"Data",DATE(YEAR(INDEX(Tendina_Data,SERVIZIO!$A$2)),MONTH(INDEX(Tendina_Data,SERVIZIO!$A$2)),1),"Settore",$B329),""),IF(AND(GETPIVOTDATA(CONCATENATE(INDEX(Tendina_Indicatori_Grafico,SERVIZIO!$A$1)),$A$1,"Brand",$A329,"Data",DATE(YEAR(INDEX(Tendina_Data,SERVIZIO!$A$2)),MONTH(INDEX(Tendina_Data,SERVIZIO!$A$2)),1),"Settore",INDEX(Tendina_Settori,SERVIZIO!$A$3))&lt;&gt;"",INDEX(Tendina_Settori,SERVIZIO!$A$3)=$B329)=TRUE,GETPIVOTDATA(CONCATENATE(INDEX(Tendina_Indicatori_Grafico,SERVIZIO!$A$1)),$A$1,"Brand",$A329,"Data",DATE(YEAR(INDEX(Tendina_Data,SERVIZIO!$A$2)),MONTH(INDEX(Tendina_Data,SERVIZIO!$A$2)),1),"Settore",INDEX(Tendina_Settori,SERVIZIO!$A$3)),"")),"")</f>
        <v/>
      </c>
      <c r="AH329" s="31" t="str">
        <f ca="1">IF(AG329&lt;&gt;"",AG329-(COUNTIF($AG$4:AG329,AG329)/10000),"")</f>
        <v/>
      </c>
      <c r="AI329" s="31" t="str">
        <f t="shared" ca="1" si="17"/>
        <v/>
      </c>
      <c r="AJ329" s="31"/>
      <c r="AK329" s="31">
        <v>326</v>
      </c>
      <c r="AL329" s="31" t="str">
        <f t="shared" ca="1" si="15"/>
        <v/>
      </c>
      <c r="AM329" s="31" t="str">
        <f t="shared" ca="1" si="16"/>
        <v/>
      </c>
      <c r="AN329" s="31" t="str">
        <f ca="1">IF(INDEX(Tendina_Brand_per_Settore,SERVIZIO!$A$4)=$AL329,$AM329,"")</f>
        <v/>
      </c>
    </row>
    <row r="330" spans="33:40" x14ac:dyDescent="0.25">
      <c r="AG330" s="31" t="str">
        <f ca="1">IFERROR(IF(SERVIZIO!$A$3=1,IF(GETPIVOTDATA(CONCATENATE(INDEX(Tendina_Indicatori_Grafico,SERVIZIO!$A$1)),$A$1,"Brand",$A330,"Data",DATE(YEAR(INDEX(Tendina_Data,SERVIZIO!$A$2)),MONTH(INDEX(Tendina_Data,SERVIZIO!$A$2)),1),"Settore",$B330)&lt;&gt;"",GETPIVOTDATA(CONCATENATE(INDEX(Tendina_Indicatori_Grafico,SERVIZIO!$A$1)),$A$1,"Brand",$A330,"Data",DATE(YEAR(INDEX(Tendina_Data,SERVIZIO!$A$2)),MONTH(INDEX(Tendina_Data,SERVIZIO!$A$2)),1),"Settore",$B330),""),IF(AND(GETPIVOTDATA(CONCATENATE(INDEX(Tendina_Indicatori_Grafico,SERVIZIO!$A$1)),$A$1,"Brand",$A330,"Data",DATE(YEAR(INDEX(Tendina_Data,SERVIZIO!$A$2)),MONTH(INDEX(Tendina_Data,SERVIZIO!$A$2)),1),"Settore",INDEX(Tendina_Settori,SERVIZIO!$A$3))&lt;&gt;"",INDEX(Tendina_Settori,SERVIZIO!$A$3)=$B330)=TRUE,GETPIVOTDATA(CONCATENATE(INDEX(Tendina_Indicatori_Grafico,SERVIZIO!$A$1)),$A$1,"Brand",$A330,"Data",DATE(YEAR(INDEX(Tendina_Data,SERVIZIO!$A$2)),MONTH(INDEX(Tendina_Data,SERVIZIO!$A$2)),1),"Settore",INDEX(Tendina_Settori,SERVIZIO!$A$3)),"")),"")</f>
        <v/>
      </c>
      <c r="AH330" s="31" t="str">
        <f ca="1">IF(AG330&lt;&gt;"",AG330-(COUNTIF($AG$4:AG330,AG330)/10000),"")</f>
        <v/>
      </c>
      <c r="AI330" s="31" t="str">
        <f t="shared" ca="1" si="17"/>
        <v/>
      </c>
      <c r="AJ330" s="31"/>
      <c r="AK330" s="31">
        <v>327</v>
      </c>
      <c r="AL330" s="31" t="str">
        <f t="shared" ca="1" si="15"/>
        <v/>
      </c>
      <c r="AM330" s="31" t="str">
        <f t="shared" ca="1" si="16"/>
        <v/>
      </c>
      <c r="AN330" s="31" t="str">
        <f ca="1">IF(INDEX(Tendina_Brand_per_Settore,SERVIZIO!$A$4)=$AL330,$AM330,"")</f>
        <v/>
      </c>
    </row>
    <row r="331" spans="33:40" x14ac:dyDescent="0.25">
      <c r="AG331" s="31" t="str">
        <f ca="1">IFERROR(IF(SERVIZIO!$A$3=1,IF(GETPIVOTDATA(CONCATENATE(INDEX(Tendina_Indicatori_Grafico,SERVIZIO!$A$1)),$A$1,"Brand",$A331,"Data",DATE(YEAR(INDEX(Tendina_Data,SERVIZIO!$A$2)),MONTH(INDEX(Tendina_Data,SERVIZIO!$A$2)),1),"Settore",$B331)&lt;&gt;"",GETPIVOTDATA(CONCATENATE(INDEX(Tendina_Indicatori_Grafico,SERVIZIO!$A$1)),$A$1,"Brand",$A331,"Data",DATE(YEAR(INDEX(Tendina_Data,SERVIZIO!$A$2)),MONTH(INDEX(Tendina_Data,SERVIZIO!$A$2)),1),"Settore",$B331),""),IF(AND(GETPIVOTDATA(CONCATENATE(INDEX(Tendina_Indicatori_Grafico,SERVIZIO!$A$1)),$A$1,"Brand",$A331,"Data",DATE(YEAR(INDEX(Tendina_Data,SERVIZIO!$A$2)),MONTH(INDEX(Tendina_Data,SERVIZIO!$A$2)),1),"Settore",INDEX(Tendina_Settori,SERVIZIO!$A$3))&lt;&gt;"",INDEX(Tendina_Settori,SERVIZIO!$A$3)=$B331)=TRUE,GETPIVOTDATA(CONCATENATE(INDEX(Tendina_Indicatori_Grafico,SERVIZIO!$A$1)),$A$1,"Brand",$A331,"Data",DATE(YEAR(INDEX(Tendina_Data,SERVIZIO!$A$2)),MONTH(INDEX(Tendina_Data,SERVIZIO!$A$2)),1),"Settore",INDEX(Tendina_Settori,SERVIZIO!$A$3)),"")),"")</f>
        <v/>
      </c>
      <c r="AH331" s="31" t="str">
        <f ca="1">IF(AG331&lt;&gt;"",AG331-(COUNTIF($AG$4:AG331,AG331)/10000),"")</f>
        <v/>
      </c>
      <c r="AI331" s="31" t="str">
        <f t="shared" ca="1" si="17"/>
        <v/>
      </c>
      <c r="AJ331" s="31"/>
      <c r="AK331" s="31">
        <v>328</v>
      </c>
      <c r="AL331" s="31" t="str">
        <f t="shared" ca="1" si="15"/>
        <v/>
      </c>
      <c r="AM331" s="31" t="str">
        <f t="shared" ca="1" si="16"/>
        <v/>
      </c>
      <c r="AN331" s="31" t="str">
        <f ca="1">IF(INDEX(Tendina_Brand_per_Settore,SERVIZIO!$A$4)=$AL331,$AM331,"")</f>
        <v/>
      </c>
    </row>
    <row r="332" spans="33:40" x14ac:dyDescent="0.25">
      <c r="AG332" s="31" t="str">
        <f ca="1">IFERROR(IF(SERVIZIO!$A$3=1,IF(GETPIVOTDATA(CONCATENATE(INDEX(Tendina_Indicatori_Grafico,SERVIZIO!$A$1)),$A$1,"Brand",$A332,"Data",DATE(YEAR(INDEX(Tendina_Data,SERVIZIO!$A$2)),MONTH(INDEX(Tendina_Data,SERVIZIO!$A$2)),1),"Settore",$B332)&lt;&gt;"",GETPIVOTDATA(CONCATENATE(INDEX(Tendina_Indicatori_Grafico,SERVIZIO!$A$1)),$A$1,"Brand",$A332,"Data",DATE(YEAR(INDEX(Tendina_Data,SERVIZIO!$A$2)),MONTH(INDEX(Tendina_Data,SERVIZIO!$A$2)),1),"Settore",$B332),""),IF(AND(GETPIVOTDATA(CONCATENATE(INDEX(Tendina_Indicatori_Grafico,SERVIZIO!$A$1)),$A$1,"Brand",$A332,"Data",DATE(YEAR(INDEX(Tendina_Data,SERVIZIO!$A$2)),MONTH(INDEX(Tendina_Data,SERVIZIO!$A$2)),1),"Settore",INDEX(Tendina_Settori,SERVIZIO!$A$3))&lt;&gt;"",INDEX(Tendina_Settori,SERVIZIO!$A$3)=$B332)=TRUE,GETPIVOTDATA(CONCATENATE(INDEX(Tendina_Indicatori_Grafico,SERVIZIO!$A$1)),$A$1,"Brand",$A332,"Data",DATE(YEAR(INDEX(Tendina_Data,SERVIZIO!$A$2)),MONTH(INDEX(Tendina_Data,SERVIZIO!$A$2)),1),"Settore",INDEX(Tendina_Settori,SERVIZIO!$A$3)),"")),"")</f>
        <v/>
      </c>
      <c r="AH332" s="31" t="str">
        <f ca="1">IF(AG332&lt;&gt;"",AG332-(COUNTIF($AG$4:AG332,AG332)/10000),"")</f>
        <v/>
      </c>
      <c r="AI332" s="31" t="str">
        <f t="shared" ca="1" si="17"/>
        <v/>
      </c>
      <c r="AJ332" s="31"/>
      <c r="AK332" s="31">
        <v>329</v>
      </c>
      <c r="AL332" s="31" t="str">
        <f t="shared" ca="1" si="15"/>
        <v/>
      </c>
      <c r="AM332" s="31" t="str">
        <f t="shared" ca="1" si="16"/>
        <v/>
      </c>
      <c r="AN332" s="31" t="str">
        <f ca="1">IF(INDEX(Tendina_Brand_per_Settore,SERVIZIO!$A$4)=$AL332,$AM332,"")</f>
        <v/>
      </c>
    </row>
    <row r="333" spans="33:40" x14ac:dyDescent="0.25">
      <c r="AG333" s="31" t="str">
        <f ca="1">IFERROR(IF(SERVIZIO!$A$3=1,IF(GETPIVOTDATA(CONCATENATE(INDEX(Tendina_Indicatori_Grafico,SERVIZIO!$A$1)),$A$1,"Brand",$A333,"Data",DATE(YEAR(INDEX(Tendina_Data,SERVIZIO!$A$2)),MONTH(INDEX(Tendina_Data,SERVIZIO!$A$2)),1),"Settore",$B333)&lt;&gt;"",GETPIVOTDATA(CONCATENATE(INDEX(Tendina_Indicatori_Grafico,SERVIZIO!$A$1)),$A$1,"Brand",$A333,"Data",DATE(YEAR(INDEX(Tendina_Data,SERVIZIO!$A$2)),MONTH(INDEX(Tendina_Data,SERVIZIO!$A$2)),1),"Settore",$B333),""),IF(AND(GETPIVOTDATA(CONCATENATE(INDEX(Tendina_Indicatori_Grafico,SERVIZIO!$A$1)),$A$1,"Brand",$A333,"Data",DATE(YEAR(INDEX(Tendina_Data,SERVIZIO!$A$2)),MONTH(INDEX(Tendina_Data,SERVIZIO!$A$2)),1),"Settore",INDEX(Tendina_Settori,SERVIZIO!$A$3))&lt;&gt;"",INDEX(Tendina_Settori,SERVIZIO!$A$3)=$B333)=TRUE,GETPIVOTDATA(CONCATENATE(INDEX(Tendina_Indicatori_Grafico,SERVIZIO!$A$1)),$A$1,"Brand",$A333,"Data",DATE(YEAR(INDEX(Tendina_Data,SERVIZIO!$A$2)),MONTH(INDEX(Tendina_Data,SERVIZIO!$A$2)),1),"Settore",INDEX(Tendina_Settori,SERVIZIO!$A$3)),"")),"")</f>
        <v/>
      </c>
      <c r="AH333" s="31" t="str">
        <f ca="1">IF(AG333&lt;&gt;"",AG333-(COUNTIF($AG$4:AG333,AG333)/10000),"")</f>
        <v/>
      </c>
      <c r="AI333" s="31" t="str">
        <f t="shared" ca="1" si="17"/>
        <v/>
      </c>
      <c r="AJ333" s="31"/>
      <c r="AK333" s="31">
        <v>330</v>
      </c>
      <c r="AL333" s="31" t="str">
        <f t="shared" ca="1" si="15"/>
        <v/>
      </c>
      <c r="AM333" s="31" t="str">
        <f t="shared" ca="1" si="16"/>
        <v/>
      </c>
      <c r="AN333" s="31" t="str">
        <f ca="1">IF(INDEX(Tendina_Brand_per_Settore,SERVIZIO!$A$4)=$AL333,$AM333,"")</f>
        <v/>
      </c>
    </row>
    <row r="334" spans="33:40" x14ac:dyDescent="0.25">
      <c r="AG334" s="31" t="str">
        <f ca="1">IFERROR(IF(SERVIZIO!$A$3=1,IF(GETPIVOTDATA(CONCATENATE(INDEX(Tendina_Indicatori_Grafico,SERVIZIO!$A$1)),$A$1,"Brand",$A334,"Data",DATE(YEAR(INDEX(Tendina_Data,SERVIZIO!$A$2)),MONTH(INDEX(Tendina_Data,SERVIZIO!$A$2)),1),"Settore",$B334)&lt;&gt;"",GETPIVOTDATA(CONCATENATE(INDEX(Tendina_Indicatori_Grafico,SERVIZIO!$A$1)),$A$1,"Brand",$A334,"Data",DATE(YEAR(INDEX(Tendina_Data,SERVIZIO!$A$2)),MONTH(INDEX(Tendina_Data,SERVIZIO!$A$2)),1),"Settore",$B334),""),IF(AND(GETPIVOTDATA(CONCATENATE(INDEX(Tendina_Indicatori_Grafico,SERVIZIO!$A$1)),$A$1,"Brand",$A334,"Data",DATE(YEAR(INDEX(Tendina_Data,SERVIZIO!$A$2)),MONTH(INDEX(Tendina_Data,SERVIZIO!$A$2)),1),"Settore",INDEX(Tendina_Settori,SERVIZIO!$A$3))&lt;&gt;"",INDEX(Tendina_Settori,SERVIZIO!$A$3)=$B334)=TRUE,GETPIVOTDATA(CONCATENATE(INDEX(Tendina_Indicatori_Grafico,SERVIZIO!$A$1)),$A$1,"Brand",$A334,"Data",DATE(YEAR(INDEX(Tendina_Data,SERVIZIO!$A$2)),MONTH(INDEX(Tendina_Data,SERVIZIO!$A$2)),1),"Settore",INDEX(Tendina_Settori,SERVIZIO!$A$3)),"")),"")</f>
        <v/>
      </c>
      <c r="AH334" s="31" t="str">
        <f ca="1">IF(AG334&lt;&gt;"",AG334-(COUNTIF($AG$4:AG334,AG334)/10000),"")</f>
        <v/>
      </c>
      <c r="AI334" s="31" t="str">
        <f t="shared" ca="1" si="17"/>
        <v/>
      </c>
      <c r="AJ334" s="31"/>
      <c r="AK334" s="31">
        <v>331</v>
      </c>
      <c r="AL334" s="31" t="str">
        <f t="shared" ca="1" si="15"/>
        <v/>
      </c>
      <c r="AM334" s="31" t="str">
        <f t="shared" ca="1" si="16"/>
        <v/>
      </c>
      <c r="AN334" s="31" t="str">
        <f ca="1">IF(INDEX(Tendina_Brand_per_Settore,SERVIZIO!$A$4)=$AL334,$AM334,"")</f>
        <v/>
      </c>
    </row>
    <row r="335" spans="33:40" x14ac:dyDescent="0.25">
      <c r="AG335" s="31" t="str">
        <f ca="1">IFERROR(IF(SERVIZIO!$A$3=1,IF(GETPIVOTDATA(CONCATENATE(INDEX(Tendina_Indicatori_Grafico,SERVIZIO!$A$1)),$A$1,"Brand",$A335,"Data",DATE(YEAR(INDEX(Tendina_Data,SERVIZIO!$A$2)),MONTH(INDEX(Tendina_Data,SERVIZIO!$A$2)),1),"Settore",$B335)&lt;&gt;"",GETPIVOTDATA(CONCATENATE(INDEX(Tendina_Indicatori_Grafico,SERVIZIO!$A$1)),$A$1,"Brand",$A335,"Data",DATE(YEAR(INDEX(Tendina_Data,SERVIZIO!$A$2)),MONTH(INDEX(Tendina_Data,SERVIZIO!$A$2)),1),"Settore",$B335),""),IF(AND(GETPIVOTDATA(CONCATENATE(INDEX(Tendina_Indicatori_Grafico,SERVIZIO!$A$1)),$A$1,"Brand",$A335,"Data",DATE(YEAR(INDEX(Tendina_Data,SERVIZIO!$A$2)),MONTH(INDEX(Tendina_Data,SERVIZIO!$A$2)),1),"Settore",INDEX(Tendina_Settori,SERVIZIO!$A$3))&lt;&gt;"",INDEX(Tendina_Settori,SERVIZIO!$A$3)=$B335)=TRUE,GETPIVOTDATA(CONCATENATE(INDEX(Tendina_Indicatori_Grafico,SERVIZIO!$A$1)),$A$1,"Brand",$A335,"Data",DATE(YEAR(INDEX(Tendina_Data,SERVIZIO!$A$2)),MONTH(INDEX(Tendina_Data,SERVIZIO!$A$2)),1),"Settore",INDEX(Tendina_Settori,SERVIZIO!$A$3)),"")),"")</f>
        <v/>
      </c>
      <c r="AH335" s="31" t="str">
        <f ca="1">IF(AG335&lt;&gt;"",AG335-(COUNTIF($AG$4:AG335,AG335)/10000),"")</f>
        <v/>
      </c>
      <c r="AI335" s="31" t="str">
        <f t="shared" ca="1" si="17"/>
        <v/>
      </c>
      <c r="AJ335" s="31"/>
      <c r="AK335" s="31">
        <v>332</v>
      </c>
      <c r="AL335" s="31" t="str">
        <f t="shared" ca="1" si="15"/>
        <v/>
      </c>
      <c r="AM335" s="31" t="str">
        <f t="shared" ca="1" si="16"/>
        <v/>
      </c>
      <c r="AN335" s="31" t="str">
        <f ca="1">IF(INDEX(Tendina_Brand_per_Settore,SERVIZIO!$A$4)=$AL335,$AM335,"")</f>
        <v/>
      </c>
    </row>
    <row r="336" spans="33:40" x14ac:dyDescent="0.25">
      <c r="AG336" s="31" t="str">
        <f ca="1">IFERROR(IF(SERVIZIO!$A$3=1,IF(GETPIVOTDATA(CONCATENATE(INDEX(Tendina_Indicatori_Grafico,SERVIZIO!$A$1)),$A$1,"Brand",$A336,"Data",DATE(YEAR(INDEX(Tendina_Data,SERVIZIO!$A$2)),MONTH(INDEX(Tendina_Data,SERVIZIO!$A$2)),1),"Settore",$B336)&lt;&gt;"",GETPIVOTDATA(CONCATENATE(INDEX(Tendina_Indicatori_Grafico,SERVIZIO!$A$1)),$A$1,"Brand",$A336,"Data",DATE(YEAR(INDEX(Tendina_Data,SERVIZIO!$A$2)),MONTH(INDEX(Tendina_Data,SERVIZIO!$A$2)),1),"Settore",$B336),""),IF(AND(GETPIVOTDATA(CONCATENATE(INDEX(Tendina_Indicatori_Grafico,SERVIZIO!$A$1)),$A$1,"Brand",$A336,"Data",DATE(YEAR(INDEX(Tendina_Data,SERVIZIO!$A$2)),MONTH(INDEX(Tendina_Data,SERVIZIO!$A$2)),1),"Settore",INDEX(Tendina_Settori,SERVIZIO!$A$3))&lt;&gt;"",INDEX(Tendina_Settori,SERVIZIO!$A$3)=$B336)=TRUE,GETPIVOTDATA(CONCATENATE(INDEX(Tendina_Indicatori_Grafico,SERVIZIO!$A$1)),$A$1,"Brand",$A336,"Data",DATE(YEAR(INDEX(Tendina_Data,SERVIZIO!$A$2)),MONTH(INDEX(Tendina_Data,SERVIZIO!$A$2)),1),"Settore",INDEX(Tendina_Settori,SERVIZIO!$A$3)),"")),"")</f>
        <v/>
      </c>
      <c r="AH336" s="31" t="str">
        <f ca="1">IF(AG336&lt;&gt;"",AG336-(COUNTIF($AG$4:AG336,AG336)/10000),"")</f>
        <v/>
      </c>
      <c r="AI336" s="31" t="str">
        <f t="shared" ca="1" si="17"/>
        <v/>
      </c>
      <c r="AJ336" s="31"/>
      <c r="AK336" s="31">
        <v>333</v>
      </c>
      <c r="AL336" s="31" t="str">
        <f t="shared" ca="1" si="15"/>
        <v/>
      </c>
      <c r="AM336" s="31" t="str">
        <f t="shared" ca="1" si="16"/>
        <v/>
      </c>
      <c r="AN336" s="31" t="str">
        <f ca="1">IF(INDEX(Tendina_Brand_per_Settore,SERVIZIO!$A$4)=$AL336,$AM336,"")</f>
        <v/>
      </c>
    </row>
    <row r="337" spans="33:40" x14ac:dyDescent="0.25">
      <c r="AG337" s="31" t="str">
        <f ca="1">IFERROR(IF(SERVIZIO!$A$3=1,IF(GETPIVOTDATA(CONCATENATE(INDEX(Tendina_Indicatori_Grafico,SERVIZIO!$A$1)),$A$1,"Brand",$A337,"Data",DATE(YEAR(INDEX(Tendina_Data,SERVIZIO!$A$2)),MONTH(INDEX(Tendina_Data,SERVIZIO!$A$2)),1),"Settore",$B337)&lt;&gt;"",GETPIVOTDATA(CONCATENATE(INDEX(Tendina_Indicatori_Grafico,SERVIZIO!$A$1)),$A$1,"Brand",$A337,"Data",DATE(YEAR(INDEX(Tendina_Data,SERVIZIO!$A$2)),MONTH(INDEX(Tendina_Data,SERVIZIO!$A$2)),1),"Settore",$B337),""),IF(AND(GETPIVOTDATA(CONCATENATE(INDEX(Tendina_Indicatori_Grafico,SERVIZIO!$A$1)),$A$1,"Brand",$A337,"Data",DATE(YEAR(INDEX(Tendina_Data,SERVIZIO!$A$2)),MONTH(INDEX(Tendina_Data,SERVIZIO!$A$2)),1),"Settore",INDEX(Tendina_Settori,SERVIZIO!$A$3))&lt;&gt;"",INDEX(Tendina_Settori,SERVIZIO!$A$3)=$B337)=TRUE,GETPIVOTDATA(CONCATENATE(INDEX(Tendina_Indicatori_Grafico,SERVIZIO!$A$1)),$A$1,"Brand",$A337,"Data",DATE(YEAR(INDEX(Tendina_Data,SERVIZIO!$A$2)),MONTH(INDEX(Tendina_Data,SERVIZIO!$A$2)),1),"Settore",INDEX(Tendina_Settori,SERVIZIO!$A$3)),"")),"")</f>
        <v/>
      </c>
      <c r="AH337" s="31" t="str">
        <f ca="1">IF(AG337&lt;&gt;"",AG337-(COUNTIF($AG$4:AG337,AG337)/10000),"")</f>
        <v/>
      </c>
      <c r="AI337" s="31" t="str">
        <f t="shared" ca="1" si="17"/>
        <v/>
      </c>
      <c r="AJ337" s="31"/>
      <c r="AK337" s="31">
        <v>334</v>
      </c>
      <c r="AL337" s="31" t="str">
        <f t="shared" ca="1" si="15"/>
        <v/>
      </c>
      <c r="AM337" s="31" t="str">
        <f t="shared" ca="1" si="16"/>
        <v/>
      </c>
      <c r="AN337" s="31" t="str">
        <f ca="1">IF(INDEX(Tendina_Brand_per_Settore,SERVIZIO!$A$4)=$AL337,$AM337,"")</f>
        <v/>
      </c>
    </row>
    <row r="338" spans="33:40" x14ac:dyDescent="0.25">
      <c r="AG338" s="31" t="str">
        <f ca="1">IFERROR(IF(SERVIZIO!$A$3=1,IF(GETPIVOTDATA(CONCATENATE(INDEX(Tendina_Indicatori_Grafico,SERVIZIO!$A$1)),$A$1,"Brand",$A338,"Data",DATE(YEAR(INDEX(Tendina_Data,SERVIZIO!$A$2)),MONTH(INDEX(Tendina_Data,SERVIZIO!$A$2)),1),"Settore",$B338)&lt;&gt;"",GETPIVOTDATA(CONCATENATE(INDEX(Tendina_Indicatori_Grafico,SERVIZIO!$A$1)),$A$1,"Brand",$A338,"Data",DATE(YEAR(INDEX(Tendina_Data,SERVIZIO!$A$2)),MONTH(INDEX(Tendina_Data,SERVIZIO!$A$2)),1),"Settore",$B338),""),IF(AND(GETPIVOTDATA(CONCATENATE(INDEX(Tendina_Indicatori_Grafico,SERVIZIO!$A$1)),$A$1,"Brand",$A338,"Data",DATE(YEAR(INDEX(Tendina_Data,SERVIZIO!$A$2)),MONTH(INDEX(Tendina_Data,SERVIZIO!$A$2)),1),"Settore",INDEX(Tendina_Settori,SERVIZIO!$A$3))&lt;&gt;"",INDEX(Tendina_Settori,SERVIZIO!$A$3)=$B338)=TRUE,GETPIVOTDATA(CONCATENATE(INDEX(Tendina_Indicatori_Grafico,SERVIZIO!$A$1)),$A$1,"Brand",$A338,"Data",DATE(YEAR(INDEX(Tendina_Data,SERVIZIO!$A$2)),MONTH(INDEX(Tendina_Data,SERVIZIO!$A$2)),1),"Settore",INDEX(Tendina_Settori,SERVIZIO!$A$3)),"")),"")</f>
        <v/>
      </c>
      <c r="AH338" s="31" t="str">
        <f ca="1">IF(AG338&lt;&gt;"",AG338-(COUNTIF($AG$4:AG338,AG338)/10000),"")</f>
        <v/>
      </c>
      <c r="AI338" s="31" t="str">
        <f t="shared" ca="1" si="17"/>
        <v/>
      </c>
      <c r="AJ338" s="31"/>
      <c r="AK338" s="31">
        <v>335</v>
      </c>
      <c r="AL338" s="31" t="str">
        <f t="shared" ca="1" si="15"/>
        <v/>
      </c>
      <c r="AM338" s="31" t="str">
        <f t="shared" ca="1" si="16"/>
        <v/>
      </c>
      <c r="AN338" s="31" t="str">
        <f ca="1">IF(INDEX(Tendina_Brand_per_Settore,SERVIZIO!$A$4)=$AL338,$AM338,"")</f>
        <v/>
      </c>
    </row>
    <row r="339" spans="33:40" x14ac:dyDescent="0.25">
      <c r="AG339" s="31" t="str">
        <f ca="1">IFERROR(IF(SERVIZIO!$A$3=1,IF(GETPIVOTDATA(CONCATENATE(INDEX(Tendina_Indicatori_Grafico,SERVIZIO!$A$1)),$A$1,"Brand",$A339,"Data",DATE(YEAR(INDEX(Tendina_Data,SERVIZIO!$A$2)),MONTH(INDEX(Tendina_Data,SERVIZIO!$A$2)),1),"Settore",$B339)&lt;&gt;"",GETPIVOTDATA(CONCATENATE(INDEX(Tendina_Indicatori_Grafico,SERVIZIO!$A$1)),$A$1,"Brand",$A339,"Data",DATE(YEAR(INDEX(Tendina_Data,SERVIZIO!$A$2)),MONTH(INDEX(Tendina_Data,SERVIZIO!$A$2)),1),"Settore",$B339),""),IF(AND(GETPIVOTDATA(CONCATENATE(INDEX(Tendina_Indicatori_Grafico,SERVIZIO!$A$1)),$A$1,"Brand",$A339,"Data",DATE(YEAR(INDEX(Tendina_Data,SERVIZIO!$A$2)),MONTH(INDEX(Tendina_Data,SERVIZIO!$A$2)),1),"Settore",INDEX(Tendina_Settori,SERVIZIO!$A$3))&lt;&gt;"",INDEX(Tendina_Settori,SERVIZIO!$A$3)=$B339)=TRUE,GETPIVOTDATA(CONCATENATE(INDEX(Tendina_Indicatori_Grafico,SERVIZIO!$A$1)),$A$1,"Brand",$A339,"Data",DATE(YEAR(INDEX(Tendina_Data,SERVIZIO!$A$2)),MONTH(INDEX(Tendina_Data,SERVIZIO!$A$2)),1),"Settore",INDEX(Tendina_Settori,SERVIZIO!$A$3)),"")),"")</f>
        <v/>
      </c>
      <c r="AH339" s="31" t="str">
        <f ca="1">IF(AG339&lt;&gt;"",AG339-(COUNTIF($AG$4:AG339,AG339)/10000),"")</f>
        <v/>
      </c>
      <c r="AI339" s="31" t="str">
        <f t="shared" ca="1" si="17"/>
        <v/>
      </c>
      <c r="AJ339" s="31"/>
      <c r="AK339" s="31">
        <v>336</v>
      </c>
      <c r="AL339" s="31" t="str">
        <f t="shared" ca="1" si="15"/>
        <v/>
      </c>
      <c r="AM339" s="31" t="str">
        <f t="shared" ca="1" si="16"/>
        <v/>
      </c>
      <c r="AN339" s="31" t="str">
        <f ca="1">IF(INDEX(Tendina_Brand_per_Settore,SERVIZIO!$A$4)=$AL339,$AM339,"")</f>
        <v/>
      </c>
    </row>
    <row r="340" spans="33:40" x14ac:dyDescent="0.25">
      <c r="AG340" s="31" t="str">
        <f ca="1">IFERROR(IF(SERVIZIO!$A$3=1,IF(GETPIVOTDATA(CONCATENATE(INDEX(Tendina_Indicatori_Grafico,SERVIZIO!$A$1)),$A$1,"Brand",$A340,"Data",DATE(YEAR(INDEX(Tendina_Data,SERVIZIO!$A$2)),MONTH(INDEX(Tendina_Data,SERVIZIO!$A$2)),1),"Settore",$B340)&lt;&gt;"",GETPIVOTDATA(CONCATENATE(INDEX(Tendina_Indicatori_Grafico,SERVIZIO!$A$1)),$A$1,"Brand",$A340,"Data",DATE(YEAR(INDEX(Tendina_Data,SERVIZIO!$A$2)),MONTH(INDEX(Tendina_Data,SERVIZIO!$A$2)),1),"Settore",$B340),""),IF(AND(GETPIVOTDATA(CONCATENATE(INDEX(Tendina_Indicatori_Grafico,SERVIZIO!$A$1)),$A$1,"Brand",$A340,"Data",DATE(YEAR(INDEX(Tendina_Data,SERVIZIO!$A$2)),MONTH(INDEX(Tendina_Data,SERVIZIO!$A$2)),1),"Settore",INDEX(Tendina_Settori,SERVIZIO!$A$3))&lt;&gt;"",INDEX(Tendina_Settori,SERVIZIO!$A$3)=$B340)=TRUE,GETPIVOTDATA(CONCATENATE(INDEX(Tendina_Indicatori_Grafico,SERVIZIO!$A$1)),$A$1,"Brand",$A340,"Data",DATE(YEAR(INDEX(Tendina_Data,SERVIZIO!$A$2)),MONTH(INDEX(Tendina_Data,SERVIZIO!$A$2)),1),"Settore",INDEX(Tendina_Settori,SERVIZIO!$A$3)),"")),"")</f>
        <v/>
      </c>
      <c r="AH340" s="31" t="str">
        <f ca="1">IF(AG340&lt;&gt;"",AG340-(COUNTIF($AG$4:AG340,AG340)/10000),"")</f>
        <v/>
      </c>
      <c r="AI340" s="31" t="str">
        <f t="shared" ca="1" si="17"/>
        <v/>
      </c>
      <c r="AJ340" s="31"/>
      <c r="AK340" s="31">
        <v>337</v>
      </c>
      <c r="AL340" s="31" t="str">
        <f t="shared" ca="1" si="15"/>
        <v/>
      </c>
      <c r="AM340" s="31" t="str">
        <f t="shared" ca="1" si="16"/>
        <v/>
      </c>
      <c r="AN340" s="31" t="str">
        <f ca="1">IF(INDEX(Tendina_Brand_per_Settore,SERVIZIO!$A$4)=$AL340,$AM340,"")</f>
        <v/>
      </c>
    </row>
    <row r="341" spans="33:40" x14ac:dyDescent="0.25">
      <c r="AG341" s="31" t="str">
        <f ca="1">IFERROR(IF(SERVIZIO!$A$3=1,IF(GETPIVOTDATA(CONCATENATE(INDEX(Tendina_Indicatori_Grafico,SERVIZIO!$A$1)),$A$1,"Brand",$A341,"Data",DATE(YEAR(INDEX(Tendina_Data,SERVIZIO!$A$2)),MONTH(INDEX(Tendina_Data,SERVIZIO!$A$2)),1),"Settore",$B341)&lt;&gt;"",GETPIVOTDATA(CONCATENATE(INDEX(Tendina_Indicatori_Grafico,SERVIZIO!$A$1)),$A$1,"Brand",$A341,"Data",DATE(YEAR(INDEX(Tendina_Data,SERVIZIO!$A$2)),MONTH(INDEX(Tendina_Data,SERVIZIO!$A$2)),1),"Settore",$B341),""),IF(AND(GETPIVOTDATA(CONCATENATE(INDEX(Tendina_Indicatori_Grafico,SERVIZIO!$A$1)),$A$1,"Brand",$A341,"Data",DATE(YEAR(INDEX(Tendina_Data,SERVIZIO!$A$2)),MONTH(INDEX(Tendina_Data,SERVIZIO!$A$2)),1),"Settore",INDEX(Tendina_Settori,SERVIZIO!$A$3))&lt;&gt;"",INDEX(Tendina_Settori,SERVIZIO!$A$3)=$B341)=TRUE,GETPIVOTDATA(CONCATENATE(INDEX(Tendina_Indicatori_Grafico,SERVIZIO!$A$1)),$A$1,"Brand",$A341,"Data",DATE(YEAR(INDEX(Tendina_Data,SERVIZIO!$A$2)),MONTH(INDEX(Tendina_Data,SERVIZIO!$A$2)),1),"Settore",INDEX(Tendina_Settori,SERVIZIO!$A$3)),"")),"")</f>
        <v/>
      </c>
      <c r="AH341" s="31" t="str">
        <f ca="1">IF(AG341&lt;&gt;"",AG341-(COUNTIF($AG$4:AG341,AG341)/10000),"")</f>
        <v/>
      </c>
      <c r="AI341" s="31" t="str">
        <f t="shared" ca="1" si="17"/>
        <v/>
      </c>
      <c r="AJ341" s="31"/>
      <c r="AK341" s="31">
        <v>338</v>
      </c>
      <c r="AL341" s="31" t="str">
        <f t="shared" ca="1" si="15"/>
        <v/>
      </c>
      <c r="AM341" s="31" t="str">
        <f t="shared" ca="1" si="16"/>
        <v/>
      </c>
      <c r="AN341" s="31" t="str">
        <f ca="1">IF(INDEX(Tendina_Brand_per_Settore,SERVIZIO!$A$4)=$AL341,$AM341,"")</f>
        <v/>
      </c>
    </row>
    <row r="342" spans="33:40" x14ac:dyDescent="0.25">
      <c r="AG342" s="31" t="str">
        <f ca="1">IFERROR(IF(SERVIZIO!$A$3=1,IF(GETPIVOTDATA(CONCATENATE(INDEX(Tendina_Indicatori_Grafico,SERVIZIO!$A$1)),$A$1,"Brand",$A342,"Data",DATE(YEAR(INDEX(Tendina_Data,SERVIZIO!$A$2)),MONTH(INDEX(Tendina_Data,SERVIZIO!$A$2)),1),"Settore",$B342)&lt;&gt;"",GETPIVOTDATA(CONCATENATE(INDEX(Tendina_Indicatori_Grafico,SERVIZIO!$A$1)),$A$1,"Brand",$A342,"Data",DATE(YEAR(INDEX(Tendina_Data,SERVIZIO!$A$2)),MONTH(INDEX(Tendina_Data,SERVIZIO!$A$2)),1),"Settore",$B342),""),IF(AND(GETPIVOTDATA(CONCATENATE(INDEX(Tendina_Indicatori_Grafico,SERVIZIO!$A$1)),$A$1,"Brand",$A342,"Data",DATE(YEAR(INDEX(Tendina_Data,SERVIZIO!$A$2)),MONTH(INDEX(Tendina_Data,SERVIZIO!$A$2)),1),"Settore",INDEX(Tendina_Settori,SERVIZIO!$A$3))&lt;&gt;"",INDEX(Tendina_Settori,SERVIZIO!$A$3)=$B342)=TRUE,GETPIVOTDATA(CONCATENATE(INDEX(Tendina_Indicatori_Grafico,SERVIZIO!$A$1)),$A$1,"Brand",$A342,"Data",DATE(YEAR(INDEX(Tendina_Data,SERVIZIO!$A$2)),MONTH(INDEX(Tendina_Data,SERVIZIO!$A$2)),1),"Settore",INDEX(Tendina_Settori,SERVIZIO!$A$3)),"")),"")</f>
        <v/>
      </c>
      <c r="AH342" s="31" t="str">
        <f ca="1">IF(AG342&lt;&gt;"",AG342-(COUNTIF($AG$4:AG342,AG342)/10000),"")</f>
        <v/>
      </c>
      <c r="AI342" s="31" t="str">
        <f t="shared" ca="1" si="17"/>
        <v/>
      </c>
      <c r="AJ342" s="31"/>
      <c r="AK342" s="31">
        <v>339</v>
      </c>
      <c r="AL342" s="31" t="str">
        <f t="shared" ca="1" si="15"/>
        <v/>
      </c>
      <c r="AM342" s="31" t="str">
        <f t="shared" ca="1" si="16"/>
        <v/>
      </c>
      <c r="AN342" s="31" t="str">
        <f ca="1">IF(INDEX(Tendina_Brand_per_Settore,SERVIZIO!$A$4)=$AL342,$AM342,"")</f>
        <v/>
      </c>
    </row>
    <row r="343" spans="33:40" x14ac:dyDescent="0.25">
      <c r="AG343" s="31" t="str">
        <f ca="1">IFERROR(IF(SERVIZIO!$A$3=1,IF(GETPIVOTDATA(CONCATENATE(INDEX(Tendina_Indicatori_Grafico,SERVIZIO!$A$1)),$A$1,"Brand",$A343,"Data",DATE(YEAR(INDEX(Tendina_Data,SERVIZIO!$A$2)),MONTH(INDEX(Tendina_Data,SERVIZIO!$A$2)),1),"Settore",$B343)&lt;&gt;"",GETPIVOTDATA(CONCATENATE(INDEX(Tendina_Indicatori_Grafico,SERVIZIO!$A$1)),$A$1,"Brand",$A343,"Data",DATE(YEAR(INDEX(Tendina_Data,SERVIZIO!$A$2)),MONTH(INDEX(Tendina_Data,SERVIZIO!$A$2)),1),"Settore",$B343),""),IF(AND(GETPIVOTDATA(CONCATENATE(INDEX(Tendina_Indicatori_Grafico,SERVIZIO!$A$1)),$A$1,"Brand",$A343,"Data",DATE(YEAR(INDEX(Tendina_Data,SERVIZIO!$A$2)),MONTH(INDEX(Tendina_Data,SERVIZIO!$A$2)),1),"Settore",INDEX(Tendina_Settori,SERVIZIO!$A$3))&lt;&gt;"",INDEX(Tendina_Settori,SERVIZIO!$A$3)=$B343)=TRUE,GETPIVOTDATA(CONCATENATE(INDEX(Tendina_Indicatori_Grafico,SERVIZIO!$A$1)),$A$1,"Brand",$A343,"Data",DATE(YEAR(INDEX(Tendina_Data,SERVIZIO!$A$2)),MONTH(INDEX(Tendina_Data,SERVIZIO!$A$2)),1),"Settore",INDEX(Tendina_Settori,SERVIZIO!$A$3)),"")),"")</f>
        <v/>
      </c>
      <c r="AH343" s="31" t="str">
        <f ca="1">IF(AG343&lt;&gt;"",AG343-(COUNTIF($AG$4:AG343,AG343)/10000),"")</f>
        <v/>
      </c>
      <c r="AI343" s="31" t="str">
        <f t="shared" ca="1" si="17"/>
        <v/>
      </c>
      <c r="AJ343" s="31"/>
      <c r="AK343" s="31">
        <v>340</v>
      </c>
      <c r="AL343" s="31" t="str">
        <f t="shared" ca="1" si="15"/>
        <v/>
      </c>
      <c r="AM343" s="31" t="str">
        <f t="shared" ca="1" si="16"/>
        <v/>
      </c>
      <c r="AN343" s="31" t="str">
        <f ca="1">IF(INDEX(Tendina_Brand_per_Settore,SERVIZIO!$A$4)=$AL343,$AM343,"")</f>
        <v/>
      </c>
    </row>
    <row r="344" spans="33:40" x14ac:dyDescent="0.25">
      <c r="AG344" s="31" t="str">
        <f ca="1">IFERROR(IF(SERVIZIO!$A$3=1,IF(GETPIVOTDATA(CONCATENATE(INDEX(Tendina_Indicatori_Grafico,SERVIZIO!$A$1)),$A$1,"Brand",$A344,"Data",DATE(YEAR(INDEX(Tendina_Data,SERVIZIO!$A$2)),MONTH(INDEX(Tendina_Data,SERVIZIO!$A$2)),1),"Settore",$B344)&lt;&gt;"",GETPIVOTDATA(CONCATENATE(INDEX(Tendina_Indicatori_Grafico,SERVIZIO!$A$1)),$A$1,"Brand",$A344,"Data",DATE(YEAR(INDEX(Tendina_Data,SERVIZIO!$A$2)),MONTH(INDEX(Tendina_Data,SERVIZIO!$A$2)),1),"Settore",$B344),""),IF(AND(GETPIVOTDATA(CONCATENATE(INDEX(Tendina_Indicatori_Grafico,SERVIZIO!$A$1)),$A$1,"Brand",$A344,"Data",DATE(YEAR(INDEX(Tendina_Data,SERVIZIO!$A$2)),MONTH(INDEX(Tendina_Data,SERVIZIO!$A$2)),1),"Settore",INDEX(Tendina_Settori,SERVIZIO!$A$3))&lt;&gt;"",INDEX(Tendina_Settori,SERVIZIO!$A$3)=$B344)=TRUE,GETPIVOTDATA(CONCATENATE(INDEX(Tendina_Indicatori_Grafico,SERVIZIO!$A$1)),$A$1,"Brand",$A344,"Data",DATE(YEAR(INDEX(Tendina_Data,SERVIZIO!$A$2)),MONTH(INDEX(Tendina_Data,SERVIZIO!$A$2)),1),"Settore",INDEX(Tendina_Settori,SERVIZIO!$A$3)),"")),"")</f>
        <v/>
      </c>
      <c r="AH344" s="31" t="str">
        <f ca="1">IF(AG344&lt;&gt;"",AG344-(COUNTIF($AG$4:AG344,AG344)/10000),"")</f>
        <v/>
      </c>
      <c r="AI344" s="31" t="str">
        <f t="shared" ca="1" si="17"/>
        <v/>
      </c>
      <c r="AJ344" s="31"/>
      <c r="AK344" s="31">
        <v>341</v>
      </c>
      <c r="AL344" s="31" t="str">
        <f t="shared" ca="1" si="15"/>
        <v/>
      </c>
      <c r="AM344" s="31" t="str">
        <f t="shared" ca="1" si="16"/>
        <v/>
      </c>
      <c r="AN344" s="31" t="str">
        <f ca="1">IF(INDEX(Tendina_Brand_per_Settore,SERVIZIO!$A$4)=$AL344,$AM344,"")</f>
        <v/>
      </c>
    </row>
    <row r="345" spans="33:40" x14ac:dyDescent="0.25">
      <c r="AG345" s="31" t="str">
        <f ca="1">IFERROR(IF(SERVIZIO!$A$3=1,IF(GETPIVOTDATA(CONCATENATE(INDEX(Tendina_Indicatori_Grafico,SERVIZIO!$A$1)),$A$1,"Brand",$A345,"Data",DATE(YEAR(INDEX(Tendina_Data,SERVIZIO!$A$2)),MONTH(INDEX(Tendina_Data,SERVIZIO!$A$2)),1),"Settore",$B345)&lt;&gt;"",GETPIVOTDATA(CONCATENATE(INDEX(Tendina_Indicatori_Grafico,SERVIZIO!$A$1)),$A$1,"Brand",$A345,"Data",DATE(YEAR(INDEX(Tendina_Data,SERVIZIO!$A$2)),MONTH(INDEX(Tendina_Data,SERVIZIO!$A$2)),1),"Settore",$B345),""),IF(AND(GETPIVOTDATA(CONCATENATE(INDEX(Tendina_Indicatori_Grafico,SERVIZIO!$A$1)),$A$1,"Brand",$A345,"Data",DATE(YEAR(INDEX(Tendina_Data,SERVIZIO!$A$2)),MONTH(INDEX(Tendina_Data,SERVIZIO!$A$2)),1),"Settore",INDEX(Tendina_Settori,SERVIZIO!$A$3))&lt;&gt;"",INDEX(Tendina_Settori,SERVIZIO!$A$3)=$B345)=TRUE,GETPIVOTDATA(CONCATENATE(INDEX(Tendina_Indicatori_Grafico,SERVIZIO!$A$1)),$A$1,"Brand",$A345,"Data",DATE(YEAR(INDEX(Tendina_Data,SERVIZIO!$A$2)),MONTH(INDEX(Tendina_Data,SERVIZIO!$A$2)),1),"Settore",INDEX(Tendina_Settori,SERVIZIO!$A$3)),"")),"")</f>
        <v/>
      </c>
      <c r="AH345" s="31" t="str">
        <f ca="1">IF(AG345&lt;&gt;"",AG345-(COUNTIF($AG$4:AG345,AG345)/10000),"")</f>
        <v/>
      </c>
      <c r="AI345" s="31" t="str">
        <f t="shared" ca="1" si="17"/>
        <v/>
      </c>
      <c r="AJ345" s="31"/>
      <c r="AK345" s="31">
        <v>342</v>
      </c>
      <c r="AL345" s="31" t="str">
        <f t="shared" ca="1" si="15"/>
        <v/>
      </c>
      <c r="AM345" s="31" t="str">
        <f t="shared" ca="1" si="16"/>
        <v/>
      </c>
      <c r="AN345" s="31" t="str">
        <f ca="1">IF(INDEX(Tendina_Brand_per_Settore,SERVIZIO!$A$4)=$AL345,$AM345,"")</f>
        <v/>
      </c>
    </row>
    <row r="346" spans="33:40" x14ac:dyDescent="0.25">
      <c r="AG346" s="31" t="str">
        <f ca="1">IFERROR(IF(SERVIZIO!$A$3=1,IF(GETPIVOTDATA(CONCATENATE(INDEX(Tendina_Indicatori_Grafico,SERVIZIO!$A$1)),$A$1,"Brand",$A346,"Data",DATE(YEAR(INDEX(Tendina_Data,SERVIZIO!$A$2)),MONTH(INDEX(Tendina_Data,SERVIZIO!$A$2)),1),"Settore",$B346)&lt;&gt;"",GETPIVOTDATA(CONCATENATE(INDEX(Tendina_Indicatori_Grafico,SERVIZIO!$A$1)),$A$1,"Brand",$A346,"Data",DATE(YEAR(INDEX(Tendina_Data,SERVIZIO!$A$2)),MONTH(INDEX(Tendina_Data,SERVIZIO!$A$2)),1),"Settore",$B346),""),IF(AND(GETPIVOTDATA(CONCATENATE(INDEX(Tendina_Indicatori_Grafico,SERVIZIO!$A$1)),$A$1,"Brand",$A346,"Data",DATE(YEAR(INDEX(Tendina_Data,SERVIZIO!$A$2)),MONTH(INDEX(Tendina_Data,SERVIZIO!$A$2)),1),"Settore",INDEX(Tendina_Settori,SERVIZIO!$A$3))&lt;&gt;"",INDEX(Tendina_Settori,SERVIZIO!$A$3)=$B346)=TRUE,GETPIVOTDATA(CONCATENATE(INDEX(Tendina_Indicatori_Grafico,SERVIZIO!$A$1)),$A$1,"Brand",$A346,"Data",DATE(YEAR(INDEX(Tendina_Data,SERVIZIO!$A$2)),MONTH(INDEX(Tendina_Data,SERVIZIO!$A$2)),1),"Settore",INDEX(Tendina_Settori,SERVIZIO!$A$3)),"")),"")</f>
        <v/>
      </c>
      <c r="AH346" s="31" t="str">
        <f ca="1">IF(AG346&lt;&gt;"",AG346-(COUNTIF($AG$4:AG346,AG346)/10000),"")</f>
        <v/>
      </c>
      <c r="AI346" s="31" t="str">
        <f t="shared" ca="1" si="17"/>
        <v/>
      </c>
      <c r="AJ346" s="31"/>
      <c r="AK346" s="31">
        <v>343</v>
      </c>
      <c r="AL346" s="31" t="str">
        <f t="shared" ca="1" si="15"/>
        <v/>
      </c>
      <c r="AM346" s="31" t="str">
        <f t="shared" ca="1" si="16"/>
        <v/>
      </c>
      <c r="AN346" s="31" t="str">
        <f ca="1">IF(INDEX(Tendina_Brand_per_Settore,SERVIZIO!$A$4)=$AL346,$AM346,"")</f>
        <v/>
      </c>
    </row>
    <row r="347" spans="33:40" x14ac:dyDescent="0.25">
      <c r="AG347" s="31" t="str">
        <f ca="1">IFERROR(IF(SERVIZIO!$A$3=1,IF(GETPIVOTDATA(CONCATENATE(INDEX(Tendina_Indicatori_Grafico,SERVIZIO!$A$1)),$A$1,"Brand",$A347,"Data",DATE(YEAR(INDEX(Tendina_Data,SERVIZIO!$A$2)),MONTH(INDEX(Tendina_Data,SERVIZIO!$A$2)),1),"Settore",$B347)&lt;&gt;"",GETPIVOTDATA(CONCATENATE(INDEX(Tendina_Indicatori_Grafico,SERVIZIO!$A$1)),$A$1,"Brand",$A347,"Data",DATE(YEAR(INDEX(Tendina_Data,SERVIZIO!$A$2)),MONTH(INDEX(Tendina_Data,SERVIZIO!$A$2)),1),"Settore",$B347),""),IF(AND(GETPIVOTDATA(CONCATENATE(INDEX(Tendina_Indicatori_Grafico,SERVIZIO!$A$1)),$A$1,"Brand",$A347,"Data",DATE(YEAR(INDEX(Tendina_Data,SERVIZIO!$A$2)),MONTH(INDEX(Tendina_Data,SERVIZIO!$A$2)),1),"Settore",INDEX(Tendina_Settori,SERVIZIO!$A$3))&lt;&gt;"",INDEX(Tendina_Settori,SERVIZIO!$A$3)=$B347)=TRUE,GETPIVOTDATA(CONCATENATE(INDEX(Tendina_Indicatori_Grafico,SERVIZIO!$A$1)),$A$1,"Brand",$A347,"Data",DATE(YEAR(INDEX(Tendina_Data,SERVIZIO!$A$2)),MONTH(INDEX(Tendina_Data,SERVIZIO!$A$2)),1),"Settore",INDEX(Tendina_Settori,SERVIZIO!$A$3)),"")),"")</f>
        <v/>
      </c>
      <c r="AH347" s="31" t="str">
        <f ca="1">IF(AG347&lt;&gt;"",AG347-(COUNTIF($AG$4:AG347,AG347)/10000),"")</f>
        <v/>
      </c>
      <c r="AI347" s="31" t="str">
        <f t="shared" ca="1" si="17"/>
        <v/>
      </c>
      <c r="AJ347" s="31"/>
      <c r="AK347" s="31">
        <v>344</v>
      </c>
      <c r="AL347" s="31" t="str">
        <f t="shared" ca="1" si="15"/>
        <v/>
      </c>
      <c r="AM347" s="31" t="str">
        <f t="shared" ca="1" si="16"/>
        <v/>
      </c>
      <c r="AN347" s="31" t="str">
        <f ca="1">IF(INDEX(Tendina_Brand_per_Settore,SERVIZIO!$A$4)=$AL347,$AM347,"")</f>
        <v/>
      </c>
    </row>
    <row r="348" spans="33:40" x14ac:dyDescent="0.25">
      <c r="AG348" s="31" t="str">
        <f ca="1">IFERROR(IF(SERVIZIO!$A$3=1,IF(GETPIVOTDATA(CONCATENATE(INDEX(Tendina_Indicatori_Grafico,SERVIZIO!$A$1)),$A$1,"Brand",$A348,"Data",DATE(YEAR(INDEX(Tendina_Data,SERVIZIO!$A$2)),MONTH(INDEX(Tendina_Data,SERVIZIO!$A$2)),1),"Settore",$B348)&lt;&gt;"",GETPIVOTDATA(CONCATENATE(INDEX(Tendina_Indicatori_Grafico,SERVIZIO!$A$1)),$A$1,"Brand",$A348,"Data",DATE(YEAR(INDEX(Tendina_Data,SERVIZIO!$A$2)),MONTH(INDEX(Tendina_Data,SERVIZIO!$A$2)),1),"Settore",$B348),""),IF(AND(GETPIVOTDATA(CONCATENATE(INDEX(Tendina_Indicatori_Grafico,SERVIZIO!$A$1)),$A$1,"Brand",$A348,"Data",DATE(YEAR(INDEX(Tendina_Data,SERVIZIO!$A$2)),MONTH(INDEX(Tendina_Data,SERVIZIO!$A$2)),1),"Settore",INDEX(Tendina_Settori,SERVIZIO!$A$3))&lt;&gt;"",INDEX(Tendina_Settori,SERVIZIO!$A$3)=$B348)=TRUE,GETPIVOTDATA(CONCATENATE(INDEX(Tendina_Indicatori_Grafico,SERVIZIO!$A$1)),$A$1,"Brand",$A348,"Data",DATE(YEAR(INDEX(Tendina_Data,SERVIZIO!$A$2)),MONTH(INDEX(Tendina_Data,SERVIZIO!$A$2)),1),"Settore",INDEX(Tendina_Settori,SERVIZIO!$A$3)),"")),"")</f>
        <v/>
      </c>
      <c r="AH348" s="31" t="str">
        <f ca="1">IF(AG348&lt;&gt;"",AG348-(COUNTIF($AG$4:AG348,AG348)/10000),"")</f>
        <v/>
      </c>
      <c r="AI348" s="31" t="str">
        <f t="shared" ca="1" si="17"/>
        <v/>
      </c>
      <c r="AJ348" s="31"/>
      <c r="AK348" s="31">
        <v>345</v>
      </c>
      <c r="AL348" s="31" t="str">
        <f t="shared" ca="1" si="15"/>
        <v/>
      </c>
      <c r="AM348" s="31" t="str">
        <f t="shared" ca="1" si="16"/>
        <v/>
      </c>
      <c r="AN348" s="31" t="str">
        <f ca="1">IF(INDEX(Tendina_Brand_per_Settore,SERVIZIO!$A$4)=$AL348,$AM348,"")</f>
        <v/>
      </c>
    </row>
    <row r="349" spans="33:40" x14ac:dyDescent="0.25">
      <c r="AG349" s="31" t="str">
        <f ca="1">IFERROR(IF(SERVIZIO!$A$3=1,IF(GETPIVOTDATA(CONCATENATE(INDEX(Tendina_Indicatori_Grafico,SERVIZIO!$A$1)),$A$1,"Brand",$A349,"Data",DATE(YEAR(INDEX(Tendina_Data,SERVIZIO!$A$2)),MONTH(INDEX(Tendina_Data,SERVIZIO!$A$2)),1),"Settore",$B349)&lt;&gt;"",GETPIVOTDATA(CONCATENATE(INDEX(Tendina_Indicatori_Grafico,SERVIZIO!$A$1)),$A$1,"Brand",$A349,"Data",DATE(YEAR(INDEX(Tendina_Data,SERVIZIO!$A$2)),MONTH(INDEX(Tendina_Data,SERVIZIO!$A$2)),1),"Settore",$B349),""),IF(AND(GETPIVOTDATA(CONCATENATE(INDEX(Tendina_Indicatori_Grafico,SERVIZIO!$A$1)),$A$1,"Brand",$A349,"Data",DATE(YEAR(INDEX(Tendina_Data,SERVIZIO!$A$2)),MONTH(INDEX(Tendina_Data,SERVIZIO!$A$2)),1),"Settore",INDEX(Tendina_Settori,SERVIZIO!$A$3))&lt;&gt;"",INDEX(Tendina_Settori,SERVIZIO!$A$3)=$B349)=TRUE,GETPIVOTDATA(CONCATENATE(INDEX(Tendina_Indicatori_Grafico,SERVIZIO!$A$1)),$A$1,"Brand",$A349,"Data",DATE(YEAR(INDEX(Tendina_Data,SERVIZIO!$A$2)),MONTH(INDEX(Tendina_Data,SERVIZIO!$A$2)),1),"Settore",INDEX(Tendina_Settori,SERVIZIO!$A$3)),"")),"")</f>
        <v/>
      </c>
      <c r="AH349" s="31" t="str">
        <f ca="1">IF(AG349&lt;&gt;"",AG349-(COUNTIF($AG$4:AG349,AG349)/10000),"")</f>
        <v/>
      </c>
      <c r="AI349" s="31" t="str">
        <f t="shared" ca="1" si="17"/>
        <v/>
      </c>
      <c r="AJ349" s="31"/>
      <c r="AK349" s="31">
        <v>346</v>
      </c>
      <c r="AL349" s="31" t="str">
        <f t="shared" ca="1" si="15"/>
        <v/>
      </c>
      <c r="AM349" s="31" t="str">
        <f t="shared" ca="1" si="16"/>
        <v/>
      </c>
      <c r="AN349" s="31" t="str">
        <f ca="1">IF(INDEX(Tendina_Brand_per_Settore,SERVIZIO!$A$4)=$AL349,$AM349,"")</f>
        <v/>
      </c>
    </row>
    <row r="350" spans="33:40" x14ac:dyDescent="0.25">
      <c r="AG350" s="31" t="str">
        <f ca="1">IFERROR(IF(SERVIZIO!$A$3=1,IF(GETPIVOTDATA(CONCATENATE(INDEX(Tendina_Indicatori_Grafico,SERVIZIO!$A$1)),$A$1,"Brand",$A350,"Data",DATE(YEAR(INDEX(Tendina_Data,SERVIZIO!$A$2)),MONTH(INDEX(Tendina_Data,SERVIZIO!$A$2)),1),"Settore",$B350)&lt;&gt;"",GETPIVOTDATA(CONCATENATE(INDEX(Tendina_Indicatori_Grafico,SERVIZIO!$A$1)),$A$1,"Brand",$A350,"Data",DATE(YEAR(INDEX(Tendina_Data,SERVIZIO!$A$2)),MONTH(INDEX(Tendina_Data,SERVIZIO!$A$2)),1),"Settore",$B350),""),IF(AND(GETPIVOTDATA(CONCATENATE(INDEX(Tendina_Indicatori_Grafico,SERVIZIO!$A$1)),$A$1,"Brand",$A350,"Data",DATE(YEAR(INDEX(Tendina_Data,SERVIZIO!$A$2)),MONTH(INDEX(Tendina_Data,SERVIZIO!$A$2)),1),"Settore",INDEX(Tendina_Settori,SERVIZIO!$A$3))&lt;&gt;"",INDEX(Tendina_Settori,SERVIZIO!$A$3)=$B350)=TRUE,GETPIVOTDATA(CONCATENATE(INDEX(Tendina_Indicatori_Grafico,SERVIZIO!$A$1)),$A$1,"Brand",$A350,"Data",DATE(YEAR(INDEX(Tendina_Data,SERVIZIO!$A$2)),MONTH(INDEX(Tendina_Data,SERVIZIO!$A$2)),1),"Settore",INDEX(Tendina_Settori,SERVIZIO!$A$3)),"")),"")</f>
        <v/>
      </c>
      <c r="AH350" s="31" t="str">
        <f ca="1">IF(AG350&lt;&gt;"",AG350-(COUNTIF($AG$4:AG350,AG350)/10000),"")</f>
        <v/>
      </c>
      <c r="AI350" s="31" t="str">
        <f t="shared" ca="1" si="17"/>
        <v/>
      </c>
      <c r="AJ350" s="31"/>
      <c r="AK350" s="31">
        <v>347</v>
      </c>
      <c r="AL350" s="31" t="str">
        <f t="shared" ca="1" si="15"/>
        <v/>
      </c>
      <c r="AM350" s="31" t="str">
        <f t="shared" ca="1" si="16"/>
        <v/>
      </c>
      <c r="AN350" s="31" t="str">
        <f ca="1">IF(INDEX(Tendina_Brand_per_Settore,SERVIZIO!$A$4)=$AL350,$AM350,"")</f>
        <v/>
      </c>
    </row>
    <row r="351" spans="33:40" x14ac:dyDescent="0.25">
      <c r="AG351" s="31" t="str">
        <f ca="1">IFERROR(IF(SERVIZIO!$A$3=1,IF(GETPIVOTDATA(CONCATENATE(INDEX(Tendina_Indicatori_Grafico,SERVIZIO!$A$1)),$A$1,"Brand",$A351,"Data",DATE(YEAR(INDEX(Tendina_Data,SERVIZIO!$A$2)),MONTH(INDEX(Tendina_Data,SERVIZIO!$A$2)),1),"Settore",$B351)&lt;&gt;"",GETPIVOTDATA(CONCATENATE(INDEX(Tendina_Indicatori_Grafico,SERVIZIO!$A$1)),$A$1,"Brand",$A351,"Data",DATE(YEAR(INDEX(Tendina_Data,SERVIZIO!$A$2)),MONTH(INDEX(Tendina_Data,SERVIZIO!$A$2)),1),"Settore",$B351),""),IF(AND(GETPIVOTDATA(CONCATENATE(INDEX(Tendina_Indicatori_Grafico,SERVIZIO!$A$1)),$A$1,"Brand",$A351,"Data",DATE(YEAR(INDEX(Tendina_Data,SERVIZIO!$A$2)),MONTH(INDEX(Tendina_Data,SERVIZIO!$A$2)),1),"Settore",INDEX(Tendina_Settori,SERVIZIO!$A$3))&lt;&gt;"",INDEX(Tendina_Settori,SERVIZIO!$A$3)=$B351)=TRUE,GETPIVOTDATA(CONCATENATE(INDEX(Tendina_Indicatori_Grafico,SERVIZIO!$A$1)),$A$1,"Brand",$A351,"Data",DATE(YEAR(INDEX(Tendina_Data,SERVIZIO!$A$2)),MONTH(INDEX(Tendina_Data,SERVIZIO!$A$2)),1),"Settore",INDEX(Tendina_Settori,SERVIZIO!$A$3)),"")),"")</f>
        <v/>
      </c>
      <c r="AH351" s="31" t="str">
        <f ca="1">IF(AG351&lt;&gt;"",AG351-(COUNTIF($AG$4:AG351,AG351)/10000),"")</f>
        <v/>
      </c>
      <c r="AI351" s="31" t="str">
        <f t="shared" ca="1" si="17"/>
        <v/>
      </c>
      <c r="AJ351" s="31"/>
      <c r="AK351" s="31">
        <v>348</v>
      </c>
      <c r="AL351" s="31" t="str">
        <f t="shared" ca="1" si="15"/>
        <v/>
      </c>
      <c r="AM351" s="31" t="str">
        <f t="shared" ca="1" si="16"/>
        <v/>
      </c>
      <c r="AN351" s="31" t="str">
        <f ca="1">IF(INDEX(Tendina_Brand_per_Settore,SERVIZIO!$A$4)=$AL351,$AM351,"")</f>
        <v/>
      </c>
    </row>
    <row r="352" spans="33:40" x14ac:dyDescent="0.25">
      <c r="AG352" s="31" t="str">
        <f ca="1">IFERROR(IF(SERVIZIO!$A$3=1,IF(GETPIVOTDATA(CONCATENATE(INDEX(Tendina_Indicatori_Grafico,SERVIZIO!$A$1)),$A$1,"Brand",$A352,"Data",DATE(YEAR(INDEX(Tendina_Data,SERVIZIO!$A$2)),MONTH(INDEX(Tendina_Data,SERVIZIO!$A$2)),1),"Settore",$B352)&lt;&gt;"",GETPIVOTDATA(CONCATENATE(INDEX(Tendina_Indicatori_Grafico,SERVIZIO!$A$1)),$A$1,"Brand",$A352,"Data",DATE(YEAR(INDEX(Tendina_Data,SERVIZIO!$A$2)),MONTH(INDEX(Tendina_Data,SERVIZIO!$A$2)),1),"Settore",$B352),""),IF(AND(GETPIVOTDATA(CONCATENATE(INDEX(Tendina_Indicatori_Grafico,SERVIZIO!$A$1)),$A$1,"Brand",$A352,"Data",DATE(YEAR(INDEX(Tendina_Data,SERVIZIO!$A$2)),MONTH(INDEX(Tendina_Data,SERVIZIO!$A$2)),1),"Settore",INDEX(Tendina_Settori,SERVIZIO!$A$3))&lt;&gt;"",INDEX(Tendina_Settori,SERVIZIO!$A$3)=$B352)=TRUE,GETPIVOTDATA(CONCATENATE(INDEX(Tendina_Indicatori_Grafico,SERVIZIO!$A$1)),$A$1,"Brand",$A352,"Data",DATE(YEAR(INDEX(Tendina_Data,SERVIZIO!$A$2)),MONTH(INDEX(Tendina_Data,SERVIZIO!$A$2)),1),"Settore",INDEX(Tendina_Settori,SERVIZIO!$A$3)),"")),"")</f>
        <v/>
      </c>
      <c r="AH352" s="31" t="str">
        <f ca="1">IF(AG352&lt;&gt;"",AG352-(COUNTIF($AG$4:AG352,AG352)/10000),"")</f>
        <v/>
      </c>
      <c r="AI352" s="31" t="str">
        <f t="shared" ca="1" si="17"/>
        <v/>
      </c>
      <c r="AJ352" s="31"/>
      <c r="AK352" s="31">
        <v>349</v>
      </c>
      <c r="AL352" s="31" t="str">
        <f t="shared" ca="1" si="15"/>
        <v/>
      </c>
      <c r="AM352" s="31" t="str">
        <f t="shared" ca="1" si="16"/>
        <v/>
      </c>
      <c r="AN352" s="31" t="str">
        <f ca="1">IF(INDEX(Tendina_Brand_per_Settore,SERVIZIO!$A$4)=$AL352,$AM352,"")</f>
        <v/>
      </c>
    </row>
    <row r="353" spans="33:40" x14ac:dyDescent="0.25">
      <c r="AG353" s="31" t="str">
        <f ca="1">IFERROR(IF(SERVIZIO!$A$3=1,IF(GETPIVOTDATA(CONCATENATE(INDEX(Tendina_Indicatori_Grafico,SERVIZIO!$A$1)),$A$1,"Brand",$A353,"Data",DATE(YEAR(INDEX(Tendina_Data,SERVIZIO!$A$2)),MONTH(INDEX(Tendina_Data,SERVIZIO!$A$2)),1),"Settore",$B353)&lt;&gt;"",GETPIVOTDATA(CONCATENATE(INDEX(Tendina_Indicatori_Grafico,SERVIZIO!$A$1)),$A$1,"Brand",$A353,"Data",DATE(YEAR(INDEX(Tendina_Data,SERVIZIO!$A$2)),MONTH(INDEX(Tendina_Data,SERVIZIO!$A$2)),1),"Settore",$B353),""),IF(AND(GETPIVOTDATA(CONCATENATE(INDEX(Tendina_Indicatori_Grafico,SERVIZIO!$A$1)),$A$1,"Brand",$A353,"Data",DATE(YEAR(INDEX(Tendina_Data,SERVIZIO!$A$2)),MONTH(INDEX(Tendina_Data,SERVIZIO!$A$2)),1),"Settore",INDEX(Tendina_Settori,SERVIZIO!$A$3))&lt;&gt;"",INDEX(Tendina_Settori,SERVIZIO!$A$3)=$B353)=TRUE,GETPIVOTDATA(CONCATENATE(INDEX(Tendina_Indicatori_Grafico,SERVIZIO!$A$1)),$A$1,"Brand",$A353,"Data",DATE(YEAR(INDEX(Tendina_Data,SERVIZIO!$A$2)),MONTH(INDEX(Tendina_Data,SERVIZIO!$A$2)),1),"Settore",INDEX(Tendina_Settori,SERVIZIO!$A$3)),"")),"")</f>
        <v/>
      </c>
      <c r="AH353" s="31" t="str">
        <f ca="1">IF(AG353&lt;&gt;"",AG353-(COUNTIF($AG$4:AG353,AG353)/10000),"")</f>
        <v/>
      </c>
      <c r="AI353" s="31" t="str">
        <f t="shared" ca="1" si="17"/>
        <v/>
      </c>
      <c r="AJ353" s="31"/>
      <c r="AK353" s="31">
        <v>350</v>
      </c>
      <c r="AL353" s="31" t="str">
        <f t="shared" ca="1" si="15"/>
        <v/>
      </c>
      <c r="AM353" s="31" t="str">
        <f t="shared" ca="1" si="16"/>
        <v/>
      </c>
      <c r="AN353" s="31" t="str">
        <f ca="1">IF(INDEX(Tendina_Brand_per_Settore,SERVIZIO!$A$4)=$AL353,$AM353,"")</f>
        <v/>
      </c>
    </row>
    <row r="354" spans="33:40" x14ac:dyDescent="0.25">
      <c r="AG354" s="31" t="str">
        <f ca="1">IFERROR(IF(SERVIZIO!$A$3=1,IF(GETPIVOTDATA(CONCATENATE(INDEX(Tendina_Indicatori_Grafico,SERVIZIO!$A$1)),$A$1,"Brand",$A354,"Data",DATE(YEAR(INDEX(Tendina_Data,SERVIZIO!$A$2)),MONTH(INDEX(Tendina_Data,SERVIZIO!$A$2)),1),"Settore",$B354)&lt;&gt;"",GETPIVOTDATA(CONCATENATE(INDEX(Tendina_Indicatori_Grafico,SERVIZIO!$A$1)),$A$1,"Brand",$A354,"Data",DATE(YEAR(INDEX(Tendina_Data,SERVIZIO!$A$2)),MONTH(INDEX(Tendina_Data,SERVIZIO!$A$2)),1),"Settore",$B354),""),IF(AND(GETPIVOTDATA(CONCATENATE(INDEX(Tendina_Indicatori_Grafico,SERVIZIO!$A$1)),$A$1,"Brand",$A354,"Data",DATE(YEAR(INDEX(Tendina_Data,SERVIZIO!$A$2)),MONTH(INDEX(Tendina_Data,SERVIZIO!$A$2)),1),"Settore",INDEX(Tendina_Settori,SERVIZIO!$A$3))&lt;&gt;"",INDEX(Tendina_Settori,SERVIZIO!$A$3)=$B354)=TRUE,GETPIVOTDATA(CONCATENATE(INDEX(Tendina_Indicatori_Grafico,SERVIZIO!$A$1)),$A$1,"Brand",$A354,"Data",DATE(YEAR(INDEX(Tendina_Data,SERVIZIO!$A$2)),MONTH(INDEX(Tendina_Data,SERVIZIO!$A$2)),1),"Settore",INDEX(Tendina_Settori,SERVIZIO!$A$3)),"")),"")</f>
        <v/>
      </c>
      <c r="AH354" s="31" t="str">
        <f ca="1">IF(AG354&lt;&gt;"",AG354-(COUNTIF($AG$4:AG354,AG354)/10000),"")</f>
        <v/>
      </c>
      <c r="AI354" s="31" t="str">
        <f t="shared" ca="1" si="17"/>
        <v/>
      </c>
      <c r="AJ354" s="31"/>
      <c r="AK354" s="31">
        <v>351</v>
      </c>
      <c r="AL354" s="31" t="str">
        <f t="shared" ca="1" si="15"/>
        <v/>
      </c>
      <c r="AM354" s="31" t="str">
        <f t="shared" ca="1" si="16"/>
        <v/>
      </c>
      <c r="AN354" s="31" t="str">
        <f ca="1">IF(INDEX(Tendina_Brand_per_Settore,SERVIZIO!$A$4)=$AL354,$AM354,"")</f>
        <v/>
      </c>
    </row>
    <row r="355" spans="33:40" x14ac:dyDescent="0.25">
      <c r="AG355" s="31" t="str">
        <f ca="1">IFERROR(IF(SERVIZIO!$A$3=1,IF(GETPIVOTDATA(CONCATENATE(INDEX(Tendina_Indicatori_Grafico,SERVIZIO!$A$1)),$A$1,"Brand",$A355,"Data",DATE(YEAR(INDEX(Tendina_Data,SERVIZIO!$A$2)),MONTH(INDEX(Tendina_Data,SERVIZIO!$A$2)),1),"Settore",$B355)&lt;&gt;"",GETPIVOTDATA(CONCATENATE(INDEX(Tendina_Indicatori_Grafico,SERVIZIO!$A$1)),$A$1,"Brand",$A355,"Data",DATE(YEAR(INDEX(Tendina_Data,SERVIZIO!$A$2)),MONTH(INDEX(Tendina_Data,SERVIZIO!$A$2)),1),"Settore",$B355),""),IF(AND(GETPIVOTDATA(CONCATENATE(INDEX(Tendina_Indicatori_Grafico,SERVIZIO!$A$1)),$A$1,"Brand",$A355,"Data",DATE(YEAR(INDEX(Tendina_Data,SERVIZIO!$A$2)),MONTH(INDEX(Tendina_Data,SERVIZIO!$A$2)),1),"Settore",INDEX(Tendina_Settori,SERVIZIO!$A$3))&lt;&gt;"",INDEX(Tendina_Settori,SERVIZIO!$A$3)=$B355)=TRUE,GETPIVOTDATA(CONCATENATE(INDEX(Tendina_Indicatori_Grafico,SERVIZIO!$A$1)),$A$1,"Brand",$A355,"Data",DATE(YEAR(INDEX(Tendina_Data,SERVIZIO!$A$2)),MONTH(INDEX(Tendina_Data,SERVIZIO!$A$2)),1),"Settore",INDEX(Tendina_Settori,SERVIZIO!$A$3)),"")),"")</f>
        <v/>
      </c>
      <c r="AH355" s="31" t="str">
        <f ca="1">IF(AG355&lt;&gt;"",AG355-(COUNTIF($AG$4:AG355,AG355)/10000),"")</f>
        <v/>
      </c>
      <c r="AI355" s="31" t="str">
        <f t="shared" ca="1" si="17"/>
        <v/>
      </c>
      <c r="AJ355" s="31"/>
      <c r="AK355" s="31">
        <v>352</v>
      </c>
      <c r="AL355" s="31" t="str">
        <f t="shared" ca="1" si="15"/>
        <v/>
      </c>
      <c r="AM355" s="31" t="str">
        <f t="shared" ca="1" si="16"/>
        <v/>
      </c>
      <c r="AN355" s="31" t="str">
        <f ca="1">IF(INDEX(Tendina_Brand_per_Settore,SERVIZIO!$A$4)=$AL355,$AM355,"")</f>
        <v/>
      </c>
    </row>
    <row r="356" spans="33:40" x14ac:dyDescent="0.25">
      <c r="AG356" s="31" t="str">
        <f ca="1">IFERROR(IF(SERVIZIO!$A$3=1,IF(GETPIVOTDATA(CONCATENATE(INDEX(Tendina_Indicatori_Grafico,SERVIZIO!$A$1)),$A$1,"Brand",$A356,"Data",DATE(YEAR(INDEX(Tendina_Data,SERVIZIO!$A$2)),MONTH(INDEX(Tendina_Data,SERVIZIO!$A$2)),1),"Settore",$B356)&lt;&gt;"",GETPIVOTDATA(CONCATENATE(INDEX(Tendina_Indicatori_Grafico,SERVIZIO!$A$1)),$A$1,"Brand",$A356,"Data",DATE(YEAR(INDEX(Tendina_Data,SERVIZIO!$A$2)),MONTH(INDEX(Tendina_Data,SERVIZIO!$A$2)),1),"Settore",$B356),""),IF(AND(GETPIVOTDATA(CONCATENATE(INDEX(Tendina_Indicatori_Grafico,SERVIZIO!$A$1)),$A$1,"Brand",$A356,"Data",DATE(YEAR(INDEX(Tendina_Data,SERVIZIO!$A$2)),MONTH(INDEX(Tendina_Data,SERVIZIO!$A$2)),1),"Settore",INDEX(Tendina_Settori,SERVIZIO!$A$3))&lt;&gt;"",INDEX(Tendina_Settori,SERVIZIO!$A$3)=$B356)=TRUE,GETPIVOTDATA(CONCATENATE(INDEX(Tendina_Indicatori_Grafico,SERVIZIO!$A$1)),$A$1,"Brand",$A356,"Data",DATE(YEAR(INDEX(Tendina_Data,SERVIZIO!$A$2)),MONTH(INDEX(Tendina_Data,SERVIZIO!$A$2)),1),"Settore",INDEX(Tendina_Settori,SERVIZIO!$A$3)),"")),"")</f>
        <v/>
      </c>
      <c r="AH356" s="31" t="str">
        <f ca="1">IF(AG356&lt;&gt;"",AG356-(COUNTIF($AG$4:AG356,AG356)/10000),"")</f>
        <v/>
      </c>
      <c r="AI356" s="31" t="str">
        <f t="shared" ca="1" si="17"/>
        <v/>
      </c>
      <c r="AJ356" s="31"/>
      <c r="AK356" s="31">
        <v>353</v>
      </c>
      <c r="AL356" s="31" t="str">
        <f t="shared" ca="1" si="15"/>
        <v/>
      </c>
      <c r="AM356" s="31" t="str">
        <f t="shared" ca="1" si="16"/>
        <v/>
      </c>
      <c r="AN356" s="31" t="str">
        <f ca="1">IF(INDEX(Tendina_Brand_per_Settore,SERVIZIO!$A$4)=$AL356,$AM356,"")</f>
        <v/>
      </c>
    </row>
    <row r="357" spans="33:40" x14ac:dyDescent="0.25">
      <c r="AG357" s="31" t="str">
        <f ca="1">IFERROR(IF(SERVIZIO!$A$3=1,IF(GETPIVOTDATA(CONCATENATE(INDEX(Tendina_Indicatori_Grafico,SERVIZIO!$A$1)),$A$1,"Brand",$A357,"Data",DATE(YEAR(INDEX(Tendina_Data,SERVIZIO!$A$2)),MONTH(INDEX(Tendina_Data,SERVIZIO!$A$2)),1),"Settore",$B357)&lt;&gt;"",GETPIVOTDATA(CONCATENATE(INDEX(Tendina_Indicatori_Grafico,SERVIZIO!$A$1)),$A$1,"Brand",$A357,"Data",DATE(YEAR(INDEX(Tendina_Data,SERVIZIO!$A$2)),MONTH(INDEX(Tendina_Data,SERVIZIO!$A$2)),1),"Settore",$B357),""),IF(AND(GETPIVOTDATA(CONCATENATE(INDEX(Tendina_Indicatori_Grafico,SERVIZIO!$A$1)),$A$1,"Brand",$A357,"Data",DATE(YEAR(INDEX(Tendina_Data,SERVIZIO!$A$2)),MONTH(INDEX(Tendina_Data,SERVIZIO!$A$2)),1),"Settore",INDEX(Tendina_Settori,SERVIZIO!$A$3))&lt;&gt;"",INDEX(Tendina_Settori,SERVIZIO!$A$3)=$B357)=TRUE,GETPIVOTDATA(CONCATENATE(INDEX(Tendina_Indicatori_Grafico,SERVIZIO!$A$1)),$A$1,"Brand",$A357,"Data",DATE(YEAR(INDEX(Tendina_Data,SERVIZIO!$A$2)),MONTH(INDEX(Tendina_Data,SERVIZIO!$A$2)),1),"Settore",INDEX(Tendina_Settori,SERVIZIO!$A$3)),"")),"")</f>
        <v/>
      </c>
      <c r="AH357" s="31" t="str">
        <f ca="1">IF(AG357&lt;&gt;"",AG357-(COUNTIF($AG$4:AG357,AG357)/10000),"")</f>
        <v/>
      </c>
      <c r="AI357" s="31" t="str">
        <f t="shared" ca="1" si="17"/>
        <v/>
      </c>
      <c r="AJ357" s="31"/>
      <c r="AK357" s="31">
        <v>354</v>
      </c>
      <c r="AL357" s="31" t="str">
        <f t="shared" ca="1" si="15"/>
        <v/>
      </c>
      <c r="AM357" s="31" t="str">
        <f t="shared" ca="1" si="16"/>
        <v/>
      </c>
      <c r="AN357" s="31" t="str">
        <f ca="1">IF(INDEX(Tendina_Brand_per_Settore,SERVIZIO!$A$4)=$AL357,$AM357,"")</f>
        <v/>
      </c>
    </row>
    <row r="358" spans="33:40" x14ac:dyDescent="0.25">
      <c r="AG358" s="31" t="str">
        <f ca="1">IFERROR(IF(SERVIZIO!$A$3=1,IF(GETPIVOTDATA(CONCATENATE(INDEX(Tendina_Indicatori_Grafico,SERVIZIO!$A$1)),$A$1,"Brand",$A358,"Data",DATE(YEAR(INDEX(Tendina_Data,SERVIZIO!$A$2)),MONTH(INDEX(Tendina_Data,SERVIZIO!$A$2)),1),"Settore",$B358)&lt;&gt;"",GETPIVOTDATA(CONCATENATE(INDEX(Tendina_Indicatori_Grafico,SERVIZIO!$A$1)),$A$1,"Brand",$A358,"Data",DATE(YEAR(INDEX(Tendina_Data,SERVIZIO!$A$2)),MONTH(INDEX(Tendina_Data,SERVIZIO!$A$2)),1),"Settore",$B358),""),IF(AND(GETPIVOTDATA(CONCATENATE(INDEX(Tendina_Indicatori_Grafico,SERVIZIO!$A$1)),$A$1,"Brand",$A358,"Data",DATE(YEAR(INDEX(Tendina_Data,SERVIZIO!$A$2)),MONTH(INDEX(Tendina_Data,SERVIZIO!$A$2)),1),"Settore",INDEX(Tendina_Settori,SERVIZIO!$A$3))&lt;&gt;"",INDEX(Tendina_Settori,SERVIZIO!$A$3)=$B358)=TRUE,GETPIVOTDATA(CONCATENATE(INDEX(Tendina_Indicatori_Grafico,SERVIZIO!$A$1)),$A$1,"Brand",$A358,"Data",DATE(YEAR(INDEX(Tendina_Data,SERVIZIO!$A$2)),MONTH(INDEX(Tendina_Data,SERVIZIO!$A$2)),1),"Settore",INDEX(Tendina_Settori,SERVIZIO!$A$3)),"")),"")</f>
        <v/>
      </c>
      <c r="AH358" s="31" t="str">
        <f ca="1">IF(AG358&lt;&gt;"",AG358-(COUNTIF($AG$4:AG358,AG358)/10000),"")</f>
        <v/>
      </c>
      <c r="AI358" s="31" t="str">
        <f t="shared" ca="1" si="17"/>
        <v/>
      </c>
      <c r="AJ358" s="31"/>
      <c r="AK358" s="31">
        <v>355</v>
      </c>
      <c r="AL358" s="31" t="str">
        <f t="shared" ca="1" si="15"/>
        <v/>
      </c>
      <c r="AM358" s="31" t="str">
        <f t="shared" ca="1" si="16"/>
        <v/>
      </c>
      <c r="AN358" s="31" t="str">
        <f ca="1">IF(INDEX(Tendina_Brand_per_Settore,SERVIZIO!$A$4)=$AL358,$AM358,"")</f>
        <v/>
      </c>
    </row>
    <row r="359" spans="33:40" x14ac:dyDescent="0.25">
      <c r="AG359" s="31" t="str">
        <f ca="1">IFERROR(IF(SERVIZIO!$A$3=1,IF(GETPIVOTDATA(CONCATENATE(INDEX(Tendina_Indicatori_Grafico,SERVIZIO!$A$1)),$A$1,"Brand",$A359,"Data",DATE(YEAR(INDEX(Tendina_Data,SERVIZIO!$A$2)),MONTH(INDEX(Tendina_Data,SERVIZIO!$A$2)),1),"Settore",$B359)&lt;&gt;"",GETPIVOTDATA(CONCATENATE(INDEX(Tendina_Indicatori_Grafico,SERVIZIO!$A$1)),$A$1,"Brand",$A359,"Data",DATE(YEAR(INDEX(Tendina_Data,SERVIZIO!$A$2)),MONTH(INDEX(Tendina_Data,SERVIZIO!$A$2)),1),"Settore",$B359),""),IF(AND(GETPIVOTDATA(CONCATENATE(INDEX(Tendina_Indicatori_Grafico,SERVIZIO!$A$1)),$A$1,"Brand",$A359,"Data",DATE(YEAR(INDEX(Tendina_Data,SERVIZIO!$A$2)),MONTH(INDEX(Tendina_Data,SERVIZIO!$A$2)),1),"Settore",INDEX(Tendina_Settori,SERVIZIO!$A$3))&lt;&gt;"",INDEX(Tendina_Settori,SERVIZIO!$A$3)=$B359)=TRUE,GETPIVOTDATA(CONCATENATE(INDEX(Tendina_Indicatori_Grafico,SERVIZIO!$A$1)),$A$1,"Brand",$A359,"Data",DATE(YEAR(INDEX(Tendina_Data,SERVIZIO!$A$2)),MONTH(INDEX(Tendina_Data,SERVIZIO!$A$2)),1),"Settore",INDEX(Tendina_Settori,SERVIZIO!$A$3)),"")),"")</f>
        <v/>
      </c>
      <c r="AH359" s="31" t="str">
        <f ca="1">IF(AG359&lt;&gt;"",AG359-(COUNTIF($AG$4:AG359,AG359)/10000),"")</f>
        <v/>
      </c>
      <c r="AI359" s="31" t="str">
        <f t="shared" ca="1" si="17"/>
        <v/>
      </c>
      <c r="AJ359" s="31"/>
      <c r="AK359" s="31">
        <v>356</v>
      </c>
      <c r="AL359" s="31" t="str">
        <f t="shared" ca="1" si="15"/>
        <v/>
      </c>
      <c r="AM359" s="31" t="str">
        <f t="shared" ca="1" si="16"/>
        <v/>
      </c>
      <c r="AN359" s="31" t="str">
        <f ca="1">IF(INDEX(Tendina_Brand_per_Settore,SERVIZIO!$A$4)=$AL359,$AM359,"")</f>
        <v/>
      </c>
    </row>
    <row r="360" spans="33:40" x14ac:dyDescent="0.25">
      <c r="AG360" s="31" t="str">
        <f ca="1">IFERROR(IF(SERVIZIO!$A$3=1,IF(GETPIVOTDATA(CONCATENATE(INDEX(Tendina_Indicatori_Grafico,SERVIZIO!$A$1)),$A$1,"Brand",$A360,"Data",DATE(YEAR(INDEX(Tendina_Data,SERVIZIO!$A$2)),MONTH(INDEX(Tendina_Data,SERVIZIO!$A$2)),1),"Settore",$B360)&lt;&gt;"",GETPIVOTDATA(CONCATENATE(INDEX(Tendina_Indicatori_Grafico,SERVIZIO!$A$1)),$A$1,"Brand",$A360,"Data",DATE(YEAR(INDEX(Tendina_Data,SERVIZIO!$A$2)),MONTH(INDEX(Tendina_Data,SERVIZIO!$A$2)),1),"Settore",$B360),""),IF(AND(GETPIVOTDATA(CONCATENATE(INDEX(Tendina_Indicatori_Grafico,SERVIZIO!$A$1)),$A$1,"Brand",$A360,"Data",DATE(YEAR(INDEX(Tendina_Data,SERVIZIO!$A$2)),MONTH(INDEX(Tendina_Data,SERVIZIO!$A$2)),1),"Settore",INDEX(Tendina_Settori,SERVIZIO!$A$3))&lt;&gt;"",INDEX(Tendina_Settori,SERVIZIO!$A$3)=$B360)=TRUE,GETPIVOTDATA(CONCATENATE(INDEX(Tendina_Indicatori_Grafico,SERVIZIO!$A$1)),$A$1,"Brand",$A360,"Data",DATE(YEAR(INDEX(Tendina_Data,SERVIZIO!$A$2)),MONTH(INDEX(Tendina_Data,SERVIZIO!$A$2)),1),"Settore",INDEX(Tendina_Settori,SERVIZIO!$A$3)),"")),"")</f>
        <v/>
      </c>
      <c r="AH360" s="31" t="str">
        <f ca="1">IF(AG360&lt;&gt;"",AG360-(COUNTIF($AG$4:AG360,AG360)/10000),"")</f>
        <v/>
      </c>
      <c r="AI360" s="31" t="str">
        <f t="shared" ca="1" si="17"/>
        <v/>
      </c>
      <c r="AJ360" s="31"/>
      <c r="AK360" s="31">
        <v>357</v>
      </c>
      <c r="AL360" s="31" t="str">
        <f t="shared" ca="1" si="15"/>
        <v/>
      </c>
      <c r="AM360" s="31" t="str">
        <f t="shared" ca="1" si="16"/>
        <v/>
      </c>
      <c r="AN360" s="31" t="str">
        <f ca="1">IF(INDEX(Tendina_Brand_per_Settore,SERVIZIO!$A$4)=$AL360,$AM360,"")</f>
        <v/>
      </c>
    </row>
    <row r="361" spans="33:40" x14ac:dyDescent="0.25">
      <c r="AG361" s="31" t="str">
        <f ca="1">IFERROR(IF(SERVIZIO!$A$3=1,IF(GETPIVOTDATA(CONCATENATE(INDEX(Tendina_Indicatori_Grafico,SERVIZIO!$A$1)),$A$1,"Brand",$A361,"Data",DATE(YEAR(INDEX(Tendina_Data,SERVIZIO!$A$2)),MONTH(INDEX(Tendina_Data,SERVIZIO!$A$2)),1),"Settore",$B361)&lt;&gt;"",GETPIVOTDATA(CONCATENATE(INDEX(Tendina_Indicatori_Grafico,SERVIZIO!$A$1)),$A$1,"Brand",$A361,"Data",DATE(YEAR(INDEX(Tendina_Data,SERVIZIO!$A$2)),MONTH(INDEX(Tendina_Data,SERVIZIO!$A$2)),1),"Settore",$B361),""),IF(AND(GETPIVOTDATA(CONCATENATE(INDEX(Tendina_Indicatori_Grafico,SERVIZIO!$A$1)),$A$1,"Brand",$A361,"Data",DATE(YEAR(INDEX(Tendina_Data,SERVIZIO!$A$2)),MONTH(INDEX(Tendina_Data,SERVIZIO!$A$2)),1),"Settore",INDEX(Tendina_Settori,SERVIZIO!$A$3))&lt;&gt;"",INDEX(Tendina_Settori,SERVIZIO!$A$3)=$B361)=TRUE,GETPIVOTDATA(CONCATENATE(INDEX(Tendina_Indicatori_Grafico,SERVIZIO!$A$1)),$A$1,"Brand",$A361,"Data",DATE(YEAR(INDEX(Tendina_Data,SERVIZIO!$A$2)),MONTH(INDEX(Tendina_Data,SERVIZIO!$A$2)),1),"Settore",INDEX(Tendina_Settori,SERVIZIO!$A$3)),"")),"")</f>
        <v/>
      </c>
      <c r="AH361" s="31" t="str">
        <f ca="1">IF(AG361&lt;&gt;"",AG361-(COUNTIF($AG$4:AG361,AG361)/10000),"")</f>
        <v/>
      </c>
      <c r="AI361" s="31" t="str">
        <f t="shared" ca="1" si="17"/>
        <v/>
      </c>
      <c r="AJ361" s="31"/>
      <c r="AK361" s="31">
        <v>358</v>
      </c>
      <c r="AL361" s="31" t="str">
        <f t="shared" ca="1" si="15"/>
        <v/>
      </c>
      <c r="AM361" s="31" t="str">
        <f t="shared" ca="1" si="16"/>
        <v/>
      </c>
      <c r="AN361" s="31" t="str">
        <f ca="1">IF(INDEX(Tendina_Brand_per_Settore,SERVIZIO!$A$4)=$AL361,$AM361,"")</f>
        <v/>
      </c>
    </row>
    <row r="362" spans="33:40" x14ac:dyDescent="0.25">
      <c r="AG362" s="31" t="str">
        <f ca="1">IFERROR(IF(SERVIZIO!$A$3=1,IF(GETPIVOTDATA(CONCATENATE(INDEX(Tendina_Indicatori_Grafico,SERVIZIO!$A$1)),$A$1,"Brand",$A362,"Data",DATE(YEAR(INDEX(Tendina_Data,SERVIZIO!$A$2)),MONTH(INDEX(Tendina_Data,SERVIZIO!$A$2)),1),"Settore",$B362)&lt;&gt;"",GETPIVOTDATA(CONCATENATE(INDEX(Tendina_Indicatori_Grafico,SERVIZIO!$A$1)),$A$1,"Brand",$A362,"Data",DATE(YEAR(INDEX(Tendina_Data,SERVIZIO!$A$2)),MONTH(INDEX(Tendina_Data,SERVIZIO!$A$2)),1),"Settore",$B362),""),IF(AND(GETPIVOTDATA(CONCATENATE(INDEX(Tendina_Indicatori_Grafico,SERVIZIO!$A$1)),$A$1,"Brand",$A362,"Data",DATE(YEAR(INDEX(Tendina_Data,SERVIZIO!$A$2)),MONTH(INDEX(Tendina_Data,SERVIZIO!$A$2)),1),"Settore",INDEX(Tendina_Settori,SERVIZIO!$A$3))&lt;&gt;"",INDEX(Tendina_Settori,SERVIZIO!$A$3)=$B362)=TRUE,GETPIVOTDATA(CONCATENATE(INDEX(Tendina_Indicatori_Grafico,SERVIZIO!$A$1)),$A$1,"Brand",$A362,"Data",DATE(YEAR(INDEX(Tendina_Data,SERVIZIO!$A$2)),MONTH(INDEX(Tendina_Data,SERVIZIO!$A$2)),1),"Settore",INDEX(Tendina_Settori,SERVIZIO!$A$3)),"")),"")</f>
        <v/>
      </c>
      <c r="AH362" s="31" t="str">
        <f ca="1">IF(AG362&lt;&gt;"",AG362-(COUNTIF($AG$4:AG362,AG362)/10000),"")</f>
        <v/>
      </c>
      <c r="AI362" s="31" t="str">
        <f t="shared" ca="1" si="17"/>
        <v/>
      </c>
      <c r="AJ362" s="31"/>
      <c r="AK362" s="31">
        <v>359</v>
      </c>
      <c r="AL362" s="31" t="str">
        <f t="shared" ca="1" si="15"/>
        <v/>
      </c>
      <c r="AM362" s="31" t="str">
        <f t="shared" ca="1" si="16"/>
        <v/>
      </c>
      <c r="AN362" s="31" t="str">
        <f ca="1">IF(INDEX(Tendina_Brand_per_Settore,SERVIZIO!$A$4)=$AL362,$AM362,"")</f>
        <v/>
      </c>
    </row>
    <row r="363" spans="33:40" x14ac:dyDescent="0.25">
      <c r="AG363" s="31" t="str">
        <f ca="1">IFERROR(IF(SERVIZIO!$A$3=1,IF(GETPIVOTDATA(CONCATENATE(INDEX(Tendina_Indicatori_Grafico,SERVIZIO!$A$1)),$A$1,"Brand",$A363,"Data",DATE(YEAR(INDEX(Tendina_Data,SERVIZIO!$A$2)),MONTH(INDEX(Tendina_Data,SERVIZIO!$A$2)),1),"Settore",$B363)&lt;&gt;"",GETPIVOTDATA(CONCATENATE(INDEX(Tendina_Indicatori_Grafico,SERVIZIO!$A$1)),$A$1,"Brand",$A363,"Data",DATE(YEAR(INDEX(Tendina_Data,SERVIZIO!$A$2)),MONTH(INDEX(Tendina_Data,SERVIZIO!$A$2)),1),"Settore",$B363),""),IF(AND(GETPIVOTDATA(CONCATENATE(INDEX(Tendina_Indicatori_Grafico,SERVIZIO!$A$1)),$A$1,"Brand",$A363,"Data",DATE(YEAR(INDEX(Tendina_Data,SERVIZIO!$A$2)),MONTH(INDEX(Tendina_Data,SERVIZIO!$A$2)),1),"Settore",INDEX(Tendina_Settori,SERVIZIO!$A$3))&lt;&gt;"",INDEX(Tendina_Settori,SERVIZIO!$A$3)=$B363)=TRUE,GETPIVOTDATA(CONCATENATE(INDEX(Tendina_Indicatori_Grafico,SERVIZIO!$A$1)),$A$1,"Brand",$A363,"Data",DATE(YEAR(INDEX(Tendina_Data,SERVIZIO!$A$2)),MONTH(INDEX(Tendina_Data,SERVIZIO!$A$2)),1),"Settore",INDEX(Tendina_Settori,SERVIZIO!$A$3)),"")),"")</f>
        <v/>
      </c>
      <c r="AH363" s="31" t="str">
        <f ca="1">IF(AG363&lt;&gt;"",AG363-(COUNTIF($AG$4:AG363,AG363)/10000),"")</f>
        <v/>
      </c>
      <c r="AI363" s="31" t="str">
        <f t="shared" ca="1" si="17"/>
        <v/>
      </c>
      <c r="AJ363" s="31"/>
      <c r="AK363" s="31">
        <v>360</v>
      </c>
      <c r="AL363" s="31" t="str">
        <f t="shared" ca="1" si="15"/>
        <v/>
      </c>
      <c r="AM363" s="31" t="str">
        <f t="shared" ca="1" si="16"/>
        <v/>
      </c>
      <c r="AN363" s="31" t="str">
        <f ca="1">IF(INDEX(Tendina_Brand_per_Settore,SERVIZIO!$A$4)=$AL363,$AM363,"")</f>
        <v/>
      </c>
    </row>
    <row r="364" spans="33:40" x14ac:dyDescent="0.25">
      <c r="AG364" s="31" t="str">
        <f ca="1">IFERROR(IF(SERVIZIO!$A$3=1,IF(GETPIVOTDATA(CONCATENATE(INDEX(Tendina_Indicatori_Grafico,SERVIZIO!$A$1)),$A$1,"Brand",$A364,"Data",DATE(YEAR(INDEX(Tendina_Data,SERVIZIO!$A$2)),MONTH(INDEX(Tendina_Data,SERVIZIO!$A$2)),1),"Settore",$B364)&lt;&gt;"",GETPIVOTDATA(CONCATENATE(INDEX(Tendina_Indicatori_Grafico,SERVIZIO!$A$1)),$A$1,"Brand",$A364,"Data",DATE(YEAR(INDEX(Tendina_Data,SERVIZIO!$A$2)),MONTH(INDEX(Tendina_Data,SERVIZIO!$A$2)),1),"Settore",$B364),""),IF(AND(GETPIVOTDATA(CONCATENATE(INDEX(Tendina_Indicatori_Grafico,SERVIZIO!$A$1)),$A$1,"Brand",$A364,"Data",DATE(YEAR(INDEX(Tendina_Data,SERVIZIO!$A$2)),MONTH(INDEX(Tendina_Data,SERVIZIO!$A$2)),1),"Settore",INDEX(Tendina_Settori,SERVIZIO!$A$3))&lt;&gt;"",INDEX(Tendina_Settori,SERVIZIO!$A$3)=$B364)=TRUE,GETPIVOTDATA(CONCATENATE(INDEX(Tendina_Indicatori_Grafico,SERVIZIO!$A$1)),$A$1,"Brand",$A364,"Data",DATE(YEAR(INDEX(Tendina_Data,SERVIZIO!$A$2)),MONTH(INDEX(Tendina_Data,SERVIZIO!$A$2)),1),"Settore",INDEX(Tendina_Settori,SERVIZIO!$A$3)),"")),"")</f>
        <v/>
      </c>
      <c r="AH364" s="31" t="str">
        <f ca="1">IF(AG364&lt;&gt;"",AG364-(COUNTIF($AG$4:AG364,AG364)/10000),"")</f>
        <v/>
      </c>
      <c r="AI364" s="31" t="str">
        <f t="shared" ca="1" si="17"/>
        <v/>
      </c>
      <c r="AJ364" s="31"/>
      <c r="AK364" s="31">
        <v>361</v>
      </c>
      <c r="AL364" s="31" t="str">
        <f t="shared" ca="1" si="15"/>
        <v/>
      </c>
      <c r="AM364" s="31" t="str">
        <f t="shared" ca="1" si="16"/>
        <v/>
      </c>
      <c r="AN364" s="31" t="str">
        <f ca="1">IF(INDEX(Tendina_Brand_per_Settore,SERVIZIO!$A$4)=$AL364,$AM364,"")</f>
        <v/>
      </c>
    </row>
    <row r="365" spans="33:40" x14ac:dyDescent="0.25">
      <c r="AG365" s="31" t="str">
        <f ca="1">IFERROR(IF(SERVIZIO!$A$3=1,IF(GETPIVOTDATA(CONCATENATE(INDEX(Tendina_Indicatori_Grafico,SERVIZIO!$A$1)),$A$1,"Brand",$A365,"Data",DATE(YEAR(INDEX(Tendina_Data,SERVIZIO!$A$2)),MONTH(INDEX(Tendina_Data,SERVIZIO!$A$2)),1),"Settore",$B365)&lt;&gt;"",GETPIVOTDATA(CONCATENATE(INDEX(Tendina_Indicatori_Grafico,SERVIZIO!$A$1)),$A$1,"Brand",$A365,"Data",DATE(YEAR(INDEX(Tendina_Data,SERVIZIO!$A$2)),MONTH(INDEX(Tendina_Data,SERVIZIO!$A$2)),1),"Settore",$B365),""),IF(AND(GETPIVOTDATA(CONCATENATE(INDEX(Tendina_Indicatori_Grafico,SERVIZIO!$A$1)),$A$1,"Brand",$A365,"Data",DATE(YEAR(INDEX(Tendina_Data,SERVIZIO!$A$2)),MONTH(INDEX(Tendina_Data,SERVIZIO!$A$2)),1),"Settore",INDEX(Tendina_Settori,SERVIZIO!$A$3))&lt;&gt;"",INDEX(Tendina_Settori,SERVIZIO!$A$3)=$B365)=TRUE,GETPIVOTDATA(CONCATENATE(INDEX(Tendina_Indicatori_Grafico,SERVIZIO!$A$1)),$A$1,"Brand",$A365,"Data",DATE(YEAR(INDEX(Tendina_Data,SERVIZIO!$A$2)),MONTH(INDEX(Tendina_Data,SERVIZIO!$A$2)),1),"Settore",INDEX(Tendina_Settori,SERVIZIO!$A$3)),"")),"")</f>
        <v/>
      </c>
      <c r="AH365" s="31" t="str">
        <f ca="1">IF(AG365&lt;&gt;"",AG365-(COUNTIF($AG$4:AG365,AG365)/10000),"")</f>
        <v/>
      </c>
      <c r="AI365" s="31" t="str">
        <f t="shared" ca="1" si="17"/>
        <v/>
      </c>
      <c r="AJ365" s="31"/>
      <c r="AK365" s="31">
        <v>362</v>
      </c>
      <c r="AL365" s="31" t="str">
        <f t="shared" ca="1" si="15"/>
        <v/>
      </c>
      <c r="AM365" s="31" t="str">
        <f t="shared" ca="1" si="16"/>
        <v/>
      </c>
      <c r="AN365" s="31" t="str">
        <f ca="1">IF(INDEX(Tendina_Brand_per_Settore,SERVIZIO!$A$4)=$AL365,$AM365,"")</f>
        <v/>
      </c>
    </row>
    <row r="366" spans="33:40" x14ac:dyDescent="0.25">
      <c r="AG366" s="31" t="str">
        <f ca="1">IFERROR(IF(SERVIZIO!$A$3=1,IF(GETPIVOTDATA(CONCATENATE(INDEX(Tendina_Indicatori_Grafico,SERVIZIO!$A$1)),$A$1,"Brand",$A366,"Data",DATE(YEAR(INDEX(Tendina_Data,SERVIZIO!$A$2)),MONTH(INDEX(Tendina_Data,SERVIZIO!$A$2)),1),"Settore",$B366)&lt;&gt;"",GETPIVOTDATA(CONCATENATE(INDEX(Tendina_Indicatori_Grafico,SERVIZIO!$A$1)),$A$1,"Brand",$A366,"Data",DATE(YEAR(INDEX(Tendina_Data,SERVIZIO!$A$2)),MONTH(INDEX(Tendina_Data,SERVIZIO!$A$2)),1),"Settore",$B366),""),IF(AND(GETPIVOTDATA(CONCATENATE(INDEX(Tendina_Indicatori_Grafico,SERVIZIO!$A$1)),$A$1,"Brand",$A366,"Data",DATE(YEAR(INDEX(Tendina_Data,SERVIZIO!$A$2)),MONTH(INDEX(Tendina_Data,SERVIZIO!$A$2)),1),"Settore",INDEX(Tendina_Settori,SERVIZIO!$A$3))&lt;&gt;"",INDEX(Tendina_Settori,SERVIZIO!$A$3)=$B366)=TRUE,GETPIVOTDATA(CONCATENATE(INDEX(Tendina_Indicatori_Grafico,SERVIZIO!$A$1)),$A$1,"Brand",$A366,"Data",DATE(YEAR(INDEX(Tendina_Data,SERVIZIO!$A$2)),MONTH(INDEX(Tendina_Data,SERVIZIO!$A$2)),1),"Settore",INDEX(Tendina_Settori,SERVIZIO!$A$3)),"")),"")</f>
        <v/>
      </c>
      <c r="AH366" s="31" t="str">
        <f ca="1">IF(AG366&lt;&gt;"",AG366-(COUNTIF($AG$4:AG366,AG366)/10000),"")</f>
        <v/>
      </c>
      <c r="AI366" s="31" t="str">
        <f t="shared" ca="1" si="17"/>
        <v/>
      </c>
      <c r="AJ366" s="31"/>
      <c r="AK366" s="31">
        <v>363</v>
      </c>
      <c r="AL366" s="31" t="str">
        <f t="shared" ca="1" si="15"/>
        <v/>
      </c>
      <c r="AM366" s="31" t="str">
        <f t="shared" ca="1" si="16"/>
        <v/>
      </c>
      <c r="AN366" s="31" t="str">
        <f ca="1">IF(INDEX(Tendina_Brand_per_Settore,SERVIZIO!$A$4)=$AL366,$AM366,"")</f>
        <v/>
      </c>
    </row>
    <row r="367" spans="33:40" x14ac:dyDescent="0.25">
      <c r="AG367" s="31" t="str">
        <f ca="1">IFERROR(IF(SERVIZIO!$A$3=1,IF(GETPIVOTDATA(CONCATENATE(INDEX(Tendina_Indicatori_Grafico,SERVIZIO!$A$1)),$A$1,"Brand",$A367,"Data",DATE(YEAR(INDEX(Tendina_Data,SERVIZIO!$A$2)),MONTH(INDEX(Tendina_Data,SERVIZIO!$A$2)),1),"Settore",$B367)&lt;&gt;"",GETPIVOTDATA(CONCATENATE(INDEX(Tendina_Indicatori_Grafico,SERVIZIO!$A$1)),$A$1,"Brand",$A367,"Data",DATE(YEAR(INDEX(Tendina_Data,SERVIZIO!$A$2)),MONTH(INDEX(Tendina_Data,SERVIZIO!$A$2)),1),"Settore",$B367),""),IF(AND(GETPIVOTDATA(CONCATENATE(INDEX(Tendina_Indicatori_Grafico,SERVIZIO!$A$1)),$A$1,"Brand",$A367,"Data",DATE(YEAR(INDEX(Tendina_Data,SERVIZIO!$A$2)),MONTH(INDEX(Tendina_Data,SERVIZIO!$A$2)),1),"Settore",INDEX(Tendina_Settori,SERVIZIO!$A$3))&lt;&gt;"",INDEX(Tendina_Settori,SERVIZIO!$A$3)=$B367)=TRUE,GETPIVOTDATA(CONCATENATE(INDEX(Tendina_Indicatori_Grafico,SERVIZIO!$A$1)),$A$1,"Brand",$A367,"Data",DATE(YEAR(INDEX(Tendina_Data,SERVIZIO!$A$2)),MONTH(INDEX(Tendina_Data,SERVIZIO!$A$2)),1),"Settore",INDEX(Tendina_Settori,SERVIZIO!$A$3)),"")),"")</f>
        <v/>
      </c>
      <c r="AH367" s="31" t="str">
        <f ca="1">IF(AG367&lt;&gt;"",AG367-(COUNTIF($AG$4:AG367,AG367)/10000),"")</f>
        <v/>
      </c>
      <c r="AI367" s="31" t="str">
        <f t="shared" ca="1" si="17"/>
        <v/>
      </c>
      <c r="AJ367" s="31"/>
      <c r="AK367" s="31">
        <v>364</v>
      </c>
      <c r="AL367" s="31" t="str">
        <f t="shared" ca="1" si="15"/>
        <v/>
      </c>
      <c r="AM367" s="31" t="str">
        <f t="shared" ca="1" si="16"/>
        <v/>
      </c>
      <c r="AN367" s="31" t="str">
        <f ca="1">IF(INDEX(Tendina_Brand_per_Settore,SERVIZIO!$A$4)=$AL367,$AM367,"")</f>
        <v/>
      </c>
    </row>
    <row r="368" spans="33:40" x14ac:dyDescent="0.25">
      <c r="AG368" s="31" t="str">
        <f ca="1">IFERROR(IF(SERVIZIO!$A$3=1,IF(GETPIVOTDATA(CONCATENATE(INDEX(Tendina_Indicatori_Grafico,SERVIZIO!$A$1)),$A$1,"Brand",$A368,"Data",DATE(YEAR(INDEX(Tendina_Data,SERVIZIO!$A$2)),MONTH(INDEX(Tendina_Data,SERVIZIO!$A$2)),1),"Settore",$B368)&lt;&gt;"",GETPIVOTDATA(CONCATENATE(INDEX(Tendina_Indicatori_Grafico,SERVIZIO!$A$1)),$A$1,"Brand",$A368,"Data",DATE(YEAR(INDEX(Tendina_Data,SERVIZIO!$A$2)),MONTH(INDEX(Tendina_Data,SERVIZIO!$A$2)),1),"Settore",$B368),""),IF(AND(GETPIVOTDATA(CONCATENATE(INDEX(Tendina_Indicatori_Grafico,SERVIZIO!$A$1)),$A$1,"Brand",$A368,"Data",DATE(YEAR(INDEX(Tendina_Data,SERVIZIO!$A$2)),MONTH(INDEX(Tendina_Data,SERVIZIO!$A$2)),1),"Settore",INDEX(Tendina_Settori,SERVIZIO!$A$3))&lt;&gt;"",INDEX(Tendina_Settori,SERVIZIO!$A$3)=$B368)=TRUE,GETPIVOTDATA(CONCATENATE(INDEX(Tendina_Indicatori_Grafico,SERVIZIO!$A$1)),$A$1,"Brand",$A368,"Data",DATE(YEAR(INDEX(Tendina_Data,SERVIZIO!$A$2)),MONTH(INDEX(Tendina_Data,SERVIZIO!$A$2)),1),"Settore",INDEX(Tendina_Settori,SERVIZIO!$A$3)),"")),"")</f>
        <v/>
      </c>
      <c r="AH368" s="31" t="str">
        <f ca="1">IF(AG368&lt;&gt;"",AG368-(COUNTIF($AG$4:AG368,AG368)/10000),"")</f>
        <v/>
      </c>
      <c r="AI368" s="31" t="str">
        <f t="shared" ca="1" si="17"/>
        <v/>
      </c>
      <c r="AJ368" s="31"/>
      <c r="AK368" s="31">
        <v>365</v>
      </c>
      <c r="AL368" s="31" t="str">
        <f t="shared" ca="1" si="15"/>
        <v/>
      </c>
      <c r="AM368" s="31" t="str">
        <f t="shared" ca="1" si="16"/>
        <v/>
      </c>
      <c r="AN368" s="31" t="str">
        <f ca="1">IF(INDEX(Tendina_Brand_per_Settore,SERVIZIO!$A$4)=$AL368,$AM368,"")</f>
        <v/>
      </c>
    </row>
    <row r="369" spans="33:40" x14ac:dyDescent="0.25">
      <c r="AG369" s="31" t="str">
        <f ca="1">IFERROR(IF(SERVIZIO!$A$3=1,IF(GETPIVOTDATA(CONCATENATE(INDEX(Tendina_Indicatori_Grafico,SERVIZIO!$A$1)),$A$1,"Brand",$A369,"Data",DATE(YEAR(INDEX(Tendina_Data,SERVIZIO!$A$2)),MONTH(INDEX(Tendina_Data,SERVIZIO!$A$2)),1),"Settore",$B369)&lt;&gt;"",GETPIVOTDATA(CONCATENATE(INDEX(Tendina_Indicatori_Grafico,SERVIZIO!$A$1)),$A$1,"Brand",$A369,"Data",DATE(YEAR(INDEX(Tendina_Data,SERVIZIO!$A$2)),MONTH(INDEX(Tendina_Data,SERVIZIO!$A$2)),1),"Settore",$B369),""),IF(AND(GETPIVOTDATA(CONCATENATE(INDEX(Tendina_Indicatori_Grafico,SERVIZIO!$A$1)),$A$1,"Brand",$A369,"Data",DATE(YEAR(INDEX(Tendina_Data,SERVIZIO!$A$2)),MONTH(INDEX(Tendina_Data,SERVIZIO!$A$2)),1),"Settore",INDEX(Tendina_Settori,SERVIZIO!$A$3))&lt;&gt;"",INDEX(Tendina_Settori,SERVIZIO!$A$3)=$B369)=TRUE,GETPIVOTDATA(CONCATENATE(INDEX(Tendina_Indicatori_Grafico,SERVIZIO!$A$1)),$A$1,"Brand",$A369,"Data",DATE(YEAR(INDEX(Tendina_Data,SERVIZIO!$A$2)),MONTH(INDEX(Tendina_Data,SERVIZIO!$A$2)),1),"Settore",INDEX(Tendina_Settori,SERVIZIO!$A$3)),"")),"")</f>
        <v/>
      </c>
      <c r="AH369" s="31" t="str">
        <f ca="1">IF(AG369&lt;&gt;"",AG369-(COUNTIF($AG$4:AG369,AG369)/10000),"")</f>
        <v/>
      </c>
      <c r="AI369" s="31" t="str">
        <f t="shared" ca="1" si="17"/>
        <v/>
      </c>
      <c r="AJ369" s="31"/>
      <c r="AK369" s="31">
        <v>366</v>
      </c>
      <c r="AL369" s="31" t="str">
        <f t="shared" ca="1" si="15"/>
        <v/>
      </c>
      <c r="AM369" s="31" t="str">
        <f t="shared" ca="1" si="16"/>
        <v/>
      </c>
      <c r="AN369" s="31" t="str">
        <f ca="1">IF(INDEX(Tendina_Brand_per_Settore,SERVIZIO!$A$4)=$AL369,$AM369,"")</f>
        <v/>
      </c>
    </row>
    <row r="370" spans="33:40" x14ac:dyDescent="0.25">
      <c r="AG370" s="31" t="str">
        <f ca="1">IFERROR(IF(SERVIZIO!$A$3=1,IF(GETPIVOTDATA(CONCATENATE(INDEX(Tendina_Indicatori_Grafico,SERVIZIO!$A$1)),$A$1,"Brand",$A370,"Data",DATE(YEAR(INDEX(Tendina_Data,SERVIZIO!$A$2)),MONTH(INDEX(Tendina_Data,SERVIZIO!$A$2)),1),"Settore",$B370)&lt;&gt;"",GETPIVOTDATA(CONCATENATE(INDEX(Tendina_Indicatori_Grafico,SERVIZIO!$A$1)),$A$1,"Brand",$A370,"Data",DATE(YEAR(INDEX(Tendina_Data,SERVIZIO!$A$2)),MONTH(INDEX(Tendina_Data,SERVIZIO!$A$2)),1),"Settore",$B370),""),IF(AND(GETPIVOTDATA(CONCATENATE(INDEX(Tendina_Indicatori_Grafico,SERVIZIO!$A$1)),$A$1,"Brand",$A370,"Data",DATE(YEAR(INDEX(Tendina_Data,SERVIZIO!$A$2)),MONTH(INDEX(Tendina_Data,SERVIZIO!$A$2)),1),"Settore",INDEX(Tendina_Settori,SERVIZIO!$A$3))&lt;&gt;"",INDEX(Tendina_Settori,SERVIZIO!$A$3)=$B370)=TRUE,GETPIVOTDATA(CONCATENATE(INDEX(Tendina_Indicatori_Grafico,SERVIZIO!$A$1)),$A$1,"Brand",$A370,"Data",DATE(YEAR(INDEX(Tendina_Data,SERVIZIO!$A$2)),MONTH(INDEX(Tendina_Data,SERVIZIO!$A$2)),1),"Settore",INDEX(Tendina_Settori,SERVIZIO!$A$3)),"")),"")</f>
        <v/>
      </c>
      <c r="AH370" s="31" t="str">
        <f ca="1">IF(AG370&lt;&gt;"",AG370-(COUNTIF($AG$4:AG370,AG370)/10000),"")</f>
        <v/>
      </c>
      <c r="AI370" s="31" t="str">
        <f t="shared" ca="1" si="17"/>
        <v/>
      </c>
      <c r="AJ370" s="31"/>
      <c r="AK370" s="31">
        <v>367</v>
      </c>
      <c r="AL370" s="31" t="str">
        <f t="shared" ca="1" si="15"/>
        <v/>
      </c>
      <c r="AM370" s="31" t="str">
        <f t="shared" ca="1" si="16"/>
        <v/>
      </c>
      <c r="AN370" s="31" t="str">
        <f ca="1">IF(INDEX(Tendina_Brand_per_Settore,SERVIZIO!$A$4)=$AL370,$AM370,"")</f>
        <v/>
      </c>
    </row>
    <row r="371" spans="33:40" x14ac:dyDescent="0.25">
      <c r="AG371" s="31" t="str">
        <f ca="1">IFERROR(IF(SERVIZIO!$A$3=1,IF(GETPIVOTDATA(CONCATENATE(INDEX(Tendina_Indicatori_Grafico,SERVIZIO!$A$1)),$A$1,"Brand",$A371,"Data",DATE(YEAR(INDEX(Tendina_Data,SERVIZIO!$A$2)),MONTH(INDEX(Tendina_Data,SERVIZIO!$A$2)),1),"Settore",$B371)&lt;&gt;"",GETPIVOTDATA(CONCATENATE(INDEX(Tendina_Indicatori_Grafico,SERVIZIO!$A$1)),$A$1,"Brand",$A371,"Data",DATE(YEAR(INDEX(Tendina_Data,SERVIZIO!$A$2)),MONTH(INDEX(Tendina_Data,SERVIZIO!$A$2)),1),"Settore",$B371),""),IF(AND(GETPIVOTDATA(CONCATENATE(INDEX(Tendina_Indicatori_Grafico,SERVIZIO!$A$1)),$A$1,"Brand",$A371,"Data",DATE(YEAR(INDEX(Tendina_Data,SERVIZIO!$A$2)),MONTH(INDEX(Tendina_Data,SERVIZIO!$A$2)),1),"Settore",INDEX(Tendina_Settori,SERVIZIO!$A$3))&lt;&gt;"",INDEX(Tendina_Settori,SERVIZIO!$A$3)=$B371)=TRUE,GETPIVOTDATA(CONCATENATE(INDEX(Tendina_Indicatori_Grafico,SERVIZIO!$A$1)),$A$1,"Brand",$A371,"Data",DATE(YEAR(INDEX(Tendina_Data,SERVIZIO!$A$2)),MONTH(INDEX(Tendina_Data,SERVIZIO!$A$2)),1),"Settore",INDEX(Tendina_Settori,SERVIZIO!$A$3)),"")),"")</f>
        <v/>
      </c>
      <c r="AH371" s="31" t="str">
        <f ca="1">IF(AG371&lt;&gt;"",AG371-(COUNTIF($AG$4:AG371,AG371)/10000),"")</f>
        <v/>
      </c>
      <c r="AI371" s="31" t="str">
        <f t="shared" ca="1" si="17"/>
        <v/>
      </c>
      <c r="AJ371" s="31"/>
      <c r="AK371" s="31">
        <v>368</v>
      </c>
      <c r="AL371" s="31" t="str">
        <f t="shared" ca="1" si="15"/>
        <v/>
      </c>
      <c r="AM371" s="31" t="str">
        <f t="shared" ca="1" si="16"/>
        <v/>
      </c>
      <c r="AN371" s="31" t="str">
        <f ca="1">IF(INDEX(Tendina_Brand_per_Settore,SERVIZIO!$A$4)=$AL371,$AM371,"")</f>
        <v/>
      </c>
    </row>
    <row r="372" spans="33:40" x14ac:dyDescent="0.25">
      <c r="AG372" s="31" t="str">
        <f ca="1">IFERROR(IF(SERVIZIO!$A$3=1,IF(GETPIVOTDATA(CONCATENATE(INDEX(Tendina_Indicatori_Grafico,SERVIZIO!$A$1)),$A$1,"Brand",$A372,"Data",DATE(YEAR(INDEX(Tendina_Data,SERVIZIO!$A$2)),MONTH(INDEX(Tendina_Data,SERVIZIO!$A$2)),1),"Settore",$B372)&lt;&gt;"",GETPIVOTDATA(CONCATENATE(INDEX(Tendina_Indicatori_Grafico,SERVIZIO!$A$1)),$A$1,"Brand",$A372,"Data",DATE(YEAR(INDEX(Tendina_Data,SERVIZIO!$A$2)),MONTH(INDEX(Tendina_Data,SERVIZIO!$A$2)),1),"Settore",$B372),""),IF(AND(GETPIVOTDATA(CONCATENATE(INDEX(Tendina_Indicatori_Grafico,SERVIZIO!$A$1)),$A$1,"Brand",$A372,"Data",DATE(YEAR(INDEX(Tendina_Data,SERVIZIO!$A$2)),MONTH(INDEX(Tendina_Data,SERVIZIO!$A$2)),1),"Settore",INDEX(Tendina_Settori,SERVIZIO!$A$3))&lt;&gt;"",INDEX(Tendina_Settori,SERVIZIO!$A$3)=$B372)=TRUE,GETPIVOTDATA(CONCATENATE(INDEX(Tendina_Indicatori_Grafico,SERVIZIO!$A$1)),$A$1,"Brand",$A372,"Data",DATE(YEAR(INDEX(Tendina_Data,SERVIZIO!$A$2)),MONTH(INDEX(Tendina_Data,SERVIZIO!$A$2)),1),"Settore",INDEX(Tendina_Settori,SERVIZIO!$A$3)),"")),"")</f>
        <v/>
      </c>
      <c r="AH372" s="31" t="str">
        <f ca="1">IF(AG372&lt;&gt;"",AG372-(COUNTIF($AG$4:AG372,AG372)/10000),"")</f>
        <v/>
      </c>
      <c r="AI372" s="31" t="str">
        <f t="shared" ca="1" si="17"/>
        <v/>
      </c>
      <c r="AJ372" s="31"/>
      <c r="AK372" s="31">
        <v>369</v>
      </c>
      <c r="AL372" s="31" t="str">
        <f t="shared" ca="1" si="15"/>
        <v/>
      </c>
      <c r="AM372" s="31" t="str">
        <f t="shared" ca="1" si="16"/>
        <v/>
      </c>
      <c r="AN372" s="31" t="str">
        <f ca="1">IF(INDEX(Tendina_Brand_per_Settore,SERVIZIO!$A$4)=$AL372,$AM372,"")</f>
        <v/>
      </c>
    </row>
    <row r="373" spans="33:40" x14ac:dyDescent="0.25">
      <c r="AG373" s="31" t="str">
        <f ca="1">IFERROR(IF(SERVIZIO!$A$3=1,IF(GETPIVOTDATA(CONCATENATE(INDEX(Tendina_Indicatori_Grafico,SERVIZIO!$A$1)),$A$1,"Brand",$A373,"Data",DATE(YEAR(INDEX(Tendina_Data,SERVIZIO!$A$2)),MONTH(INDEX(Tendina_Data,SERVIZIO!$A$2)),1),"Settore",$B373)&lt;&gt;"",GETPIVOTDATA(CONCATENATE(INDEX(Tendina_Indicatori_Grafico,SERVIZIO!$A$1)),$A$1,"Brand",$A373,"Data",DATE(YEAR(INDEX(Tendina_Data,SERVIZIO!$A$2)),MONTH(INDEX(Tendina_Data,SERVIZIO!$A$2)),1),"Settore",$B373),""),IF(AND(GETPIVOTDATA(CONCATENATE(INDEX(Tendina_Indicatori_Grafico,SERVIZIO!$A$1)),$A$1,"Brand",$A373,"Data",DATE(YEAR(INDEX(Tendina_Data,SERVIZIO!$A$2)),MONTH(INDEX(Tendina_Data,SERVIZIO!$A$2)),1),"Settore",INDEX(Tendina_Settori,SERVIZIO!$A$3))&lt;&gt;"",INDEX(Tendina_Settori,SERVIZIO!$A$3)=$B373)=TRUE,GETPIVOTDATA(CONCATENATE(INDEX(Tendina_Indicatori_Grafico,SERVIZIO!$A$1)),$A$1,"Brand",$A373,"Data",DATE(YEAR(INDEX(Tendina_Data,SERVIZIO!$A$2)),MONTH(INDEX(Tendina_Data,SERVIZIO!$A$2)),1),"Settore",INDEX(Tendina_Settori,SERVIZIO!$A$3)),"")),"")</f>
        <v/>
      </c>
      <c r="AH373" s="31" t="str">
        <f ca="1">IF(AG373&lt;&gt;"",AG373-(COUNTIF($AG$4:AG373,AG373)/10000),"")</f>
        <v/>
      </c>
      <c r="AI373" s="31" t="str">
        <f t="shared" ca="1" si="17"/>
        <v/>
      </c>
      <c r="AJ373" s="31"/>
      <c r="AK373" s="31">
        <v>370</v>
      </c>
      <c r="AL373" s="31" t="str">
        <f t="shared" ca="1" si="15"/>
        <v/>
      </c>
      <c r="AM373" s="31" t="str">
        <f t="shared" ca="1" si="16"/>
        <v/>
      </c>
      <c r="AN373" s="31" t="str">
        <f ca="1">IF(INDEX(Tendina_Brand_per_Settore,SERVIZIO!$A$4)=$AL373,$AM373,"")</f>
        <v/>
      </c>
    </row>
    <row r="374" spans="33:40" x14ac:dyDescent="0.25">
      <c r="AG374" s="31" t="str">
        <f ca="1">IFERROR(IF(SERVIZIO!$A$3=1,IF(GETPIVOTDATA(CONCATENATE(INDEX(Tendina_Indicatori_Grafico,SERVIZIO!$A$1)),$A$1,"Brand",$A374,"Data",DATE(YEAR(INDEX(Tendina_Data,SERVIZIO!$A$2)),MONTH(INDEX(Tendina_Data,SERVIZIO!$A$2)),1),"Settore",$B374)&lt;&gt;"",GETPIVOTDATA(CONCATENATE(INDEX(Tendina_Indicatori_Grafico,SERVIZIO!$A$1)),$A$1,"Brand",$A374,"Data",DATE(YEAR(INDEX(Tendina_Data,SERVIZIO!$A$2)),MONTH(INDEX(Tendina_Data,SERVIZIO!$A$2)),1),"Settore",$B374),""),IF(AND(GETPIVOTDATA(CONCATENATE(INDEX(Tendina_Indicatori_Grafico,SERVIZIO!$A$1)),$A$1,"Brand",$A374,"Data",DATE(YEAR(INDEX(Tendina_Data,SERVIZIO!$A$2)),MONTH(INDEX(Tendina_Data,SERVIZIO!$A$2)),1),"Settore",INDEX(Tendina_Settori,SERVIZIO!$A$3))&lt;&gt;"",INDEX(Tendina_Settori,SERVIZIO!$A$3)=$B374)=TRUE,GETPIVOTDATA(CONCATENATE(INDEX(Tendina_Indicatori_Grafico,SERVIZIO!$A$1)),$A$1,"Brand",$A374,"Data",DATE(YEAR(INDEX(Tendina_Data,SERVIZIO!$A$2)),MONTH(INDEX(Tendina_Data,SERVIZIO!$A$2)),1),"Settore",INDEX(Tendina_Settori,SERVIZIO!$A$3)),"")),"")</f>
        <v/>
      </c>
      <c r="AH374" s="31" t="str">
        <f ca="1">IF(AG374&lt;&gt;"",AG374-(COUNTIF($AG$4:AG374,AG374)/10000),"")</f>
        <v/>
      </c>
      <c r="AI374" s="31" t="str">
        <f t="shared" ca="1" si="17"/>
        <v/>
      </c>
      <c r="AJ374" s="31"/>
      <c r="AK374" s="31">
        <v>371</v>
      </c>
      <c r="AL374" s="31" t="str">
        <f t="shared" ca="1" si="15"/>
        <v/>
      </c>
      <c r="AM374" s="31" t="str">
        <f t="shared" ca="1" si="16"/>
        <v/>
      </c>
      <c r="AN374" s="31" t="str">
        <f ca="1">IF(INDEX(Tendina_Brand_per_Settore,SERVIZIO!$A$4)=$AL374,$AM374,"")</f>
        <v/>
      </c>
    </row>
    <row r="375" spans="33:40" x14ac:dyDescent="0.25">
      <c r="AG375" s="31" t="str">
        <f ca="1">IFERROR(IF(SERVIZIO!$A$3=1,IF(GETPIVOTDATA(CONCATENATE(INDEX(Tendina_Indicatori_Grafico,SERVIZIO!$A$1)),$A$1,"Brand",$A375,"Data",DATE(YEAR(INDEX(Tendina_Data,SERVIZIO!$A$2)),MONTH(INDEX(Tendina_Data,SERVIZIO!$A$2)),1),"Settore",$B375)&lt;&gt;"",GETPIVOTDATA(CONCATENATE(INDEX(Tendina_Indicatori_Grafico,SERVIZIO!$A$1)),$A$1,"Brand",$A375,"Data",DATE(YEAR(INDEX(Tendina_Data,SERVIZIO!$A$2)),MONTH(INDEX(Tendina_Data,SERVIZIO!$A$2)),1),"Settore",$B375),""),IF(AND(GETPIVOTDATA(CONCATENATE(INDEX(Tendina_Indicatori_Grafico,SERVIZIO!$A$1)),$A$1,"Brand",$A375,"Data",DATE(YEAR(INDEX(Tendina_Data,SERVIZIO!$A$2)),MONTH(INDEX(Tendina_Data,SERVIZIO!$A$2)),1),"Settore",INDEX(Tendina_Settori,SERVIZIO!$A$3))&lt;&gt;"",INDEX(Tendina_Settori,SERVIZIO!$A$3)=$B375)=TRUE,GETPIVOTDATA(CONCATENATE(INDEX(Tendina_Indicatori_Grafico,SERVIZIO!$A$1)),$A$1,"Brand",$A375,"Data",DATE(YEAR(INDEX(Tendina_Data,SERVIZIO!$A$2)),MONTH(INDEX(Tendina_Data,SERVIZIO!$A$2)),1),"Settore",INDEX(Tendina_Settori,SERVIZIO!$A$3)),"")),"")</f>
        <v/>
      </c>
      <c r="AH375" s="31" t="str">
        <f ca="1">IF(AG375&lt;&gt;"",AG375-(COUNTIF($AG$4:AG375,AG375)/10000),"")</f>
        <v/>
      </c>
      <c r="AI375" s="31" t="str">
        <f t="shared" ca="1" si="17"/>
        <v/>
      </c>
      <c r="AJ375" s="31"/>
      <c r="AK375" s="31">
        <v>372</v>
      </c>
      <c r="AL375" s="31" t="str">
        <f t="shared" ca="1" si="15"/>
        <v/>
      </c>
      <c r="AM375" s="31" t="str">
        <f t="shared" ca="1" si="16"/>
        <v/>
      </c>
      <c r="AN375" s="31" t="str">
        <f ca="1">IF(INDEX(Tendina_Brand_per_Settore,SERVIZIO!$A$4)=$AL375,$AM375,"")</f>
        <v/>
      </c>
    </row>
    <row r="376" spans="33:40" x14ac:dyDescent="0.25">
      <c r="AG376" s="31" t="str">
        <f ca="1">IFERROR(IF(SERVIZIO!$A$3=1,IF(GETPIVOTDATA(CONCATENATE(INDEX(Tendina_Indicatori_Grafico,SERVIZIO!$A$1)),$A$1,"Brand",$A376,"Data",DATE(YEAR(INDEX(Tendina_Data,SERVIZIO!$A$2)),MONTH(INDEX(Tendina_Data,SERVIZIO!$A$2)),1),"Settore",$B376)&lt;&gt;"",GETPIVOTDATA(CONCATENATE(INDEX(Tendina_Indicatori_Grafico,SERVIZIO!$A$1)),$A$1,"Brand",$A376,"Data",DATE(YEAR(INDEX(Tendina_Data,SERVIZIO!$A$2)),MONTH(INDEX(Tendina_Data,SERVIZIO!$A$2)),1),"Settore",$B376),""),IF(AND(GETPIVOTDATA(CONCATENATE(INDEX(Tendina_Indicatori_Grafico,SERVIZIO!$A$1)),$A$1,"Brand",$A376,"Data",DATE(YEAR(INDEX(Tendina_Data,SERVIZIO!$A$2)),MONTH(INDEX(Tendina_Data,SERVIZIO!$A$2)),1),"Settore",INDEX(Tendina_Settori,SERVIZIO!$A$3))&lt;&gt;"",INDEX(Tendina_Settori,SERVIZIO!$A$3)=$B376)=TRUE,GETPIVOTDATA(CONCATENATE(INDEX(Tendina_Indicatori_Grafico,SERVIZIO!$A$1)),$A$1,"Brand",$A376,"Data",DATE(YEAR(INDEX(Tendina_Data,SERVIZIO!$A$2)),MONTH(INDEX(Tendina_Data,SERVIZIO!$A$2)),1),"Settore",INDEX(Tendina_Settori,SERVIZIO!$A$3)),"")),"")</f>
        <v/>
      </c>
      <c r="AH376" s="31" t="str">
        <f ca="1">IF(AG376&lt;&gt;"",AG376-(COUNTIF($AG$4:AG376,AG376)/10000),"")</f>
        <v/>
      </c>
      <c r="AI376" s="31" t="str">
        <f t="shared" ca="1" si="17"/>
        <v/>
      </c>
      <c r="AJ376" s="31"/>
      <c r="AK376" s="31">
        <v>373</v>
      </c>
      <c r="AL376" s="31" t="str">
        <f t="shared" ca="1" si="15"/>
        <v/>
      </c>
      <c r="AM376" s="31" t="str">
        <f t="shared" ca="1" si="16"/>
        <v/>
      </c>
      <c r="AN376" s="31" t="str">
        <f ca="1">IF(INDEX(Tendina_Brand_per_Settore,SERVIZIO!$A$4)=$AL376,$AM376,"")</f>
        <v/>
      </c>
    </row>
    <row r="377" spans="33:40" x14ac:dyDescent="0.25">
      <c r="AG377" s="31" t="str">
        <f ca="1">IFERROR(IF(SERVIZIO!$A$3=1,IF(GETPIVOTDATA(CONCATENATE(INDEX(Tendina_Indicatori_Grafico,SERVIZIO!$A$1)),$A$1,"Brand",$A377,"Data",DATE(YEAR(INDEX(Tendina_Data,SERVIZIO!$A$2)),MONTH(INDEX(Tendina_Data,SERVIZIO!$A$2)),1),"Settore",$B377)&lt;&gt;"",GETPIVOTDATA(CONCATENATE(INDEX(Tendina_Indicatori_Grafico,SERVIZIO!$A$1)),$A$1,"Brand",$A377,"Data",DATE(YEAR(INDEX(Tendina_Data,SERVIZIO!$A$2)),MONTH(INDEX(Tendina_Data,SERVIZIO!$A$2)),1),"Settore",$B377),""),IF(AND(GETPIVOTDATA(CONCATENATE(INDEX(Tendina_Indicatori_Grafico,SERVIZIO!$A$1)),$A$1,"Brand",$A377,"Data",DATE(YEAR(INDEX(Tendina_Data,SERVIZIO!$A$2)),MONTH(INDEX(Tendina_Data,SERVIZIO!$A$2)),1),"Settore",INDEX(Tendina_Settori,SERVIZIO!$A$3))&lt;&gt;"",INDEX(Tendina_Settori,SERVIZIO!$A$3)=$B377)=TRUE,GETPIVOTDATA(CONCATENATE(INDEX(Tendina_Indicatori_Grafico,SERVIZIO!$A$1)),$A$1,"Brand",$A377,"Data",DATE(YEAR(INDEX(Tendina_Data,SERVIZIO!$A$2)),MONTH(INDEX(Tendina_Data,SERVIZIO!$A$2)),1),"Settore",INDEX(Tendina_Settori,SERVIZIO!$A$3)),"")),"")</f>
        <v/>
      </c>
      <c r="AH377" s="31" t="str">
        <f ca="1">IF(AG377&lt;&gt;"",AG377-(COUNTIF($AG$4:AG377,AG377)/10000),"")</f>
        <v/>
      </c>
      <c r="AI377" s="31" t="str">
        <f t="shared" ca="1" si="17"/>
        <v/>
      </c>
      <c r="AJ377" s="31"/>
      <c r="AK377" s="31">
        <v>374</v>
      </c>
      <c r="AL377" s="31" t="str">
        <f t="shared" ca="1" si="15"/>
        <v/>
      </c>
      <c r="AM377" s="31" t="str">
        <f t="shared" ca="1" si="16"/>
        <v/>
      </c>
      <c r="AN377" s="31" t="str">
        <f ca="1">IF(INDEX(Tendina_Brand_per_Settore,SERVIZIO!$A$4)=$AL377,$AM377,"")</f>
        <v/>
      </c>
    </row>
    <row r="378" spans="33:40" x14ac:dyDescent="0.25">
      <c r="AG378" s="31" t="str">
        <f ca="1">IFERROR(IF(SERVIZIO!$A$3=1,IF(GETPIVOTDATA(CONCATENATE(INDEX(Tendina_Indicatori_Grafico,SERVIZIO!$A$1)),$A$1,"Brand",$A378,"Data",DATE(YEAR(INDEX(Tendina_Data,SERVIZIO!$A$2)),MONTH(INDEX(Tendina_Data,SERVIZIO!$A$2)),1),"Settore",$B378)&lt;&gt;"",GETPIVOTDATA(CONCATENATE(INDEX(Tendina_Indicatori_Grafico,SERVIZIO!$A$1)),$A$1,"Brand",$A378,"Data",DATE(YEAR(INDEX(Tendina_Data,SERVIZIO!$A$2)),MONTH(INDEX(Tendina_Data,SERVIZIO!$A$2)),1),"Settore",$B378),""),IF(AND(GETPIVOTDATA(CONCATENATE(INDEX(Tendina_Indicatori_Grafico,SERVIZIO!$A$1)),$A$1,"Brand",$A378,"Data",DATE(YEAR(INDEX(Tendina_Data,SERVIZIO!$A$2)),MONTH(INDEX(Tendina_Data,SERVIZIO!$A$2)),1),"Settore",INDEX(Tendina_Settori,SERVIZIO!$A$3))&lt;&gt;"",INDEX(Tendina_Settori,SERVIZIO!$A$3)=$B378)=TRUE,GETPIVOTDATA(CONCATENATE(INDEX(Tendina_Indicatori_Grafico,SERVIZIO!$A$1)),$A$1,"Brand",$A378,"Data",DATE(YEAR(INDEX(Tendina_Data,SERVIZIO!$A$2)),MONTH(INDEX(Tendina_Data,SERVIZIO!$A$2)),1),"Settore",INDEX(Tendina_Settori,SERVIZIO!$A$3)),"")),"")</f>
        <v/>
      </c>
      <c r="AH378" s="31" t="str">
        <f ca="1">IF(AG378&lt;&gt;"",AG378-(COUNTIF($AG$4:AG378,AG378)/10000),"")</f>
        <v/>
      </c>
      <c r="AI378" s="31" t="str">
        <f t="shared" ca="1" si="17"/>
        <v/>
      </c>
      <c r="AJ378" s="31"/>
      <c r="AK378" s="31">
        <v>375</v>
      </c>
      <c r="AL378" s="31" t="str">
        <f t="shared" ca="1" si="15"/>
        <v/>
      </c>
      <c r="AM378" s="31" t="str">
        <f t="shared" ca="1" si="16"/>
        <v/>
      </c>
      <c r="AN378" s="31" t="str">
        <f ca="1">IF(INDEX(Tendina_Brand_per_Settore,SERVIZIO!$A$4)=$AL378,$AM378,"")</f>
        <v/>
      </c>
    </row>
    <row r="379" spans="33:40" x14ac:dyDescent="0.25">
      <c r="AG379" s="31" t="str">
        <f ca="1">IFERROR(IF(SERVIZIO!$A$3=1,IF(GETPIVOTDATA(CONCATENATE(INDEX(Tendina_Indicatori_Grafico,SERVIZIO!$A$1)),$A$1,"Brand",$A379,"Data",DATE(YEAR(INDEX(Tendina_Data,SERVIZIO!$A$2)),MONTH(INDEX(Tendina_Data,SERVIZIO!$A$2)),1),"Settore",$B379)&lt;&gt;"",GETPIVOTDATA(CONCATENATE(INDEX(Tendina_Indicatori_Grafico,SERVIZIO!$A$1)),$A$1,"Brand",$A379,"Data",DATE(YEAR(INDEX(Tendina_Data,SERVIZIO!$A$2)),MONTH(INDEX(Tendina_Data,SERVIZIO!$A$2)),1),"Settore",$B379),""),IF(AND(GETPIVOTDATA(CONCATENATE(INDEX(Tendina_Indicatori_Grafico,SERVIZIO!$A$1)),$A$1,"Brand",$A379,"Data",DATE(YEAR(INDEX(Tendina_Data,SERVIZIO!$A$2)),MONTH(INDEX(Tendina_Data,SERVIZIO!$A$2)),1),"Settore",INDEX(Tendina_Settori,SERVIZIO!$A$3))&lt;&gt;"",INDEX(Tendina_Settori,SERVIZIO!$A$3)=$B379)=TRUE,GETPIVOTDATA(CONCATENATE(INDEX(Tendina_Indicatori_Grafico,SERVIZIO!$A$1)),$A$1,"Brand",$A379,"Data",DATE(YEAR(INDEX(Tendina_Data,SERVIZIO!$A$2)),MONTH(INDEX(Tendina_Data,SERVIZIO!$A$2)),1),"Settore",INDEX(Tendina_Settori,SERVIZIO!$A$3)),"")),"")</f>
        <v/>
      </c>
      <c r="AH379" s="31" t="str">
        <f ca="1">IF(AG379&lt;&gt;"",AG379-(COUNTIF($AG$4:AG379,AG379)/10000),"")</f>
        <v/>
      </c>
      <c r="AI379" s="31" t="str">
        <f t="shared" ca="1" si="17"/>
        <v/>
      </c>
      <c r="AJ379" s="31"/>
      <c r="AK379" s="31">
        <v>376</v>
      </c>
      <c r="AL379" s="31" t="str">
        <f t="shared" ca="1" si="15"/>
        <v/>
      </c>
      <c r="AM379" s="31" t="str">
        <f t="shared" ca="1" si="16"/>
        <v/>
      </c>
      <c r="AN379" s="31" t="str">
        <f ca="1">IF(INDEX(Tendina_Brand_per_Settore,SERVIZIO!$A$4)=$AL379,$AM379,"")</f>
        <v/>
      </c>
    </row>
    <row r="380" spans="33:40" x14ac:dyDescent="0.25">
      <c r="AG380" s="31" t="str">
        <f ca="1">IFERROR(IF(SERVIZIO!$A$3=1,IF(GETPIVOTDATA(CONCATENATE(INDEX(Tendina_Indicatori_Grafico,SERVIZIO!$A$1)),$A$1,"Brand",$A380,"Data",DATE(YEAR(INDEX(Tendina_Data,SERVIZIO!$A$2)),MONTH(INDEX(Tendina_Data,SERVIZIO!$A$2)),1),"Settore",$B380)&lt;&gt;"",GETPIVOTDATA(CONCATENATE(INDEX(Tendina_Indicatori_Grafico,SERVIZIO!$A$1)),$A$1,"Brand",$A380,"Data",DATE(YEAR(INDEX(Tendina_Data,SERVIZIO!$A$2)),MONTH(INDEX(Tendina_Data,SERVIZIO!$A$2)),1),"Settore",$B380),""),IF(AND(GETPIVOTDATA(CONCATENATE(INDEX(Tendina_Indicatori_Grafico,SERVIZIO!$A$1)),$A$1,"Brand",$A380,"Data",DATE(YEAR(INDEX(Tendina_Data,SERVIZIO!$A$2)),MONTH(INDEX(Tendina_Data,SERVIZIO!$A$2)),1),"Settore",INDEX(Tendina_Settori,SERVIZIO!$A$3))&lt;&gt;"",INDEX(Tendina_Settori,SERVIZIO!$A$3)=$B380)=TRUE,GETPIVOTDATA(CONCATENATE(INDEX(Tendina_Indicatori_Grafico,SERVIZIO!$A$1)),$A$1,"Brand",$A380,"Data",DATE(YEAR(INDEX(Tendina_Data,SERVIZIO!$A$2)),MONTH(INDEX(Tendina_Data,SERVIZIO!$A$2)),1),"Settore",INDEX(Tendina_Settori,SERVIZIO!$A$3)),"")),"")</f>
        <v/>
      </c>
      <c r="AH380" s="31" t="str">
        <f ca="1">IF(AG380&lt;&gt;"",AG380-(COUNTIF($AG$4:AG380,AG380)/10000),"")</f>
        <v/>
      </c>
      <c r="AI380" s="31" t="str">
        <f t="shared" ca="1" si="17"/>
        <v/>
      </c>
      <c r="AJ380" s="31"/>
      <c r="AK380" s="31">
        <v>377</v>
      </c>
      <c r="AL380" s="31" t="str">
        <f t="shared" ca="1" si="15"/>
        <v/>
      </c>
      <c r="AM380" s="31" t="str">
        <f t="shared" ca="1" si="16"/>
        <v/>
      </c>
      <c r="AN380" s="31" t="str">
        <f ca="1">IF(INDEX(Tendina_Brand_per_Settore,SERVIZIO!$A$4)=$AL380,$AM380,"")</f>
        <v/>
      </c>
    </row>
    <row r="381" spans="33:40" x14ac:dyDescent="0.25">
      <c r="AG381" s="31" t="str">
        <f ca="1">IFERROR(IF(SERVIZIO!$A$3=1,IF(GETPIVOTDATA(CONCATENATE(INDEX(Tendina_Indicatori_Grafico,SERVIZIO!$A$1)),$A$1,"Brand",$A381,"Data",DATE(YEAR(INDEX(Tendina_Data,SERVIZIO!$A$2)),MONTH(INDEX(Tendina_Data,SERVIZIO!$A$2)),1),"Settore",$B381)&lt;&gt;"",GETPIVOTDATA(CONCATENATE(INDEX(Tendina_Indicatori_Grafico,SERVIZIO!$A$1)),$A$1,"Brand",$A381,"Data",DATE(YEAR(INDEX(Tendina_Data,SERVIZIO!$A$2)),MONTH(INDEX(Tendina_Data,SERVIZIO!$A$2)),1),"Settore",$B381),""),IF(AND(GETPIVOTDATA(CONCATENATE(INDEX(Tendina_Indicatori_Grafico,SERVIZIO!$A$1)),$A$1,"Brand",$A381,"Data",DATE(YEAR(INDEX(Tendina_Data,SERVIZIO!$A$2)),MONTH(INDEX(Tendina_Data,SERVIZIO!$A$2)),1),"Settore",INDEX(Tendina_Settori,SERVIZIO!$A$3))&lt;&gt;"",INDEX(Tendina_Settori,SERVIZIO!$A$3)=$B381)=TRUE,GETPIVOTDATA(CONCATENATE(INDEX(Tendina_Indicatori_Grafico,SERVIZIO!$A$1)),$A$1,"Brand",$A381,"Data",DATE(YEAR(INDEX(Tendina_Data,SERVIZIO!$A$2)),MONTH(INDEX(Tendina_Data,SERVIZIO!$A$2)),1),"Settore",INDEX(Tendina_Settori,SERVIZIO!$A$3)),"")),"")</f>
        <v/>
      </c>
      <c r="AH381" s="31" t="str">
        <f ca="1">IF(AG381&lt;&gt;"",AG381-(COUNTIF($AG$4:AG381,AG381)/10000),"")</f>
        <v/>
      </c>
      <c r="AI381" s="31" t="str">
        <f t="shared" ca="1" si="17"/>
        <v/>
      </c>
      <c r="AJ381" s="31"/>
      <c r="AK381" s="31">
        <v>378</v>
      </c>
      <c r="AL381" s="31" t="str">
        <f t="shared" ca="1" si="15"/>
        <v/>
      </c>
      <c r="AM381" s="31" t="str">
        <f t="shared" ca="1" si="16"/>
        <v/>
      </c>
      <c r="AN381" s="31" t="str">
        <f ca="1">IF(INDEX(Tendina_Brand_per_Settore,SERVIZIO!$A$4)=$AL381,$AM381,"")</f>
        <v/>
      </c>
    </row>
    <row r="382" spans="33:40" x14ac:dyDescent="0.25">
      <c r="AG382" s="31" t="str">
        <f ca="1">IFERROR(IF(SERVIZIO!$A$3=1,IF(GETPIVOTDATA(CONCATENATE(INDEX(Tendina_Indicatori_Grafico,SERVIZIO!$A$1)),$A$1,"Brand",$A382,"Data",DATE(YEAR(INDEX(Tendina_Data,SERVIZIO!$A$2)),MONTH(INDEX(Tendina_Data,SERVIZIO!$A$2)),1),"Settore",$B382)&lt;&gt;"",GETPIVOTDATA(CONCATENATE(INDEX(Tendina_Indicatori_Grafico,SERVIZIO!$A$1)),$A$1,"Brand",$A382,"Data",DATE(YEAR(INDEX(Tendina_Data,SERVIZIO!$A$2)),MONTH(INDEX(Tendina_Data,SERVIZIO!$A$2)),1),"Settore",$B382),""),IF(AND(GETPIVOTDATA(CONCATENATE(INDEX(Tendina_Indicatori_Grafico,SERVIZIO!$A$1)),$A$1,"Brand",$A382,"Data",DATE(YEAR(INDEX(Tendina_Data,SERVIZIO!$A$2)),MONTH(INDEX(Tendina_Data,SERVIZIO!$A$2)),1),"Settore",INDEX(Tendina_Settori,SERVIZIO!$A$3))&lt;&gt;"",INDEX(Tendina_Settori,SERVIZIO!$A$3)=$B382)=TRUE,GETPIVOTDATA(CONCATENATE(INDEX(Tendina_Indicatori_Grafico,SERVIZIO!$A$1)),$A$1,"Brand",$A382,"Data",DATE(YEAR(INDEX(Tendina_Data,SERVIZIO!$A$2)),MONTH(INDEX(Tendina_Data,SERVIZIO!$A$2)),1),"Settore",INDEX(Tendina_Settori,SERVIZIO!$A$3)),"")),"")</f>
        <v/>
      </c>
      <c r="AH382" s="31" t="str">
        <f ca="1">IF(AG382&lt;&gt;"",AG382-(COUNTIF($AG$4:AG382,AG382)/10000),"")</f>
        <v/>
      </c>
      <c r="AI382" s="31" t="str">
        <f t="shared" ca="1" si="17"/>
        <v/>
      </c>
      <c r="AJ382" s="31"/>
      <c r="AK382" s="31">
        <v>379</v>
      </c>
      <c r="AL382" s="31" t="str">
        <f t="shared" ca="1" si="15"/>
        <v/>
      </c>
      <c r="AM382" s="31" t="str">
        <f t="shared" ca="1" si="16"/>
        <v/>
      </c>
      <c r="AN382" s="31" t="str">
        <f ca="1">IF(INDEX(Tendina_Brand_per_Settore,SERVIZIO!$A$4)=$AL382,$AM382,"")</f>
        <v/>
      </c>
    </row>
    <row r="383" spans="33:40" x14ac:dyDescent="0.25">
      <c r="AG383" s="31" t="str">
        <f ca="1">IFERROR(IF(SERVIZIO!$A$3=1,IF(GETPIVOTDATA(CONCATENATE(INDEX(Tendina_Indicatori_Grafico,SERVIZIO!$A$1)),$A$1,"Brand",$A383,"Data",DATE(YEAR(INDEX(Tendina_Data,SERVIZIO!$A$2)),MONTH(INDEX(Tendina_Data,SERVIZIO!$A$2)),1),"Settore",$B383)&lt;&gt;"",GETPIVOTDATA(CONCATENATE(INDEX(Tendina_Indicatori_Grafico,SERVIZIO!$A$1)),$A$1,"Brand",$A383,"Data",DATE(YEAR(INDEX(Tendina_Data,SERVIZIO!$A$2)),MONTH(INDEX(Tendina_Data,SERVIZIO!$A$2)),1),"Settore",$B383),""),IF(AND(GETPIVOTDATA(CONCATENATE(INDEX(Tendina_Indicatori_Grafico,SERVIZIO!$A$1)),$A$1,"Brand",$A383,"Data",DATE(YEAR(INDEX(Tendina_Data,SERVIZIO!$A$2)),MONTH(INDEX(Tendina_Data,SERVIZIO!$A$2)),1),"Settore",INDEX(Tendina_Settori,SERVIZIO!$A$3))&lt;&gt;"",INDEX(Tendina_Settori,SERVIZIO!$A$3)=$B383)=TRUE,GETPIVOTDATA(CONCATENATE(INDEX(Tendina_Indicatori_Grafico,SERVIZIO!$A$1)),$A$1,"Brand",$A383,"Data",DATE(YEAR(INDEX(Tendina_Data,SERVIZIO!$A$2)),MONTH(INDEX(Tendina_Data,SERVIZIO!$A$2)),1),"Settore",INDEX(Tendina_Settori,SERVIZIO!$A$3)),"")),"")</f>
        <v/>
      </c>
      <c r="AH383" s="31" t="str">
        <f ca="1">IF(AG383&lt;&gt;"",AG383-(COUNTIF($AG$4:AG383,AG383)/10000),"")</f>
        <v/>
      </c>
      <c r="AI383" s="31" t="str">
        <f t="shared" ca="1" si="17"/>
        <v/>
      </c>
      <c r="AJ383" s="31"/>
      <c r="AK383" s="31">
        <v>380</v>
      </c>
      <c r="AL383" s="31" t="str">
        <f t="shared" ca="1" si="15"/>
        <v/>
      </c>
      <c r="AM383" s="31" t="str">
        <f t="shared" ca="1" si="16"/>
        <v/>
      </c>
      <c r="AN383" s="31" t="str">
        <f ca="1">IF(INDEX(Tendina_Brand_per_Settore,SERVIZIO!$A$4)=$AL383,$AM383,"")</f>
        <v/>
      </c>
    </row>
    <row r="384" spans="33:40" x14ac:dyDescent="0.25">
      <c r="AG384" s="31" t="str">
        <f ca="1">IFERROR(IF(SERVIZIO!$A$3=1,IF(GETPIVOTDATA(CONCATENATE(INDEX(Tendina_Indicatori_Grafico,SERVIZIO!$A$1)),$A$1,"Brand",$A384,"Data",DATE(YEAR(INDEX(Tendina_Data,SERVIZIO!$A$2)),MONTH(INDEX(Tendina_Data,SERVIZIO!$A$2)),1),"Settore",$B384)&lt;&gt;"",GETPIVOTDATA(CONCATENATE(INDEX(Tendina_Indicatori_Grafico,SERVIZIO!$A$1)),$A$1,"Brand",$A384,"Data",DATE(YEAR(INDEX(Tendina_Data,SERVIZIO!$A$2)),MONTH(INDEX(Tendina_Data,SERVIZIO!$A$2)),1),"Settore",$B384),""),IF(AND(GETPIVOTDATA(CONCATENATE(INDEX(Tendina_Indicatori_Grafico,SERVIZIO!$A$1)),$A$1,"Brand",$A384,"Data",DATE(YEAR(INDEX(Tendina_Data,SERVIZIO!$A$2)),MONTH(INDEX(Tendina_Data,SERVIZIO!$A$2)),1),"Settore",INDEX(Tendina_Settori,SERVIZIO!$A$3))&lt;&gt;"",INDEX(Tendina_Settori,SERVIZIO!$A$3)=$B384)=TRUE,GETPIVOTDATA(CONCATENATE(INDEX(Tendina_Indicatori_Grafico,SERVIZIO!$A$1)),$A$1,"Brand",$A384,"Data",DATE(YEAR(INDEX(Tendina_Data,SERVIZIO!$A$2)),MONTH(INDEX(Tendina_Data,SERVIZIO!$A$2)),1),"Settore",INDEX(Tendina_Settori,SERVIZIO!$A$3)),"")),"")</f>
        <v/>
      </c>
      <c r="AH384" s="31" t="str">
        <f ca="1">IF(AG384&lt;&gt;"",AG384-(COUNTIF($AG$4:AG384,AG384)/10000),"")</f>
        <v/>
      </c>
      <c r="AI384" s="31" t="str">
        <f t="shared" ca="1" si="17"/>
        <v/>
      </c>
      <c r="AJ384" s="31"/>
      <c r="AK384" s="31">
        <v>381</v>
      </c>
      <c r="AL384" s="31" t="str">
        <f t="shared" ca="1" si="15"/>
        <v/>
      </c>
      <c r="AM384" s="31" t="str">
        <f t="shared" ca="1" si="16"/>
        <v/>
      </c>
      <c r="AN384" s="31" t="str">
        <f ca="1">IF(INDEX(Tendina_Brand_per_Settore,SERVIZIO!$A$4)=$AL384,$AM384,"")</f>
        <v/>
      </c>
    </row>
    <row r="385" spans="33:40" x14ac:dyDescent="0.25">
      <c r="AG385" s="31" t="str">
        <f ca="1">IFERROR(IF(SERVIZIO!$A$3=1,IF(GETPIVOTDATA(CONCATENATE(INDEX(Tendina_Indicatori_Grafico,SERVIZIO!$A$1)),$A$1,"Brand",$A385,"Data",DATE(YEAR(INDEX(Tendina_Data,SERVIZIO!$A$2)),MONTH(INDEX(Tendina_Data,SERVIZIO!$A$2)),1),"Settore",$B385)&lt;&gt;"",GETPIVOTDATA(CONCATENATE(INDEX(Tendina_Indicatori_Grafico,SERVIZIO!$A$1)),$A$1,"Brand",$A385,"Data",DATE(YEAR(INDEX(Tendina_Data,SERVIZIO!$A$2)),MONTH(INDEX(Tendina_Data,SERVIZIO!$A$2)),1),"Settore",$B385),""),IF(AND(GETPIVOTDATA(CONCATENATE(INDEX(Tendina_Indicatori_Grafico,SERVIZIO!$A$1)),$A$1,"Brand",$A385,"Data",DATE(YEAR(INDEX(Tendina_Data,SERVIZIO!$A$2)),MONTH(INDEX(Tendina_Data,SERVIZIO!$A$2)),1),"Settore",INDEX(Tendina_Settori,SERVIZIO!$A$3))&lt;&gt;"",INDEX(Tendina_Settori,SERVIZIO!$A$3)=$B385)=TRUE,GETPIVOTDATA(CONCATENATE(INDEX(Tendina_Indicatori_Grafico,SERVIZIO!$A$1)),$A$1,"Brand",$A385,"Data",DATE(YEAR(INDEX(Tendina_Data,SERVIZIO!$A$2)),MONTH(INDEX(Tendina_Data,SERVIZIO!$A$2)),1),"Settore",INDEX(Tendina_Settori,SERVIZIO!$A$3)),"")),"")</f>
        <v/>
      </c>
      <c r="AH385" s="31" t="str">
        <f ca="1">IF(AG385&lt;&gt;"",AG385-(COUNTIF($AG$4:AG385,AG385)/10000),"")</f>
        <v/>
      </c>
      <c r="AI385" s="31" t="str">
        <f t="shared" ca="1" si="17"/>
        <v/>
      </c>
      <c r="AJ385" s="31"/>
      <c r="AK385" s="31">
        <v>382</v>
      </c>
      <c r="AL385" s="31" t="str">
        <f t="shared" ca="1" si="15"/>
        <v/>
      </c>
      <c r="AM385" s="31" t="str">
        <f t="shared" ca="1" si="16"/>
        <v/>
      </c>
      <c r="AN385" s="31" t="str">
        <f ca="1">IF(INDEX(Tendina_Brand_per_Settore,SERVIZIO!$A$4)=$AL385,$AM385,"")</f>
        <v/>
      </c>
    </row>
    <row r="386" spans="33:40" x14ac:dyDescent="0.25">
      <c r="AG386" s="31" t="str">
        <f ca="1">IFERROR(IF(SERVIZIO!$A$3=1,IF(GETPIVOTDATA(CONCATENATE(INDEX(Tendina_Indicatori_Grafico,SERVIZIO!$A$1)),$A$1,"Brand",$A386,"Data",DATE(YEAR(INDEX(Tendina_Data,SERVIZIO!$A$2)),MONTH(INDEX(Tendina_Data,SERVIZIO!$A$2)),1),"Settore",$B386)&lt;&gt;"",GETPIVOTDATA(CONCATENATE(INDEX(Tendina_Indicatori_Grafico,SERVIZIO!$A$1)),$A$1,"Brand",$A386,"Data",DATE(YEAR(INDEX(Tendina_Data,SERVIZIO!$A$2)),MONTH(INDEX(Tendina_Data,SERVIZIO!$A$2)),1),"Settore",$B386),""),IF(AND(GETPIVOTDATA(CONCATENATE(INDEX(Tendina_Indicatori_Grafico,SERVIZIO!$A$1)),$A$1,"Brand",$A386,"Data",DATE(YEAR(INDEX(Tendina_Data,SERVIZIO!$A$2)),MONTH(INDEX(Tendina_Data,SERVIZIO!$A$2)),1),"Settore",INDEX(Tendina_Settori,SERVIZIO!$A$3))&lt;&gt;"",INDEX(Tendina_Settori,SERVIZIO!$A$3)=$B386)=TRUE,GETPIVOTDATA(CONCATENATE(INDEX(Tendina_Indicatori_Grafico,SERVIZIO!$A$1)),$A$1,"Brand",$A386,"Data",DATE(YEAR(INDEX(Tendina_Data,SERVIZIO!$A$2)),MONTH(INDEX(Tendina_Data,SERVIZIO!$A$2)),1),"Settore",INDEX(Tendina_Settori,SERVIZIO!$A$3)),"")),"")</f>
        <v/>
      </c>
      <c r="AH386" s="31" t="str">
        <f ca="1">IF(AG386&lt;&gt;"",AG386-(COUNTIF($AG$4:AG386,AG386)/10000),"")</f>
        <v/>
      </c>
      <c r="AI386" s="31" t="str">
        <f t="shared" ca="1" si="17"/>
        <v/>
      </c>
      <c r="AJ386" s="31"/>
      <c r="AK386" s="31">
        <v>383</v>
      </c>
      <c r="AL386" s="31" t="str">
        <f t="shared" ca="1" si="15"/>
        <v/>
      </c>
      <c r="AM386" s="31" t="str">
        <f t="shared" ca="1" si="16"/>
        <v/>
      </c>
      <c r="AN386" s="31" t="str">
        <f ca="1">IF(INDEX(Tendina_Brand_per_Settore,SERVIZIO!$A$4)=$AL386,$AM386,"")</f>
        <v/>
      </c>
    </row>
    <row r="387" spans="33:40" x14ac:dyDescent="0.25">
      <c r="AG387" s="31" t="str">
        <f ca="1">IFERROR(IF(SERVIZIO!$A$3=1,IF(GETPIVOTDATA(CONCATENATE(INDEX(Tendina_Indicatori_Grafico,SERVIZIO!$A$1)),$A$1,"Brand",$A387,"Data",DATE(YEAR(INDEX(Tendina_Data,SERVIZIO!$A$2)),MONTH(INDEX(Tendina_Data,SERVIZIO!$A$2)),1),"Settore",$B387)&lt;&gt;"",GETPIVOTDATA(CONCATENATE(INDEX(Tendina_Indicatori_Grafico,SERVIZIO!$A$1)),$A$1,"Brand",$A387,"Data",DATE(YEAR(INDEX(Tendina_Data,SERVIZIO!$A$2)),MONTH(INDEX(Tendina_Data,SERVIZIO!$A$2)),1),"Settore",$B387),""),IF(AND(GETPIVOTDATA(CONCATENATE(INDEX(Tendina_Indicatori_Grafico,SERVIZIO!$A$1)),$A$1,"Brand",$A387,"Data",DATE(YEAR(INDEX(Tendina_Data,SERVIZIO!$A$2)),MONTH(INDEX(Tendina_Data,SERVIZIO!$A$2)),1),"Settore",INDEX(Tendina_Settori,SERVIZIO!$A$3))&lt;&gt;"",INDEX(Tendina_Settori,SERVIZIO!$A$3)=$B387)=TRUE,GETPIVOTDATA(CONCATENATE(INDEX(Tendina_Indicatori_Grafico,SERVIZIO!$A$1)),$A$1,"Brand",$A387,"Data",DATE(YEAR(INDEX(Tendina_Data,SERVIZIO!$A$2)),MONTH(INDEX(Tendina_Data,SERVIZIO!$A$2)),1),"Settore",INDEX(Tendina_Settori,SERVIZIO!$A$3)),"")),"")</f>
        <v/>
      </c>
      <c r="AH387" s="31" t="str">
        <f ca="1">IF(AG387&lt;&gt;"",AG387-(COUNTIF($AG$4:AG387,AG387)/10000),"")</f>
        <v/>
      </c>
      <c r="AI387" s="31" t="str">
        <f t="shared" ca="1" si="17"/>
        <v/>
      </c>
      <c r="AJ387" s="31"/>
      <c r="AK387" s="31">
        <v>384</v>
      </c>
      <c r="AL387" s="31" t="str">
        <f t="shared" ca="1" si="15"/>
        <v/>
      </c>
      <c r="AM387" s="31" t="str">
        <f t="shared" ca="1" si="16"/>
        <v/>
      </c>
      <c r="AN387" s="31" t="str">
        <f ca="1">IF(INDEX(Tendina_Brand_per_Settore,SERVIZIO!$A$4)=$AL387,$AM387,"")</f>
        <v/>
      </c>
    </row>
    <row r="388" spans="33:40" x14ac:dyDescent="0.25">
      <c r="AG388" s="31" t="str">
        <f ca="1">IFERROR(IF(SERVIZIO!$A$3=1,IF(GETPIVOTDATA(CONCATENATE(INDEX(Tendina_Indicatori_Grafico,SERVIZIO!$A$1)),$A$1,"Brand",$A388,"Data",DATE(YEAR(INDEX(Tendina_Data,SERVIZIO!$A$2)),MONTH(INDEX(Tendina_Data,SERVIZIO!$A$2)),1),"Settore",$B388)&lt;&gt;"",GETPIVOTDATA(CONCATENATE(INDEX(Tendina_Indicatori_Grafico,SERVIZIO!$A$1)),$A$1,"Brand",$A388,"Data",DATE(YEAR(INDEX(Tendina_Data,SERVIZIO!$A$2)),MONTH(INDEX(Tendina_Data,SERVIZIO!$A$2)),1),"Settore",$B388),""),IF(AND(GETPIVOTDATA(CONCATENATE(INDEX(Tendina_Indicatori_Grafico,SERVIZIO!$A$1)),$A$1,"Brand",$A388,"Data",DATE(YEAR(INDEX(Tendina_Data,SERVIZIO!$A$2)),MONTH(INDEX(Tendina_Data,SERVIZIO!$A$2)),1),"Settore",INDEX(Tendina_Settori,SERVIZIO!$A$3))&lt;&gt;"",INDEX(Tendina_Settori,SERVIZIO!$A$3)=$B388)=TRUE,GETPIVOTDATA(CONCATENATE(INDEX(Tendina_Indicatori_Grafico,SERVIZIO!$A$1)),$A$1,"Brand",$A388,"Data",DATE(YEAR(INDEX(Tendina_Data,SERVIZIO!$A$2)),MONTH(INDEX(Tendina_Data,SERVIZIO!$A$2)),1),"Settore",INDEX(Tendina_Settori,SERVIZIO!$A$3)),"")),"")</f>
        <v/>
      </c>
      <c r="AH388" s="31" t="str">
        <f ca="1">IF(AG388&lt;&gt;"",AG388-(COUNTIF($AG$4:AG388,AG388)/10000),"")</f>
        <v/>
      </c>
      <c r="AI388" s="31" t="str">
        <f t="shared" ca="1" si="17"/>
        <v/>
      </c>
      <c r="AJ388" s="31"/>
      <c r="AK388" s="31">
        <v>385</v>
      </c>
      <c r="AL388" s="31" t="str">
        <f t="shared" ref="AL388:AL451" ca="1" si="18">IFERROR(INDEX($A$3:$A$1002,MATCH($AK388,$AI$3:$AI$1002,0)),"")</f>
        <v/>
      </c>
      <c r="AM388" s="31" t="str">
        <f t="shared" ref="AM388:AM451" ca="1" si="19">IFERROR(INDEX($AG$3:$AG$1002,MATCH($AK388,$AI$3:$AI$1002,0)),"")</f>
        <v/>
      </c>
      <c r="AN388" s="31" t="str">
        <f ca="1">IF(INDEX(Tendina_Brand_per_Settore,SERVIZIO!$A$4)=$AL388,$AM388,"")</f>
        <v/>
      </c>
    </row>
    <row r="389" spans="33:40" x14ac:dyDescent="0.25">
      <c r="AG389" s="31" t="str">
        <f ca="1">IFERROR(IF(SERVIZIO!$A$3=1,IF(GETPIVOTDATA(CONCATENATE(INDEX(Tendina_Indicatori_Grafico,SERVIZIO!$A$1)),$A$1,"Brand",$A389,"Data",DATE(YEAR(INDEX(Tendina_Data,SERVIZIO!$A$2)),MONTH(INDEX(Tendina_Data,SERVIZIO!$A$2)),1),"Settore",$B389)&lt;&gt;"",GETPIVOTDATA(CONCATENATE(INDEX(Tendina_Indicatori_Grafico,SERVIZIO!$A$1)),$A$1,"Brand",$A389,"Data",DATE(YEAR(INDEX(Tendina_Data,SERVIZIO!$A$2)),MONTH(INDEX(Tendina_Data,SERVIZIO!$A$2)),1),"Settore",$B389),""),IF(AND(GETPIVOTDATA(CONCATENATE(INDEX(Tendina_Indicatori_Grafico,SERVIZIO!$A$1)),$A$1,"Brand",$A389,"Data",DATE(YEAR(INDEX(Tendina_Data,SERVIZIO!$A$2)),MONTH(INDEX(Tendina_Data,SERVIZIO!$A$2)),1),"Settore",INDEX(Tendina_Settori,SERVIZIO!$A$3))&lt;&gt;"",INDEX(Tendina_Settori,SERVIZIO!$A$3)=$B389)=TRUE,GETPIVOTDATA(CONCATENATE(INDEX(Tendina_Indicatori_Grafico,SERVIZIO!$A$1)),$A$1,"Brand",$A389,"Data",DATE(YEAR(INDEX(Tendina_Data,SERVIZIO!$A$2)),MONTH(INDEX(Tendina_Data,SERVIZIO!$A$2)),1),"Settore",INDEX(Tendina_Settori,SERVIZIO!$A$3)),"")),"")</f>
        <v/>
      </c>
      <c r="AH389" s="31" t="str">
        <f ca="1">IF(AG389&lt;&gt;"",AG389-(COUNTIF($AG$4:AG389,AG389)/10000),"")</f>
        <v/>
      </c>
      <c r="AI389" s="31" t="str">
        <f t="shared" ref="AI389:AI452" ca="1" si="20">IFERROR(RANK($AH389,$AH$4:$AH$1003),"")</f>
        <v/>
      </c>
      <c r="AJ389" s="31"/>
      <c r="AK389" s="31">
        <v>386</v>
      </c>
      <c r="AL389" s="31" t="str">
        <f t="shared" ca="1" si="18"/>
        <v/>
      </c>
      <c r="AM389" s="31" t="str">
        <f t="shared" ca="1" si="19"/>
        <v/>
      </c>
      <c r="AN389" s="31" t="str">
        <f ca="1">IF(INDEX(Tendina_Brand_per_Settore,SERVIZIO!$A$4)=$AL389,$AM389,"")</f>
        <v/>
      </c>
    </row>
    <row r="390" spans="33:40" x14ac:dyDescent="0.25">
      <c r="AG390" s="31" t="str">
        <f ca="1">IFERROR(IF(SERVIZIO!$A$3=1,IF(GETPIVOTDATA(CONCATENATE(INDEX(Tendina_Indicatori_Grafico,SERVIZIO!$A$1)),$A$1,"Brand",$A390,"Data",DATE(YEAR(INDEX(Tendina_Data,SERVIZIO!$A$2)),MONTH(INDEX(Tendina_Data,SERVIZIO!$A$2)),1),"Settore",$B390)&lt;&gt;"",GETPIVOTDATA(CONCATENATE(INDEX(Tendina_Indicatori_Grafico,SERVIZIO!$A$1)),$A$1,"Brand",$A390,"Data",DATE(YEAR(INDEX(Tendina_Data,SERVIZIO!$A$2)),MONTH(INDEX(Tendina_Data,SERVIZIO!$A$2)),1),"Settore",$B390),""),IF(AND(GETPIVOTDATA(CONCATENATE(INDEX(Tendina_Indicatori_Grafico,SERVIZIO!$A$1)),$A$1,"Brand",$A390,"Data",DATE(YEAR(INDEX(Tendina_Data,SERVIZIO!$A$2)),MONTH(INDEX(Tendina_Data,SERVIZIO!$A$2)),1),"Settore",INDEX(Tendina_Settori,SERVIZIO!$A$3))&lt;&gt;"",INDEX(Tendina_Settori,SERVIZIO!$A$3)=$B390)=TRUE,GETPIVOTDATA(CONCATENATE(INDEX(Tendina_Indicatori_Grafico,SERVIZIO!$A$1)),$A$1,"Brand",$A390,"Data",DATE(YEAR(INDEX(Tendina_Data,SERVIZIO!$A$2)),MONTH(INDEX(Tendina_Data,SERVIZIO!$A$2)),1),"Settore",INDEX(Tendina_Settori,SERVIZIO!$A$3)),"")),"")</f>
        <v/>
      </c>
      <c r="AH390" s="31" t="str">
        <f ca="1">IF(AG390&lt;&gt;"",AG390-(COUNTIF($AG$4:AG390,AG390)/10000),"")</f>
        <v/>
      </c>
      <c r="AI390" s="31" t="str">
        <f t="shared" ca="1" si="20"/>
        <v/>
      </c>
      <c r="AJ390" s="31"/>
      <c r="AK390" s="31">
        <v>387</v>
      </c>
      <c r="AL390" s="31" t="str">
        <f t="shared" ca="1" si="18"/>
        <v/>
      </c>
      <c r="AM390" s="31" t="str">
        <f t="shared" ca="1" si="19"/>
        <v/>
      </c>
      <c r="AN390" s="31" t="str">
        <f ca="1">IF(INDEX(Tendina_Brand_per_Settore,SERVIZIO!$A$4)=$AL390,$AM390,"")</f>
        <v/>
      </c>
    </row>
    <row r="391" spans="33:40" x14ac:dyDescent="0.25">
      <c r="AG391" s="31" t="str">
        <f ca="1">IFERROR(IF(SERVIZIO!$A$3=1,IF(GETPIVOTDATA(CONCATENATE(INDEX(Tendina_Indicatori_Grafico,SERVIZIO!$A$1)),$A$1,"Brand",$A391,"Data",DATE(YEAR(INDEX(Tendina_Data,SERVIZIO!$A$2)),MONTH(INDEX(Tendina_Data,SERVIZIO!$A$2)),1),"Settore",$B391)&lt;&gt;"",GETPIVOTDATA(CONCATENATE(INDEX(Tendina_Indicatori_Grafico,SERVIZIO!$A$1)),$A$1,"Brand",$A391,"Data",DATE(YEAR(INDEX(Tendina_Data,SERVIZIO!$A$2)),MONTH(INDEX(Tendina_Data,SERVIZIO!$A$2)),1),"Settore",$B391),""),IF(AND(GETPIVOTDATA(CONCATENATE(INDEX(Tendina_Indicatori_Grafico,SERVIZIO!$A$1)),$A$1,"Brand",$A391,"Data",DATE(YEAR(INDEX(Tendina_Data,SERVIZIO!$A$2)),MONTH(INDEX(Tendina_Data,SERVIZIO!$A$2)),1),"Settore",INDEX(Tendina_Settori,SERVIZIO!$A$3))&lt;&gt;"",INDEX(Tendina_Settori,SERVIZIO!$A$3)=$B391)=TRUE,GETPIVOTDATA(CONCATENATE(INDEX(Tendina_Indicatori_Grafico,SERVIZIO!$A$1)),$A$1,"Brand",$A391,"Data",DATE(YEAR(INDEX(Tendina_Data,SERVIZIO!$A$2)),MONTH(INDEX(Tendina_Data,SERVIZIO!$A$2)),1),"Settore",INDEX(Tendina_Settori,SERVIZIO!$A$3)),"")),"")</f>
        <v/>
      </c>
      <c r="AH391" s="31" t="str">
        <f ca="1">IF(AG391&lt;&gt;"",AG391-(COUNTIF($AG$4:AG391,AG391)/10000),"")</f>
        <v/>
      </c>
      <c r="AI391" s="31" t="str">
        <f t="shared" ca="1" si="20"/>
        <v/>
      </c>
      <c r="AJ391" s="31"/>
      <c r="AK391" s="31">
        <v>388</v>
      </c>
      <c r="AL391" s="31" t="str">
        <f t="shared" ca="1" si="18"/>
        <v/>
      </c>
      <c r="AM391" s="31" t="str">
        <f t="shared" ca="1" si="19"/>
        <v/>
      </c>
      <c r="AN391" s="31" t="str">
        <f ca="1">IF(INDEX(Tendina_Brand_per_Settore,SERVIZIO!$A$4)=$AL391,$AM391,"")</f>
        <v/>
      </c>
    </row>
    <row r="392" spans="33:40" x14ac:dyDescent="0.25">
      <c r="AG392" s="31" t="str">
        <f ca="1">IFERROR(IF(SERVIZIO!$A$3=1,IF(GETPIVOTDATA(CONCATENATE(INDEX(Tendina_Indicatori_Grafico,SERVIZIO!$A$1)),$A$1,"Brand",$A392,"Data",DATE(YEAR(INDEX(Tendina_Data,SERVIZIO!$A$2)),MONTH(INDEX(Tendina_Data,SERVIZIO!$A$2)),1),"Settore",$B392)&lt;&gt;"",GETPIVOTDATA(CONCATENATE(INDEX(Tendina_Indicatori_Grafico,SERVIZIO!$A$1)),$A$1,"Brand",$A392,"Data",DATE(YEAR(INDEX(Tendina_Data,SERVIZIO!$A$2)),MONTH(INDEX(Tendina_Data,SERVIZIO!$A$2)),1),"Settore",$B392),""),IF(AND(GETPIVOTDATA(CONCATENATE(INDEX(Tendina_Indicatori_Grafico,SERVIZIO!$A$1)),$A$1,"Brand",$A392,"Data",DATE(YEAR(INDEX(Tendina_Data,SERVIZIO!$A$2)),MONTH(INDEX(Tendina_Data,SERVIZIO!$A$2)),1),"Settore",INDEX(Tendina_Settori,SERVIZIO!$A$3))&lt;&gt;"",INDEX(Tendina_Settori,SERVIZIO!$A$3)=$B392)=TRUE,GETPIVOTDATA(CONCATENATE(INDEX(Tendina_Indicatori_Grafico,SERVIZIO!$A$1)),$A$1,"Brand",$A392,"Data",DATE(YEAR(INDEX(Tendina_Data,SERVIZIO!$A$2)),MONTH(INDEX(Tendina_Data,SERVIZIO!$A$2)),1),"Settore",INDEX(Tendina_Settori,SERVIZIO!$A$3)),"")),"")</f>
        <v/>
      </c>
      <c r="AH392" s="31" t="str">
        <f ca="1">IF(AG392&lt;&gt;"",AG392-(COUNTIF($AG$4:AG392,AG392)/10000),"")</f>
        <v/>
      </c>
      <c r="AI392" s="31" t="str">
        <f t="shared" ca="1" si="20"/>
        <v/>
      </c>
      <c r="AJ392" s="31"/>
      <c r="AK392" s="31">
        <v>389</v>
      </c>
      <c r="AL392" s="31" t="str">
        <f t="shared" ca="1" si="18"/>
        <v/>
      </c>
      <c r="AM392" s="31" t="str">
        <f t="shared" ca="1" si="19"/>
        <v/>
      </c>
      <c r="AN392" s="31" t="str">
        <f ca="1">IF(INDEX(Tendina_Brand_per_Settore,SERVIZIO!$A$4)=$AL392,$AM392,"")</f>
        <v/>
      </c>
    </row>
    <row r="393" spans="33:40" x14ac:dyDescent="0.25">
      <c r="AG393" s="31" t="str">
        <f ca="1">IFERROR(IF(SERVIZIO!$A$3=1,IF(GETPIVOTDATA(CONCATENATE(INDEX(Tendina_Indicatori_Grafico,SERVIZIO!$A$1)),$A$1,"Brand",$A393,"Data",DATE(YEAR(INDEX(Tendina_Data,SERVIZIO!$A$2)),MONTH(INDEX(Tendina_Data,SERVIZIO!$A$2)),1),"Settore",$B393)&lt;&gt;"",GETPIVOTDATA(CONCATENATE(INDEX(Tendina_Indicatori_Grafico,SERVIZIO!$A$1)),$A$1,"Brand",$A393,"Data",DATE(YEAR(INDEX(Tendina_Data,SERVIZIO!$A$2)),MONTH(INDEX(Tendina_Data,SERVIZIO!$A$2)),1),"Settore",$B393),""),IF(AND(GETPIVOTDATA(CONCATENATE(INDEX(Tendina_Indicatori_Grafico,SERVIZIO!$A$1)),$A$1,"Brand",$A393,"Data",DATE(YEAR(INDEX(Tendina_Data,SERVIZIO!$A$2)),MONTH(INDEX(Tendina_Data,SERVIZIO!$A$2)),1),"Settore",INDEX(Tendina_Settori,SERVIZIO!$A$3))&lt;&gt;"",INDEX(Tendina_Settori,SERVIZIO!$A$3)=$B393)=TRUE,GETPIVOTDATA(CONCATENATE(INDEX(Tendina_Indicatori_Grafico,SERVIZIO!$A$1)),$A$1,"Brand",$A393,"Data",DATE(YEAR(INDEX(Tendina_Data,SERVIZIO!$A$2)),MONTH(INDEX(Tendina_Data,SERVIZIO!$A$2)),1),"Settore",INDEX(Tendina_Settori,SERVIZIO!$A$3)),"")),"")</f>
        <v/>
      </c>
      <c r="AH393" s="31" t="str">
        <f ca="1">IF(AG393&lt;&gt;"",AG393-(COUNTIF($AG$4:AG393,AG393)/10000),"")</f>
        <v/>
      </c>
      <c r="AI393" s="31" t="str">
        <f t="shared" ca="1" si="20"/>
        <v/>
      </c>
      <c r="AJ393" s="31"/>
      <c r="AK393" s="31">
        <v>390</v>
      </c>
      <c r="AL393" s="31" t="str">
        <f t="shared" ca="1" si="18"/>
        <v/>
      </c>
      <c r="AM393" s="31" t="str">
        <f t="shared" ca="1" si="19"/>
        <v/>
      </c>
      <c r="AN393" s="31" t="str">
        <f ca="1">IF(INDEX(Tendina_Brand_per_Settore,SERVIZIO!$A$4)=$AL393,$AM393,"")</f>
        <v/>
      </c>
    </row>
    <row r="394" spans="33:40" x14ac:dyDescent="0.25">
      <c r="AG394" s="31" t="str">
        <f ca="1">IFERROR(IF(SERVIZIO!$A$3=1,IF(GETPIVOTDATA(CONCATENATE(INDEX(Tendina_Indicatori_Grafico,SERVIZIO!$A$1)),$A$1,"Brand",$A394,"Data",DATE(YEAR(INDEX(Tendina_Data,SERVIZIO!$A$2)),MONTH(INDEX(Tendina_Data,SERVIZIO!$A$2)),1),"Settore",$B394)&lt;&gt;"",GETPIVOTDATA(CONCATENATE(INDEX(Tendina_Indicatori_Grafico,SERVIZIO!$A$1)),$A$1,"Brand",$A394,"Data",DATE(YEAR(INDEX(Tendina_Data,SERVIZIO!$A$2)),MONTH(INDEX(Tendina_Data,SERVIZIO!$A$2)),1),"Settore",$B394),""),IF(AND(GETPIVOTDATA(CONCATENATE(INDEX(Tendina_Indicatori_Grafico,SERVIZIO!$A$1)),$A$1,"Brand",$A394,"Data",DATE(YEAR(INDEX(Tendina_Data,SERVIZIO!$A$2)),MONTH(INDEX(Tendina_Data,SERVIZIO!$A$2)),1),"Settore",INDEX(Tendina_Settori,SERVIZIO!$A$3))&lt;&gt;"",INDEX(Tendina_Settori,SERVIZIO!$A$3)=$B394)=TRUE,GETPIVOTDATA(CONCATENATE(INDEX(Tendina_Indicatori_Grafico,SERVIZIO!$A$1)),$A$1,"Brand",$A394,"Data",DATE(YEAR(INDEX(Tendina_Data,SERVIZIO!$A$2)),MONTH(INDEX(Tendina_Data,SERVIZIO!$A$2)),1),"Settore",INDEX(Tendina_Settori,SERVIZIO!$A$3)),"")),"")</f>
        <v/>
      </c>
      <c r="AH394" s="31" t="str">
        <f ca="1">IF(AG394&lt;&gt;"",AG394-(COUNTIF($AG$4:AG394,AG394)/10000),"")</f>
        <v/>
      </c>
      <c r="AI394" s="31" t="str">
        <f t="shared" ca="1" si="20"/>
        <v/>
      </c>
      <c r="AJ394" s="31"/>
      <c r="AK394" s="31">
        <v>391</v>
      </c>
      <c r="AL394" s="31" t="str">
        <f t="shared" ca="1" si="18"/>
        <v/>
      </c>
      <c r="AM394" s="31" t="str">
        <f t="shared" ca="1" si="19"/>
        <v/>
      </c>
      <c r="AN394" s="31" t="str">
        <f ca="1">IF(INDEX(Tendina_Brand_per_Settore,SERVIZIO!$A$4)=$AL394,$AM394,"")</f>
        <v/>
      </c>
    </row>
    <row r="395" spans="33:40" x14ac:dyDescent="0.25">
      <c r="AG395" s="31" t="str">
        <f ca="1">IFERROR(IF(SERVIZIO!$A$3=1,IF(GETPIVOTDATA(CONCATENATE(INDEX(Tendina_Indicatori_Grafico,SERVIZIO!$A$1)),$A$1,"Brand",$A395,"Data",DATE(YEAR(INDEX(Tendina_Data,SERVIZIO!$A$2)),MONTH(INDEX(Tendina_Data,SERVIZIO!$A$2)),1),"Settore",$B395)&lt;&gt;"",GETPIVOTDATA(CONCATENATE(INDEX(Tendina_Indicatori_Grafico,SERVIZIO!$A$1)),$A$1,"Brand",$A395,"Data",DATE(YEAR(INDEX(Tendina_Data,SERVIZIO!$A$2)),MONTH(INDEX(Tendina_Data,SERVIZIO!$A$2)),1),"Settore",$B395),""),IF(AND(GETPIVOTDATA(CONCATENATE(INDEX(Tendina_Indicatori_Grafico,SERVIZIO!$A$1)),$A$1,"Brand",$A395,"Data",DATE(YEAR(INDEX(Tendina_Data,SERVIZIO!$A$2)),MONTH(INDEX(Tendina_Data,SERVIZIO!$A$2)),1),"Settore",INDEX(Tendina_Settori,SERVIZIO!$A$3))&lt;&gt;"",INDEX(Tendina_Settori,SERVIZIO!$A$3)=$B395)=TRUE,GETPIVOTDATA(CONCATENATE(INDEX(Tendina_Indicatori_Grafico,SERVIZIO!$A$1)),$A$1,"Brand",$A395,"Data",DATE(YEAR(INDEX(Tendina_Data,SERVIZIO!$A$2)),MONTH(INDEX(Tendina_Data,SERVIZIO!$A$2)),1),"Settore",INDEX(Tendina_Settori,SERVIZIO!$A$3)),"")),"")</f>
        <v/>
      </c>
      <c r="AH395" s="31" t="str">
        <f ca="1">IF(AG395&lt;&gt;"",AG395-(COUNTIF($AG$4:AG395,AG395)/10000),"")</f>
        <v/>
      </c>
      <c r="AI395" s="31" t="str">
        <f t="shared" ca="1" si="20"/>
        <v/>
      </c>
      <c r="AJ395" s="31"/>
      <c r="AK395" s="31">
        <v>392</v>
      </c>
      <c r="AL395" s="31" t="str">
        <f t="shared" ca="1" si="18"/>
        <v/>
      </c>
      <c r="AM395" s="31" t="str">
        <f t="shared" ca="1" si="19"/>
        <v/>
      </c>
      <c r="AN395" s="31" t="str">
        <f ca="1">IF(INDEX(Tendina_Brand_per_Settore,SERVIZIO!$A$4)=$AL395,$AM395,"")</f>
        <v/>
      </c>
    </row>
    <row r="396" spans="33:40" x14ac:dyDescent="0.25">
      <c r="AG396" s="31" t="str">
        <f ca="1">IFERROR(IF(SERVIZIO!$A$3=1,IF(GETPIVOTDATA(CONCATENATE(INDEX(Tendina_Indicatori_Grafico,SERVIZIO!$A$1)),$A$1,"Brand",$A396,"Data",DATE(YEAR(INDEX(Tendina_Data,SERVIZIO!$A$2)),MONTH(INDEX(Tendina_Data,SERVIZIO!$A$2)),1),"Settore",$B396)&lt;&gt;"",GETPIVOTDATA(CONCATENATE(INDEX(Tendina_Indicatori_Grafico,SERVIZIO!$A$1)),$A$1,"Brand",$A396,"Data",DATE(YEAR(INDEX(Tendina_Data,SERVIZIO!$A$2)),MONTH(INDEX(Tendina_Data,SERVIZIO!$A$2)),1),"Settore",$B396),""),IF(AND(GETPIVOTDATA(CONCATENATE(INDEX(Tendina_Indicatori_Grafico,SERVIZIO!$A$1)),$A$1,"Brand",$A396,"Data",DATE(YEAR(INDEX(Tendina_Data,SERVIZIO!$A$2)),MONTH(INDEX(Tendina_Data,SERVIZIO!$A$2)),1),"Settore",INDEX(Tendina_Settori,SERVIZIO!$A$3))&lt;&gt;"",INDEX(Tendina_Settori,SERVIZIO!$A$3)=$B396)=TRUE,GETPIVOTDATA(CONCATENATE(INDEX(Tendina_Indicatori_Grafico,SERVIZIO!$A$1)),$A$1,"Brand",$A396,"Data",DATE(YEAR(INDEX(Tendina_Data,SERVIZIO!$A$2)),MONTH(INDEX(Tendina_Data,SERVIZIO!$A$2)),1),"Settore",INDEX(Tendina_Settori,SERVIZIO!$A$3)),"")),"")</f>
        <v/>
      </c>
      <c r="AH396" s="31" t="str">
        <f ca="1">IF(AG396&lt;&gt;"",AG396-(COUNTIF($AG$4:AG396,AG396)/10000),"")</f>
        <v/>
      </c>
      <c r="AI396" s="31" t="str">
        <f t="shared" ca="1" si="20"/>
        <v/>
      </c>
      <c r="AJ396" s="31"/>
      <c r="AK396" s="31">
        <v>393</v>
      </c>
      <c r="AL396" s="31" t="str">
        <f t="shared" ca="1" si="18"/>
        <v/>
      </c>
      <c r="AM396" s="31" t="str">
        <f t="shared" ca="1" si="19"/>
        <v/>
      </c>
      <c r="AN396" s="31" t="str">
        <f ca="1">IF(INDEX(Tendina_Brand_per_Settore,SERVIZIO!$A$4)=$AL396,$AM396,"")</f>
        <v/>
      </c>
    </row>
    <row r="397" spans="33:40" x14ac:dyDescent="0.25">
      <c r="AG397" s="31" t="str">
        <f ca="1">IFERROR(IF(SERVIZIO!$A$3=1,IF(GETPIVOTDATA(CONCATENATE(INDEX(Tendina_Indicatori_Grafico,SERVIZIO!$A$1)),$A$1,"Brand",$A397,"Data",DATE(YEAR(INDEX(Tendina_Data,SERVIZIO!$A$2)),MONTH(INDEX(Tendina_Data,SERVIZIO!$A$2)),1),"Settore",$B397)&lt;&gt;"",GETPIVOTDATA(CONCATENATE(INDEX(Tendina_Indicatori_Grafico,SERVIZIO!$A$1)),$A$1,"Brand",$A397,"Data",DATE(YEAR(INDEX(Tendina_Data,SERVIZIO!$A$2)),MONTH(INDEX(Tendina_Data,SERVIZIO!$A$2)),1),"Settore",$B397),""),IF(AND(GETPIVOTDATA(CONCATENATE(INDEX(Tendina_Indicatori_Grafico,SERVIZIO!$A$1)),$A$1,"Brand",$A397,"Data",DATE(YEAR(INDEX(Tendina_Data,SERVIZIO!$A$2)),MONTH(INDEX(Tendina_Data,SERVIZIO!$A$2)),1),"Settore",INDEX(Tendina_Settori,SERVIZIO!$A$3))&lt;&gt;"",INDEX(Tendina_Settori,SERVIZIO!$A$3)=$B397)=TRUE,GETPIVOTDATA(CONCATENATE(INDEX(Tendina_Indicatori_Grafico,SERVIZIO!$A$1)),$A$1,"Brand",$A397,"Data",DATE(YEAR(INDEX(Tendina_Data,SERVIZIO!$A$2)),MONTH(INDEX(Tendina_Data,SERVIZIO!$A$2)),1),"Settore",INDEX(Tendina_Settori,SERVIZIO!$A$3)),"")),"")</f>
        <v/>
      </c>
      <c r="AH397" s="31" t="str">
        <f ca="1">IF(AG397&lt;&gt;"",AG397-(COUNTIF($AG$4:AG397,AG397)/10000),"")</f>
        <v/>
      </c>
      <c r="AI397" s="31" t="str">
        <f t="shared" ca="1" si="20"/>
        <v/>
      </c>
      <c r="AJ397" s="31"/>
      <c r="AK397" s="31">
        <v>394</v>
      </c>
      <c r="AL397" s="31" t="str">
        <f t="shared" ca="1" si="18"/>
        <v/>
      </c>
      <c r="AM397" s="31" t="str">
        <f t="shared" ca="1" si="19"/>
        <v/>
      </c>
      <c r="AN397" s="31" t="str">
        <f ca="1">IF(INDEX(Tendina_Brand_per_Settore,SERVIZIO!$A$4)=$AL397,$AM397,"")</f>
        <v/>
      </c>
    </row>
    <row r="398" spans="33:40" x14ac:dyDescent="0.25">
      <c r="AG398" s="31" t="str">
        <f ca="1">IFERROR(IF(SERVIZIO!$A$3=1,IF(GETPIVOTDATA(CONCATENATE(INDEX(Tendina_Indicatori_Grafico,SERVIZIO!$A$1)),$A$1,"Brand",$A398,"Data",DATE(YEAR(INDEX(Tendina_Data,SERVIZIO!$A$2)),MONTH(INDEX(Tendina_Data,SERVIZIO!$A$2)),1),"Settore",$B398)&lt;&gt;"",GETPIVOTDATA(CONCATENATE(INDEX(Tendina_Indicatori_Grafico,SERVIZIO!$A$1)),$A$1,"Brand",$A398,"Data",DATE(YEAR(INDEX(Tendina_Data,SERVIZIO!$A$2)),MONTH(INDEX(Tendina_Data,SERVIZIO!$A$2)),1),"Settore",$B398),""),IF(AND(GETPIVOTDATA(CONCATENATE(INDEX(Tendina_Indicatori_Grafico,SERVIZIO!$A$1)),$A$1,"Brand",$A398,"Data",DATE(YEAR(INDEX(Tendina_Data,SERVIZIO!$A$2)),MONTH(INDEX(Tendina_Data,SERVIZIO!$A$2)),1),"Settore",INDEX(Tendina_Settori,SERVIZIO!$A$3))&lt;&gt;"",INDEX(Tendina_Settori,SERVIZIO!$A$3)=$B398)=TRUE,GETPIVOTDATA(CONCATENATE(INDEX(Tendina_Indicatori_Grafico,SERVIZIO!$A$1)),$A$1,"Brand",$A398,"Data",DATE(YEAR(INDEX(Tendina_Data,SERVIZIO!$A$2)),MONTH(INDEX(Tendina_Data,SERVIZIO!$A$2)),1),"Settore",INDEX(Tendina_Settori,SERVIZIO!$A$3)),"")),"")</f>
        <v/>
      </c>
      <c r="AH398" s="31" t="str">
        <f ca="1">IF(AG398&lt;&gt;"",AG398-(COUNTIF($AG$4:AG398,AG398)/10000),"")</f>
        <v/>
      </c>
      <c r="AI398" s="31" t="str">
        <f t="shared" ca="1" si="20"/>
        <v/>
      </c>
      <c r="AJ398" s="31"/>
      <c r="AK398" s="31">
        <v>395</v>
      </c>
      <c r="AL398" s="31" t="str">
        <f t="shared" ca="1" si="18"/>
        <v/>
      </c>
      <c r="AM398" s="31" t="str">
        <f t="shared" ca="1" si="19"/>
        <v/>
      </c>
      <c r="AN398" s="31" t="str">
        <f ca="1">IF(INDEX(Tendina_Brand_per_Settore,SERVIZIO!$A$4)=$AL398,$AM398,"")</f>
        <v/>
      </c>
    </row>
    <row r="399" spans="33:40" x14ac:dyDescent="0.25">
      <c r="AG399" s="31" t="str">
        <f ca="1">IFERROR(IF(SERVIZIO!$A$3=1,IF(GETPIVOTDATA(CONCATENATE(INDEX(Tendina_Indicatori_Grafico,SERVIZIO!$A$1)),$A$1,"Brand",$A399,"Data",DATE(YEAR(INDEX(Tendina_Data,SERVIZIO!$A$2)),MONTH(INDEX(Tendina_Data,SERVIZIO!$A$2)),1),"Settore",$B399)&lt;&gt;"",GETPIVOTDATA(CONCATENATE(INDEX(Tendina_Indicatori_Grafico,SERVIZIO!$A$1)),$A$1,"Brand",$A399,"Data",DATE(YEAR(INDEX(Tendina_Data,SERVIZIO!$A$2)),MONTH(INDEX(Tendina_Data,SERVIZIO!$A$2)),1),"Settore",$B399),""),IF(AND(GETPIVOTDATA(CONCATENATE(INDEX(Tendina_Indicatori_Grafico,SERVIZIO!$A$1)),$A$1,"Brand",$A399,"Data",DATE(YEAR(INDEX(Tendina_Data,SERVIZIO!$A$2)),MONTH(INDEX(Tendina_Data,SERVIZIO!$A$2)),1),"Settore",INDEX(Tendina_Settori,SERVIZIO!$A$3))&lt;&gt;"",INDEX(Tendina_Settori,SERVIZIO!$A$3)=$B399)=TRUE,GETPIVOTDATA(CONCATENATE(INDEX(Tendina_Indicatori_Grafico,SERVIZIO!$A$1)),$A$1,"Brand",$A399,"Data",DATE(YEAR(INDEX(Tendina_Data,SERVIZIO!$A$2)),MONTH(INDEX(Tendina_Data,SERVIZIO!$A$2)),1),"Settore",INDEX(Tendina_Settori,SERVIZIO!$A$3)),"")),"")</f>
        <v/>
      </c>
      <c r="AH399" s="31" t="str">
        <f ca="1">IF(AG399&lt;&gt;"",AG399-(COUNTIF($AG$4:AG399,AG399)/10000),"")</f>
        <v/>
      </c>
      <c r="AI399" s="31" t="str">
        <f t="shared" ca="1" si="20"/>
        <v/>
      </c>
      <c r="AJ399" s="31"/>
      <c r="AK399" s="31">
        <v>396</v>
      </c>
      <c r="AL399" s="31" t="str">
        <f t="shared" ca="1" si="18"/>
        <v/>
      </c>
      <c r="AM399" s="31" t="str">
        <f t="shared" ca="1" si="19"/>
        <v/>
      </c>
      <c r="AN399" s="31" t="str">
        <f ca="1">IF(INDEX(Tendina_Brand_per_Settore,SERVIZIO!$A$4)=$AL399,$AM399,"")</f>
        <v/>
      </c>
    </row>
    <row r="400" spans="33:40" x14ac:dyDescent="0.25">
      <c r="AG400" s="31" t="str">
        <f ca="1">IFERROR(IF(SERVIZIO!$A$3=1,IF(GETPIVOTDATA(CONCATENATE(INDEX(Tendina_Indicatori_Grafico,SERVIZIO!$A$1)),$A$1,"Brand",$A400,"Data",DATE(YEAR(INDEX(Tendina_Data,SERVIZIO!$A$2)),MONTH(INDEX(Tendina_Data,SERVIZIO!$A$2)),1),"Settore",$B400)&lt;&gt;"",GETPIVOTDATA(CONCATENATE(INDEX(Tendina_Indicatori_Grafico,SERVIZIO!$A$1)),$A$1,"Brand",$A400,"Data",DATE(YEAR(INDEX(Tendina_Data,SERVIZIO!$A$2)),MONTH(INDEX(Tendina_Data,SERVIZIO!$A$2)),1),"Settore",$B400),""),IF(AND(GETPIVOTDATA(CONCATENATE(INDEX(Tendina_Indicatori_Grafico,SERVIZIO!$A$1)),$A$1,"Brand",$A400,"Data",DATE(YEAR(INDEX(Tendina_Data,SERVIZIO!$A$2)),MONTH(INDEX(Tendina_Data,SERVIZIO!$A$2)),1),"Settore",INDEX(Tendina_Settori,SERVIZIO!$A$3))&lt;&gt;"",INDEX(Tendina_Settori,SERVIZIO!$A$3)=$B400)=TRUE,GETPIVOTDATA(CONCATENATE(INDEX(Tendina_Indicatori_Grafico,SERVIZIO!$A$1)),$A$1,"Brand",$A400,"Data",DATE(YEAR(INDEX(Tendina_Data,SERVIZIO!$A$2)),MONTH(INDEX(Tendina_Data,SERVIZIO!$A$2)),1),"Settore",INDEX(Tendina_Settori,SERVIZIO!$A$3)),"")),"")</f>
        <v/>
      </c>
      <c r="AH400" s="31" t="str">
        <f ca="1">IF(AG400&lt;&gt;"",AG400-(COUNTIF($AG$4:AG400,AG400)/10000),"")</f>
        <v/>
      </c>
      <c r="AI400" s="31" t="str">
        <f t="shared" ca="1" si="20"/>
        <v/>
      </c>
      <c r="AJ400" s="31"/>
      <c r="AK400" s="31">
        <v>397</v>
      </c>
      <c r="AL400" s="31" t="str">
        <f t="shared" ca="1" si="18"/>
        <v/>
      </c>
      <c r="AM400" s="31" t="str">
        <f t="shared" ca="1" si="19"/>
        <v/>
      </c>
      <c r="AN400" s="31" t="str">
        <f ca="1">IF(INDEX(Tendina_Brand_per_Settore,SERVIZIO!$A$4)=$AL400,$AM400,"")</f>
        <v/>
      </c>
    </row>
    <row r="401" spans="33:40" x14ac:dyDescent="0.25">
      <c r="AG401" s="31" t="str">
        <f ca="1">IFERROR(IF(SERVIZIO!$A$3=1,IF(GETPIVOTDATA(CONCATENATE(INDEX(Tendina_Indicatori_Grafico,SERVIZIO!$A$1)),$A$1,"Brand",$A401,"Data",DATE(YEAR(INDEX(Tendina_Data,SERVIZIO!$A$2)),MONTH(INDEX(Tendina_Data,SERVIZIO!$A$2)),1),"Settore",$B401)&lt;&gt;"",GETPIVOTDATA(CONCATENATE(INDEX(Tendina_Indicatori_Grafico,SERVIZIO!$A$1)),$A$1,"Brand",$A401,"Data",DATE(YEAR(INDEX(Tendina_Data,SERVIZIO!$A$2)),MONTH(INDEX(Tendina_Data,SERVIZIO!$A$2)),1),"Settore",$B401),""),IF(AND(GETPIVOTDATA(CONCATENATE(INDEX(Tendina_Indicatori_Grafico,SERVIZIO!$A$1)),$A$1,"Brand",$A401,"Data",DATE(YEAR(INDEX(Tendina_Data,SERVIZIO!$A$2)),MONTH(INDEX(Tendina_Data,SERVIZIO!$A$2)),1),"Settore",INDEX(Tendina_Settori,SERVIZIO!$A$3))&lt;&gt;"",INDEX(Tendina_Settori,SERVIZIO!$A$3)=$B401)=TRUE,GETPIVOTDATA(CONCATENATE(INDEX(Tendina_Indicatori_Grafico,SERVIZIO!$A$1)),$A$1,"Brand",$A401,"Data",DATE(YEAR(INDEX(Tendina_Data,SERVIZIO!$A$2)),MONTH(INDEX(Tendina_Data,SERVIZIO!$A$2)),1),"Settore",INDEX(Tendina_Settori,SERVIZIO!$A$3)),"")),"")</f>
        <v/>
      </c>
      <c r="AH401" s="31" t="str">
        <f ca="1">IF(AG401&lt;&gt;"",AG401-(COUNTIF($AG$4:AG401,AG401)/10000),"")</f>
        <v/>
      </c>
      <c r="AI401" s="31" t="str">
        <f t="shared" ca="1" si="20"/>
        <v/>
      </c>
      <c r="AJ401" s="31"/>
      <c r="AK401" s="31">
        <v>398</v>
      </c>
      <c r="AL401" s="31" t="str">
        <f t="shared" ca="1" si="18"/>
        <v/>
      </c>
      <c r="AM401" s="31" t="str">
        <f t="shared" ca="1" si="19"/>
        <v/>
      </c>
      <c r="AN401" s="31" t="str">
        <f ca="1">IF(INDEX(Tendina_Brand_per_Settore,SERVIZIO!$A$4)=$AL401,$AM401,"")</f>
        <v/>
      </c>
    </row>
    <row r="402" spans="33:40" x14ac:dyDescent="0.25">
      <c r="AG402" s="31" t="str">
        <f ca="1">IFERROR(IF(SERVIZIO!$A$3=1,IF(GETPIVOTDATA(CONCATENATE(INDEX(Tendina_Indicatori_Grafico,SERVIZIO!$A$1)),$A$1,"Brand",$A402,"Data",DATE(YEAR(INDEX(Tendina_Data,SERVIZIO!$A$2)),MONTH(INDEX(Tendina_Data,SERVIZIO!$A$2)),1),"Settore",$B402)&lt;&gt;"",GETPIVOTDATA(CONCATENATE(INDEX(Tendina_Indicatori_Grafico,SERVIZIO!$A$1)),$A$1,"Brand",$A402,"Data",DATE(YEAR(INDEX(Tendina_Data,SERVIZIO!$A$2)),MONTH(INDEX(Tendina_Data,SERVIZIO!$A$2)),1),"Settore",$B402),""),IF(AND(GETPIVOTDATA(CONCATENATE(INDEX(Tendina_Indicatori_Grafico,SERVIZIO!$A$1)),$A$1,"Brand",$A402,"Data",DATE(YEAR(INDEX(Tendina_Data,SERVIZIO!$A$2)),MONTH(INDEX(Tendina_Data,SERVIZIO!$A$2)),1),"Settore",INDEX(Tendina_Settori,SERVIZIO!$A$3))&lt;&gt;"",INDEX(Tendina_Settori,SERVIZIO!$A$3)=$B402)=TRUE,GETPIVOTDATA(CONCATENATE(INDEX(Tendina_Indicatori_Grafico,SERVIZIO!$A$1)),$A$1,"Brand",$A402,"Data",DATE(YEAR(INDEX(Tendina_Data,SERVIZIO!$A$2)),MONTH(INDEX(Tendina_Data,SERVIZIO!$A$2)),1),"Settore",INDEX(Tendina_Settori,SERVIZIO!$A$3)),"")),"")</f>
        <v/>
      </c>
      <c r="AH402" s="31" t="str">
        <f ca="1">IF(AG402&lt;&gt;"",AG402-(COUNTIF($AG$4:AG402,AG402)/10000),"")</f>
        <v/>
      </c>
      <c r="AI402" s="31" t="str">
        <f t="shared" ca="1" si="20"/>
        <v/>
      </c>
      <c r="AJ402" s="31"/>
      <c r="AK402" s="31">
        <v>399</v>
      </c>
      <c r="AL402" s="31" t="str">
        <f t="shared" ca="1" si="18"/>
        <v/>
      </c>
      <c r="AM402" s="31" t="str">
        <f t="shared" ca="1" si="19"/>
        <v/>
      </c>
      <c r="AN402" s="31" t="str">
        <f ca="1">IF(INDEX(Tendina_Brand_per_Settore,SERVIZIO!$A$4)=$AL402,$AM402,"")</f>
        <v/>
      </c>
    </row>
    <row r="403" spans="33:40" x14ac:dyDescent="0.25">
      <c r="AG403" s="31" t="str">
        <f ca="1">IFERROR(IF(SERVIZIO!$A$3=1,IF(GETPIVOTDATA(CONCATENATE(INDEX(Tendina_Indicatori_Grafico,SERVIZIO!$A$1)),$A$1,"Brand",$A403,"Data",DATE(YEAR(INDEX(Tendina_Data,SERVIZIO!$A$2)),MONTH(INDEX(Tendina_Data,SERVIZIO!$A$2)),1),"Settore",$B403)&lt;&gt;"",GETPIVOTDATA(CONCATENATE(INDEX(Tendina_Indicatori_Grafico,SERVIZIO!$A$1)),$A$1,"Brand",$A403,"Data",DATE(YEAR(INDEX(Tendina_Data,SERVIZIO!$A$2)),MONTH(INDEX(Tendina_Data,SERVIZIO!$A$2)),1),"Settore",$B403),""),IF(AND(GETPIVOTDATA(CONCATENATE(INDEX(Tendina_Indicatori_Grafico,SERVIZIO!$A$1)),$A$1,"Brand",$A403,"Data",DATE(YEAR(INDEX(Tendina_Data,SERVIZIO!$A$2)),MONTH(INDEX(Tendina_Data,SERVIZIO!$A$2)),1),"Settore",INDEX(Tendina_Settori,SERVIZIO!$A$3))&lt;&gt;"",INDEX(Tendina_Settori,SERVIZIO!$A$3)=$B403)=TRUE,GETPIVOTDATA(CONCATENATE(INDEX(Tendina_Indicatori_Grafico,SERVIZIO!$A$1)),$A$1,"Brand",$A403,"Data",DATE(YEAR(INDEX(Tendina_Data,SERVIZIO!$A$2)),MONTH(INDEX(Tendina_Data,SERVIZIO!$A$2)),1),"Settore",INDEX(Tendina_Settori,SERVIZIO!$A$3)),"")),"")</f>
        <v/>
      </c>
      <c r="AH403" s="31" t="str">
        <f ca="1">IF(AG403&lt;&gt;"",AG403-(COUNTIF($AG$4:AG403,AG403)/10000),"")</f>
        <v/>
      </c>
      <c r="AI403" s="31" t="str">
        <f t="shared" ca="1" si="20"/>
        <v/>
      </c>
      <c r="AJ403" s="31"/>
      <c r="AK403" s="31">
        <v>400</v>
      </c>
      <c r="AL403" s="31" t="str">
        <f t="shared" ca="1" si="18"/>
        <v/>
      </c>
      <c r="AM403" s="31" t="str">
        <f t="shared" ca="1" si="19"/>
        <v/>
      </c>
      <c r="AN403" s="31" t="str">
        <f ca="1">IF(INDEX(Tendina_Brand_per_Settore,SERVIZIO!$A$4)=$AL403,$AM403,"")</f>
        <v/>
      </c>
    </row>
    <row r="404" spans="33:40" x14ac:dyDescent="0.25">
      <c r="AG404" s="31" t="str">
        <f ca="1">IFERROR(IF(SERVIZIO!$A$3=1,IF(GETPIVOTDATA(CONCATENATE(INDEX(Tendina_Indicatori_Grafico,SERVIZIO!$A$1)),$A$1,"Brand",$A404,"Data",DATE(YEAR(INDEX(Tendina_Data,SERVIZIO!$A$2)),MONTH(INDEX(Tendina_Data,SERVIZIO!$A$2)),1),"Settore",$B404)&lt;&gt;"",GETPIVOTDATA(CONCATENATE(INDEX(Tendina_Indicatori_Grafico,SERVIZIO!$A$1)),$A$1,"Brand",$A404,"Data",DATE(YEAR(INDEX(Tendina_Data,SERVIZIO!$A$2)),MONTH(INDEX(Tendina_Data,SERVIZIO!$A$2)),1),"Settore",$B404),""),IF(AND(GETPIVOTDATA(CONCATENATE(INDEX(Tendina_Indicatori_Grafico,SERVIZIO!$A$1)),$A$1,"Brand",$A404,"Data",DATE(YEAR(INDEX(Tendina_Data,SERVIZIO!$A$2)),MONTH(INDEX(Tendina_Data,SERVIZIO!$A$2)),1),"Settore",INDEX(Tendina_Settori,SERVIZIO!$A$3))&lt;&gt;"",INDEX(Tendina_Settori,SERVIZIO!$A$3)=$B404)=TRUE,GETPIVOTDATA(CONCATENATE(INDEX(Tendina_Indicatori_Grafico,SERVIZIO!$A$1)),$A$1,"Brand",$A404,"Data",DATE(YEAR(INDEX(Tendina_Data,SERVIZIO!$A$2)),MONTH(INDEX(Tendina_Data,SERVIZIO!$A$2)),1),"Settore",INDEX(Tendina_Settori,SERVIZIO!$A$3)),"")),"")</f>
        <v/>
      </c>
      <c r="AH404" s="31" t="str">
        <f ca="1">IF(AG404&lt;&gt;"",AG404-(COUNTIF($AG$4:AG404,AG404)/10000),"")</f>
        <v/>
      </c>
      <c r="AI404" s="31" t="str">
        <f t="shared" ca="1" si="20"/>
        <v/>
      </c>
      <c r="AJ404" s="31"/>
      <c r="AK404" s="31">
        <v>401</v>
      </c>
      <c r="AL404" s="31" t="str">
        <f t="shared" ca="1" si="18"/>
        <v/>
      </c>
      <c r="AM404" s="31" t="str">
        <f t="shared" ca="1" si="19"/>
        <v/>
      </c>
      <c r="AN404" s="31" t="str">
        <f ca="1">IF(INDEX(Tendina_Brand_per_Settore,SERVIZIO!$A$4)=$AL404,$AM404,"")</f>
        <v/>
      </c>
    </row>
    <row r="405" spans="33:40" x14ac:dyDescent="0.25">
      <c r="AG405" s="31" t="str">
        <f ca="1">IFERROR(IF(SERVIZIO!$A$3=1,IF(GETPIVOTDATA(CONCATENATE(INDEX(Tendina_Indicatori_Grafico,SERVIZIO!$A$1)),$A$1,"Brand",$A405,"Data",DATE(YEAR(INDEX(Tendina_Data,SERVIZIO!$A$2)),MONTH(INDEX(Tendina_Data,SERVIZIO!$A$2)),1),"Settore",$B405)&lt;&gt;"",GETPIVOTDATA(CONCATENATE(INDEX(Tendina_Indicatori_Grafico,SERVIZIO!$A$1)),$A$1,"Brand",$A405,"Data",DATE(YEAR(INDEX(Tendina_Data,SERVIZIO!$A$2)),MONTH(INDEX(Tendina_Data,SERVIZIO!$A$2)),1),"Settore",$B405),""),IF(AND(GETPIVOTDATA(CONCATENATE(INDEX(Tendina_Indicatori_Grafico,SERVIZIO!$A$1)),$A$1,"Brand",$A405,"Data",DATE(YEAR(INDEX(Tendina_Data,SERVIZIO!$A$2)),MONTH(INDEX(Tendina_Data,SERVIZIO!$A$2)),1),"Settore",INDEX(Tendina_Settori,SERVIZIO!$A$3))&lt;&gt;"",INDEX(Tendina_Settori,SERVIZIO!$A$3)=$B405)=TRUE,GETPIVOTDATA(CONCATENATE(INDEX(Tendina_Indicatori_Grafico,SERVIZIO!$A$1)),$A$1,"Brand",$A405,"Data",DATE(YEAR(INDEX(Tendina_Data,SERVIZIO!$A$2)),MONTH(INDEX(Tendina_Data,SERVIZIO!$A$2)),1),"Settore",INDEX(Tendina_Settori,SERVIZIO!$A$3)),"")),"")</f>
        <v/>
      </c>
      <c r="AH405" s="31" t="str">
        <f ca="1">IF(AG405&lt;&gt;"",AG405-(COUNTIF($AG$4:AG405,AG405)/10000),"")</f>
        <v/>
      </c>
      <c r="AI405" s="31" t="str">
        <f t="shared" ca="1" si="20"/>
        <v/>
      </c>
      <c r="AJ405" s="31"/>
      <c r="AK405" s="31">
        <v>402</v>
      </c>
      <c r="AL405" s="31" t="str">
        <f t="shared" ca="1" si="18"/>
        <v/>
      </c>
      <c r="AM405" s="31" t="str">
        <f t="shared" ca="1" si="19"/>
        <v/>
      </c>
      <c r="AN405" s="31" t="str">
        <f ca="1">IF(INDEX(Tendina_Brand_per_Settore,SERVIZIO!$A$4)=$AL405,$AM405,"")</f>
        <v/>
      </c>
    </row>
    <row r="406" spans="33:40" x14ac:dyDescent="0.25">
      <c r="AG406" s="31" t="str">
        <f ca="1">IFERROR(IF(SERVIZIO!$A$3=1,IF(GETPIVOTDATA(CONCATENATE(INDEX(Tendina_Indicatori_Grafico,SERVIZIO!$A$1)),$A$1,"Brand",$A406,"Data",DATE(YEAR(INDEX(Tendina_Data,SERVIZIO!$A$2)),MONTH(INDEX(Tendina_Data,SERVIZIO!$A$2)),1),"Settore",$B406)&lt;&gt;"",GETPIVOTDATA(CONCATENATE(INDEX(Tendina_Indicatori_Grafico,SERVIZIO!$A$1)),$A$1,"Brand",$A406,"Data",DATE(YEAR(INDEX(Tendina_Data,SERVIZIO!$A$2)),MONTH(INDEX(Tendina_Data,SERVIZIO!$A$2)),1),"Settore",$B406),""),IF(AND(GETPIVOTDATA(CONCATENATE(INDEX(Tendina_Indicatori_Grafico,SERVIZIO!$A$1)),$A$1,"Brand",$A406,"Data",DATE(YEAR(INDEX(Tendina_Data,SERVIZIO!$A$2)),MONTH(INDEX(Tendina_Data,SERVIZIO!$A$2)),1),"Settore",INDEX(Tendina_Settori,SERVIZIO!$A$3))&lt;&gt;"",INDEX(Tendina_Settori,SERVIZIO!$A$3)=$B406)=TRUE,GETPIVOTDATA(CONCATENATE(INDEX(Tendina_Indicatori_Grafico,SERVIZIO!$A$1)),$A$1,"Brand",$A406,"Data",DATE(YEAR(INDEX(Tendina_Data,SERVIZIO!$A$2)),MONTH(INDEX(Tendina_Data,SERVIZIO!$A$2)),1),"Settore",INDEX(Tendina_Settori,SERVIZIO!$A$3)),"")),"")</f>
        <v/>
      </c>
      <c r="AH406" s="31" t="str">
        <f ca="1">IF(AG406&lt;&gt;"",AG406-(COUNTIF($AG$4:AG406,AG406)/10000),"")</f>
        <v/>
      </c>
      <c r="AI406" s="31" t="str">
        <f t="shared" ca="1" si="20"/>
        <v/>
      </c>
      <c r="AJ406" s="31"/>
      <c r="AK406" s="31">
        <v>403</v>
      </c>
      <c r="AL406" s="31" t="str">
        <f t="shared" ca="1" si="18"/>
        <v/>
      </c>
      <c r="AM406" s="31" t="str">
        <f t="shared" ca="1" si="19"/>
        <v/>
      </c>
      <c r="AN406" s="31" t="str">
        <f ca="1">IF(INDEX(Tendina_Brand_per_Settore,SERVIZIO!$A$4)=$AL406,$AM406,"")</f>
        <v/>
      </c>
    </row>
    <row r="407" spans="33:40" x14ac:dyDescent="0.25">
      <c r="AG407" s="31" t="str">
        <f ca="1">IFERROR(IF(SERVIZIO!$A$3=1,IF(GETPIVOTDATA(CONCATENATE(INDEX(Tendina_Indicatori_Grafico,SERVIZIO!$A$1)),$A$1,"Brand",$A407,"Data",DATE(YEAR(INDEX(Tendina_Data,SERVIZIO!$A$2)),MONTH(INDEX(Tendina_Data,SERVIZIO!$A$2)),1),"Settore",$B407)&lt;&gt;"",GETPIVOTDATA(CONCATENATE(INDEX(Tendina_Indicatori_Grafico,SERVIZIO!$A$1)),$A$1,"Brand",$A407,"Data",DATE(YEAR(INDEX(Tendina_Data,SERVIZIO!$A$2)),MONTH(INDEX(Tendina_Data,SERVIZIO!$A$2)),1),"Settore",$B407),""),IF(AND(GETPIVOTDATA(CONCATENATE(INDEX(Tendina_Indicatori_Grafico,SERVIZIO!$A$1)),$A$1,"Brand",$A407,"Data",DATE(YEAR(INDEX(Tendina_Data,SERVIZIO!$A$2)),MONTH(INDEX(Tendina_Data,SERVIZIO!$A$2)),1),"Settore",INDEX(Tendina_Settori,SERVIZIO!$A$3))&lt;&gt;"",INDEX(Tendina_Settori,SERVIZIO!$A$3)=$B407)=TRUE,GETPIVOTDATA(CONCATENATE(INDEX(Tendina_Indicatori_Grafico,SERVIZIO!$A$1)),$A$1,"Brand",$A407,"Data",DATE(YEAR(INDEX(Tendina_Data,SERVIZIO!$A$2)),MONTH(INDEX(Tendina_Data,SERVIZIO!$A$2)),1),"Settore",INDEX(Tendina_Settori,SERVIZIO!$A$3)),"")),"")</f>
        <v/>
      </c>
      <c r="AH407" s="31" t="str">
        <f ca="1">IF(AG407&lt;&gt;"",AG407-(COUNTIF($AG$4:AG407,AG407)/10000),"")</f>
        <v/>
      </c>
      <c r="AI407" s="31" t="str">
        <f t="shared" ca="1" si="20"/>
        <v/>
      </c>
      <c r="AJ407" s="31"/>
      <c r="AK407" s="31">
        <v>404</v>
      </c>
      <c r="AL407" s="31" t="str">
        <f t="shared" ca="1" si="18"/>
        <v/>
      </c>
      <c r="AM407" s="31" t="str">
        <f t="shared" ca="1" si="19"/>
        <v/>
      </c>
      <c r="AN407" s="31" t="str">
        <f ca="1">IF(INDEX(Tendina_Brand_per_Settore,SERVIZIO!$A$4)=$AL407,$AM407,"")</f>
        <v/>
      </c>
    </row>
    <row r="408" spans="33:40" x14ac:dyDescent="0.25">
      <c r="AG408" s="31" t="str">
        <f ca="1">IFERROR(IF(SERVIZIO!$A$3=1,IF(GETPIVOTDATA(CONCATENATE(INDEX(Tendina_Indicatori_Grafico,SERVIZIO!$A$1)),$A$1,"Brand",$A408,"Data",DATE(YEAR(INDEX(Tendina_Data,SERVIZIO!$A$2)),MONTH(INDEX(Tendina_Data,SERVIZIO!$A$2)),1),"Settore",$B408)&lt;&gt;"",GETPIVOTDATA(CONCATENATE(INDEX(Tendina_Indicatori_Grafico,SERVIZIO!$A$1)),$A$1,"Brand",$A408,"Data",DATE(YEAR(INDEX(Tendina_Data,SERVIZIO!$A$2)),MONTH(INDEX(Tendina_Data,SERVIZIO!$A$2)),1),"Settore",$B408),""),IF(AND(GETPIVOTDATA(CONCATENATE(INDEX(Tendina_Indicatori_Grafico,SERVIZIO!$A$1)),$A$1,"Brand",$A408,"Data",DATE(YEAR(INDEX(Tendina_Data,SERVIZIO!$A$2)),MONTH(INDEX(Tendina_Data,SERVIZIO!$A$2)),1),"Settore",INDEX(Tendina_Settori,SERVIZIO!$A$3))&lt;&gt;"",INDEX(Tendina_Settori,SERVIZIO!$A$3)=$B408)=TRUE,GETPIVOTDATA(CONCATENATE(INDEX(Tendina_Indicatori_Grafico,SERVIZIO!$A$1)),$A$1,"Brand",$A408,"Data",DATE(YEAR(INDEX(Tendina_Data,SERVIZIO!$A$2)),MONTH(INDEX(Tendina_Data,SERVIZIO!$A$2)),1),"Settore",INDEX(Tendina_Settori,SERVIZIO!$A$3)),"")),"")</f>
        <v/>
      </c>
      <c r="AH408" s="31" t="str">
        <f ca="1">IF(AG408&lt;&gt;"",AG408-(COUNTIF($AG$4:AG408,AG408)/10000),"")</f>
        <v/>
      </c>
      <c r="AI408" s="31" t="str">
        <f t="shared" ca="1" si="20"/>
        <v/>
      </c>
      <c r="AJ408" s="31"/>
      <c r="AK408" s="31">
        <v>405</v>
      </c>
      <c r="AL408" s="31" t="str">
        <f t="shared" ca="1" si="18"/>
        <v/>
      </c>
      <c r="AM408" s="31" t="str">
        <f t="shared" ca="1" si="19"/>
        <v/>
      </c>
      <c r="AN408" s="31" t="str">
        <f ca="1">IF(INDEX(Tendina_Brand_per_Settore,SERVIZIO!$A$4)=$AL408,$AM408,"")</f>
        <v/>
      </c>
    </row>
    <row r="409" spans="33:40" x14ac:dyDescent="0.25">
      <c r="AG409" s="31" t="str">
        <f ca="1">IFERROR(IF(SERVIZIO!$A$3=1,IF(GETPIVOTDATA(CONCATENATE(INDEX(Tendina_Indicatori_Grafico,SERVIZIO!$A$1)),$A$1,"Brand",$A409,"Data",DATE(YEAR(INDEX(Tendina_Data,SERVIZIO!$A$2)),MONTH(INDEX(Tendina_Data,SERVIZIO!$A$2)),1),"Settore",$B409)&lt;&gt;"",GETPIVOTDATA(CONCATENATE(INDEX(Tendina_Indicatori_Grafico,SERVIZIO!$A$1)),$A$1,"Brand",$A409,"Data",DATE(YEAR(INDEX(Tendina_Data,SERVIZIO!$A$2)),MONTH(INDEX(Tendina_Data,SERVIZIO!$A$2)),1),"Settore",$B409),""),IF(AND(GETPIVOTDATA(CONCATENATE(INDEX(Tendina_Indicatori_Grafico,SERVIZIO!$A$1)),$A$1,"Brand",$A409,"Data",DATE(YEAR(INDEX(Tendina_Data,SERVIZIO!$A$2)),MONTH(INDEX(Tendina_Data,SERVIZIO!$A$2)),1),"Settore",INDEX(Tendina_Settori,SERVIZIO!$A$3))&lt;&gt;"",INDEX(Tendina_Settori,SERVIZIO!$A$3)=$B409)=TRUE,GETPIVOTDATA(CONCATENATE(INDEX(Tendina_Indicatori_Grafico,SERVIZIO!$A$1)),$A$1,"Brand",$A409,"Data",DATE(YEAR(INDEX(Tendina_Data,SERVIZIO!$A$2)),MONTH(INDEX(Tendina_Data,SERVIZIO!$A$2)),1),"Settore",INDEX(Tendina_Settori,SERVIZIO!$A$3)),"")),"")</f>
        <v/>
      </c>
      <c r="AH409" s="31" t="str">
        <f ca="1">IF(AG409&lt;&gt;"",AG409-(COUNTIF($AG$4:AG409,AG409)/10000),"")</f>
        <v/>
      </c>
      <c r="AI409" s="31" t="str">
        <f t="shared" ca="1" si="20"/>
        <v/>
      </c>
      <c r="AJ409" s="31"/>
      <c r="AK409" s="31">
        <v>406</v>
      </c>
      <c r="AL409" s="31" t="str">
        <f t="shared" ca="1" si="18"/>
        <v/>
      </c>
      <c r="AM409" s="31" t="str">
        <f t="shared" ca="1" si="19"/>
        <v/>
      </c>
      <c r="AN409" s="31" t="str">
        <f ca="1">IF(INDEX(Tendina_Brand_per_Settore,SERVIZIO!$A$4)=$AL409,$AM409,"")</f>
        <v/>
      </c>
    </row>
    <row r="410" spans="33:40" x14ac:dyDescent="0.25">
      <c r="AG410" s="31" t="str">
        <f ca="1">IFERROR(IF(SERVIZIO!$A$3=1,IF(GETPIVOTDATA(CONCATENATE(INDEX(Tendina_Indicatori_Grafico,SERVIZIO!$A$1)),$A$1,"Brand",$A410,"Data",DATE(YEAR(INDEX(Tendina_Data,SERVIZIO!$A$2)),MONTH(INDEX(Tendina_Data,SERVIZIO!$A$2)),1),"Settore",$B410)&lt;&gt;"",GETPIVOTDATA(CONCATENATE(INDEX(Tendina_Indicatori_Grafico,SERVIZIO!$A$1)),$A$1,"Brand",$A410,"Data",DATE(YEAR(INDEX(Tendina_Data,SERVIZIO!$A$2)),MONTH(INDEX(Tendina_Data,SERVIZIO!$A$2)),1),"Settore",$B410),""),IF(AND(GETPIVOTDATA(CONCATENATE(INDEX(Tendina_Indicatori_Grafico,SERVIZIO!$A$1)),$A$1,"Brand",$A410,"Data",DATE(YEAR(INDEX(Tendina_Data,SERVIZIO!$A$2)),MONTH(INDEX(Tendina_Data,SERVIZIO!$A$2)),1),"Settore",INDEX(Tendina_Settori,SERVIZIO!$A$3))&lt;&gt;"",INDEX(Tendina_Settori,SERVIZIO!$A$3)=$B410)=TRUE,GETPIVOTDATA(CONCATENATE(INDEX(Tendina_Indicatori_Grafico,SERVIZIO!$A$1)),$A$1,"Brand",$A410,"Data",DATE(YEAR(INDEX(Tendina_Data,SERVIZIO!$A$2)),MONTH(INDEX(Tendina_Data,SERVIZIO!$A$2)),1),"Settore",INDEX(Tendina_Settori,SERVIZIO!$A$3)),"")),"")</f>
        <v/>
      </c>
      <c r="AH410" s="31" t="str">
        <f ca="1">IF(AG410&lt;&gt;"",AG410-(COUNTIF($AG$4:AG410,AG410)/10000),"")</f>
        <v/>
      </c>
      <c r="AI410" s="31" t="str">
        <f t="shared" ca="1" si="20"/>
        <v/>
      </c>
      <c r="AJ410" s="31"/>
      <c r="AK410" s="31">
        <v>407</v>
      </c>
      <c r="AL410" s="31" t="str">
        <f t="shared" ca="1" si="18"/>
        <v/>
      </c>
      <c r="AM410" s="31" t="str">
        <f t="shared" ca="1" si="19"/>
        <v/>
      </c>
      <c r="AN410" s="31" t="str">
        <f ca="1">IF(INDEX(Tendina_Brand_per_Settore,SERVIZIO!$A$4)=$AL410,$AM410,"")</f>
        <v/>
      </c>
    </row>
    <row r="411" spans="33:40" x14ac:dyDescent="0.25">
      <c r="AG411" s="31" t="str">
        <f ca="1">IFERROR(IF(SERVIZIO!$A$3=1,IF(GETPIVOTDATA(CONCATENATE(INDEX(Tendina_Indicatori_Grafico,SERVIZIO!$A$1)),$A$1,"Brand",$A411,"Data",DATE(YEAR(INDEX(Tendina_Data,SERVIZIO!$A$2)),MONTH(INDEX(Tendina_Data,SERVIZIO!$A$2)),1),"Settore",$B411)&lt;&gt;"",GETPIVOTDATA(CONCATENATE(INDEX(Tendina_Indicatori_Grafico,SERVIZIO!$A$1)),$A$1,"Brand",$A411,"Data",DATE(YEAR(INDEX(Tendina_Data,SERVIZIO!$A$2)),MONTH(INDEX(Tendina_Data,SERVIZIO!$A$2)),1),"Settore",$B411),""),IF(AND(GETPIVOTDATA(CONCATENATE(INDEX(Tendina_Indicatori_Grafico,SERVIZIO!$A$1)),$A$1,"Brand",$A411,"Data",DATE(YEAR(INDEX(Tendina_Data,SERVIZIO!$A$2)),MONTH(INDEX(Tendina_Data,SERVIZIO!$A$2)),1),"Settore",INDEX(Tendina_Settori,SERVIZIO!$A$3))&lt;&gt;"",INDEX(Tendina_Settori,SERVIZIO!$A$3)=$B411)=TRUE,GETPIVOTDATA(CONCATENATE(INDEX(Tendina_Indicatori_Grafico,SERVIZIO!$A$1)),$A$1,"Brand",$A411,"Data",DATE(YEAR(INDEX(Tendina_Data,SERVIZIO!$A$2)),MONTH(INDEX(Tendina_Data,SERVIZIO!$A$2)),1),"Settore",INDEX(Tendina_Settori,SERVIZIO!$A$3)),"")),"")</f>
        <v/>
      </c>
      <c r="AH411" s="31" t="str">
        <f ca="1">IF(AG411&lt;&gt;"",AG411-(COUNTIF($AG$4:AG411,AG411)/10000),"")</f>
        <v/>
      </c>
      <c r="AI411" s="31" t="str">
        <f t="shared" ca="1" si="20"/>
        <v/>
      </c>
      <c r="AJ411" s="31"/>
      <c r="AK411" s="31">
        <v>408</v>
      </c>
      <c r="AL411" s="31" t="str">
        <f t="shared" ca="1" si="18"/>
        <v/>
      </c>
      <c r="AM411" s="31" t="str">
        <f t="shared" ca="1" si="19"/>
        <v/>
      </c>
      <c r="AN411" s="31" t="str">
        <f ca="1">IF(INDEX(Tendina_Brand_per_Settore,SERVIZIO!$A$4)=$AL411,$AM411,"")</f>
        <v/>
      </c>
    </row>
    <row r="412" spans="33:40" x14ac:dyDescent="0.25">
      <c r="AG412" s="31" t="str">
        <f ca="1">IFERROR(IF(SERVIZIO!$A$3=1,IF(GETPIVOTDATA(CONCATENATE(INDEX(Tendina_Indicatori_Grafico,SERVIZIO!$A$1)),$A$1,"Brand",$A412,"Data",DATE(YEAR(INDEX(Tendina_Data,SERVIZIO!$A$2)),MONTH(INDEX(Tendina_Data,SERVIZIO!$A$2)),1),"Settore",$B412)&lt;&gt;"",GETPIVOTDATA(CONCATENATE(INDEX(Tendina_Indicatori_Grafico,SERVIZIO!$A$1)),$A$1,"Brand",$A412,"Data",DATE(YEAR(INDEX(Tendina_Data,SERVIZIO!$A$2)),MONTH(INDEX(Tendina_Data,SERVIZIO!$A$2)),1),"Settore",$B412),""),IF(AND(GETPIVOTDATA(CONCATENATE(INDEX(Tendina_Indicatori_Grafico,SERVIZIO!$A$1)),$A$1,"Brand",$A412,"Data",DATE(YEAR(INDEX(Tendina_Data,SERVIZIO!$A$2)),MONTH(INDEX(Tendina_Data,SERVIZIO!$A$2)),1),"Settore",INDEX(Tendina_Settori,SERVIZIO!$A$3))&lt;&gt;"",INDEX(Tendina_Settori,SERVIZIO!$A$3)=$B412)=TRUE,GETPIVOTDATA(CONCATENATE(INDEX(Tendina_Indicatori_Grafico,SERVIZIO!$A$1)),$A$1,"Brand",$A412,"Data",DATE(YEAR(INDEX(Tendina_Data,SERVIZIO!$A$2)),MONTH(INDEX(Tendina_Data,SERVIZIO!$A$2)),1),"Settore",INDEX(Tendina_Settori,SERVIZIO!$A$3)),"")),"")</f>
        <v/>
      </c>
      <c r="AH412" s="31" t="str">
        <f ca="1">IF(AG412&lt;&gt;"",AG412-(COUNTIF($AG$4:AG412,AG412)/10000),"")</f>
        <v/>
      </c>
      <c r="AI412" s="31" t="str">
        <f t="shared" ca="1" si="20"/>
        <v/>
      </c>
      <c r="AJ412" s="31"/>
      <c r="AK412" s="31">
        <v>409</v>
      </c>
      <c r="AL412" s="31" t="str">
        <f t="shared" ca="1" si="18"/>
        <v/>
      </c>
      <c r="AM412" s="31" t="str">
        <f t="shared" ca="1" si="19"/>
        <v/>
      </c>
      <c r="AN412" s="31" t="str">
        <f ca="1">IF(INDEX(Tendina_Brand_per_Settore,SERVIZIO!$A$4)=$AL412,$AM412,"")</f>
        <v/>
      </c>
    </row>
    <row r="413" spans="33:40" x14ac:dyDescent="0.25">
      <c r="AG413" s="31" t="str">
        <f ca="1">IFERROR(IF(SERVIZIO!$A$3=1,IF(GETPIVOTDATA(CONCATENATE(INDEX(Tendina_Indicatori_Grafico,SERVIZIO!$A$1)),$A$1,"Brand",$A413,"Data",DATE(YEAR(INDEX(Tendina_Data,SERVIZIO!$A$2)),MONTH(INDEX(Tendina_Data,SERVIZIO!$A$2)),1),"Settore",$B413)&lt;&gt;"",GETPIVOTDATA(CONCATENATE(INDEX(Tendina_Indicatori_Grafico,SERVIZIO!$A$1)),$A$1,"Brand",$A413,"Data",DATE(YEAR(INDEX(Tendina_Data,SERVIZIO!$A$2)),MONTH(INDEX(Tendina_Data,SERVIZIO!$A$2)),1),"Settore",$B413),""),IF(AND(GETPIVOTDATA(CONCATENATE(INDEX(Tendina_Indicatori_Grafico,SERVIZIO!$A$1)),$A$1,"Brand",$A413,"Data",DATE(YEAR(INDEX(Tendina_Data,SERVIZIO!$A$2)),MONTH(INDEX(Tendina_Data,SERVIZIO!$A$2)),1),"Settore",INDEX(Tendina_Settori,SERVIZIO!$A$3))&lt;&gt;"",INDEX(Tendina_Settori,SERVIZIO!$A$3)=$B413)=TRUE,GETPIVOTDATA(CONCATENATE(INDEX(Tendina_Indicatori_Grafico,SERVIZIO!$A$1)),$A$1,"Brand",$A413,"Data",DATE(YEAR(INDEX(Tendina_Data,SERVIZIO!$A$2)),MONTH(INDEX(Tendina_Data,SERVIZIO!$A$2)),1),"Settore",INDEX(Tendina_Settori,SERVIZIO!$A$3)),"")),"")</f>
        <v/>
      </c>
      <c r="AH413" s="31" t="str">
        <f ca="1">IF(AG413&lt;&gt;"",AG413-(COUNTIF($AG$4:AG413,AG413)/10000),"")</f>
        <v/>
      </c>
      <c r="AI413" s="31" t="str">
        <f t="shared" ca="1" si="20"/>
        <v/>
      </c>
      <c r="AJ413" s="31"/>
      <c r="AK413" s="31">
        <v>410</v>
      </c>
      <c r="AL413" s="31" t="str">
        <f t="shared" ca="1" si="18"/>
        <v/>
      </c>
      <c r="AM413" s="31" t="str">
        <f t="shared" ca="1" si="19"/>
        <v/>
      </c>
      <c r="AN413" s="31" t="str">
        <f ca="1">IF(INDEX(Tendina_Brand_per_Settore,SERVIZIO!$A$4)=$AL413,$AM413,"")</f>
        <v/>
      </c>
    </row>
    <row r="414" spans="33:40" x14ac:dyDescent="0.25">
      <c r="AG414" s="31" t="str">
        <f ca="1">IFERROR(IF(SERVIZIO!$A$3=1,IF(GETPIVOTDATA(CONCATENATE(INDEX(Tendina_Indicatori_Grafico,SERVIZIO!$A$1)),$A$1,"Brand",$A414,"Data",DATE(YEAR(INDEX(Tendina_Data,SERVIZIO!$A$2)),MONTH(INDEX(Tendina_Data,SERVIZIO!$A$2)),1),"Settore",$B414)&lt;&gt;"",GETPIVOTDATA(CONCATENATE(INDEX(Tendina_Indicatori_Grafico,SERVIZIO!$A$1)),$A$1,"Brand",$A414,"Data",DATE(YEAR(INDEX(Tendina_Data,SERVIZIO!$A$2)),MONTH(INDEX(Tendina_Data,SERVIZIO!$A$2)),1),"Settore",$B414),""),IF(AND(GETPIVOTDATA(CONCATENATE(INDEX(Tendina_Indicatori_Grafico,SERVIZIO!$A$1)),$A$1,"Brand",$A414,"Data",DATE(YEAR(INDEX(Tendina_Data,SERVIZIO!$A$2)),MONTH(INDEX(Tendina_Data,SERVIZIO!$A$2)),1),"Settore",INDEX(Tendina_Settori,SERVIZIO!$A$3))&lt;&gt;"",INDEX(Tendina_Settori,SERVIZIO!$A$3)=$B414)=TRUE,GETPIVOTDATA(CONCATENATE(INDEX(Tendina_Indicatori_Grafico,SERVIZIO!$A$1)),$A$1,"Brand",$A414,"Data",DATE(YEAR(INDEX(Tendina_Data,SERVIZIO!$A$2)),MONTH(INDEX(Tendina_Data,SERVIZIO!$A$2)),1),"Settore",INDEX(Tendina_Settori,SERVIZIO!$A$3)),"")),"")</f>
        <v/>
      </c>
      <c r="AH414" s="31" t="str">
        <f ca="1">IF(AG414&lt;&gt;"",AG414-(COUNTIF($AG$4:AG414,AG414)/10000),"")</f>
        <v/>
      </c>
      <c r="AI414" s="31" t="str">
        <f t="shared" ca="1" si="20"/>
        <v/>
      </c>
      <c r="AJ414" s="31"/>
      <c r="AK414" s="31">
        <v>411</v>
      </c>
      <c r="AL414" s="31" t="str">
        <f t="shared" ca="1" si="18"/>
        <v/>
      </c>
      <c r="AM414" s="31" t="str">
        <f t="shared" ca="1" si="19"/>
        <v/>
      </c>
      <c r="AN414" s="31" t="str">
        <f ca="1">IF(INDEX(Tendina_Brand_per_Settore,SERVIZIO!$A$4)=$AL414,$AM414,"")</f>
        <v/>
      </c>
    </row>
    <row r="415" spans="33:40" x14ac:dyDescent="0.25">
      <c r="AG415" s="31" t="str">
        <f ca="1">IFERROR(IF(SERVIZIO!$A$3=1,IF(GETPIVOTDATA(CONCATENATE(INDEX(Tendina_Indicatori_Grafico,SERVIZIO!$A$1)),$A$1,"Brand",$A415,"Data",DATE(YEAR(INDEX(Tendina_Data,SERVIZIO!$A$2)),MONTH(INDEX(Tendina_Data,SERVIZIO!$A$2)),1),"Settore",$B415)&lt;&gt;"",GETPIVOTDATA(CONCATENATE(INDEX(Tendina_Indicatori_Grafico,SERVIZIO!$A$1)),$A$1,"Brand",$A415,"Data",DATE(YEAR(INDEX(Tendina_Data,SERVIZIO!$A$2)),MONTH(INDEX(Tendina_Data,SERVIZIO!$A$2)),1),"Settore",$B415),""),IF(AND(GETPIVOTDATA(CONCATENATE(INDEX(Tendina_Indicatori_Grafico,SERVIZIO!$A$1)),$A$1,"Brand",$A415,"Data",DATE(YEAR(INDEX(Tendina_Data,SERVIZIO!$A$2)),MONTH(INDEX(Tendina_Data,SERVIZIO!$A$2)),1),"Settore",INDEX(Tendina_Settori,SERVIZIO!$A$3))&lt;&gt;"",INDEX(Tendina_Settori,SERVIZIO!$A$3)=$B415)=TRUE,GETPIVOTDATA(CONCATENATE(INDEX(Tendina_Indicatori_Grafico,SERVIZIO!$A$1)),$A$1,"Brand",$A415,"Data",DATE(YEAR(INDEX(Tendina_Data,SERVIZIO!$A$2)),MONTH(INDEX(Tendina_Data,SERVIZIO!$A$2)),1),"Settore",INDEX(Tendina_Settori,SERVIZIO!$A$3)),"")),"")</f>
        <v/>
      </c>
      <c r="AH415" s="31" t="str">
        <f ca="1">IF(AG415&lt;&gt;"",AG415-(COUNTIF($AG$4:AG415,AG415)/10000),"")</f>
        <v/>
      </c>
      <c r="AI415" s="31" t="str">
        <f t="shared" ca="1" si="20"/>
        <v/>
      </c>
      <c r="AJ415" s="31"/>
      <c r="AK415" s="31">
        <v>412</v>
      </c>
      <c r="AL415" s="31" t="str">
        <f t="shared" ca="1" si="18"/>
        <v/>
      </c>
      <c r="AM415" s="31" t="str">
        <f t="shared" ca="1" si="19"/>
        <v/>
      </c>
      <c r="AN415" s="31" t="str">
        <f ca="1">IF(INDEX(Tendina_Brand_per_Settore,SERVIZIO!$A$4)=$AL415,$AM415,"")</f>
        <v/>
      </c>
    </row>
    <row r="416" spans="33:40" x14ac:dyDescent="0.25">
      <c r="AG416" s="31" t="str">
        <f ca="1">IFERROR(IF(SERVIZIO!$A$3=1,IF(GETPIVOTDATA(CONCATENATE(INDEX(Tendina_Indicatori_Grafico,SERVIZIO!$A$1)),$A$1,"Brand",$A416,"Data",DATE(YEAR(INDEX(Tendina_Data,SERVIZIO!$A$2)),MONTH(INDEX(Tendina_Data,SERVIZIO!$A$2)),1),"Settore",$B416)&lt;&gt;"",GETPIVOTDATA(CONCATENATE(INDEX(Tendina_Indicatori_Grafico,SERVIZIO!$A$1)),$A$1,"Brand",$A416,"Data",DATE(YEAR(INDEX(Tendina_Data,SERVIZIO!$A$2)),MONTH(INDEX(Tendina_Data,SERVIZIO!$A$2)),1),"Settore",$B416),""),IF(AND(GETPIVOTDATA(CONCATENATE(INDEX(Tendina_Indicatori_Grafico,SERVIZIO!$A$1)),$A$1,"Brand",$A416,"Data",DATE(YEAR(INDEX(Tendina_Data,SERVIZIO!$A$2)),MONTH(INDEX(Tendina_Data,SERVIZIO!$A$2)),1),"Settore",INDEX(Tendina_Settori,SERVIZIO!$A$3))&lt;&gt;"",INDEX(Tendina_Settori,SERVIZIO!$A$3)=$B416)=TRUE,GETPIVOTDATA(CONCATENATE(INDEX(Tendina_Indicatori_Grafico,SERVIZIO!$A$1)),$A$1,"Brand",$A416,"Data",DATE(YEAR(INDEX(Tendina_Data,SERVIZIO!$A$2)),MONTH(INDEX(Tendina_Data,SERVIZIO!$A$2)),1),"Settore",INDEX(Tendina_Settori,SERVIZIO!$A$3)),"")),"")</f>
        <v/>
      </c>
      <c r="AH416" s="31" t="str">
        <f ca="1">IF(AG416&lt;&gt;"",AG416-(COUNTIF($AG$4:AG416,AG416)/10000),"")</f>
        <v/>
      </c>
      <c r="AI416" s="31" t="str">
        <f t="shared" ca="1" si="20"/>
        <v/>
      </c>
      <c r="AJ416" s="31"/>
      <c r="AK416" s="31">
        <v>413</v>
      </c>
      <c r="AL416" s="31" t="str">
        <f t="shared" ca="1" si="18"/>
        <v/>
      </c>
      <c r="AM416" s="31" t="str">
        <f t="shared" ca="1" si="19"/>
        <v/>
      </c>
      <c r="AN416" s="31" t="str">
        <f ca="1">IF(INDEX(Tendina_Brand_per_Settore,SERVIZIO!$A$4)=$AL416,$AM416,"")</f>
        <v/>
      </c>
    </row>
    <row r="417" spans="33:40" x14ac:dyDescent="0.25">
      <c r="AG417" s="31" t="str">
        <f ca="1">IFERROR(IF(SERVIZIO!$A$3=1,IF(GETPIVOTDATA(CONCATENATE(INDEX(Tendina_Indicatori_Grafico,SERVIZIO!$A$1)),$A$1,"Brand",$A417,"Data",DATE(YEAR(INDEX(Tendina_Data,SERVIZIO!$A$2)),MONTH(INDEX(Tendina_Data,SERVIZIO!$A$2)),1),"Settore",$B417)&lt;&gt;"",GETPIVOTDATA(CONCATENATE(INDEX(Tendina_Indicatori_Grafico,SERVIZIO!$A$1)),$A$1,"Brand",$A417,"Data",DATE(YEAR(INDEX(Tendina_Data,SERVIZIO!$A$2)),MONTH(INDEX(Tendina_Data,SERVIZIO!$A$2)),1),"Settore",$B417),""),IF(AND(GETPIVOTDATA(CONCATENATE(INDEX(Tendina_Indicatori_Grafico,SERVIZIO!$A$1)),$A$1,"Brand",$A417,"Data",DATE(YEAR(INDEX(Tendina_Data,SERVIZIO!$A$2)),MONTH(INDEX(Tendina_Data,SERVIZIO!$A$2)),1),"Settore",INDEX(Tendina_Settori,SERVIZIO!$A$3))&lt;&gt;"",INDEX(Tendina_Settori,SERVIZIO!$A$3)=$B417)=TRUE,GETPIVOTDATA(CONCATENATE(INDEX(Tendina_Indicatori_Grafico,SERVIZIO!$A$1)),$A$1,"Brand",$A417,"Data",DATE(YEAR(INDEX(Tendina_Data,SERVIZIO!$A$2)),MONTH(INDEX(Tendina_Data,SERVIZIO!$A$2)),1),"Settore",INDEX(Tendina_Settori,SERVIZIO!$A$3)),"")),"")</f>
        <v/>
      </c>
      <c r="AH417" s="31" t="str">
        <f ca="1">IF(AG417&lt;&gt;"",AG417-(COUNTIF($AG$4:AG417,AG417)/10000),"")</f>
        <v/>
      </c>
      <c r="AI417" s="31" t="str">
        <f t="shared" ca="1" si="20"/>
        <v/>
      </c>
      <c r="AJ417" s="31"/>
      <c r="AK417" s="31">
        <v>414</v>
      </c>
      <c r="AL417" s="31" t="str">
        <f t="shared" ca="1" si="18"/>
        <v/>
      </c>
      <c r="AM417" s="31" t="str">
        <f t="shared" ca="1" si="19"/>
        <v/>
      </c>
      <c r="AN417" s="31" t="str">
        <f ca="1">IF(INDEX(Tendina_Brand_per_Settore,SERVIZIO!$A$4)=$AL417,$AM417,"")</f>
        <v/>
      </c>
    </row>
    <row r="418" spans="33:40" x14ac:dyDescent="0.25">
      <c r="AG418" s="31" t="str">
        <f ca="1">IFERROR(IF(SERVIZIO!$A$3=1,IF(GETPIVOTDATA(CONCATENATE(INDEX(Tendina_Indicatori_Grafico,SERVIZIO!$A$1)),$A$1,"Brand",$A418,"Data",DATE(YEAR(INDEX(Tendina_Data,SERVIZIO!$A$2)),MONTH(INDEX(Tendina_Data,SERVIZIO!$A$2)),1),"Settore",$B418)&lt;&gt;"",GETPIVOTDATA(CONCATENATE(INDEX(Tendina_Indicatori_Grafico,SERVIZIO!$A$1)),$A$1,"Brand",$A418,"Data",DATE(YEAR(INDEX(Tendina_Data,SERVIZIO!$A$2)),MONTH(INDEX(Tendina_Data,SERVIZIO!$A$2)),1),"Settore",$B418),""),IF(AND(GETPIVOTDATA(CONCATENATE(INDEX(Tendina_Indicatori_Grafico,SERVIZIO!$A$1)),$A$1,"Brand",$A418,"Data",DATE(YEAR(INDEX(Tendina_Data,SERVIZIO!$A$2)),MONTH(INDEX(Tendina_Data,SERVIZIO!$A$2)),1),"Settore",INDEX(Tendina_Settori,SERVIZIO!$A$3))&lt;&gt;"",INDEX(Tendina_Settori,SERVIZIO!$A$3)=$B418)=TRUE,GETPIVOTDATA(CONCATENATE(INDEX(Tendina_Indicatori_Grafico,SERVIZIO!$A$1)),$A$1,"Brand",$A418,"Data",DATE(YEAR(INDEX(Tendina_Data,SERVIZIO!$A$2)),MONTH(INDEX(Tendina_Data,SERVIZIO!$A$2)),1),"Settore",INDEX(Tendina_Settori,SERVIZIO!$A$3)),"")),"")</f>
        <v/>
      </c>
      <c r="AH418" s="31" t="str">
        <f ca="1">IF(AG418&lt;&gt;"",AG418-(COUNTIF($AG$4:AG418,AG418)/10000),"")</f>
        <v/>
      </c>
      <c r="AI418" s="31" t="str">
        <f t="shared" ca="1" si="20"/>
        <v/>
      </c>
      <c r="AJ418" s="31"/>
      <c r="AK418" s="31">
        <v>415</v>
      </c>
      <c r="AL418" s="31" t="str">
        <f t="shared" ca="1" si="18"/>
        <v/>
      </c>
      <c r="AM418" s="31" t="str">
        <f t="shared" ca="1" si="19"/>
        <v/>
      </c>
      <c r="AN418" s="31" t="str">
        <f ca="1">IF(INDEX(Tendina_Brand_per_Settore,SERVIZIO!$A$4)=$AL418,$AM418,"")</f>
        <v/>
      </c>
    </row>
    <row r="419" spans="33:40" x14ac:dyDescent="0.25">
      <c r="AG419" s="31" t="str">
        <f ca="1">IFERROR(IF(SERVIZIO!$A$3=1,IF(GETPIVOTDATA(CONCATENATE(INDEX(Tendina_Indicatori_Grafico,SERVIZIO!$A$1)),$A$1,"Brand",$A419,"Data",DATE(YEAR(INDEX(Tendina_Data,SERVIZIO!$A$2)),MONTH(INDEX(Tendina_Data,SERVIZIO!$A$2)),1),"Settore",$B419)&lt;&gt;"",GETPIVOTDATA(CONCATENATE(INDEX(Tendina_Indicatori_Grafico,SERVIZIO!$A$1)),$A$1,"Brand",$A419,"Data",DATE(YEAR(INDEX(Tendina_Data,SERVIZIO!$A$2)),MONTH(INDEX(Tendina_Data,SERVIZIO!$A$2)),1),"Settore",$B419),""),IF(AND(GETPIVOTDATA(CONCATENATE(INDEX(Tendina_Indicatori_Grafico,SERVIZIO!$A$1)),$A$1,"Brand",$A419,"Data",DATE(YEAR(INDEX(Tendina_Data,SERVIZIO!$A$2)),MONTH(INDEX(Tendina_Data,SERVIZIO!$A$2)),1),"Settore",INDEX(Tendina_Settori,SERVIZIO!$A$3))&lt;&gt;"",INDEX(Tendina_Settori,SERVIZIO!$A$3)=$B419)=TRUE,GETPIVOTDATA(CONCATENATE(INDEX(Tendina_Indicatori_Grafico,SERVIZIO!$A$1)),$A$1,"Brand",$A419,"Data",DATE(YEAR(INDEX(Tendina_Data,SERVIZIO!$A$2)),MONTH(INDEX(Tendina_Data,SERVIZIO!$A$2)),1),"Settore",INDEX(Tendina_Settori,SERVIZIO!$A$3)),"")),"")</f>
        <v/>
      </c>
      <c r="AH419" s="31" t="str">
        <f ca="1">IF(AG419&lt;&gt;"",AG419-(COUNTIF($AG$4:AG419,AG419)/10000),"")</f>
        <v/>
      </c>
      <c r="AI419" s="31" t="str">
        <f t="shared" ca="1" si="20"/>
        <v/>
      </c>
      <c r="AJ419" s="31"/>
      <c r="AK419" s="31">
        <v>416</v>
      </c>
      <c r="AL419" s="31" t="str">
        <f t="shared" ca="1" si="18"/>
        <v/>
      </c>
      <c r="AM419" s="31" t="str">
        <f t="shared" ca="1" si="19"/>
        <v/>
      </c>
      <c r="AN419" s="31" t="str">
        <f ca="1">IF(INDEX(Tendina_Brand_per_Settore,SERVIZIO!$A$4)=$AL419,$AM419,"")</f>
        <v/>
      </c>
    </row>
    <row r="420" spans="33:40" x14ac:dyDescent="0.25">
      <c r="AG420" s="31" t="str">
        <f ca="1">IFERROR(IF(SERVIZIO!$A$3=1,IF(GETPIVOTDATA(CONCATENATE(INDEX(Tendina_Indicatori_Grafico,SERVIZIO!$A$1)),$A$1,"Brand",$A420,"Data",DATE(YEAR(INDEX(Tendina_Data,SERVIZIO!$A$2)),MONTH(INDEX(Tendina_Data,SERVIZIO!$A$2)),1),"Settore",$B420)&lt;&gt;"",GETPIVOTDATA(CONCATENATE(INDEX(Tendina_Indicatori_Grafico,SERVIZIO!$A$1)),$A$1,"Brand",$A420,"Data",DATE(YEAR(INDEX(Tendina_Data,SERVIZIO!$A$2)),MONTH(INDEX(Tendina_Data,SERVIZIO!$A$2)),1),"Settore",$B420),""),IF(AND(GETPIVOTDATA(CONCATENATE(INDEX(Tendina_Indicatori_Grafico,SERVIZIO!$A$1)),$A$1,"Brand",$A420,"Data",DATE(YEAR(INDEX(Tendina_Data,SERVIZIO!$A$2)),MONTH(INDEX(Tendina_Data,SERVIZIO!$A$2)),1),"Settore",INDEX(Tendina_Settori,SERVIZIO!$A$3))&lt;&gt;"",INDEX(Tendina_Settori,SERVIZIO!$A$3)=$B420)=TRUE,GETPIVOTDATA(CONCATENATE(INDEX(Tendina_Indicatori_Grafico,SERVIZIO!$A$1)),$A$1,"Brand",$A420,"Data",DATE(YEAR(INDEX(Tendina_Data,SERVIZIO!$A$2)),MONTH(INDEX(Tendina_Data,SERVIZIO!$A$2)),1),"Settore",INDEX(Tendina_Settori,SERVIZIO!$A$3)),"")),"")</f>
        <v/>
      </c>
      <c r="AH420" s="31" t="str">
        <f ca="1">IF(AG420&lt;&gt;"",AG420-(COUNTIF($AG$4:AG420,AG420)/10000),"")</f>
        <v/>
      </c>
      <c r="AI420" s="31" t="str">
        <f t="shared" ca="1" si="20"/>
        <v/>
      </c>
      <c r="AJ420" s="31"/>
      <c r="AK420" s="31">
        <v>417</v>
      </c>
      <c r="AL420" s="31" t="str">
        <f t="shared" ca="1" si="18"/>
        <v/>
      </c>
      <c r="AM420" s="31" t="str">
        <f t="shared" ca="1" si="19"/>
        <v/>
      </c>
      <c r="AN420" s="31" t="str">
        <f ca="1">IF(INDEX(Tendina_Brand_per_Settore,SERVIZIO!$A$4)=$AL420,$AM420,"")</f>
        <v/>
      </c>
    </row>
    <row r="421" spans="33:40" x14ac:dyDescent="0.25">
      <c r="AG421" s="31" t="str">
        <f ca="1">IFERROR(IF(SERVIZIO!$A$3=1,IF(GETPIVOTDATA(CONCATENATE(INDEX(Tendina_Indicatori_Grafico,SERVIZIO!$A$1)),$A$1,"Brand",$A421,"Data",DATE(YEAR(INDEX(Tendina_Data,SERVIZIO!$A$2)),MONTH(INDEX(Tendina_Data,SERVIZIO!$A$2)),1),"Settore",$B421)&lt;&gt;"",GETPIVOTDATA(CONCATENATE(INDEX(Tendina_Indicatori_Grafico,SERVIZIO!$A$1)),$A$1,"Brand",$A421,"Data",DATE(YEAR(INDEX(Tendina_Data,SERVIZIO!$A$2)),MONTH(INDEX(Tendina_Data,SERVIZIO!$A$2)),1),"Settore",$B421),""),IF(AND(GETPIVOTDATA(CONCATENATE(INDEX(Tendina_Indicatori_Grafico,SERVIZIO!$A$1)),$A$1,"Brand",$A421,"Data",DATE(YEAR(INDEX(Tendina_Data,SERVIZIO!$A$2)),MONTH(INDEX(Tendina_Data,SERVIZIO!$A$2)),1),"Settore",INDEX(Tendina_Settori,SERVIZIO!$A$3))&lt;&gt;"",INDEX(Tendina_Settori,SERVIZIO!$A$3)=$B421)=TRUE,GETPIVOTDATA(CONCATENATE(INDEX(Tendina_Indicatori_Grafico,SERVIZIO!$A$1)),$A$1,"Brand",$A421,"Data",DATE(YEAR(INDEX(Tendina_Data,SERVIZIO!$A$2)),MONTH(INDEX(Tendina_Data,SERVIZIO!$A$2)),1),"Settore",INDEX(Tendina_Settori,SERVIZIO!$A$3)),"")),"")</f>
        <v/>
      </c>
      <c r="AH421" s="31" t="str">
        <f ca="1">IF(AG421&lt;&gt;"",AG421-(COUNTIF($AG$4:AG421,AG421)/10000),"")</f>
        <v/>
      </c>
      <c r="AI421" s="31" t="str">
        <f t="shared" ca="1" si="20"/>
        <v/>
      </c>
      <c r="AJ421" s="31"/>
      <c r="AK421" s="31">
        <v>418</v>
      </c>
      <c r="AL421" s="31" t="str">
        <f t="shared" ca="1" si="18"/>
        <v/>
      </c>
      <c r="AM421" s="31" t="str">
        <f t="shared" ca="1" si="19"/>
        <v/>
      </c>
      <c r="AN421" s="31" t="str">
        <f ca="1">IF(INDEX(Tendina_Brand_per_Settore,SERVIZIO!$A$4)=$AL421,$AM421,"")</f>
        <v/>
      </c>
    </row>
    <row r="422" spans="33:40" x14ac:dyDescent="0.25">
      <c r="AG422" s="31" t="str">
        <f ca="1">IFERROR(IF(SERVIZIO!$A$3=1,IF(GETPIVOTDATA(CONCATENATE(INDEX(Tendina_Indicatori_Grafico,SERVIZIO!$A$1)),$A$1,"Brand",$A422,"Data",DATE(YEAR(INDEX(Tendina_Data,SERVIZIO!$A$2)),MONTH(INDEX(Tendina_Data,SERVIZIO!$A$2)),1),"Settore",$B422)&lt;&gt;"",GETPIVOTDATA(CONCATENATE(INDEX(Tendina_Indicatori_Grafico,SERVIZIO!$A$1)),$A$1,"Brand",$A422,"Data",DATE(YEAR(INDEX(Tendina_Data,SERVIZIO!$A$2)),MONTH(INDEX(Tendina_Data,SERVIZIO!$A$2)),1),"Settore",$B422),""),IF(AND(GETPIVOTDATA(CONCATENATE(INDEX(Tendina_Indicatori_Grafico,SERVIZIO!$A$1)),$A$1,"Brand",$A422,"Data",DATE(YEAR(INDEX(Tendina_Data,SERVIZIO!$A$2)),MONTH(INDEX(Tendina_Data,SERVIZIO!$A$2)),1),"Settore",INDEX(Tendina_Settori,SERVIZIO!$A$3))&lt;&gt;"",INDEX(Tendina_Settori,SERVIZIO!$A$3)=$B422)=TRUE,GETPIVOTDATA(CONCATENATE(INDEX(Tendina_Indicatori_Grafico,SERVIZIO!$A$1)),$A$1,"Brand",$A422,"Data",DATE(YEAR(INDEX(Tendina_Data,SERVIZIO!$A$2)),MONTH(INDEX(Tendina_Data,SERVIZIO!$A$2)),1),"Settore",INDEX(Tendina_Settori,SERVIZIO!$A$3)),"")),"")</f>
        <v/>
      </c>
      <c r="AH422" s="31" t="str">
        <f ca="1">IF(AG422&lt;&gt;"",AG422-(COUNTIF($AG$4:AG422,AG422)/10000),"")</f>
        <v/>
      </c>
      <c r="AI422" s="31" t="str">
        <f t="shared" ca="1" si="20"/>
        <v/>
      </c>
      <c r="AJ422" s="31"/>
      <c r="AK422" s="31">
        <v>419</v>
      </c>
      <c r="AL422" s="31" t="str">
        <f t="shared" ca="1" si="18"/>
        <v/>
      </c>
      <c r="AM422" s="31" t="str">
        <f t="shared" ca="1" si="19"/>
        <v/>
      </c>
      <c r="AN422" s="31" t="str">
        <f ca="1">IF(INDEX(Tendina_Brand_per_Settore,SERVIZIO!$A$4)=$AL422,$AM422,"")</f>
        <v/>
      </c>
    </row>
    <row r="423" spans="33:40" x14ac:dyDescent="0.25">
      <c r="AG423" s="31" t="str">
        <f ca="1">IFERROR(IF(SERVIZIO!$A$3=1,IF(GETPIVOTDATA(CONCATENATE(INDEX(Tendina_Indicatori_Grafico,SERVIZIO!$A$1)),$A$1,"Brand",$A423,"Data",DATE(YEAR(INDEX(Tendina_Data,SERVIZIO!$A$2)),MONTH(INDEX(Tendina_Data,SERVIZIO!$A$2)),1),"Settore",$B423)&lt;&gt;"",GETPIVOTDATA(CONCATENATE(INDEX(Tendina_Indicatori_Grafico,SERVIZIO!$A$1)),$A$1,"Brand",$A423,"Data",DATE(YEAR(INDEX(Tendina_Data,SERVIZIO!$A$2)),MONTH(INDEX(Tendina_Data,SERVIZIO!$A$2)),1),"Settore",$B423),""),IF(AND(GETPIVOTDATA(CONCATENATE(INDEX(Tendina_Indicatori_Grafico,SERVIZIO!$A$1)),$A$1,"Brand",$A423,"Data",DATE(YEAR(INDEX(Tendina_Data,SERVIZIO!$A$2)),MONTH(INDEX(Tendina_Data,SERVIZIO!$A$2)),1),"Settore",INDEX(Tendina_Settori,SERVIZIO!$A$3))&lt;&gt;"",INDEX(Tendina_Settori,SERVIZIO!$A$3)=$B423)=TRUE,GETPIVOTDATA(CONCATENATE(INDEX(Tendina_Indicatori_Grafico,SERVIZIO!$A$1)),$A$1,"Brand",$A423,"Data",DATE(YEAR(INDEX(Tendina_Data,SERVIZIO!$A$2)),MONTH(INDEX(Tendina_Data,SERVIZIO!$A$2)),1),"Settore",INDEX(Tendina_Settori,SERVIZIO!$A$3)),"")),"")</f>
        <v/>
      </c>
      <c r="AH423" s="31" t="str">
        <f ca="1">IF(AG423&lt;&gt;"",AG423-(COUNTIF($AG$4:AG423,AG423)/10000),"")</f>
        <v/>
      </c>
      <c r="AI423" s="31" t="str">
        <f t="shared" ca="1" si="20"/>
        <v/>
      </c>
      <c r="AJ423" s="31"/>
      <c r="AK423" s="31">
        <v>420</v>
      </c>
      <c r="AL423" s="31" t="str">
        <f t="shared" ca="1" si="18"/>
        <v/>
      </c>
      <c r="AM423" s="31" t="str">
        <f t="shared" ca="1" si="19"/>
        <v/>
      </c>
      <c r="AN423" s="31" t="str">
        <f ca="1">IF(INDEX(Tendina_Brand_per_Settore,SERVIZIO!$A$4)=$AL423,$AM423,"")</f>
        <v/>
      </c>
    </row>
    <row r="424" spans="33:40" x14ac:dyDescent="0.25">
      <c r="AG424" s="31" t="str">
        <f ca="1">IFERROR(IF(SERVIZIO!$A$3=1,IF(GETPIVOTDATA(CONCATENATE(INDEX(Tendina_Indicatori_Grafico,SERVIZIO!$A$1)),$A$1,"Brand",$A424,"Data",DATE(YEAR(INDEX(Tendina_Data,SERVIZIO!$A$2)),MONTH(INDEX(Tendina_Data,SERVIZIO!$A$2)),1),"Settore",$B424)&lt;&gt;"",GETPIVOTDATA(CONCATENATE(INDEX(Tendina_Indicatori_Grafico,SERVIZIO!$A$1)),$A$1,"Brand",$A424,"Data",DATE(YEAR(INDEX(Tendina_Data,SERVIZIO!$A$2)),MONTH(INDEX(Tendina_Data,SERVIZIO!$A$2)),1),"Settore",$B424),""),IF(AND(GETPIVOTDATA(CONCATENATE(INDEX(Tendina_Indicatori_Grafico,SERVIZIO!$A$1)),$A$1,"Brand",$A424,"Data",DATE(YEAR(INDEX(Tendina_Data,SERVIZIO!$A$2)),MONTH(INDEX(Tendina_Data,SERVIZIO!$A$2)),1),"Settore",INDEX(Tendina_Settori,SERVIZIO!$A$3))&lt;&gt;"",INDEX(Tendina_Settori,SERVIZIO!$A$3)=$B424)=TRUE,GETPIVOTDATA(CONCATENATE(INDEX(Tendina_Indicatori_Grafico,SERVIZIO!$A$1)),$A$1,"Brand",$A424,"Data",DATE(YEAR(INDEX(Tendina_Data,SERVIZIO!$A$2)),MONTH(INDEX(Tendina_Data,SERVIZIO!$A$2)),1),"Settore",INDEX(Tendina_Settori,SERVIZIO!$A$3)),"")),"")</f>
        <v/>
      </c>
      <c r="AH424" s="31" t="str">
        <f ca="1">IF(AG424&lt;&gt;"",AG424-(COUNTIF($AG$4:AG424,AG424)/10000),"")</f>
        <v/>
      </c>
      <c r="AI424" s="31" t="str">
        <f t="shared" ca="1" si="20"/>
        <v/>
      </c>
      <c r="AJ424" s="31"/>
      <c r="AK424" s="31">
        <v>421</v>
      </c>
      <c r="AL424" s="31" t="str">
        <f t="shared" ca="1" si="18"/>
        <v/>
      </c>
      <c r="AM424" s="31" t="str">
        <f t="shared" ca="1" si="19"/>
        <v/>
      </c>
      <c r="AN424" s="31" t="str">
        <f ca="1">IF(INDEX(Tendina_Brand_per_Settore,SERVIZIO!$A$4)=$AL424,$AM424,"")</f>
        <v/>
      </c>
    </row>
    <row r="425" spans="33:40" x14ac:dyDescent="0.25">
      <c r="AG425" s="31" t="str">
        <f ca="1">IFERROR(IF(SERVIZIO!$A$3=1,IF(GETPIVOTDATA(CONCATENATE(INDEX(Tendina_Indicatori_Grafico,SERVIZIO!$A$1)),$A$1,"Brand",$A425,"Data",DATE(YEAR(INDEX(Tendina_Data,SERVIZIO!$A$2)),MONTH(INDEX(Tendina_Data,SERVIZIO!$A$2)),1),"Settore",$B425)&lt;&gt;"",GETPIVOTDATA(CONCATENATE(INDEX(Tendina_Indicatori_Grafico,SERVIZIO!$A$1)),$A$1,"Brand",$A425,"Data",DATE(YEAR(INDEX(Tendina_Data,SERVIZIO!$A$2)),MONTH(INDEX(Tendina_Data,SERVIZIO!$A$2)),1),"Settore",$B425),""),IF(AND(GETPIVOTDATA(CONCATENATE(INDEX(Tendina_Indicatori_Grafico,SERVIZIO!$A$1)),$A$1,"Brand",$A425,"Data",DATE(YEAR(INDEX(Tendina_Data,SERVIZIO!$A$2)),MONTH(INDEX(Tendina_Data,SERVIZIO!$A$2)),1),"Settore",INDEX(Tendina_Settori,SERVIZIO!$A$3))&lt;&gt;"",INDEX(Tendina_Settori,SERVIZIO!$A$3)=$B425)=TRUE,GETPIVOTDATA(CONCATENATE(INDEX(Tendina_Indicatori_Grafico,SERVIZIO!$A$1)),$A$1,"Brand",$A425,"Data",DATE(YEAR(INDEX(Tendina_Data,SERVIZIO!$A$2)),MONTH(INDEX(Tendina_Data,SERVIZIO!$A$2)),1),"Settore",INDEX(Tendina_Settori,SERVIZIO!$A$3)),"")),"")</f>
        <v/>
      </c>
      <c r="AH425" s="31" t="str">
        <f ca="1">IF(AG425&lt;&gt;"",AG425-(COUNTIF($AG$4:AG425,AG425)/10000),"")</f>
        <v/>
      </c>
      <c r="AI425" s="31" t="str">
        <f t="shared" ca="1" si="20"/>
        <v/>
      </c>
      <c r="AJ425" s="31"/>
      <c r="AK425" s="31">
        <v>422</v>
      </c>
      <c r="AL425" s="31" t="str">
        <f t="shared" ca="1" si="18"/>
        <v/>
      </c>
      <c r="AM425" s="31" t="str">
        <f t="shared" ca="1" si="19"/>
        <v/>
      </c>
      <c r="AN425" s="31" t="str">
        <f ca="1">IF(INDEX(Tendina_Brand_per_Settore,SERVIZIO!$A$4)=$AL425,$AM425,"")</f>
        <v/>
      </c>
    </row>
    <row r="426" spans="33:40" x14ac:dyDescent="0.25">
      <c r="AG426" s="31" t="str">
        <f ca="1">IFERROR(IF(SERVIZIO!$A$3=1,IF(GETPIVOTDATA(CONCATENATE(INDEX(Tendina_Indicatori_Grafico,SERVIZIO!$A$1)),$A$1,"Brand",$A426,"Data",DATE(YEAR(INDEX(Tendina_Data,SERVIZIO!$A$2)),MONTH(INDEX(Tendina_Data,SERVIZIO!$A$2)),1),"Settore",$B426)&lt;&gt;"",GETPIVOTDATA(CONCATENATE(INDEX(Tendina_Indicatori_Grafico,SERVIZIO!$A$1)),$A$1,"Brand",$A426,"Data",DATE(YEAR(INDEX(Tendina_Data,SERVIZIO!$A$2)),MONTH(INDEX(Tendina_Data,SERVIZIO!$A$2)),1),"Settore",$B426),""),IF(AND(GETPIVOTDATA(CONCATENATE(INDEX(Tendina_Indicatori_Grafico,SERVIZIO!$A$1)),$A$1,"Brand",$A426,"Data",DATE(YEAR(INDEX(Tendina_Data,SERVIZIO!$A$2)),MONTH(INDEX(Tendina_Data,SERVIZIO!$A$2)),1),"Settore",INDEX(Tendina_Settori,SERVIZIO!$A$3))&lt;&gt;"",INDEX(Tendina_Settori,SERVIZIO!$A$3)=$B426)=TRUE,GETPIVOTDATA(CONCATENATE(INDEX(Tendina_Indicatori_Grafico,SERVIZIO!$A$1)),$A$1,"Brand",$A426,"Data",DATE(YEAR(INDEX(Tendina_Data,SERVIZIO!$A$2)),MONTH(INDEX(Tendina_Data,SERVIZIO!$A$2)),1),"Settore",INDEX(Tendina_Settori,SERVIZIO!$A$3)),"")),"")</f>
        <v/>
      </c>
      <c r="AH426" s="31" t="str">
        <f ca="1">IF(AG426&lt;&gt;"",AG426-(COUNTIF($AG$4:AG426,AG426)/10000),"")</f>
        <v/>
      </c>
      <c r="AI426" s="31" t="str">
        <f t="shared" ca="1" si="20"/>
        <v/>
      </c>
      <c r="AJ426" s="31"/>
      <c r="AK426" s="31">
        <v>423</v>
      </c>
      <c r="AL426" s="31" t="str">
        <f t="shared" ca="1" si="18"/>
        <v/>
      </c>
      <c r="AM426" s="31" t="str">
        <f t="shared" ca="1" si="19"/>
        <v/>
      </c>
      <c r="AN426" s="31" t="str">
        <f ca="1">IF(INDEX(Tendina_Brand_per_Settore,SERVIZIO!$A$4)=$AL426,$AM426,"")</f>
        <v/>
      </c>
    </row>
    <row r="427" spans="33:40" x14ac:dyDescent="0.25">
      <c r="AG427" s="31" t="str">
        <f ca="1">IFERROR(IF(SERVIZIO!$A$3=1,IF(GETPIVOTDATA(CONCATENATE(INDEX(Tendina_Indicatori_Grafico,SERVIZIO!$A$1)),$A$1,"Brand",$A427,"Data",DATE(YEAR(INDEX(Tendina_Data,SERVIZIO!$A$2)),MONTH(INDEX(Tendina_Data,SERVIZIO!$A$2)),1),"Settore",$B427)&lt;&gt;"",GETPIVOTDATA(CONCATENATE(INDEX(Tendina_Indicatori_Grafico,SERVIZIO!$A$1)),$A$1,"Brand",$A427,"Data",DATE(YEAR(INDEX(Tendina_Data,SERVIZIO!$A$2)),MONTH(INDEX(Tendina_Data,SERVIZIO!$A$2)),1),"Settore",$B427),""),IF(AND(GETPIVOTDATA(CONCATENATE(INDEX(Tendina_Indicatori_Grafico,SERVIZIO!$A$1)),$A$1,"Brand",$A427,"Data",DATE(YEAR(INDEX(Tendina_Data,SERVIZIO!$A$2)),MONTH(INDEX(Tendina_Data,SERVIZIO!$A$2)),1),"Settore",INDEX(Tendina_Settori,SERVIZIO!$A$3))&lt;&gt;"",INDEX(Tendina_Settori,SERVIZIO!$A$3)=$B427)=TRUE,GETPIVOTDATA(CONCATENATE(INDEX(Tendina_Indicatori_Grafico,SERVIZIO!$A$1)),$A$1,"Brand",$A427,"Data",DATE(YEAR(INDEX(Tendina_Data,SERVIZIO!$A$2)),MONTH(INDEX(Tendina_Data,SERVIZIO!$A$2)),1),"Settore",INDEX(Tendina_Settori,SERVIZIO!$A$3)),"")),"")</f>
        <v/>
      </c>
      <c r="AH427" s="31" t="str">
        <f ca="1">IF(AG427&lt;&gt;"",AG427-(COUNTIF($AG$4:AG427,AG427)/10000),"")</f>
        <v/>
      </c>
      <c r="AI427" s="31" t="str">
        <f t="shared" ca="1" si="20"/>
        <v/>
      </c>
      <c r="AJ427" s="31"/>
      <c r="AK427" s="31">
        <v>424</v>
      </c>
      <c r="AL427" s="31" t="str">
        <f t="shared" ca="1" si="18"/>
        <v/>
      </c>
      <c r="AM427" s="31" t="str">
        <f t="shared" ca="1" si="19"/>
        <v/>
      </c>
      <c r="AN427" s="31" t="str">
        <f ca="1">IF(INDEX(Tendina_Brand_per_Settore,SERVIZIO!$A$4)=$AL427,$AM427,"")</f>
        <v/>
      </c>
    </row>
    <row r="428" spans="33:40" x14ac:dyDescent="0.25">
      <c r="AG428" s="31" t="str">
        <f ca="1">IFERROR(IF(SERVIZIO!$A$3=1,IF(GETPIVOTDATA(CONCATENATE(INDEX(Tendina_Indicatori_Grafico,SERVIZIO!$A$1)),$A$1,"Brand",$A428,"Data",DATE(YEAR(INDEX(Tendina_Data,SERVIZIO!$A$2)),MONTH(INDEX(Tendina_Data,SERVIZIO!$A$2)),1),"Settore",$B428)&lt;&gt;"",GETPIVOTDATA(CONCATENATE(INDEX(Tendina_Indicatori_Grafico,SERVIZIO!$A$1)),$A$1,"Brand",$A428,"Data",DATE(YEAR(INDEX(Tendina_Data,SERVIZIO!$A$2)),MONTH(INDEX(Tendina_Data,SERVIZIO!$A$2)),1),"Settore",$B428),""),IF(AND(GETPIVOTDATA(CONCATENATE(INDEX(Tendina_Indicatori_Grafico,SERVIZIO!$A$1)),$A$1,"Brand",$A428,"Data",DATE(YEAR(INDEX(Tendina_Data,SERVIZIO!$A$2)),MONTH(INDEX(Tendina_Data,SERVIZIO!$A$2)),1),"Settore",INDEX(Tendina_Settori,SERVIZIO!$A$3))&lt;&gt;"",INDEX(Tendina_Settori,SERVIZIO!$A$3)=$B428)=TRUE,GETPIVOTDATA(CONCATENATE(INDEX(Tendina_Indicatori_Grafico,SERVIZIO!$A$1)),$A$1,"Brand",$A428,"Data",DATE(YEAR(INDEX(Tendina_Data,SERVIZIO!$A$2)),MONTH(INDEX(Tendina_Data,SERVIZIO!$A$2)),1),"Settore",INDEX(Tendina_Settori,SERVIZIO!$A$3)),"")),"")</f>
        <v/>
      </c>
      <c r="AH428" s="31" t="str">
        <f ca="1">IF(AG428&lt;&gt;"",AG428-(COUNTIF($AG$4:AG428,AG428)/10000),"")</f>
        <v/>
      </c>
      <c r="AI428" s="31" t="str">
        <f t="shared" ca="1" si="20"/>
        <v/>
      </c>
      <c r="AJ428" s="31"/>
      <c r="AK428" s="31">
        <v>425</v>
      </c>
      <c r="AL428" s="31" t="str">
        <f t="shared" ca="1" si="18"/>
        <v/>
      </c>
      <c r="AM428" s="31" t="str">
        <f t="shared" ca="1" si="19"/>
        <v/>
      </c>
      <c r="AN428" s="31" t="str">
        <f ca="1">IF(INDEX(Tendina_Brand_per_Settore,SERVIZIO!$A$4)=$AL428,$AM428,"")</f>
        <v/>
      </c>
    </row>
    <row r="429" spans="33:40" x14ac:dyDescent="0.25">
      <c r="AG429" s="31" t="str">
        <f ca="1">IFERROR(IF(SERVIZIO!$A$3=1,IF(GETPIVOTDATA(CONCATENATE(INDEX(Tendina_Indicatori_Grafico,SERVIZIO!$A$1)),$A$1,"Brand",$A429,"Data",DATE(YEAR(INDEX(Tendina_Data,SERVIZIO!$A$2)),MONTH(INDEX(Tendina_Data,SERVIZIO!$A$2)),1),"Settore",$B429)&lt;&gt;"",GETPIVOTDATA(CONCATENATE(INDEX(Tendina_Indicatori_Grafico,SERVIZIO!$A$1)),$A$1,"Brand",$A429,"Data",DATE(YEAR(INDEX(Tendina_Data,SERVIZIO!$A$2)),MONTH(INDEX(Tendina_Data,SERVIZIO!$A$2)),1),"Settore",$B429),""),IF(AND(GETPIVOTDATA(CONCATENATE(INDEX(Tendina_Indicatori_Grafico,SERVIZIO!$A$1)),$A$1,"Brand",$A429,"Data",DATE(YEAR(INDEX(Tendina_Data,SERVIZIO!$A$2)),MONTH(INDEX(Tendina_Data,SERVIZIO!$A$2)),1),"Settore",INDEX(Tendina_Settori,SERVIZIO!$A$3))&lt;&gt;"",INDEX(Tendina_Settori,SERVIZIO!$A$3)=$B429)=TRUE,GETPIVOTDATA(CONCATENATE(INDEX(Tendina_Indicatori_Grafico,SERVIZIO!$A$1)),$A$1,"Brand",$A429,"Data",DATE(YEAR(INDEX(Tendina_Data,SERVIZIO!$A$2)),MONTH(INDEX(Tendina_Data,SERVIZIO!$A$2)),1),"Settore",INDEX(Tendina_Settori,SERVIZIO!$A$3)),"")),"")</f>
        <v/>
      </c>
      <c r="AH429" s="31" t="str">
        <f ca="1">IF(AG429&lt;&gt;"",AG429-(COUNTIF($AG$4:AG429,AG429)/10000),"")</f>
        <v/>
      </c>
      <c r="AI429" s="31" t="str">
        <f t="shared" ca="1" si="20"/>
        <v/>
      </c>
      <c r="AJ429" s="31"/>
      <c r="AK429" s="31">
        <v>426</v>
      </c>
      <c r="AL429" s="31" t="str">
        <f t="shared" ca="1" si="18"/>
        <v/>
      </c>
      <c r="AM429" s="31" t="str">
        <f t="shared" ca="1" si="19"/>
        <v/>
      </c>
      <c r="AN429" s="31" t="str">
        <f ca="1">IF(INDEX(Tendina_Brand_per_Settore,SERVIZIO!$A$4)=$AL429,$AM429,"")</f>
        <v/>
      </c>
    </row>
    <row r="430" spans="33:40" x14ac:dyDescent="0.25">
      <c r="AG430" s="31" t="str">
        <f ca="1">IFERROR(IF(SERVIZIO!$A$3=1,IF(GETPIVOTDATA(CONCATENATE(INDEX(Tendina_Indicatori_Grafico,SERVIZIO!$A$1)),$A$1,"Brand",$A430,"Data",DATE(YEAR(INDEX(Tendina_Data,SERVIZIO!$A$2)),MONTH(INDEX(Tendina_Data,SERVIZIO!$A$2)),1),"Settore",$B430)&lt;&gt;"",GETPIVOTDATA(CONCATENATE(INDEX(Tendina_Indicatori_Grafico,SERVIZIO!$A$1)),$A$1,"Brand",$A430,"Data",DATE(YEAR(INDEX(Tendina_Data,SERVIZIO!$A$2)),MONTH(INDEX(Tendina_Data,SERVIZIO!$A$2)),1),"Settore",$B430),""),IF(AND(GETPIVOTDATA(CONCATENATE(INDEX(Tendina_Indicatori_Grafico,SERVIZIO!$A$1)),$A$1,"Brand",$A430,"Data",DATE(YEAR(INDEX(Tendina_Data,SERVIZIO!$A$2)),MONTH(INDEX(Tendina_Data,SERVIZIO!$A$2)),1),"Settore",INDEX(Tendina_Settori,SERVIZIO!$A$3))&lt;&gt;"",INDEX(Tendina_Settori,SERVIZIO!$A$3)=$B430)=TRUE,GETPIVOTDATA(CONCATENATE(INDEX(Tendina_Indicatori_Grafico,SERVIZIO!$A$1)),$A$1,"Brand",$A430,"Data",DATE(YEAR(INDEX(Tendina_Data,SERVIZIO!$A$2)),MONTH(INDEX(Tendina_Data,SERVIZIO!$A$2)),1),"Settore",INDEX(Tendina_Settori,SERVIZIO!$A$3)),"")),"")</f>
        <v/>
      </c>
      <c r="AH430" s="31" t="str">
        <f ca="1">IF(AG430&lt;&gt;"",AG430-(COUNTIF($AG$4:AG430,AG430)/10000),"")</f>
        <v/>
      </c>
      <c r="AI430" s="31" t="str">
        <f t="shared" ca="1" si="20"/>
        <v/>
      </c>
      <c r="AJ430" s="31"/>
      <c r="AK430" s="31">
        <v>427</v>
      </c>
      <c r="AL430" s="31" t="str">
        <f t="shared" ca="1" si="18"/>
        <v/>
      </c>
      <c r="AM430" s="31" t="str">
        <f t="shared" ca="1" si="19"/>
        <v/>
      </c>
      <c r="AN430" s="31" t="str">
        <f ca="1">IF(INDEX(Tendina_Brand_per_Settore,SERVIZIO!$A$4)=$AL430,$AM430,"")</f>
        <v/>
      </c>
    </row>
    <row r="431" spans="33:40" x14ac:dyDescent="0.25">
      <c r="AG431" s="31" t="str">
        <f ca="1">IFERROR(IF(SERVIZIO!$A$3=1,IF(GETPIVOTDATA(CONCATENATE(INDEX(Tendina_Indicatori_Grafico,SERVIZIO!$A$1)),$A$1,"Brand",$A431,"Data",DATE(YEAR(INDEX(Tendina_Data,SERVIZIO!$A$2)),MONTH(INDEX(Tendina_Data,SERVIZIO!$A$2)),1),"Settore",$B431)&lt;&gt;"",GETPIVOTDATA(CONCATENATE(INDEX(Tendina_Indicatori_Grafico,SERVIZIO!$A$1)),$A$1,"Brand",$A431,"Data",DATE(YEAR(INDEX(Tendina_Data,SERVIZIO!$A$2)),MONTH(INDEX(Tendina_Data,SERVIZIO!$A$2)),1),"Settore",$B431),""),IF(AND(GETPIVOTDATA(CONCATENATE(INDEX(Tendina_Indicatori_Grafico,SERVIZIO!$A$1)),$A$1,"Brand",$A431,"Data",DATE(YEAR(INDEX(Tendina_Data,SERVIZIO!$A$2)),MONTH(INDEX(Tendina_Data,SERVIZIO!$A$2)),1),"Settore",INDEX(Tendina_Settori,SERVIZIO!$A$3))&lt;&gt;"",INDEX(Tendina_Settori,SERVIZIO!$A$3)=$B431)=TRUE,GETPIVOTDATA(CONCATENATE(INDEX(Tendina_Indicatori_Grafico,SERVIZIO!$A$1)),$A$1,"Brand",$A431,"Data",DATE(YEAR(INDEX(Tendina_Data,SERVIZIO!$A$2)),MONTH(INDEX(Tendina_Data,SERVIZIO!$A$2)),1),"Settore",INDEX(Tendina_Settori,SERVIZIO!$A$3)),"")),"")</f>
        <v/>
      </c>
      <c r="AH431" s="31" t="str">
        <f ca="1">IF(AG431&lt;&gt;"",AG431-(COUNTIF($AG$4:AG431,AG431)/10000),"")</f>
        <v/>
      </c>
      <c r="AI431" s="31" t="str">
        <f t="shared" ca="1" si="20"/>
        <v/>
      </c>
      <c r="AJ431" s="31"/>
      <c r="AK431" s="31">
        <v>428</v>
      </c>
      <c r="AL431" s="31" t="str">
        <f t="shared" ca="1" si="18"/>
        <v/>
      </c>
      <c r="AM431" s="31" t="str">
        <f t="shared" ca="1" si="19"/>
        <v/>
      </c>
      <c r="AN431" s="31" t="str">
        <f ca="1">IF(INDEX(Tendina_Brand_per_Settore,SERVIZIO!$A$4)=$AL431,$AM431,"")</f>
        <v/>
      </c>
    </row>
    <row r="432" spans="33:40" x14ac:dyDescent="0.25">
      <c r="AG432" s="31" t="str">
        <f ca="1">IFERROR(IF(SERVIZIO!$A$3=1,IF(GETPIVOTDATA(CONCATENATE(INDEX(Tendina_Indicatori_Grafico,SERVIZIO!$A$1)),$A$1,"Brand",$A432,"Data",DATE(YEAR(INDEX(Tendina_Data,SERVIZIO!$A$2)),MONTH(INDEX(Tendina_Data,SERVIZIO!$A$2)),1),"Settore",$B432)&lt;&gt;"",GETPIVOTDATA(CONCATENATE(INDEX(Tendina_Indicatori_Grafico,SERVIZIO!$A$1)),$A$1,"Brand",$A432,"Data",DATE(YEAR(INDEX(Tendina_Data,SERVIZIO!$A$2)),MONTH(INDEX(Tendina_Data,SERVIZIO!$A$2)),1),"Settore",$B432),""),IF(AND(GETPIVOTDATA(CONCATENATE(INDEX(Tendina_Indicatori_Grafico,SERVIZIO!$A$1)),$A$1,"Brand",$A432,"Data",DATE(YEAR(INDEX(Tendina_Data,SERVIZIO!$A$2)),MONTH(INDEX(Tendina_Data,SERVIZIO!$A$2)),1),"Settore",INDEX(Tendina_Settori,SERVIZIO!$A$3))&lt;&gt;"",INDEX(Tendina_Settori,SERVIZIO!$A$3)=$B432)=TRUE,GETPIVOTDATA(CONCATENATE(INDEX(Tendina_Indicatori_Grafico,SERVIZIO!$A$1)),$A$1,"Brand",$A432,"Data",DATE(YEAR(INDEX(Tendina_Data,SERVIZIO!$A$2)),MONTH(INDEX(Tendina_Data,SERVIZIO!$A$2)),1),"Settore",INDEX(Tendina_Settori,SERVIZIO!$A$3)),"")),"")</f>
        <v/>
      </c>
      <c r="AH432" s="31" t="str">
        <f ca="1">IF(AG432&lt;&gt;"",AG432-(COUNTIF($AG$4:AG432,AG432)/10000),"")</f>
        <v/>
      </c>
      <c r="AI432" s="31" t="str">
        <f t="shared" ca="1" si="20"/>
        <v/>
      </c>
      <c r="AJ432" s="31"/>
      <c r="AK432" s="31">
        <v>429</v>
      </c>
      <c r="AL432" s="31" t="str">
        <f t="shared" ca="1" si="18"/>
        <v/>
      </c>
      <c r="AM432" s="31" t="str">
        <f t="shared" ca="1" si="19"/>
        <v/>
      </c>
      <c r="AN432" s="31" t="str">
        <f ca="1">IF(INDEX(Tendina_Brand_per_Settore,SERVIZIO!$A$4)=$AL432,$AM432,"")</f>
        <v/>
      </c>
    </row>
    <row r="433" spans="33:40" x14ac:dyDescent="0.25">
      <c r="AG433" s="31" t="str">
        <f ca="1">IFERROR(IF(SERVIZIO!$A$3=1,IF(GETPIVOTDATA(CONCATENATE(INDEX(Tendina_Indicatori_Grafico,SERVIZIO!$A$1)),$A$1,"Brand",$A433,"Data",DATE(YEAR(INDEX(Tendina_Data,SERVIZIO!$A$2)),MONTH(INDEX(Tendina_Data,SERVIZIO!$A$2)),1),"Settore",$B433)&lt;&gt;"",GETPIVOTDATA(CONCATENATE(INDEX(Tendina_Indicatori_Grafico,SERVIZIO!$A$1)),$A$1,"Brand",$A433,"Data",DATE(YEAR(INDEX(Tendina_Data,SERVIZIO!$A$2)),MONTH(INDEX(Tendina_Data,SERVIZIO!$A$2)),1),"Settore",$B433),""),IF(AND(GETPIVOTDATA(CONCATENATE(INDEX(Tendina_Indicatori_Grafico,SERVIZIO!$A$1)),$A$1,"Brand",$A433,"Data",DATE(YEAR(INDEX(Tendina_Data,SERVIZIO!$A$2)),MONTH(INDEX(Tendina_Data,SERVIZIO!$A$2)),1),"Settore",INDEX(Tendina_Settori,SERVIZIO!$A$3))&lt;&gt;"",INDEX(Tendina_Settori,SERVIZIO!$A$3)=$B433)=TRUE,GETPIVOTDATA(CONCATENATE(INDEX(Tendina_Indicatori_Grafico,SERVIZIO!$A$1)),$A$1,"Brand",$A433,"Data",DATE(YEAR(INDEX(Tendina_Data,SERVIZIO!$A$2)),MONTH(INDEX(Tendina_Data,SERVIZIO!$A$2)),1),"Settore",INDEX(Tendina_Settori,SERVIZIO!$A$3)),"")),"")</f>
        <v/>
      </c>
      <c r="AH433" s="31" t="str">
        <f ca="1">IF(AG433&lt;&gt;"",AG433-(COUNTIF($AG$4:AG433,AG433)/10000),"")</f>
        <v/>
      </c>
      <c r="AI433" s="31" t="str">
        <f t="shared" ca="1" si="20"/>
        <v/>
      </c>
      <c r="AJ433" s="31"/>
      <c r="AK433" s="31">
        <v>430</v>
      </c>
      <c r="AL433" s="31" t="str">
        <f t="shared" ca="1" si="18"/>
        <v/>
      </c>
      <c r="AM433" s="31" t="str">
        <f t="shared" ca="1" si="19"/>
        <v/>
      </c>
      <c r="AN433" s="31" t="str">
        <f ca="1">IF(INDEX(Tendina_Brand_per_Settore,SERVIZIO!$A$4)=$AL433,$AM433,"")</f>
        <v/>
      </c>
    </row>
    <row r="434" spans="33:40" x14ac:dyDescent="0.25">
      <c r="AG434" s="31" t="str">
        <f ca="1">IFERROR(IF(SERVIZIO!$A$3=1,IF(GETPIVOTDATA(CONCATENATE(INDEX(Tendina_Indicatori_Grafico,SERVIZIO!$A$1)),$A$1,"Brand",$A434,"Data",DATE(YEAR(INDEX(Tendina_Data,SERVIZIO!$A$2)),MONTH(INDEX(Tendina_Data,SERVIZIO!$A$2)),1),"Settore",$B434)&lt;&gt;"",GETPIVOTDATA(CONCATENATE(INDEX(Tendina_Indicatori_Grafico,SERVIZIO!$A$1)),$A$1,"Brand",$A434,"Data",DATE(YEAR(INDEX(Tendina_Data,SERVIZIO!$A$2)),MONTH(INDEX(Tendina_Data,SERVIZIO!$A$2)),1),"Settore",$B434),""),IF(AND(GETPIVOTDATA(CONCATENATE(INDEX(Tendina_Indicatori_Grafico,SERVIZIO!$A$1)),$A$1,"Brand",$A434,"Data",DATE(YEAR(INDEX(Tendina_Data,SERVIZIO!$A$2)),MONTH(INDEX(Tendina_Data,SERVIZIO!$A$2)),1),"Settore",INDEX(Tendina_Settori,SERVIZIO!$A$3))&lt;&gt;"",INDEX(Tendina_Settori,SERVIZIO!$A$3)=$B434)=TRUE,GETPIVOTDATA(CONCATENATE(INDEX(Tendina_Indicatori_Grafico,SERVIZIO!$A$1)),$A$1,"Brand",$A434,"Data",DATE(YEAR(INDEX(Tendina_Data,SERVIZIO!$A$2)),MONTH(INDEX(Tendina_Data,SERVIZIO!$A$2)),1),"Settore",INDEX(Tendina_Settori,SERVIZIO!$A$3)),"")),"")</f>
        <v/>
      </c>
      <c r="AH434" s="31" t="str">
        <f ca="1">IF(AG434&lt;&gt;"",AG434-(COUNTIF($AG$4:AG434,AG434)/10000),"")</f>
        <v/>
      </c>
      <c r="AI434" s="31" t="str">
        <f t="shared" ca="1" si="20"/>
        <v/>
      </c>
      <c r="AJ434" s="31"/>
      <c r="AK434" s="31">
        <v>431</v>
      </c>
      <c r="AL434" s="31" t="str">
        <f t="shared" ca="1" si="18"/>
        <v/>
      </c>
      <c r="AM434" s="31" t="str">
        <f t="shared" ca="1" si="19"/>
        <v/>
      </c>
      <c r="AN434" s="31" t="str">
        <f ca="1">IF(INDEX(Tendina_Brand_per_Settore,SERVIZIO!$A$4)=$AL434,$AM434,"")</f>
        <v/>
      </c>
    </row>
    <row r="435" spans="33:40" x14ac:dyDescent="0.25">
      <c r="AG435" s="31" t="str">
        <f ca="1">IFERROR(IF(SERVIZIO!$A$3=1,IF(GETPIVOTDATA(CONCATENATE(INDEX(Tendina_Indicatori_Grafico,SERVIZIO!$A$1)),$A$1,"Brand",$A435,"Data",DATE(YEAR(INDEX(Tendina_Data,SERVIZIO!$A$2)),MONTH(INDEX(Tendina_Data,SERVIZIO!$A$2)),1),"Settore",$B435)&lt;&gt;"",GETPIVOTDATA(CONCATENATE(INDEX(Tendina_Indicatori_Grafico,SERVIZIO!$A$1)),$A$1,"Brand",$A435,"Data",DATE(YEAR(INDEX(Tendina_Data,SERVIZIO!$A$2)),MONTH(INDEX(Tendina_Data,SERVIZIO!$A$2)),1),"Settore",$B435),""),IF(AND(GETPIVOTDATA(CONCATENATE(INDEX(Tendina_Indicatori_Grafico,SERVIZIO!$A$1)),$A$1,"Brand",$A435,"Data",DATE(YEAR(INDEX(Tendina_Data,SERVIZIO!$A$2)),MONTH(INDEX(Tendina_Data,SERVIZIO!$A$2)),1),"Settore",INDEX(Tendina_Settori,SERVIZIO!$A$3))&lt;&gt;"",INDEX(Tendina_Settori,SERVIZIO!$A$3)=$B435)=TRUE,GETPIVOTDATA(CONCATENATE(INDEX(Tendina_Indicatori_Grafico,SERVIZIO!$A$1)),$A$1,"Brand",$A435,"Data",DATE(YEAR(INDEX(Tendina_Data,SERVIZIO!$A$2)),MONTH(INDEX(Tendina_Data,SERVIZIO!$A$2)),1),"Settore",INDEX(Tendina_Settori,SERVIZIO!$A$3)),"")),"")</f>
        <v/>
      </c>
      <c r="AH435" s="31" t="str">
        <f ca="1">IF(AG435&lt;&gt;"",AG435-(COUNTIF($AG$4:AG435,AG435)/10000),"")</f>
        <v/>
      </c>
      <c r="AI435" s="31" t="str">
        <f t="shared" ca="1" si="20"/>
        <v/>
      </c>
      <c r="AJ435" s="31"/>
      <c r="AK435" s="31">
        <v>432</v>
      </c>
      <c r="AL435" s="31" t="str">
        <f t="shared" ca="1" si="18"/>
        <v/>
      </c>
      <c r="AM435" s="31" t="str">
        <f t="shared" ca="1" si="19"/>
        <v/>
      </c>
      <c r="AN435" s="31" t="str">
        <f ca="1">IF(INDEX(Tendina_Brand_per_Settore,SERVIZIO!$A$4)=$AL435,$AM435,"")</f>
        <v/>
      </c>
    </row>
    <row r="436" spans="33:40" x14ac:dyDescent="0.25">
      <c r="AG436" s="31" t="str">
        <f ca="1">IFERROR(IF(SERVIZIO!$A$3=1,IF(GETPIVOTDATA(CONCATENATE(INDEX(Tendina_Indicatori_Grafico,SERVIZIO!$A$1)),$A$1,"Brand",$A436,"Data",DATE(YEAR(INDEX(Tendina_Data,SERVIZIO!$A$2)),MONTH(INDEX(Tendina_Data,SERVIZIO!$A$2)),1),"Settore",$B436)&lt;&gt;"",GETPIVOTDATA(CONCATENATE(INDEX(Tendina_Indicatori_Grafico,SERVIZIO!$A$1)),$A$1,"Brand",$A436,"Data",DATE(YEAR(INDEX(Tendina_Data,SERVIZIO!$A$2)),MONTH(INDEX(Tendina_Data,SERVIZIO!$A$2)),1),"Settore",$B436),""),IF(AND(GETPIVOTDATA(CONCATENATE(INDEX(Tendina_Indicatori_Grafico,SERVIZIO!$A$1)),$A$1,"Brand",$A436,"Data",DATE(YEAR(INDEX(Tendina_Data,SERVIZIO!$A$2)),MONTH(INDEX(Tendina_Data,SERVIZIO!$A$2)),1),"Settore",INDEX(Tendina_Settori,SERVIZIO!$A$3))&lt;&gt;"",INDEX(Tendina_Settori,SERVIZIO!$A$3)=$B436)=TRUE,GETPIVOTDATA(CONCATENATE(INDEX(Tendina_Indicatori_Grafico,SERVIZIO!$A$1)),$A$1,"Brand",$A436,"Data",DATE(YEAR(INDEX(Tendina_Data,SERVIZIO!$A$2)),MONTH(INDEX(Tendina_Data,SERVIZIO!$A$2)),1),"Settore",INDEX(Tendina_Settori,SERVIZIO!$A$3)),"")),"")</f>
        <v/>
      </c>
      <c r="AH436" s="31" t="str">
        <f ca="1">IF(AG436&lt;&gt;"",AG436-(COUNTIF($AG$4:AG436,AG436)/10000),"")</f>
        <v/>
      </c>
      <c r="AI436" s="31" t="str">
        <f t="shared" ca="1" si="20"/>
        <v/>
      </c>
      <c r="AJ436" s="31"/>
      <c r="AK436" s="31">
        <v>433</v>
      </c>
      <c r="AL436" s="31" t="str">
        <f t="shared" ca="1" si="18"/>
        <v/>
      </c>
      <c r="AM436" s="31" t="str">
        <f t="shared" ca="1" si="19"/>
        <v/>
      </c>
      <c r="AN436" s="31" t="str">
        <f ca="1">IF(INDEX(Tendina_Brand_per_Settore,SERVIZIO!$A$4)=$AL436,$AM436,"")</f>
        <v/>
      </c>
    </row>
    <row r="437" spans="33:40" x14ac:dyDescent="0.25">
      <c r="AG437" s="31" t="str">
        <f ca="1">IFERROR(IF(SERVIZIO!$A$3=1,IF(GETPIVOTDATA(CONCATENATE(INDEX(Tendina_Indicatori_Grafico,SERVIZIO!$A$1)),$A$1,"Brand",$A437,"Data",DATE(YEAR(INDEX(Tendina_Data,SERVIZIO!$A$2)),MONTH(INDEX(Tendina_Data,SERVIZIO!$A$2)),1),"Settore",$B437)&lt;&gt;"",GETPIVOTDATA(CONCATENATE(INDEX(Tendina_Indicatori_Grafico,SERVIZIO!$A$1)),$A$1,"Brand",$A437,"Data",DATE(YEAR(INDEX(Tendina_Data,SERVIZIO!$A$2)),MONTH(INDEX(Tendina_Data,SERVIZIO!$A$2)),1),"Settore",$B437),""),IF(AND(GETPIVOTDATA(CONCATENATE(INDEX(Tendina_Indicatori_Grafico,SERVIZIO!$A$1)),$A$1,"Brand",$A437,"Data",DATE(YEAR(INDEX(Tendina_Data,SERVIZIO!$A$2)),MONTH(INDEX(Tendina_Data,SERVIZIO!$A$2)),1),"Settore",INDEX(Tendina_Settori,SERVIZIO!$A$3))&lt;&gt;"",INDEX(Tendina_Settori,SERVIZIO!$A$3)=$B437)=TRUE,GETPIVOTDATA(CONCATENATE(INDEX(Tendina_Indicatori_Grafico,SERVIZIO!$A$1)),$A$1,"Brand",$A437,"Data",DATE(YEAR(INDEX(Tendina_Data,SERVIZIO!$A$2)),MONTH(INDEX(Tendina_Data,SERVIZIO!$A$2)),1),"Settore",INDEX(Tendina_Settori,SERVIZIO!$A$3)),"")),"")</f>
        <v/>
      </c>
      <c r="AH437" s="31" t="str">
        <f ca="1">IF(AG437&lt;&gt;"",AG437-(COUNTIF($AG$4:AG437,AG437)/10000),"")</f>
        <v/>
      </c>
      <c r="AI437" s="31" t="str">
        <f t="shared" ca="1" si="20"/>
        <v/>
      </c>
      <c r="AJ437" s="31"/>
      <c r="AK437" s="31">
        <v>434</v>
      </c>
      <c r="AL437" s="31" t="str">
        <f t="shared" ca="1" si="18"/>
        <v/>
      </c>
      <c r="AM437" s="31" t="str">
        <f t="shared" ca="1" si="19"/>
        <v/>
      </c>
      <c r="AN437" s="31" t="str">
        <f ca="1">IF(INDEX(Tendina_Brand_per_Settore,SERVIZIO!$A$4)=$AL437,$AM437,"")</f>
        <v/>
      </c>
    </row>
    <row r="438" spans="33:40" x14ac:dyDescent="0.25">
      <c r="AG438" s="31" t="str">
        <f ca="1">IFERROR(IF(SERVIZIO!$A$3=1,IF(GETPIVOTDATA(CONCATENATE(INDEX(Tendina_Indicatori_Grafico,SERVIZIO!$A$1)),$A$1,"Brand",$A438,"Data",DATE(YEAR(INDEX(Tendina_Data,SERVIZIO!$A$2)),MONTH(INDEX(Tendina_Data,SERVIZIO!$A$2)),1),"Settore",$B438)&lt;&gt;"",GETPIVOTDATA(CONCATENATE(INDEX(Tendina_Indicatori_Grafico,SERVIZIO!$A$1)),$A$1,"Brand",$A438,"Data",DATE(YEAR(INDEX(Tendina_Data,SERVIZIO!$A$2)),MONTH(INDEX(Tendina_Data,SERVIZIO!$A$2)),1),"Settore",$B438),""),IF(AND(GETPIVOTDATA(CONCATENATE(INDEX(Tendina_Indicatori_Grafico,SERVIZIO!$A$1)),$A$1,"Brand",$A438,"Data",DATE(YEAR(INDEX(Tendina_Data,SERVIZIO!$A$2)),MONTH(INDEX(Tendina_Data,SERVIZIO!$A$2)),1),"Settore",INDEX(Tendina_Settori,SERVIZIO!$A$3))&lt;&gt;"",INDEX(Tendina_Settori,SERVIZIO!$A$3)=$B438)=TRUE,GETPIVOTDATA(CONCATENATE(INDEX(Tendina_Indicatori_Grafico,SERVIZIO!$A$1)),$A$1,"Brand",$A438,"Data",DATE(YEAR(INDEX(Tendina_Data,SERVIZIO!$A$2)),MONTH(INDEX(Tendina_Data,SERVIZIO!$A$2)),1),"Settore",INDEX(Tendina_Settori,SERVIZIO!$A$3)),"")),"")</f>
        <v/>
      </c>
      <c r="AH438" s="31" t="str">
        <f ca="1">IF(AG438&lt;&gt;"",AG438-(COUNTIF($AG$4:AG438,AG438)/10000),"")</f>
        <v/>
      </c>
      <c r="AI438" s="31" t="str">
        <f t="shared" ca="1" si="20"/>
        <v/>
      </c>
      <c r="AJ438" s="31"/>
      <c r="AK438" s="31">
        <v>435</v>
      </c>
      <c r="AL438" s="31" t="str">
        <f t="shared" ca="1" si="18"/>
        <v/>
      </c>
      <c r="AM438" s="31" t="str">
        <f t="shared" ca="1" si="19"/>
        <v/>
      </c>
      <c r="AN438" s="31" t="str">
        <f ca="1">IF(INDEX(Tendina_Brand_per_Settore,SERVIZIO!$A$4)=$AL438,$AM438,"")</f>
        <v/>
      </c>
    </row>
    <row r="439" spans="33:40" x14ac:dyDescent="0.25">
      <c r="AG439" s="31" t="str">
        <f ca="1">IFERROR(IF(SERVIZIO!$A$3=1,IF(GETPIVOTDATA(CONCATENATE(INDEX(Tendina_Indicatori_Grafico,SERVIZIO!$A$1)),$A$1,"Brand",$A439,"Data",DATE(YEAR(INDEX(Tendina_Data,SERVIZIO!$A$2)),MONTH(INDEX(Tendina_Data,SERVIZIO!$A$2)),1),"Settore",$B439)&lt;&gt;"",GETPIVOTDATA(CONCATENATE(INDEX(Tendina_Indicatori_Grafico,SERVIZIO!$A$1)),$A$1,"Brand",$A439,"Data",DATE(YEAR(INDEX(Tendina_Data,SERVIZIO!$A$2)),MONTH(INDEX(Tendina_Data,SERVIZIO!$A$2)),1),"Settore",$B439),""),IF(AND(GETPIVOTDATA(CONCATENATE(INDEX(Tendina_Indicatori_Grafico,SERVIZIO!$A$1)),$A$1,"Brand",$A439,"Data",DATE(YEAR(INDEX(Tendina_Data,SERVIZIO!$A$2)),MONTH(INDEX(Tendina_Data,SERVIZIO!$A$2)),1),"Settore",INDEX(Tendina_Settori,SERVIZIO!$A$3))&lt;&gt;"",INDEX(Tendina_Settori,SERVIZIO!$A$3)=$B439)=TRUE,GETPIVOTDATA(CONCATENATE(INDEX(Tendina_Indicatori_Grafico,SERVIZIO!$A$1)),$A$1,"Brand",$A439,"Data",DATE(YEAR(INDEX(Tendina_Data,SERVIZIO!$A$2)),MONTH(INDEX(Tendina_Data,SERVIZIO!$A$2)),1),"Settore",INDEX(Tendina_Settori,SERVIZIO!$A$3)),"")),"")</f>
        <v/>
      </c>
      <c r="AH439" s="31" t="str">
        <f ca="1">IF(AG439&lt;&gt;"",AG439-(COUNTIF($AG$4:AG439,AG439)/10000),"")</f>
        <v/>
      </c>
      <c r="AI439" s="31" t="str">
        <f t="shared" ca="1" si="20"/>
        <v/>
      </c>
      <c r="AJ439" s="31"/>
      <c r="AK439" s="31">
        <v>436</v>
      </c>
      <c r="AL439" s="31" t="str">
        <f t="shared" ca="1" si="18"/>
        <v/>
      </c>
      <c r="AM439" s="31" t="str">
        <f t="shared" ca="1" si="19"/>
        <v/>
      </c>
      <c r="AN439" s="31" t="str">
        <f ca="1">IF(INDEX(Tendina_Brand_per_Settore,SERVIZIO!$A$4)=$AL439,$AM439,"")</f>
        <v/>
      </c>
    </row>
    <row r="440" spans="33:40" x14ac:dyDescent="0.25">
      <c r="AG440" s="31" t="str">
        <f ca="1">IFERROR(IF(SERVIZIO!$A$3=1,IF(GETPIVOTDATA(CONCATENATE(INDEX(Tendina_Indicatori_Grafico,SERVIZIO!$A$1)),$A$1,"Brand",$A440,"Data",DATE(YEAR(INDEX(Tendina_Data,SERVIZIO!$A$2)),MONTH(INDEX(Tendina_Data,SERVIZIO!$A$2)),1),"Settore",$B440)&lt;&gt;"",GETPIVOTDATA(CONCATENATE(INDEX(Tendina_Indicatori_Grafico,SERVIZIO!$A$1)),$A$1,"Brand",$A440,"Data",DATE(YEAR(INDEX(Tendina_Data,SERVIZIO!$A$2)),MONTH(INDEX(Tendina_Data,SERVIZIO!$A$2)),1),"Settore",$B440),""),IF(AND(GETPIVOTDATA(CONCATENATE(INDEX(Tendina_Indicatori_Grafico,SERVIZIO!$A$1)),$A$1,"Brand",$A440,"Data",DATE(YEAR(INDEX(Tendina_Data,SERVIZIO!$A$2)),MONTH(INDEX(Tendina_Data,SERVIZIO!$A$2)),1),"Settore",INDEX(Tendina_Settori,SERVIZIO!$A$3))&lt;&gt;"",INDEX(Tendina_Settori,SERVIZIO!$A$3)=$B440)=TRUE,GETPIVOTDATA(CONCATENATE(INDEX(Tendina_Indicatori_Grafico,SERVIZIO!$A$1)),$A$1,"Brand",$A440,"Data",DATE(YEAR(INDEX(Tendina_Data,SERVIZIO!$A$2)),MONTH(INDEX(Tendina_Data,SERVIZIO!$A$2)),1),"Settore",INDEX(Tendina_Settori,SERVIZIO!$A$3)),"")),"")</f>
        <v/>
      </c>
      <c r="AH440" s="31" t="str">
        <f ca="1">IF(AG440&lt;&gt;"",AG440-(COUNTIF($AG$4:AG440,AG440)/10000),"")</f>
        <v/>
      </c>
      <c r="AI440" s="31" t="str">
        <f t="shared" ca="1" si="20"/>
        <v/>
      </c>
      <c r="AJ440" s="31"/>
      <c r="AK440" s="31">
        <v>437</v>
      </c>
      <c r="AL440" s="31" t="str">
        <f t="shared" ca="1" si="18"/>
        <v/>
      </c>
      <c r="AM440" s="31" t="str">
        <f t="shared" ca="1" si="19"/>
        <v/>
      </c>
      <c r="AN440" s="31" t="str">
        <f ca="1">IF(INDEX(Tendina_Brand_per_Settore,SERVIZIO!$A$4)=$AL440,$AM440,"")</f>
        <v/>
      </c>
    </row>
    <row r="441" spans="33:40" x14ac:dyDescent="0.25">
      <c r="AG441" s="31" t="str">
        <f ca="1">IFERROR(IF(SERVIZIO!$A$3=1,IF(GETPIVOTDATA(CONCATENATE(INDEX(Tendina_Indicatori_Grafico,SERVIZIO!$A$1)),$A$1,"Brand",$A441,"Data",DATE(YEAR(INDEX(Tendina_Data,SERVIZIO!$A$2)),MONTH(INDEX(Tendina_Data,SERVIZIO!$A$2)),1),"Settore",$B441)&lt;&gt;"",GETPIVOTDATA(CONCATENATE(INDEX(Tendina_Indicatori_Grafico,SERVIZIO!$A$1)),$A$1,"Brand",$A441,"Data",DATE(YEAR(INDEX(Tendina_Data,SERVIZIO!$A$2)),MONTH(INDEX(Tendina_Data,SERVIZIO!$A$2)),1),"Settore",$B441),""),IF(AND(GETPIVOTDATA(CONCATENATE(INDEX(Tendina_Indicatori_Grafico,SERVIZIO!$A$1)),$A$1,"Brand",$A441,"Data",DATE(YEAR(INDEX(Tendina_Data,SERVIZIO!$A$2)),MONTH(INDEX(Tendina_Data,SERVIZIO!$A$2)),1),"Settore",INDEX(Tendina_Settori,SERVIZIO!$A$3))&lt;&gt;"",INDEX(Tendina_Settori,SERVIZIO!$A$3)=$B441)=TRUE,GETPIVOTDATA(CONCATENATE(INDEX(Tendina_Indicatori_Grafico,SERVIZIO!$A$1)),$A$1,"Brand",$A441,"Data",DATE(YEAR(INDEX(Tendina_Data,SERVIZIO!$A$2)),MONTH(INDEX(Tendina_Data,SERVIZIO!$A$2)),1),"Settore",INDEX(Tendina_Settori,SERVIZIO!$A$3)),"")),"")</f>
        <v/>
      </c>
      <c r="AH441" s="31" t="str">
        <f ca="1">IF(AG441&lt;&gt;"",AG441-(COUNTIF($AG$4:AG441,AG441)/10000),"")</f>
        <v/>
      </c>
      <c r="AI441" s="31" t="str">
        <f t="shared" ca="1" si="20"/>
        <v/>
      </c>
      <c r="AJ441" s="31"/>
      <c r="AK441" s="31">
        <v>438</v>
      </c>
      <c r="AL441" s="31" t="str">
        <f t="shared" ca="1" si="18"/>
        <v/>
      </c>
      <c r="AM441" s="31" t="str">
        <f t="shared" ca="1" si="19"/>
        <v/>
      </c>
      <c r="AN441" s="31" t="str">
        <f ca="1">IF(INDEX(Tendina_Brand_per_Settore,SERVIZIO!$A$4)=$AL441,$AM441,"")</f>
        <v/>
      </c>
    </row>
    <row r="442" spans="33:40" x14ac:dyDescent="0.25">
      <c r="AG442" s="31" t="str">
        <f ca="1">IFERROR(IF(SERVIZIO!$A$3=1,IF(GETPIVOTDATA(CONCATENATE(INDEX(Tendina_Indicatori_Grafico,SERVIZIO!$A$1)),$A$1,"Brand",$A442,"Data",DATE(YEAR(INDEX(Tendina_Data,SERVIZIO!$A$2)),MONTH(INDEX(Tendina_Data,SERVIZIO!$A$2)),1),"Settore",$B442)&lt;&gt;"",GETPIVOTDATA(CONCATENATE(INDEX(Tendina_Indicatori_Grafico,SERVIZIO!$A$1)),$A$1,"Brand",$A442,"Data",DATE(YEAR(INDEX(Tendina_Data,SERVIZIO!$A$2)),MONTH(INDEX(Tendina_Data,SERVIZIO!$A$2)),1),"Settore",$B442),""),IF(AND(GETPIVOTDATA(CONCATENATE(INDEX(Tendina_Indicatori_Grafico,SERVIZIO!$A$1)),$A$1,"Brand",$A442,"Data",DATE(YEAR(INDEX(Tendina_Data,SERVIZIO!$A$2)),MONTH(INDEX(Tendina_Data,SERVIZIO!$A$2)),1),"Settore",INDEX(Tendina_Settori,SERVIZIO!$A$3))&lt;&gt;"",INDEX(Tendina_Settori,SERVIZIO!$A$3)=$B442)=TRUE,GETPIVOTDATA(CONCATENATE(INDEX(Tendina_Indicatori_Grafico,SERVIZIO!$A$1)),$A$1,"Brand",$A442,"Data",DATE(YEAR(INDEX(Tendina_Data,SERVIZIO!$A$2)),MONTH(INDEX(Tendina_Data,SERVIZIO!$A$2)),1),"Settore",INDEX(Tendina_Settori,SERVIZIO!$A$3)),"")),"")</f>
        <v/>
      </c>
      <c r="AH442" s="31" t="str">
        <f ca="1">IF(AG442&lt;&gt;"",AG442-(COUNTIF($AG$4:AG442,AG442)/10000),"")</f>
        <v/>
      </c>
      <c r="AI442" s="31" t="str">
        <f t="shared" ca="1" si="20"/>
        <v/>
      </c>
      <c r="AJ442" s="31"/>
      <c r="AK442" s="31">
        <v>439</v>
      </c>
      <c r="AL442" s="31" t="str">
        <f t="shared" ca="1" si="18"/>
        <v/>
      </c>
      <c r="AM442" s="31" t="str">
        <f t="shared" ca="1" si="19"/>
        <v/>
      </c>
      <c r="AN442" s="31" t="str">
        <f ca="1">IF(INDEX(Tendina_Brand_per_Settore,SERVIZIO!$A$4)=$AL442,$AM442,"")</f>
        <v/>
      </c>
    </row>
    <row r="443" spans="33:40" x14ac:dyDescent="0.25">
      <c r="AG443" s="31" t="str">
        <f ca="1">IFERROR(IF(SERVIZIO!$A$3=1,IF(GETPIVOTDATA(CONCATENATE(INDEX(Tendina_Indicatori_Grafico,SERVIZIO!$A$1)),$A$1,"Brand",$A443,"Data",DATE(YEAR(INDEX(Tendina_Data,SERVIZIO!$A$2)),MONTH(INDEX(Tendina_Data,SERVIZIO!$A$2)),1),"Settore",$B443)&lt;&gt;"",GETPIVOTDATA(CONCATENATE(INDEX(Tendina_Indicatori_Grafico,SERVIZIO!$A$1)),$A$1,"Brand",$A443,"Data",DATE(YEAR(INDEX(Tendina_Data,SERVIZIO!$A$2)),MONTH(INDEX(Tendina_Data,SERVIZIO!$A$2)),1),"Settore",$B443),""),IF(AND(GETPIVOTDATA(CONCATENATE(INDEX(Tendina_Indicatori_Grafico,SERVIZIO!$A$1)),$A$1,"Brand",$A443,"Data",DATE(YEAR(INDEX(Tendina_Data,SERVIZIO!$A$2)),MONTH(INDEX(Tendina_Data,SERVIZIO!$A$2)),1),"Settore",INDEX(Tendina_Settori,SERVIZIO!$A$3))&lt;&gt;"",INDEX(Tendina_Settori,SERVIZIO!$A$3)=$B443)=TRUE,GETPIVOTDATA(CONCATENATE(INDEX(Tendina_Indicatori_Grafico,SERVIZIO!$A$1)),$A$1,"Brand",$A443,"Data",DATE(YEAR(INDEX(Tendina_Data,SERVIZIO!$A$2)),MONTH(INDEX(Tendina_Data,SERVIZIO!$A$2)),1),"Settore",INDEX(Tendina_Settori,SERVIZIO!$A$3)),"")),"")</f>
        <v/>
      </c>
      <c r="AH443" s="31" t="str">
        <f ca="1">IF(AG443&lt;&gt;"",AG443-(COUNTIF($AG$4:AG443,AG443)/10000),"")</f>
        <v/>
      </c>
      <c r="AI443" s="31" t="str">
        <f t="shared" ca="1" si="20"/>
        <v/>
      </c>
      <c r="AJ443" s="31"/>
      <c r="AK443" s="31">
        <v>440</v>
      </c>
      <c r="AL443" s="31" t="str">
        <f t="shared" ca="1" si="18"/>
        <v/>
      </c>
      <c r="AM443" s="31" t="str">
        <f t="shared" ca="1" si="19"/>
        <v/>
      </c>
      <c r="AN443" s="31" t="str">
        <f ca="1">IF(INDEX(Tendina_Brand_per_Settore,SERVIZIO!$A$4)=$AL443,$AM443,"")</f>
        <v/>
      </c>
    </row>
    <row r="444" spans="33:40" x14ac:dyDescent="0.25">
      <c r="AG444" s="31" t="str">
        <f ca="1">IFERROR(IF(SERVIZIO!$A$3=1,IF(GETPIVOTDATA(CONCATENATE(INDEX(Tendina_Indicatori_Grafico,SERVIZIO!$A$1)),$A$1,"Brand",$A444,"Data",DATE(YEAR(INDEX(Tendina_Data,SERVIZIO!$A$2)),MONTH(INDEX(Tendina_Data,SERVIZIO!$A$2)),1),"Settore",$B444)&lt;&gt;"",GETPIVOTDATA(CONCATENATE(INDEX(Tendina_Indicatori_Grafico,SERVIZIO!$A$1)),$A$1,"Brand",$A444,"Data",DATE(YEAR(INDEX(Tendina_Data,SERVIZIO!$A$2)),MONTH(INDEX(Tendina_Data,SERVIZIO!$A$2)),1),"Settore",$B444),""),IF(AND(GETPIVOTDATA(CONCATENATE(INDEX(Tendina_Indicatori_Grafico,SERVIZIO!$A$1)),$A$1,"Brand",$A444,"Data",DATE(YEAR(INDEX(Tendina_Data,SERVIZIO!$A$2)),MONTH(INDEX(Tendina_Data,SERVIZIO!$A$2)),1),"Settore",INDEX(Tendina_Settori,SERVIZIO!$A$3))&lt;&gt;"",INDEX(Tendina_Settori,SERVIZIO!$A$3)=$B444)=TRUE,GETPIVOTDATA(CONCATENATE(INDEX(Tendina_Indicatori_Grafico,SERVIZIO!$A$1)),$A$1,"Brand",$A444,"Data",DATE(YEAR(INDEX(Tendina_Data,SERVIZIO!$A$2)),MONTH(INDEX(Tendina_Data,SERVIZIO!$A$2)),1),"Settore",INDEX(Tendina_Settori,SERVIZIO!$A$3)),"")),"")</f>
        <v/>
      </c>
      <c r="AH444" s="31" t="str">
        <f ca="1">IF(AG444&lt;&gt;"",AG444-(COUNTIF($AG$4:AG444,AG444)/10000),"")</f>
        <v/>
      </c>
      <c r="AI444" s="31" t="str">
        <f t="shared" ca="1" si="20"/>
        <v/>
      </c>
      <c r="AJ444" s="31"/>
      <c r="AK444" s="31">
        <v>441</v>
      </c>
      <c r="AL444" s="31" t="str">
        <f t="shared" ca="1" si="18"/>
        <v/>
      </c>
      <c r="AM444" s="31" t="str">
        <f t="shared" ca="1" si="19"/>
        <v/>
      </c>
      <c r="AN444" s="31" t="str">
        <f ca="1">IF(INDEX(Tendina_Brand_per_Settore,SERVIZIO!$A$4)=$AL444,$AM444,"")</f>
        <v/>
      </c>
    </row>
    <row r="445" spans="33:40" x14ac:dyDescent="0.25">
      <c r="AG445" s="31" t="str">
        <f ca="1">IFERROR(IF(SERVIZIO!$A$3=1,IF(GETPIVOTDATA(CONCATENATE(INDEX(Tendina_Indicatori_Grafico,SERVIZIO!$A$1)),$A$1,"Brand",$A445,"Data",DATE(YEAR(INDEX(Tendina_Data,SERVIZIO!$A$2)),MONTH(INDEX(Tendina_Data,SERVIZIO!$A$2)),1),"Settore",$B445)&lt;&gt;"",GETPIVOTDATA(CONCATENATE(INDEX(Tendina_Indicatori_Grafico,SERVIZIO!$A$1)),$A$1,"Brand",$A445,"Data",DATE(YEAR(INDEX(Tendina_Data,SERVIZIO!$A$2)),MONTH(INDEX(Tendina_Data,SERVIZIO!$A$2)),1),"Settore",$B445),""),IF(AND(GETPIVOTDATA(CONCATENATE(INDEX(Tendina_Indicatori_Grafico,SERVIZIO!$A$1)),$A$1,"Brand",$A445,"Data",DATE(YEAR(INDEX(Tendina_Data,SERVIZIO!$A$2)),MONTH(INDEX(Tendina_Data,SERVIZIO!$A$2)),1),"Settore",INDEX(Tendina_Settori,SERVIZIO!$A$3))&lt;&gt;"",INDEX(Tendina_Settori,SERVIZIO!$A$3)=$B445)=TRUE,GETPIVOTDATA(CONCATENATE(INDEX(Tendina_Indicatori_Grafico,SERVIZIO!$A$1)),$A$1,"Brand",$A445,"Data",DATE(YEAR(INDEX(Tendina_Data,SERVIZIO!$A$2)),MONTH(INDEX(Tendina_Data,SERVIZIO!$A$2)),1),"Settore",INDEX(Tendina_Settori,SERVIZIO!$A$3)),"")),"")</f>
        <v/>
      </c>
      <c r="AH445" s="31" t="str">
        <f ca="1">IF(AG445&lt;&gt;"",AG445-(COUNTIF($AG$4:AG445,AG445)/10000),"")</f>
        <v/>
      </c>
      <c r="AI445" s="31" t="str">
        <f t="shared" ca="1" si="20"/>
        <v/>
      </c>
      <c r="AJ445" s="31"/>
      <c r="AK445" s="31">
        <v>442</v>
      </c>
      <c r="AL445" s="31" t="str">
        <f t="shared" ca="1" si="18"/>
        <v/>
      </c>
      <c r="AM445" s="31" t="str">
        <f t="shared" ca="1" si="19"/>
        <v/>
      </c>
      <c r="AN445" s="31" t="str">
        <f ca="1">IF(INDEX(Tendina_Brand_per_Settore,SERVIZIO!$A$4)=$AL445,$AM445,"")</f>
        <v/>
      </c>
    </row>
    <row r="446" spans="33:40" x14ac:dyDescent="0.25">
      <c r="AG446" s="31" t="str">
        <f ca="1">IFERROR(IF(SERVIZIO!$A$3=1,IF(GETPIVOTDATA(CONCATENATE(INDEX(Tendina_Indicatori_Grafico,SERVIZIO!$A$1)),$A$1,"Brand",$A446,"Data",DATE(YEAR(INDEX(Tendina_Data,SERVIZIO!$A$2)),MONTH(INDEX(Tendina_Data,SERVIZIO!$A$2)),1),"Settore",$B446)&lt;&gt;"",GETPIVOTDATA(CONCATENATE(INDEX(Tendina_Indicatori_Grafico,SERVIZIO!$A$1)),$A$1,"Brand",$A446,"Data",DATE(YEAR(INDEX(Tendina_Data,SERVIZIO!$A$2)),MONTH(INDEX(Tendina_Data,SERVIZIO!$A$2)),1),"Settore",$B446),""),IF(AND(GETPIVOTDATA(CONCATENATE(INDEX(Tendina_Indicatori_Grafico,SERVIZIO!$A$1)),$A$1,"Brand",$A446,"Data",DATE(YEAR(INDEX(Tendina_Data,SERVIZIO!$A$2)),MONTH(INDEX(Tendina_Data,SERVIZIO!$A$2)),1),"Settore",INDEX(Tendina_Settori,SERVIZIO!$A$3))&lt;&gt;"",INDEX(Tendina_Settori,SERVIZIO!$A$3)=$B446)=TRUE,GETPIVOTDATA(CONCATENATE(INDEX(Tendina_Indicatori_Grafico,SERVIZIO!$A$1)),$A$1,"Brand",$A446,"Data",DATE(YEAR(INDEX(Tendina_Data,SERVIZIO!$A$2)),MONTH(INDEX(Tendina_Data,SERVIZIO!$A$2)),1),"Settore",INDEX(Tendina_Settori,SERVIZIO!$A$3)),"")),"")</f>
        <v/>
      </c>
      <c r="AH446" s="31" t="str">
        <f ca="1">IF(AG446&lt;&gt;"",AG446-(COUNTIF($AG$4:AG446,AG446)/10000),"")</f>
        <v/>
      </c>
      <c r="AI446" s="31" t="str">
        <f t="shared" ca="1" si="20"/>
        <v/>
      </c>
      <c r="AJ446" s="31"/>
      <c r="AK446" s="31">
        <v>443</v>
      </c>
      <c r="AL446" s="31" t="str">
        <f t="shared" ca="1" si="18"/>
        <v/>
      </c>
      <c r="AM446" s="31" t="str">
        <f t="shared" ca="1" si="19"/>
        <v/>
      </c>
      <c r="AN446" s="31" t="str">
        <f ca="1">IF(INDEX(Tendina_Brand_per_Settore,SERVIZIO!$A$4)=$AL446,$AM446,"")</f>
        <v/>
      </c>
    </row>
    <row r="447" spans="33:40" x14ac:dyDescent="0.25">
      <c r="AG447" s="31" t="str">
        <f ca="1">IFERROR(IF(SERVIZIO!$A$3=1,IF(GETPIVOTDATA(CONCATENATE(INDEX(Tendina_Indicatori_Grafico,SERVIZIO!$A$1)),$A$1,"Brand",$A447,"Data",DATE(YEAR(INDEX(Tendina_Data,SERVIZIO!$A$2)),MONTH(INDEX(Tendina_Data,SERVIZIO!$A$2)),1),"Settore",$B447)&lt;&gt;"",GETPIVOTDATA(CONCATENATE(INDEX(Tendina_Indicatori_Grafico,SERVIZIO!$A$1)),$A$1,"Brand",$A447,"Data",DATE(YEAR(INDEX(Tendina_Data,SERVIZIO!$A$2)),MONTH(INDEX(Tendina_Data,SERVIZIO!$A$2)),1),"Settore",$B447),""),IF(AND(GETPIVOTDATA(CONCATENATE(INDEX(Tendina_Indicatori_Grafico,SERVIZIO!$A$1)),$A$1,"Brand",$A447,"Data",DATE(YEAR(INDEX(Tendina_Data,SERVIZIO!$A$2)),MONTH(INDEX(Tendina_Data,SERVIZIO!$A$2)),1),"Settore",INDEX(Tendina_Settori,SERVIZIO!$A$3))&lt;&gt;"",INDEX(Tendina_Settori,SERVIZIO!$A$3)=$B447)=TRUE,GETPIVOTDATA(CONCATENATE(INDEX(Tendina_Indicatori_Grafico,SERVIZIO!$A$1)),$A$1,"Brand",$A447,"Data",DATE(YEAR(INDEX(Tendina_Data,SERVIZIO!$A$2)),MONTH(INDEX(Tendina_Data,SERVIZIO!$A$2)),1),"Settore",INDEX(Tendina_Settori,SERVIZIO!$A$3)),"")),"")</f>
        <v/>
      </c>
      <c r="AH447" s="31" t="str">
        <f ca="1">IF(AG447&lt;&gt;"",AG447-(COUNTIF($AG$4:AG447,AG447)/10000),"")</f>
        <v/>
      </c>
      <c r="AI447" s="31" t="str">
        <f t="shared" ca="1" si="20"/>
        <v/>
      </c>
      <c r="AJ447" s="31"/>
      <c r="AK447" s="31">
        <v>444</v>
      </c>
      <c r="AL447" s="31" t="str">
        <f t="shared" ca="1" si="18"/>
        <v/>
      </c>
      <c r="AM447" s="31" t="str">
        <f t="shared" ca="1" si="19"/>
        <v/>
      </c>
      <c r="AN447" s="31" t="str">
        <f ca="1">IF(INDEX(Tendina_Brand_per_Settore,SERVIZIO!$A$4)=$AL447,$AM447,"")</f>
        <v/>
      </c>
    </row>
    <row r="448" spans="33:40" x14ac:dyDescent="0.25">
      <c r="AG448" s="31" t="str">
        <f ca="1">IFERROR(IF(SERVIZIO!$A$3=1,IF(GETPIVOTDATA(CONCATENATE(INDEX(Tendina_Indicatori_Grafico,SERVIZIO!$A$1)),$A$1,"Brand",$A448,"Data",DATE(YEAR(INDEX(Tendina_Data,SERVIZIO!$A$2)),MONTH(INDEX(Tendina_Data,SERVIZIO!$A$2)),1),"Settore",$B448)&lt;&gt;"",GETPIVOTDATA(CONCATENATE(INDEX(Tendina_Indicatori_Grafico,SERVIZIO!$A$1)),$A$1,"Brand",$A448,"Data",DATE(YEAR(INDEX(Tendina_Data,SERVIZIO!$A$2)),MONTH(INDEX(Tendina_Data,SERVIZIO!$A$2)),1),"Settore",$B448),""),IF(AND(GETPIVOTDATA(CONCATENATE(INDEX(Tendina_Indicatori_Grafico,SERVIZIO!$A$1)),$A$1,"Brand",$A448,"Data",DATE(YEAR(INDEX(Tendina_Data,SERVIZIO!$A$2)),MONTH(INDEX(Tendina_Data,SERVIZIO!$A$2)),1),"Settore",INDEX(Tendina_Settori,SERVIZIO!$A$3))&lt;&gt;"",INDEX(Tendina_Settori,SERVIZIO!$A$3)=$B448)=TRUE,GETPIVOTDATA(CONCATENATE(INDEX(Tendina_Indicatori_Grafico,SERVIZIO!$A$1)),$A$1,"Brand",$A448,"Data",DATE(YEAR(INDEX(Tendina_Data,SERVIZIO!$A$2)),MONTH(INDEX(Tendina_Data,SERVIZIO!$A$2)),1),"Settore",INDEX(Tendina_Settori,SERVIZIO!$A$3)),"")),"")</f>
        <v/>
      </c>
      <c r="AH448" s="31" t="str">
        <f ca="1">IF(AG448&lt;&gt;"",AG448-(COUNTIF($AG$4:AG448,AG448)/10000),"")</f>
        <v/>
      </c>
      <c r="AI448" s="31" t="str">
        <f t="shared" ca="1" si="20"/>
        <v/>
      </c>
      <c r="AJ448" s="31"/>
      <c r="AK448" s="31">
        <v>445</v>
      </c>
      <c r="AL448" s="31" t="str">
        <f t="shared" ca="1" si="18"/>
        <v/>
      </c>
      <c r="AM448" s="31" t="str">
        <f t="shared" ca="1" si="19"/>
        <v/>
      </c>
      <c r="AN448" s="31" t="str">
        <f ca="1">IF(INDEX(Tendina_Brand_per_Settore,SERVIZIO!$A$4)=$AL448,$AM448,"")</f>
        <v/>
      </c>
    </row>
    <row r="449" spans="33:40" x14ac:dyDescent="0.25">
      <c r="AG449" s="31" t="str">
        <f ca="1">IFERROR(IF(SERVIZIO!$A$3=1,IF(GETPIVOTDATA(CONCATENATE(INDEX(Tendina_Indicatori_Grafico,SERVIZIO!$A$1)),$A$1,"Brand",$A449,"Data",DATE(YEAR(INDEX(Tendina_Data,SERVIZIO!$A$2)),MONTH(INDEX(Tendina_Data,SERVIZIO!$A$2)),1),"Settore",$B449)&lt;&gt;"",GETPIVOTDATA(CONCATENATE(INDEX(Tendina_Indicatori_Grafico,SERVIZIO!$A$1)),$A$1,"Brand",$A449,"Data",DATE(YEAR(INDEX(Tendina_Data,SERVIZIO!$A$2)),MONTH(INDEX(Tendina_Data,SERVIZIO!$A$2)),1),"Settore",$B449),""),IF(AND(GETPIVOTDATA(CONCATENATE(INDEX(Tendina_Indicatori_Grafico,SERVIZIO!$A$1)),$A$1,"Brand",$A449,"Data",DATE(YEAR(INDEX(Tendina_Data,SERVIZIO!$A$2)),MONTH(INDEX(Tendina_Data,SERVIZIO!$A$2)),1),"Settore",INDEX(Tendina_Settori,SERVIZIO!$A$3))&lt;&gt;"",INDEX(Tendina_Settori,SERVIZIO!$A$3)=$B449)=TRUE,GETPIVOTDATA(CONCATENATE(INDEX(Tendina_Indicatori_Grafico,SERVIZIO!$A$1)),$A$1,"Brand",$A449,"Data",DATE(YEAR(INDEX(Tendina_Data,SERVIZIO!$A$2)),MONTH(INDEX(Tendina_Data,SERVIZIO!$A$2)),1),"Settore",INDEX(Tendina_Settori,SERVIZIO!$A$3)),"")),"")</f>
        <v/>
      </c>
      <c r="AH449" s="31" t="str">
        <f ca="1">IF(AG449&lt;&gt;"",AG449-(COUNTIF($AG$4:AG449,AG449)/10000),"")</f>
        <v/>
      </c>
      <c r="AI449" s="31" t="str">
        <f t="shared" ca="1" si="20"/>
        <v/>
      </c>
      <c r="AJ449" s="31"/>
      <c r="AK449" s="31">
        <v>446</v>
      </c>
      <c r="AL449" s="31" t="str">
        <f t="shared" ca="1" si="18"/>
        <v/>
      </c>
      <c r="AM449" s="31" t="str">
        <f t="shared" ca="1" si="19"/>
        <v/>
      </c>
      <c r="AN449" s="31" t="str">
        <f ca="1">IF(INDEX(Tendina_Brand_per_Settore,SERVIZIO!$A$4)=$AL449,$AM449,"")</f>
        <v/>
      </c>
    </row>
    <row r="450" spans="33:40" x14ac:dyDescent="0.25">
      <c r="AG450" s="31" t="str">
        <f ca="1">IFERROR(IF(SERVIZIO!$A$3=1,IF(GETPIVOTDATA(CONCATENATE(INDEX(Tendina_Indicatori_Grafico,SERVIZIO!$A$1)),$A$1,"Brand",$A450,"Data",DATE(YEAR(INDEX(Tendina_Data,SERVIZIO!$A$2)),MONTH(INDEX(Tendina_Data,SERVIZIO!$A$2)),1),"Settore",$B450)&lt;&gt;"",GETPIVOTDATA(CONCATENATE(INDEX(Tendina_Indicatori_Grafico,SERVIZIO!$A$1)),$A$1,"Brand",$A450,"Data",DATE(YEAR(INDEX(Tendina_Data,SERVIZIO!$A$2)),MONTH(INDEX(Tendina_Data,SERVIZIO!$A$2)),1),"Settore",$B450),""),IF(AND(GETPIVOTDATA(CONCATENATE(INDEX(Tendina_Indicatori_Grafico,SERVIZIO!$A$1)),$A$1,"Brand",$A450,"Data",DATE(YEAR(INDEX(Tendina_Data,SERVIZIO!$A$2)),MONTH(INDEX(Tendina_Data,SERVIZIO!$A$2)),1),"Settore",INDEX(Tendina_Settori,SERVIZIO!$A$3))&lt;&gt;"",INDEX(Tendina_Settori,SERVIZIO!$A$3)=$B450)=TRUE,GETPIVOTDATA(CONCATENATE(INDEX(Tendina_Indicatori_Grafico,SERVIZIO!$A$1)),$A$1,"Brand",$A450,"Data",DATE(YEAR(INDEX(Tendina_Data,SERVIZIO!$A$2)),MONTH(INDEX(Tendina_Data,SERVIZIO!$A$2)),1),"Settore",INDEX(Tendina_Settori,SERVIZIO!$A$3)),"")),"")</f>
        <v/>
      </c>
      <c r="AH450" s="31" t="str">
        <f ca="1">IF(AG450&lt;&gt;"",AG450-(COUNTIF($AG$4:AG450,AG450)/10000),"")</f>
        <v/>
      </c>
      <c r="AI450" s="31" t="str">
        <f t="shared" ca="1" si="20"/>
        <v/>
      </c>
      <c r="AJ450" s="31"/>
      <c r="AK450" s="31">
        <v>447</v>
      </c>
      <c r="AL450" s="31" t="str">
        <f t="shared" ca="1" si="18"/>
        <v/>
      </c>
      <c r="AM450" s="31" t="str">
        <f t="shared" ca="1" si="19"/>
        <v/>
      </c>
      <c r="AN450" s="31" t="str">
        <f ca="1">IF(INDEX(Tendina_Brand_per_Settore,SERVIZIO!$A$4)=$AL450,$AM450,"")</f>
        <v/>
      </c>
    </row>
    <row r="451" spans="33:40" x14ac:dyDescent="0.25">
      <c r="AG451" s="31" t="str">
        <f ca="1">IFERROR(IF(SERVIZIO!$A$3=1,IF(GETPIVOTDATA(CONCATENATE(INDEX(Tendina_Indicatori_Grafico,SERVIZIO!$A$1)),$A$1,"Brand",$A451,"Data",DATE(YEAR(INDEX(Tendina_Data,SERVIZIO!$A$2)),MONTH(INDEX(Tendina_Data,SERVIZIO!$A$2)),1),"Settore",$B451)&lt;&gt;"",GETPIVOTDATA(CONCATENATE(INDEX(Tendina_Indicatori_Grafico,SERVIZIO!$A$1)),$A$1,"Brand",$A451,"Data",DATE(YEAR(INDEX(Tendina_Data,SERVIZIO!$A$2)),MONTH(INDEX(Tendina_Data,SERVIZIO!$A$2)),1),"Settore",$B451),""),IF(AND(GETPIVOTDATA(CONCATENATE(INDEX(Tendina_Indicatori_Grafico,SERVIZIO!$A$1)),$A$1,"Brand",$A451,"Data",DATE(YEAR(INDEX(Tendina_Data,SERVIZIO!$A$2)),MONTH(INDEX(Tendina_Data,SERVIZIO!$A$2)),1),"Settore",INDEX(Tendina_Settori,SERVIZIO!$A$3))&lt;&gt;"",INDEX(Tendina_Settori,SERVIZIO!$A$3)=$B451)=TRUE,GETPIVOTDATA(CONCATENATE(INDEX(Tendina_Indicatori_Grafico,SERVIZIO!$A$1)),$A$1,"Brand",$A451,"Data",DATE(YEAR(INDEX(Tendina_Data,SERVIZIO!$A$2)),MONTH(INDEX(Tendina_Data,SERVIZIO!$A$2)),1),"Settore",INDEX(Tendina_Settori,SERVIZIO!$A$3)),"")),"")</f>
        <v/>
      </c>
      <c r="AH451" s="31" t="str">
        <f ca="1">IF(AG451&lt;&gt;"",AG451-(COUNTIF($AG$4:AG451,AG451)/10000),"")</f>
        <v/>
      </c>
      <c r="AI451" s="31" t="str">
        <f t="shared" ca="1" si="20"/>
        <v/>
      </c>
      <c r="AJ451" s="31"/>
      <c r="AK451" s="31">
        <v>448</v>
      </c>
      <c r="AL451" s="31" t="str">
        <f t="shared" ca="1" si="18"/>
        <v/>
      </c>
      <c r="AM451" s="31" t="str">
        <f t="shared" ca="1" si="19"/>
        <v/>
      </c>
      <c r="AN451" s="31" t="str">
        <f ca="1">IF(INDEX(Tendina_Brand_per_Settore,SERVIZIO!$A$4)=$AL451,$AM451,"")</f>
        <v/>
      </c>
    </row>
    <row r="452" spans="33:40" x14ac:dyDescent="0.25">
      <c r="AG452" s="31" t="str">
        <f ca="1">IFERROR(IF(SERVIZIO!$A$3=1,IF(GETPIVOTDATA(CONCATENATE(INDEX(Tendina_Indicatori_Grafico,SERVIZIO!$A$1)),$A$1,"Brand",$A452,"Data",DATE(YEAR(INDEX(Tendina_Data,SERVIZIO!$A$2)),MONTH(INDEX(Tendina_Data,SERVIZIO!$A$2)),1),"Settore",$B452)&lt;&gt;"",GETPIVOTDATA(CONCATENATE(INDEX(Tendina_Indicatori_Grafico,SERVIZIO!$A$1)),$A$1,"Brand",$A452,"Data",DATE(YEAR(INDEX(Tendina_Data,SERVIZIO!$A$2)),MONTH(INDEX(Tendina_Data,SERVIZIO!$A$2)),1),"Settore",$B452),""),IF(AND(GETPIVOTDATA(CONCATENATE(INDEX(Tendina_Indicatori_Grafico,SERVIZIO!$A$1)),$A$1,"Brand",$A452,"Data",DATE(YEAR(INDEX(Tendina_Data,SERVIZIO!$A$2)),MONTH(INDEX(Tendina_Data,SERVIZIO!$A$2)),1),"Settore",INDEX(Tendina_Settori,SERVIZIO!$A$3))&lt;&gt;"",INDEX(Tendina_Settori,SERVIZIO!$A$3)=$B452)=TRUE,GETPIVOTDATA(CONCATENATE(INDEX(Tendina_Indicatori_Grafico,SERVIZIO!$A$1)),$A$1,"Brand",$A452,"Data",DATE(YEAR(INDEX(Tendina_Data,SERVIZIO!$A$2)),MONTH(INDEX(Tendina_Data,SERVIZIO!$A$2)),1),"Settore",INDEX(Tendina_Settori,SERVIZIO!$A$3)),"")),"")</f>
        <v/>
      </c>
      <c r="AH452" s="31" t="str">
        <f ca="1">IF(AG452&lt;&gt;"",AG452-(COUNTIF($AG$4:AG452,AG452)/10000),"")</f>
        <v/>
      </c>
      <c r="AI452" s="31" t="str">
        <f t="shared" ca="1" si="20"/>
        <v/>
      </c>
      <c r="AJ452" s="31"/>
      <c r="AK452" s="31">
        <v>449</v>
      </c>
      <c r="AL452" s="31" t="str">
        <f t="shared" ref="AL452:AL515" ca="1" si="21">IFERROR(INDEX($A$3:$A$1002,MATCH($AK452,$AI$3:$AI$1002,0)),"")</f>
        <v/>
      </c>
      <c r="AM452" s="31" t="str">
        <f t="shared" ref="AM452:AM515" ca="1" si="22">IFERROR(INDEX($AG$3:$AG$1002,MATCH($AK452,$AI$3:$AI$1002,0)),"")</f>
        <v/>
      </c>
      <c r="AN452" s="31" t="str">
        <f ca="1">IF(INDEX(Tendina_Brand_per_Settore,SERVIZIO!$A$4)=$AL452,$AM452,"")</f>
        <v/>
      </c>
    </row>
    <row r="453" spans="33:40" x14ac:dyDescent="0.25">
      <c r="AG453" s="31" t="str">
        <f ca="1">IFERROR(IF(SERVIZIO!$A$3=1,IF(GETPIVOTDATA(CONCATENATE(INDEX(Tendina_Indicatori_Grafico,SERVIZIO!$A$1)),$A$1,"Brand",$A453,"Data",DATE(YEAR(INDEX(Tendina_Data,SERVIZIO!$A$2)),MONTH(INDEX(Tendina_Data,SERVIZIO!$A$2)),1),"Settore",$B453)&lt;&gt;"",GETPIVOTDATA(CONCATENATE(INDEX(Tendina_Indicatori_Grafico,SERVIZIO!$A$1)),$A$1,"Brand",$A453,"Data",DATE(YEAR(INDEX(Tendina_Data,SERVIZIO!$A$2)),MONTH(INDEX(Tendina_Data,SERVIZIO!$A$2)),1),"Settore",$B453),""),IF(AND(GETPIVOTDATA(CONCATENATE(INDEX(Tendina_Indicatori_Grafico,SERVIZIO!$A$1)),$A$1,"Brand",$A453,"Data",DATE(YEAR(INDEX(Tendina_Data,SERVIZIO!$A$2)),MONTH(INDEX(Tendina_Data,SERVIZIO!$A$2)),1),"Settore",INDEX(Tendina_Settori,SERVIZIO!$A$3))&lt;&gt;"",INDEX(Tendina_Settori,SERVIZIO!$A$3)=$B453)=TRUE,GETPIVOTDATA(CONCATENATE(INDEX(Tendina_Indicatori_Grafico,SERVIZIO!$A$1)),$A$1,"Brand",$A453,"Data",DATE(YEAR(INDEX(Tendina_Data,SERVIZIO!$A$2)),MONTH(INDEX(Tendina_Data,SERVIZIO!$A$2)),1),"Settore",INDEX(Tendina_Settori,SERVIZIO!$A$3)),"")),"")</f>
        <v/>
      </c>
      <c r="AH453" s="31" t="str">
        <f ca="1">IF(AG453&lt;&gt;"",AG453-(COUNTIF($AG$4:AG453,AG453)/10000),"")</f>
        <v/>
      </c>
      <c r="AI453" s="31" t="str">
        <f t="shared" ref="AI453:AI516" ca="1" si="23">IFERROR(RANK($AH453,$AH$4:$AH$1003),"")</f>
        <v/>
      </c>
      <c r="AJ453" s="31"/>
      <c r="AK453" s="31">
        <v>450</v>
      </c>
      <c r="AL453" s="31" t="str">
        <f t="shared" ca="1" si="21"/>
        <v/>
      </c>
      <c r="AM453" s="31" t="str">
        <f t="shared" ca="1" si="22"/>
        <v/>
      </c>
      <c r="AN453" s="31" t="str">
        <f ca="1">IF(INDEX(Tendina_Brand_per_Settore,SERVIZIO!$A$4)=$AL453,$AM453,"")</f>
        <v/>
      </c>
    </row>
    <row r="454" spans="33:40" x14ac:dyDescent="0.25">
      <c r="AG454" s="31" t="str">
        <f ca="1">IFERROR(IF(SERVIZIO!$A$3=1,IF(GETPIVOTDATA(CONCATENATE(INDEX(Tendina_Indicatori_Grafico,SERVIZIO!$A$1)),$A$1,"Brand",$A454,"Data",DATE(YEAR(INDEX(Tendina_Data,SERVIZIO!$A$2)),MONTH(INDEX(Tendina_Data,SERVIZIO!$A$2)),1),"Settore",$B454)&lt;&gt;"",GETPIVOTDATA(CONCATENATE(INDEX(Tendina_Indicatori_Grafico,SERVIZIO!$A$1)),$A$1,"Brand",$A454,"Data",DATE(YEAR(INDEX(Tendina_Data,SERVIZIO!$A$2)),MONTH(INDEX(Tendina_Data,SERVIZIO!$A$2)),1),"Settore",$B454),""),IF(AND(GETPIVOTDATA(CONCATENATE(INDEX(Tendina_Indicatori_Grafico,SERVIZIO!$A$1)),$A$1,"Brand",$A454,"Data",DATE(YEAR(INDEX(Tendina_Data,SERVIZIO!$A$2)),MONTH(INDEX(Tendina_Data,SERVIZIO!$A$2)),1),"Settore",INDEX(Tendina_Settori,SERVIZIO!$A$3))&lt;&gt;"",INDEX(Tendina_Settori,SERVIZIO!$A$3)=$B454)=TRUE,GETPIVOTDATA(CONCATENATE(INDEX(Tendina_Indicatori_Grafico,SERVIZIO!$A$1)),$A$1,"Brand",$A454,"Data",DATE(YEAR(INDEX(Tendina_Data,SERVIZIO!$A$2)),MONTH(INDEX(Tendina_Data,SERVIZIO!$A$2)),1),"Settore",INDEX(Tendina_Settori,SERVIZIO!$A$3)),"")),"")</f>
        <v/>
      </c>
      <c r="AH454" s="31" t="str">
        <f ca="1">IF(AG454&lt;&gt;"",AG454-(COUNTIF($AG$4:AG454,AG454)/10000),"")</f>
        <v/>
      </c>
      <c r="AI454" s="31" t="str">
        <f t="shared" ca="1" si="23"/>
        <v/>
      </c>
      <c r="AJ454" s="31"/>
      <c r="AK454" s="31">
        <v>451</v>
      </c>
      <c r="AL454" s="31" t="str">
        <f t="shared" ca="1" si="21"/>
        <v/>
      </c>
      <c r="AM454" s="31" t="str">
        <f t="shared" ca="1" si="22"/>
        <v/>
      </c>
      <c r="AN454" s="31" t="str">
        <f ca="1">IF(INDEX(Tendina_Brand_per_Settore,SERVIZIO!$A$4)=$AL454,$AM454,"")</f>
        <v/>
      </c>
    </row>
    <row r="455" spans="33:40" x14ac:dyDescent="0.25">
      <c r="AG455" s="31" t="str">
        <f ca="1">IFERROR(IF(SERVIZIO!$A$3=1,IF(GETPIVOTDATA(CONCATENATE(INDEX(Tendina_Indicatori_Grafico,SERVIZIO!$A$1)),$A$1,"Brand",$A455,"Data",DATE(YEAR(INDEX(Tendina_Data,SERVIZIO!$A$2)),MONTH(INDEX(Tendina_Data,SERVIZIO!$A$2)),1),"Settore",$B455)&lt;&gt;"",GETPIVOTDATA(CONCATENATE(INDEX(Tendina_Indicatori_Grafico,SERVIZIO!$A$1)),$A$1,"Brand",$A455,"Data",DATE(YEAR(INDEX(Tendina_Data,SERVIZIO!$A$2)),MONTH(INDEX(Tendina_Data,SERVIZIO!$A$2)),1),"Settore",$B455),""),IF(AND(GETPIVOTDATA(CONCATENATE(INDEX(Tendina_Indicatori_Grafico,SERVIZIO!$A$1)),$A$1,"Brand",$A455,"Data",DATE(YEAR(INDEX(Tendina_Data,SERVIZIO!$A$2)),MONTH(INDEX(Tendina_Data,SERVIZIO!$A$2)),1),"Settore",INDEX(Tendina_Settori,SERVIZIO!$A$3))&lt;&gt;"",INDEX(Tendina_Settori,SERVIZIO!$A$3)=$B455)=TRUE,GETPIVOTDATA(CONCATENATE(INDEX(Tendina_Indicatori_Grafico,SERVIZIO!$A$1)),$A$1,"Brand",$A455,"Data",DATE(YEAR(INDEX(Tendina_Data,SERVIZIO!$A$2)),MONTH(INDEX(Tendina_Data,SERVIZIO!$A$2)),1),"Settore",INDEX(Tendina_Settori,SERVIZIO!$A$3)),"")),"")</f>
        <v/>
      </c>
      <c r="AH455" s="31" t="str">
        <f ca="1">IF(AG455&lt;&gt;"",AG455-(COUNTIF($AG$4:AG455,AG455)/10000),"")</f>
        <v/>
      </c>
      <c r="AI455" s="31" t="str">
        <f t="shared" ca="1" si="23"/>
        <v/>
      </c>
      <c r="AJ455" s="31"/>
      <c r="AK455" s="31">
        <v>452</v>
      </c>
      <c r="AL455" s="31" t="str">
        <f t="shared" ca="1" si="21"/>
        <v/>
      </c>
      <c r="AM455" s="31" t="str">
        <f t="shared" ca="1" si="22"/>
        <v/>
      </c>
      <c r="AN455" s="31" t="str">
        <f ca="1">IF(INDEX(Tendina_Brand_per_Settore,SERVIZIO!$A$4)=$AL455,$AM455,"")</f>
        <v/>
      </c>
    </row>
    <row r="456" spans="33:40" x14ac:dyDescent="0.25">
      <c r="AG456" s="31" t="str">
        <f ca="1">IFERROR(IF(SERVIZIO!$A$3=1,IF(GETPIVOTDATA(CONCATENATE(INDEX(Tendina_Indicatori_Grafico,SERVIZIO!$A$1)),$A$1,"Brand",$A456,"Data",DATE(YEAR(INDEX(Tendina_Data,SERVIZIO!$A$2)),MONTH(INDEX(Tendina_Data,SERVIZIO!$A$2)),1),"Settore",$B456)&lt;&gt;"",GETPIVOTDATA(CONCATENATE(INDEX(Tendina_Indicatori_Grafico,SERVIZIO!$A$1)),$A$1,"Brand",$A456,"Data",DATE(YEAR(INDEX(Tendina_Data,SERVIZIO!$A$2)),MONTH(INDEX(Tendina_Data,SERVIZIO!$A$2)),1),"Settore",$B456),""),IF(AND(GETPIVOTDATA(CONCATENATE(INDEX(Tendina_Indicatori_Grafico,SERVIZIO!$A$1)),$A$1,"Brand",$A456,"Data",DATE(YEAR(INDEX(Tendina_Data,SERVIZIO!$A$2)),MONTH(INDEX(Tendina_Data,SERVIZIO!$A$2)),1),"Settore",INDEX(Tendina_Settori,SERVIZIO!$A$3))&lt;&gt;"",INDEX(Tendina_Settori,SERVIZIO!$A$3)=$B456)=TRUE,GETPIVOTDATA(CONCATENATE(INDEX(Tendina_Indicatori_Grafico,SERVIZIO!$A$1)),$A$1,"Brand",$A456,"Data",DATE(YEAR(INDEX(Tendina_Data,SERVIZIO!$A$2)),MONTH(INDEX(Tendina_Data,SERVIZIO!$A$2)),1),"Settore",INDEX(Tendina_Settori,SERVIZIO!$A$3)),"")),"")</f>
        <v/>
      </c>
      <c r="AH456" s="31" t="str">
        <f ca="1">IF(AG456&lt;&gt;"",AG456-(COUNTIF($AG$4:AG456,AG456)/10000),"")</f>
        <v/>
      </c>
      <c r="AI456" s="31" t="str">
        <f t="shared" ca="1" si="23"/>
        <v/>
      </c>
      <c r="AJ456" s="31"/>
      <c r="AK456" s="31">
        <v>453</v>
      </c>
      <c r="AL456" s="31" t="str">
        <f t="shared" ca="1" si="21"/>
        <v/>
      </c>
      <c r="AM456" s="31" t="str">
        <f t="shared" ca="1" si="22"/>
        <v/>
      </c>
      <c r="AN456" s="31" t="str">
        <f ca="1">IF(INDEX(Tendina_Brand_per_Settore,SERVIZIO!$A$4)=$AL456,$AM456,"")</f>
        <v/>
      </c>
    </row>
    <row r="457" spans="33:40" x14ac:dyDescent="0.25">
      <c r="AG457" s="31" t="str">
        <f ca="1">IFERROR(IF(SERVIZIO!$A$3=1,IF(GETPIVOTDATA(CONCATENATE(INDEX(Tendina_Indicatori_Grafico,SERVIZIO!$A$1)),$A$1,"Brand",$A457,"Data",DATE(YEAR(INDEX(Tendina_Data,SERVIZIO!$A$2)),MONTH(INDEX(Tendina_Data,SERVIZIO!$A$2)),1),"Settore",$B457)&lt;&gt;"",GETPIVOTDATA(CONCATENATE(INDEX(Tendina_Indicatori_Grafico,SERVIZIO!$A$1)),$A$1,"Brand",$A457,"Data",DATE(YEAR(INDEX(Tendina_Data,SERVIZIO!$A$2)),MONTH(INDEX(Tendina_Data,SERVIZIO!$A$2)),1),"Settore",$B457),""),IF(AND(GETPIVOTDATA(CONCATENATE(INDEX(Tendina_Indicatori_Grafico,SERVIZIO!$A$1)),$A$1,"Brand",$A457,"Data",DATE(YEAR(INDEX(Tendina_Data,SERVIZIO!$A$2)),MONTH(INDEX(Tendina_Data,SERVIZIO!$A$2)),1),"Settore",INDEX(Tendina_Settori,SERVIZIO!$A$3))&lt;&gt;"",INDEX(Tendina_Settori,SERVIZIO!$A$3)=$B457)=TRUE,GETPIVOTDATA(CONCATENATE(INDEX(Tendina_Indicatori_Grafico,SERVIZIO!$A$1)),$A$1,"Brand",$A457,"Data",DATE(YEAR(INDEX(Tendina_Data,SERVIZIO!$A$2)),MONTH(INDEX(Tendina_Data,SERVIZIO!$A$2)),1),"Settore",INDEX(Tendina_Settori,SERVIZIO!$A$3)),"")),"")</f>
        <v/>
      </c>
      <c r="AH457" s="31" t="str">
        <f ca="1">IF(AG457&lt;&gt;"",AG457-(COUNTIF($AG$4:AG457,AG457)/10000),"")</f>
        <v/>
      </c>
      <c r="AI457" s="31" t="str">
        <f t="shared" ca="1" si="23"/>
        <v/>
      </c>
      <c r="AJ457" s="31"/>
      <c r="AK457" s="31">
        <v>454</v>
      </c>
      <c r="AL457" s="31" t="str">
        <f t="shared" ca="1" si="21"/>
        <v/>
      </c>
      <c r="AM457" s="31" t="str">
        <f t="shared" ca="1" si="22"/>
        <v/>
      </c>
      <c r="AN457" s="31" t="str">
        <f ca="1">IF(INDEX(Tendina_Brand_per_Settore,SERVIZIO!$A$4)=$AL457,$AM457,"")</f>
        <v/>
      </c>
    </row>
    <row r="458" spans="33:40" x14ac:dyDescent="0.25">
      <c r="AG458" s="31" t="str">
        <f ca="1">IFERROR(IF(SERVIZIO!$A$3=1,IF(GETPIVOTDATA(CONCATENATE(INDEX(Tendina_Indicatori_Grafico,SERVIZIO!$A$1)),$A$1,"Brand",$A458,"Data",DATE(YEAR(INDEX(Tendina_Data,SERVIZIO!$A$2)),MONTH(INDEX(Tendina_Data,SERVIZIO!$A$2)),1),"Settore",$B458)&lt;&gt;"",GETPIVOTDATA(CONCATENATE(INDEX(Tendina_Indicatori_Grafico,SERVIZIO!$A$1)),$A$1,"Brand",$A458,"Data",DATE(YEAR(INDEX(Tendina_Data,SERVIZIO!$A$2)),MONTH(INDEX(Tendina_Data,SERVIZIO!$A$2)),1),"Settore",$B458),""),IF(AND(GETPIVOTDATA(CONCATENATE(INDEX(Tendina_Indicatori_Grafico,SERVIZIO!$A$1)),$A$1,"Brand",$A458,"Data",DATE(YEAR(INDEX(Tendina_Data,SERVIZIO!$A$2)),MONTH(INDEX(Tendina_Data,SERVIZIO!$A$2)),1),"Settore",INDEX(Tendina_Settori,SERVIZIO!$A$3))&lt;&gt;"",INDEX(Tendina_Settori,SERVIZIO!$A$3)=$B458)=TRUE,GETPIVOTDATA(CONCATENATE(INDEX(Tendina_Indicatori_Grafico,SERVIZIO!$A$1)),$A$1,"Brand",$A458,"Data",DATE(YEAR(INDEX(Tendina_Data,SERVIZIO!$A$2)),MONTH(INDEX(Tendina_Data,SERVIZIO!$A$2)),1),"Settore",INDEX(Tendina_Settori,SERVIZIO!$A$3)),"")),"")</f>
        <v/>
      </c>
      <c r="AH458" s="31" t="str">
        <f ca="1">IF(AG458&lt;&gt;"",AG458-(COUNTIF($AG$4:AG458,AG458)/10000),"")</f>
        <v/>
      </c>
      <c r="AI458" s="31" t="str">
        <f t="shared" ca="1" si="23"/>
        <v/>
      </c>
      <c r="AJ458" s="31"/>
      <c r="AK458" s="31">
        <v>455</v>
      </c>
      <c r="AL458" s="31" t="str">
        <f t="shared" ca="1" si="21"/>
        <v/>
      </c>
      <c r="AM458" s="31" t="str">
        <f t="shared" ca="1" si="22"/>
        <v/>
      </c>
      <c r="AN458" s="31" t="str">
        <f ca="1">IF(INDEX(Tendina_Brand_per_Settore,SERVIZIO!$A$4)=$AL458,$AM458,"")</f>
        <v/>
      </c>
    </row>
    <row r="459" spans="33:40" x14ac:dyDescent="0.25">
      <c r="AG459" s="31" t="str">
        <f ca="1">IFERROR(IF(SERVIZIO!$A$3=1,IF(GETPIVOTDATA(CONCATENATE(INDEX(Tendina_Indicatori_Grafico,SERVIZIO!$A$1)),$A$1,"Brand",$A459,"Data",DATE(YEAR(INDEX(Tendina_Data,SERVIZIO!$A$2)),MONTH(INDEX(Tendina_Data,SERVIZIO!$A$2)),1),"Settore",$B459)&lt;&gt;"",GETPIVOTDATA(CONCATENATE(INDEX(Tendina_Indicatori_Grafico,SERVIZIO!$A$1)),$A$1,"Brand",$A459,"Data",DATE(YEAR(INDEX(Tendina_Data,SERVIZIO!$A$2)),MONTH(INDEX(Tendina_Data,SERVIZIO!$A$2)),1),"Settore",$B459),""),IF(AND(GETPIVOTDATA(CONCATENATE(INDEX(Tendina_Indicatori_Grafico,SERVIZIO!$A$1)),$A$1,"Brand",$A459,"Data",DATE(YEAR(INDEX(Tendina_Data,SERVIZIO!$A$2)),MONTH(INDEX(Tendina_Data,SERVIZIO!$A$2)),1),"Settore",INDEX(Tendina_Settori,SERVIZIO!$A$3))&lt;&gt;"",INDEX(Tendina_Settori,SERVIZIO!$A$3)=$B459)=TRUE,GETPIVOTDATA(CONCATENATE(INDEX(Tendina_Indicatori_Grafico,SERVIZIO!$A$1)),$A$1,"Brand",$A459,"Data",DATE(YEAR(INDEX(Tendina_Data,SERVIZIO!$A$2)),MONTH(INDEX(Tendina_Data,SERVIZIO!$A$2)),1),"Settore",INDEX(Tendina_Settori,SERVIZIO!$A$3)),"")),"")</f>
        <v/>
      </c>
      <c r="AH459" s="31" t="str">
        <f ca="1">IF(AG459&lt;&gt;"",AG459-(COUNTIF($AG$4:AG459,AG459)/10000),"")</f>
        <v/>
      </c>
      <c r="AI459" s="31" t="str">
        <f t="shared" ca="1" si="23"/>
        <v/>
      </c>
      <c r="AJ459" s="31"/>
      <c r="AK459" s="31">
        <v>456</v>
      </c>
      <c r="AL459" s="31" t="str">
        <f t="shared" ca="1" si="21"/>
        <v/>
      </c>
      <c r="AM459" s="31" t="str">
        <f t="shared" ca="1" si="22"/>
        <v/>
      </c>
      <c r="AN459" s="31" t="str">
        <f ca="1">IF(INDEX(Tendina_Brand_per_Settore,SERVIZIO!$A$4)=$AL459,$AM459,"")</f>
        <v/>
      </c>
    </row>
    <row r="460" spans="33:40" x14ac:dyDescent="0.25">
      <c r="AG460" s="31" t="str">
        <f ca="1">IFERROR(IF(SERVIZIO!$A$3=1,IF(GETPIVOTDATA(CONCATENATE(INDEX(Tendina_Indicatori_Grafico,SERVIZIO!$A$1)),$A$1,"Brand",$A460,"Data",DATE(YEAR(INDEX(Tendina_Data,SERVIZIO!$A$2)),MONTH(INDEX(Tendina_Data,SERVIZIO!$A$2)),1),"Settore",$B460)&lt;&gt;"",GETPIVOTDATA(CONCATENATE(INDEX(Tendina_Indicatori_Grafico,SERVIZIO!$A$1)),$A$1,"Brand",$A460,"Data",DATE(YEAR(INDEX(Tendina_Data,SERVIZIO!$A$2)),MONTH(INDEX(Tendina_Data,SERVIZIO!$A$2)),1),"Settore",$B460),""),IF(AND(GETPIVOTDATA(CONCATENATE(INDEX(Tendina_Indicatori_Grafico,SERVIZIO!$A$1)),$A$1,"Brand",$A460,"Data",DATE(YEAR(INDEX(Tendina_Data,SERVIZIO!$A$2)),MONTH(INDEX(Tendina_Data,SERVIZIO!$A$2)),1),"Settore",INDEX(Tendina_Settori,SERVIZIO!$A$3))&lt;&gt;"",INDEX(Tendina_Settori,SERVIZIO!$A$3)=$B460)=TRUE,GETPIVOTDATA(CONCATENATE(INDEX(Tendina_Indicatori_Grafico,SERVIZIO!$A$1)),$A$1,"Brand",$A460,"Data",DATE(YEAR(INDEX(Tendina_Data,SERVIZIO!$A$2)),MONTH(INDEX(Tendina_Data,SERVIZIO!$A$2)),1),"Settore",INDEX(Tendina_Settori,SERVIZIO!$A$3)),"")),"")</f>
        <v/>
      </c>
      <c r="AH460" s="31" t="str">
        <f ca="1">IF(AG460&lt;&gt;"",AG460-(COUNTIF($AG$4:AG460,AG460)/10000),"")</f>
        <v/>
      </c>
      <c r="AI460" s="31" t="str">
        <f t="shared" ca="1" si="23"/>
        <v/>
      </c>
      <c r="AJ460" s="31"/>
      <c r="AK460" s="31">
        <v>457</v>
      </c>
      <c r="AL460" s="31" t="str">
        <f t="shared" ca="1" si="21"/>
        <v/>
      </c>
      <c r="AM460" s="31" t="str">
        <f t="shared" ca="1" si="22"/>
        <v/>
      </c>
      <c r="AN460" s="31" t="str">
        <f ca="1">IF(INDEX(Tendina_Brand_per_Settore,SERVIZIO!$A$4)=$AL460,$AM460,"")</f>
        <v/>
      </c>
    </row>
    <row r="461" spans="33:40" x14ac:dyDescent="0.25">
      <c r="AG461" s="31" t="str">
        <f ca="1">IFERROR(IF(SERVIZIO!$A$3=1,IF(GETPIVOTDATA(CONCATENATE(INDEX(Tendina_Indicatori_Grafico,SERVIZIO!$A$1)),$A$1,"Brand",$A461,"Data",DATE(YEAR(INDEX(Tendina_Data,SERVIZIO!$A$2)),MONTH(INDEX(Tendina_Data,SERVIZIO!$A$2)),1),"Settore",$B461)&lt;&gt;"",GETPIVOTDATA(CONCATENATE(INDEX(Tendina_Indicatori_Grafico,SERVIZIO!$A$1)),$A$1,"Brand",$A461,"Data",DATE(YEAR(INDEX(Tendina_Data,SERVIZIO!$A$2)),MONTH(INDEX(Tendina_Data,SERVIZIO!$A$2)),1),"Settore",$B461),""),IF(AND(GETPIVOTDATA(CONCATENATE(INDEX(Tendina_Indicatori_Grafico,SERVIZIO!$A$1)),$A$1,"Brand",$A461,"Data",DATE(YEAR(INDEX(Tendina_Data,SERVIZIO!$A$2)),MONTH(INDEX(Tendina_Data,SERVIZIO!$A$2)),1),"Settore",INDEX(Tendina_Settori,SERVIZIO!$A$3))&lt;&gt;"",INDEX(Tendina_Settori,SERVIZIO!$A$3)=$B461)=TRUE,GETPIVOTDATA(CONCATENATE(INDEX(Tendina_Indicatori_Grafico,SERVIZIO!$A$1)),$A$1,"Brand",$A461,"Data",DATE(YEAR(INDEX(Tendina_Data,SERVIZIO!$A$2)),MONTH(INDEX(Tendina_Data,SERVIZIO!$A$2)),1),"Settore",INDEX(Tendina_Settori,SERVIZIO!$A$3)),"")),"")</f>
        <v/>
      </c>
      <c r="AH461" s="31" t="str">
        <f ca="1">IF(AG461&lt;&gt;"",AG461-(COUNTIF($AG$4:AG461,AG461)/10000),"")</f>
        <v/>
      </c>
      <c r="AI461" s="31" t="str">
        <f t="shared" ca="1" si="23"/>
        <v/>
      </c>
      <c r="AJ461" s="31"/>
      <c r="AK461" s="31">
        <v>458</v>
      </c>
      <c r="AL461" s="31" t="str">
        <f t="shared" ca="1" si="21"/>
        <v/>
      </c>
      <c r="AM461" s="31" t="str">
        <f t="shared" ca="1" si="22"/>
        <v/>
      </c>
      <c r="AN461" s="31" t="str">
        <f ca="1">IF(INDEX(Tendina_Brand_per_Settore,SERVIZIO!$A$4)=$AL461,$AM461,"")</f>
        <v/>
      </c>
    </row>
    <row r="462" spans="33:40" x14ac:dyDescent="0.25">
      <c r="AG462" s="31" t="str">
        <f ca="1">IFERROR(IF(SERVIZIO!$A$3=1,IF(GETPIVOTDATA(CONCATENATE(INDEX(Tendina_Indicatori_Grafico,SERVIZIO!$A$1)),$A$1,"Brand",$A462,"Data",DATE(YEAR(INDEX(Tendina_Data,SERVIZIO!$A$2)),MONTH(INDEX(Tendina_Data,SERVIZIO!$A$2)),1),"Settore",$B462)&lt;&gt;"",GETPIVOTDATA(CONCATENATE(INDEX(Tendina_Indicatori_Grafico,SERVIZIO!$A$1)),$A$1,"Brand",$A462,"Data",DATE(YEAR(INDEX(Tendina_Data,SERVIZIO!$A$2)),MONTH(INDEX(Tendina_Data,SERVIZIO!$A$2)),1),"Settore",$B462),""),IF(AND(GETPIVOTDATA(CONCATENATE(INDEX(Tendina_Indicatori_Grafico,SERVIZIO!$A$1)),$A$1,"Brand",$A462,"Data",DATE(YEAR(INDEX(Tendina_Data,SERVIZIO!$A$2)),MONTH(INDEX(Tendina_Data,SERVIZIO!$A$2)),1),"Settore",INDEX(Tendina_Settori,SERVIZIO!$A$3))&lt;&gt;"",INDEX(Tendina_Settori,SERVIZIO!$A$3)=$B462)=TRUE,GETPIVOTDATA(CONCATENATE(INDEX(Tendina_Indicatori_Grafico,SERVIZIO!$A$1)),$A$1,"Brand",$A462,"Data",DATE(YEAR(INDEX(Tendina_Data,SERVIZIO!$A$2)),MONTH(INDEX(Tendina_Data,SERVIZIO!$A$2)),1),"Settore",INDEX(Tendina_Settori,SERVIZIO!$A$3)),"")),"")</f>
        <v/>
      </c>
      <c r="AH462" s="31" t="str">
        <f ca="1">IF(AG462&lt;&gt;"",AG462-(COUNTIF($AG$4:AG462,AG462)/10000),"")</f>
        <v/>
      </c>
      <c r="AI462" s="31" t="str">
        <f t="shared" ca="1" si="23"/>
        <v/>
      </c>
      <c r="AJ462" s="31"/>
      <c r="AK462" s="31">
        <v>459</v>
      </c>
      <c r="AL462" s="31" t="str">
        <f t="shared" ca="1" si="21"/>
        <v/>
      </c>
      <c r="AM462" s="31" t="str">
        <f t="shared" ca="1" si="22"/>
        <v/>
      </c>
      <c r="AN462" s="31" t="str">
        <f ca="1">IF(INDEX(Tendina_Brand_per_Settore,SERVIZIO!$A$4)=$AL462,$AM462,"")</f>
        <v/>
      </c>
    </row>
    <row r="463" spans="33:40" x14ac:dyDescent="0.25">
      <c r="AG463" s="31" t="str">
        <f ca="1">IFERROR(IF(SERVIZIO!$A$3=1,IF(GETPIVOTDATA(CONCATENATE(INDEX(Tendina_Indicatori_Grafico,SERVIZIO!$A$1)),$A$1,"Brand",$A463,"Data",DATE(YEAR(INDEX(Tendina_Data,SERVIZIO!$A$2)),MONTH(INDEX(Tendina_Data,SERVIZIO!$A$2)),1),"Settore",$B463)&lt;&gt;"",GETPIVOTDATA(CONCATENATE(INDEX(Tendina_Indicatori_Grafico,SERVIZIO!$A$1)),$A$1,"Brand",$A463,"Data",DATE(YEAR(INDEX(Tendina_Data,SERVIZIO!$A$2)),MONTH(INDEX(Tendina_Data,SERVIZIO!$A$2)),1),"Settore",$B463),""),IF(AND(GETPIVOTDATA(CONCATENATE(INDEX(Tendina_Indicatori_Grafico,SERVIZIO!$A$1)),$A$1,"Brand",$A463,"Data",DATE(YEAR(INDEX(Tendina_Data,SERVIZIO!$A$2)),MONTH(INDEX(Tendina_Data,SERVIZIO!$A$2)),1),"Settore",INDEX(Tendina_Settori,SERVIZIO!$A$3))&lt;&gt;"",INDEX(Tendina_Settori,SERVIZIO!$A$3)=$B463)=TRUE,GETPIVOTDATA(CONCATENATE(INDEX(Tendina_Indicatori_Grafico,SERVIZIO!$A$1)),$A$1,"Brand",$A463,"Data",DATE(YEAR(INDEX(Tendina_Data,SERVIZIO!$A$2)),MONTH(INDEX(Tendina_Data,SERVIZIO!$A$2)),1),"Settore",INDEX(Tendina_Settori,SERVIZIO!$A$3)),"")),"")</f>
        <v/>
      </c>
      <c r="AH463" s="31" t="str">
        <f ca="1">IF(AG463&lt;&gt;"",AG463-(COUNTIF($AG$4:AG463,AG463)/10000),"")</f>
        <v/>
      </c>
      <c r="AI463" s="31" t="str">
        <f t="shared" ca="1" si="23"/>
        <v/>
      </c>
      <c r="AJ463" s="31"/>
      <c r="AK463" s="31">
        <v>460</v>
      </c>
      <c r="AL463" s="31" t="str">
        <f t="shared" ca="1" si="21"/>
        <v/>
      </c>
      <c r="AM463" s="31" t="str">
        <f t="shared" ca="1" si="22"/>
        <v/>
      </c>
      <c r="AN463" s="31" t="str">
        <f ca="1">IF(INDEX(Tendina_Brand_per_Settore,SERVIZIO!$A$4)=$AL463,$AM463,"")</f>
        <v/>
      </c>
    </row>
    <row r="464" spans="33:40" x14ac:dyDescent="0.25">
      <c r="AG464" s="31" t="str">
        <f ca="1">IFERROR(IF(SERVIZIO!$A$3=1,IF(GETPIVOTDATA(CONCATENATE(INDEX(Tendina_Indicatori_Grafico,SERVIZIO!$A$1)),$A$1,"Brand",$A464,"Data",DATE(YEAR(INDEX(Tendina_Data,SERVIZIO!$A$2)),MONTH(INDEX(Tendina_Data,SERVIZIO!$A$2)),1),"Settore",$B464)&lt;&gt;"",GETPIVOTDATA(CONCATENATE(INDEX(Tendina_Indicatori_Grafico,SERVIZIO!$A$1)),$A$1,"Brand",$A464,"Data",DATE(YEAR(INDEX(Tendina_Data,SERVIZIO!$A$2)),MONTH(INDEX(Tendina_Data,SERVIZIO!$A$2)),1),"Settore",$B464),""),IF(AND(GETPIVOTDATA(CONCATENATE(INDEX(Tendina_Indicatori_Grafico,SERVIZIO!$A$1)),$A$1,"Brand",$A464,"Data",DATE(YEAR(INDEX(Tendina_Data,SERVIZIO!$A$2)),MONTH(INDEX(Tendina_Data,SERVIZIO!$A$2)),1),"Settore",INDEX(Tendina_Settori,SERVIZIO!$A$3))&lt;&gt;"",INDEX(Tendina_Settori,SERVIZIO!$A$3)=$B464)=TRUE,GETPIVOTDATA(CONCATENATE(INDEX(Tendina_Indicatori_Grafico,SERVIZIO!$A$1)),$A$1,"Brand",$A464,"Data",DATE(YEAR(INDEX(Tendina_Data,SERVIZIO!$A$2)),MONTH(INDEX(Tendina_Data,SERVIZIO!$A$2)),1),"Settore",INDEX(Tendina_Settori,SERVIZIO!$A$3)),"")),"")</f>
        <v/>
      </c>
      <c r="AH464" s="31" t="str">
        <f ca="1">IF(AG464&lt;&gt;"",AG464-(COUNTIF($AG$4:AG464,AG464)/10000),"")</f>
        <v/>
      </c>
      <c r="AI464" s="31" t="str">
        <f t="shared" ca="1" si="23"/>
        <v/>
      </c>
      <c r="AJ464" s="31"/>
      <c r="AK464" s="31">
        <v>461</v>
      </c>
      <c r="AL464" s="31" t="str">
        <f t="shared" ca="1" si="21"/>
        <v/>
      </c>
      <c r="AM464" s="31" t="str">
        <f t="shared" ca="1" si="22"/>
        <v/>
      </c>
      <c r="AN464" s="31" t="str">
        <f ca="1">IF(INDEX(Tendina_Brand_per_Settore,SERVIZIO!$A$4)=$AL464,$AM464,"")</f>
        <v/>
      </c>
    </row>
    <row r="465" spans="33:40" x14ac:dyDescent="0.25">
      <c r="AG465" s="31" t="str">
        <f ca="1">IFERROR(IF(SERVIZIO!$A$3=1,IF(GETPIVOTDATA(CONCATENATE(INDEX(Tendina_Indicatori_Grafico,SERVIZIO!$A$1)),$A$1,"Brand",$A465,"Data",DATE(YEAR(INDEX(Tendina_Data,SERVIZIO!$A$2)),MONTH(INDEX(Tendina_Data,SERVIZIO!$A$2)),1),"Settore",$B465)&lt;&gt;"",GETPIVOTDATA(CONCATENATE(INDEX(Tendina_Indicatori_Grafico,SERVIZIO!$A$1)),$A$1,"Brand",$A465,"Data",DATE(YEAR(INDEX(Tendina_Data,SERVIZIO!$A$2)),MONTH(INDEX(Tendina_Data,SERVIZIO!$A$2)),1),"Settore",$B465),""),IF(AND(GETPIVOTDATA(CONCATENATE(INDEX(Tendina_Indicatori_Grafico,SERVIZIO!$A$1)),$A$1,"Brand",$A465,"Data",DATE(YEAR(INDEX(Tendina_Data,SERVIZIO!$A$2)),MONTH(INDEX(Tendina_Data,SERVIZIO!$A$2)),1),"Settore",INDEX(Tendina_Settori,SERVIZIO!$A$3))&lt;&gt;"",INDEX(Tendina_Settori,SERVIZIO!$A$3)=$B465)=TRUE,GETPIVOTDATA(CONCATENATE(INDEX(Tendina_Indicatori_Grafico,SERVIZIO!$A$1)),$A$1,"Brand",$A465,"Data",DATE(YEAR(INDEX(Tendina_Data,SERVIZIO!$A$2)),MONTH(INDEX(Tendina_Data,SERVIZIO!$A$2)),1),"Settore",INDEX(Tendina_Settori,SERVIZIO!$A$3)),"")),"")</f>
        <v/>
      </c>
      <c r="AH465" s="31" t="str">
        <f ca="1">IF(AG465&lt;&gt;"",AG465-(COUNTIF($AG$4:AG465,AG465)/10000),"")</f>
        <v/>
      </c>
      <c r="AI465" s="31" t="str">
        <f t="shared" ca="1" si="23"/>
        <v/>
      </c>
      <c r="AJ465" s="31"/>
      <c r="AK465" s="31">
        <v>462</v>
      </c>
      <c r="AL465" s="31" t="str">
        <f t="shared" ca="1" si="21"/>
        <v/>
      </c>
      <c r="AM465" s="31" t="str">
        <f t="shared" ca="1" si="22"/>
        <v/>
      </c>
      <c r="AN465" s="31" t="str">
        <f ca="1">IF(INDEX(Tendina_Brand_per_Settore,SERVIZIO!$A$4)=$AL465,$AM465,"")</f>
        <v/>
      </c>
    </row>
    <row r="466" spans="33:40" x14ac:dyDescent="0.25">
      <c r="AG466" s="31" t="str">
        <f ca="1">IFERROR(IF(SERVIZIO!$A$3=1,IF(GETPIVOTDATA(CONCATENATE(INDEX(Tendina_Indicatori_Grafico,SERVIZIO!$A$1)),$A$1,"Brand",$A466,"Data",DATE(YEAR(INDEX(Tendina_Data,SERVIZIO!$A$2)),MONTH(INDEX(Tendina_Data,SERVIZIO!$A$2)),1),"Settore",$B466)&lt;&gt;"",GETPIVOTDATA(CONCATENATE(INDEX(Tendina_Indicatori_Grafico,SERVIZIO!$A$1)),$A$1,"Brand",$A466,"Data",DATE(YEAR(INDEX(Tendina_Data,SERVIZIO!$A$2)),MONTH(INDEX(Tendina_Data,SERVIZIO!$A$2)),1),"Settore",$B466),""),IF(AND(GETPIVOTDATA(CONCATENATE(INDEX(Tendina_Indicatori_Grafico,SERVIZIO!$A$1)),$A$1,"Brand",$A466,"Data",DATE(YEAR(INDEX(Tendina_Data,SERVIZIO!$A$2)),MONTH(INDEX(Tendina_Data,SERVIZIO!$A$2)),1),"Settore",INDEX(Tendina_Settori,SERVIZIO!$A$3))&lt;&gt;"",INDEX(Tendina_Settori,SERVIZIO!$A$3)=$B466)=TRUE,GETPIVOTDATA(CONCATENATE(INDEX(Tendina_Indicatori_Grafico,SERVIZIO!$A$1)),$A$1,"Brand",$A466,"Data",DATE(YEAR(INDEX(Tendina_Data,SERVIZIO!$A$2)),MONTH(INDEX(Tendina_Data,SERVIZIO!$A$2)),1),"Settore",INDEX(Tendina_Settori,SERVIZIO!$A$3)),"")),"")</f>
        <v/>
      </c>
      <c r="AH466" s="31" t="str">
        <f ca="1">IF(AG466&lt;&gt;"",AG466-(COUNTIF($AG$4:AG466,AG466)/10000),"")</f>
        <v/>
      </c>
      <c r="AI466" s="31" t="str">
        <f t="shared" ca="1" si="23"/>
        <v/>
      </c>
      <c r="AJ466" s="31"/>
      <c r="AK466" s="31">
        <v>463</v>
      </c>
      <c r="AL466" s="31" t="str">
        <f t="shared" ca="1" si="21"/>
        <v/>
      </c>
      <c r="AM466" s="31" t="str">
        <f t="shared" ca="1" si="22"/>
        <v/>
      </c>
      <c r="AN466" s="31" t="str">
        <f ca="1">IF(INDEX(Tendina_Brand_per_Settore,SERVIZIO!$A$4)=$AL466,$AM466,"")</f>
        <v/>
      </c>
    </row>
    <row r="467" spans="33:40" x14ac:dyDescent="0.25">
      <c r="AG467" s="31" t="str">
        <f ca="1">IFERROR(IF(SERVIZIO!$A$3=1,IF(GETPIVOTDATA(CONCATENATE(INDEX(Tendina_Indicatori_Grafico,SERVIZIO!$A$1)),$A$1,"Brand",$A467,"Data",DATE(YEAR(INDEX(Tendina_Data,SERVIZIO!$A$2)),MONTH(INDEX(Tendina_Data,SERVIZIO!$A$2)),1),"Settore",$B467)&lt;&gt;"",GETPIVOTDATA(CONCATENATE(INDEX(Tendina_Indicatori_Grafico,SERVIZIO!$A$1)),$A$1,"Brand",$A467,"Data",DATE(YEAR(INDEX(Tendina_Data,SERVIZIO!$A$2)),MONTH(INDEX(Tendina_Data,SERVIZIO!$A$2)),1),"Settore",$B467),""),IF(AND(GETPIVOTDATA(CONCATENATE(INDEX(Tendina_Indicatori_Grafico,SERVIZIO!$A$1)),$A$1,"Brand",$A467,"Data",DATE(YEAR(INDEX(Tendina_Data,SERVIZIO!$A$2)),MONTH(INDEX(Tendina_Data,SERVIZIO!$A$2)),1),"Settore",INDEX(Tendina_Settori,SERVIZIO!$A$3))&lt;&gt;"",INDEX(Tendina_Settori,SERVIZIO!$A$3)=$B467)=TRUE,GETPIVOTDATA(CONCATENATE(INDEX(Tendina_Indicatori_Grafico,SERVIZIO!$A$1)),$A$1,"Brand",$A467,"Data",DATE(YEAR(INDEX(Tendina_Data,SERVIZIO!$A$2)),MONTH(INDEX(Tendina_Data,SERVIZIO!$A$2)),1),"Settore",INDEX(Tendina_Settori,SERVIZIO!$A$3)),"")),"")</f>
        <v/>
      </c>
      <c r="AH467" s="31" t="str">
        <f ca="1">IF(AG467&lt;&gt;"",AG467-(COUNTIF($AG$4:AG467,AG467)/10000),"")</f>
        <v/>
      </c>
      <c r="AI467" s="31" t="str">
        <f t="shared" ca="1" si="23"/>
        <v/>
      </c>
      <c r="AJ467" s="31"/>
      <c r="AK467" s="31">
        <v>464</v>
      </c>
      <c r="AL467" s="31" t="str">
        <f t="shared" ca="1" si="21"/>
        <v/>
      </c>
      <c r="AM467" s="31" t="str">
        <f t="shared" ca="1" si="22"/>
        <v/>
      </c>
      <c r="AN467" s="31" t="str">
        <f ca="1">IF(INDEX(Tendina_Brand_per_Settore,SERVIZIO!$A$4)=$AL467,$AM467,"")</f>
        <v/>
      </c>
    </row>
    <row r="468" spans="33:40" x14ac:dyDescent="0.25">
      <c r="AG468" s="31" t="str">
        <f ca="1">IFERROR(IF(SERVIZIO!$A$3=1,IF(GETPIVOTDATA(CONCATENATE(INDEX(Tendina_Indicatori_Grafico,SERVIZIO!$A$1)),$A$1,"Brand",$A468,"Data",DATE(YEAR(INDEX(Tendina_Data,SERVIZIO!$A$2)),MONTH(INDEX(Tendina_Data,SERVIZIO!$A$2)),1),"Settore",$B468)&lt;&gt;"",GETPIVOTDATA(CONCATENATE(INDEX(Tendina_Indicatori_Grafico,SERVIZIO!$A$1)),$A$1,"Brand",$A468,"Data",DATE(YEAR(INDEX(Tendina_Data,SERVIZIO!$A$2)),MONTH(INDEX(Tendina_Data,SERVIZIO!$A$2)),1),"Settore",$B468),""),IF(AND(GETPIVOTDATA(CONCATENATE(INDEX(Tendina_Indicatori_Grafico,SERVIZIO!$A$1)),$A$1,"Brand",$A468,"Data",DATE(YEAR(INDEX(Tendina_Data,SERVIZIO!$A$2)),MONTH(INDEX(Tendina_Data,SERVIZIO!$A$2)),1),"Settore",INDEX(Tendina_Settori,SERVIZIO!$A$3))&lt;&gt;"",INDEX(Tendina_Settori,SERVIZIO!$A$3)=$B468)=TRUE,GETPIVOTDATA(CONCATENATE(INDEX(Tendina_Indicatori_Grafico,SERVIZIO!$A$1)),$A$1,"Brand",$A468,"Data",DATE(YEAR(INDEX(Tendina_Data,SERVIZIO!$A$2)),MONTH(INDEX(Tendina_Data,SERVIZIO!$A$2)),1),"Settore",INDEX(Tendina_Settori,SERVIZIO!$A$3)),"")),"")</f>
        <v/>
      </c>
      <c r="AH468" s="31" t="str">
        <f ca="1">IF(AG468&lt;&gt;"",AG468-(COUNTIF($AG$4:AG468,AG468)/10000),"")</f>
        <v/>
      </c>
      <c r="AI468" s="31" t="str">
        <f t="shared" ca="1" si="23"/>
        <v/>
      </c>
      <c r="AJ468" s="31"/>
      <c r="AK468" s="31">
        <v>465</v>
      </c>
      <c r="AL468" s="31" t="str">
        <f t="shared" ca="1" si="21"/>
        <v/>
      </c>
      <c r="AM468" s="31" t="str">
        <f t="shared" ca="1" si="22"/>
        <v/>
      </c>
      <c r="AN468" s="31" t="str">
        <f ca="1">IF(INDEX(Tendina_Brand_per_Settore,SERVIZIO!$A$4)=$AL468,$AM468,"")</f>
        <v/>
      </c>
    </row>
    <row r="469" spans="33:40" x14ac:dyDescent="0.25">
      <c r="AG469" s="31" t="str">
        <f ca="1">IFERROR(IF(SERVIZIO!$A$3=1,IF(GETPIVOTDATA(CONCATENATE(INDEX(Tendina_Indicatori_Grafico,SERVIZIO!$A$1)),$A$1,"Brand",$A469,"Data",DATE(YEAR(INDEX(Tendina_Data,SERVIZIO!$A$2)),MONTH(INDEX(Tendina_Data,SERVIZIO!$A$2)),1),"Settore",$B469)&lt;&gt;"",GETPIVOTDATA(CONCATENATE(INDEX(Tendina_Indicatori_Grafico,SERVIZIO!$A$1)),$A$1,"Brand",$A469,"Data",DATE(YEAR(INDEX(Tendina_Data,SERVIZIO!$A$2)),MONTH(INDEX(Tendina_Data,SERVIZIO!$A$2)),1),"Settore",$B469),""),IF(AND(GETPIVOTDATA(CONCATENATE(INDEX(Tendina_Indicatori_Grafico,SERVIZIO!$A$1)),$A$1,"Brand",$A469,"Data",DATE(YEAR(INDEX(Tendina_Data,SERVIZIO!$A$2)),MONTH(INDEX(Tendina_Data,SERVIZIO!$A$2)),1),"Settore",INDEX(Tendina_Settori,SERVIZIO!$A$3))&lt;&gt;"",INDEX(Tendina_Settori,SERVIZIO!$A$3)=$B469)=TRUE,GETPIVOTDATA(CONCATENATE(INDEX(Tendina_Indicatori_Grafico,SERVIZIO!$A$1)),$A$1,"Brand",$A469,"Data",DATE(YEAR(INDEX(Tendina_Data,SERVIZIO!$A$2)),MONTH(INDEX(Tendina_Data,SERVIZIO!$A$2)),1),"Settore",INDEX(Tendina_Settori,SERVIZIO!$A$3)),"")),"")</f>
        <v/>
      </c>
      <c r="AH469" s="31" t="str">
        <f ca="1">IF(AG469&lt;&gt;"",AG469-(COUNTIF($AG$4:AG469,AG469)/10000),"")</f>
        <v/>
      </c>
      <c r="AI469" s="31" t="str">
        <f t="shared" ca="1" si="23"/>
        <v/>
      </c>
      <c r="AJ469" s="31"/>
      <c r="AK469" s="31">
        <v>466</v>
      </c>
      <c r="AL469" s="31" t="str">
        <f t="shared" ca="1" si="21"/>
        <v/>
      </c>
      <c r="AM469" s="31" t="str">
        <f t="shared" ca="1" si="22"/>
        <v/>
      </c>
      <c r="AN469" s="31" t="str">
        <f ca="1">IF(INDEX(Tendina_Brand_per_Settore,SERVIZIO!$A$4)=$AL469,$AM469,"")</f>
        <v/>
      </c>
    </row>
    <row r="470" spans="33:40" x14ac:dyDescent="0.25">
      <c r="AG470" s="31" t="str">
        <f ca="1">IFERROR(IF(SERVIZIO!$A$3=1,IF(GETPIVOTDATA(CONCATENATE(INDEX(Tendina_Indicatori_Grafico,SERVIZIO!$A$1)),$A$1,"Brand",$A470,"Data",DATE(YEAR(INDEX(Tendina_Data,SERVIZIO!$A$2)),MONTH(INDEX(Tendina_Data,SERVIZIO!$A$2)),1),"Settore",$B470)&lt;&gt;"",GETPIVOTDATA(CONCATENATE(INDEX(Tendina_Indicatori_Grafico,SERVIZIO!$A$1)),$A$1,"Brand",$A470,"Data",DATE(YEAR(INDEX(Tendina_Data,SERVIZIO!$A$2)),MONTH(INDEX(Tendina_Data,SERVIZIO!$A$2)),1),"Settore",$B470),""),IF(AND(GETPIVOTDATA(CONCATENATE(INDEX(Tendina_Indicatori_Grafico,SERVIZIO!$A$1)),$A$1,"Brand",$A470,"Data",DATE(YEAR(INDEX(Tendina_Data,SERVIZIO!$A$2)),MONTH(INDEX(Tendina_Data,SERVIZIO!$A$2)),1),"Settore",INDEX(Tendina_Settori,SERVIZIO!$A$3))&lt;&gt;"",INDEX(Tendina_Settori,SERVIZIO!$A$3)=$B470)=TRUE,GETPIVOTDATA(CONCATENATE(INDEX(Tendina_Indicatori_Grafico,SERVIZIO!$A$1)),$A$1,"Brand",$A470,"Data",DATE(YEAR(INDEX(Tendina_Data,SERVIZIO!$A$2)),MONTH(INDEX(Tendina_Data,SERVIZIO!$A$2)),1),"Settore",INDEX(Tendina_Settori,SERVIZIO!$A$3)),"")),"")</f>
        <v/>
      </c>
      <c r="AH470" s="31" t="str">
        <f ca="1">IF(AG470&lt;&gt;"",AG470-(COUNTIF($AG$4:AG470,AG470)/10000),"")</f>
        <v/>
      </c>
      <c r="AI470" s="31" t="str">
        <f t="shared" ca="1" si="23"/>
        <v/>
      </c>
      <c r="AJ470" s="31"/>
      <c r="AK470" s="31">
        <v>467</v>
      </c>
      <c r="AL470" s="31" t="str">
        <f t="shared" ca="1" si="21"/>
        <v/>
      </c>
      <c r="AM470" s="31" t="str">
        <f t="shared" ca="1" si="22"/>
        <v/>
      </c>
      <c r="AN470" s="31" t="str">
        <f ca="1">IF(INDEX(Tendina_Brand_per_Settore,SERVIZIO!$A$4)=$AL470,$AM470,"")</f>
        <v/>
      </c>
    </row>
    <row r="471" spans="33:40" x14ac:dyDescent="0.25">
      <c r="AG471" s="31" t="str">
        <f ca="1">IFERROR(IF(SERVIZIO!$A$3=1,IF(GETPIVOTDATA(CONCATENATE(INDEX(Tendina_Indicatori_Grafico,SERVIZIO!$A$1)),$A$1,"Brand",$A471,"Data",DATE(YEAR(INDEX(Tendina_Data,SERVIZIO!$A$2)),MONTH(INDEX(Tendina_Data,SERVIZIO!$A$2)),1),"Settore",$B471)&lt;&gt;"",GETPIVOTDATA(CONCATENATE(INDEX(Tendina_Indicatori_Grafico,SERVIZIO!$A$1)),$A$1,"Brand",$A471,"Data",DATE(YEAR(INDEX(Tendina_Data,SERVIZIO!$A$2)),MONTH(INDEX(Tendina_Data,SERVIZIO!$A$2)),1),"Settore",$B471),""),IF(AND(GETPIVOTDATA(CONCATENATE(INDEX(Tendina_Indicatori_Grafico,SERVIZIO!$A$1)),$A$1,"Brand",$A471,"Data",DATE(YEAR(INDEX(Tendina_Data,SERVIZIO!$A$2)),MONTH(INDEX(Tendina_Data,SERVIZIO!$A$2)),1),"Settore",INDEX(Tendina_Settori,SERVIZIO!$A$3))&lt;&gt;"",INDEX(Tendina_Settori,SERVIZIO!$A$3)=$B471)=TRUE,GETPIVOTDATA(CONCATENATE(INDEX(Tendina_Indicatori_Grafico,SERVIZIO!$A$1)),$A$1,"Brand",$A471,"Data",DATE(YEAR(INDEX(Tendina_Data,SERVIZIO!$A$2)),MONTH(INDEX(Tendina_Data,SERVIZIO!$A$2)),1),"Settore",INDEX(Tendina_Settori,SERVIZIO!$A$3)),"")),"")</f>
        <v/>
      </c>
      <c r="AH471" s="31" t="str">
        <f ca="1">IF(AG471&lt;&gt;"",AG471-(COUNTIF($AG$4:AG471,AG471)/10000),"")</f>
        <v/>
      </c>
      <c r="AI471" s="31" t="str">
        <f t="shared" ca="1" si="23"/>
        <v/>
      </c>
      <c r="AJ471" s="31"/>
      <c r="AK471" s="31">
        <v>468</v>
      </c>
      <c r="AL471" s="31" t="str">
        <f t="shared" ca="1" si="21"/>
        <v/>
      </c>
      <c r="AM471" s="31" t="str">
        <f t="shared" ca="1" si="22"/>
        <v/>
      </c>
      <c r="AN471" s="31" t="str">
        <f ca="1">IF(INDEX(Tendina_Brand_per_Settore,SERVIZIO!$A$4)=$AL471,$AM471,"")</f>
        <v/>
      </c>
    </row>
    <row r="472" spans="33:40" x14ac:dyDescent="0.25">
      <c r="AG472" s="31" t="str">
        <f ca="1">IFERROR(IF(SERVIZIO!$A$3=1,IF(GETPIVOTDATA(CONCATENATE(INDEX(Tendina_Indicatori_Grafico,SERVIZIO!$A$1)),$A$1,"Brand",$A472,"Data",DATE(YEAR(INDEX(Tendina_Data,SERVIZIO!$A$2)),MONTH(INDEX(Tendina_Data,SERVIZIO!$A$2)),1),"Settore",$B472)&lt;&gt;"",GETPIVOTDATA(CONCATENATE(INDEX(Tendina_Indicatori_Grafico,SERVIZIO!$A$1)),$A$1,"Brand",$A472,"Data",DATE(YEAR(INDEX(Tendina_Data,SERVIZIO!$A$2)),MONTH(INDEX(Tendina_Data,SERVIZIO!$A$2)),1),"Settore",$B472),""),IF(AND(GETPIVOTDATA(CONCATENATE(INDEX(Tendina_Indicatori_Grafico,SERVIZIO!$A$1)),$A$1,"Brand",$A472,"Data",DATE(YEAR(INDEX(Tendina_Data,SERVIZIO!$A$2)),MONTH(INDEX(Tendina_Data,SERVIZIO!$A$2)),1),"Settore",INDEX(Tendina_Settori,SERVIZIO!$A$3))&lt;&gt;"",INDEX(Tendina_Settori,SERVIZIO!$A$3)=$B472)=TRUE,GETPIVOTDATA(CONCATENATE(INDEX(Tendina_Indicatori_Grafico,SERVIZIO!$A$1)),$A$1,"Brand",$A472,"Data",DATE(YEAR(INDEX(Tendina_Data,SERVIZIO!$A$2)),MONTH(INDEX(Tendina_Data,SERVIZIO!$A$2)),1),"Settore",INDEX(Tendina_Settori,SERVIZIO!$A$3)),"")),"")</f>
        <v/>
      </c>
      <c r="AH472" s="31" t="str">
        <f ca="1">IF(AG472&lt;&gt;"",AG472-(COUNTIF($AG$4:AG472,AG472)/10000),"")</f>
        <v/>
      </c>
      <c r="AI472" s="31" t="str">
        <f t="shared" ca="1" si="23"/>
        <v/>
      </c>
      <c r="AJ472" s="31"/>
      <c r="AK472" s="31">
        <v>469</v>
      </c>
      <c r="AL472" s="31" t="str">
        <f t="shared" ca="1" si="21"/>
        <v/>
      </c>
      <c r="AM472" s="31" t="str">
        <f t="shared" ca="1" si="22"/>
        <v/>
      </c>
      <c r="AN472" s="31" t="str">
        <f ca="1">IF(INDEX(Tendina_Brand_per_Settore,SERVIZIO!$A$4)=$AL472,$AM472,"")</f>
        <v/>
      </c>
    </row>
    <row r="473" spans="33:40" x14ac:dyDescent="0.25">
      <c r="AG473" s="31" t="str">
        <f ca="1">IFERROR(IF(SERVIZIO!$A$3=1,IF(GETPIVOTDATA(CONCATENATE(INDEX(Tendina_Indicatori_Grafico,SERVIZIO!$A$1)),$A$1,"Brand",$A473,"Data",DATE(YEAR(INDEX(Tendina_Data,SERVIZIO!$A$2)),MONTH(INDEX(Tendina_Data,SERVIZIO!$A$2)),1),"Settore",$B473)&lt;&gt;"",GETPIVOTDATA(CONCATENATE(INDEX(Tendina_Indicatori_Grafico,SERVIZIO!$A$1)),$A$1,"Brand",$A473,"Data",DATE(YEAR(INDEX(Tendina_Data,SERVIZIO!$A$2)),MONTH(INDEX(Tendina_Data,SERVIZIO!$A$2)),1),"Settore",$B473),""),IF(AND(GETPIVOTDATA(CONCATENATE(INDEX(Tendina_Indicatori_Grafico,SERVIZIO!$A$1)),$A$1,"Brand",$A473,"Data",DATE(YEAR(INDEX(Tendina_Data,SERVIZIO!$A$2)),MONTH(INDEX(Tendina_Data,SERVIZIO!$A$2)),1),"Settore",INDEX(Tendina_Settori,SERVIZIO!$A$3))&lt;&gt;"",INDEX(Tendina_Settori,SERVIZIO!$A$3)=$B473)=TRUE,GETPIVOTDATA(CONCATENATE(INDEX(Tendina_Indicatori_Grafico,SERVIZIO!$A$1)),$A$1,"Brand",$A473,"Data",DATE(YEAR(INDEX(Tendina_Data,SERVIZIO!$A$2)),MONTH(INDEX(Tendina_Data,SERVIZIO!$A$2)),1),"Settore",INDEX(Tendina_Settori,SERVIZIO!$A$3)),"")),"")</f>
        <v/>
      </c>
      <c r="AH473" s="31" t="str">
        <f ca="1">IF(AG473&lt;&gt;"",AG473-(COUNTIF($AG$4:AG473,AG473)/10000),"")</f>
        <v/>
      </c>
      <c r="AI473" s="31" t="str">
        <f t="shared" ca="1" si="23"/>
        <v/>
      </c>
      <c r="AJ473" s="31"/>
      <c r="AK473" s="31">
        <v>470</v>
      </c>
      <c r="AL473" s="31" t="str">
        <f t="shared" ca="1" si="21"/>
        <v/>
      </c>
      <c r="AM473" s="31" t="str">
        <f t="shared" ca="1" si="22"/>
        <v/>
      </c>
      <c r="AN473" s="31" t="str">
        <f ca="1">IF(INDEX(Tendina_Brand_per_Settore,SERVIZIO!$A$4)=$AL473,$AM473,"")</f>
        <v/>
      </c>
    </row>
    <row r="474" spans="33:40" x14ac:dyDescent="0.25">
      <c r="AG474" s="31" t="str">
        <f ca="1">IFERROR(IF(SERVIZIO!$A$3=1,IF(GETPIVOTDATA(CONCATENATE(INDEX(Tendina_Indicatori_Grafico,SERVIZIO!$A$1)),$A$1,"Brand",$A474,"Data",DATE(YEAR(INDEX(Tendina_Data,SERVIZIO!$A$2)),MONTH(INDEX(Tendina_Data,SERVIZIO!$A$2)),1),"Settore",$B474)&lt;&gt;"",GETPIVOTDATA(CONCATENATE(INDEX(Tendina_Indicatori_Grafico,SERVIZIO!$A$1)),$A$1,"Brand",$A474,"Data",DATE(YEAR(INDEX(Tendina_Data,SERVIZIO!$A$2)),MONTH(INDEX(Tendina_Data,SERVIZIO!$A$2)),1),"Settore",$B474),""),IF(AND(GETPIVOTDATA(CONCATENATE(INDEX(Tendina_Indicatori_Grafico,SERVIZIO!$A$1)),$A$1,"Brand",$A474,"Data",DATE(YEAR(INDEX(Tendina_Data,SERVIZIO!$A$2)),MONTH(INDEX(Tendina_Data,SERVIZIO!$A$2)),1),"Settore",INDEX(Tendina_Settori,SERVIZIO!$A$3))&lt;&gt;"",INDEX(Tendina_Settori,SERVIZIO!$A$3)=$B474)=TRUE,GETPIVOTDATA(CONCATENATE(INDEX(Tendina_Indicatori_Grafico,SERVIZIO!$A$1)),$A$1,"Brand",$A474,"Data",DATE(YEAR(INDEX(Tendina_Data,SERVIZIO!$A$2)),MONTH(INDEX(Tendina_Data,SERVIZIO!$A$2)),1),"Settore",INDEX(Tendina_Settori,SERVIZIO!$A$3)),"")),"")</f>
        <v/>
      </c>
      <c r="AH474" s="31" t="str">
        <f ca="1">IF(AG474&lt;&gt;"",AG474-(COUNTIF($AG$4:AG474,AG474)/10000),"")</f>
        <v/>
      </c>
      <c r="AI474" s="31" t="str">
        <f t="shared" ca="1" si="23"/>
        <v/>
      </c>
      <c r="AJ474" s="31"/>
      <c r="AK474" s="31">
        <v>471</v>
      </c>
      <c r="AL474" s="31" t="str">
        <f t="shared" ca="1" si="21"/>
        <v/>
      </c>
      <c r="AM474" s="31" t="str">
        <f t="shared" ca="1" si="22"/>
        <v/>
      </c>
      <c r="AN474" s="31" t="str">
        <f ca="1">IF(INDEX(Tendina_Brand_per_Settore,SERVIZIO!$A$4)=$AL474,$AM474,"")</f>
        <v/>
      </c>
    </row>
    <row r="475" spans="33:40" x14ac:dyDescent="0.25">
      <c r="AG475" s="31" t="str">
        <f ca="1">IFERROR(IF(SERVIZIO!$A$3=1,IF(GETPIVOTDATA(CONCATENATE(INDEX(Tendina_Indicatori_Grafico,SERVIZIO!$A$1)),$A$1,"Brand",$A475,"Data",DATE(YEAR(INDEX(Tendina_Data,SERVIZIO!$A$2)),MONTH(INDEX(Tendina_Data,SERVIZIO!$A$2)),1),"Settore",$B475)&lt;&gt;"",GETPIVOTDATA(CONCATENATE(INDEX(Tendina_Indicatori_Grafico,SERVIZIO!$A$1)),$A$1,"Brand",$A475,"Data",DATE(YEAR(INDEX(Tendina_Data,SERVIZIO!$A$2)),MONTH(INDEX(Tendina_Data,SERVIZIO!$A$2)),1),"Settore",$B475),""),IF(AND(GETPIVOTDATA(CONCATENATE(INDEX(Tendina_Indicatori_Grafico,SERVIZIO!$A$1)),$A$1,"Brand",$A475,"Data",DATE(YEAR(INDEX(Tendina_Data,SERVIZIO!$A$2)),MONTH(INDEX(Tendina_Data,SERVIZIO!$A$2)),1),"Settore",INDEX(Tendina_Settori,SERVIZIO!$A$3))&lt;&gt;"",INDEX(Tendina_Settori,SERVIZIO!$A$3)=$B475)=TRUE,GETPIVOTDATA(CONCATENATE(INDEX(Tendina_Indicatori_Grafico,SERVIZIO!$A$1)),$A$1,"Brand",$A475,"Data",DATE(YEAR(INDEX(Tendina_Data,SERVIZIO!$A$2)),MONTH(INDEX(Tendina_Data,SERVIZIO!$A$2)),1),"Settore",INDEX(Tendina_Settori,SERVIZIO!$A$3)),"")),"")</f>
        <v/>
      </c>
      <c r="AH475" s="31" t="str">
        <f ca="1">IF(AG475&lt;&gt;"",AG475-(COUNTIF($AG$4:AG475,AG475)/10000),"")</f>
        <v/>
      </c>
      <c r="AI475" s="31" t="str">
        <f t="shared" ca="1" si="23"/>
        <v/>
      </c>
      <c r="AJ475" s="31"/>
      <c r="AK475" s="31">
        <v>472</v>
      </c>
      <c r="AL475" s="31" t="str">
        <f t="shared" ca="1" si="21"/>
        <v/>
      </c>
      <c r="AM475" s="31" t="str">
        <f t="shared" ca="1" si="22"/>
        <v/>
      </c>
      <c r="AN475" s="31" t="str">
        <f ca="1">IF(INDEX(Tendina_Brand_per_Settore,SERVIZIO!$A$4)=$AL475,$AM475,"")</f>
        <v/>
      </c>
    </row>
    <row r="476" spans="33:40" x14ac:dyDescent="0.25">
      <c r="AG476" s="31" t="str">
        <f ca="1">IFERROR(IF(SERVIZIO!$A$3=1,IF(GETPIVOTDATA(CONCATENATE(INDEX(Tendina_Indicatori_Grafico,SERVIZIO!$A$1)),$A$1,"Brand",$A476,"Data",DATE(YEAR(INDEX(Tendina_Data,SERVIZIO!$A$2)),MONTH(INDEX(Tendina_Data,SERVIZIO!$A$2)),1),"Settore",$B476)&lt;&gt;"",GETPIVOTDATA(CONCATENATE(INDEX(Tendina_Indicatori_Grafico,SERVIZIO!$A$1)),$A$1,"Brand",$A476,"Data",DATE(YEAR(INDEX(Tendina_Data,SERVIZIO!$A$2)),MONTH(INDEX(Tendina_Data,SERVIZIO!$A$2)),1),"Settore",$B476),""),IF(AND(GETPIVOTDATA(CONCATENATE(INDEX(Tendina_Indicatori_Grafico,SERVIZIO!$A$1)),$A$1,"Brand",$A476,"Data",DATE(YEAR(INDEX(Tendina_Data,SERVIZIO!$A$2)),MONTH(INDEX(Tendina_Data,SERVIZIO!$A$2)),1),"Settore",INDEX(Tendina_Settori,SERVIZIO!$A$3))&lt;&gt;"",INDEX(Tendina_Settori,SERVIZIO!$A$3)=$B476)=TRUE,GETPIVOTDATA(CONCATENATE(INDEX(Tendina_Indicatori_Grafico,SERVIZIO!$A$1)),$A$1,"Brand",$A476,"Data",DATE(YEAR(INDEX(Tendina_Data,SERVIZIO!$A$2)),MONTH(INDEX(Tendina_Data,SERVIZIO!$A$2)),1),"Settore",INDEX(Tendina_Settori,SERVIZIO!$A$3)),"")),"")</f>
        <v/>
      </c>
      <c r="AH476" s="31" t="str">
        <f ca="1">IF(AG476&lt;&gt;"",AG476-(COUNTIF($AG$4:AG476,AG476)/10000),"")</f>
        <v/>
      </c>
      <c r="AI476" s="31" t="str">
        <f t="shared" ca="1" si="23"/>
        <v/>
      </c>
      <c r="AJ476" s="31"/>
      <c r="AK476" s="31">
        <v>473</v>
      </c>
      <c r="AL476" s="31" t="str">
        <f t="shared" ca="1" si="21"/>
        <v/>
      </c>
      <c r="AM476" s="31" t="str">
        <f t="shared" ca="1" si="22"/>
        <v/>
      </c>
      <c r="AN476" s="31" t="str">
        <f ca="1">IF(INDEX(Tendina_Brand_per_Settore,SERVIZIO!$A$4)=$AL476,$AM476,"")</f>
        <v/>
      </c>
    </row>
    <row r="477" spans="33:40" x14ac:dyDescent="0.25">
      <c r="AG477" s="31" t="str">
        <f ca="1">IFERROR(IF(SERVIZIO!$A$3=1,IF(GETPIVOTDATA(CONCATENATE(INDEX(Tendina_Indicatori_Grafico,SERVIZIO!$A$1)),$A$1,"Brand",$A477,"Data",DATE(YEAR(INDEX(Tendina_Data,SERVIZIO!$A$2)),MONTH(INDEX(Tendina_Data,SERVIZIO!$A$2)),1),"Settore",$B477)&lt;&gt;"",GETPIVOTDATA(CONCATENATE(INDEX(Tendina_Indicatori_Grafico,SERVIZIO!$A$1)),$A$1,"Brand",$A477,"Data",DATE(YEAR(INDEX(Tendina_Data,SERVIZIO!$A$2)),MONTH(INDEX(Tendina_Data,SERVIZIO!$A$2)),1),"Settore",$B477),""),IF(AND(GETPIVOTDATA(CONCATENATE(INDEX(Tendina_Indicatori_Grafico,SERVIZIO!$A$1)),$A$1,"Brand",$A477,"Data",DATE(YEAR(INDEX(Tendina_Data,SERVIZIO!$A$2)),MONTH(INDEX(Tendina_Data,SERVIZIO!$A$2)),1),"Settore",INDEX(Tendina_Settori,SERVIZIO!$A$3))&lt;&gt;"",INDEX(Tendina_Settori,SERVIZIO!$A$3)=$B477)=TRUE,GETPIVOTDATA(CONCATENATE(INDEX(Tendina_Indicatori_Grafico,SERVIZIO!$A$1)),$A$1,"Brand",$A477,"Data",DATE(YEAR(INDEX(Tendina_Data,SERVIZIO!$A$2)),MONTH(INDEX(Tendina_Data,SERVIZIO!$A$2)),1),"Settore",INDEX(Tendina_Settori,SERVIZIO!$A$3)),"")),"")</f>
        <v/>
      </c>
      <c r="AH477" s="31" t="str">
        <f ca="1">IF(AG477&lt;&gt;"",AG477-(COUNTIF($AG$4:AG477,AG477)/10000),"")</f>
        <v/>
      </c>
      <c r="AI477" s="31" t="str">
        <f t="shared" ca="1" si="23"/>
        <v/>
      </c>
      <c r="AJ477" s="31"/>
      <c r="AK477" s="31">
        <v>474</v>
      </c>
      <c r="AL477" s="31" t="str">
        <f t="shared" ca="1" si="21"/>
        <v/>
      </c>
      <c r="AM477" s="31" t="str">
        <f t="shared" ca="1" si="22"/>
        <v/>
      </c>
      <c r="AN477" s="31" t="str">
        <f ca="1">IF(INDEX(Tendina_Brand_per_Settore,SERVIZIO!$A$4)=$AL477,$AM477,"")</f>
        <v/>
      </c>
    </row>
    <row r="478" spans="33:40" x14ac:dyDescent="0.25">
      <c r="AG478" s="31" t="str">
        <f ca="1">IFERROR(IF(SERVIZIO!$A$3=1,IF(GETPIVOTDATA(CONCATENATE(INDEX(Tendina_Indicatori_Grafico,SERVIZIO!$A$1)),$A$1,"Brand",$A478,"Data",DATE(YEAR(INDEX(Tendina_Data,SERVIZIO!$A$2)),MONTH(INDEX(Tendina_Data,SERVIZIO!$A$2)),1),"Settore",$B478)&lt;&gt;"",GETPIVOTDATA(CONCATENATE(INDEX(Tendina_Indicatori_Grafico,SERVIZIO!$A$1)),$A$1,"Brand",$A478,"Data",DATE(YEAR(INDEX(Tendina_Data,SERVIZIO!$A$2)),MONTH(INDEX(Tendina_Data,SERVIZIO!$A$2)),1),"Settore",$B478),""),IF(AND(GETPIVOTDATA(CONCATENATE(INDEX(Tendina_Indicatori_Grafico,SERVIZIO!$A$1)),$A$1,"Brand",$A478,"Data",DATE(YEAR(INDEX(Tendina_Data,SERVIZIO!$A$2)),MONTH(INDEX(Tendina_Data,SERVIZIO!$A$2)),1),"Settore",INDEX(Tendina_Settori,SERVIZIO!$A$3))&lt;&gt;"",INDEX(Tendina_Settori,SERVIZIO!$A$3)=$B478)=TRUE,GETPIVOTDATA(CONCATENATE(INDEX(Tendina_Indicatori_Grafico,SERVIZIO!$A$1)),$A$1,"Brand",$A478,"Data",DATE(YEAR(INDEX(Tendina_Data,SERVIZIO!$A$2)),MONTH(INDEX(Tendina_Data,SERVIZIO!$A$2)),1),"Settore",INDEX(Tendina_Settori,SERVIZIO!$A$3)),"")),"")</f>
        <v/>
      </c>
      <c r="AH478" s="31" t="str">
        <f ca="1">IF(AG478&lt;&gt;"",AG478-(COUNTIF($AG$4:AG478,AG478)/10000),"")</f>
        <v/>
      </c>
      <c r="AI478" s="31" t="str">
        <f t="shared" ca="1" si="23"/>
        <v/>
      </c>
      <c r="AJ478" s="31"/>
      <c r="AK478" s="31">
        <v>475</v>
      </c>
      <c r="AL478" s="31" t="str">
        <f t="shared" ca="1" si="21"/>
        <v/>
      </c>
      <c r="AM478" s="31" t="str">
        <f t="shared" ca="1" si="22"/>
        <v/>
      </c>
      <c r="AN478" s="31" t="str">
        <f ca="1">IF(INDEX(Tendina_Brand_per_Settore,SERVIZIO!$A$4)=$AL478,$AM478,"")</f>
        <v/>
      </c>
    </row>
    <row r="479" spans="33:40" x14ac:dyDescent="0.25">
      <c r="AG479" s="31" t="str">
        <f ca="1">IFERROR(IF(SERVIZIO!$A$3=1,IF(GETPIVOTDATA(CONCATENATE(INDEX(Tendina_Indicatori_Grafico,SERVIZIO!$A$1)),$A$1,"Brand",$A479,"Data",DATE(YEAR(INDEX(Tendina_Data,SERVIZIO!$A$2)),MONTH(INDEX(Tendina_Data,SERVIZIO!$A$2)),1),"Settore",$B479)&lt;&gt;"",GETPIVOTDATA(CONCATENATE(INDEX(Tendina_Indicatori_Grafico,SERVIZIO!$A$1)),$A$1,"Brand",$A479,"Data",DATE(YEAR(INDEX(Tendina_Data,SERVIZIO!$A$2)),MONTH(INDEX(Tendina_Data,SERVIZIO!$A$2)),1),"Settore",$B479),""),IF(AND(GETPIVOTDATA(CONCATENATE(INDEX(Tendina_Indicatori_Grafico,SERVIZIO!$A$1)),$A$1,"Brand",$A479,"Data",DATE(YEAR(INDEX(Tendina_Data,SERVIZIO!$A$2)),MONTH(INDEX(Tendina_Data,SERVIZIO!$A$2)),1),"Settore",INDEX(Tendina_Settori,SERVIZIO!$A$3))&lt;&gt;"",INDEX(Tendina_Settori,SERVIZIO!$A$3)=$B479)=TRUE,GETPIVOTDATA(CONCATENATE(INDEX(Tendina_Indicatori_Grafico,SERVIZIO!$A$1)),$A$1,"Brand",$A479,"Data",DATE(YEAR(INDEX(Tendina_Data,SERVIZIO!$A$2)),MONTH(INDEX(Tendina_Data,SERVIZIO!$A$2)),1),"Settore",INDEX(Tendina_Settori,SERVIZIO!$A$3)),"")),"")</f>
        <v/>
      </c>
      <c r="AH479" s="31" t="str">
        <f ca="1">IF(AG479&lt;&gt;"",AG479-(COUNTIF($AG$4:AG479,AG479)/10000),"")</f>
        <v/>
      </c>
      <c r="AI479" s="31" t="str">
        <f t="shared" ca="1" si="23"/>
        <v/>
      </c>
      <c r="AJ479" s="31"/>
      <c r="AK479" s="31">
        <v>476</v>
      </c>
      <c r="AL479" s="31" t="str">
        <f t="shared" ca="1" si="21"/>
        <v/>
      </c>
      <c r="AM479" s="31" t="str">
        <f t="shared" ca="1" si="22"/>
        <v/>
      </c>
      <c r="AN479" s="31" t="str">
        <f ca="1">IF(INDEX(Tendina_Brand_per_Settore,SERVIZIO!$A$4)=$AL479,$AM479,"")</f>
        <v/>
      </c>
    </row>
    <row r="480" spans="33:40" x14ac:dyDescent="0.25">
      <c r="AG480" s="31" t="str">
        <f ca="1">IFERROR(IF(SERVIZIO!$A$3=1,IF(GETPIVOTDATA(CONCATENATE(INDEX(Tendina_Indicatori_Grafico,SERVIZIO!$A$1)),$A$1,"Brand",$A480,"Data",DATE(YEAR(INDEX(Tendina_Data,SERVIZIO!$A$2)),MONTH(INDEX(Tendina_Data,SERVIZIO!$A$2)),1),"Settore",$B480)&lt;&gt;"",GETPIVOTDATA(CONCATENATE(INDEX(Tendina_Indicatori_Grafico,SERVIZIO!$A$1)),$A$1,"Brand",$A480,"Data",DATE(YEAR(INDEX(Tendina_Data,SERVIZIO!$A$2)),MONTH(INDEX(Tendina_Data,SERVIZIO!$A$2)),1),"Settore",$B480),""),IF(AND(GETPIVOTDATA(CONCATENATE(INDEX(Tendina_Indicatori_Grafico,SERVIZIO!$A$1)),$A$1,"Brand",$A480,"Data",DATE(YEAR(INDEX(Tendina_Data,SERVIZIO!$A$2)),MONTH(INDEX(Tendina_Data,SERVIZIO!$A$2)),1),"Settore",INDEX(Tendina_Settori,SERVIZIO!$A$3))&lt;&gt;"",INDEX(Tendina_Settori,SERVIZIO!$A$3)=$B480)=TRUE,GETPIVOTDATA(CONCATENATE(INDEX(Tendina_Indicatori_Grafico,SERVIZIO!$A$1)),$A$1,"Brand",$A480,"Data",DATE(YEAR(INDEX(Tendina_Data,SERVIZIO!$A$2)),MONTH(INDEX(Tendina_Data,SERVIZIO!$A$2)),1),"Settore",INDEX(Tendina_Settori,SERVIZIO!$A$3)),"")),"")</f>
        <v/>
      </c>
      <c r="AH480" s="31" t="str">
        <f ca="1">IF(AG480&lt;&gt;"",AG480-(COUNTIF($AG$4:AG480,AG480)/10000),"")</f>
        <v/>
      </c>
      <c r="AI480" s="31" t="str">
        <f t="shared" ca="1" si="23"/>
        <v/>
      </c>
      <c r="AJ480" s="31"/>
      <c r="AK480" s="31">
        <v>477</v>
      </c>
      <c r="AL480" s="31" t="str">
        <f t="shared" ca="1" si="21"/>
        <v/>
      </c>
      <c r="AM480" s="31" t="str">
        <f t="shared" ca="1" si="22"/>
        <v/>
      </c>
      <c r="AN480" s="31" t="str">
        <f ca="1">IF(INDEX(Tendina_Brand_per_Settore,SERVIZIO!$A$4)=$AL480,$AM480,"")</f>
        <v/>
      </c>
    </row>
    <row r="481" spans="33:40" x14ac:dyDescent="0.25">
      <c r="AG481" s="31" t="str">
        <f ca="1">IFERROR(IF(SERVIZIO!$A$3=1,IF(GETPIVOTDATA(CONCATENATE(INDEX(Tendina_Indicatori_Grafico,SERVIZIO!$A$1)),$A$1,"Brand",$A481,"Data",DATE(YEAR(INDEX(Tendina_Data,SERVIZIO!$A$2)),MONTH(INDEX(Tendina_Data,SERVIZIO!$A$2)),1),"Settore",$B481)&lt;&gt;"",GETPIVOTDATA(CONCATENATE(INDEX(Tendina_Indicatori_Grafico,SERVIZIO!$A$1)),$A$1,"Brand",$A481,"Data",DATE(YEAR(INDEX(Tendina_Data,SERVIZIO!$A$2)),MONTH(INDEX(Tendina_Data,SERVIZIO!$A$2)),1),"Settore",$B481),""),IF(AND(GETPIVOTDATA(CONCATENATE(INDEX(Tendina_Indicatori_Grafico,SERVIZIO!$A$1)),$A$1,"Brand",$A481,"Data",DATE(YEAR(INDEX(Tendina_Data,SERVIZIO!$A$2)),MONTH(INDEX(Tendina_Data,SERVIZIO!$A$2)),1),"Settore",INDEX(Tendina_Settori,SERVIZIO!$A$3))&lt;&gt;"",INDEX(Tendina_Settori,SERVIZIO!$A$3)=$B481)=TRUE,GETPIVOTDATA(CONCATENATE(INDEX(Tendina_Indicatori_Grafico,SERVIZIO!$A$1)),$A$1,"Brand",$A481,"Data",DATE(YEAR(INDEX(Tendina_Data,SERVIZIO!$A$2)),MONTH(INDEX(Tendina_Data,SERVIZIO!$A$2)),1),"Settore",INDEX(Tendina_Settori,SERVIZIO!$A$3)),"")),"")</f>
        <v/>
      </c>
      <c r="AH481" s="31" t="str">
        <f ca="1">IF(AG481&lt;&gt;"",AG481-(COUNTIF($AG$4:AG481,AG481)/10000),"")</f>
        <v/>
      </c>
      <c r="AI481" s="31" t="str">
        <f t="shared" ca="1" si="23"/>
        <v/>
      </c>
      <c r="AJ481" s="31"/>
      <c r="AK481" s="31">
        <v>478</v>
      </c>
      <c r="AL481" s="31" t="str">
        <f t="shared" ca="1" si="21"/>
        <v/>
      </c>
      <c r="AM481" s="31" t="str">
        <f t="shared" ca="1" si="22"/>
        <v/>
      </c>
      <c r="AN481" s="31" t="str">
        <f ca="1">IF(INDEX(Tendina_Brand_per_Settore,SERVIZIO!$A$4)=$AL481,$AM481,"")</f>
        <v/>
      </c>
    </row>
    <row r="482" spans="33:40" x14ac:dyDescent="0.25">
      <c r="AG482" s="31" t="str">
        <f ca="1">IFERROR(IF(SERVIZIO!$A$3=1,IF(GETPIVOTDATA(CONCATENATE(INDEX(Tendina_Indicatori_Grafico,SERVIZIO!$A$1)),$A$1,"Brand",$A482,"Data",DATE(YEAR(INDEX(Tendina_Data,SERVIZIO!$A$2)),MONTH(INDEX(Tendina_Data,SERVIZIO!$A$2)),1),"Settore",$B482)&lt;&gt;"",GETPIVOTDATA(CONCATENATE(INDEX(Tendina_Indicatori_Grafico,SERVIZIO!$A$1)),$A$1,"Brand",$A482,"Data",DATE(YEAR(INDEX(Tendina_Data,SERVIZIO!$A$2)),MONTH(INDEX(Tendina_Data,SERVIZIO!$A$2)),1),"Settore",$B482),""),IF(AND(GETPIVOTDATA(CONCATENATE(INDEX(Tendina_Indicatori_Grafico,SERVIZIO!$A$1)),$A$1,"Brand",$A482,"Data",DATE(YEAR(INDEX(Tendina_Data,SERVIZIO!$A$2)),MONTH(INDEX(Tendina_Data,SERVIZIO!$A$2)),1),"Settore",INDEX(Tendina_Settori,SERVIZIO!$A$3))&lt;&gt;"",INDEX(Tendina_Settori,SERVIZIO!$A$3)=$B482)=TRUE,GETPIVOTDATA(CONCATENATE(INDEX(Tendina_Indicatori_Grafico,SERVIZIO!$A$1)),$A$1,"Brand",$A482,"Data",DATE(YEAR(INDEX(Tendina_Data,SERVIZIO!$A$2)),MONTH(INDEX(Tendina_Data,SERVIZIO!$A$2)),1),"Settore",INDEX(Tendina_Settori,SERVIZIO!$A$3)),"")),"")</f>
        <v/>
      </c>
      <c r="AH482" s="31" t="str">
        <f ca="1">IF(AG482&lt;&gt;"",AG482-(COUNTIF($AG$4:AG482,AG482)/10000),"")</f>
        <v/>
      </c>
      <c r="AI482" s="31" t="str">
        <f t="shared" ca="1" si="23"/>
        <v/>
      </c>
      <c r="AJ482" s="31"/>
      <c r="AK482" s="31">
        <v>479</v>
      </c>
      <c r="AL482" s="31" t="str">
        <f t="shared" ca="1" si="21"/>
        <v/>
      </c>
      <c r="AM482" s="31" t="str">
        <f t="shared" ca="1" si="22"/>
        <v/>
      </c>
      <c r="AN482" s="31" t="str">
        <f ca="1">IF(INDEX(Tendina_Brand_per_Settore,SERVIZIO!$A$4)=$AL482,$AM482,"")</f>
        <v/>
      </c>
    </row>
    <row r="483" spans="33:40" x14ac:dyDescent="0.25">
      <c r="AG483" s="31" t="str">
        <f ca="1">IFERROR(IF(SERVIZIO!$A$3=1,IF(GETPIVOTDATA(CONCATENATE(INDEX(Tendina_Indicatori_Grafico,SERVIZIO!$A$1)),$A$1,"Brand",$A483,"Data",DATE(YEAR(INDEX(Tendina_Data,SERVIZIO!$A$2)),MONTH(INDEX(Tendina_Data,SERVIZIO!$A$2)),1),"Settore",$B483)&lt;&gt;"",GETPIVOTDATA(CONCATENATE(INDEX(Tendina_Indicatori_Grafico,SERVIZIO!$A$1)),$A$1,"Brand",$A483,"Data",DATE(YEAR(INDEX(Tendina_Data,SERVIZIO!$A$2)),MONTH(INDEX(Tendina_Data,SERVIZIO!$A$2)),1),"Settore",$B483),""),IF(AND(GETPIVOTDATA(CONCATENATE(INDEX(Tendina_Indicatori_Grafico,SERVIZIO!$A$1)),$A$1,"Brand",$A483,"Data",DATE(YEAR(INDEX(Tendina_Data,SERVIZIO!$A$2)),MONTH(INDEX(Tendina_Data,SERVIZIO!$A$2)),1),"Settore",INDEX(Tendina_Settori,SERVIZIO!$A$3))&lt;&gt;"",INDEX(Tendina_Settori,SERVIZIO!$A$3)=$B483)=TRUE,GETPIVOTDATA(CONCATENATE(INDEX(Tendina_Indicatori_Grafico,SERVIZIO!$A$1)),$A$1,"Brand",$A483,"Data",DATE(YEAR(INDEX(Tendina_Data,SERVIZIO!$A$2)),MONTH(INDEX(Tendina_Data,SERVIZIO!$A$2)),1),"Settore",INDEX(Tendina_Settori,SERVIZIO!$A$3)),"")),"")</f>
        <v/>
      </c>
      <c r="AH483" s="31" t="str">
        <f ca="1">IF(AG483&lt;&gt;"",AG483-(COUNTIF($AG$4:AG483,AG483)/10000),"")</f>
        <v/>
      </c>
      <c r="AI483" s="31" t="str">
        <f t="shared" ca="1" si="23"/>
        <v/>
      </c>
      <c r="AJ483" s="31"/>
      <c r="AK483" s="31">
        <v>480</v>
      </c>
      <c r="AL483" s="31" t="str">
        <f t="shared" ca="1" si="21"/>
        <v/>
      </c>
      <c r="AM483" s="31" t="str">
        <f t="shared" ca="1" si="22"/>
        <v/>
      </c>
      <c r="AN483" s="31" t="str">
        <f ca="1">IF(INDEX(Tendina_Brand_per_Settore,SERVIZIO!$A$4)=$AL483,$AM483,"")</f>
        <v/>
      </c>
    </row>
    <row r="484" spans="33:40" x14ac:dyDescent="0.25">
      <c r="AG484" s="31" t="str">
        <f ca="1">IFERROR(IF(SERVIZIO!$A$3=1,IF(GETPIVOTDATA(CONCATENATE(INDEX(Tendina_Indicatori_Grafico,SERVIZIO!$A$1)),$A$1,"Brand",$A484,"Data",DATE(YEAR(INDEX(Tendina_Data,SERVIZIO!$A$2)),MONTH(INDEX(Tendina_Data,SERVIZIO!$A$2)),1),"Settore",$B484)&lt;&gt;"",GETPIVOTDATA(CONCATENATE(INDEX(Tendina_Indicatori_Grafico,SERVIZIO!$A$1)),$A$1,"Brand",$A484,"Data",DATE(YEAR(INDEX(Tendina_Data,SERVIZIO!$A$2)),MONTH(INDEX(Tendina_Data,SERVIZIO!$A$2)),1),"Settore",$B484),""),IF(AND(GETPIVOTDATA(CONCATENATE(INDEX(Tendina_Indicatori_Grafico,SERVIZIO!$A$1)),$A$1,"Brand",$A484,"Data",DATE(YEAR(INDEX(Tendina_Data,SERVIZIO!$A$2)),MONTH(INDEX(Tendina_Data,SERVIZIO!$A$2)),1),"Settore",INDEX(Tendina_Settori,SERVIZIO!$A$3))&lt;&gt;"",INDEX(Tendina_Settori,SERVIZIO!$A$3)=$B484)=TRUE,GETPIVOTDATA(CONCATENATE(INDEX(Tendina_Indicatori_Grafico,SERVIZIO!$A$1)),$A$1,"Brand",$A484,"Data",DATE(YEAR(INDEX(Tendina_Data,SERVIZIO!$A$2)),MONTH(INDEX(Tendina_Data,SERVIZIO!$A$2)),1),"Settore",INDEX(Tendina_Settori,SERVIZIO!$A$3)),"")),"")</f>
        <v/>
      </c>
      <c r="AH484" s="31" t="str">
        <f ca="1">IF(AG484&lt;&gt;"",AG484-(COUNTIF($AG$4:AG484,AG484)/10000),"")</f>
        <v/>
      </c>
      <c r="AI484" s="31" t="str">
        <f t="shared" ca="1" si="23"/>
        <v/>
      </c>
      <c r="AJ484" s="31"/>
      <c r="AK484" s="31">
        <v>481</v>
      </c>
      <c r="AL484" s="31" t="str">
        <f t="shared" ca="1" si="21"/>
        <v/>
      </c>
      <c r="AM484" s="31" t="str">
        <f t="shared" ca="1" si="22"/>
        <v/>
      </c>
      <c r="AN484" s="31" t="str">
        <f ca="1">IF(INDEX(Tendina_Brand_per_Settore,SERVIZIO!$A$4)=$AL484,$AM484,"")</f>
        <v/>
      </c>
    </row>
    <row r="485" spans="33:40" x14ac:dyDescent="0.25">
      <c r="AG485" s="31" t="str">
        <f ca="1">IFERROR(IF(SERVIZIO!$A$3=1,IF(GETPIVOTDATA(CONCATENATE(INDEX(Tendina_Indicatori_Grafico,SERVIZIO!$A$1)),$A$1,"Brand",$A485,"Data",DATE(YEAR(INDEX(Tendina_Data,SERVIZIO!$A$2)),MONTH(INDEX(Tendina_Data,SERVIZIO!$A$2)),1),"Settore",$B485)&lt;&gt;"",GETPIVOTDATA(CONCATENATE(INDEX(Tendina_Indicatori_Grafico,SERVIZIO!$A$1)),$A$1,"Brand",$A485,"Data",DATE(YEAR(INDEX(Tendina_Data,SERVIZIO!$A$2)),MONTH(INDEX(Tendina_Data,SERVIZIO!$A$2)),1),"Settore",$B485),""),IF(AND(GETPIVOTDATA(CONCATENATE(INDEX(Tendina_Indicatori_Grafico,SERVIZIO!$A$1)),$A$1,"Brand",$A485,"Data",DATE(YEAR(INDEX(Tendina_Data,SERVIZIO!$A$2)),MONTH(INDEX(Tendina_Data,SERVIZIO!$A$2)),1),"Settore",INDEX(Tendina_Settori,SERVIZIO!$A$3))&lt;&gt;"",INDEX(Tendina_Settori,SERVIZIO!$A$3)=$B485)=TRUE,GETPIVOTDATA(CONCATENATE(INDEX(Tendina_Indicatori_Grafico,SERVIZIO!$A$1)),$A$1,"Brand",$A485,"Data",DATE(YEAR(INDEX(Tendina_Data,SERVIZIO!$A$2)),MONTH(INDEX(Tendina_Data,SERVIZIO!$A$2)),1),"Settore",INDEX(Tendina_Settori,SERVIZIO!$A$3)),"")),"")</f>
        <v/>
      </c>
      <c r="AH485" s="31" t="str">
        <f ca="1">IF(AG485&lt;&gt;"",AG485-(COUNTIF($AG$4:AG485,AG485)/10000),"")</f>
        <v/>
      </c>
      <c r="AI485" s="31" t="str">
        <f t="shared" ca="1" si="23"/>
        <v/>
      </c>
      <c r="AJ485" s="31"/>
      <c r="AK485" s="31">
        <v>482</v>
      </c>
      <c r="AL485" s="31" t="str">
        <f t="shared" ca="1" si="21"/>
        <v/>
      </c>
      <c r="AM485" s="31" t="str">
        <f t="shared" ca="1" si="22"/>
        <v/>
      </c>
      <c r="AN485" s="31" t="str">
        <f ca="1">IF(INDEX(Tendina_Brand_per_Settore,SERVIZIO!$A$4)=$AL485,$AM485,"")</f>
        <v/>
      </c>
    </row>
    <row r="486" spans="33:40" x14ac:dyDescent="0.25">
      <c r="AG486" s="31" t="str">
        <f ca="1">IFERROR(IF(SERVIZIO!$A$3=1,IF(GETPIVOTDATA(CONCATENATE(INDEX(Tendina_Indicatori_Grafico,SERVIZIO!$A$1)),$A$1,"Brand",$A486,"Data",DATE(YEAR(INDEX(Tendina_Data,SERVIZIO!$A$2)),MONTH(INDEX(Tendina_Data,SERVIZIO!$A$2)),1),"Settore",$B486)&lt;&gt;"",GETPIVOTDATA(CONCATENATE(INDEX(Tendina_Indicatori_Grafico,SERVIZIO!$A$1)),$A$1,"Brand",$A486,"Data",DATE(YEAR(INDEX(Tendina_Data,SERVIZIO!$A$2)),MONTH(INDEX(Tendina_Data,SERVIZIO!$A$2)),1),"Settore",$B486),""),IF(AND(GETPIVOTDATA(CONCATENATE(INDEX(Tendina_Indicatori_Grafico,SERVIZIO!$A$1)),$A$1,"Brand",$A486,"Data",DATE(YEAR(INDEX(Tendina_Data,SERVIZIO!$A$2)),MONTH(INDEX(Tendina_Data,SERVIZIO!$A$2)),1),"Settore",INDEX(Tendina_Settori,SERVIZIO!$A$3))&lt;&gt;"",INDEX(Tendina_Settori,SERVIZIO!$A$3)=$B486)=TRUE,GETPIVOTDATA(CONCATENATE(INDEX(Tendina_Indicatori_Grafico,SERVIZIO!$A$1)),$A$1,"Brand",$A486,"Data",DATE(YEAR(INDEX(Tendina_Data,SERVIZIO!$A$2)),MONTH(INDEX(Tendina_Data,SERVIZIO!$A$2)),1),"Settore",INDEX(Tendina_Settori,SERVIZIO!$A$3)),"")),"")</f>
        <v/>
      </c>
      <c r="AH486" s="31" t="str">
        <f ca="1">IF(AG486&lt;&gt;"",AG486-(COUNTIF($AG$4:AG486,AG486)/10000),"")</f>
        <v/>
      </c>
      <c r="AI486" s="31" t="str">
        <f t="shared" ca="1" si="23"/>
        <v/>
      </c>
      <c r="AJ486" s="31"/>
      <c r="AK486" s="31">
        <v>483</v>
      </c>
      <c r="AL486" s="31" t="str">
        <f t="shared" ca="1" si="21"/>
        <v/>
      </c>
      <c r="AM486" s="31" t="str">
        <f t="shared" ca="1" si="22"/>
        <v/>
      </c>
      <c r="AN486" s="31" t="str">
        <f ca="1">IF(INDEX(Tendina_Brand_per_Settore,SERVIZIO!$A$4)=$AL486,$AM486,"")</f>
        <v/>
      </c>
    </row>
    <row r="487" spans="33:40" x14ac:dyDescent="0.25">
      <c r="AG487" s="31" t="str">
        <f ca="1">IFERROR(IF(SERVIZIO!$A$3=1,IF(GETPIVOTDATA(CONCATENATE(INDEX(Tendina_Indicatori_Grafico,SERVIZIO!$A$1)),$A$1,"Brand",$A487,"Data",DATE(YEAR(INDEX(Tendina_Data,SERVIZIO!$A$2)),MONTH(INDEX(Tendina_Data,SERVIZIO!$A$2)),1),"Settore",$B487)&lt;&gt;"",GETPIVOTDATA(CONCATENATE(INDEX(Tendina_Indicatori_Grafico,SERVIZIO!$A$1)),$A$1,"Brand",$A487,"Data",DATE(YEAR(INDEX(Tendina_Data,SERVIZIO!$A$2)),MONTH(INDEX(Tendina_Data,SERVIZIO!$A$2)),1),"Settore",$B487),""),IF(AND(GETPIVOTDATA(CONCATENATE(INDEX(Tendina_Indicatori_Grafico,SERVIZIO!$A$1)),$A$1,"Brand",$A487,"Data",DATE(YEAR(INDEX(Tendina_Data,SERVIZIO!$A$2)),MONTH(INDEX(Tendina_Data,SERVIZIO!$A$2)),1),"Settore",INDEX(Tendina_Settori,SERVIZIO!$A$3))&lt;&gt;"",INDEX(Tendina_Settori,SERVIZIO!$A$3)=$B487)=TRUE,GETPIVOTDATA(CONCATENATE(INDEX(Tendina_Indicatori_Grafico,SERVIZIO!$A$1)),$A$1,"Brand",$A487,"Data",DATE(YEAR(INDEX(Tendina_Data,SERVIZIO!$A$2)),MONTH(INDEX(Tendina_Data,SERVIZIO!$A$2)),1),"Settore",INDEX(Tendina_Settori,SERVIZIO!$A$3)),"")),"")</f>
        <v/>
      </c>
      <c r="AH487" s="31" t="str">
        <f ca="1">IF(AG487&lt;&gt;"",AG487-(COUNTIF($AG$4:AG487,AG487)/10000),"")</f>
        <v/>
      </c>
      <c r="AI487" s="31" t="str">
        <f t="shared" ca="1" si="23"/>
        <v/>
      </c>
      <c r="AJ487" s="31"/>
      <c r="AK487" s="31">
        <v>484</v>
      </c>
      <c r="AL487" s="31" t="str">
        <f t="shared" ca="1" si="21"/>
        <v/>
      </c>
      <c r="AM487" s="31" t="str">
        <f t="shared" ca="1" si="22"/>
        <v/>
      </c>
      <c r="AN487" s="31" t="str">
        <f ca="1">IF(INDEX(Tendina_Brand_per_Settore,SERVIZIO!$A$4)=$AL487,$AM487,"")</f>
        <v/>
      </c>
    </row>
    <row r="488" spans="33:40" x14ac:dyDescent="0.25">
      <c r="AG488" s="31" t="str">
        <f ca="1">IFERROR(IF(SERVIZIO!$A$3=1,IF(GETPIVOTDATA(CONCATENATE(INDEX(Tendina_Indicatori_Grafico,SERVIZIO!$A$1)),$A$1,"Brand",$A488,"Data",DATE(YEAR(INDEX(Tendina_Data,SERVIZIO!$A$2)),MONTH(INDEX(Tendina_Data,SERVIZIO!$A$2)),1),"Settore",$B488)&lt;&gt;"",GETPIVOTDATA(CONCATENATE(INDEX(Tendina_Indicatori_Grafico,SERVIZIO!$A$1)),$A$1,"Brand",$A488,"Data",DATE(YEAR(INDEX(Tendina_Data,SERVIZIO!$A$2)),MONTH(INDEX(Tendina_Data,SERVIZIO!$A$2)),1),"Settore",$B488),""),IF(AND(GETPIVOTDATA(CONCATENATE(INDEX(Tendina_Indicatori_Grafico,SERVIZIO!$A$1)),$A$1,"Brand",$A488,"Data",DATE(YEAR(INDEX(Tendina_Data,SERVIZIO!$A$2)),MONTH(INDEX(Tendina_Data,SERVIZIO!$A$2)),1),"Settore",INDEX(Tendina_Settori,SERVIZIO!$A$3))&lt;&gt;"",INDEX(Tendina_Settori,SERVIZIO!$A$3)=$B488)=TRUE,GETPIVOTDATA(CONCATENATE(INDEX(Tendina_Indicatori_Grafico,SERVIZIO!$A$1)),$A$1,"Brand",$A488,"Data",DATE(YEAR(INDEX(Tendina_Data,SERVIZIO!$A$2)),MONTH(INDEX(Tendina_Data,SERVIZIO!$A$2)),1),"Settore",INDEX(Tendina_Settori,SERVIZIO!$A$3)),"")),"")</f>
        <v/>
      </c>
      <c r="AH488" s="31" t="str">
        <f ca="1">IF(AG488&lt;&gt;"",AG488-(COUNTIF($AG$4:AG488,AG488)/10000),"")</f>
        <v/>
      </c>
      <c r="AI488" s="31" t="str">
        <f t="shared" ca="1" si="23"/>
        <v/>
      </c>
      <c r="AJ488" s="31"/>
      <c r="AK488" s="31">
        <v>485</v>
      </c>
      <c r="AL488" s="31" t="str">
        <f t="shared" ca="1" si="21"/>
        <v/>
      </c>
      <c r="AM488" s="31" t="str">
        <f t="shared" ca="1" si="22"/>
        <v/>
      </c>
      <c r="AN488" s="31" t="str">
        <f ca="1">IF(INDEX(Tendina_Brand_per_Settore,SERVIZIO!$A$4)=$AL488,$AM488,"")</f>
        <v/>
      </c>
    </row>
    <row r="489" spans="33:40" x14ac:dyDescent="0.25">
      <c r="AG489" s="31" t="str">
        <f ca="1">IFERROR(IF(SERVIZIO!$A$3=1,IF(GETPIVOTDATA(CONCATENATE(INDEX(Tendina_Indicatori_Grafico,SERVIZIO!$A$1)),$A$1,"Brand",$A489,"Data",DATE(YEAR(INDEX(Tendina_Data,SERVIZIO!$A$2)),MONTH(INDEX(Tendina_Data,SERVIZIO!$A$2)),1),"Settore",$B489)&lt;&gt;"",GETPIVOTDATA(CONCATENATE(INDEX(Tendina_Indicatori_Grafico,SERVIZIO!$A$1)),$A$1,"Brand",$A489,"Data",DATE(YEAR(INDEX(Tendina_Data,SERVIZIO!$A$2)),MONTH(INDEX(Tendina_Data,SERVIZIO!$A$2)),1),"Settore",$B489),""),IF(AND(GETPIVOTDATA(CONCATENATE(INDEX(Tendina_Indicatori_Grafico,SERVIZIO!$A$1)),$A$1,"Brand",$A489,"Data",DATE(YEAR(INDEX(Tendina_Data,SERVIZIO!$A$2)),MONTH(INDEX(Tendina_Data,SERVIZIO!$A$2)),1),"Settore",INDEX(Tendina_Settori,SERVIZIO!$A$3))&lt;&gt;"",INDEX(Tendina_Settori,SERVIZIO!$A$3)=$B489)=TRUE,GETPIVOTDATA(CONCATENATE(INDEX(Tendina_Indicatori_Grafico,SERVIZIO!$A$1)),$A$1,"Brand",$A489,"Data",DATE(YEAR(INDEX(Tendina_Data,SERVIZIO!$A$2)),MONTH(INDEX(Tendina_Data,SERVIZIO!$A$2)),1),"Settore",INDEX(Tendina_Settori,SERVIZIO!$A$3)),"")),"")</f>
        <v/>
      </c>
      <c r="AH489" s="31" t="str">
        <f ca="1">IF(AG489&lt;&gt;"",AG489-(COUNTIF($AG$4:AG489,AG489)/10000),"")</f>
        <v/>
      </c>
      <c r="AI489" s="31" t="str">
        <f t="shared" ca="1" si="23"/>
        <v/>
      </c>
      <c r="AJ489" s="31"/>
      <c r="AK489" s="31">
        <v>486</v>
      </c>
      <c r="AL489" s="31" t="str">
        <f t="shared" ca="1" si="21"/>
        <v/>
      </c>
      <c r="AM489" s="31" t="str">
        <f t="shared" ca="1" si="22"/>
        <v/>
      </c>
      <c r="AN489" s="31" t="str">
        <f ca="1">IF(INDEX(Tendina_Brand_per_Settore,SERVIZIO!$A$4)=$AL489,$AM489,"")</f>
        <v/>
      </c>
    </row>
    <row r="490" spans="33:40" x14ac:dyDescent="0.25">
      <c r="AG490" s="31" t="str">
        <f ca="1">IFERROR(IF(SERVIZIO!$A$3=1,IF(GETPIVOTDATA(CONCATENATE(INDEX(Tendina_Indicatori_Grafico,SERVIZIO!$A$1)),$A$1,"Brand",$A490,"Data",DATE(YEAR(INDEX(Tendina_Data,SERVIZIO!$A$2)),MONTH(INDEX(Tendina_Data,SERVIZIO!$A$2)),1),"Settore",$B490)&lt;&gt;"",GETPIVOTDATA(CONCATENATE(INDEX(Tendina_Indicatori_Grafico,SERVIZIO!$A$1)),$A$1,"Brand",$A490,"Data",DATE(YEAR(INDEX(Tendina_Data,SERVIZIO!$A$2)),MONTH(INDEX(Tendina_Data,SERVIZIO!$A$2)),1),"Settore",$B490),""),IF(AND(GETPIVOTDATA(CONCATENATE(INDEX(Tendina_Indicatori_Grafico,SERVIZIO!$A$1)),$A$1,"Brand",$A490,"Data",DATE(YEAR(INDEX(Tendina_Data,SERVIZIO!$A$2)),MONTH(INDEX(Tendina_Data,SERVIZIO!$A$2)),1),"Settore",INDEX(Tendina_Settori,SERVIZIO!$A$3))&lt;&gt;"",INDEX(Tendina_Settori,SERVIZIO!$A$3)=$B490)=TRUE,GETPIVOTDATA(CONCATENATE(INDEX(Tendina_Indicatori_Grafico,SERVIZIO!$A$1)),$A$1,"Brand",$A490,"Data",DATE(YEAR(INDEX(Tendina_Data,SERVIZIO!$A$2)),MONTH(INDEX(Tendina_Data,SERVIZIO!$A$2)),1),"Settore",INDEX(Tendina_Settori,SERVIZIO!$A$3)),"")),"")</f>
        <v/>
      </c>
      <c r="AH490" s="31" t="str">
        <f ca="1">IF(AG490&lt;&gt;"",AG490-(COUNTIF($AG$4:AG490,AG490)/10000),"")</f>
        <v/>
      </c>
      <c r="AI490" s="31" t="str">
        <f t="shared" ca="1" si="23"/>
        <v/>
      </c>
      <c r="AJ490" s="31"/>
      <c r="AK490" s="31">
        <v>487</v>
      </c>
      <c r="AL490" s="31" t="str">
        <f t="shared" ca="1" si="21"/>
        <v/>
      </c>
      <c r="AM490" s="31" t="str">
        <f t="shared" ca="1" si="22"/>
        <v/>
      </c>
      <c r="AN490" s="31" t="str">
        <f ca="1">IF(INDEX(Tendina_Brand_per_Settore,SERVIZIO!$A$4)=$AL490,$AM490,"")</f>
        <v/>
      </c>
    </row>
    <row r="491" spans="33:40" x14ac:dyDescent="0.25">
      <c r="AG491" s="31" t="str">
        <f ca="1">IFERROR(IF(SERVIZIO!$A$3=1,IF(GETPIVOTDATA(CONCATENATE(INDEX(Tendina_Indicatori_Grafico,SERVIZIO!$A$1)),$A$1,"Brand",$A491,"Data",DATE(YEAR(INDEX(Tendina_Data,SERVIZIO!$A$2)),MONTH(INDEX(Tendina_Data,SERVIZIO!$A$2)),1),"Settore",$B491)&lt;&gt;"",GETPIVOTDATA(CONCATENATE(INDEX(Tendina_Indicatori_Grafico,SERVIZIO!$A$1)),$A$1,"Brand",$A491,"Data",DATE(YEAR(INDEX(Tendina_Data,SERVIZIO!$A$2)),MONTH(INDEX(Tendina_Data,SERVIZIO!$A$2)),1),"Settore",$B491),""),IF(AND(GETPIVOTDATA(CONCATENATE(INDEX(Tendina_Indicatori_Grafico,SERVIZIO!$A$1)),$A$1,"Brand",$A491,"Data",DATE(YEAR(INDEX(Tendina_Data,SERVIZIO!$A$2)),MONTH(INDEX(Tendina_Data,SERVIZIO!$A$2)),1),"Settore",INDEX(Tendina_Settori,SERVIZIO!$A$3))&lt;&gt;"",INDEX(Tendina_Settori,SERVIZIO!$A$3)=$B491)=TRUE,GETPIVOTDATA(CONCATENATE(INDEX(Tendina_Indicatori_Grafico,SERVIZIO!$A$1)),$A$1,"Brand",$A491,"Data",DATE(YEAR(INDEX(Tendina_Data,SERVIZIO!$A$2)),MONTH(INDEX(Tendina_Data,SERVIZIO!$A$2)),1),"Settore",INDEX(Tendina_Settori,SERVIZIO!$A$3)),"")),"")</f>
        <v/>
      </c>
      <c r="AH491" s="31" t="str">
        <f ca="1">IF(AG491&lt;&gt;"",AG491-(COUNTIF($AG$4:AG491,AG491)/10000),"")</f>
        <v/>
      </c>
      <c r="AI491" s="31" t="str">
        <f t="shared" ca="1" si="23"/>
        <v/>
      </c>
      <c r="AJ491" s="31"/>
      <c r="AK491" s="31">
        <v>488</v>
      </c>
      <c r="AL491" s="31" t="str">
        <f t="shared" ca="1" si="21"/>
        <v/>
      </c>
      <c r="AM491" s="31" t="str">
        <f t="shared" ca="1" si="22"/>
        <v/>
      </c>
      <c r="AN491" s="31" t="str">
        <f ca="1">IF(INDEX(Tendina_Brand_per_Settore,SERVIZIO!$A$4)=$AL491,$AM491,"")</f>
        <v/>
      </c>
    </row>
    <row r="492" spans="33:40" x14ac:dyDescent="0.25">
      <c r="AG492" s="31" t="str">
        <f ca="1">IFERROR(IF(SERVIZIO!$A$3=1,IF(GETPIVOTDATA(CONCATENATE(INDEX(Tendina_Indicatori_Grafico,SERVIZIO!$A$1)),$A$1,"Brand",$A492,"Data",DATE(YEAR(INDEX(Tendina_Data,SERVIZIO!$A$2)),MONTH(INDEX(Tendina_Data,SERVIZIO!$A$2)),1),"Settore",$B492)&lt;&gt;"",GETPIVOTDATA(CONCATENATE(INDEX(Tendina_Indicatori_Grafico,SERVIZIO!$A$1)),$A$1,"Brand",$A492,"Data",DATE(YEAR(INDEX(Tendina_Data,SERVIZIO!$A$2)),MONTH(INDEX(Tendina_Data,SERVIZIO!$A$2)),1),"Settore",$B492),""),IF(AND(GETPIVOTDATA(CONCATENATE(INDEX(Tendina_Indicatori_Grafico,SERVIZIO!$A$1)),$A$1,"Brand",$A492,"Data",DATE(YEAR(INDEX(Tendina_Data,SERVIZIO!$A$2)),MONTH(INDEX(Tendina_Data,SERVIZIO!$A$2)),1),"Settore",INDEX(Tendina_Settori,SERVIZIO!$A$3))&lt;&gt;"",INDEX(Tendina_Settori,SERVIZIO!$A$3)=$B492)=TRUE,GETPIVOTDATA(CONCATENATE(INDEX(Tendina_Indicatori_Grafico,SERVIZIO!$A$1)),$A$1,"Brand",$A492,"Data",DATE(YEAR(INDEX(Tendina_Data,SERVIZIO!$A$2)),MONTH(INDEX(Tendina_Data,SERVIZIO!$A$2)),1),"Settore",INDEX(Tendina_Settori,SERVIZIO!$A$3)),"")),"")</f>
        <v/>
      </c>
      <c r="AH492" s="31" t="str">
        <f ca="1">IF(AG492&lt;&gt;"",AG492-(COUNTIF($AG$4:AG492,AG492)/10000),"")</f>
        <v/>
      </c>
      <c r="AI492" s="31" t="str">
        <f t="shared" ca="1" si="23"/>
        <v/>
      </c>
      <c r="AJ492" s="31"/>
      <c r="AK492" s="31">
        <v>489</v>
      </c>
      <c r="AL492" s="31" t="str">
        <f t="shared" ca="1" si="21"/>
        <v/>
      </c>
      <c r="AM492" s="31" t="str">
        <f t="shared" ca="1" si="22"/>
        <v/>
      </c>
      <c r="AN492" s="31" t="str">
        <f ca="1">IF(INDEX(Tendina_Brand_per_Settore,SERVIZIO!$A$4)=$AL492,$AM492,"")</f>
        <v/>
      </c>
    </row>
    <row r="493" spans="33:40" x14ac:dyDescent="0.25">
      <c r="AG493" s="31" t="str">
        <f ca="1">IFERROR(IF(SERVIZIO!$A$3=1,IF(GETPIVOTDATA(CONCATENATE(INDEX(Tendina_Indicatori_Grafico,SERVIZIO!$A$1)),$A$1,"Brand",$A493,"Data",DATE(YEAR(INDEX(Tendina_Data,SERVIZIO!$A$2)),MONTH(INDEX(Tendina_Data,SERVIZIO!$A$2)),1),"Settore",$B493)&lt;&gt;"",GETPIVOTDATA(CONCATENATE(INDEX(Tendina_Indicatori_Grafico,SERVIZIO!$A$1)),$A$1,"Brand",$A493,"Data",DATE(YEAR(INDEX(Tendina_Data,SERVIZIO!$A$2)),MONTH(INDEX(Tendina_Data,SERVIZIO!$A$2)),1),"Settore",$B493),""),IF(AND(GETPIVOTDATA(CONCATENATE(INDEX(Tendina_Indicatori_Grafico,SERVIZIO!$A$1)),$A$1,"Brand",$A493,"Data",DATE(YEAR(INDEX(Tendina_Data,SERVIZIO!$A$2)),MONTH(INDEX(Tendina_Data,SERVIZIO!$A$2)),1),"Settore",INDEX(Tendina_Settori,SERVIZIO!$A$3))&lt;&gt;"",INDEX(Tendina_Settori,SERVIZIO!$A$3)=$B493)=TRUE,GETPIVOTDATA(CONCATENATE(INDEX(Tendina_Indicatori_Grafico,SERVIZIO!$A$1)),$A$1,"Brand",$A493,"Data",DATE(YEAR(INDEX(Tendina_Data,SERVIZIO!$A$2)),MONTH(INDEX(Tendina_Data,SERVIZIO!$A$2)),1),"Settore",INDEX(Tendina_Settori,SERVIZIO!$A$3)),"")),"")</f>
        <v/>
      </c>
      <c r="AH493" s="31" t="str">
        <f ca="1">IF(AG493&lt;&gt;"",AG493-(COUNTIF($AG$4:AG493,AG493)/10000),"")</f>
        <v/>
      </c>
      <c r="AI493" s="31" t="str">
        <f t="shared" ca="1" si="23"/>
        <v/>
      </c>
      <c r="AJ493" s="31"/>
      <c r="AK493" s="31">
        <v>490</v>
      </c>
      <c r="AL493" s="31" t="str">
        <f t="shared" ca="1" si="21"/>
        <v/>
      </c>
      <c r="AM493" s="31" t="str">
        <f t="shared" ca="1" si="22"/>
        <v/>
      </c>
      <c r="AN493" s="31" t="str">
        <f ca="1">IF(INDEX(Tendina_Brand_per_Settore,SERVIZIO!$A$4)=$AL493,$AM493,"")</f>
        <v/>
      </c>
    </row>
    <row r="494" spans="33:40" x14ac:dyDescent="0.25">
      <c r="AG494" s="31" t="str">
        <f ca="1">IFERROR(IF(SERVIZIO!$A$3=1,IF(GETPIVOTDATA(CONCATENATE(INDEX(Tendina_Indicatori_Grafico,SERVIZIO!$A$1)),$A$1,"Brand",$A494,"Data",DATE(YEAR(INDEX(Tendina_Data,SERVIZIO!$A$2)),MONTH(INDEX(Tendina_Data,SERVIZIO!$A$2)),1),"Settore",$B494)&lt;&gt;"",GETPIVOTDATA(CONCATENATE(INDEX(Tendina_Indicatori_Grafico,SERVIZIO!$A$1)),$A$1,"Brand",$A494,"Data",DATE(YEAR(INDEX(Tendina_Data,SERVIZIO!$A$2)),MONTH(INDEX(Tendina_Data,SERVIZIO!$A$2)),1),"Settore",$B494),""),IF(AND(GETPIVOTDATA(CONCATENATE(INDEX(Tendina_Indicatori_Grafico,SERVIZIO!$A$1)),$A$1,"Brand",$A494,"Data",DATE(YEAR(INDEX(Tendina_Data,SERVIZIO!$A$2)),MONTH(INDEX(Tendina_Data,SERVIZIO!$A$2)),1),"Settore",INDEX(Tendina_Settori,SERVIZIO!$A$3))&lt;&gt;"",INDEX(Tendina_Settori,SERVIZIO!$A$3)=$B494)=TRUE,GETPIVOTDATA(CONCATENATE(INDEX(Tendina_Indicatori_Grafico,SERVIZIO!$A$1)),$A$1,"Brand",$A494,"Data",DATE(YEAR(INDEX(Tendina_Data,SERVIZIO!$A$2)),MONTH(INDEX(Tendina_Data,SERVIZIO!$A$2)),1),"Settore",INDEX(Tendina_Settori,SERVIZIO!$A$3)),"")),"")</f>
        <v/>
      </c>
      <c r="AH494" s="31" t="str">
        <f ca="1">IF(AG494&lt;&gt;"",AG494-(COUNTIF($AG$4:AG494,AG494)/10000),"")</f>
        <v/>
      </c>
      <c r="AI494" s="31" t="str">
        <f t="shared" ca="1" si="23"/>
        <v/>
      </c>
      <c r="AJ494" s="31"/>
      <c r="AK494" s="31">
        <v>491</v>
      </c>
      <c r="AL494" s="31" t="str">
        <f t="shared" ca="1" si="21"/>
        <v/>
      </c>
      <c r="AM494" s="31" t="str">
        <f t="shared" ca="1" si="22"/>
        <v/>
      </c>
      <c r="AN494" s="31" t="str">
        <f ca="1">IF(INDEX(Tendina_Brand_per_Settore,SERVIZIO!$A$4)=$AL494,$AM494,"")</f>
        <v/>
      </c>
    </row>
    <row r="495" spans="33:40" x14ac:dyDescent="0.25">
      <c r="AG495" s="31" t="str">
        <f ca="1">IFERROR(IF(SERVIZIO!$A$3=1,IF(GETPIVOTDATA(CONCATENATE(INDEX(Tendina_Indicatori_Grafico,SERVIZIO!$A$1)),$A$1,"Brand",$A495,"Data",DATE(YEAR(INDEX(Tendina_Data,SERVIZIO!$A$2)),MONTH(INDEX(Tendina_Data,SERVIZIO!$A$2)),1),"Settore",$B495)&lt;&gt;"",GETPIVOTDATA(CONCATENATE(INDEX(Tendina_Indicatori_Grafico,SERVIZIO!$A$1)),$A$1,"Brand",$A495,"Data",DATE(YEAR(INDEX(Tendina_Data,SERVIZIO!$A$2)),MONTH(INDEX(Tendina_Data,SERVIZIO!$A$2)),1),"Settore",$B495),""),IF(AND(GETPIVOTDATA(CONCATENATE(INDEX(Tendina_Indicatori_Grafico,SERVIZIO!$A$1)),$A$1,"Brand",$A495,"Data",DATE(YEAR(INDEX(Tendina_Data,SERVIZIO!$A$2)),MONTH(INDEX(Tendina_Data,SERVIZIO!$A$2)),1),"Settore",INDEX(Tendina_Settori,SERVIZIO!$A$3))&lt;&gt;"",INDEX(Tendina_Settori,SERVIZIO!$A$3)=$B495)=TRUE,GETPIVOTDATA(CONCATENATE(INDEX(Tendina_Indicatori_Grafico,SERVIZIO!$A$1)),$A$1,"Brand",$A495,"Data",DATE(YEAR(INDEX(Tendina_Data,SERVIZIO!$A$2)),MONTH(INDEX(Tendina_Data,SERVIZIO!$A$2)),1),"Settore",INDEX(Tendina_Settori,SERVIZIO!$A$3)),"")),"")</f>
        <v/>
      </c>
      <c r="AH495" s="31" t="str">
        <f ca="1">IF(AG495&lt;&gt;"",AG495-(COUNTIF($AG$4:AG495,AG495)/10000),"")</f>
        <v/>
      </c>
      <c r="AI495" s="31" t="str">
        <f t="shared" ca="1" si="23"/>
        <v/>
      </c>
      <c r="AJ495" s="31"/>
      <c r="AK495" s="31">
        <v>492</v>
      </c>
      <c r="AL495" s="31" t="str">
        <f t="shared" ca="1" si="21"/>
        <v/>
      </c>
      <c r="AM495" s="31" t="str">
        <f t="shared" ca="1" si="22"/>
        <v/>
      </c>
      <c r="AN495" s="31" t="str">
        <f ca="1">IF(INDEX(Tendina_Brand_per_Settore,SERVIZIO!$A$4)=$AL495,$AM495,"")</f>
        <v/>
      </c>
    </row>
    <row r="496" spans="33:40" x14ac:dyDescent="0.25">
      <c r="AG496" s="31" t="str">
        <f ca="1">IFERROR(IF(SERVIZIO!$A$3=1,IF(GETPIVOTDATA(CONCATENATE(INDEX(Tendina_Indicatori_Grafico,SERVIZIO!$A$1)),$A$1,"Brand",$A496,"Data",DATE(YEAR(INDEX(Tendina_Data,SERVIZIO!$A$2)),MONTH(INDEX(Tendina_Data,SERVIZIO!$A$2)),1),"Settore",$B496)&lt;&gt;"",GETPIVOTDATA(CONCATENATE(INDEX(Tendina_Indicatori_Grafico,SERVIZIO!$A$1)),$A$1,"Brand",$A496,"Data",DATE(YEAR(INDEX(Tendina_Data,SERVIZIO!$A$2)),MONTH(INDEX(Tendina_Data,SERVIZIO!$A$2)),1),"Settore",$B496),""),IF(AND(GETPIVOTDATA(CONCATENATE(INDEX(Tendina_Indicatori_Grafico,SERVIZIO!$A$1)),$A$1,"Brand",$A496,"Data",DATE(YEAR(INDEX(Tendina_Data,SERVIZIO!$A$2)),MONTH(INDEX(Tendina_Data,SERVIZIO!$A$2)),1),"Settore",INDEX(Tendina_Settori,SERVIZIO!$A$3))&lt;&gt;"",INDEX(Tendina_Settori,SERVIZIO!$A$3)=$B496)=TRUE,GETPIVOTDATA(CONCATENATE(INDEX(Tendina_Indicatori_Grafico,SERVIZIO!$A$1)),$A$1,"Brand",$A496,"Data",DATE(YEAR(INDEX(Tendina_Data,SERVIZIO!$A$2)),MONTH(INDEX(Tendina_Data,SERVIZIO!$A$2)),1),"Settore",INDEX(Tendina_Settori,SERVIZIO!$A$3)),"")),"")</f>
        <v/>
      </c>
      <c r="AH496" s="31" t="str">
        <f ca="1">IF(AG496&lt;&gt;"",AG496-(COUNTIF($AG$4:AG496,AG496)/10000),"")</f>
        <v/>
      </c>
      <c r="AI496" s="31" t="str">
        <f t="shared" ca="1" si="23"/>
        <v/>
      </c>
      <c r="AJ496" s="31"/>
      <c r="AK496" s="31">
        <v>493</v>
      </c>
      <c r="AL496" s="31" t="str">
        <f t="shared" ca="1" si="21"/>
        <v/>
      </c>
      <c r="AM496" s="31" t="str">
        <f t="shared" ca="1" si="22"/>
        <v/>
      </c>
      <c r="AN496" s="31" t="str">
        <f ca="1">IF(INDEX(Tendina_Brand_per_Settore,SERVIZIO!$A$4)=$AL496,$AM496,"")</f>
        <v/>
      </c>
    </row>
    <row r="497" spans="33:40" x14ac:dyDescent="0.25">
      <c r="AG497" s="31" t="str">
        <f ca="1">IFERROR(IF(SERVIZIO!$A$3=1,IF(GETPIVOTDATA(CONCATENATE(INDEX(Tendina_Indicatori_Grafico,SERVIZIO!$A$1)),$A$1,"Brand",$A497,"Data",DATE(YEAR(INDEX(Tendina_Data,SERVIZIO!$A$2)),MONTH(INDEX(Tendina_Data,SERVIZIO!$A$2)),1),"Settore",$B497)&lt;&gt;"",GETPIVOTDATA(CONCATENATE(INDEX(Tendina_Indicatori_Grafico,SERVIZIO!$A$1)),$A$1,"Brand",$A497,"Data",DATE(YEAR(INDEX(Tendina_Data,SERVIZIO!$A$2)),MONTH(INDEX(Tendina_Data,SERVIZIO!$A$2)),1),"Settore",$B497),""),IF(AND(GETPIVOTDATA(CONCATENATE(INDEX(Tendina_Indicatori_Grafico,SERVIZIO!$A$1)),$A$1,"Brand",$A497,"Data",DATE(YEAR(INDEX(Tendina_Data,SERVIZIO!$A$2)),MONTH(INDEX(Tendina_Data,SERVIZIO!$A$2)),1),"Settore",INDEX(Tendina_Settori,SERVIZIO!$A$3))&lt;&gt;"",INDEX(Tendina_Settori,SERVIZIO!$A$3)=$B497)=TRUE,GETPIVOTDATA(CONCATENATE(INDEX(Tendina_Indicatori_Grafico,SERVIZIO!$A$1)),$A$1,"Brand",$A497,"Data",DATE(YEAR(INDEX(Tendina_Data,SERVIZIO!$A$2)),MONTH(INDEX(Tendina_Data,SERVIZIO!$A$2)),1),"Settore",INDEX(Tendina_Settori,SERVIZIO!$A$3)),"")),"")</f>
        <v/>
      </c>
      <c r="AH497" s="31" t="str">
        <f ca="1">IF(AG497&lt;&gt;"",AG497-(COUNTIF($AG$4:AG497,AG497)/10000),"")</f>
        <v/>
      </c>
      <c r="AI497" s="31" t="str">
        <f t="shared" ca="1" si="23"/>
        <v/>
      </c>
      <c r="AJ497" s="31"/>
      <c r="AK497" s="31">
        <v>494</v>
      </c>
      <c r="AL497" s="31" t="str">
        <f t="shared" ca="1" si="21"/>
        <v/>
      </c>
      <c r="AM497" s="31" t="str">
        <f t="shared" ca="1" si="22"/>
        <v/>
      </c>
      <c r="AN497" s="31" t="str">
        <f ca="1">IF(INDEX(Tendina_Brand_per_Settore,SERVIZIO!$A$4)=$AL497,$AM497,"")</f>
        <v/>
      </c>
    </row>
    <row r="498" spans="33:40" x14ac:dyDescent="0.25">
      <c r="AG498" s="31" t="str">
        <f ca="1">IFERROR(IF(SERVIZIO!$A$3=1,IF(GETPIVOTDATA(CONCATENATE(INDEX(Tendina_Indicatori_Grafico,SERVIZIO!$A$1)),$A$1,"Brand",$A498,"Data",DATE(YEAR(INDEX(Tendina_Data,SERVIZIO!$A$2)),MONTH(INDEX(Tendina_Data,SERVIZIO!$A$2)),1),"Settore",$B498)&lt;&gt;"",GETPIVOTDATA(CONCATENATE(INDEX(Tendina_Indicatori_Grafico,SERVIZIO!$A$1)),$A$1,"Brand",$A498,"Data",DATE(YEAR(INDEX(Tendina_Data,SERVIZIO!$A$2)),MONTH(INDEX(Tendina_Data,SERVIZIO!$A$2)),1),"Settore",$B498),""),IF(AND(GETPIVOTDATA(CONCATENATE(INDEX(Tendina_Indicatori_Grafico,SERVIZIO!$A$1)),$A$1,"Brand",$A498,"Data",DATE(YEAR(INDEX(Tendina_Data,SERVIZIO!$A$2)),MONTH(INDEX(Tendina_Data,SERVIZIO!$A$2)),1),"Settore",INDEX(Tendina_Settori,SERVIZIO!$A$3))&lt;&gt;"",INDEX(Tendina_Settori,SERVIZIO!$A$3)=$B498)=TRUE,GETPIVOTDATA(CONCATENATE(INDEX(Tendina_Indicatori_Grafico,SERVIZIO!$A$1)),$A$1,"Brand",$A498,"Data",DATE(YEAR(INDEX(Tendina_Data,SERVIZIO!$A$2)),MONTH(INDEX(Tendina_Data,SERVIZIO!$A$2)),1),"Settore",INDEX(Tendina_Settori,SERVIZIO!$A$3)),"")),"")</f>
        <v/>
      </c>
      <c r="AH498" s="31" t="str">
        <f ca="1">IF(AG498&lt;&gt;"",AG498-(COUNTIF($AG$4:AG498,AG498)/10000),"")</f>
        <v/>
      </c>
      <c r="AI498" s="31" t="str">
        <f t="shared" ca="1" si="23"/>
        <v/>
      </c>
      <c r="AJ498" s="31"/>
      <c r="AK498" s="31">
        <v>495</v>
      </c>
      <c r="AL498" s="31" t="str">
        <f t="shared" ca="1" si="21"/>
        <v/>
      </c>
      <c r="AM498" s="31" t="str">
        <f t="shared" ca="1" si="22"/>
        <v/>
      </c>
      <c r="AN498" s="31" t="str">
        <f ca="1">IF(INDEX(Tendina_Brand_per_Settore,SERVIZIO!$A$4)=$AL498,$AM498,"")</f>
        <v/>
      </c>
    </row>
    <row r="499" spans="33:40" x14ac:dyDescent="0.25">
      <c r="AG499" s="31" t="str">
        <f ca="1">IFERROR(IF(SERVIZIO!$A$3=1,IF(GETPIVOTDATA(CONCATENATE(INDEX(Tendina_Indicatori_Grafico,SERVIZIO!$A$1)),$A$1,"Brand",$A499,"Data",DATE(YEAR(INDEX(Tendina_Data,SERVIZIO!$A$2)),MONTH(INDEX(Tendina_Data,SERVIZIO!$A$2)),1),"Settore",$B499)&lt;&gt;"",GETPIVOTDATA(CONCATENATE(INDEX(Tendina_Indicatori_Grafico,SERVIZIO!$A$1)),$A$1,"Brand",$A499,"Data",DATE(YEAR(INDEX(Tendina_Data,SERVIZIO!$A$2)),MONTH(INDEX(Tendina_Data,SERVIZIO!$A$2)),1),"Settore",$B499),""),IF(AND(GETPIVOTDATA(CONCATENATE(INDEX(Tendina_Indicatori_Grafico,SERVIZIO!$A$1)),$A$1,"Brand",$A499,"Data",DATE(YEAR(INDEX(Tendina_Data,SERVIZIO!$A$2)),MONTH(INDEX(Tendina_Data,SERVIZIO!$A$2)),1),"Settore",INDEX(Tendina_Settori,SERVIZIO!$A$3))&lt;&gt;"",INDEX(Tendina_Settori,SERVIZIO!$A$3)=$B499)=TRUE,GETPIVOTDATA(CONCATENATE(INDEX(Tendina_Indicatori_Grafico,SERVIZIO!$A$1)),$A$1,"Brand",$A499,"Data",DATE(YEAR(INDEX(Tendina_Data,SERVIZIO!$A$2)),MONTH(INDEX(Tendina_Data,SERVIZIO!$A$2)),1),"Settore",INDEX(Tendina_Settori,SERVIZIO!$A$3)),"")),"")</f>
        <v/>
      </c>
      <c r="AH499" s="31" t="str">
        <f ca="1">IF(AG499&lt;&gt;"",AG499-(COUNTIF($AG$4:AG499,AG499)/10000),"")</f>
        <v/>
      </c>
      <c r="AI499" s="31" t="str">
        <f t="shared" ca="1" si="23"/>
        <v/>
      </c>
      <c r="AJ499" s="31"/>
      <c r="AK499" s="31">
        <v>496</v>
      </c>
      <c r="AL499" s="31" t="str">
        <f t="shared" ca="1" si="21"/>
        <v/>
      </c>
      <c r="AM499" s="31" t="str">
        <f t="shared" ca="1" si="22"/>
        <v/>
      </c>
      <c r="AN499" s="31" t="str">
        <f ca="1">IF(INDEX(Tendina_Brand_per_Settore,SERVIZIO!$A$4)=$AL499,$AM499,"")</f>
        <v/>
      </c>
    </row>
    <row r="500" spans="33:40" x14ac:dyDescent="0.25">
      <c r="AG500" s="31" t="str">
        <f ca="1">IFERROR(IF(SERVIZIO!$A$3=1,IF(GETPIVOTDATA(CONCATENATE(INDEX(Tendina_Indicatori_Grafico,SERVIZIO!$A$1)),$A$1,"Brand",$A500,"Data",DATE(YEAR(INDEX(Tendina_Data,SERVIZIO!$A$2)),MONTH(INDEX(Tendina_Data,SERVIZIO!$A$2)),1),"Settore",$B500)&lt;&gt;"",GETPIVOTDATA(CONCATENATE(INDEX(Tendina_Indicatori_Grafico,SERVIZIO!$A$1)),$A$1,"Brand",$A500,"Data",DATE(YEAR(INDEX(Tendina_Data,SERVIZIO!$A$2)),MONTH(INDEX(Tendina_Data,SERVIZIO!$A$2)),1),"Settore",$B500),""),IF(AND(GETPIVOTDATA(CONCATENATE(INDEX(Tendina_Indicatori_Grafico,SERVIZIO!$A$1)),$A$1,"Brand",$A500,"Data",DATE(YEAR(INDEX(Tendina_Data,SERVIZIO!$A$2)),MONTH(INDEX(Tendina_Data,SERVIZIO!$A$2)),1),"Settore",INDEX(Tendina_Settori,SERVIZIO!$A$3))&lt;&gt;"",INDEX(Tendina_Settori,SERVIZIO!$A$3)=$B500)=TRUE,GETPIVOTDATA(CONCATENATE(INDEX(Tendina_Indicatori_Grafico,SERVIZIO!$A$1)),$A$1,"Brand",$A500,"Data",DATE(YEAR(INDEX(Tendina_Data,SERVIZIO!$A$2)),MONTH(INDEX(Tendina_Data,SERVIZIO!$A$2)),1),"Settore",INDEX(Tendina_Settori,SERVIZIO!$A$3)),"")),"")</f>
        <v/>
      </c>
      <c r="AH500" s="31" t="str">
        <f ca="1">IF(AG500&lt;&gt;"",AG500-(COUNTIF($AG$4:AG500,AG500)/10000),"")</f>
        <v/>
      </c>
      <c r="AI500" s="31" t="str">
        <f t="shared" ca="1" si="23"/>
        <v/>
      </c>
      <c r="AJ500" s="31"/>
      <c r="AK500" s="31">
        <v>497</v>
      </c>
      <c r="AL500" s="31" t="str">
        <f t="shared" ca="1" si="21"/>
        <v/>
      </c>
      <c r="AM500" s="31" t="str">
        <f t="shared" ca="1" si="22"/>
        <v/>
      </c>
      <c r="AN500" s="31" t="str">
        <f ca="1">IF(INDEX(Tendina_Brand_per_Settore,SERVIZIO!$A$4)=$AL500,$AM500,"")</f>
        <v/>
      </c>
    </row>
    <row r="501" spans="33:40" x14ac:dyDescent="0.25">
      <c r="AG501" s="31" t="str">
        <f ca="1">IFERROR(IF(SERVIZIO!$A$3=1,IF(GETPIVOTDATA(CONCATENATE(INDEX(Tendina_Indicatori_Grafico,SERVIZIO!$A$1)),$A$1,"Brand",$A501,"Data",DATE(YEAR(INDEX(Tendina_Data,SERVIZIO!$A$2)),MONTH(INDEX(Tendina_Data,SERVIZIO!$A$2)),1),"Settore",$B501)&lt;&gt;"",GETPIVOTDATA(CONCATENATE(INDEX(Tendina_Indicatori_Grafico,SERVIZIO!$A$1)),$A$1,"Brand",$A501,"Data",DATE(YEAR(INDEX(Tendina_Data,SERVIZIO!$A$2)),MONTH(INDEX(Tendina_Data,SERVIZIO!$A$2)),1),"Settore",$B501),""),IF(AND(GETPIVOTDATA(CONCATENATE(INDEX(Tendina_Indicatori_Grafico,SERVIZIO!$A$1)),$A$1,"Brand",$A501,"Data",DATE(YEAR(INDEX(Tendina_Data,SERVIZIO!$A$2)),MONTH(INDEX(Tendina_Data,SERVIZIO!$A$2)),1),"Settore",INDEX(Tendina_Settori,SERVIZIO!$A$3))&lt;&gt;"",INDEX(Tendina_Settori,SERVIZIO!$A$3)=$B501)=TRUE,GETPIVOTDATA(CONCATENATE(INDEX(Tendina_Indicatori_Grafico,SERVIZIO!$A$1)),$A$1,"Brand",$A501,"Data",DATE(YEAR(INDEX(Tendina_Data,SERVIZIO!$A$2)),MONTH(INDEX(Tendina_Data,SERVIZIO!$A$2)),1),"Settore",INDEX(Tendina_Settori,SERVIZIO!$A$3)),"")),"")</f>
        <v/>
      </c>
      <c r="AH501" s="31" t="str">
        <f ca="1">IF(AG501&lt;&gt;"",AG501-(COUNTIF($AG$4:AG501,AG501)/10000),"")</f>
        <v/>
      </c>
      <c r="AI501" s="31" t="str">
        <f t="shared" ca="1" si="23"/>
        <v/>
      </c>
      <c r="AJ501" s="31"/>
      <c r="AK501" s="31">
        <v>498</v>
      </c>
      <c r="AL501" s="31" t="str">
        <f t="shared" ca="1" si="21"/>
        <v/>
      </c>
      <c r="AM501" s="31" t="str">
        <f t="shared" ca="1" si="22"/>
        <v/>
      </c>
      <c r="AN501" s="31" t="str">
        <f ca="1">IF(INDEX(Tendina_Brand_per_Settore,SERVIZIO!$A$4)=$AL501,$AM501,"")</f>
        <v/>
      </c>
    </row>
    <row r="502" spans="33:40" x14ac:dyDescent="0.25">
      <c r="AG502" s="31" t="str">
        <f ca="1">IFERROR(IF(SERVIZIO!$A$3=1,IF(GETPIVOTDATA(CONCATENATE(INDEX(Tendina_Indicatori_Grafico,SERVIZIO!$A$1)),$A$1,"Brand",$A502,"Data",DATE(YEAR(INDEX(Tendina_Data,SERVIZIO!$A$2)),MONTH(INDEX(Tendina_Data,SERVIZIO!$A$2)),1),"Settore",$B502)&lt;&gt;"",GETPIVOTDATA(CONCATENATE(INDEX(Tendina_Indicatori_Grafico,SERVIZIO!$A$1)),$A$1,"Brand",$A502,"Data",DATE(YEAR(INDEX(Tendina_Data,SERVIZIO!$A$2)),MONTH(INDEX(Tendina_Data,SERVIZIO!$A$2)),1),"Settore",$B502),""),IF(AND(GETPIVOTDATA(CONCATENATE(INDEX(Tendina_Indicatori_Grafico,SERVIZIO!$A$1)),$A$1,"Brand",$A502,"Data",DATE(YEAR(INDEX(Tendina_Data,SERVIZIO!$A$2)),MONTH(INDEX(Tendina_Data,SERVIZIO!$A$2)),1),"Settore",INDEX(Tendina_Settori,SERVIZIO!$A$3))&lt;&gt;"",INDEX(Tendina_Settori,SERVIZIO!$A$3)=$B502)=TRUE,GETPIVOTDATA(CONCATENATE(INDEX(Tendina_Indicatori_Grafico,SERVIZIO!$A$1)),$A$1,"Brand",$A502,"Data",DATE(YEAR(INDEX(Tendina_Data,SERVIZIO!$A$2)),MONTH(INDEX(Tendina_Data,SERVIZIO!$A$2)),1),"Settore",INDEX(Tendina_Settori,SERVIZIO!$A$3)),"")),"")</f>
        <v/>
      </c>
      <c r="AH502" s="31" t="str">
        <f ca="1">IF(AG502&lt;&gt;"",AG502-(COUNTIF($AG$4:AG502,AG502)/10000),"")</f>
        <v/>
      </c>
      <c r="AI502" s="31" t="str">
        <f t="shared" ca="1" si="23"/>
        <v/>
      </c>
      <c r="AJ502" s="31"/>
      <c r="AK502" s="31">
        <v>499</v>
      </c>
      <c r="AL502" s="31" t="str">
        <f t="shared" ca="1" si="21"/>
        <v/>
      </c>
      <c r="AM502" s="31" t="str">
        <f t="shared" ca="1" si="22"/>
        <v/>
      </c>
      <c r="AN502" s="31" t="str">
        <f ca="1">IF(INDEX(Tendina_Brand_per_Settore,SERVIZIO!$A$4)=$AL502,$AM502,"")</f>
        <v/>
      </c>
    </row>
    <row r="503" spans="33:40" x14ac:dyDescent="0.25">
      <c r="AG503" s="31" t="str">
        <f ca="1">IFERROR(IF(SERVIZIO!$A$3=1,IF(GETPIVOTDATA(CONCATENATE(INDEX(Tendina_Indicatori_Grafico,SERVIZIO!$A$1)),$A$1,"Brand",$A503,"Data",DATE(YEAR(INDEX(Tendina_Data,SERVIZIO!$A$2)),MONTH(INDEX(Tendina_Data,SERVIZIO!$A$2)),1),"Settore",$B503)&lt;&gt;"",GETPIVOTDATA(CONCATENATE(INDEX(Tendina_Indicatori_Grafico,SERVIZIO!$A$1)),$A$1,"Brand",$A503,"Data",DATE(YEAR(INDEX(Tendina_Data,SERVIZIO!$A$2)),MONTH(INDEX(Tendina_Data,SERVIZIO!$A$2)),1),"Settore",$B503),""),IF(AND(GETPIVOTDATA(CONCATENATE(INDEX(Tendina_Indicatori_Grafico,SERVIZIO!$A$1)),$A$1,"Brand",$A503,"Data",DATE(YEAR(INDEX(Tendina_Data,SERVIZIO!$A$2)),MONTH(INDEX(Tendina_Data,SERVIZIO!$A$2)),1),"Settore",INDEX(Tendina_Settori,SERVIZIO!$A$3))&lt;&gt;"",INDEX(Tendina_Settori,SERVIZIO!$A$3)=$B503)=TRUE,GETPIVOTDATA(CONCATENATE(INDEX(Tendina_Indicatori_Grafico,SERVIZIO!$A$1)),$A$1,"Brand",$A503,"Data",DATE(YEAR(INDEX(Tendina_Data,SERVIZIO!$A$2)),MONTH(INDEX(Tendina_Data,SERVIZIO!$A$2)),1),"Settore",INDEX(Tendina_Settori,SERVIZIO!$A$3)),"")),"")</f>
        <v/>
      </c>
      <c r="AH503" s="31" t="str">
        <f ca="1">IF(AG503&lt;&gt;"",AG503-(COUNTIF($AG$4:AG503,AG503)/10000),"")</f>
        <v/>
      </c>
      <c r="AI503" s="31" t="str">
        <f t="shared" ca="1" si="23"/>
        <v/>
      </c>
      <c r="AJ503" s="31"/>
      <c r="AK503" s="31">
        <v>500</v>
      </c>
      <c r="AL503" s="31" t="str">
        <f t="shared" ca="1" si="21"/>
        <v/>
      </c>
      <c r="AM503" s="31" t="str">
        <f t="shared" ca="1" si="22"/>
        <v/>
      </c>
      <c r="AN503" s="31" t="str">
        <f ca="1">IF(INDEX(Tendina_Brand_per_Settore,SERVIZIO!$A$4)=$AL503,$AM503,"")</f>
        <v/>
      </c>
    </row>
    <row r="504" spans="33:40" x14ac:dyDescent="0.25">
      <c r="AG504" s="31" t="str">
        <f ca="1">IFERROR(IF(SERVIZIO!$A$3=1,IF(GETPIVOTDATA(CONCATENATE(INDEX(Tendina_Indicatori_Grafico,SERVIZIO!$A$1)),$A$1,"Brand",$A504,"Data",DATE(YEAR(INDEX(Tendina_Data,SERVIZIO!$A$2)),MONTH(INDEX(Tendina_Data,SERVIZIO!$A$2)),1),"Settore",$B504)&lt;&gt;"",GETPIVOTDATA(CONCATENATE(INDEX(Tendina_Indicatori_Grafico,SERVIZIO!$A$1)),$A$1,"Brand",$A504,"Data",DATE(YEAR(INDEX(Tendina_Data,SERVIZIO!$A$2)),MONTH(INDEX(Tendina_Data,SERVIZIO!$A$2)),1),"Settore",$B504),""),IF(AND(GETPIVOTDATA(CONCATENATE(INDEX(Tendina_Indicatori_Grafico,SERVIZIO!$A$1)),$A$1,"Brand",$A504,"Data",DATE(YEAR(INDEX(Tendina_Data,SERVIZIO!$A$2)),MONTH(INDEX(Tendina_Data,SERVIZIO!$A$2)),1),"Settore",INDEX(Tendina_Settori,SERVIZIO!$A$3))&lt;&gt;"",INDEX(Tendina_Settori,SERVIZIO!$A$3)=$B504)=TRUE,GETPIVOTDATA(CONCATENATE(INDEX(Tendina_Indicatori_Grafico,SERVIZIO!$A$1)),$A$1,"Brand",$A504,"Data",DATE(YEAR(INDEX(Tendina_Data,SERVIZIO!$A$2)),MONTH(INDEX(Tendina_Data,SERVIZIO!$A$2)),1),"Settore",INDEX(Tendina_Settori,SERVIZIO!$A$3)),"")),"")</f>
        <v/>
      </c>
      <c r="AH504" s="31" t="str">
        <f ca="1">IF(AG504&lt;&gt;"",AG504-(COUNTIF($AG$4:AG504,AG504)/10000),"")</f>
        <v/>
      </c>
      <c r="AI504" s="31" t="str">
        <f t="shared" ca="1" si="23"/>
        <v/>
      </c>
      <c r="AJ504" s="31"/>
      <c r="AK504" s="31">
        <v>501</v>
      </c>
      <c r="AL504" s="31" t="str">
        <f t="shared" ca="1" si="21"/>
        <v/>
      </c>
      <c r="AM504" s="31" t="str">
        <f t="shared" ca="1" si="22"/>
        <v/>
      </c>
      <c r="AN504" s="31" t="str">
        <f ca="1">IF(INDEX(Tendina_Brand_per_Settore,SERVIZIO!$A$4)=$AL504,$AM504,"")</f>
        <v/>
      </c>
    </row>
    <row r="505" spans="33:40" x14ac:dyDescent="0.25">
      <c r="AG505" s="31" t="str">
        <f ca="1">IFERROR(IF(SERVIZIO!$A$3=1,IF(GETPIVOTDATA(CONCATENATE(INDEX(Tendina_Indicatori_Grafico,SERVIZIO!$A$1)),$A$1,"Brand",$A505,"Data",DATE(YEAR(INDEX(Tendina_Data,SERVIZIO!$A$2)),MONTH(INDEX(Tendina_Data,SERVIZIO!$A$2)),1),"Settore",$B505)&lt;&gt;"",GETPIVOTDATA(CONCATENATE(INDEX(Tendina_Indicatori_Grafico,SERVIZIO!$A$1)),$A$1,"Brand",$A505,"Data",DATE(YEAR(INDEX(Tendina_Data,SERVIZIO!$A$2)),MONTH(INDEX(Tendina_Data,SERVIZIO!$A$2)),1),"Settore",$B505),""),IF(AND(GETPIVOTDATA(CONCATENATE(INDEX(Tendina_Indicatori_Grafico,SERVIZIO!$A$1)),$A$1,"Brand",$A505,"Data",DATE(YEAR(INDEX(Tendina_Data,SERVIZIO!$A$2)),MONTH(INDEX(Tendina_Data,SERVIZIO!$A$2)),1),"Settore",INDEX(Tendina_Settori,SERVIZIO!$A$3))&lt;&gt;"",INDEX(Tendina_Settori,SERVIZIO!$A$3)=$B505)=TRUE,GETPIVOTDATA(CONCATENATE(INDEX(Tendina_Indicatori_Grafico,SERVIZIO!$A$1)),$A$1,"Brand",$A505,"Data",DATE(YEAR(INDEX(Tendina_Data,SERVIZIO!$A$2)),MONTH(INDEX(Tendina_Data,SERVIZIO!$A$2)),1),"Settore",INDEX(Tendina_Settori,SERVIZIO!$A$3)),"")),"")</f>
        <v/>
      </c>
      <c r="AH505" s="31" t="str">
        <f ca="1">IF(AG505&lt;&gt;"",AG505-(COUNTIF($AG$4:AG505,AG505)/10000),"")</f>
        <v/>
      </c>
      <c r="AI505" s="31" t="str">
        <f t="shared" ca="1" si="23"/>
        <v/>
      </c>
      <c r="AJ505" s="31"/>
      <c r="AK505" s="31">
        <v>502</v>
      </c>
      <c r="AL505" s="31" t="str">
        <f t="shared" ca="1" si="21"/>
        <v/>
      </c>
      <c r="AM505" s="31" t="str">
        <f t="shared" ca="1" si="22"/>
        <v/>
      </c>
      <c r="AN505" s="31" t="str">
        <f ca="1">IF(INDEX(Tendina_Brand_per_Settore,SERVIZIO!$A$4)=$AL505,$AM505,"")</f>
        <v/>
      </c>
    </row>
    <row r="506" spans="33:40" x14ac:dyDescent="0.25">
      <c r="AG506" s="31" t="str">
        <f ca="1">IFERROR(IF(SERVIZIO!$A$3=1,IF(GETPIVOTDATA(CONCATENATE(INDEX(Tendina_Indicatori_Grafico,SERVIZIO!$A$1)),$A$1,"Brand",$A506,"Data",DATE(YEAR(INDEX(Tendina_Data,SERVIZIO!$A$2)),MONTH(INDEX(Tendina_Data,SERVIZIO!$A$2)),1),"Settore",$B506)&lt;&gt;"",GETPIVOTDATA(CONCATENATE(INDEX(Tendina_Indicatori_Grafico,SERVIZIO!$A$1)),$A$1,"Brand",$A506,"Data",DATE(YEAR(INDEX(Tendina_Data,SERVIZIO!$A$2)),MONTH(INDEX(Tendina_Data,SERVIZIO!$A$2)),1),"Settore",$B506),""),IF(AND(GETPIVOTDATA(CONCATENATE(INDEX(Tendina_Indicatori_Grafico,SERVIZIO!$A$1)),$A$1,"Brand",$A506,"Data",DATE(YEAR(INDEX(Tendina_Data,SERVIZIO!$A$2)),MONTH(INDEX(Tendina_Data,SERVIZIO!$A$2)),1),"Settore",INDEX(Tendina_Settori,SERVIZIO!$A$3))&lt;&gt;"",INDEX(Tendina_Settori,SERVIZIO!$A$3)=$B506)=TRUE,GETPIVOTDATA(CONCATENATE(INDEX(Tendina_Indicatori_Grafico,SERVIZIO!$A$1)),$A$1,"Brand",$A506,"Data",DATE(YEAR(INDEX(Tendina_Data,SERVIZIO!$A$2)),MONTH(INDEX(Tendina_Data,SERVIZIO!$A$2)),1),"Settore",INDEX(Tendina_Settori,SERVIZIO!$A$3)),"")),"")</f>
        <v/>
      </c>
      <c r="AH506" s="31" t="str">
        <f ca="1">IF(AG506&lt;&gt;"",AG506-(COUNTIF($AG$4:AG506,AG506)/10000),"")</f>
        <v/>
      </c>
      <c r="AI506" s="31" t="str">
        <f t="shared" ca="1" si="23"/>
        <v/>
      </c>
      <c r="AJ506" s="31"/>
      <c r="AK506" s="31">
        <v>503</v>
      </c>
      <c r="AL506" s="31" t="str">
        <f t="shared" ca="1" si="21"/>
        <v/>
      </c>
      <c r="AM506" s="31" t="str">
        <f t="shared" ca="1" si="22"/>
        <v/>
      </c>
      <c r="AN506" s="31" t="str">
        <f ca="1">IF(INDEX(Tendina_Brand_per_Settore,SERVIZIO!$A$4)=$AL506,$AM506,"")</f>
        <v/>
      </c>
    </row>
    <row r="507" spans="33:40" x14ac:dyDescent="0.25">
      <c r="AG507" s="31" t="str">
        <f ca="1">IFERROR(IF(SERVIZIO!$A$3=1,IF(GETPIVOTDATA(CONCATENATE(INDEX(Tendina_Indicatori_Grafico,SERVIZIO!$A$1)),$A$1,"Brand",$A507,"Data",DATE(YEAR(INDEX(Tendina_Data,SERVIZIO!$A$2)),MONTH(INDEX(Tendina_Data,SERVIZIO!$A$2)),1),"Settore",$B507)&lt;&gt;"",GETPIVOTDATA(CONCATENATE(INDEX(Tendina_Indicatori_Grafico,SERVIZIO!$A$1)),$A$1,"Brand",$A507,"Data",DATE(YEAR(INDEX(Tendina_Data,SERVIZIO!$A$2)),MONTH(INDEX(Tendina_Data,SERVIZIO!$A$2)),1),"Settore",$B507),""),IF(AND(GETPIVOTDATA(CONCATENATE(INDEX(Tendina_Indicatori_Grafico,SERVIZIO!$A$1)),$A$1,"Brand",$A507,"Data",DATE(YEAR(INDEX(Tendina_Data,SERVIZIO!$A$2)),MONTH(INDEX(Tendina_Data,SERVIZIO!$A$2)),1),"Settore",INDEX(Tendina_Settori,SERVIZIO!$A$3))&lt;&gt;"",INDEX(Tendina_Settori,SERVIZIO!$A$3)=$B507)=TRUE,GETPIVOTDATA(CONCATENATE(INDEX(Tendina_Indicatori_Grafico,SERVIZIO!$A$1)),$A$1,"Brand",$A507,"Data",DATE(YEAR(INDEX(Tendina_Data,SERVIZIO!$A$2)),MONTH(INDEX(Tendina_Data,SERVIZIO!$A$2)),1),"Settore",INDEX(Tendina_Settori,SERVIZIO!$A$3)),"")),"")</f>
        <v/>
      </c>
      <c r="AH507" s="31" t="str">
        <f ca="1">IF(AG507&lt;&gt;"",AG507-(COUNTIF($AG$4:AG507,AG507)/10000),"")</f>
        <v/>
      </c>
      <c r="AI507" s="31" t="str">
        <f t="shared" ca="1" si="23"/>
        <v/>
      </c>
      <c r="AJ507" s="31"/>
      <c r="AK507" s="31">
        <v>504</v>
      </c>
      <c r="AL507" s="31" t="str">
        <f t="shared" ca="1" si="21"/>
        <v/>
      </c>
      <c r="AM507" s="31" t="str">
        <f t="shared" ca="1" si="22"/>
        <v/>
      </c>
      <c r="AN507" s="31" t="str">
        <f ca="1">IF(INDEX(Tendina_Brand_per_Settore,SERVIZIO!$A$4)=$AL507,$AM507,"")</f>
        <v/>
      </c>
    </row>
    <row r="508" spans="33:40" x14ac:dyDescent="0.25">
      <c r="AG508" s="31" t="str">
        <f ca="1">IFERROR(IF(SERVIZIO!$A$3=1,IF(GETPIVOTDATA(CONCATENATE(INDEX(Tendina_Indicatori_Grafico,SERVIZIO!$A$1)),$A$1,"Brand",$A508,"Data",DATE(YEAR(INDEX(Tendina_Data,SERVIZIO!$A$2)),MONTH(INDEX(Tendina_Data,SERVIZIO!$A$2)),1),"Settore",$B508)&lt;&gt;"",GETPIVOTDATA(CONCATENATE(INDEX(Tendina_Indicatori_Grafico,SERVIZIO!$A$1)),$A$1,"Brand",$A508,"Data",DATE(YEAR(INDEX(Tendina_Data,SERVIZIO!$A$2)),MONTH(INDEX(Tendina_Data,SERVIZIO!$A$2)),1),"Settore",$B508),""),IF(AND(GETPIVOTDATA(CONCATENATE(INDEX(Tendina_Indicatori_Grafico,SERVIZIO!$A$1)),$A$1,"Brand",$A508,"Data",DATE(YEAR(INDEX(Tendina_Data,SERVIZIO!$A$2)),MONTH(INDEX(Tendina_Data,SERVIZIO!$A$2)),1),"Settore",INDEX(Tendina_Settori,SERVIZIO!$A$3))&lt;&gt;"",INDEX(Tendina_Settori,SERVIZIO!$A$3)=$B508)=TRUE,GETPIVOTDATA(CONCATENATE(INDEX(Tendina_Indicatori_Grafico,SERVIZIO!$A$1)),$A$1,"Brand",$A508,"Data",DATE(YEAR(INDEX(Tendina_Data,SERVIZIO!$A$2)),MONTH(INDEX(Tendina_Data,SERVIZIO!$A$2)),1),"Settore",INDEX(Tendina_Settori,SERVIZIO!$A$3)),"")),"")</f>
        <v/>
      </c>
      <c r="AH508" s="31" t="str">
        <f ca="1">IF(AG508&lt;&gt;"",AG508-(COUNTIF($AG$4:AG508,AG508)/10000),"")</f>
        <v/>
      </c>
      <c r="AI508" s="31" t="str">
        <f t="shared" ca="1" si="23"/>
        <v/>
      </c>
      <c r="AJ508" s="31"/>
      <c r="AK508" s="31">
        <v>505</v>
      </c>
      <c r="AL508" s="31" t="str">
        <f t="shared" ca="1" si="21"/>
        <v/>
      </c>
      <c r="AM508" s="31" t="str">
        <f t="shared" ca="1" si="22"/>
        <v/>
      </c>
      <c r="AN508" s="31" t="str">
        <f ca="1">IF(INDEX(Tendina_Brand_per_Settore,SERVIZIO!$A$4)=$AL508,$AM508,"")</f>
        <v/>
      </c>
    </row>
    <row r="509" spans="33:40" x14ac:dyDescent="0.25">
      <c r="AG509" s="31" t="str">
        <f ca="1">IFERROR(IF(SERVIZIO!$A$3=1,IF(GETPIVOTDATA(CONCATENATE(INDEX(Tendina_Indicatori_Grafico,SERVIZIO!$A$1)),$A$1,"Brand",$A509,"Data",DATE(YEAR(INDEX(Tendina_Data,SERVIZIO!$A$2)),MONTH(INDEX(Tendina_Data,SERVIZIO!$A$2)),1),"Settore",$B509)&lt;&gt;"",GETPIVOTDATA(CONCATENATE(INDEX(Tendina_Indicatori_Grafico,SERVIZIO!$A$1)),$A$1,"Brand",$A509,"Data",DATE(YEAR(INDEX(Tendina_Data,SERVIZIO!$A$2)),MONTH(INDEX(Tendina_Data,SERVIZIO!$A$2)),1),"Settore",$B509),""),IF(AND(GETPIVOTDATA(CONCATENATE(INDEX(Tendina_Indicatori_Grafico,SERVIZIO!$A$1)),$A$1,"Brand",$A509,"Data",DATE(YEAR(INDEX(Tendina_Data,SERVIZIO!$A$2)),MONTH(INDEX(Tendina_Data,SERVIZIO!$A$2)),1),"Settore",INDEX(Tendina_Settori,SERVIZIO!$A$3))&lt;&gt;"",INDEX(Tendina_Settori,SERVIZIO!$A$3)=$B509)=TRUE,GETPIVOTDATA(CONCATENATE(INDEX(Tendina_Indicatori_Grafico,SERVIZIO!$A$1)),$A$1,"Brand",$A509,"Data",DATE(YEAR(INDEX(Tendina_Data,SERVIZIO!$A$2)),MONTH(INDEX(Tendina_Data,SERVIZIO!$A$2)),1),"Settore",INDEX(Tendina_Settori,SERVIZIO!$A$3)),"")),"")</f>
        <v/>
      </c>
      <c r="AH509" s="31" t="str">
        <f ca="1">IF(AG509&lt;&gt;"",AG509-(COUNTIF($AG$4:AG509,AG509)/10000),"")</f>
        <v/>
      </c>
      <c r="AI509" s="31" t="str">
        <f t="shared" ca="1" si="23"/>
        <v/>
      </c>
      <c r="AJ509" s="31"/>
      <c r="AK509" s="31">
        <v>506</v>
      </c>
      <c r="AL509" s="31" t="str">
        <f t="shared" ca="1" si="21"/>
        <v/>
      </c>
      <c r="AM509" s="31" t="str">
        <f t="shared" ca="1" si="22"/>
        <v/>
      </c>
      <c r="AN509" s="31" t="str">
        <f ca="1">IF(INDEX(Tendina_Brand_per_Settore,SERVIZIO!$A$4)=$AL509,$AM509,"")</f>
        <v/>
      </c>
    </row>
    <row r="510" spans="33:40" x14ac:dyDescent="0.25">
      <c r="AG510" s="31" t="str">
        <f ca="1">IFERROR(IF(SERVIZIO!$A$3=1,IF(GETPIVOTDATA(CONCATENATE(INDEX(Tendina_Indicatori_Grafico,SERVIZIO!$A$1)),$A$1,"Brand",$A510,"Data",DATE(YEAR(INDEX(Tendina_Data,SERVIZIO!$A$2)),MONTH(INDEX(Tendina_Data,SERVIZIO!$A$2)),1),"Settore",$B510)&lt;&gt;"",GETPIVOTDATA(CONCATENATE(INDEX(Tendina_Indicatori_Grafico,SERVIZIO!$A$1)),$A$1,"Brand",$A510,"Data",DATE(YEAR(INDEX(Tendina_Data,SERVIZIO!$A$2)),MONTH(INDEX(Tendina_Data,SERVIZIO!$A$2)),1),"Settore",$B510),""),IF(AND(GETPIVOTDATA(CONCATENATE(INDEX(Tendina_Indicatori_Grafico,SERVIZIO!$A$1)),$A$1,"Brand",$A510,"Data",DATE(YEAR(INDEX(Tendina_Data,SERVIZIO!$A$2)),MONTH(INDEX(Tendina_Data,SERVIZIO!$A$2)),1),"Settore",INDEX(Tendina_Settori,SERVIZIO!$A$3))&lt;&gt;"",INDEX(Tendina_Settori,SERVIZIO!$A$3)=$B510)=TRUE,GETPIVOTDATA(CONCATENATE(INDEX(Tendina_Indicatori_Grafico,SERVIZIO!$A$1)),$A$1,"Brand",$A510,"Data",DATE(YEAR(INDEX(Tendina_Data,SERVIZIO!$A$2)),MONTH(INDEX(Tendina_Data,SERVIZIO!$A$2)),1),"Settore",INDEX(Tendina_Settori,SERVIZIO!$A$3)),"")),"")</f>
        <v/>
      </c>
      <c r="AH510" s="31" t="str">
        <f ca="1">IF(AG510&lt;&gt;"",AG510-(COUNTIF($AG$4:AG510,AG510)/10000),"")</f>
        <v/>
      </c>
      <c r="AI510" s="31" t="str">
        <f t="shared" ca="1" si="23"/>
        <v/>
      </c>
      <c r="AJ510" s="31"/>
      <c r="AK510" s="31">
        <v>507</v>
      </c>
      <c r="AL510" s="31" t="str">
        <f t="shared" ca="1" si="21"/>
        <v/>
      </c>
      <c r="AM510" s="31" t="str">
        <f t="shared" ca="1" si="22"/>
        <v/>
      </c>
      <c r="AN510" s="31" t="str">
        <f ca="1">IF(INDEX(Tendina_Brand_per_Settore,SERVIZIO!$A$4)=$AL510,$AM510,"")</f>
        <v/>
      </c>
    </row>
    <row r="511" spans="33:40" x14ac:dyDescent="0.25">
      <c r="AG511" s="31" t="str">
        <f ca="1">IFERROR(IF(SERVIZIO!$A$3=1,IF(GETPIVOTDATA(CONCATENATE(INDEX(Tendina_Indicatori_Grafico,SERVIZIO!$A$1)),$A$1,"Brand",$A511,"Data",DATE(YEAR(INDEX(Tendina_Data,SERVIZIO!$A$2)),MONTH(INDEX(Tendina_Data,SERVIZIO!$A$2)),1),"Settore",$B511)&lt;&gt;"",GETPIVOTDATA(CONCATENATE(INDEX(Tendina_Indicatori_Grafico,SERVIZIO!$A$1)),$A$1,"Brand",$A511,"Data",DATE(YEAR(INDEX(Tendina_Data,SERVIZIO!$A$2)),MONTH(INDEX(Tendina_Data,SERVIZIO!$A$2)),1),"Settore",$B511),""),IF(AND(GETPIVOTDATA(CONCATENATE(INDEX(Tendina_Indicatori_Grafico,SERVIZIO!$A$1)),$A$1,"Brand",$A511,"Data",DATE(YEAR(INDEX(Tendina_Data,SERVIZIO!$A$2)),MONTH(INDEX(Tendina_Data,SERVIZIO!$A$2)),1),"Settore",INDEX(Tendina_Settori,SERVIZIO!$A$3))&lt;&gt;"",INDEX(Tendina_Settori,SERVIZIO!$A$3)=$B511)=TRUE,GETPIVOTDATA(CONCATENATE(INDEX(Tendina_Indicatori_Grafico,SERVIZIO!$A$1)),$A$1,"Brand",$A511,"Data",DATE(YEAR(INDEX(Tendina_Data,SERVIZIO!$A$2)),MONTH(INDEX(Tendina_Data,SERVIZIO!$A$2)),1),"Settore",INDEX(Tendina_Settori,SERVIZIO!$A$3)),"")),"")</f>
        <v/>
      </c>
      <c r="AH511" s="31" t="str">
        <f ca="1">IF(AG511&lt;&gt;"",AG511-(COUNTIF($AG$4:AG511,AG511)/10000),"")</f>
        <v/>
      </c>
      <c r="AI511" s="31" t="str">
        <f t="shared" ca="1" si="23"/>
        <v/>
      </c>
      <c r="AJ511" s="31"/>
      <c r="AK511" s="31">
        <v>508</v>
      </c>
      <c r="AL511" s="31" t="str">
        <f t="shared" ca="1" si="21"/>
        <v/>
      </c>
      <c r="AM511" s="31" t="str">
        <f t="shared" ca="1" si="22"/>
        <v/>
      </c>
      <c r="AN511" s="31" t="str">
        <f ca="1">IF(INDEX(Tendina_Brand_per_Settore,SERVIZIO!$A$4)=$AL511,$AM511,"")</f>
        <v/>
      </c>
    </row>
    <row r="512" spans="33:40" x14ac:dyDescent="0.25">
      <c r="AG512" s="31" t="str">
        <f ca="1">IFERROR(IF(SERVIZIO!$A$3=1,IF(GETPIVOTDATA(CONCATENATE(INDEX(Tendina_Indicatori_Grafico,SERVIZIO!$A$1)),$A$1,"Brand",$A512,"Data",DATE(YEAR(INDEX(Tendina_Data,SERVIZIO!$A$2)),MONTH(INDEX(Tendina_Data,SERVIZIO!$A$2)),1),"Settore",$B512)&lt;&gt;"",GETPIVOTDATA(CONCATENATE(INDEX(Tendina_Indicatori_Grafico,SERVIZIO!$A$1)),$A$1,"Brand",$A512,"Data",DATE(YEAR(INDEX(Tendina_Data,SERVIZIO!$A$2)),MONTH(INDEX(Tendina_Data,SERVIZIO!$A$2)),1),"Settore",$B512),""),IF(AND(GETPIVOTDATA(CONCATENATE(INDEX(Tendina_Indicatori_Grafico,SERVIZIO!$A$1)),$A$1,"Brand",$A512,"Data",DATE(YEAR(INDEX(Tendina_Data,SERVIZIO!$A$2)),MONTH(INDEX(Tendina_Data,SERVIZIO!$A$2)),1),"Settore",INDEX(Tendina_Settori,SERVIZIO!$A$3))&lt;&gt;"",INDEX(Tendina_Settori,SERVIZIO!$A$3)=$B512)=TRUE,GETPIVOTDATA(CONCATENATE(INDEX(Tendina_Indicatori_Grafico,SERVIZIO!$A$1)),$A$1,"Brand",$A512,"Data",DATE(YEAR(INDEX(Tendina_Data,SERVIZIO!$A$2)),MONTH(INDEX(Tendina_Data,SERVIZIO!$A$2)),1),"Settore",INDEX(Tendina_Settori,SERVIZIO!$A$3)),"")),"")</f>
        <v/>
      </c>
      <c r="AH512" s="31" t="str">
        <f ca="1">IF(AG512&lt;&gt;"",AG512-(COUNTIF($AG$4:AG512,AG512)/10000),"")</f>
        <v/>
      </c>
      <c r="AI512" s="31" t="str">
        <f t="shared" ca="1" si="23"/>
        <v/>
      </c>
      <c r="AJ512" s="31"/>
      <c r="AK512" s="31">
        <v>509</v>
      </c>
      <c r="AL512" s="31" t="str">
        <f t="shared" ca="1" si="21"/>
        <v/>
      </c>
      <c r="AM512" s="31" t="str">
        <f t="shared" ca="1" si="22"/>
        <v/>
      </c>
      <c r="AN512" s="31" t="str">
        <f ca="1">IF(INDEX(Tendina_Brand_per_Settore,SERVIZIO!$A$4)=$AL512,$AM512,"")</f>
        <v/>
      </c>
    </row>
    <row r="513" spans="33:40" x14ac:dyDescent="0.25">
      <c r="AG513" s="31" t="str">
        <f ca="1">IFERROR(IF(SERVIZIO!$A$3=1,IF(GETPIVOTDATA(CONCATENATE(INDEX(Tendina_Indicatori_Grafico,SERVIZIO!$A$1)),$A$1,"Brand",$A513,"Data",DATE(YEAR(INDEX(Tendina_Data,SERVIZIO!$A$2)),MONTH(INDEX(Tendina_Data,SERVIZIO!$A$2)),1),"Settore",$B513)&lt;&gt;"",GETPIVOTDATA(CONCATENATE(INDEX(Tendina_Indicatori_Grafico,SERVIZIO!$A$1)),$A$1,"Brand",$A513,"Data",DATE(YEAR(INDEX(Tendina_Data,SERVIZIO!$A$2)),MONTH(INDEX(Tendina_Data,SERVIZIO!$A$2)),1),"Settore",$B513),""),IF(AND(GETPIVOTDATA(CONCATENATE(INDEX(Tendina_Indicatori_Grafico,SERVIZIO!$A$1)),$A$1,"Brand",$A513,"Data",DATE(YEAR(INDEX(Tendina_Data,SERVIZIO!$A$2)),MONTH(INDEX(Tendina_Data,SERVIZIO!$A$2)),1),"Settore",INDEX(Tendina_Settori,SERVIZIO!$A$3))&lt;&gt;"",INDEX(Tendina_Settori,SERVIZIO!$A$3)=$B513)=TRUE,GETPIVOTDATA(CONCATENATE(INDEX(Tendina_Indicatori_Grafico,SERVIZIO!$A$1)),$A$1,"Brand",$A513,"Data",DATE(YEAR(INDEX(Tendina_Data,SERVIZIO!$A$2)),MONTH(INDEX(Tendina_Data,SERVIZIO!$A$2)),1),"Settore",INDEX(Tendina_Settori,SERVIZIO!$A$3)),"")),"")</f>
        <v/>
      </c>
      <c r="AH513" s="31" t="str">
        <f ca="1">IF(AG513&lt;&gt;"",AG513-(COUNTIF($AG$4:AG513,AG513)/10000),"")</f>
        <v/>
      </c>
      <c r="AI513" s="31" t="str">
        <f t="shared" ca="1" si="23"/>
        <v/>
      </c>
      <c r="AJ513" s="31"/>
      <c r="AK513" s="31">
        <v>510</v>
      </c>
      <c r="AL513" s="31" t="str">
        <f t="shared" ca="1" si="21"/>
        <v/>
      </c>
      <c r="AM513" s="31" t="str">
        <f t="shared" ca="1" si="22"/>
        <v/>
      </c>
      <c r="AN513" s="31" t="str">
        <f ca="1">IF(INDEX(Tendina_Brand_per_Settore,SERVIZIO!$A$4)=$AL513,$AM513,"")</f>
        <v/>
      </c>
    </row>
    <row r="514" spans="33:40" x14ac:dyDescent="0.25">
      <c r="AG514" s="31" t="str">
        <f ca="1">IFERROR(IF(SERVIZIO!$A$3=1,IF(GETPIVOTDATA(CONCATENATE(INDEX(Tendina_Indicatori_Grafico,SERVIZIO!$A$1)),$A$1,"Brand",$A514,"Data",DATE(YEAR(INDEX(Tendina_Data,SERVIZIO!$A$2)),MONTH(INDEX(Tendina_Data,SERVIZIO!$A$2)),1),"Settore",$B514)&lt;&gt;"",GETPIVOTDATA(CONCATENATE(INDEX(Tendina_Indicatori_Grafico,SERVIZIO!$A$1)),$A$1,"Brand",$A514,"Data",DATE(YEAR(INDEX(Tendina_Data,SERVIZIO!$A$2)),MONTH(INDEX(Tendina_Data,SERVIZIO!$A$2)),1),"Settore",$B514),""),IF(AND(GETPIVOTDATA(CONCATENATE(INDEX(Tendina_Indicatori_Grafico,SERVIZIO!$A$1)),$A$1,"Brand",$A514,"Data",DATE(YEAR(INDEX(Tendina_Data,SERVIZIO!$A$2)),MONTH(INDEX(Tendina_Data,SERVIZIO!$A$2)),1),"Settore",INDEX(Tendina_Settori,SERVIZIO!$A$3))&lt;&gt;"",INDEX(Tendina_Settori,SERVIZIO!$A$3)=$B514)=TRUE,GETPIVOTDATA(CONCATENATE(INDEX(Tendina_Indicatori_Grafico,SERVIZIO!$A$1)),$A$1,"Brand",$A514,"Data",DATE(YEAR(INDEX(Tendina_Data,SERVIZIO!$A$2)),MONTH(INDEX(Tendina_Data,SERVIZIO!$A$2)),1),"Settore",INDEX(Tendina_Settori,SERVIZIO!$A$3)),"")),"")</f>
        <v/>
      </c>
      <c r="AH514" s="31" t="str">
        <f ca="1">IF(AG514&lt;&gt;"",AG514-(COUNTIF($AG$4:AG514,AG514)/10000),"")</f>
        <v/>
      </c>
      <c r="AI514" s="31" t="str">
        <f t="shared" ca="1" si="23"/>
        <v/>
      </c>
      <c r="AJ514" s="31"/>
      <c r="AK514" s="31">
        <v>511</v>
      </c>
      <c r="AL514" s="31" t="str">
        <f t="shared" ca="1" si="21"/>
        <v/>
      </c>
      <c r="AM514" s="31" t="str">
        <f t="shared" ca="1" si="22"/>
        <v/>
      </c>
      <c r="AN514" s="31" t="str">
        <f ca="1">IF(INDEX(Tendina_Brand_per_Settore,SERVIZIO!$A$4)=$AL514,$AM514,"")</f>
        <v/>
      </c>
    </row>
    <row r="515" spans="33:40" x14ac:dyDescent="0.25">
      <c r="AG515" s="31" t="str">
        <f ca="1">IFERROR(IF(SERVIZIO!$A$3=1,IF(GETPIVOTDATA(CONCATENATE(INDEX(Tendina_Indicatori_Grafico,SERVIZIO!$A$1)),$A$1,"Brand",$A515,"Data",DATE(YEAR(INDEX(Tendina_Data,SERVIZIO!$A$2)),MONTH(INDEX(Tendina_Data,SERVIZIO!$A$2)),1),"Settore",$B515)&lt;&gt;"",GETPIVOTDATA(CONCATENATE(INDEX(Tendina_Indicatori_Grafico,SERVIZIO!$A$1)),$A$1,"Brand",$A515,"Data",DATE(YEAR(INDEX(Tendina_Data,SERVIZIO!$A$2)),MONTH(INDEX(Tendina_Data,SERVIZIO!$A$2)),1),"Settore",$B515),""),IF(AND(GETPIVOTDATA(CONCATENATE(INDEX(Tendina_Indicatori_Grafico,SERVIZIO!$A$1)),$A$1,"Brand",$A515,"Data",DATE(YEAR(INDEX(Tendina_Data,SERVIZIO!$A$2)),MONTH(INDEX(Tendina_Data,SERVIZIO!$A$2)),1),"Settore",INDEX(Tendina_Settori,SERVIZIO!$A$3))&lt;&gt;"",INDEX(Tendina_Settori,SERVIZIO!$A$3)=$B515)=TRUE,GETPIVOTDATA(CONCATENATE(INDEX(Tendina_Indicatori_Grafico,SERVIZIO!$A$1)),$A$1,"Brand",$A515,"Data",DATE(YEAR(INDEX(Tendina_Data,SERVIZIO!$A$2)),MONTH(INDEX(Tendina_Data,SERVIZIO!$A$2)),1),"Settore",INDEX(Tendina_Settori,SERVIZIO!$A$3)),"")),"")</f>
        <v/>
      </c>
      <c r="AH515" s="31" t="str">
        <f ca="1">IF(AG515&lt;&gt;"",AG515-(COUNTIF($AG$4:AG515,AG515)/10000),"")</f>
        <v/>
      </c>
      <c r="AI515" s="31" t="str">
        <f t="shared" ca="1" si="23"/>
        <v/>
      </c>
      <c r="AJ515" s="31"/>
      <c r="AK515" s="31">
        <v>512</v>
      </c>
      <c r="AL515" s="31" t="str">
        <f t="shared" ca="1" si="21"/>
        <v/>
      </c>
      <c r="AM515" s="31" t="str">
        <f t="shared" ca="1" si="22"/>
        <v/>
      </c>
      <c r="AN515" s="31" t="str">
        <f ca="1">IF(INDEX(Tendina_Brand_per_Settore,SERVIZIO!$A$4)=$AL515,$AM515,"")</f>
        <v/>
      </c>
    </row>
    <row r="516" spans="33:40" x14ac:dyDescent="0.25">
      <c r="AG516" s="31" t="str">
        <f ca="1">IFERROR(IF(SERVIZIO!$A$3=1,IF(GETPIVOTDATA(CONCATENATE(INDEX(Tendina_Indicatori_Grafico,SERVIZIO!$A$1)),$A$1,"Brand",$A516,"Data",DATE(YEAR(INDEX(Tendina_Data,SERVIZIO!$A$2)),MONTH(INDEX(Tendina_Data,SERVIZIO!$A$2)),1),"Settore",$B516)&lt;&gt;"",GETPIVOTDATA(CONCATENATE(INDEX(Tendina_Indicatori_Grafico,SERVIZIO!$A$1)),$A$1,"Brand",$A516,"Data",DATE(YEAR(INDEX(Tendina_Data,SERVIZIO!$A$2)),MONTH(INDEX(Tendina_Data,SERVIZIO!$A$2)),1),"Settore",$B516),""),IF(AND(GETPIVOTDATA(CONCATENATE(INDEX(Tendina_Indicatori_Grafico,SERVIZIO!$A$1)),$A$1,"Brand",$A516,"Data",DATE(YEAR(INDEX(Tendina_Data,SERVIZIO!$A$2)),MONTH(INDEX(Tendina_Data,SERVIZIO!$A$2)),1),"Settore",INDEX(Tendina_Settori,SERVIZIO!$A$3))&lt;&gt;"",INDEX(Tendina_Settori,SERVIZIO!$A$3)=$B516)=TRUE,GETPIVOTDATA(CONCATENATE(INDEX(Tendina_Indicatori_Grafico,SERVIZIO!$A$1)),$A$1,"Brand",$A516,"Data",DATE(YEAR(INDEX(Tendina_Data,SERVIZIO!$A$2)),MONTH(INDEX(Tendina_Data,SERVIZIO!$A$2)),1),"Settore",INDEX(Tendina_Settori,SERVIZIO!$A$3)),"")),"")</f>
        <v/>
      </c>
      <c r="AH516" s="31" t="str">
        <f ca="1">IF(AG516&lt;&gt;"",AG516-(COUNTIF($AG$4:AG516,AG516)/10000),"")</f>
        <v/>
      </c>
      <c r="AI516" s="31" t="str">
        <f t="shared" ca="1" si="23"/>
        <v/>
      </c>
      <c r="AJ516" s="31"/>
      <c r="AK516" s="31">
        <v>513</v>
      </c>
      <c r="AL516" s="31" t="str">
        <f t="shared" ref="AL516:AL579" ca="1" si="24">IFERROR(INDEX($A$3:$A$1002,MATCH($AK516,$AI$3:$AI$1002,0)),"")</f>
        <v/>
      </c>
      <c r="AM516" s="31" t="str">
        <f t="shared" ref="AM516:AM579" ca="1" si="25">IFERROR(INDEX($AG$3:$AG$1002,MATCH($AK516,$AI$3:$AI$1002,0)),"")</f>
        <v/>
      </c>
      <c r="AN516" s="31" t="str">
        <f ca="1">IF(INDEX(Tendina_Brand_per_Settore,SERVIZIO!$A$4)=$AL516,$AM516,"")</f>
        <v/>
      </c>
    </row>
    <row r="517" spans="33:40" x14ac:dyDescent="0.25">
      <c r="AG517" s="31" t="str">
        <f ca="1">IFERROR(IF(SERVIZIO!$A$3=1,IF(GETPIVOTDATA(CONCATENATE(INDEX(Tendina_Indicatori_Grafico,SERVIZIO!$A$1)),$A$1,"Brand",$A517,"Data",DATE(YEAR(INDEX(Tendina_Data,SERVIZIO!$A$2)),MONTH(INDEX(Tendina_Data,SERVIZIO!$A$2)),1),"Settore",$B517)&lt;&gt;"",GETPIVOTDATA(CONCATENATE(INDEX(Tendina_Indicatori_Grafico,SERVIZIO!$A$1)),$A$1,"Brand",$A517,"Data",DATE(YEAR(INDEX(Tendina_Data,SERVIZIO!$A$2)),MONTH(INDEX(Tendina_Data,SERVIZIO!$A$2)),1),"Settore",$B517),""),IF(AND(GETPIVOTDATA(CONCATENATE(INDEX(Tendina_Indicatori_Grafico,SERVIZIO!$A$1)),$A$1,"Brand",$A517,"Data",DATE(YEAR(INDEX(Tendina_Data,SERVIZIO!$A$2)),MONTH(INDEX(Tendina_Data,SERVIZIO!$A$2)),1),"Settore",INDEX(Tendina_Settori,SERVIZIO!$A$3))&lt;&gt;"",INDEX(Tendina_Settori,SERVIZIO!$A$3)=$B517)=TRUE,GETPIVOTDATA(CONCATENATE(INDEX(Tendina_Indicatori_Grafico,SERVIZIO!$A$1)),$A$1,"Brand",$A517,"Data",DATE(YEAR(INDEX(Tendina_Data,SERVIZIO!$A$2)),MONTH(INDEX(Tendina_Data,SERVIZIO!$A$2)),1),"Settore",INDEX(Tendina_Settori,SERVIZIO!$A$3)),"")),"")</f>
        <v/>
      </c>
      <c r="AH517" s="31" t="str">
        <f ca="1">IF(AG517&lt;&gt;"",AG517-(COUNTIF($AG$4:AG517,AG517)/10000),"")</f>
        <v/>
      </c>
      <c r="AI517" s="31" t="str">
        <f t="shared" ref="AI517:AI580" ca="1" si="26">IFERROR(RANK($AH517,$AH$4:$AH$1003),"")</f>
        <v/>
      </c>
      <c r="AJ517" s="31"/>
      <c r="AK517" s="31">
        <v>514</v>
      </c>
      <c r="AL517" s="31" t="str">
        <f t="shared" ca="1" si="24"/>
        <v/>
      </c>
      <c r="AM517" s="31" t="str">
        <f t="shared" ca="1" si="25"/>
        <v/>
      </c>
      <c r="AN517" s="31" t="str">
        <f ca="1">IF(INDEX(Tendina_Brand_per_Settore,SERVIZIO!$A$4)=$AL517,$AM517,"")</f>
        <v/>
      </c>
    </row>
    <row r="518" spans="33:40" x14ac:dyDescent="0.25">
      <c r="AG518" s="31" t="str">
        <f ca="1">IFERROR(IF(SERVIZIO!$A$3=1,IF(GETPIVOTDATA(CONCATENATE(INDEX(Tendina_Indicatori_Grafico,SERVIZIO!$A$1)),$A$1,"Brand",$A518,"Data",DATE(YEAR(INDEX(Tendina_Data,SERVIZIO!$A$2)),MONTH(INDEX(Tendina_Data,SERVIZIO!$A$2)),1),"Settore",$B518)&lt;&gt;"",GETPIVOTDATA(CONCATENATE(INDEX(Tendina_Indicatori_Grafico,SERVIZIO!$A$1)),$A$1,"Brand",$A518,"Data",DATE(YEAR(INDEX(Tendina_Data,SERVIZIO!$A$2)),MONTH(INDEX(Tendina_Data,SERVIZIO!$A$2)),1),"Settore",$B518),""),IF(AND(GETPIVOTDATA(CONCATENATE(INDEX(Tendina_Indicatori_Grafico,SERVIZIO!$A$1)),$A$1,"Brand",$A518,"Data",DATE(YEAR(INDEX(Tendina_Data,SERVIZIO!$A$2)),MONTH(INDEX(Tendina_Data,SERVIZIO!$A$2)),1),"Settore",INDEX(Tendina_Settori,SERVIZIO!$A$3))&lt;&gt;"",INDEX(Tendina_Settori,SERVIZIO!$A$3)=$B518)=TRUE,GETPIVOTDATA(CONCATENATE(INDEX(Tendina_Indicatori_Grafico,SERVIZIO!$A$1)),$A$1,"Brand",$A518,"Data",DATE(YEAR(INDEX(Tendina_Data,SERVIZIO!$A$2)),MONTH(INDEX(Tendina_Data,SERVIZIO!$A$2)),1),"Settore",INDEX(Tendina_Settori,SERVIZIO!$A$3)),"")),"")</f>
        <v/>
      </c>
      <c r="AH518" s="31" t="str">
        <f ca="1">IF(AG518&lt;&gt;"",AG518-(COUNTIF($AG$4:AG518,AG518)/10000),"")</f>
        <v/>
      </c>
      <c r="AI518" s="31" t="str">
        <f t="shared" ca="1" si="26"/>
        <v/>
      </c>
      <c r="AJ518" s="31"/>
      <c r="AK518" s="31">
        <v>515</v>
      </c>
      <c r="AL518" s="31" t="str">
        <f t="shared" ca="1" si="24"/>
        <v/>
      </c>
      <c r="AM518" s="31" t="str">
        <f t="shared" ca="1" si="25"/>
        <v/>
      </c>
      <c r="AN518" s="31" t="str">
        <f ca="1">IF(INDEX(Tendina_Brand_per_Settore,SERVIZIO!$A$4)=$AL518,$AM518,"")</f>
        <v/>
      </c>
    </row>
    <row r="519" spans="33:40" x14ac:dyDescent="0.25">
      <c r="AG519" s="31" t="str">
        <f ca="1">IFERROR(IF(SERVIZIO!$A$3=1,IF(GETPIVOTDATA(CONCATENATE(INDEX(Tendina_Indicatori_Grafico,SERVIZIO!$A$1)),$A$1,"Brand",$A519,"Data",DATE(YEAR(INDEX(Tendina_Data,SERVIZIO!$A$2)),MONTH(INDEX(Tendina_Data,SERVIZIO!$A$2)),1),"Settore",$B519)&lt;&gt;"",GETPIVOTDATA(CONCATENATE(INDEX(Tendina_Indicatori_Grafico,SERVIZIO!$A$1)),$A$1,"Brand",$A519,"Data",DATE(YEAR(INDEX(Tendina_Data,SERVIZIO!$A$2)),MONTH(INDEX(Tendina_Data,SERVIZIO!$A$2)),1),"Settore",$B519),""),IF(AND(GETPIVOTDATA(CONCATENATE(INDEX(Tendina_Indicatori_Grafico,SERVIZIO!$A$1)),$A$1,"Brand",$A519,"Data",DATE(YEAR(INDEX(Tendina_Data,SERVIZIO!$A$2)),MONTH(INDEX(Tendina_Data,SERVIZIO!$A$2)),1),"Settore",INDEX(Tendina_Settori,SERVIZIO!$A$3))&lt;&gt;"",INDEX(Tendina_Settori,SERVIZIO!$A$3)=$B519)=TRUE,GETPIVOTDATA(CONCATENATE(INDEX(Tendina_Indicatori_Grafico,SERVIZIO!$A$1)),$A$1,"Brand",$A519,"Data",DATE(YEAR(INDEX(Tendina_Data,SERVIZIO!$A$2)),MONTH(INDEX(Tendina_Data,SERVIZIO!$A$2)),1),"Settore",INDEX(Tendina_Settori,SERVIZIO!$A$3)),"")),"")</f>
        <v/>
      </c>
      <c r="AH519" s="31" t="str">
        <f ca="1">IF(AG519&lt;&gt;"",AG519-(COUNTIF($AG$4:AG519,AG519)/10000),"")</f>
        <v/>
      </c>
      <c r="AI519" s="31" t="str">
        <f t="shared" ca="1" si="26"/>
        <v/>
      </c>
      <c r="AJ519" s="31"/>
      <c r="AK519" s="31">
        <v>516</v>
      </c>
      <c r="AL519" s="31" t="str">
        <f t="shared" ca="1" si="24"/>
        <v/>
      </c>
      <c r="AM519" s="31" t="str">
        <f t="shared" ca="1" si="25"/>
        <v/>
      </c>
      <c r="AN519" s="31" t="str">
        <f ca="1">IF(INDEX(Tendina_Brand_per_Settore,SERVIZIO!$A$4)=$AL519,$AM519,"")</f>
        <v/>
      </c>
    </row>
    <row r="520" spans="33:40" x14ac:dyDescent="0.25">
      <c r="AG520" s="31" t="str">
        <f ca="1">IFERROR(IF(SERVIZIO!$A$3=1,IF(GETPIVOTDATA(CONCATENATE(INDEX(Tendina_Indicatori_Grafico,SERVIZIO!$A$1)),$A$1,"Brand",$A520,"Data",DATE(YEAR(INDEX(Tendina_Data,SERVIZIO!$A$2)),MONTH(INDEX(Tendina_Data,SERVIZIO!$A$2)),1),"Settore",$B520)&lt;&gt;"",GETPIVOTDATA(CONCATENATE(INDEX(Tendina_Indicatori_Grafico,SERVIZIO!$A$1)),$A$1,"Brand",$A520,"Data",DATE(YEAR(INDEX(Tendina_Data,SERVIZIO!$A$2)),MONTH(INDEX(Tendina_Data,SERVIZIO!$A$2)),1),"Settore",$B520),""),IF(AND(GETPIVOTDATA(CONCATENATE(INDEX(Tendina_Indicatori_Grafico,SERVIZIO!$A$1)),$A$1,"Brand",$A520,"Data",DATE(YEAR(INDEX(Tendina_Data,SERVIZIO!$A$2)),MONTH(INDEX(Tendina_Data,SERVIZIO!$A$2)),1),"Settore",INDEX(Tendina_Settori,SERVIZIO!$A$3))&lt;&gt;"",INDEX(Tendina_Settori,SERVIZIO!$A$3)=$B520)=TRUE,GETPIVOTDATA(CONCATENATE(INDEX(Tendina_Indicatori_Grafico,SERVIZIO!$A$1)),$A$1,"Brand",$A520,"Data",DATE(YEAR(INDEX(Tendina_Data,SERVIZIO!$A$2)),MONTH(INDEX(Tendina_Data,SERVIZIO!$A$2)),1),"Settore",INDEX(Tendina_Settori,SERVIZIO!$A$3)),"")),"")</f>
        <v/>
      </c>
      <c r="AH520" s="31" t="str">
        <f ca="1">IF(AG520&lt;&gt;"",AG520-(COUNTIF($AG$4:AG520,AG520)/10000),"")</f>
        <v/>
      </c>
      <c r="AI520" s="31" t="str">
        <f t="shared" ca="1" si="26"/>
        <v/>
      </c>
      <c r="AJ520" s="31"/>
      <c r="AK520" s="31">
        <v>517</v>
      </c>
      <c r="AL520" s="31" t="str">
        <f t="shared" ca="1" si="24"/>
        <v/>
      </c>
      <c r="AM520" s="31" t="str">
        <f t="shared" ca="1" si="25"/>
        <v/>
      </c>
      <c r="AN520" s="31" t="str">
        <f ca="1">IF(INDEX(Tendina_Brand_per_Settore,SERVIZIO!$A$4)=$AL520,$AM520,"")</f>
        <v/>
      </c>
    </row>
    <row r="521" spans="33:40" x14ac:dyDescent="0.25">
      <c r="AG521" s="31" t="str">
        <f ca="1">IFERROR(IF(SERVIZIO!$A$3=1,IF(GETPIVOTDATA(CONCATENATE(INDEX(Tendina_Indicatori_Grafico,SERVIZIO!$A$1)),$A$1,"Brand",$A521,"Data",DATE(YEAR(INDEX(Tendina_Data,SERVIZIO!$A$2)),MONTH(INDEX(Tendina_Data,SERVIZIO!$A$2)),1),"Settore",$B521)&lt;&gt;"",GETPIVOTDATA(CONCATENATE(INDEX(Tendina_Indicatori_Grafico,SERVIZIO!$A$1)),$A$1,"Brand",$A521,"Data",DATE(YEAR(INDEX(Tendina_Data,SERVIZIO!$A$2)),MONTH(INDEX(Tendina_Data,SERVIZIO!$A$2)),1),"Settore",$B521),""),IF(AND(GETPIVOTDATA(CONCATENATE(INDEX(Tendina_Indicatori_Grafico,SERVIZIO!$A$1)),$A$1,"Brand",$A521,"Data",DATE(YEAR(INDEX(Tendina_Data,SERVIZIO!$A$2)),MONTH(INDEX(Tendina_Data,SERVIZIO!$A$2)),1),"Settore",INDEX(Tendina_Settori,SERVIZIO!$A$3))&lt;&gt;"",INDEX(Tendina_Settori,SERVIZIO!$A$3)=$B521)=TRUE,GETPIVOTDATA(CONCATENATE(INDEX(Tendina_Indicatori_Grafico,SERVIZIO!$A$1)),$A$1,"Brand",$A521,"Data",DATE(YEAR(INDEX(Tendina_Data,SERVIZIO!$A$2)),MONTH(INDEX(Tendina_Data,SERVIZIO!$A$2)),1),"Settore",INDEX(Tendina_Settori,SERVIZIO!$A$3)),"")),"")</f>
        <v/>
      </c>
      <c r="AH521" s="31" t="str">
        <f ca="1">IF(AG521&lt;&gt;"",AG521-(COUNTIF($AG$4:AG521,AG521)/10000),"")</f>
        <v/>
      </c>
      <c r="AI521" s="31" t="str">
        <f t="shared" ca="1" si="26"/>
        <v/>
      </c>
      <c r="AJ521" s="31"/>
      <c r="AK521" s="31">
        <v>518</v>
      </c>
      <c r="AL521" s="31" t="str">
        <f t="shared" ca="1" si="24"/>
        <v/>
      </c>
      <c r="AM521" s="31" t="str">
        <f t="shared" ca="1" si="25"/>
        <v/>
      </c>
      <c r="AN521" s="31" t="str">
        <f ca="1">IF(INDEX(Tendina_Brand_per_Settore,SERVIZIO!$A$4)=$AL521,$AM521,"")</f>
        <v/>
      </c>
    </row>
    <row r="522" spans="33:40" x14ac:dyDescent="0.25">
      <c r="AG522" s="31" t="str">
        <f ca="1">IFERROR(IF(SERVIZIO!$A$3=1,IF(GETPIVOTDATA(CONCATENATE(INDEX(Tendina_Indicatori_Grafico,SERVIZIO!$A$1)),$A$1,"Brand",$A522,"Data",DATE(YEAR(INDEX(Tendina_Data,SERVIZIO!$A$2)),MONTH(INDEX(Tendina_Data,SERVIZIO!$A$2)),1),"Settore",$B522)&lt;&gt;"",GETPIVOTDATA(CONCATENATE(INDEX(Tendina_Indicatori_Grafico,SERVIZIO!$A$1)),$A$1,"Brand",$A522,"Data",DATE(YEAR(INDEX(Tendina_Data,SERVIZIO!$A$2)),MONTH(INDEX(Tendina_Data,SERVIZIO!$A$2)),1),"Settore",$B522),""),IF(AND(GETPIVOTDATA(CONCATENATE(INDEX(Tendina_Indicatori_Grafico,SERVIZIO!$A$1)),$A$1,"Brand",$A522,"Data",DATE(YEAR(INDEX(Tendina_Data,SERVIZIO!$A$2)),MONTH(INDEX(Tendina_Data,SERVIZIO!$A$2)),1),"Settore",INDEX(Tendina_Settori,SERVIZIO!$A$3))&lt;&gt;"",INDEX(Tendina_Settori,SERVIZIO!$A$3)=$B522)=TRUE,GETPIVOTDATA(CONCATENATE(INDEX(Tendina_Indicatori_Grafico,SERVIZIO!$A$1)),$A$1,"Brand",$A522,"Data",DATE(YEAR(INDEX(Tendina_Data,SERVIZIO!$A$2)),MONTH(INDEX(Tendina_Data,SERVIZIO!$A$2)),1),"Settore",INDEX(Tendina_Settori,SERVIZIO!$A$3)),"")),"")</f>
        <v/>
      </c>
      <c r="AH522" s="31" t="str">
        <f ca="1">IF(AG522&lt;&gt;"",AG522-(COUNTIF($AG$4:AG522,AG522)/10000),"")</f>
        <v/>
      </c>
      <c r="AI522" s="31" t="str">
        <f t="shared" ca="1" si="26"/>
        <v/>
      </c>
      <c r="AJ522" s="31"/>
      <c r="AK522" s="31">
        <v>519</v>
      </c>
      <c r="AL522" s="31" t="str">
        <f t="shared" ca="1" si="24"/>
        <v/>
      </c>
      <c r="AM522" s="31" t="str">
        <f t="shared" ca="1" si="25"/>
        <v/>
      </c>
      <c r="AN522" s="31" t="str">
        <f ca="1">IF(INDEX(Tendina_Brand_per_Settore,SERVIZIO!$A$4)=$AL522,$AM522,"")</f>
        <v/>
      </c>
    </row>
    <row r="523" spans="33:40" x14ac:dyDescent="0.25">
      <c r="AG523" s="31" t="str">
        <f ca="1">IFERROR(IF(SERVIZIO!$A$3=1,IF(GETPIVOTDATA(CONCATENATE(INDEX(Tendina_Indicatori_Grafico,SERVIZIO!$A$1)),$A$1,"Brand",$A523,"Data",DATE(YEAR(INDEX(Tendina_Data,SERVIZIO!$A$2)),MONTH(INDEX(Tendina_Data,SERVIZIO!$A$2)),1),"Settore",$B523)&lt;&gt;"",GETPIVOTDATA(CONCATENATE(INDEX(Tendina_Indicatori_Grafico,SERVIZIO!$A$1)),$A$1,"Brand",$A523,"Data",DATE(YEAR(INDEX(Tendina_Data,SERVIZIO!$A$2)),MONTH(INDEX(Tendina_Data,SERVIZIO!$A$2)),1),"Settore",$B523),""),IF(AND(GETPIVOTDATA(CONCATENATE(INDEX(Tendina_Indicatori_Grafico,SERVIZIO!$A$1)),$A$1,"Brand",$A523,"Data",DATE(YEAR(INDEX(Tendina_Data,SERVIZIO!$A$2)),MONTH(INDEX(Tendina_Data,SERVIZIO!$A$2)),1),"Settore",INDEX(Tendina_Settori,SERVIZIO!$A$3))&lt;&gt;"",INDEX(Tendina_Settori,SERVIZIO!$A$3)=$B523)=TRUE,GETPIVOTDATA(CONCATENATE(INDEX(Tendina_Indicatori_Grafico,SERVIZIO!$A$1)),$A$1,"Brand",$A523,"Data",DATE(YEAR(INDEX(Tendina_Data,SERVIZIO!$A$2)),MONTH(INDEX(Tendina_Data,SERVIZIO!$A$2)),1),"Settore",INDEX(Tendina_Settori,SERVIZIO!$A$3)),"")),"")</f>
        <v/>
      </c>
      <c r="AH523" s="31" t="str">
        <f ca="1">IF(AG523&lt;&gt;"",AG523-(COUNTIF($AG$4:AG523,AG523)/10000),"")</f>
        <v/>
      </c>
      <c r="AI523" s="31" t="str">
        <f t="shared" ca="1" si="26"/>
        <v/>
      </c>
      <c r="AJ523" s="31"/>
      <c r="AK523" s="31">
        <v>520</v>
      </c>
      <c r="AL523" s="31" t="str">
        <f t="shared" ca="1" si="24"/>
        <v/>
      </c>
      <c r="AM523" s="31" t="str">
        <f t="shared" ca="1" si="25"/>
        <v/>
      </c>
      <c r="AN523" s="31" t="str">
        <f ca="1">IF(INDEX(Tendina_Brand_per_Settore,SERVIZIO!$A$4)=$AL523,$AM523,"")</f>
        <v/>
      </c>
    </row>
    <row r="524" spans="33:40" x14ac:dyDescent="0.25">
      <c r="AG524" s="31" t="str">
        <f ca="1">IFERROR(IF(SERVIZIO!$A$3=1,IF(GETPIVOTDATA(CONCATENATE(INDEX(Tendina_Indicatori_Grafico,SERVIZIO!$A$1)),$A$1,"Brand",$A524,"Data",DATE(YEAR(INDEX(Tendina_Data,SERVIZIO!$A$2)),MONTH(INDEX(Tendina_Data,SERVIZIO!$A$2)),1),"Settore",$B524)&lt;&gt;"",GETPIVOTDATA(CONCATENATE(INDEX(Tendina_Indicatori_Grafico,SERVIZIO!$A$1)),$A$1,"Brand",$A524,"Data",DATE(YEAR(INDEX(Tendina_Data,SERVIZIO!$A$2)),MONTH(INDEX(Tendina_Data,SERVIZIO!$A$2)),1),"Settore",$B524),""),IF(AND(GETPIVOTDATA(CONCATENATE(INDEX(Tendina_Indicatori_Grafico,SERVIZIO!$A$1)),$A$1,"Brand",$A524,"Data",DATE(YEAR(INDEX(Tendina_Data,SERVIZIO!$A$2)),MONTH(INDEX(Tendina_Data,SERVIZIO!$A$2)),1),"Settore",INDEX(Tendina_Settori,SERVIZIO!$A$3))&lt;&gt;"",INDEX(Tendina_Settori,SERVIZIO!$A$3)=$B524)=TRUE,GETPIVOTDATA(CONCATENATE(INDEX(Tendina_Indicatori_Grafico,SERVIZIO!$A$1)),$A$1,"Brand",$A524,"Data",DATE(YEAR(INDEX(Tendina_Data,SERVIZIO!$A$2)),MONTH(INDEX(Tendina_Data,SERVIZIO!$A$2)),1),"Settore",INDEX(Tendina_Settori,SERVIZIO!$A$3)),"")),"")</f>
        <v/>
      </c>
      <c r="AH524" s="31" t="str">
        <f ca="1">IF(AG524&lt;&gt;"",AG524-(COUNTIF($AG$4:AG524,AG524)/10000),"")</f>
        <v/>
      </c>
      <c r="AI524" s="31" t="str">
        <f t="shared" ca="1" si="26"/>
        <v/>
      </c>
      <c r="AJ524" s="31"/>
      <c r="AK524" s="31">
        <v>521</v>
      </c>
      <c r="AL524" s="31" t="str">
        <f t="shared" ca="1" si="24"/>
        <v/>
      </c>
      <c r="AM524" s="31" t="str">
        <f t="shared" ca="1" si="25"/>
        <v/>
      </c>
      <c r="AN524" s="31" t="str">
        <f ca="1">IF(INDEX(Tendina_Brand_per_Settore,SERVIZIO!$A$4)=$AL524,$AM524,"")</f>
        <v/>
      </c>
    </row>
    <row r="525" spans="33:40" x14ac:dyDescent="0.25">
      <c r="AG525" s="31" t="str">
        <f ca="1">IFERROR(IF(SERVIZIO!$A$3=1,IF(GETPIVOTDATA(CONCATENATE(INDEX(Tendina_Indicatori_Grafico,SERVIZIO!$A$1)),$A$1,"Brand",$A525,"Data",DATE(YEAR(INDEX(Tendina_Data,SERVIZIO!$A$2)),MONTH(INDEX(Tendina_Data,SERVIZIO!$A$2)),1),"Settore",$B525)&lt;&gt;"",GETPIVOTDATA(CONCATENATE(INDEX(Tendina_Indicatori_Grafico,SERVIZIO!$A$1)),$A$1,"Brand",$A525,"Data",DATE(YEAR(INDEX(Tendina_Data,SERVIZIO!$A$2)),MONTH(INDEX(Tendina_Data,SERVIZIO!$A$2)),1),"Settore",$B525),""),IF(AND(GETPIVOTDATA(CONCATENATE(INDEX(Tendina_Indicatori_Grafico,SERVIZIO!$A$1)),$A$1,"Brand",$A525,"Data",DATE(YEAR(INDEX(Tendina_Data,SERVIZIO!$A$2)),MONTH(INDEX(Tendina_Data,SERVIZIO!$A$2)),1),"Settore",INDEX(Tendina_Settori,SERVIZIO!$A$3))&lt;&gt;"",INDEX(Tendina_Settori,SERVIZIO!$A$3)=$B525)=TRUE,GETPIVOTDATA(CONCATENATE(INDEX(Tendina_Indicatori_Grafico,SERVIZIO!$A$1)),$A$1,"Brand",$A525,"Data",DATE(YEAR(INDEX(Tendina_Data,SERVIZIO!$A$2)),MONTH(INDEX(Tendina_Data,SERVIZIO!$A$2)),1),"Settore",INDEX(Tendina_Settori,SERVIZIO!$A$3)),"")),"")</f>
        <v/>
      </c>
      <c r="AH525" s="31" t="str">
        <f ca="1">IF(AG525&lt;&gt;"",AG525-(COUNTIF($AG$4:AG525,AG525)/10000),"")</f>
        <v/>
      </c>
      <c r="AI525" s="31" t="str">
        <f t="shared" ca="1" si="26"/>
        <v/>
      </c>
      <c r="AJ525" s="31"/>
      <c r="AK525" s="31">
        <v>522</v>
      </c>
      <c r="AL525" s="31" t="str">
        <f t="shared" ca="1" si="24"/>
        <v/>
      </c>
      <c r="AM525" s="31" t="str">
        <f t="shared" ca="1" si="25"/>
        <v/>
      </c>
      <c r="AN525" s="31" t="str">
        <f ca="1">IF(INDEX(Tendina_Brand_per_Settore,SERVIZIO!$A$4)=$AL525,$AM525,"")</f>
        <v/>
      </c>
    </row>
    <row r="526" spans="33:40" x14ac:dyDescent="0.25">
      <c r="AG526" s="31" t="str">
        <f ca="1">IFERROR(IF(SERVIZIO!$A$3=1,IF(GETPIVOTDATA(CONCATENATE(INDEX(Tendina_Indicatori_Grafico,SERVIZIO!$A$1)),$A$1,"Brand",$A526,"Data",DATE(YEAR(INDEX(Tendina_Data,SERVIZIO!$A$2)),MONTH(INDEX(Tendina_Data,SERVIZIO!$A$2)),1),"Settore",$B526)&lt;&gt;"",GETPIVOTDATA(CONCATENATE(INDEX(Tendina_Indicatori_Grafico,SERVIZIO!$A$1)),$A$1,"Brand",$A526,"Data",DATE(YEAR(INDEX(Tendina_Data,SERVIZIO!$A$2)),MONTH(INDEX(Tendina_Data,SERVIZIO!$A$2)),1),"Settore",$B526),""),IF(AND(GETPIVOTDATA(CONCATENATE(INDEX(Tendina_Indicatori_Grafico,SERVIZIO!$A$1)),$A$1,"Brand",$A526,"Data",DATE(YEAR(INDEX(Tendina_Data,SERVIZIO!$A$2)),MONTH(INDEX(Tendina_Data,SERVIZIO!$A$2)),1),"Settore",INDEX(Tendina_Settori,SERVIZIO!$A$3))&lt;&gt;"",INDEX(Tendina_Settori,SERVIZIO!$A$3)=$B526)=TRUE,GETPIVOTDATA(CONCATENATE(INDEX(Tendina_Indicatori_Grafico,SERVIZIO!$A$1)),$A$1,"Brand",$A526,"Data",DATE(YEAR(INDEX(Tendina_Data,SERVIZIO!$A$2)),MONTH(INDEX(Tendina_Data,SERVIZIO!$A$2)),1),"Settore",INDEX(Tendina_Settori,SERVIZIO!$A$3)),"")),"")</f>
        <v/>
      </c>
      <c r="AH526" s="31" t="str">
        <f ca="1">IF(AG526&lt;&gt;"",AG526-(COUNTIF($AG$4:AG526,AG526)/10000),"")</f>
        <v/>
      </c>
      <c r="AI526" s="31" t="str">
        <f t="shared" ca="1" si="26"/>
        <v/>
      </c>
      <c r="AJ526" s="31"/>
      <c r="AK526" s="31">
        <v>523</v>
      </c>
      <c r="AL526" s="31" t="str">
        <f t="shared" ca="1" si="24"/>
        <v/>
      </c>
      <c r="AM526" s="31" t="str">
        <f t="shared" ca="1" si="25"/>
        <v/>
      </c>
      <c r="AN526" s="31" t="str">
        <f ca="1">IF(INDEX(Tendina_Brand_per_Settore,SERVIZIO!$A$4)=$AL526,$AM526,"")</f>
        <v/>
      </c>
    </row>
    <row r="527" spans="33:40" x14ac:dyDescent="0.25">
      <c r="AG527" s="31" t="str">
        <f ca="1">IFERROR(IF(SERVIZIO!$A$3=1,IF(GETPIVOTDATA(CONCATENATE(INDEX(Tendina_Indicatori_Grafico,SERVIZIO!$A$1)),$A$1,"Brand",$A527,"Data",DATE(YEAR(INDEX(Tendina_Data,SERVIZIO!$A$2)),MONTH(INDEX(Tendina_Data,SERVIZIO!$A$2)),1),"Settore",$B527)&lt;&gt;"",GETPIVOTDATA(CONCATENATE(INDEX(Tendina_Indicatori_Grafico,SERVIZIO!$A$1)),$A$1,"Brand",$A527,"Data",DATE(YEAR(INDEX(Tendina_Data,SERVIZIO!$A$2)),MONTH(INDEX(Tendina_Data,SERVIZIO!$A$2)),1),"Settore",$B527),""),IF(AND(GETPIVOTDATA(CONCATENATE(INDEX(Tendina_Indicatori_Grafico,SERVIZIO!$A$1)),$A$1,"Brand",$A527,"Data",DATE(YEAR(INDEX(Tendina_Data,SERVIZIO!$A$2)),MONTH(INDEX(Tendina_Data,SERVIZIO!$A$2)),1),"Settore",INDEX(Tendina_Settori,SERVIZIO!$A$3))&lt;&gt;"",INDEX(Tendina_Settori,SERVIZIO!$A$3)=$B527)=TRUE,GETPIVOTDATA(CONCATENATE(INDEX(Tendina_Indicatori_Grafico,SERVIZIO!$A$1)),$A$1,"Brand",$A527,"Data",DATE(YEAR(INDEX(Tendina_Data,SERVIZIO!$A$2)),MONTH(INDEX(Tendina_Data,SERVIZIO!$A$2)),1),"Settore",INDEX(Tendina_Settori,SERVIZIO!$A$3)),"")),"")</f>
        <v/>
      </c>
      <c r="AH527" s="31" t="str">
        <f ca="1">IF(AG527&lt;&gt;"",AG527-(COUNTIF($AG$4:AG527,AG527)/10000),"")</f>
        <v/>
      </c>
      <c r="AI527" s="31" t="str">
        <f t="shared" ca="1" si="26"/>
        <v/>
      </c>
      <c r="AJ527" s="31"/>
      <c r="AK527" s="31">
        <v>524</v>
      </c>
      <c r="AL527" s="31" t="str">
        <f t="shared" ca="1" si="24"/>
        <v/>
      </c>
      <c r="AM527" s="31" t="str">
        <f t="shared" ca="1" si="25"/>
        <v/>
      </c>
      <c r="AN527" s="31" t="str">
        <f ca="1">IF(INDEX(Tendina_Brand_per_Settore,SERVIZIO!$A$4)=$AL527,$AM527,"")</f>
        <v/>
      </c>
    </row>
    <row r="528" spans="33:40" x14ac:dyDescent="0.25">
      <c r="AG528" s="31" t="str">
        <f ca="1">IFERROR(IF(SERVIZIO!$A$3=1,IF(GETPIVOTDATA(CONCATENATE(INDEX(Tendina_Indicatori_Grafico,SERVIZIO!$A$1)),$A$1,"Brand",$A528,"Data",DATE(YEAR(INDEX(Tendina_Data,SERVIZIO!$A$2)),MONTH(INDEX(Tendina_Data,SERVIZIO!$A$2)),1),"Settore",$B528)&lt;&gt;"",GETPIVOTDATA(CONCATENATE(INDEX(Tendina_Indicatori_Grafico,SERVIZIO!$A$1)),$A$1,"Brand",$A528,"Data",DATE(YEAR(INDEX(Tendina_Data,SERVIZIO!$A$2)),MONTH(INDEX(Tendina_Data,SERVIZIO!$A$2)),1),"Settore",$B528),""),IF(AND(GETPIVOTDATA(CONCATENATE(INDEX(Tendina_Indicatori_Grafico,SERVIZIO!$A$1)),$A$1,"Brand",$A528,"Data",DATE(YEAR(INDEX(Tendina_Data,SERVIZIO!$A$2)),MONTH(INDEX(Tendina_Data,SERVIZIO!$A$2)),1),"Settore",INDEX(Tendina_Settori,SERVIZIO!$A$3))&lt;&gt;"",INDEX(Tendina_Settori,SERVIZIO!$A$3)=$B528)=TRUE,GETPIVOTDATA(CONCATENATE(INDEX(Tendina_Indicatori_Grafico,SERVIZIO!$A$1)),$A$1,"Brand",$A528,"Data",DATE(YEAR(INDEX(Tendina_Data,SERVIZIO!$A$2)),MONTH(INDEX(Tendina_Data,SERVIZIO!$A$2)),1),"Settore",INDEX(Tendina_Settori,SERVIZIO!$A$3)),"")),"")</f>
        <v/>
      </c>
      <c r="AH528" s="31" t="str">
        <f ca="1">IF(AG528&lt;&gt;"",AG528-(COUNTIF($AG$4:AG528,AG528)/10000),"")</f>
        <v/>
      </c>
      <c r="AI528" s="31" t="str">
        <f t="shared" ca="1" si="26"/>
        <v/>
      </c>
      <c r="AJ528" s="31"/>
      <c r="AK528" s="31">
        <v>525</v>
      </c>
      <c r="AL528" s="31" t="str">
        <f t="shared" ca="1" si="24"/>
        <v/>
      </c>
      <c r="AM528" s="31" t="str">
        <f t="shared" ca="1" si="25"/>
        <v/>
      </c>
      <c r="AN528" s="31" t="str">
        <f ca="1">IF(INDEX(Tendina_Brand_per_Settore,SERVIZIO!$A$4)=$AL528,$AM528,"")</f>
        <v/>
      </c>
    </row>
    <row r="529" spans="33:40" x14ac:dyDescent="0.25">
      <c r="AG529" s="31" t="str">
        <f ca="1">IFERROR(IF(SERVIZIO!$A$3=1,IF(GETPIVOTDATA(CONCATENATE(INDEX(Tendina_Indicatori_Grafico,SERVIZIO!$A$1)),$A$1,"Brand",$A529,"Data",DATE(YEAR(INDEX(Tendina_Data,SERVIZIO!$A$2)),MONTH(INDEX(Tendina_Data,SERVIZIO!$A$2)),1),"Settore",$B529)&lt;&gt;"",GETPIVOTDATA(CONCATENATE(INDEX(Tendina_Indicatori_Grafico,SERVIZIO!$A$1)),$A$1,"Brand",$A529,"Data",DATE(YEAR(INDEX(Tendina_Data,SERVIZIO!$A$2)),MONTH(INDEX(Tendina_Data,SERVIZIO!$A$2)),1),"Settore",$B529),""),IF(AND(GETPIVOTDATA(CONCATENATE(INDEX(Tendina_Indicatori_Grafico,SERVIZIO!$A$1)),$A$1,"Brand",$A529,"Data",DATE(YEAR(INDEX(Tendina_Data,SERVIZIO!$A$2)),MONTH(INDEX(Tendina_Data,SERVIZIO!$A$2)),1),"Settore",INDEX(Tendina_Settori,SERVIZIO!$A$3))&lt;&gt;"",INDEX(Tendina_Settori,SERVIZIO!$A$3)=$B529)=TRUE,GETPIVOTDATA(CONCATENATE(INDEX(Tendina_Indicatori_Grafico,SERVIZIO!$A$1)),$A$1,"Brand",$A529,"Data",DATE(YEAR(INDEX(Tendina_Data,SERVIZIO!$A$2)),MONTH(INDEX(Tendina_Data,SERVIZIO!$A$2)),1),"Settore",INDEX(Tendina_Settori,SERVIZIO!$A$3)),"")),"")</f>
        <v/>
      </c>
      <c r="AH529" s="31" t="str">
        <f ca="1">IF(AG529&lt;&gt;"",AG529-(COUNTIF($AG$4:AG529,AG529)/10000),"")</f>
        <v/>
      </c>
      <c r="AI529" s="31" t="str">
        <f t="shared" ca="1" si="26"/>
        <v/>
      </c>
      <c r="AJ529" s="31"/>
      <c r="AK529" s="31">
        <v>526</v>
      </c>
      <c r="AL529" s="31" t="str">
        <f t="shared" ca="1" si="24"/>
        <v/>
      </c>
      <c r="AM529" s="31" t="str">
        <f t="shared" ca="1" si="25"/>
        <v/>
      </c>
      <c r="AN529" s="31" t="str">
        <f ca="1">IF(INDEX(Tendina_Brand_per_Settore,SERVIZIO!$A$4)=$AL529,$AM529,"")</f>
        <v/>
      </c>
    </row>
    <row r="530" spans="33:40" x14ac:dyDescent="0.25">
      <c r="AG530" s="31" t="str">
        <f ca="1">IFERROR(IF(SERVIZIO!$A$3=1,IF(GETPIVOTDATA(CONCATENATE(INDEX(Tendina_Indicatori_Grafico,SERVIZIO!$A$1)),$A$1,"Brand",$A530,"Data",DATE(YEAR(INDEX(Tendina_Data,SERVIZIO!$A$2)),MONTH(INDEX(Tendina_Data,SERVIZIO!$A$2)),1),"Settore",$B530)&lt;&gt;"",GETPIVOTDATA(CONCATENATE(INDEX(Tendina_Indicatori_Grafico,SERVIZIO!$A$1)),$A$1,"Brand",$A530,"Data",DATE(YEAR(INDEX(Tendina_Data,SERVIZIO!$A$2)),MONTH(INDEX(Tendina_Data,SERVIZIO!$A$2)),1),"Settore",$B530),""),IF(AND(GETPIVOTDATA(CONCATENATE(INDEX(Tendina_Indicatori_Grafico,SERVIZIO!$A$1)),$A$1,"Brand",$A530,"Data",DATE(YEAR(INDEX(Tendina_Data,SERVIZIO!$A$2)),MONTH(INDEX(Tendina_Data,SERVIZIO!$A$2)),1),"Settore",INDEX(Tendina_Settori,SERVIZIO!$A$3))&lt;&gt;"",INDEX(Tendina_Settori,SERVIZIO!$A$3)=$B530)=TRUE,GETPIVOTDATA(CONCATENATE(INDEX(Tendina_Indicatori_Grafico,SERVIZIO!$A$1)),$A$1,"Brand",$A530,"Data",DATE(YEAR(INDEX(Tendina_Data,SERVIZIO!$A$2)),MONTH(INDEX(Tendina_Data,SERVIZIO!$A$2)),1),"Settore",INDEX(Tendina_Settori,SERVIZIO!$A$3)),"")),"")</f>
        <v/>
      </c>
      <c r="AH530" s="31" t="str">
        <f ca="1">IF(AG530&lt;&gt;"",AG530-(COUNTIF($AG$4:AG530,AG530)/10000),"")</f>
        <v/>
      </c>
      <c r="AI530" s="31" t="str">
        <f t="shared" ca="1" si="26"/>
        <v/>
      </c>
      <c r="AJ530" s="31"/>
      <c r="AK530" s="31">
        <v>527</v>
      </c>
      <c r="AL530" s="31" t="str">
        <f t="shared" ca="1" si="24"/>
        <v/>
      </c>
      <c r="AM530" s="31" t="str">
        <f t="shared" ca="1" si="25"/>
        <v/>
      </c>
      <c r="AN530" s="31" t="str">
        <f ca="1">IF(INDEX(Tendina_Brand_per_Settore,SERVIZIO!$A$4)=$AL530,$AM530,"")</f>
        <v/>
      </c>
    </row>
    <row r="531" spans="33:40" x14ac:dyDescent="0.25">
      <c r="AG531" s="31" t="str">
        <f ca="1">IFERROR(IF(SERVIZIO!$A$3=1,IF(GETPIVOTDATA(CONCATENATE(INDEX(Tendina_Indicatori_Grafico,SERVIZIO!$A$1)),$A$1,"Brand",$A531,"Data",DATE(YEAR(INDEX(Tendina_Data,SERVIZIO!$A$2)),MONTH(INDEX(Tendina_Data,SERVIZIO!$A$2)),1),"Settore",$B531)&lt;&gt;"",GETPIVOTDATA(CONCATENATE(INDEX(Tendina_Indicatori_Grafico,SERVIZIO!$A$1)),$A$1,"Brand",$A531,"Data",DATE(YEAR(INDEX(Tendina_Data,SERVIZIO!$A$2)),MONTH(INDEX(Tendina_Data,SERVIZIO!$A$2)),1),"Settore",$B531),""),IF(AND(GETPIVOTDATA(CONCATENATE(INDEX(Tendina_Indicatori_Grafico,SERVIZIO!$A$1)),$A$1,"Brand",$A531,"Data",DATE(YEAR(INDEX(Tendina_Data,SERVIZIO!$A$2)),MONTH(INDEX(Tendina_Data,SERVIZIO!$A$2)),1),"Settore",INDEX(Tendina_Settori,SERVIZIO!$A$3))&lt;&gt;"",INDEX(Tendina_Settori,SERVIZIO!$A$3)=$B531)=TRUE,GETPIVOTDATA(CONCATENATE(INDEX(Tendina_Indicatori_Grafico,SERVIZIO!$A$1)),$A$1,"Brand",$A531,"Data",DATE(YEAR(INDEX(Tendina_Data,SERVIZIO!$A$2)),MONTH(INDEX(Tendina_Data,SERVIZIO!$A$2)),1),"Settore",INDEX(Tendina_Settori,SERVIZIO!$A$3)),"")),"")</f>
        <v/>
      </c>
      <c r="AH531" s="31" t="str">
        <f ca="1">IF(AG531&lt;&gt;"",AG531-(COUNTIF($AG$4:AG531,AG531)/10000),"")</f>
        <v/>
      </c>
      <c r="AI531" s="31" t="str">
        <f t="shared" ca="1" si="26"/>
        <v/>
      </c>
      <c r="AJ531" s="31"/>
      <c r="AK531" s="31">
        <v>528</v>
      </c>
      <c r="AL531" s="31" t="str">
        <f t="shared" ca="1" si="24"/>
        <v/>
      </c>
      <c r="AM531" s="31" t="str">
        <f t="shared" ca="1" si="25"/>
        <v/>
      </c>
      <c r="AN531" s="31" t="str">
        <f ca="1">IF(INDEX(Tendina_Brand_per_Settore,SERVIZIO!$A$4)=$AL531,$AM531,"")</f>
        <v/>
      </c>
    </row>
    <row r="532" spans="33:40" x14ac:dyDescent="0.25">
      <c r="AG532" s="31" t="str">
        <f ca="1">IFERROR(IF(SERVIZIO!$A$3=1,IF(GETPIVOTDATA(CONCATENATE(INDEX(Tendina_Indicatori_Grafico,SERVIZIO!$A$1)),$A$1,"Brand",$A532,"Data",DATE(YEAR(INDEX(Tendina_Data,SERVIZIO!$A$2)),MONTH(INDEX(Tendina_Data,SERVIZIO!$A$2)),1),"Settore",$B532)&lt;&gt;"",GETPIVOTDATA(CONCATENATE(INDEX(Tendina_Indicatori_Grafico,SERVIZIO!$A$1)),$A$1,"Brand",$A532,"Data",DATE(YEAR(INDEX(Tendina_Data,SERVIZIO!$A$2)),MONTH(INDEX(Tendina_Data,SERVIZIO!$A$2)),1),"Settore",$B532),""),IF(AND(GETPIVOTDATA(CONCATENATE(INDEX(Tendina_Indicatori_Grafico,SERVIZIO!$A$1)),$A$1,"Brand",$A532,"Data",DATE(YEAR(INDEX(Tendina_Data,SERVIZIO!$A$2)),MONTH(INDEX(Tendina_Data,SERVIZIO!$A$2)),1),"Settore",INDEX(Tendina_Settori,SERVIZIO!$A$3))&lt;&gt;"",INDEX(Tendina_Settori,SERVIZIO!$A$3)=$B532)=TRUE,GETPIVOTDATA(CONCATENATE(INDEX(Tendina_Indicatori_Grafico,SERVIZIO!$A$1)),$A$1,"Brand",$A532,"Data",DATE(YEAR(INDEX(Tendina_Data,SERVIZIO!$A$2)),MONTH(INDEX(Tendina_Data,SERVIZIO!$A$2)),1),"Settore",INDEX(Tendina_Settori,SERVIZIO!$A$3)),"")),"")</f>
        <v/>
      </c>
      <c r="AH532" s="31" t="str">
        <f ca="1">IF(AG532&lt;&gt;"",AG532-(COUNTIF($AG$4:AG532,AG532)/10000),"")</f>
        <v/>
      </c>
      <c r="AI532" s="31" t="str">
        <f t="shared" ca="1" si="26"/>
        <v/>
      </c>
      <c r="AJ532" s="31"/>
      <c r="AK532" s="31">
        <v>529</v>
      </c>
      <c r="AL532" s="31" t="str">
        <f t="shared" ca="1" si="24"/>
        <v/>
      </c>
      <c r="AM532" s="31" t="str">
        <f t="shared" ca="1" si="25"/>
        <v/>
      </c>
      <c r="AN532" s="31" t="str">
        <f ca="1">IF(INDEX(Tendina_Brand_per_Settore,SERVIZIO!$A$4)=$AL532,$AM532,"")</f>
        <v/>
      </c>
    </row>
    <row r="533" spans="33:40" x14ac:dyDescent="0.25">
      <c r="AG533" s="31" t="str">
        <f ca="1">IFERROR(IF(SERVIZIO!$A$3=1,IF(GETPIVOTDATA(CONCATENATE(INDEX(Tendina_Indicatori_Grafico,SERVIZIO!$A$1)),$A$1,"Brand",$A533,"Data",DATE(YEAR(INDEX(Tendina_Data,SERVIZIO!$A$2)),MONTH(INDEX(Tendina_Data,SERVIZIO!$A$2)),1),"Settore",$B533)&lt;&gt;"",GETPIVOTDATA(CONCATENATE(INDEX(Tendina_Indicatori_Grafico,SERVIZIO!$A$1)),$A$1,"Brand",$A533,"Data",DATE(YEAR(INDEX(Tendina_Data,SERVIZIO!$A$2)),MONTH(INDEX(Tendina_Data,SERVIZIO!$A$2)),1),"Settore",$B533),""),IF(AND(GETPIVOTDATA(CONCATENATE(INDEX(Tendina_Indicatori_Grafico,SERVIZIO!$A$1)),$A$1,"Brand",$A533,"Data",DATE(YEAR(INDEX(Tendina_Data,SERVIZIO!$A$2)),MONTH(INDEX(Tendina_Data,SERVIZIO!$A$2)),1),"Settore",INDEX(Tendina_Settori,SERVIZIO!$A$3))&lt;&gt;"",INDEX(Tendina_Settori,SERVIZIO!$A$3)=$B533)=TRUE,GETPIVOTDATA(CONCATENATE(INDEX(Tendina_Indicatori_Grafico,SERVIZIO!$A$1)),$A$1,"Brand",$A533,"Data",DATE(YEAR(INDEX(Tendina_Data,SERVIZIO!$A$2)),MONTH(INDEX(Tendina_Data,SERVIZIO!$A$2)),1),"Settore",INDEX(Tendina_Settori,SERVIZIO!$A$3)),"")),"")</f>
        <v/>
      </c>
      <c r="AH533" s="31" t="str">
        <f ca="1">IF(AG533&lt;&gt;"",AG533-(COUNTIF($AG$4:AG533,AG533)/10000),"")</f>
        <v/>
      </c>
      <c r="AI533" s="31" t="str">
        <f t="shared" ca="1" si="26"/>
        <v/>
      </c>
      <c r="AJ533" s="31"/>
      <c r="AK533" s="31">
        <v>530</v>
      </c>
      <c r="AL533" s="31" t="str">
        <f t="shared" ca="1" si="24"/>
        <v/>
      </c>
      <c r="AM533" s="31" t="str">
        <f t="shared" ca="1" si="25"/>
        <v/>
      </c>
      <c r="AN533" s="31" t="str">
        <f ca="1">IF(INDEX(Tendina_Brand_per_Settore,SERVIZIO!$A$4)=$AL533,$AM533,"")</f>
        <v/>
      </c>
    </row>
    <row r="534" spans="33:40" x14ac:dyDescent="0.25">
      <c r="AG534" s="31" t="str">
        <f ca="1">IFERROR(IF(SERVIZIO!$A$3=1,IF(GETPIVOTDATA(CONCATENATE(INDEX(Tendina_Indicatori_Grafico,SERVIZIO!$A$1)),$A$1,"Brand",$A534,"Data",DATE(YEAR(INDEX(Tendina_Data,SERVIZIO!$A$2)),MONTH(INDEX(Tendina_Data,SERVIZIO!$A$2)),1),"Settore",$B534)&lt;&gt;"",GETPIVOTDATA(CONCATENATE(INDEX(Tendina_Indicatori_Grafico,SERVIZIO!$A$1)),$A$1,"Brand",$A534,"Data",DATE(YEAR(INDEX(Tendina_Data,SERVIZIO!$A$2)),MONTH(INDEX(Tendina_Data,SERVIZIO!$A$2)),1),"Settore",$B534),""),IF(AND(GETPIVOTDATA(CONCATENATE(INDEX(Tendina_Indicatori_Grafico,SERVIZIO!$A$1)),$A$1,"Brand",$A534,"Data",DATE(YEAR(INDEX(Tendina_Data,SERVIZIO!$A$2)),MONTH(INDEX(Tendina_Data,SERVIZIO!$A$2)),1),"Settore",INDEX(Tendina_Settori,SERVIZIO!$A$3))&lt;&gt;"",INDEX(Tendina_Settori,SERVIZIO!$A$3)=$B534)=TRUE,GETPIVOTDATA(CONCATENATE(INDEX(Tendina_Indicatori_Grafico,SERVIZIO!$A$1)),$A$1,"Brand",$A534,"Data",DATE(YEAR(INDEX(Tendina_Data,SERVIZIO!$A$2)),MONTH(INDEX(Tendina_Data,SERVIZIO!$A$2)),1),"Settore",INDEX(Tendina_Settori,SERVIZIO!$A$3)),"")),"")</f>
        <v/>
      </c>
      <c r="AH534" s="31" t="str">
        <f ca="1">IF(AG534&lt;&gt;"",AG534-(COUNTIF($AG$4:AG534,AG534)/10000),"")</f>
        <v/>
      </c>
      <c r="AI534" s="31" t="str">
        <f t="shared" ca="1" si="26"/>
        <v/>
      </c>
      <c r="AJ534" s="31"/>
      <c r="AK534" s="31">
        <v>531</v>
      </c>
      <c r="AL534" s="31" t="str">
        <f t="shared" ca="1" si="24"/>
        <v/>
      </c>
      <c r="AM534" s="31" t="str">
        <f t="shared" ca="1" si="25"/>
        <v/>
      </c>
      <c r="AN534" s="31" t="str">
        <f ca="1">IF(INDEX(Tendina_Brand_per_Settore,SERVIZIO!$A$4)=$AL534,$AM534,"")</f>
        <v/>
      </c>
    </row>
    <row r="535" spans="33:40" x14ac:dyDescent="0.25">
      <c r="AG535" s="31" t="str">
        <f ca="1">IFERROR(IF(SERVIZIO!$A$3=1,IF(GETPIVOTDATA(CONCATENATE(INDEX(Tendina_Indicatori_Grafico,SERVIZIO!$A$1)),$A$1,"Brand",$A535,"Data",DATE(YEAR(INDEX(Tendina_Data,SERVIZIO!$A$2)),MONTH(INDEX(Tendina_Data,SERVIZIO!$A$2)),1),"Settore",$B535)&lt;&gt;"",GETPIVOTDATA(CONCATENATE(INDEX(Tendina_Indicatori_Grafico,SERVIZIO!$A$1)),$A$1,"Brand",$A535,"Data",DATE(YEAR(INDEX(Tendina_Data,SERVIZIO!$A$2)),MONTH(INDEX(Tendina_Data,SERVIZIO!$A$2)),1),"Settore",$B535),""),IF(AND(GETPIVOTDATA(CONCATENATE(INDEX(Tendina_Indicatori_Grafico,SERVIZIO!$A$1)),$A$1,"Brand",$A535,"Data",DATE(YEAR(INDEX(Tendina_Data,SERVIZIO!$A$2)),MONTH(INDEX(Tendina_Data,SERVIZIO!$A$2)),1),"Settore",INDEX(Tendina_Settori,SERVIZIO!$A$3))&lt;&gt;"",INDEX(Tendina_Settori,SERVIZIO!$A$3)=$B535)=TRUE,GETPIVOTDATA(CONCATENATE(INDEX(Tendina_Indicatori_Grafico,SERVIZIO!$A$1)),$A$1,"Brand",$A535,"Data",DATE(YEAR(INDEX(Tendina_Data,SERVIZIO!$A$2)),MONTH(INDEX(Tendina_Data,SERVIZIO!$A$2)),1),"Settore",INDEX(Tendina_Settori,SERVIZIO!$A$3)),"")),"")</f>
        <v/>
      </c>
      <c r="AH535" s="31" t="str">
        <f ca="1">IF(AG535&lt;&gt;"",AG535-(COUNTIF($AG$4:AG535,AG535)/10000),"")</f>
        <v/>
      </c>
      <c r="AI535" s="31" t="str">
        <f t="shared" ca="1" si="26"/>
        <v/>
      </c>
      <c r="AJ535" s="31"/>
      <c r="AK535" s="31">
        <v>532</v>
      </c>
      <c r="AL535" s="31" t="str">
        <f t="shared" ca="1" si="24"/>
        <v/>
      </c>
      <c r="AM535" s="31" t="str">
        <f t="shared" ca="1" si="25"/>
        <v/>
      </c>
      <c r="AN535" s="31" t="str">
        <f ca="1">IF(INDEX(Tendina_Brand_per_Settore,SERVIZIO!$A$4)=$AL535,$AM535,"")</f>
        <v/>
      </c>
    </row>
    <row r="536" spans="33:40" x14ac:dyDescent="0.25">
      <c r="AG536" s="31" t="str">
        <f ca="1">IFERROR(IF(SERVIZIO!$A$3=1,IF(GETPIVOTDATA(CONCATENATE(INDEX(Tendina_Indicatori_Grafico,SERVIZIO!$A$1)),$A$1,"Brand",$A536,"Data",DATE(YEAR(INDEX(Tendina_Data,SERVIZIO!$A$2)),MONTH(INDEX(Tendina_Data,SERVIZIO!$A$2)),1),"Settore",$B536)&lt;&gt;"",GETPIVOTDATA(CONCATENATE(INDEX(Tendina_Indicatori_Grafico,SERVIZIO!$A$1)),$A$1,"Brand",$A536,"Data",DATE(YEAR(INDEX(Tendina_Data,SERVIZIO!$A$2)),MONTH(INDEX(Tendina_Data,SERVIZIO!$A$2)),1),"Settore",$B536),""),IF(AND(GETPIVOTDATA(CONCATENATE(INDEX(Tendina_Indicatori_Grafico,SERVIZIO!$A$1)),$A$1,"Brand",$A536,"Data",DATE(YEAR(INDEX(Tendina_Data,SERVIZIO!$A$2)),MONTH(INDEX(Tendina_Data,SERVIZIO!$A$2)),1),"Settore",INDEX(Tendina_Settori,SERVIZIO!$A$3))&lt;&gt;"",INDEX(Tendina_Settori,SERVIZIO!$A$3)=$B536)=TRUE,GETPIVOTDATA(CONCATENATE(INDEX(Tendina_Indicatori_Grafico,SERVIZIO!$A$1)),$A$1,"Brand",$A536,"Data",DATE(YEAR(INDEX(Tendina_Data,SERVIZIO!$A$2)),MONTH(INDEX(Tendina_Data,SERVIZIO!$A$2)),1),"Settore",INDEX(Tendina_Settori,SERVIZIO!$A$3)),"")),"")</f>
        <v/>
      </c>
      <c r="AH536" s="31" t="str">
        <f ca="1">IF(AG536&lt;&gt;"",AG536-(COUNTIF($AG$4:AG536,AG536)/10000),"")</f>
        <v/>
      </c>
      <c r="AI536" s="31" t="str">
        <f t="shared" ca="1" si="26"/>
        <v/>
      </c>
      <c r="AJ536" s="31"/>
      <c r="AK536" s="31">
        <v>533</v>
      </c>
      <c r="AL536" s="31" t="str">
        <f t="shared" ca="1" si="24"/>
        <v/>
      </c>
      <c r="AM536" s="31" t="str">
        <f t="shared" ca="1" si="25"/>
        <v/>
      </c>
      <c r="AN536" s="31" t="str">
        <f ca="1">IF(INDEX(Tendina_Brand_per_Settore,SERVIZIO!$A$4)=$AL536,$AM536,"")</f>
        <v/>
      </c>
    </row>
    <row r="537" spans="33:40" x14ac:dyDescent="0.25">
      <c r="AG537" s="31" t="str">
        <f ca="1">IFERROR(IF(SERVIZIO!$A$3=1,IF(GETPIVOTDATA(CONCATENATE(INDEX(Tendina_Indicatori_Grafico,SERVIZIO!$A$1)),$A$1,"Brand",$A537,"Data",DATE(YEAR(INDEX(Tendina_Data,SERVIZIO!$A$2)),MONTH(INDEX(Tendina_Data,SERVIZIO!$A$2)),1),"Settore",$B537)&lt;&gt;"",GETPIVOTDATA(CONCATENATE(INDEX(Tendina_Indicatori_Grafico,SERVIZIO!$A$1)),$A$1,"Brand",$A537,"Data",DATE(YEAR(INDEX(Tendina_Data,SERVIZIO!$A$2)),MONTH(INDEX(Tendina_Data,SERVIZIO!$A$2)),1),"Settore",$B537),""),IF(AND(GETPIVOTDATA(CONCATENATE(INDEX(Tendina_Indicatori_Grafico,SERVIZIO!$A$1)),$A$1,"Brand",$A537,"Data",DATE(YEAR(INDEX(Tendina_Data,SERVIZIO!$A$2)),MONTH(INDEX(Tendina_Data,SERVIZIO!$A$2)),1),"Settore",INDEX(Tendina_Settori,SERVIZIO!$A$3))&lt;&gt;"",INDEX(Tendina_Settori,SERVIZIO!$A$3)=$B537)=TRUE,GETPIVOTDATA(CONCATENATE(INDEX(Tendina_Indicatori_Grafico,SERVIZIO!$A$1)),$A$1,"Brand",$A537,"Data",DATE(YEAR(INDEX(Tendina_Data,SERVIZIO!$A$2)),MONTH(INDEX(Tendina_Data,SERVIZIO!$A$2)),1),"Settore",INDEX(Tendina_Settori,SERVIZIO!$A$3)),"")),"")</f>
        <v/>
      </c>
      <c r="AH537" s="31" t="str">
        <f ca="1">IF(AG537&lt;&gt;"",AG537-(COUNTIF($AG$4:AG537,AG537)/10000),"")</f>
        <v/>
      </c>
      <c r="AI537" s="31" t="str">
        <f t="shared" ca="1" si="26"/>
        <v/>
      </c>
      <c r="AJ537" s="31"/>
      <c r="AK537" s="31">
        <v>534</v>
      </c>
      <c r="AL537" s="31" t="str">
        <f t="shared" ca="1" si="24"/>
        <v/>
      </c>
      <c r="AM537" s="31" t="str">
        <f t="shared" ca="1" si="25"/>
        <v/>
      </c>
      <c r="AN537" s="31" t="str">
        <f ca="1">IF(INDEX(Tendina_Brand_per_Settore,SERVIZIO!$A$4)=$AL537,$AM537,"")</f>
        <v/>
      </c>
    </row>
    <row r="538" spans="33:40" x14ac:dyDescent="0.25">
      <c r="AG538" s="31" t="str">
        <f ca="1">IFERROR(IF(SERVIZIO!$A$3=1,IF(GETPIVOTDATA(CONCATENATE(INDEX(Tendina_Indicatori_Grafico,SERVIZIO!$A$1)),$A$1,"Brand",$A538,"Data",DATE(YEAR(INDEX(Tendina_Data,SERVIZIO!$A$2)),MONTH(INDEX(Tendina_Data,SERVIZIO!$A$2)),1),"Settore",$B538)&lt;&gt;"",GETPIVOTDATA(CONCATENATE(INDEX(Tendina_Indicatori_Grafico,SERVIZIO!$A$1)),$A$1,"Brand",$A538,"Data",DATE(YEAR(INDEX(Tendina_Data,SERVIZIO!$A$2)),MONTH(INDEX(Tendina_Data,SERVIZIO!$A$2)),1),"Settore",$B538),""),IF(AND(GETPIVOTDATA(CONCATENATE(INDEX(Tendina_Indicatori_Grafico,SERVIZIO!$A$1)),$A$1,"Brand",$A538,"Data",DATE(YEAR(INDEX(Tendina_Data,SERVIZIO!$A$2)),MONTH(INDEX(Tendina_Data,SERVIZIO!$A$2)),1),"Settore",INDEX(Tendina_Settori,SERVIZIO!$A$3))&lt;&gt;"",INDEX(Tendina_Settori,SERVIZIO!$A$3)=$B538)=TRUE,GETPIVOTDATA(CONCATENATE(INDEX(Tendina_Indicatori_Grafico,SERVIZIO!$A$1)),$A$1,"Brand",$A538,"Data",DATE(YEAR(INDEX(Tendina_Data,SERVIZIO!$A$2)),MONTH(INDEX(Tendina_Data,SERVIZIO!$A$2)),1),"Settore",INDEX(Tendina_Settori,SERVIZIO!$A$3)),"")),"")</f>
        <v/>
      </c>
      <c r="AH538" s="31" t="str">
        <f ca="1">IF(AG538&lt;&gt;"",AG538-(COUNTIF($AG$4:AG538,AG538)/10000),"")</f>
        <v/>
      </c>
      <c r="AI538" s="31" t="str">
        <f t="shared" ca="1" si="26"/>
        <v/>
      </c>
      <c r="AJ538" s="31"/>
      <c r="AK538" s="31">
        <v>535</v>
      </c>
      <c r="AL538" s="31" t="str">
        <f t="shared" ca="1" si="24"/>
        <v/>
      </c>
      <c r="AM538" s="31" t="str">
        <f t="shared" ca="1" si="25"/>
        <v/>
      </c>
      <c r="AN538" s="31" t="str">
        <f ca="1">IF(INDEX(Tendina_Brand_per_Settore,SERVIZIO!$A$4)=$AL538,$AM538,"")</f>
        <v/>
      </c>
    </row>
    <row r="539" spans="33:40" x14ac:dyDescent="0.25">
      <c r="AG539" s="31" t="str">
        <f ca="1">IFERROR(IF(SERVIZIO!$A$3=1,IF(GETPIVOTDATA(CONCATENATE(INDEX(Tendina_Indicatori_Grafico,SERVIZIO!$A$1)),$A$1,"Brand",$A539,"Data",DATE(YEAR(INDEX(Tendina_Data,SERVIZIO!$A$2)),MONTH(INDEX(Tendina_Data,SERVIZIO!$A$2)),1),"Settore",$B539)&lt;&gt;"",GETPIVOTDATA(CONCATENATE(INDEX(Tendina_Indicatori_Grafico,SERVIZIO!$A$1)),$A$1,"Brand",$A539,"Data",DATE(YEAR(INDEX(Tendina_Data,SERVIZIO!$A$2)),MONTH(INDEX(Tendina_Data,SERVIZIO!$A$2)),1),"Settore",$B539),""),IF(AND(GETPIVOTDATA(CONCATENATE(INDEX(Tendina_Indicatori_Grafico,SERVIZIO!$A$1)),$A$1,"Brand",$A539,"Data",DATE(YEAR(INDEX(Tendina_Data,SERVIZIO!$A$2)),MONTH(INDEX(Tendina_Data,SERVIZIO!$A$2)),1),"Settore",INDEX(Tendina_Settori,SERVIZIO!$A$3))&lt;&gt;"",INDEX(Tendina_Settori,SERVIZIO!$A$3)=$B539)=TRUE,GETPIVOTDATA(CONCATENATE(INDEX(Tendina_Indicatori_Grafico,SERVIZIO!$A$1)),$A$1,"Brand",$A539,"Data",DATE(YEAR(INDEX(Tendina_Data,SERVIZIO!$A$2)),MONTH(INDEX(Tendina_Data,SERVIZIO!$A$2)),1),"Settore",INDEX(Tendina_Settori,SERVIZIO!$A$3)),"")),"")</f>
        <v/>
      </c>
      <c r="AH539" s="31" t="str">
        <f ca="1">IF(AG539&lt;&gt;"",AG539-(COUNTIF($AG$4:AG539,AG539)/10000),"")</f>
        <v/>
      </c>
      <c r="AI539" s="31" t="str">
        <f t="shared" ca="1" si="26"/>
        <v/>
      </c>
      <c r="AJ539" s="31"/>
      <c r="AK539" s="31">
        <v>536</v>
      </c>
      <c r="AL539" s="31" t="str">
        <f t="shared" ca="1" si="24"/>
        <v/>
      </c>
      <c r="AM539" s="31" t="str">
        <f t="shared" ca="1" si="25"/>
        <v/>
      </c>
      <c r="AN539" s="31" t="str">
        <f ca="1">IF(INDEX(Tendina_Brand_per_Settore,SERVIZIO!$A$4)=$AL539,$AM539,"")</f>
        <v/>
      </c>
    </row>
    <row r="540" spans="33:40" x14ac:dyDescent="0.25">
      <c r="AG540" s="31" t="str">
        <f ca="1">IFERROR(IF(SERVIZIO!$A$3=1,IF(GETPIVOTDATA(CONCATENATE(INDEX(Tendina_Indicatori_Grafico,SERVIZIO!$A$1)),$A$1,"Brand",$A540,"Data",DATE(YEAR(INDEX(Tendina_Data,SERVIZIO!$A$2)),MONTH(INDEX(Tendina_Data,SERVIZIO!$A$2)),1),"Settore",$B540)&lt;&gt;"",GETPIVOTDATA(CONCATENATE(INDEX(Tendina_Indicatori_Grafico,SERVIZIO!$A$1)),$A$1,"Brand",$A540,"Data",DATE(YEAR(INDEX(Tendina_Data,SERVIZIO!$A$2)),MONTH(INDEX(Tendina_Data,SERVIZIO!$A$2)),1),"Settore",$B540),""),IF(AND(GETPIVOTDATA(CONCATENATE(INDEX(Tendina_Indicatori_Grafico,SERVIZIO!$A$1)),$A$1,"Brand",$A540,"Data",DATE(YEAR(INDEX(Tendina_Data,SERVIZIO!$A$2)),MONTH(INDEX(Tendina_Data,SERVIZIO!$A$2)),1),"Settore",INDEX(Tendina_Settori,SERVIZIO!$A$3))&lt;&gt;"",INDEX(Tendina_Settori,SERVIZIO!$A$3)=$B540)=TRUE,GETPIVOTDATA(CONCATENATE(INDEX(Tendina_Indicatori_Grafico,SERVIZIO!$A$1)),$A$1,"Brand",$A540,"Data",DATE(YEAR(INDEX(Tendina_Data,SERVIZIO!$A$2)),MONTH(INDEX(Tendina_Data,SERVIZIO!$A$2)),1),"Settore",INDEX(Tendina_Settori,SERVIZIO!$A$3)),"")),"")</f>
        <v/>
      </c>
      <c r="AH540" s="31" t="str">
        <f ca="1">IF(AG540&lt;&gt;"",AG540-(COUNTIF($AG$4:AG540,AG540)/10000),"")</f>
        <v/>
      </c>
      <c r="AI540" s="31" t="str">
        <f t="shared" ca="1" si="26"/>
        <v/>
      </c>
      <c r="AJ540" s="31"/>
      <c r="AK540" s="31">
        <v>537</v>
      </c>
      <c r="AL540" s="31" t="str">
        <f t="shared" ca="1" si="24"/>
        <v/>
      </c>
      <c r="AM540" s="31" t="str">
        <f t="shared" ca="1" si="25"/>
        <v/>
      </c>
      <c r="AN540" s="31" t="str">
        <f ca="1">IF(INDEX(Tendina_Brand_per_Settore,SERVIZIO!$A$4)=$AL540,$AM540,"")</f>
        <v/>
      </c>
    </row>
    <row r="541" spans="33:40" x14ac:dyDescent="0.25">
      <c r="AG541" s="31" t="str">
        <f ca="1">IFERROR(IF(SERVIZIO!$A$3=1,IF(GETPIVOTDATA(CONCATENATE(INDEX(Tendina_Indicatori_Grafico,SERVIZIO!$A$1)),$A$1,"Brand",$A541,"Data",DATE(YEAR(INDEX(Tendina_Data,SERVIZIO!$A$2)),MONTH(INDEX(Tendina_Data,SERVIZIO!$A$2)),1),"Settore",$B541)&lt;&gt;"",GETPIVOTDATA(CONCATENATE(INDEX(Tendina_Indicatori_Grafico,SERVIZIO!$A$1)),$A$1,"Brand",$A541,"Data",DATE(YEAR(INDEX(Tendina_Data,SERVIZIO!$A$2)),MONTH(INDEX(Tendina_Data,SERVIZIO!$A$2)),1),"Settore",$B541),""),IF(AND(GETPIVOTDATA(CONCATENATE(INDEX(Tendina_Indicatori_Grafico,SERVIZIO!$A$1)),$A$1,"Brand",$A541,"Data",DATE(YEAR(INDEX(Tendina_Data,SERVIZIO!$A$2)),MONTH(INDEX(Tendina_Data,SERVIZIO!$A$2)),1),"Settore",INDEX(Tendina_Settori,SERVIZIO!$A$3))&lt;&gt;"",INDEX(Tendina_Settori,SERVIZIO!$A$3)=$B541)=TRUE,GETPIVOTDATA(CONCATENATE(INDEX(Tendina_Indicatori_Grafico,SERVIZIO!$A$1)),$A$1,"Brand",$A541,"Data",DATE(YEAR(INDEX(Tendina_Data,SERVIZIO!$A$2)),MONTH(INDEX(Tendina_Data,SERVIZIO!$A$2)),1),"Settore",INDEX(Tendina_Settori,SERVIZIO!$A$3)),"")),"")</f>
        <v/>
      </c>
      <c r="AH541" s="31" t="str">
        <f ca="1">IF(AG541&lt;&gt;"",AG541-(COUNTIF($AG$4:AG541,AG541)/10000),"")</f>
        <v/>
      </c>
      <c r="AI541" s="31" t="str">
        <f t="shared" ca="1" si="26"/>
        <v/>
      </c>
      <c r="AJ541" s="31"/>
      <c r="AK541" s="31">
        <v>538</v>
      </c>
      <c r="AL541" s="31" t="str">
        <f t="shared" ca="1" si="24"/>
        <v/>
      </c>
      <c r="AM541" s="31" t="str">
        <f t="shared" ca="1" si="25"/>
        <v/>
      </c>
      <c r="AN541" s="31" t="str">
        <f ca="1">IF(INDEX(Tendina_Brand_per_Settore,SERVIZIO!$A$4)=$AL541,$AM541,"")</f>
        <v/>
      </c>
    </row>
    <row r="542" spans="33:40" x14ac:dyDescent="0.25">
      <c r="AG542" s="31" t="str">
        <f ca="1">IFERROR(IF(SERVIZIO!$A$3=1,IF(GETPIVOTDATA(CONCATENATE(INDEX(Tendina_Indicatori_Grafico,SERVIZIO!$A$1)),$A$1,"Brand",$A542,"Data",DATE(YEAR(INDEX(Tendina_Data,SERVIZIO!$A$2)),MONTH(INDEX(Tendina_Data,SERVIZIO!$A$2)),1),"Settore",$B542)&lt;&gt;"",GETPIVOTDATA(CONCATENATE(INDEX(Tendina_Indicatori_Grafico,SERVIZIO!$A$1)),$A$1,"Brand",$A542,"Data",DATE(YEAR(INDEX(Tendina_Data,SERVIZIO!$A$2)),MONTH(INDEX(Tendina_Data,SERVIZIO!$A$2)),1),"Settore",$B542),""),IF(AND(GETPIVOTDATA(CONCATENATE(INDEX(Tendina_Indicatori_Grafico,SERVIZIO!$A$1)),$A$1,"Brand",$A542,"Data",DATE(YEAR(INDEX(Tendina_Data,SERVIZIO!$A$2)),MONTH(INDEX(Tendina_Data,SERVIZIO!$A$2)),1),"Settore",INDEX(Tendina_Settori,SERVIZIO!$A$3))&lt;&gt;"",INDEX(Tendina_Settori,SERVIZIO!$A$3)=$B542)=TRUE,GETPIVOTDATA(CONCATENATE(INDEX(Tendina_Indicatori_Grafico,SERVIZIO!$A$1)),$A$1,"Brand",$A542,"Data",DATE(YEAR(INDEX(Tendina_Data,SERVIZIO!$A$2)),MONTH(INDEX(Tendina_Data,SERVIZIO!$A$2)),1),"Settore",INDEX(Tendina_Settori,SERVIZIO!$A$3)),"")),"")</f>
        <v/>
      </c>
      <c r="AH542" s="31" t="str">
        <f ca="1">IF(AG542&lt;&gt;"",AG542-(COUNTIF($AG$4:AG542,AG542)/10000),"")</f>
        <v/>
      </c>
      <c r="AI542" s="31" t="str">
        <f t="shared" ca="1" si="26"/>
        <v/>
      </c>
      <c r="AJ542" s="31"/>
      <c r="AK542" s="31">
        <v>539</v>
      </c>
      <c r="AL542" s="31" t="str">
        <f t="shared" ca="1" si="24"/>
        <v/>
      </c>
      <c r="AM542" s="31" t="str">
        <f t="shared" ca="1" si="25"/>
        <v/>
      </c>
      <c r="AN542" s="31" t="str">
        <f ca="1">IF(INDEX(Tendina_Brand_per_Settore,SERVIZIO!$A$4)=$AL542,$AM542,"")</f>
        <v/>
      </c>
    </row>
    <row r="543" spans="33:40" x14ac:dyDescent="0.25">
      <c r="AG543" s="31" t="str">
        <f ca="1">IFERROR(IF(SERVIZIO!$A$3=1,IF(GETPIVOTDATA(CONCATENATE(INDEX(Tendina_Indicatori_Grafico,SERVIZIO!$A$1)),$A$1,"Brand",$A543,"Data",DATE(YEAR(INDEX(Tendina_Data,SERVIZIO!$A$2)),MONTH(INDEX(Tendina_Data,SERVIZIO!$A$2)),1),"Settore",$B543)&lt;&gt;"",GETPIVOTDATA(CONCATENATE(INDEX(Tendina_Indicatori_Grafico,SERVIZIO!$A$1)),$A$1,"Brand",$A543,"Data",DATE(YEAR(INDEX(Tendina_Data,SERVIZIO!$A$2)),MONTH(INDEX(Tendina_Data,SERVIZIO!$A$2)),1),"Settore",$B543),""),IF(AND(GETPIVOTDATA(CONCATENATE(INDEX(Tendina_Indicatori_Grafico,SERVIZIO!$A$1)),$A$1,"Brand",$A543,"Data",DATE(YEAR(INDEX(Tendina_Data,SERVIZIO!$A$2)),MONTH(INDEX(Tendina_Data,SERVIZIO!$A$2)),1),"Settore",INDEX(Tendina_Settori,SERVIZIO!$A$3))&lt;&gt;"",INDEX(Tendina_Settori,SERVIZIO!$A$3)=$B543)=TRUE,GETPIVOTDATA(CONCATENATE(INDEX(Tendina_Indicatori_Grafico,SERVIZIO!$A$1)),$A$1,"Brand",$A543,"Data",DATE(YEAR(INDEX(Tendina_Data,SERVIZIO!$A$2)),MONTH(INDEX(Tendina_Data,SERVIZIO!$A$2)),1),"Settore",INDEX(Tendina_Settori,SERVIZIO!$A$3)),"")),"")</f>
        <v/>
      </c>
      <c r="AH543" s="31" t="str">
        <f ca="1">IF(AG543&lt;&gt;"",AG543-(COUNTIF($AG$4:AG543,AG543)/10000),"")</f>
        <v/>
      </c>
      <c r="AI543" s="31" t="str">
        <f t="shared" ca="1" si="26"/>
        <v/>
      </c>
      <c r="AJ543" s="31"/>
      <c r="AK543" s="31">
        <v>540</v>
      </c>
      <c r="AL543" s="31" t="str">
        <f t="shared" ca="1" si="24"/>
        <v/>
      </c>
      <c r="AM543" s="31" t="str">
        <f t="shared" ca="1" si="25"/>
        <v/>
      </c>
      <c r="AN543" s="31" t="str">
        <f ca="1">IF(INDEX(Tendina_Brand_per_Settore,SERVIZIO!$A$4)=$AL543,$AM543,"")</f>
        <v/>
      </c>
    </row>
    <row r="544" spans="33:40" x14ac:dyDescent="0.25">
      <c r="AG544" s="31" t="str">
        <f ca="1">IFERROR(IF(SERVIZIO!$A$3=1,IF(GETPIVOTDATA(CONCATENATE(INDEX(Tendina_Indicatori_Grafico,SERVIZIO!$A$1)),$A$1,"Brand",$A544,"Data",DATE(YEAR(INDEX(Tendina_Data,SERVIZIO!$A$2)),MONTH(INDEX(Tendina_Data,SERVIZIO!$A$2)),1),"Settore",$B544)&lt;&gt;"",GETPIVOTDATA(CONCATENATE(INDEX(Tendina_Indicatori_Grafico,SERVIZIO!$A$1)),$A$1,"Brand",$A544,"Data",DATE(YEAR(INDEX(Tendina_Data,SERVIZIO!$A$2)),MONTH(INDEX(Tendina_Data,SERVIZIO!$A$2)),1),"Settore",$B544),""),IF(AND(GETPIVOTDATA(CONCATENATE(INDEX(Tendina_Indicatori_Grafico,SERVIZIO!$A$1)),$A$1,"Brand",$A544,"Data",DATE(YEAR(INDEX(Tendina_Data,SERVIZIO!$A$2)),MONTH(INDEX(Tendina_Data,SERVIZIO!$A$2)),1),"Settore",INDEX(Tendina_Settori,SERVIZIO!$A$3))&lt;&gt;"",INDEX(Tendina_Settori,SERVIZIO!$A$3)=$B544)=TRUE,GETPIVOTDATA(CONCATENATE(INDEX(Tendina_Indicatori_Grafico,SERVIZIO!$A$1)),$A$1,"Brand",$A544,"Data",DATE(YEAR(INDEX(Tendina_Data,SERVIZIO!$A$2)),MONTH(INDEX(Tendina_Data,SERVIZIO!$A$2)),1),"Settore",INDEX(Tendina_Settori,SERVIZIO!$A$3)),"")),"")</f>
        <v/>
      </c>
      <c r="AH544" s="31" t="str">
        <f ca="1">IF(AG544&lt;&gt;"",AG544-(COUNTIF($AG$4:AG544,AG544)/10000),"")</f>
        <v/>
      </c>
      <c r="AI544" s="31" t="str">
        <f t="shared" ca="1" si="26"/>
        <v/>
      </c>
      <c r="AJ544" s="31"/>
      <c r="AK544" s="31">
        <v>541</v>
      </c>
      <c r="AL544" s="31" t="str">
        <f t="shared" ca="1" si="24"/>
        <v/>
      </c>
      <c r="AM544" s="31" t="str">
        <f t="shared" ca="1" si="25"/>
        <v/>
      </c>
      <c r="AN544" s="31" t="str">
        <f ca="1">IF(INDEX(Tendina_Brand_per_Settore,SERVIZIO!$A$4)=$AL544,$AM544,"")</f>
        <v/>
      </c>
    </row>
    <row r="545" spans="33:40" x14ac:dyDescent="0.25">
      <c r="AG545" s="31" t="str">
        <f ca="1">IFERROR(IF(SERVIZIO!$A$3=1,IF(GETPIVOTDATA(CONCATENATE(INDEX(Tendina_Indicatori_Grafico,SERVIZIO!$A$1)),$A$1,"Brand",$A545,"Data",DATE(YEAR(INDEX(Tendina_Data,SERVIZIO!$A$2)),MONTH(INDEX(Tendina_Data,SERVIZIO!$A$2)),1),"Settore",$B545)&lt;&gt;"",GETPIVOTDATA(CONCATENATE(INDEX(Tendina_Indicatori_Grafico,SERVIZIO!$A$1)),$A$1,"Brand",$A545,"Data",DATE(YEAR(INDEX(Tendina_Data,SERVIZIO!$A$2)),MONTH(INDEX(Tendina_Data,SERVIZIO!$A$2)),1),"Settore",$B545),""),IF(AND(GETPIVOTDATA(CONCATENATE(INDEX(Tendina_Indicatori_Grafico,SERVIZIO!$A$1)),$A$1,"Brand",$A545,"Data",DATE(YEAR(INDEX(Tendina_Data,SERVIZIO!$A$2)),MONTH(INDEX(Tendina_Data,SERVIZIO!$A$2)),1),"Settore",INDEX(Tendina_Settori,SERVIZIO!$A$3))&lt;&gt;"",INDEX(Tendina_Settori,SERVIZIO!$A$3)=$B545)=TRUE,GETPIVOTDATA(CONCATENATE(INDEX(Tendina_Indicatori_Grafico,SERVIZIO!$A$1)),$A$1,"Brand",$A545,"Data",DATE(YEAR(INDEX(Tendina_Data,SERVIZIO!$A$2)),MONTH(INDEX(Tendina_Data,SERVIZIO!$A$2)),1),"Settore",INDEX(Tendina_Settori,SERVIZIO!$A$3)),"")),"")</f>
        <v/>
      </c>
      <c r="AH545" s="31" t="str">
        <f ca="1">IF(AG545&lt;&gt;"",AG545-(COUNTIF($AG$4:AG545,AG545)/10000),"")</f>
        <v/>
      </c>
      <c r="AI545" s="31" t="str">
        <f t="shared" ca="1" si="26"/>
        <v/>
      </c>
      <c r="AJ545" s="31"/>
      <c r="AK545" s="31">
        <v>542</v>
      </c>
      <c r="AL545" s="31" t="str">
        <f t="shared" ca="1" si="24"/>
        <v/>
      </c>
      <c r="AM545" s="31" t="str">
        <f t="shared" ca="1" si="25"/>
        <v/>
      </c>
      <c r="AN545" s="31" t="str">
        <f ca="1">IF(INDEX(Tendina_Brand_per_Settore,SERVIZIO!$A$4)=$AL545,$AM545,"")</f>
        <v/>
      </c>
    </row>
    <row r="546" spans="33:40" x14ac:dyDescent="0.25">
      <c r="AG546" s="31" t="str">
        <f ca="1">IFERROR(IF(SERVIZIO!$A$3=1,IF(GETPIVOTDATA(CONCATENATE(INDEX(Tendina_Indicatori_Grafico,SERVIZIO!$A$1)),$A$1,"Brand",$A546,"Data",DATE(YEAR(INDEX(Tendina_Data,SERVIZIO!$A$2)),MONTH(INDEX(Tendina_Data,SERVIZIO!$A$2)),1),"Settore",$B546)&lt;&gt;"",GETPIVOTDATA(CONCATENATE(INDEX(Tendina_Indicatori_Grafico,SERVIZIO!$A$1)),$A$1,"Brand",$A546,"Data",DATE(YEAR(INDEX(Tendina_Data,SERVIZIO!$A$2)),MONTH(INDEX(Tendina_Data,SERVIZIO!$A$2)),1),"Settore",$B546),""),IF(AND(GETPIVOTDATA(CONCATENATE(INDEX(Tendina_Indicatori_Grafico,SERVIZIO!$A$1)),$A$1,"Brand",$A546,"Data",DATE(YEAR(INDEX(Tendina_Data,SERVIZIO!$A$2)),MONTH(INDEX(Tendina_Data,SERVIZIO!$A$2)),1),"Settore",INDEX(Tendina_Settori,SERVIZIO!$A$3))&lt;&gt;"",INDEX(Tendina_Settori,SERVIZIO!$A$3)=$B546)=TRUE,GETPIVOTDATA(CONCATENATE(INDEX(Tendina_Indicatori_Grafico,SERVIZIO!$A$1)),$A$1,"Brand",$A546,"Data",DATE(YEAR(INDEX(Tendina_Data,SERVIZIO!$A$2)),MONTH(INDEX(Tendina_Data,SERVIZIO!$A$2)),1),"Settore",INDEX(Tendina_Settori,SERVIZIO!$A$3)),"")),"")</f>
        <v/>
      </c>
      <c r="AH546" s="31" t="str">
        <f ca="1">IF(AG546&lt;&gt;"",AG546-(COUNTIF($AG$4:AG546,AG546)/10000),"")</f>
        <v/>
      </c>
      <c r="AI546" s="31" t="str">
        <f t="shared" ca="1" si="26"/>
        <v/>
      </c>
      <c r="AJ546" s="31"/>
      <c r="AK546" s="31">
        <v>543</v>
      </c>
      <c r="AL546" s="31" t="str">
        <f t="shared" ca="1" si="24"/>
        <v/>
      </c>
      <c r="AM546" s="31" t="str">
        <f t="shared" ca="1" si="25"/>
        <v/>
      </c>
      <c r="AN546" s="31" t="str">
        <f ca="1">IF(INDEX(Tendina_Brand_per_Settore,SERVIZIO!$A$4)=$AL546,$AM546,"")</f>
        <v/>
      </c>
    </row>
    <row r="547" spans="33:40" x14ac:dyDescent="0.25">
      <c r="AG547" s="31" t="str">
        <f ca="1">IFERROR(IF(SERVIZIO!$A$3=1,IF(GETPIVOTDATA(CONCATENATE(INDEX(Tendina_Indicatori_Grafico,SERVIZIO!$A$1)),$A$1,"Brand",$A547,"Data",DATE(YEAR(INDEX(Tendina_Data,SERVIZIO!$A$2)),MONTH(INDEX(Tendina_Data,SERVIZIO!$A$2)),1),"Settore",$B547)&lt;&gt;"",GETPIVOTDATA(CONCATENATE(INDEX(Tendina_Indicatori_Grafico,SERVIZIO!$A$1)),$A$1,"Brand",$A547,"Data",DATE(YEAR(INDEX(Tendina_Data,SERVIZIO!$A$2)),MONTH(INDEX(Tendina_Data,SERVIZIO!$A$2)),1),"Settore",$B547),""),IF(AND(GETPIVOTDATA(CONCATENATE(INDEX(Tendina_Indicatori_Grafico,SERVIZIO!$A$1)),$A$1,"Brand",$A547,"Data",DATE(YEAR(INDEX(Tendina_Data,SERVIZIO!$A$2)),MONTH(INDEX(Tendina_Data,SERVIZIO!$A$2)),1),"Settore",INDEX(Tendina_Settori,SERVIZIO!$A$3))&lt;&gt;"",INDEX(Tendina_Settori,SERVIZIO!$A$3)=$B547)=TRUE,GETPIVOTDATA(CONCATENATE(INDEX(Tendina_Indicatori_Grafico,SERVIZIO!$A$1)),$A$1,"Brand",$A547,"Data",DATE(YEAR(INDEX(Tendina_Data,SERVIZIO!$A$2)),MONTH(INDEX(Tendina_Data,SERVIZIO!$A$2)),1),"Settore",INDEX(Tendina_Settori,SERVIZIO!$A$3)),"")),"")</f>
        <v/>
      </c>
      <c r="AH547" s="31" t="str">
        <f ca="1">IF(AG547&lt;&gt;"",AG547-(COUNTIF($AG$4:AG547,AG547)/10000),"")</f>
        <v/>
      </c>
      <c r="AI547" s="31" t="str">
        <f t="shared" ca="1" si="26"/>
        <v/>
      </c>
      <c r="AJ547" s="31"/>
      <c r="AK547" s="31">
        <v>544</v>
      </c>
      <c r="AL547" s="31" t="str">
        <f t="shared" ca="1" si="24"/>
        <v/>
      </c>
      <c r="AM547" s="31" t="str">
        <f t="shared" ca="1" si="25"/>
        <v/>
      </c>
      <c r="AN547" s="31" t="str">
        <f ca="1">IF(INDEX(Tendina_Brand_per_Settore,SERVIZIO!$A$4)=$AL547,$AM547,"")</f>
        <v/>
      </c>
    </row>
    <row r="548" spans="33:40" x14ac:dyDescent="0.25">
      <c r="AG548" s="31" t="str">
        <f ca="1">IFERROR(IF(SERVIZIO!$A$3=1,IF(GETPIVOTDATA(CONCATENATE(INDEX(Tendina_Indicatori_Grafico,SERVIZIO!$A$1)),$A$1,"Brand",$A548,"Data",DATE(YEAR(INDEX(Tendina_Data,SERVIZIO!$A$2)),MONTH(INDEX(Tendina_Data,SERVIZIO!$A$2)),1),"Settore",$B548)&lt;&gt;"",GETPIVOTDATA(CONCATENATE(INDEX(Tendina_Indicatori_Grafico,SERVIZIO!$A$1)),$A$1,"Brand",$A548,"Data",DATE(YEAR(INDEX(Tendina_Data,SERVIZIO!$A$2)),MONTH(INDEX(Tendina_Data,SERVIZIO!$A$2)),1),"Settore",$B548),""),IF(AND(GETPIVOTDATA(CONCATENATE(INDEX(Tendina_Indicatori_Grafico,SERVIZIO!$A$1)),$A$1,"Brand",$A548,"Data",DATE(YEAR(INDEX(Tendina_Data,SERVIZIO!$A$2)),MONTH(INDEX(Tendina_Data,SERVIZIO!$A$2)),1),"Settore",INDEX(Tendina_Settori,SERVIZIO!$A$3))&lt;&gt;"",INDEX(Tendina_Settori,SERVIZIO!$A$3)=$B548)=TRUE,GETPIVOTDATA(CONCATENATE(INDEX(Tendina_Indicatori_Grafico,SERVIZIO!$A$1)),$A$1,"Brand",$A548,"Data",DATE(YEAR(INDEX(Tendina_Data,SERVIZIO!$A$2)),MONTH(INDEX(Tendina_Data,SERVIZIO!$A$2)),1),"Settore",INDEX(Tendina_Settori,SERVIZIO!$A$3)),"")),"")</f>
        <v/>
      </c>
      <c r="AH548" s="31" t="str">
        <f ca="1">IF(AG548&lt;&gt;"",AG548-(COUNTIF($AG$4:AG548,AG548)/10000),"")</f>
        <v/>
      </c>
      <c r="AI548" s="31" t="str">
        <f t="shared" ca="1" si="26"/>
        <v/>
      </c>
      <c r="AJ548" s="31"/>
      <c r="AK548" s="31">
        <v>545</v>
      </c>
      <c r="AL548" s="31" t="str">
        <f t="shared" ca="1" si="24"/>
        <v/>
      </c>
      <c r="AM548" s="31" t="str">
        <f t="shared" ca="1" si="25"/>
        <v/>
      </c>
      <c r="AN548" s="31" t="str">
        <f ca="1">IF(INDEX(Tendina_Brand_per_Settore,SERVIZIO!$A$4)=$AL548,$AM548,"")</f>
        <v/>
      </c>
    </row>
    <row r="549" spans="33:40" x14ac:dyDescent="0.25">
      <c r="AG549" s="31" t="str">
        <f ca="1">IFERROR(IF(SERVIZIO!$A$3=1,IF(GETPIVOTDATA(CONCATENATE(INDEX(Tendina_Indicatori_Grafico,SERVIZIO!$A$1)),$A$1,"Brand",$A549,"Data",DATE(YEAR(INDEX(Tendina_Data,SERVIZIO!$A$2)),MONTH(INDEX(Tendina_Data,SERVIZIO!$A$2)),1),"Settore",$B549)&lt;&gt;"",GETPIVOTDATA(CONCATENATE(INDEX(Tendina_Indicatori_Grafico,SERVIZIO!$A$1)),$A$1,"Brand",$A549,"Data",DATE(YEAR(INDEX(Tendina_Data,SERVIZIO!$A$2)),MONTH(INDEX(Tendina_Data,SERVIZIO!$A$2)),1),"Settore",$B549),""),IF(AND(GETPIVOTDATA(CONCATENATE(INDEX(Tendina_Indicatori_Grafico,SERVIZIO!$A$1)),$A$1,"Brand",$A549,"Data",DATE(YEAR(INDEX(Tendina_Data,SERVIZIO!$A$2)),MONTH(INDEX(Tendina_Data,SERVIZIO!$A$2)),1),"Settore",INDEX(Tendina_Settori,SERVIZIO!$A$3))&lt;&gt;"",INDEX(Tendina_Settori,SERVIZIO!$A$3)=$B549)=TRUE,GETPIVOTDATA(CONCATENATE(INDEX(Tendina_Indicatori_Grafico,SERVIZIO!$A$1)),$A$1,"Brand",$A549,"Data",DATE(YEAR(INDEX(Tendina_Data,SERVIZIO!$A$2)),MONTH(INDEX(Tendina_Data,SERVIZIO!$A$2)),1),"Settore",INDEX(Tendina_Settori,SERVIZIO!$A$3)),"")),"")</f>
        <v/>
      </c>
      <c r="AH549" s="31" t="str">
        <f ca="1">IF(AG549&lt;&gt;"",AG549-(COUNTIF($AG$4:AG549,AG549)/10000),"")</f>
        <v/>
      </c>
      <c r="AI549" s="31" t="str">
        <f t="shared" ca="1" si="26"/>
        <v/>
      </c>
      <c r="AJ549" s="31"/>
      <c r="AK549" s="31">
        <v>546</v>
      </c>
      <c r="AL549" s="31" t="str">
        <f t="shared" ca="1" si="24"/>
        <v/>
      </c>
      <c r="AM549" s="31" t="str">
        <f t="shared" ca="1" si="25"/>
        <v/>
      </c>
      <c r="AN549" s="31" t="str">
        <f ca="1">IF(INDEX(Tendina_Brand_per_Settore,SERVIZIO!$A$4)=$AL549,$AM549,"")</f>
        <v/>
      </c>
    </row>
    <row r="550" spans="33:40" x14ac:dyDescent="0.25">
      <c r="AG550" s="31" t="str">
        <f ca="1">IFERROR(IF(SERVIZIO!$A$3=1,IF(GETPIVOTDATA(CONCATENATE(INDEX(Tendina_Indicatori_Grafico,SERVIZIO!$A$1)),$A$1,"Brand",$A550,"Data",DATE(YEAR(INDEX(Tendina_Data,SERVIZIO!$A$2)),MONTH(INDEX(Tendina_Data,SERVIZIO!$A$2)),1),"Settore",$B550)&lt;&gt;"",GETPIVOTDATA(CONCATENATE(INDEX(Tendina_Indicatori_Grafico,SERVIZIO!$A$1)),$A$1,"Brand",$A550,"Data",DATE(YEAR(INDEX(Tendina_Data,SERVIZIO!$A$2)),MONTH(INDEX(Tendina_Data,SERVIZIO!$A$2)),1),"Settore",$B550),""),IF(AND(GETPIVOTDATA(CONCATENATE(INDEX(Tendina_Indicatori_Grafico,SERVIZIO!$A$1)),$A$1,"Brand",$A550,"Data",DATE(YEAR(INDEX(Tendina_Data,SERVIZIO!$A$2)),MONTH(INDEX(Tendina_Data,SERVIZIO!$A$2)),1),"Settore",INDEX(Tendina_Settori,SERVIZIO!$A$3))&lt;&gt;"",INDEX(Tendina_Settori,SERVIZIO!$A$3)=$B550)=TRUE,GETPIVOTDATA(CONCATENATE(INDEX(Tendina_Indicatori_Grafico,SERVIZIO!$A$1)),$A$1,"Brand",$A550,"Data",DATE(YEAR(INDEX(Tendina_Data,SERVIZIO!$A$2)),MONTH(INDEX(Tendina_Data,SERVIZIO!$A$2)),1),"Settore",INDEX(Tendina_Settori,SERVIZIO!$A$3)),"")),"")</f>
        <v/>
      </c>
      <c r="AH550" s="31" t="str">
        <f ca="1">IF(AG550&lt;&gt;"",AG550-(COUNTIF($AG$4:AG550,AG550)/10000),"")</f>
        <v/>
      </c>
      <c r="AI550" s="31" t="str">
        <f t="shared" ca="1" si="26"/>
        <v/>
      </c>
      <c r="AJ550" s="31"/>
      <c r="AK550" s="31">
        <v>547</v>
      </c>
      <c r="AL550" s="31" t="str">
        <f t="shared" ca="1" si="24"/>
        <v/>
      </c>
      <c r="AM550" s="31" t="str">
        <f t="shared" ca="1" si="25"/>
        <v/>
      </c>
      <c r="AN550" s="31" t="str">
        <f ca="1">IF(INDEX(Tendina_Brand_per_Settore,SERVIZIO!$A$4)=$AL550,$AM550,"")</f>
        <v/>
      </c>
    </row>
    <row r="551" spans="33:40" x14ac:dyDescent="0.25">
      <c r="AG551" s="31" t="str">
        <f ca="1">IFERROR(IF(SERVIZIO!$A$3=1,IF(GETPIVOTDATA(CONCATENATE(INDEX(Tendina_Indicatori_Grafico,SERVIZIO!$A$1)),$A$1,"Brand",$A551,"Data",DATE(YEAR(INDEX(Tendina_Data,SERVIZIO!$A$2)),MONTH(INDEX(Tendina_Data,SERVIZIO!$A$2)),1),"Settore",$B551)&lt;&gt;"",GETPIVOTDATA(CONCATENATE(INDEX(Tendina_Indicatori_Grafico,SERVIZIO!$A$1)),$A$1,"Brand",$A551,"Data",DATE(YEAR(INDEX(Tendina_Data,SERVIZIO!$A$2)),MONTH(INDEX(Tendina_Data,SERVIZIO!$A$2)),1),"Settore",$B551),""),IF(AND(GETPIVOTDATA(CONCATENATE(INDEX(Tendina_Indicatori_Grafico,SERVIZIO!$A$1)),$A$1,"Brand",$A551,"Data",DATE(YEAR(INDEX(Tendina_Data,SERVIZIO!$A$2)),MONTH(INDEX(Tendina_Data,SERVIZIO!$A$2)),1),"Settore",INDEX(Tendina_Settori,SERVIZIO!$A$3))&lt;&gt;"",INDEX(Tendina_Settori,SERVIZIO!$A$3)=$B551)=TRUE,GETPIVOTDATA(CONCATENATE(INDEX(Tendina_Indicatori_Grafico,SERVIZIO!$A$1)),$A$1,"Brand",$A551,"Data",DATE(YEAR(INDEX(Tendina_Data,SERVIZIO!$A$2)),MONTH(INDEX(Tendina_Data,SERVIZIO!$A$2)),1),"Settore",INDEX(Tendina_Settori,SERVIZIO!$A$3)),"")),"")</f>
        <v/>
      </c>
      <c r="AH551" s="31" t="str">
        <f ca="1">IF(AG551&lt;&gt;"",AG551-(COUNTIF($AG$4:AG551,AG551)/10000),"")</f>
        <v/>
      </c>
      <c r="AI551" s="31" t="str">
        <f t="shared" ca="1" si="26"/>
        <v/>
      </c>
      <c r="AJ551" s="31"/>
      <c r="AK551" s="31">
        <v>548</v>
      </c>
      <c r="AL551" s="31" t="str">
        <f t="shared" ca="1" si="24"/>
        <v/>
      </c>
      <c r="AM551" s="31" t="str">
        <f t="shared" ca="1" si="25"/>
        <v/>
      </c>
      <c r="AN551" s="31" t="str">
        <f ca="1">IF(INDEX(Tendina_Brand_per_Settore,SERVIZIO!$A$4)=$AL551,$AM551,"")</f>
        <v/>
      </c>
    </row>
    <row r="552" spans="33:40" x14ac:dyDescent="0.25">
      <c r="AG552" s="31" t="str">
        <f ca="1">IFERROR(IF(SERVIZIO!$A$3=1,IF(GETPIVOTDATA(CONCATENATE(INDEX(Tendina_Indicatori_Grafico,SERVIZIO!$A$1)),$A$1,"Brand",$A552,"Data",DATE(YEAR(INDEX(Tendina_Data,SERVIZIO!$A$2)),MONTH(INDEX(Tendina_Data,SERVIZIO!$A$2)),1),"Settore",$B552)&lt;&gt;"",GETPIVOTDATA(CONCATENATE(INDEX(Tendina_Indicatori_Grafico,SERVIZIO!$A$1)),$A$1,"Brand",$A552,"Data",DATE(YEAR(INDEX(Tendina_Data,SERVIZIO!$A$2)),MONTH(INDEX(Tendina_Data,SERVIZIO!$A$2)),1),"Settore",$B552),""),IF(AND(GETPIVOTDATA(CONCATENATE(INDEX(Tendina_Indicatori_Grafico,SERVIZIO!$A$1)),$A$1,"Brand",$A552,"Data",DATE(YEAR(INDEX(Tendina_Data,SERVIZIO!$A$2)),MONTH(INDEX(Tendina_Data,SERVIZIO!$A$2)),1),"Settore",INDEX(Tendina_Settori,SERVIZIO!$A$3))&lt;&gt;"",INDEX(Tendina_Settori,SERVIZIO!$A$3)=$B552)=TRUE,GETPIVOTDATA(CONCATENATE(INDEX(Tendina_Indicatori_Grafico,SERVIZIO!$A$1)),$A$1,"Brand",$A552,"Data",DATE(YEAR(INDEX(Tendina_Data,SERVIZIO!$A$2)),MONTH(INDEX(Tendina_Data,SERVIZIO!$A$2)),1),"Settore",INDEX(Tendina_Settori,SERVIZIO!$A$3)),"")),"")</f>
        <v/>
      </c>
      <c r="AH552" s="31" t="str">
        <f ca="1">IF(AG552&lt;&gt;"",AG552-(COUNTIF($AG$4:AG552,AG552)/10000),"")</f>
        <v/>
      </c>
      <c r="AI552" s="31" t="str">
        <f t="shared" ca="1" si="26"/>
        <v/>
      </c>
      <c r="AJ552" s="31"/>
      <c r="AK552" s="31">
        <v>549</v>
      </c>
      <c r="AL552" s="31" t="str">
        <f t="shared" ca="1" si="24"/>
        <v/>
      </c>
      <c r="AM552" s="31" t="str">
        <f t="shared" ca="1" si="25"/>
        <v/>
      </c>
      <c r="AN552" s="31" t="str">
        <f ca="1">IF(INDEX(Tendina_Brand_per_Settore,SERVIZIO!$A$4)=$AL552,$AM552,"")</f>
        <v/>
      </c>
    </row>
    <row r="553" spans="33:40" x14ac:dyDescent="0.25">
      <c r="AG553" s="31" t="str">
        <f ca="1">IFERROR(IF(SERVIZIO!$A$3=1,IF(GETPIVOTDATA(CONCATENATE(INDEX(Tendina_Indicatori_Grafico,SERVIZIO!$A$1)),$A$1,"Brand",$A553,"Data",DATE(YEAR(INDEX(Tendina_Data,SERVIZIO!$A$2)),MONTH(INDEX(Tendina_Data,SERVIZIO!$A$2)),1),"Settore",$B553)&lt;&gt;"",GETPIVOTDATA(CONCATENATE(INDEX(Tendina_Indicatori_Grafico,SERVIZIO!$A$1)),$A$1,"Brand",$A553,"Data",DATE(YEAR(INDEX(Tendina_Data,SERVIZIO!$A$2)),MONTH(INDEX(Tendina_Data,SERVIZIO!$A$2)),1),"Settore",$B553),""),IF(AND(GETPIVOTDATA(CONCATENATE(INDEX(Tendina_Indicatori_Grafico,SERVIZIO!$A$1)),$A$1,"Brand",$A553,"Data",DATE(YEAR(INDEX(Tendina_Data,SERVIZIO!$A$2)),MONTH(INDEX(Tendina_Data,SERVIZIO!$A$2)),1),"Settore",INDEX(Tendina_Settori,SERVIZIO!$A$3))&lt;&gt;"",INDEX(Tendina_Settori,SERVIZIO!$A$3)=$B553)=TRUE,GETPIVOTDATA(CONCATENATE(INDEX(Tendina_Indicatori_Grafico,SERVIZIO!$A$1)),$A$1,"Brand",$A553,"Data",DATE(YEAR(INDEX(Tendina_Data,SERVIZIO!$A$2)),MONTH(INDEX(Tendina_Data,SERVIZIO!$A$2)),1),"Settore",INDEX(Tendina_Settori,SERVIZIO!$A$3)),"")),"")</f>
        <v/>
      </c>
      <c r="AH553" s="31" t="str">
        <f ca="1">IF(AG553&lt;&gt;"",AG553-(COUNTIF($AG$4:AG553,AG553)/10000),"")</f>
        <v/>
      </c>
      <c r="AI553" s="31" t="str">
        <f t="shared" ca="1" si="26"/>
        <v/>
      </c>
      <c r="AJ553" s="31"/>
      <c r="AK553" s="31">
        <v>550</v>
      </c>
      <c r="AL553" s="31" t="str">
        <f t="shared" ca="1" si="24"/>
        <v/>
      </c>
      <c r="AM553" s="31" t="str">
        <f t="shared" ca="1" si="25"/>
        <v/>
      </c>
      <c r="AN553" s="31" t="str">
        <f ca="1">IF(INDEX(Tendina_Brand_per_Settore,SERVIZIO!$A$4)=$AL553,$AM553,"")</f>
        <v/>
      </c>
    </row>
    <row r="554" spans="33:40" x14ac:dyDescent="0.25">
      <c r="AG554" s="31" t="str">
        <f ca="1">IFERROR(IF(SERVIZIO!$A$3=1,IF(GETPIVOTDATA(CONCATENATE(INDEX(Tendina_Indicatori_Grafico,SERVIZIO!$A$1)),$A$1,"Brand",$A554,"Data",DATE(YEAR(INDEX(Tendina_Data,SERVIZIO!$A$2)),MONTH(INDEX(Tendina_Data,SERVIZIO!$A$2)),1),"Settore",$B554)&lt;&gt;"",GETPIVOTDATA(CONCATENATE(INDEX(Tendina_Indicatori_Grafico,SERVIZIO!$A$1)),$A$1,"Brand",$A554,"Data",DATE(YEAR(INDEX(Tendina_Data,SERVIZIO!$A$2)),MONTH(INDEX(Tendina_Data,SERVIZIO!$A$2)),1),"Settore",$B554),""),IF(AND(GETPIVOTDATA(CONCATENATE(INDEX(Tendina_Indicatori_Grafico,SERVIZIO!$A$1)),$A$1,"Brand",$A554,"Data",DATE(YEAR(INDEX(Tendina_Data,SERVIZIO!$A$2)),MONTH(INDEX(Tendina_Data,SERVIZIO!$A$2)),1),"Settore",INDEX(Tendina_Settori,SERVIZIO!$A$3))&lt;&gt;"",INDEX(Tendina_Settori,SERVIZIO!$A$3)=$B554)=TRUE,GETPIVOTDATA(CONCATENATE(INDEX(Tendina_Indicatori_Grafico,SERVIZIO!$A$1)),$A$1,"Brand",$A554,"Data",DATE(YEAR(INDEX(Tendina_Data,SERVIZIO!$A$2)),MONTH(INDEX(Tendina_Data,SERVIZIO!$A$2)),1),"Settore",INDEX(Tendina_Settori,SERVIZIO!$A$3)),"")),"")</f>
        <v/>
      </c>
      <c r="AH554" s="31" t="str">
        <f ca="1">IF(AG554&lt;&gt;"",AG554-(COUNTIF($AG$4:AG554,AG554)/10000),"")</f>
        <v/>
      </c>
      <c r="AI554" s="31" t="str">
        <f t="shared" ca="1" si="26"/>
        <v/>
      </c>
      <c r="AJ554" s="31"/>
      <c r="AK554" s="31">
        <v>551</v>
      </c>
      <c r="AL554" s="31" t="str">
        <f t="shared" ca="1" si="24"/>
        <v/>
      </c>
      <c r="AM554" s="31" t="str">
        <f t="shared" ca="1" si="25"/>
        <v/>
      </c>
      <c r="AN554" s="31" t="str">
        <f ca="1">IF(INDEX(Tendina_Brand_per_Settore,SERVIZIO!$A$4)=$AL554,$AM554,"")</f>
        <v/>
      </c>
    </row>
    <row r="555" spans="33:40" x14ac:dyDescent="0.25">
      <c r="AG555" s="31" t="str">
        <f ca="1">IFERROR(IF(SERVIZIO!$A$3=1,IF(GETPIVOTDATA(CONCATENATE(INDEX(Tendina_Indicatori_Grafico,SERVIZIO!$A$1)),$A$1,"Brand",$A555,"Data",DATE(YEAR(INDEX(Tendina_Data,SERVIZIO!$A$2)),MONTH(INDEX(Tendina_Data,SERVIZIO!$A$2)),1),"Settore",$B555)&lt;&gt;"",GETPIVOTDATA(CONCATENATE(INDEX(Tendina_Indicatori_Grafico,SERVIZIO!$A$1)),$A$1,"Brand",$A555,"Data",DATE(YEAR(INDEX(Tendina_Data,SERVIZIO!$A$2)),MONTH(INDEX(Tendina_Data,SERVIZIO!$A$2)),1),"Settore",$B555),""),IF(AND(GETPIVOTDATA(CONCATENATE(INDEX(Tendina_Indicatori_Grafico,SERVIZIO!$A$1)),$A$1,"Brand",$A555,"Data",DATE(YEAR(INDEX(Tendina_Data,SERVIZIO!$A$2)),MONTH(INDEX(Tendina_Data,SERVIZIO!$A$2)),1),"Settore",INDEX(Tendina_Settori,SERVIZIO!$A$3))&lt;&gt;"",INDEX(Tendina_Settori,SERVIZIO!$A$3)=$B555)=TRUE,GETPIVOTDATA(CONCATENATE(INDEX(Tendina_Indicatori_Grafico,SERVIZIO!$A$1)),$A$1,"Brand",$A555,"Data",DATE(YEAR(INDEX(Tendina_Data,SERVIZIO!$A$2)),MONTH(INDEX(Tendina_Data,SERVIZIO!$A$2)),1),"Settore",INDEX(Tendina_Settori,SERVIZIO!$A$3)),"")),"")</f>
        <v/>
      </c>
      <c r="AH555" s="31" t="str">
        <f ca="1">IF(AG555&lt;&gt;"",AG555-(COUNTIF($AG$4:AG555,AG555)/10000),"")</f>
        <v/>
      </c>
      <c r="AI555" s="31" t="str">
        <f t="shared" ca="1" si="26"/>
        <v/>
      </c>
      <c r="AJ555" s="31"/>
      <c r="AK555" s="31">
        <v>552</v>
      </c>
      <c r="AL555" s="31" t="str">
        <f t="shared" ca="1" si="24"/>
        <v/>
      </c>
      <c r="AM555" s="31" t="str">
        <f t="shared" ca="1" si="25"/>
        <v/>
      </c>
      <c r="AN555" s="31" t="str">
        <f ca="1">IF(INDEX(Tendina_Brand_per_Settore,SERVIZIO!$A$4)=$AL555,$AM555,"")</f>
        <v/>
      </c>
    </row>
    <row r="556" spans="33:40" x14ac:dyDescent="0.25">
      <c r="AG556" s="31" t="str">
        <f ca="1">IFERROR(IF(SERVIZIO!$A$3=1,IF(GETPIVOTDATA(CONCATENATE(INDEX(Tendina_Indicatori_Grafico,SERVIZIO!$A$1)),$A$1,"Brand",$A556,"Data",DATE(YEAR(INDEX(Tendina_Data,SERVIZIO!$A$2)),MONTH(INDEX(Tendina_Data,SERVIZIO!$A$2)),1),"Settore",$B556)&lt;&gt;"",GETPIVOTDATA(CONCATENATE(INDEX(Tendina_Indicatori_Grafico,SERVIZIO!$A$1)),$A$1,"Brand",$A556,"Data",DATE(YEAR(INDEX(Tendina_Data,SERVIZIO!$A$2)),MONTH(INDEX(Tendina_Data,SERVIZIO!$A$2)),1),"Settore",$B556),""),IF(AND(GETPIVOTDATA(CONCATENATE(INDEX(Tendina_Indicatori_Grafico,SERVIZIO!$A$1)),$A$1,"Brand",$A556,"Data",DATE(YEAR(INDEX(Tendina_Data,SERVIZIO!$A$2)),MONTH(INDEX(Tendina_Data,SERVIZIO!$A$2)),1),"Settore",INDEX(Tendina_Settori,SERVIZIO!$A$3))&lt;&gt;"",INDEX(Tendina_Settori,SERVIZIO!$A$3)=$B556)=TRUE,GETPIVOTDATA(CONCATENATE(INDEX(Tendina_Indicatori_Grafico,SERVIZIO!$A$1)),$A$1,"Brand",$A556,"Data",DATE(YEAR(INDEX(Tendina_Data,SERVIZIO!$A$2)),MONTH(INDEX(Tendina_Data,SERVIZIO!$A$2)),1),"Settore",INDEX(Tendina_Settori,SERVIZIO!$A$3)),"")),"")</f>
        <v/>
      </c>
      <c r="AH556" s="31" t="str">
        <f ca="1">IF(AG556&lt;&gt;"",AG556-(COUNTIF($AG$4:AG556,AG556)/10000),"")</f>
        <v/>
      </c>
      <c r="AI556" s="31" t="str">
        <f t="shared" ca="1" si="26"/>
        <v/>
      </c>
      <c r="AJ556" s="31"/>
      <c r="AK556" s="31">
        <v>553</v>
      </c>
      <c r="AL556" s="31" t="str">
        <f t="shared" ca="1" si="24"/>
        <v/>
      </c>
      <c r="AM556" s="31" t="str">
        <f t="shared" ca="1" si="25"/>
        <v/>
      </c>
      <c r="AN556" s="31" t="str">
        <f ca="1">IF(INDEX(Tendina_Brand_per_Settore,SERVIZIO!$A$4)=$AL556,$AM556,"")</f>
        <v/>
      </c>
    </row>
    <row r="557" spans="33:40" x14ac:dyDescent="0.25">
      <c r="AG557" s="31" t="str">
        <f ca="1">IFERROR(IF(SERVIZIO!$A$3=1,IF(GETPIVOTDATA(CONCATENATE(INDEX(Tendina_Indicatori_Grafico,SERVIZIO!$A$1)),$A$1,"Brand",$A557,"Data",DATE(YEAR(INDEX(Tendina_Data,SERVIZIO!$A$2)),MONTH(INDEX(Tendina_Data,SERVIZIO!$A$2)),1),"Settore",$B557)&lt;&gt;"",GETPIVOTDATA(CONCATENATE(INDEX(Tendina_Indicatori_Grafico,SERVIZIO!$A$1)),$A$1,"Brand",$A557,"Data",DATE(YEAR(INDEX(Tendina_Data,SERVIZIO!$A$2)),MONTH(INDEX(Tendina_Data,SERVIZIO!$A$2)),1),"Settore",$B557),""),IF(AND(GETPIVOTDATA(CONCATENATE(INDEX(Tendina_Indicatori_Grafico,SERVIZIO!$A$1)),$A$1,"Brand",$A557,"Data",DATE(YEAR(INDEX(Tendina_Data,SERVIZIO!$A$2)),MONTH(INDEX(Tendina_Data,SERVIZIO!$A$2)),1),"Settore",INDEX(Tendina_Settori,SERVIZIO!$A$3))&lt;&gt;"",INDEX(Tendina_Settori,SERVIZIO!$A$3)=$B557)=TRUE,GETPIVOTDATA(CONCATENATE(INDEX(Tendina_Indicatori_Grafico,SERVIZIO!$A$1)),$A$1,"Brand",$A557,"Data",DATE(YEAR(INDEX(Tendina_Data,SERVIZIO!$A$2)),MONTH(INDEX(Tendina_Data,SERVIZIO!$A$2)),1),"Settore",INDEX(Tendina_Settori,SERVIZIO!$A$3)),"")),"")</f>
        <v/>
      </c>
      <c r="AH557" s="31" t="str">
        <f ca="1">IF(AG557&lt;&gt;"",AG557-(COUNTIF($AG$4:AG557,AG557)/10000),"")</f>
        <v/>
      </c>
      <c r="AI557" s="31" t="str">
        <f t="shared" ca="1" si="26"/>
        <v/>
      </c>
      <c r="AJ557" s="31"/>
      <c r="AK557" s="31">
        <v>554</v>
      </c>
      <c r="AL557" s="31" t="str">
        <f t="shared" ca="1" si="24"/>
        <v/>
      </c>
      <c r="AM557" s="31" t="str">
        <f t="shared" ca="1" si="25"/>
        <v/>
      </c>
      <c r="AN557" s="31" t="str">
        <f ca="1">IF(INDEX(Tendina_Brand_per_Settore,SERVIZIO!$A$4)=$AL557,$AM557,"")</f>
        <v/>
      </c>
    </row>
    <row r="558" spans="33:40" x14ac:dyDescent="0.25">
      <c r="AG558" s="31" t="str">
        <f ca="1">IFERROR(IF(SERVIZIO!$A$3=1,IF(GETPIVOTDATA(CONCATENATE(INDEX(Tendina_Indicatori_Grafico,SERVIZIO!$A$1)),$A$1,"Brand",$A558,"Data",DATE(YEAR(INDEX(Tendina_Data,SERVIZIO!$A$2)),MONTH(INDEX(Tendina_Data,SERVIZIO!$A$2)),1),"Settore",$B558)&lt;&gt;"",GETPIVOTDATA(CONCATENATE(INDEX(Tendina_Indicatori_Grafico,SERVIZIO!$A$1)),$A$1,"Brand",$A558,"Data",DATE(YEAR(INDEX(Tendina_Data,SERVIZIO!$A$2)),MONTH(INDEX(Tendina_Data,SERVIZIO!$A$2)),1),"Settore",$B558),""),IF(AND(GETPIVOTDATA(CONCATENATE(INDEX(Tendina_Indicatori_Grafico,SERVIZIO!$A$1)),$A$1,"Brand",$A558,"Data",DATE(YEAR(INDEX(Tendina_Data,SERVIZIO!$A$2)),MONTH(INDEX(Tendina_Data,SERVIZIO!$A$2)),1),"Settore",INDEX(Tendina_Settori,SERVIZIO!$A$3))&lt;&gt;"",INDEX(Tendina_Settori,SERVIZIO!$A$3)=$B558)=TRUE,GETPIVOTDATA(CONCATENATE(INDEX(Tendina_Indicatori_Grafico,SERVIZIO!$A$1)),$A$1,"Brand",$A558,"Data",DATE(YEAR(INDEX(Tendina_Data,SERVIZIO!$A$2)),MONTH(INDEX(Tendina_Data,SERVIZIO!$A$2)),1),"Settore",INDEX(Tendina_Settori,SERVIZIO!$A$3)),"")),"")</f>
        <v/>
      </c>
      <c r="AH558" s="31" t="str">
        <f ca="1">IF(AG558&lt;&gt;"",AG558-(COUNTIF($AG$4:AG558,AG558)/10000),"")</f>
        <v/>
      </c>
      <c r="AI558" s="31" t="str">
        <f t="shared" ca="1" si="26"/>
        <v/>
      </c>
      <c r="AJ558" s="31"/>
      <c r="AK558" s="31">
        <v>555</v>
      </c>
      <c r="AL558" s="31" t="str">
        <f t="shared" ca="1" si="24"/>
        <v/>
      </c>
      <c r="AM558" s="31" t="str">
        <f t="shared" ca="1" si="25"/>
        <v/>
      </c>
      <c r="AN558" s="31" t="str">
        <f ca="1">IF(INDEX(Tendina_Brand_per_Settore,SERVIZIO!$A$4)=$AL558,$AM558,"")</f>
        <v/>
      </c>
    </row>
    <row r="559" spans="33:40" x14ac:dyDescent="0.25">
      <c r="AG559" s="31" t="str">
        <f ca="1">IFERROR(IF(SERVIZIO!$A$3=1,IF(GETPIVOTDATA(CONCATENATE(INDEX(Tendina_Indicatori_Grafico,SERVIZIO!$A$1)),$A$1,"Brand",$A559,"Data",DATE(YEAR(INDEX(Tendina_Data,SERVIZIO!$A$2)),MONTH(INDEX(Tendina_Data,SERVIZIO!$A$2)),1),"Settore",$B559)&lt;&gt;"",GETPIVOTDATA(CONCATENATE(INDEX(Tendina_Indicatori_Grafico,SERVIZIO!$A$1)),$A$1,"Brand",$A559,"Data",DATE(YEAR(INDEX(Tendina_Data,SERVIZIO!$A$2)),MONTH(INDEX(Tendina_Data,SERVIZIO!$A$2)),1),"Settore",$B559),""),IF(AND(GETPIVOTDATA(CONCATENATE(INDEX(Tendina_Indicatori_Grafico,SERVIZIO!$A$1)),$A$1,"Brand",$A559,"Data",DATE(YEAR(INDEX(Tendina_Data,SERVIZIO!$A$2)),MONTH(INDEX(Tendina_Data,SERVIZIO!$A$2)),1),"Settore",INDEX(Tendina_Settori,SERVIZIO!$A$3))&lt;&gt;"",INDEX(Tendina_Settori,SERVIZIO!$A$3)=$B559)=TRUE,GETPIVOTDATA(CONCATENATE(INDEX(Tendina_Indicatori_Grafico,SERVIZIO!$A$1)),$A$1,"Brand",$A559,"Data",DATE(YEAR(INDEX(Tendina_Data,SERVIZIO!$A$2)),MONTH(INDEX(Tendina_Data,SERVIZIO!$A$2)),1),"Settore",INDEX(Tendina_Settori,SERVIZIO!$A$3)),"")),"")</f>
        <v/>
      </c>
      <c r="AH559" s="31" t="str">
        <f ca="1">IF(AG559&lt;&gt;"",AG559-(COUNTIF($AG$4:AG559,AG559)/10000),"")</f>
        <v/>
      </c>
      <c r="AI559" s="31" t="str">
        <f t="shared" ca="1" si="26"/>
        <v/>
      </c>
      <c r="AJ559" s="31"/>
      <c r="AK559" s="31">
        <v>556</v>
      </c>
      <c r="AL559" s="31" t="str">
        <f t="shared" ca="1" si="24"/>
        <v/>
      </c>
      <c r="AM559" s="31" t="str">
        <f t="shared" ca="1" si="25"/>
        <v/>
      </c>
      <c r="AN559" s="31" t="str">
        <f ca="1">IF(INDEX(Tendina_Brand_per_Settore,SERVIZIO!$A$4)=$AL559,$AM559,"")</f>
        <v/>
      </c>
    </row>
    <row r="560" spans="33:40" x14ac:dyDescent="0.25">
      <c r="AG560" s="31" t="str">
        <f ca="1">IFERROR(IF(SERVIZIO!$A$3=1,IF(GETPIVOTDATA(CONCATENATE(INDEX(Tendina_Indicatori_Grafico,SERVIZIO!$A$1)),$A$1,"Brand",$A560,"Data",DATE(YEAR(INDEX(Tendina_Data,SERVIZIO!$A$2)),MONTH(INDEX(Tendina_Data,SERVIZIO!$A$2)),1),"Settore",$B560)&lt;&gt;"",GETPIVOTDATA(CONCATENATE(INDEX(Tendina_Indicatori_Grafico,SERVIZIO!$A$1)),$A$1,"Brand",$A560,"Data",DATE(YEAR(INDEX(Tendina_Data,SERVIZIO!$A$2)),MONTH(INDEX(Tendina_Data,SERVIZIO!$A$2)),1),"Settore",$B560),""),IF(AND(GETPIVOTDATA(CONCATENATE(INDEX(Tendina_Indicatori_Grafico,SERVIZIO!$A$1)),$A$1,"Brand",$A560,"Data",DATE(YEAR(INDEX(Tendina_Data,SERVIZIO!$A$2)),MONTH(INDEX(Tendina_Data,SERVIZIO!$A$2)),1),"Settore",INDEX(Tendina_Settori,SERVIZIO!$A$3))&lt;&gt;"",INDEX(Tendina_Settori,SERVIZIO!$A$3)=$B560)=TRUE,GETPIVOTDATA(CONCATENATE(INDEX(Tendina_Indicatori_Grafico,SERVIZIO!$A$1)),$A$1,"Brand",$A560,"Data",DATE(YEAR(INDEX(Tendina_Data,SERVIZIO!$A$2)),MONTH(INDEX(Tendina_Data,SERVIZIO!$A$2)),1),"Settore",INDEX(Tendina_Settori,SERVIZIO!$A$3)),"")),"")</f>
        <v/>
      </c>
      <c r="AH560" s="31" t="str">
        <f ca="1">IF(AG560&lt;&gt;"",AG560-(COUNTIF($AG$4:AG560,AG560)/10000),"")</f>
        <v/>
      </c>
      <c r="AI560" s="31" t="str">
        <f t="shared" ca="1" si="26"/>
        <v/>
      </c>
      <c r="AJ560" s="31"/>
      <c r="AK560" s="31">
        <v>557</v>
      </c>
      <c r="AL560" s="31" t="str">
        <f t="shared" ca="1" si="24"/>
        <v/>
      </c>
      <c r="AM560" s="31" t="str">
        <f t="shared" ca="1" si="25"/>
        <v/>
      </c>
      <c r="AN560" s="31" t="str">
        <f ca="1">IF(INDEX(Tendina_Brand_per_Settore,SERVIZIO!$A$4)=$AL560,$AM560,"")</f>
        <v/>
      </c>
    </row>
    <row r="561" spans="33:40" x14ac:dyDescent="0.25">
      <c r="AG561" s="31" t="str">
        <f ca="1">IFERROR(IF(SERVIZIO!$A$3=1,IF(GETPIVOTDATA(CONCATENATE(INDEX(Tendina_Indicatori_Grafico,SERVIZIO!$A$1)),$A$1,"Brand",$A561,"Data",DATE(YEAR(INDEX(Tendina_Data,SERVIZIO!$A$2)),MONTH(INDEX(Tendina_Data,SERVIZIO!$A$2)),1),"Settore",$B561)&lt;&gt;"",GETPIVOTDATA(CONCATENATE(INDEX(Tendina_Indicatori_Grafico,SERVIZIO!$A$1)),$A$1,"Brand",$A561,"Data",DATE(YEAR(INDEX(Tendina_Data,SERVIZIO!$A$2)),MONTH(INDEX(Tendina_Data,SERVIZIO!$A$2)),1),"Settore",$B561),""),IF(AND(GETPIVOTDATA(CONCATENATE(INDEX(Tendina_Indicatori_Grafico,SERVIZIO!$A$1)),$A$1,"Brand",$A561,"Data",DATE(YEAR(INDEX(Tendina_Data,SERVIZIO!$A$2)),MONTH(INDEX(Tendina_Data,SERVIZIO!$A$2)),1),"Settore",INDEX(Tendina_Settori,SERVIZIO!$A$3))&lt;&gt;"",INDEX(Tendina_Settori,SERVIZIO!$A$3)=$B561)=TRUE,GETPIVOTDATA(CONCATENATE(INDEX(Tendina_Indicatori_Grafico,SERVIZIO!$A$1)),$A$1,"Brand",$A561,"Data",DATE(YEAR(INDEX(Tendina_Data,SERVIZIO!$A$2)),MONTH(INDEX(Tendina_Data,SERVIZIO!$A$2)),1),"Settore",INDEX(Tendina_Settori,SERVIZIO!$A$3)),"")),"")</f>
        <v/>
      </c>
      <c r="AH561" s="31" t="str">
        <f ca="1">IF(AG561&lt;&gt;"",AG561-(COUNTIF($AG$4:AG561,AG561)/10000),"")</f>
        <v/>
      </c>
      <c r="AI561" s="31" t="str">
        <f t="shared" ca="1" si="26"/>
        <v/>
      </c>
      <c r="AJ561" s="31"/>
      <c r="AK561" s="31">
        <v>558</v>
      </c>
      <c r="AL561" s="31" t="str">
        <f t="shared" ca="1" si="24"/>
        <v/>
      </c>
      <c r="AM561" s="31" t="str">
        <f t="shared" ca="1" si="25"/>
        <v/>
      </c>
      <c r="AN561" s="31" t="str">
        <f ca="1">IF(INDEX(Tendina_Brand_per_Settore,SERVIZIO!$A$4)=$AL561,$AM561,"")</f>
        <v/>
      </c>
    </row>
    <row r="562" spans="33:40" x14ac:dyDescent="0.25">
      <c r="AG562" s="31" t="str">
        <f ca="1">IFERROR(IF(SERVIZIO!$A$3=1,IF(GETPIVOTDATA(CONCATENATE(INDEX(Tendina_Indicatori_Grafico,SERVIZIO!$A$1)),$A$1,"Brand",$A562,"Data",DATE(YEAR(INDEX(Tendina_Data,SERVIZIO!$A$2)),MONTH(INDEX(Tendina_Data,SERVIZIO!$A$2)),1),"Settore",$B562)&lt;&gt;"",GETPIVOTDATA(CONCATENATE(INDEX(Tendina_Indicatori_Grafico,SERVIZIO!$A$1)),$A$1,"Brand",$A562,"Data",DATE(YEAR(INDEX(Tendina_Data,SERVIZIO!$A$2)),MONTH(INDEX(Tendina_Data,SERVIZIO!$A$2)),1),"Settore",$B562),""),IF(AND(GETPIVOTDATA(CONCATENATE(INDEX(Tendina_Indicatori_Grafico,SERVIZIO!$A$1)),$A$1,"Brand",$A562,"Data",DATE(YEAR(INDEX(Tendina_Data,SERVIZIO!$A$2)),MONTH(INDEX(Tendina_Data,SERVIZIO!$A$2)),1),"Settore",INDEX(Tendina_Settori,SERVIZIO!$A$3))&lt;&gt;"",INDEX(Tendina_Settori,SERVIZIO!$A$3)=$B562)=TRUE,GETPIVOTDATA(CONCATENATE(INDEX(Tendina_Indicatori_Grafico,SERVIZIO!$A$1)),$A$1,"Brand",$A562,"Data",DATE(YEAR(INDEX(Tendina_Data,SERVIZIO!$A$2)),MONTH(INDEX(Tendina_Data,SERVIZIO!$A$2)),1),"Settore",INDEX(Tendina_Settori,SERVIZIO!$A$3)),"")),"")</f>
        <v/>
      </c>
      <c r="AH562" s="31" t="str">
        <f ca="1">IF(AG562&lt;&gt;"",AG562-(COUNTIF($AG$4:AG562,AG562)/10000),"")</f>
        <v/>
      </c>
      <c r="AI562" s="31" t="str">
        <f t="shared" ca="1" si="26"/>
        <v/>
      </c>
      <c r="AJ562" s="31"/>
      <c r="AK562" s="31">
        <v>559</v>
      </c>
      <c r="AL562" s="31" t="str">
        <f t="shared" ca="1" si="24"/>
        <v/>
      </c>
      <c r="AM562" s="31" t="str">
        <f t="shared" ca="1" si="25"/>
        <v/>
      </c>
      <c r="AN562" s="31" t="str">
        <f ca="1">IF(INDEX(Tendina_Brand_per_Settore,SERVIZIO!$A$4)=$AL562,$AM562,"")</f>
        <v/>
      </c>
    </row>
    <row r="563" spans="33:40" x14ac:dyDescent="0.25">
      <c r="AG563" s="31" t="str">
        <f ca="1">IFERROR(IF(SERVIZIO!$A$3=1,IF(GETPIVOTDATA(CONCATENATE(INDEX(Tendina_Indicatori_Grafico,SERVIZIO!$A$1)),$A$1,"Brand",$A563,"Data",DATE(YEAR(INDEX(Tendina_Data,SERVIZIO!$A$2)),MONTH(INDEX(Tendina_Data,SERVIZIO!$A$2)),1),"Settore",$B563)&lt;&gt;"",GETPIVOTDATA(CONCATENATE(INDEX(Tendina_Indicatori_Grafico,SERVIZIO!$A$1)),$A$1,"Brand",$A563,"Data",DATE(YEAR(INDEX(Tendina_Data,SERVIZIO!$A$2)),MONTH(INDEX(Tendina_Data,SERVIZIO!$A$2)),1),"Settore",$B563),""),IF(AND(GETPIVOTDATA(CONCATENATE(INDEX(Tendina_Indicatori_Grafico,SERVIZIO!$A$1)),$A$1,"Brand",$A563,"Data",DATE(YEAR(INDEX(Tendina_Data,SERVIZIO!$A$2)),MONTH(INDEX(Tendina_Data,SERVIZIO!$A$2)),1),"Settore",INDEX(Tendina_Settori,SERVIZIO!$A$3))&lt;&gt;"",INDEX(Tendina_Settori,SERVIZIO!$A$3)=$B563)=TRUE,GETPIVOTDATA(CONCATENATE(INDEX(Tendina_Indicatori_Grafico,SERVIZIO!$A$1)),$A$1,"Brand",$A563,"Data",DATE(YEAR(INDEX(Tendina_Data,SERVIZIO!$A$2)),MONTH(INDEX(Tendina_Data,SERVIZIO!$A$2)),1),"Settore",INDEX(Tendina_Settori,SERVIZIO!$A$3)),"")),"")</f>
        <v/>
      </c>
      <c r="AH563" s="31" t="str">
        <f ca="1">IF(AG563&lt;&gt;"",AG563-(COUNTIF($AG$4:AG563,AG563)/10000),"")</f>
        <v/>
      </c>
      <c r="AI563" s="31" t="str">
        <f t="shared" ca="1" si="26"/>
        <v/>
      </c>
      <c r="AJ563" s="31"/>
      <c r="AK563" s="31">
        <v>560</v>
      </c>
      <c r="AL563" s="31" t="str">
        <f t="shared" ca="1" si="24"/>
        <v/>
      </c>
      <c r="AM563" s="31" t="str">
        <f t="shared" ca="1" si="25"/>
        <v/>
      </c>
      <c r="AN563" s="31" t="str">
        <f ca="1">IF(INDEX(Tendina_Brand_per_Settore,SERVIZIO!$A$4)=$AL563,$AM563,"")</f>
        <v/>
      </c>
    </row>
    <row r="564" spans="33:40" x14ac:dyDescent="0.25">
      <c r="AG564" s="31" t="str">
        <f ca="1">IFERROR(IF(SERVIZIO!$A$3=1,IF(GETPIVOTDATA(CONCATENATE(INDEX(Tendina_Indicatori_Grafico,SERVIZIO!$A$1)),$A$1,"Brand",$A564,"Data",DATE(YEAR(INDEX(Tendina_Data,SERVIZIO!$A$2)),MONTH(INDEX(Tendina_Data,SERVIZIO!$A$2)),1),"Settore",$B564)&lt;&gt;"",GETPIVOTDATA(CONCATENATE(INDEX(Tendina_Indicatori_Grafico,SERVIZIO!$A$1)),$A$1,"Brand",$A564,"Data",DATE(YEAR(INDEX(Tendina_Data,SERVIZIO!$A$2)),MONTH(INDEX(Tendina_Data,SERVIZIO!$A$2)),1),"Settore",$B564),""),IF(AND(GETPIVOTDATA(CONCATENATE(INDEX(Tendina_Indicatori_Grafico,SERVIZIO!$A$1)),$A$1,"Brand",$A564,"Data",DATE(YEAR(INDEX(Tendina_Data,SERVIZIO!$A$2)),MONTH(INDEX(Tendina_Data,SERVIZIO!$A$2)),1),"Settore",INDEX(Tendina_Settori,SERVIZIO!$A$3))&lt;&gt;"",INDEX(Tendina_Settori,SERVIZIO!$A$3)=$B564)=TRUE,GETPIVOTDATA(CONCATENATE(INDEX(Tendina_Indicatori_Grafico,SERVIZIO!$A$1)),$A$1,"Brand",$A564,"Data",DATE(YEAR(INDEX(Tendina_Data,SERVIZIO!$A$2)),MONTH(INDEX(Tendina_Data,SERVIZIO!$A$2)),1),"Settore",INDEX(Tendina_Settori,SERVIZIO!$A$3)),"")),"")</f>
        <v/>
      </c>
      <c r="AH564" s="31" t="str">
        <f ca="1">IF(AG564&lt;&gt;"",AG564-(COUNTIF($AG$4:AG564,AG564)/10000),"")</f>
        <v/>
      </c>
      <c r="AI564" s="31" t="str">
        <f t="shared" ca="1" si="26"/>
        <v/>
      </c>
      <c r="AJ564" s="31"/>
      <c r="AK564" s="31">
        <v>561</v>
      </c>
      <c r="AL564" s="31" t="str">
        <f t="shared" ca="1" si="24"/>
        <v/>
      </c>
      <c r="AM564" s="31" t="str">
        <f t="shared" ca="1" si="25"/>
        <v/>
      </c>
      <c r="AN564" s="31" t="str">
        <f ca="1">IF(INDEX(Tendina_Brand_per_Settore,SERVIZIO!$A$4)=$AL564,$AM564,"")</f>
        <v/>
      </c>
    </row>
    <row r="565" spans="33:40" x14ac:dyDescent="0.25">
      <c r="AG565" s="31" t="str">
        <f ca="1">IFERROR(IF(SERVIZIO!$A$3=1,IF(GETPIVOTDATA(CONCATENATE(INDEX(Tendina_Indicatori_Grafico,SERVIZIO!$A$1)),$A$1,"Brand",$A565,"Data",DATE(YEAR(INDEX(Tendina_Data,SERVIZIO!$A$2)),MONTH(INDEX(Tendina_Data,SERVIZIO!$A$2)),1),"Settore",$B565)&lt;&gt;"",GETPIVOTDATA(CONCATENATE(INDEX(Tendina_Indicatori_Grafico,SERVIZIO!$A$1)),$A$1,"Brand",$A565,"Data",DATE(YEAR(INDEX(Tendina_Data,SERVIZIO!$A$2)),MONTH(INDEX(Tendina_Data,SERVIZIO!$A$2)),1),"Settore",$B565),""),IF(AND(GETPIVOTDATA(CONCATENATE(INDEX(Tendina_Indicatori_Grafico,SERVIZIO!$A$1)),$A$1,"Brand",$A565,"Data",DATE(YEAR(INDEX(Tendina_Data,SERVIZIO!$A$2)),MONTH(INDEX(Tendina_Data,SERVIZIO!$A$2)),1),"Settore",INDEX(Tendina_Settori,SERVIZIO!$A$3))&lt;&gt;"",INDEX(Tendina_Settori,SERVIZIO!$A$3)=$B565)=TRUE,GETPIVOTDATA(CONCATENATE(INDEX(Tendina_Indicatori_Grafico,SERVIZIO!$A$1)),$A$1,"Brand",$A565,"Data",DATE(YEAR(INDEX(Tendina_Data,SERVIZIO!$A$2)),MONTH(INDEX(Tendina_Data,SERVIZIO!$A$2)),1),"Settore",INDEX(Tendina_Settori,SERVIZIO!$A$3)),"")),"")</f>
        <v/>
      </c>
      <c r="AH565" s="31" t="str">
        <f ca="1">IF(AG565&lt;&gt;"",AG565-(COUNTIF($AG$4:AG565,AG565)/10000),"")</f>
        <v/>
      </c>
      <c r="AI565" s="31" t="str">
        <f t="shared" ca="1" si="26"/>
        <v/>
      </c>
      <c r="AJ565" s="31"/>
      <c r="AK565" s="31">
        <v>562</v>
      </c>
      <c r="AL565" s="31" t="str">
        <f t="shared" ca="1" si="24"/>
        <v/>
      </c>
      <c r="AM565" s="31" t="str">
        <f t="shared" ca="1" si="25"/>
        <v/>
      </c>
      <c r="AN565" s="31" t="str">
        <f ca="1">IF(INDEX(Tendina_Brand_per_Settore,SERVIZIO!$A$4)=$AL565,$AM565,"")</f>
        <v/>
      </c>
    </row>
    <row r="566" spans="33:40" x14ac:dyDescent="0.25">
      <c r="AG566" s="31" t="str">
        <f ca="1">IFERROR(IF(SERVIZIO!$A$3=1,IF(GETPIVOTDATA(CONCATENATE(INDEX(Tendina_Indicatori_Grafico,SERVIZIO!$A$1)),$A$1,"Brand",$A566,"Data",DATE(YEAR(INDEX(Tendina_Data,SERVIZIO!$A$2)),MONTH(INDEX(Tendina_Data,SERVIZIO!$A$2)),1),"Settore",$B566)&lt;&gt;"",GETPIVOTDATA(CONCATENATE(INDEX(Tendina_Indicatori_Grafico,SERVIZIO!$A$1)),$A$1,"Brand",$A566,"Data",DATE(YEAR(INDEX(Tendina_Data,SERVIZIO!$A$2)),MONTH(INDEX(Tendina_Data,SERVIZIO!$A$2)),1),"Settore",$B566),""),IF(AND(GETPIVOTDATA(CONCATENATE(INDEX(Tendina_Indicatori_Grafico,SERVIZIO!$A$1)),$A$1,"Brand",$A566,"Data",DATE(YEAR(INDEX(Tendina_Data,SERVIZIO!$A$2)),MONTH(INDEX(Tendina_Data,SERVIZIO!$A$2)),1),"Settore",INDEX(Tendina_Settori,SERVIZIO!$A$3))&lt;&gt;"",INDEX(Tendina_Settori,SERVIZIO!$A$3)=$B566)=TRUE,GETPIVOTDATA(CONCATENATE(INDEX(Tendina_Indicatori_Grafico,SERVIZIO!$A$1)),$A$1,"Brand",$A566,"Data",DATE(YEAR(INDEX(Tendina_Data,SERVIZIO!$A$2)),MONTH(INDEX(Tendina_Data,SERVIZIO!$A$2)),1),"Settore",INDEX(Tendina_Settori,SERVIZIO!$A$3)),"")),"")</f>
        <v/>
      </c>
      <c r="AH566" s="31" t="str">
        <f ca="1">IF(AG566&lt;&gt;"",AG566-(COUNTIF($AG$4:AG566,AG566)/10000),"")</f>
        <v/>
      </c>
      <c r="AI566" s="31" t="str">
        <f t="shared" ca="1" si="26"/>
        <v/>
      </c>
      <c r="AJ566" s="31"/>
      <c r="AK566" s="31">
        <v>563</v>
      </c>
      <c r="AL566" s="31" t="str">
        <f t="shared" ca="1" si="24"/>
        <v/>
      </c>
      <c r="AM566" s="31" t="str">
        <f t="shared" ca="1" si="25"/>
        <v/>
      </c>
      <c r="AN566" s="31" t="str">
        <f ca="1">IF(INDEX(Tendina_Brand_per_Settore,SERVIZIO!$A$4)=$AL566,$AM566,"")</f>
        <v/>
      </c>
    </row>
    <row r="567" spans="33:40" x14ac:dyDescent="0.25">
      <c r="AG567" s="31" t="str">
        <f ca="1">IFERROR(IF(SERVIZIO!$A$3=1,IF(GETPIVOTDATA(CONCATENATE(INDEX(Tendina_Indicatori_Grafico,SERVIZIO!$A$1)),$A$1,"Brand",$A567,"Data",DATE(YEAR(INDEX(Tendina_Data,SERVIZIO!$A$2)),MONTH(INDEX(Tendina_Data,SERVIZIO!$A$2)),1),"Settore",$B567)&lt;&gt;"",GETPIVOTDATA(CONCATENATE(INDEX(Tendina_Indicatori_Grafico,SERVIZIO!$A$1)),$A$1,"Brand",$A567,"Data",DATE(YEAR(INDEX(Tendina_Data,SERVIZIO!$A$2)),MONTH(INDEX(Tendina_Data,SERVIZIO!$A$2)),1),"Settore",$B567),""),IF(AND(GETPIVOTDATA(CONCATENATE(INDEX(Tendina_Indicatori_Grafico,SERVIZIO!$A$1)),$A$1,"Brand",$A567,"Data",DATE(YEAR(INDEX(Tendina_Data,SERVIZIO!$A$2)),MONTH(INDEX(Tendina_Data,SERVIZIO!$A$2)),1),"Settore",INDEX(Tendina_Settori,SERVIZIO!$A$3))&lt;&gt;"",INDEX(Tendina_Settori,SERVIZIO!$A$3)=$B567)=TRUE,GETPIVOTDATA(CONCATENATE(INDEX(Tendina_Indicatori_Grafico,SERVIZIO!$A$1)),$A$1,"Brand",$A567,"Data",DATE(YEAR(INDEX(Tendina_Data,SERVIZIO!$A$2)),MONTH(INDEX(Tendina_Data,SERVIZIO!$A$2)),1),"Settore",INDEX(Tendina_Settori,SERVIZIO!$A$3)),"")),"")</f>
        <v/>
      </c>
      <c r="AH567" s="31" t="str">
        <f ca="1">IF(AG567&lt;&gt;"",AG567-(COUNTIF($AG$4:AG567,AG567)/10000),"")</f>
        <v/>
      </c>
      <c r="AI567" s="31" t="str">
        <f t="shared" ca="1" si="26"/>
        <v/>
      </c>
      <c r="AJ567" s="31"/>
      <c r="AK567" s="31">
        <v>564</v>
      </c>
      <c r="AL567" s="31" t="str">
        <f t="shared" ca="1" si="24"/>
        <v/>
      </c>
      <c r="AM567" s="31" t="str">
        <f t="shared" ca="1" si="25"/>
        <v/>
      </c>
      <c r="AN567" s="31" t="str">
        <f ca="1">IF(INDEX(Tendina_Brand_per_Settore,SERVIZIO!$A$4)=$AL567,$AM567,"")</f>
        <v/>
      </c>
    </row>
    <row r="568" spans="33:40" x14ac:dyDescent="0.25">
      <c r="AG568" s="31" t="str">
        <f ca="1">IFERROR(IF(SERVIZIO!$A$3=1,IF(GETPIVOTDATA(CONCATENATE(INDEX(Tendina_Indicatori_Grafico,SERVIZIO!$A$1)),$A$1,"Brand",$A568,"Data",DATE(YEAR(INDEX(Tendina_Data,SERVIZIO!$A$2)),MONTH(INDEX(Tendina_Data,SERVIZIO!$A$2)),1),"Settore",$B568)&lt;&gt;"",GETPIVOTDATA(CONCATENATE(INDEX(Tendina_Indicatori_Grafico,SERVIZIO!$A$1)),$A$1,"Brand",$A568,"Data",DATE(YEAR(INDEX(Tendina_Data,SERVIZIO!$A$2)),MONTH(INDEX(Tendina_Data,SERVIZIO!$A$2)),1),"Settore",$B568),""),IF(AND(GETPIVOTDATA(CONCATENATE(INDEX(Tendina_Indicatori_Grafico,SERVIZIO!$A$1)),$A$1,"Brand",$A568,"Data",DATE(YEAR(INDEX(Tendina_Data,SERVIZIO!$A$2)),MONTH(INDEX(Tendina_Data,SERVIZIO!$A$2)),1),"Settore",INDEX(Tendina_Settori,SERVIZIO!$A$3))&lt;&gt;"",INDEX(Tendina_Settori,SERVIZIO!$A$3)=$B568)=TRUE,GETPIVOTDATA(CONCATENATE(INDEX(Tendina_Indicatori_Grafico,SERVIZIO!$A$1)),$A$1,"Brand",$A568,"Data",DATE(YEAR(INDEX(Tendina_Data,SERVIZIO!$A$2)),MONTH(INDEX(Tendina_Data,SERVIZIO!$A$2)),1),"Settore",INDEX(Tendina_Settori,SERVIZIO!$A$3)),"")),"")</f>
        <v/>
      </c>
      <c r="AH568" s="31" t="str">
        <f ca="1">IF(AG568&lt;&gt;"",AG568-(COUNTIF($AG$4:AG568,AG568)/10000),"")</f>
        <v/>
      </c>
      <c r="AI568" s="31" t="str">
        <f t="shared" ca="1" si="26"/>
        <v/>
      </c>
      <c r="AJ568" s="31"/>
      <c r="AK568" s="31">
        <v>565</v>
      </c>
      <c r="AL568" s="31" t="str">
        <f t="shared" ca="1" si="24"/>
        <v/>
      </c>
      <c r="AM568" s="31" t="str">
        <f t="shared" ca="1" si="25"/>
        <v/>
      </c>
      <c r="AN568" s="31" t="str">
        <f ca="1">IF(INDEX(Tendina_Brand_per_Settore,SERVIZIO!$A$4)=$AL568,$AM568,"")</f>
        <v/>
      </c>
    </row>
    <row r="569" spans="33:40" x14ac:dyDescent="0.25">
      <c r="AG569" s="31" t="str">
        <f ca="1">IFERROR(IF(SERVIZIO!$A$3=1,IF(GETPIVOTDATA(CONCATENATE(INDEX(Tendina_Indicatori_Grafico,SERVIZIO!$A$1)),$A$1,"Brand",$A569,"Data",DATE(YEAR(INDEX(Tendina_Data,SERVIZIO!$A$2)),MONTH(INDEX(Tendina_Data,SERVIZIO!$A$2)),1),"Settore",$B569)&lt;&gt;"",GETPIVOTDATA(CONCATENATE(INDEX(Tendina_Indicatori_Grafico,SERVIZIO!$A$1)),$A$1,"Brand",$A569,"Data",DATE(YEAR(INDEX(Tendina_Data,SERVIZIO!$A$2)),MONTH(INDEX(Tendina_Data,SERVIZIO!$A$2)),1),"Settore",$B569),""),IF(AND(GETPIVOTDATA(CONCATENATE(INDEX(Tendina_Indicatori_Grafico,SERVIZIO!$A$1)),$A$1,"Brand",$A569,"Data",DATE(YEAR(INDEX(Tendina_Data,SERVIZIO!$A$2)),MONTH(INDEX(Tendina_Data,SERVIZIO!$A$2)),1),"Settore",INDEX(Tendina_Settori,SERVIZIO!$A$3))&lt;&gt;"",INDEX(Tendina_Settori,SERVIZIO!$A$3)=$B569)=TRUE,GETPIVOTDATA(CONCATENATE(INDEX(Tendina_Indicatori_Grafico,SERVIZIO!$A$1)),$A$1,"Brand",$A569,"Data",DATE(YEAR(INDEX(Tendina_Data,SERVIZIO!$A$2)),MONTH(INDEX(Tendina_Data,SERVIZIO!$A$2)),1),"Settore",INDEX(Tendina_Settori,SERVIZIO!$A$3)),"")),"")</f>
        <v/>
      </c>
      <c r="AH569" s="31" t="str">
        <f ca="1">IF(AG569&lt;&gt;"",AG569-(COUNTIF($AG$4:AG569,AG569)/10000),"")</f>
        <v/>
      </c>
      <c r="AI569" s="31" t="str">
        <f t="shared" ca="1" si="26"/>
        <v/>
      </c>
      <c r="AJ569" s="31"/>
      <c r="AK569" s="31">
        <v>566</v>
      </c>
      <c r="AL569" s="31" t="str">
        <f t="shared" ca="1" si="24"/>
        <v/>
      </c>
      <c r="AM569" s="31" t="str">
        <f t="shared" ca="1" si="25"/>
        <v/>
      </c>
      <c r="AN569" s="31" t="str">
        <f ca="1">IF(INDEX(Tendina_Brand_per_Settore,SERVIZIO!$A$4)=$AL569,$AM569,"")</f>
        <v/>
      </c>
    </row>
    <row r="570" spans="33:40" x14ac:dyDescent="0.25">
      <c r="AG570" s="31" t="str">
        <f ca="1">IFERROR(IF(SERVIZIO!$A$3=1,IF(GETPIVOTDATA(CONCATENATE(INDEX(Tendina_Indicatori_Grafico,SERVIZIO!$A$1)),$A$1,"Brand",$A570,"Data",DATE(YEAR(INDEX(Tendina_Data,SERVIZIO!$A$2)),MONTH(INDEX(Tendina_Data,SERVIZIO!$A$2)),1),"Settore",$B570)&lt;&gt;"",GETPIVOTDATA(CONCATENATE(INDEX(Tendina_Indicatori_Grafico,SERVIZIO!$A$1)),$A$1,"Brand",$A570,"Data",DATE(YEAR(INDEX(Tendina_Data,SERVIZIO!$A$2)),MONTH(INDEX(Tendina_Data,SERVIZIO!$A$2)),1),"Settore",$B570),""),IF(AND(GETPIVOTDATA(CONCATENATE(INDEX(Tendina_Indicatori_Grafico,SERVIZIO!$A$1)),$A$1,"Brand",$A570,"Data",DATE(YEAR(INDEX(Tendina_Data,SERVIZIO!$A$2)),MONTH(INDEX(Tendina_Data,SERVIZIO!$A$2)),1),"Settore",INDEX(Tendina_Settori,SERVIZIO!$A$3))&lt;&gt;"",INDEX(Tendina_Settori,SERVIZIO!$A$3)=$B570)=TRUE,GETPIVOTDATA(CONCATENATE(INDEX(Tendina_Indicatori_Grafico,SERVIZIO!$A$1)),$A$1,"Brand",$A570,"Data",DATE(YEAR(INDEX(Tendina_Data,SERVIZIO!$A$2)),MONTH(INDEX(Tendina_Data,SERVIZIO!$A$2)),1),"Settore",INDEX(Tendina_Settori,SERVIZIO!$A$3)),"")),"")</f>
        <v/>
      </c>
      <c r="AH570" s="31" t="str">
        <f ca="1">IF(AG570&lt;&gt;"",AG570-(COUNTIF($AG$4:AG570,AG570)/10000),"")</f>
        <v/>
      </c>
      <c r="AI570" s="31" t="str">
        <f t="shared" ca="1" si="26"/>
        <v/>
      </c>
      <c r="AJ570" s="31"/>
      <c r="AK570" s="31">
        <v>567</v>
      </c>
      <c r="AL570" s="31" t="str">
        <f t="shared" ca="1" si="24"/>
        <v/>
      </c>
      <c r="AM570" s="31" t="str">
        <f t="shared" ca="1" si="25"/>
        <v/>
      </c>
      <c r="AN570" s="31" t="str">
        <f ca="1">IF(INDEX(Tendina_Brand_per_Settore,SERVIZIO!$A$4)=$AL570,$AM570,"")</f>
        <v/>
      </c>
    </row>
    <row r="571" spans="33:40" x14ac:dyDescent="0.25">
      <c r="AG571" s="31" t="str">
        <f ca="1">IFERROR(IF(SERVIZIO!$A$3=1,IF(GETPIVOTDATA(CONCATENATE(INDEX(Tendina_Indicatori_Grafico,SERVIZIO!$A$1)),$A$1,"Brand",$A571,"Data",DATE(YEAR(INDEX(Tendina_Data,SERVIZIO!$A$2)),MONTH(INDEX(Tendina_Data,SERVIZIO!$A$2)),1),"Settore",$B571)&lt;&gt;"",GETPIVOTDATA(CONCATENATE(INDEX(Tendina_Indicatori_Grafico,SERVIZIO!$A$1)),$A$1,"Brand",$A571,"Data",DATE(YEAR(INDEX(Tendina_Data,SERVIZIO!$A$2)),MONTH(INDEX(Tendina_Data,SERVIZIO!$A$2)),1),"Settore",$B571),""),IF(AND(GETPIVOTDATA(CONCATENATE(INDEX(Tendina_Indicatori_Grafico,SERVIZIO!$A$1)),$A$1,"Brand",$A571,"Data",DATE(YEAR(INDEX(Tendina_Data,SERVIZIO!$A$2)),MONTH(INDEX(Tendina_Data,SERVIZIO!$A$2)),1),"Settore",INDEX(Tendina_Settori,SERVIZIO!$A$3))&lt;&gt;"",INDEX(Tendina_Settori,SERVIZIO!$A$3)=$B571)=TRUE,GETPIVOTDATA(CONCATENATE(INDEX(Tendina_Indicatori_Grafico,SERVIZIO!$A$1)),$A$1,"Brand",$A571,"Data",DATE(YEAR(INDEX(Tendina_Data,SERVIZIO!$A$2)),MONTH(INDEX(Tendina_Data,SERVIZIO!$A$2)),1),"Settore",INDEX(Tendina_Settori,SERVIZIO!$A$3)),"")),"")</f>
        <v/>
      </c>
      <c r="AH571" s="31" t="str">
        <f ca="1">IF(AG571&lt;&gt;"",AG571-(COUNTIF($AG$4:AG571,AG571)/10000),"")</f>
        <v/>
      </c>
      <c r="AI571" s="31" t="str">
        <f t="shared" ca="1" si="26"/>
        <v/>
      </c>
      <c r="AJ571" s="31"/>
      <c r="AK571" s="31">
        <v>568</v>
      </c>
      <c r="AL571" s="31" t="str">
        <f t="shared" ca="1" si="24"/>
        <v/>
      </c>
      <c r="AM571" s="31" t="str">
        <f t="shared" ca="1" si="25"/>
        <v/>
      </c>
      <c r="AN571" s="31" t="str">
        <f ca="1">IF(INDEX(Tendina_Brand_per_Settore,SERVIZIO!$A$4)=$AL571,$AM571,"")</f>
        <v/>
      </c>
    </row>
    <row r="572" spans="33:40" x14ac:dyDescent="0.25">
      <c r="AG572" s="31" t="str">
        <f ca="1">IFERROR(IF(SERVIZIO!$A$3=1,IF(GETPIVOTDATA(CONCATENATE(INDEX(Tendina_Indicatori_Grafico,SERVIZIO!$A$1)),$A$1,"Brand",$A572,"Data",DATE(YEAR(INDEX(Tendina_Data,SERVIZIO!$A$2)),MONTH(INDEX(Tendina_Data,SERVIZIO!$A$2)),1),"Settore",$B572)&lt;&gt;"",GETPIVOTDATA(CONCATENATE(INDEX(Tendina_Indicatori_Grafico,SERVIZIO!$A$1)),$A$1,"Brand",$A572,"Data",DATE(YEAR(INDEX(Tendina_Data,SERVIZIO!$A$2)),MONTH(INDEX(Tendina_Data,SERVIZIO!$A$2)),1),"Settore",$B572),""),IF(AND(GETPIVOTDATA(CONCATENATE(INDEX(Tendina_Indicatori_Grafico,SERVIZIO!$A$1)),$A$1,"Brand",$A572,"Data",DATE(YEAR(INDEX(Tendina_Data,SERVIZIO!$A$2)),MONTH(INDEX(Tendina_Data,SERVIZIO!$A$2)),1),"Settore",INDEX(Tendina_Settori,SERVIZIO!$A$3))&lt;&gt;"",INDEX(Tendina_Settori,SERVIZIO!$A$3)=$B572)=TRUE,GETPIVOTDATA(CONCATENATE(INDEX(Tendina_Indicatori_Grafico,SERVIZIO!$A$1)),$A$1,"Brand",$A572,"Data",DATE(YEAR(INDEX(Tendina_Data,SERVIZIO!$A$2)),MONTH(INDEX(Tendina_Data,SERVIZIO!$A$2)),1),"Settore",INDEX(Tendina_Settori,SERVIZIO!$A$3)),"")),"")</f>
        <v/>
      </c>
      <c r="AH572" s="31" t="str">
        <f ca="1">IF(AG572&lt;&gt;"",AG572-(COUNTIF($AG$4:AG572,AG572)/10000),"")</f>
        <v/>
      </c>
      <c r="AI572" s="31" t="str">
        <f t="shared" ca="1" si="26"/>
        <v/>
      </c>
      <c r="AJ572" s="31"/>
      <c r="AK572" s="31">
        <v>569</v>
      </c>
      <c r="AL572" s="31" t="str">
        <f t="shared" ca="1" si="24"/>
        <v/>
      </c>
      <c r="AM572" s="31" t="str">
        <f t="shared" ca="1" si="25"/>
        <v/>
      </c>
      <c r="AN572" s="31" t="str">
        <f ca="1">IF(INDEX(Tendina_Brand_per_Settore,SERVIZIO!$A$4)=$AL572,$AM572,"")</f>
        <v/>
      </c>
    </row>
    <row r="573" spans="33:40" x14ac:dyDescent="0.25">
      <c r="AG573" s="31" t="str">
        <f ca="1">IFERROR(IF(SERVIZIO!$A$3=1,IF(GETPIVOTDATA(CONCATENATE(INDEX(Tendina_Indicatori_Grafico,SERVIZIO!$A$1)),$A$1,"Brand",$A573,"Data",DATE(YEAR(INDEX(Tendina_Data,SERVIZIO!$A$2)),MONTH(INDEX(Tendina_Data,SERVIZIO!$A$2)),1),"Settore",$B573)&lt;&gt;"",GETPIVOTDATA(CONCATENATE(INDEX(Tendina_Indicatori_Grafico,SERVIZIO!$A$1)),$A$1,"Brand",$A573,"Data",DATE(YEAR(INDEX(Tendina_Data,SERVIZIO!$A$2)),MONTH(INDEX(Tendina_Data,SERVIZIO!$A$2)),1),"Settore",$B573),""),IF(AND(GETPIVOTDATA(CONCATENATE(INDEX(Tendina_Indicatori_Grafico,SERVIZIO!$A$1)),$A$1,"Brand",$A573,"Data",DATE(YEAR(INDEX(Tendina_Data,SERVIZIO!$A$2)),MONTH(INDEX(Tendina_Data,SERVIZIO!$A$2)),1),"Settore",INDEX(Tendina_Settori,SERVIZIO!$A$3))&lt;&gt;"",INDEX(Tendina_Settori,SERVIZIO!$A$3)=$B573)=TRUE,GETPIVOTDATA(CONCATENATE(INDEX(Tendina_Indicatori_Grafico,SERVIZIO!$A$1)),$A$1,"Brand",$A573,"Data",DATE(YEAR(INDEX(Tendina_Data,SERVIZIO!$A$2)),MONTH(INDEX(Tendina_Data,SERVIZIO!$A$2)),1),"Settore",INDEX(Tendina_Settori,SERVIZIO!$A$3)),"")),"")</f>
        <v/>
      </c>
      <c r="AH573" s="31" t="str">
        <f ca="1">IF(AG573&lt;&gt;"",AG573-(COUNTIF($AG$4:AG573,AG573)/10000),"")</f>
        <v/>
      </c>
      <c r="AI573" s="31" t="str">
        <f t="shared" ca="1" si="26"/>
        <v/>
      </c>
      <c r="AJ573" s="31"/>
      <c r="AK573" s="31">
        <v>570</v>
      </c>
      <c r="AL573" s="31" t="str">
        <f t="shared" ca="1" si="24"/>
        <v/>
      </c>
      <c r="AM573" s="31" t="str">
        <f t="shared" ca="1" si="25"/>
        <v/>
      </c>
      <c r="AN573" s="31" t="str">
        <f ca="1">IF(INDEX(Tendina_Brand_per_Settore,SERVIZIO!$A$4)=$AL573,$AM573,"")</f>
        <v/>
      </c>
    </row>
    <row r="574" spans="33:40" x14ac:dyDescent="0.25">
      <c r="AG574" s="31" t="str">
        <f ca="1">IFERROR(IF(SERVIZIO!$A$3=1,IF(GETPIVOTDATA(CONCATENATE(INDEX(Tendina_Indicatori_Grafico,SERVIZIO!$A$1)),$A$1,"Brand",$A574,"Data",DATE(YEAR(INDEX(Tendina_Data,SERVIZIO!$A$2)),MONTH(INDEX(Tendina_Data,SERVIZIO!$A$2)),1),"Settore",$B574)&lt;&gt;"",GETPIVOTDATA(CONCATENATE(INDEX(Tendina_Indicatori_Grafico,SERVIZIO!$A$1)),$A$1,"Brand",$A574,"Data",DATE(YEAR(INDEX(Tendina_Data,SERVIZIO!$A$2)),MONTH(INDEX(Tendina_Data,SERVIZIO!$A$2)),1),"Settore",$B574),""),IF(AND(GETPIVOTDATA(CONCATENATE(INDEX(Tendina_Indicatori_Grafico,SERVIZIO!$A$1)),$A$1,"Brand",$A574,"Data",DATE(YEAR(INDEX(Tendina_Data,SERVIZIO!$A$2)),MONTH(INDEX(Tendina_Data,SERVIZIO!$A$2)),1),"Settore",INDEX(Tendina_Settori,SERVIZIO!$A$3))&lt;&gt;"",INDEX(Tendina_Settori,SERVIZIO!$A$3)=$B574)=TRUE,GETPIVOTDATA(CONCATENATE(INDEX(Tendina_Indicatori_Grafico,SERVIZIO!$A$1)),$A$1,"Brand",$A574,"Data",DATE(YEAR(INDEX(Tendina_Data,SERVIZIO!$A$2)),MONTH(INDEX(Tendina_Data,SERVIZIO!$A$2)),1),"Settore",INDEX(Tendina_Settori,SERVIZIO!$A$3)),"")),"")</f>
        <v/>
      </c>
      <c r="AH574" s="31" t="str">
        <f ca="1">IF(AG574&lt;&gt;"",AG574-(COUNTIF($AG$4:AG574,AG574)/10000),"")</f>
        <v/>
      </c>
      <c r="AI574" s="31" t="str">
        <f t="shared" ca="1" si="26"/>
        <v/>
      </c>
      <c r="AJ574" s="31"/>
      <c r="AK574" s="31">
        <v>571</v>
      </c>
      <c r="AL574" s="31" t="str">
        <f t="shared" ca="1" si="24"/>
        <v/>
      </c>
      <c r="AM574" s="31" t="str">
        <f t="shared" ca="1" si="25"/>
        <v/>
      </c>
      <c r="AN574" s="31" t="str">
        <f ca="1">IF(INDEX(Tendina_Brand_per_Settore,SERVIZIO!$A$4)=$AL574,$AM574,"")</f>
        <v/>
      </c>
    </row>
    <row r="575" spans="33:40" x14ac:dyDescent="0.25">
      <c r="AG575" s="31" t="str">
        <f ca="1">IFERROR(IF(SERVIZIO!$A$3=1,IF(GETPIVOTDATA(CONCATENATE(INDEX(Tendina_Indicatori_Grafico,SERVIZIO!$A$1)),$A$1,"Brand",$A575,"Data",DATE(YEAR(INDEX(Tendina_Data,SERVIZIO!$A$2)),MONTH(INDEX(Tendina_Data,SERVIZIO!$A$2)),1),"Settore",$B575)&lt;&gt;"",GETPIVOTDATA(CONCATENATE(INDEX(Tendina_Indicatori_Grafico,SERVIZIO!$A$1)),$A$1,"Brand",$A575,"Data",DATE(YEAR(INDEX(Tendina_Data,SERVIZIO!$A$2)),MONTH(INDEX(Tendina_Data,SERVIZIO!$A$2)),1),"Settore",$B575),""),IF(AND(GETPIVOTDATA(CONCATENATE(INDEX(Tendina_Indicatori_Grafico,SERVIZIO!$A$1)),$A$1,"Brand",$A575,"Data",DATE(YEAR(INDEX(Tendina_Data,SERVIZIO!$A$2)),MONTH(INDEX(Tendina_Data,SERVIZIO!$A$2)),1),"Settore",INDEX(Tendina_Settori,SERVIZIO!$A$3))&lt;&gt;"",INDEX(Tendina_Settori,SERVIZIO!$A$3)=$B575)=TRUE,GETPIVOTDATA(CONCATENATE(INDEX(Tendina_Indicatori_Grafico,SERVIZIO!$A$1)),$A$1,"Brand",$A575,"Data",DATE(YEAR(INDEX(Tendina_Data,SERVIZIO!$A$2)),MONTH(INDEX(Tendina_Data,SERVIZIO!$A$2)),1),"Settore",INDEX(Tendina_Settori,SERVIZIO!$A$3)),"")),"")</f>
        <v/>
      </c>
      <c r="AH575" s="31" t="str">
        <f ca="1">IF(AG575&lt;&gt;"",AG575-(COUNTIF($AG$4:AG575,AG575)/10000),"")</f>
        <v/>
      </c>
      <c r="AI575" s="31" t="str">
        <f t="shared" ca="1" si="26"/>
        <v/>
      </c>
      <c r="AJ575" s="31"/>
      <c r="AK575" s="31">
        <v>572</v>
      </c>
      <c r="AL575" s="31" t="str">
        <f t="shared" ca="1" si="24"/>
        <v/>
      </c>
      <c r="AM575" s="31" t="str">
        <f t="shared" ca="1" si="25"/>
        <v/>
      </c>
      <c r="AN575" s="31" t="str">
        <f ca="1">IF(INDEX(Tendina_Brand_per_Settore,SERVIZIO!$A$4)=$AL575,$AM575,"")</f>
        <v/>
      </c>
    </row>
    <row r="576" spans="33:40" x14ac:dyDescent="0.25">
      <c r="AG576" s="31" t="str">
        <f ca="1">IFERROR(IF(SERVIZIO!$A$3=1,IF(GETPIVOTDATA(CONCATENATE(INDEX(Tendina_Indicatori_Grafico,SERVIZIO!$A$1)),$A$1,"Brand",$A576,"Data",DATE(YEAR(INDEX(Tendina_Data,SERVIZIO!$A$2)),MONTH(INDEX(Tendina_Data,SERVIZIO!$A$2)),1),"Settore",$B576)&lt;&gt;"",GETPIVOTDATA(CONCATENATE(INDEX(Tendina_Indicatori_Grafico,SERVIZIO!$A$1)),$A$1,"Brand",$A576,"Data",DATE(YEAR(INDEX(Tendina_Data,SERVIZIO!$A$2)),MONTH(INDEX(Tendina_Data,SERVIZIO!$A$2)),1),"Settore",$B576),""),IF(AND(GETPIVOTDATA(CONCATENATE(INDEX(Tendina_Indicatori_Grafico,SERVIZIO!$A$1)),$A$1,"Brand",$A576,"Data",DATE(YEAR(INDEX(Tendina_Data,SERVIZIO!$A$2)),MONTH(INDEX(Tendina_Data,SERVIZIO!$A$2)),1),"Settore",INDEX(Tendina_Settori,SERVIZIO!$A$3))&lt;&gt;"",INDEX(Tendina_Settori,SERVIZIO!$A$3)=$B576)=TRUE,GETPIVOTDATA(CONCATENATE(INDEX(Tendina_Indicatori_Grafico,SERVIZIO!$A$1)),$A$1,"Brand",$A576,"Data",DATE(YEAR(INDEX(Tendina_Data,SERVIZIO!$A$2)),MONTH(INDEX(Tendina_Data,SERVIZIO!$A$2)),1),"Settore",INDEX(Tendina_Settori,SERVIZIO!$A$3)),"")),"")</f>
        <v/>
      </c>
      <c r="AH576" s="31" t="str">
        <f ca="1">IF(AG576&lt;&gt;"",AG576-(COUNTIF($AG$4:AG576,AG576)/10000),"")</f>
        <v/>
      </c>
      <c r="AI576" s="31" t="str">
        <f t="shared" ca="1" si="26"/>
        <v/>
      </c>
      <c r="AJ576" s="31"/>
      <c r="AK576" s="31">
        <v>573</v>
      </c>
      <c r="AL576" s="31" t="str">
        <f t="shared" ca="1" si="24"/>
        <v/>
      </c>
      <c r="AM576" s="31" t="str">
        <f t="shared" ca="1" si="25"/>
        <v/>
      </c>
      <c r="AN576" s="31" t="str">
        <f ca="1">IF(INDEX(Tendina_Brand_per_Settore,SERVIZIO!$A$4)=$AL576,$AM576,"")</f>
        <v/>
      </c>
    </row>
    <row r="577" spans="33:40" x14ac:dyDescent="0.25">
      <c r="AG577" s="31" t="str">
        <f ca="1">IFERROR(IF(SERVIZIO!$A$3=1,IF(GETPIVOTDATA(CONCATENATE(INDEX(Tendina_Indicatori_Grafico,SERVIZIO!$A$1)),$A$1,"Brand",$A577,"Data",DATE(YEAR(INDEX(Tendina_Data,SERVIZIO!$A$2)),MONTH(INDEX(Tendina_Data,SERVIZIO!$A$2)),1),"Settore",$B577)&lt;&gt;"",GETPIVOTDATA(CONCATENATE(INDEX(Tendina_Indicatori_Grafico,SERVIZIO!$A$1)),$A$1,"Brand",$A577,"Data",DATE(YEAR(INDEX(Tendina_Data,SERVIZIO!$A$2)),MONTH(INDEX(Tendina_Data,SERVIZIO!$A$2)),1),"Settore",$B577),""),IF(AND(GETPIVOTDATA(CONCATENATE(INDEX(Tendina_Indicatori_Grafico,SERVIZIO!$A$1)),$A$1,"Brand",$A577,"Data",DATE(YEAR(INDEX(Tendina_Data,SERVIZIO!$A$2)),MONTH(INDEX(Tendina_Data,SERVIZIO!$A$2)),1),"Settore",INDEX(Tendina_Settori,SERVIZIO!$A$3))&lt;&gt;"",INDEX(Tendina_Settori,SERVIZIO!$A$3)=$B577)=TRUE,GETPIVOTDATA(CONCATENATE(INDEX(Tendina_Indicatori_Grafico,SERVIZIO!$A$1)),$A$1,"Brand",$A577,"Data",DATE(YEAR(INDEX(Tendina_Data,SERVIZIO!$A$2)),MONTH(INDEX(Tendina_Data,SERVIZIO!$A$2)),1),"Settore",INDEX(Tendina_Settori,SERVIZIO!$A$3)),"")),"")</f>
        <v/>
      </c>
      <c r="AH577" s="31" t="str">
        <f ca="1">IF(AG577&lt;&gt;"",AG577-(COUNTIF($AG$4:AG577,AG577)/10000),"")</f>
        <v/>
      </c>
      <c r="AI577" s="31" t="str">
        <f t="shared" ca="1" si="26"/>
        <v/>
      </c>
      <c r="AJ577" s="31"/>
      <c r="AK577" s="31">
        <v>574</v>
      </c>
      <c r="AL577" s="31" t="str">
        <f t="shared" ca="1" si="24"/>
        <v/>
      </c>
      <c r="AM577" s="31" t="str">
        <f t="shared" ca="1" si="25"/>
        <v/>
      </c>
      <c r="AN577" s="31" t="str">
        <f ca="1">IF(INDEX(Tendina_Brand_per_Settore,SERVIZIO!$A$4)=$AL577,$AM577,"")</f>
        <v/>
      </c>
    </row>
    <row r="578" spans="33:40" x14ac:dyDescent="0.25">
      <c r="AG578" s="31" t="str">
        <f ca="1">IFERROR(IF(SERVIZIO!$A$3=1,IF(GETPIVOTDATA(CONCATENATE(INDEX(Tendina_Indicatori_Grafico,SERVIZIO!$A$1)),$A$1,"Brand",$A578,"Data",DATE(YEAR(INDEX(Tendina_Data,SERVIZIO!$A$2)),MONTH(INDEX(Tendina_Data,SERVIZIO!$A$2)),1),"Settore",$B578)&lt;&gt;"",GETPIVOTDATA(CONCATENATE(INDEX(Tendina_Indicatori_Grafico,SERVIZIO!$A$1)),$A$1,"Brand",$A578,"Data",DATE(YEAR(INDEX(Tendina_Data,SERVIZIO!$A$2)),MONTH(INDEX(Tendina_Data,SERVIZIO!$A$2)),1),"Settore",$B578),""),IF(AND(GETPIVOTDATA(CONCATENATE(INDEX(Tendina_Indicatori_Grafico,SERVIZIO!$A$1)),$A$1,"Brand",$A578,"Data",DATE(YEAR(INDEX(Tendina_Data,SERVIZIO!$A$2)),MONTH(INDEX(Tendina_Data,SERVIZIO!$A$2)),1),"Settore",INDEX(Tendina_Settori,SERVIZIO!$A$3))&lt;&gt;"",INDEX(Tendina_Settori,SERVIZIO!$A$3)=$B578)=TRUE,GETPIVOTDATA(CONCATENATE(INDEX(Tendina_Indicatori_Grafico,SERVIZIO!$A$1)),$A$1,"Brand",$A578,"Data",DATE(YEAR(INDEX(Tendina_Data,SERVIZIO!$A$2)),MONTH(INDEX(Tendina_Data,SERVIZIO!$A$2)),1),"Settore",INDEX(Tendina_Settori,SERVIZIO!$A$3)),"")),"")</f>
        <v/>
      </c>
      <c r="AH578" s="31" t="str">
        <f ca="1">IF(AG578&lt;&gt;"",AG578-(COUNTIF($AG$4:AG578,AG578)/10000),"")</f>
        <v/>
      </c>
      <c r="AI578" s="31" t="str">
        <f t="shared" ca="1" si="26"/>
        <v/>
      </c>
      <c r="AJ578" s="31"/>
      <c r="AK578" s="31">
        <v>575</v>
      </c>
      <c r="AL578" s="31" t="str">
        <f t="shared" ca="1" si="24"/>
        <v/>
      </c>
      <c r="AM578" s="31" t="str">
        <f t="shared" ca="1" si="25"/>
        <v/>
      </c>
      <c r="AN578" s="31" t="str">
        <f ca="1">IF(INDEX(Tendina_Brand_per_Settore,SERVIZIO!$A$4)=$AL578,$AM578,"")</f>
        <v/>
      </c>
    </row>
    <row r="579" spans="33:40" x14ac:dyDescent="0.25">
      <c r="AG579" s="31" t="str">
        <f ca="1">IFERROR(IF(SERVIZIO!$A$3=1,IF(GETPIVOTDATA(CONCATENATE(INDEX(Tendina_Indicatori_Grafico,SERVIZIO!$A$1)),$A$1,"Brand",$A579,"Data",DATE(YEAR(INDEX(Tendina_Data,SERVIZIO!$A$2)),MONTH(INDEX(Tendina_Data,SERVIZIO!$A$2)),1),"Settore",$B579)&lt;&gt;"",GETPIVOTDATA(CONCATENATE(INDEX(Tendina_Indicatori_Grafico,SERVIZIO!$A$1)),$A$1,"Brand",$A579,"Data",DATE(YEAR(INDEX(Tendina_Data,SERVIZIO!$A$2)),MONTH(INDEX(Tendina_Data,SERVIZIO!$A$2)),1),"Settore",$B579),""),IF(AND(GETPIVOTDATA(CONCATENATE(INDEX(Tendina_Indicatori_Grafico,SERVIZIO!$A$1)),$A$1,"Brand",$A579,"Data",DATE(YEAR(INDEX(Tendina_Data,SERVIZIO!$A$2)),MONTH(INDEX(Tendina_Data,SERVIZIO!$A$2)),1),"Settore",INDEX(Tendina_Settori,SERVIZIO!$A$3))&lt;&gt;"",INDEX(Tendina_Settori,SERVIZIO!$A$3)=$B579)=TRUE,GETPIVOTDATA(CONCATENATE(INDEX(Tendina_Indicatori_Grafico,SERVIZIO!$A$1)),$A$1,"Brand",$A579,"Data",DATE(YEAR(INDEX(Tendina_Data,SERVIZIO!$A$2)),MONTH(INDEX(Tendina_Data,SERVIZIO!$A$2)),1),"Settore",INDEX(Tendina_Settori,SERVIZIO!$A$3)),"")),"")</f>
        <v/>
      </c>
      <c r="AH579" s="31" t="str">
        <f ca="1">IF(AG579&lt;&gt;"",AG579-(COUNTIF($AG$4:AG579,AG579)/10000),"")</f>
        <v/>
      </c>
      <c r="AI579" s="31" t="str">
        <f t="shared" ca="1" si="26"/>
        <v/>
      </c>
      <c r="AJ579" s="31"/>
      <c r="AK579" s="31">
        <v>576</v>
      </c>
      <c r="AL579" s="31" t="str">
        <f t="shared" ca="1" si="24"/>
        <v/>
      </c>
      <c r="AM579" s="31" t="str">
        <f t="shared" ca="1" si="25"/>
        <v/>
      </c>
      <c r="AN579" s="31" t="str">
        <f ca="1">IF(INDEX(Tendina_Brand_per_Settore,SERVIZIO!$A$4)=$AL579,$AM579,"")</f>
        <v/>
      </c>
    </row>
    <row r="580" spans="33:40" x14ac:dyDescent="0.25">
      <c r="AG580" s="31" t="str">
        <f ca="1">IFERROR(IF(SERVIZIO!$A$3=1,IF(GETPIVOTDATA(CONCATENATE(INDEX(Tendina_Indicatori_Grafico,SERVIZIO!$A$1)),$A$1,"Brand",$A580,"Data",DATE(YEAR(INDEX(Tendina_Data,SERVIZIO!$A$2)),MONTH(INDEX(Tendina_Data,SERVIZIO!$A$2)),1),"Settore",$B580)&lt;&gt;"",GETPIVOTDATA(CONCATENATE(INDEX(Tendina_Indicatori_Grafico,SERVIZIO!$A$1)),$A$1,"Brand",$A580,"Data",DATE(YEAR(INDEX(Tendina_Data,SERVIZIO!$A$2)),MONTH(INDEX(Tendina_Data,SERVIZIO!$A$2)),1),"Settore",$B580),""),IF(AND(GETPIVOTDATA(CONCATENATE(INDEX(Tendina_Indicatori_Grafico,SERVIZIO!$A$1)),$A$1,"Brand",$A580,"Data",DATE(YEAR(INDEX(Tendina_Data,SERVIZIO!$A$2)),MONTH(INDEX(Tendina_Data,SERVIZIO!$A$2)),1),"Settore",INDEX(Tendina_Settori,SERVIZIO!$A$3))&lt;&gt;"",INDEX(Tendina_Settori,SERVIZIO!$A$3)=$B580)=TRUE,GETPIVOTDATA(CONCATENATE(INDEX(Tendina_Indicatori_Grafico,SERVIZIO!$A$1)),$A$1,"Brand",$A580,"Data",DATE(YEAR(INDEX(Tendina_Data,SERVIZIO!$A$2)),MONTH(INDEX(Tendina_Data,SERVIZIO!$A$2)),1),"Settore",INDEX(Tendina_Settori,SERVIZIO!$A$3)),"")),"")</f>
        <v/>
      </c>
      <c r="AH580" s="31" t="str">
        <f ca="1">IF(AG580&lt;&gt;"",AG580-(COUNTIF($AG$4:AG580,AG580)/10000),"")</f>
        <v/>
      </c>
      <c r="AI580" s="31" t="str">
        <f t="shared" ca="1" si="26"/>
        <v/>
      </c>
      <c r="AJ580" s="31"/>
      <c r="AK580" s="31">
        <v>577</v>
      </c>
      <c r="AL580" s="31" t="str">
        <f t="shared" ref="AL580:AL643" ca="1" si="27">IFERROR(INDEX($A$3:$A$1002,MATCH($AK580,$AI$3:$AI$1002,0)),"")</f>
        <v/>
      </c>
      <c r="AM580" s="31" t="str">
        <f t="shared" ref="AM580:AM643" ca="1" si="28">IFERROR(INDEX($AG$3:$AG$1002,MATCH($AK580,$AI$3:$AI$1002,0)),"")</f>
        <v/>
      </c>
      <c r="AN580" s="31" t="str">
        <f ca="1">IF(INDEX(Tendina_Brand_per_Settore,SERVIZIO!$A$4)=$AL580,$AM580,"")</f>
        <v/>
      </c>
    </row>
    <row r="581" spans="33:40" x14ac:dyDescent="0.25">
      <c r="AG581" s="31" t="str">
        <f ca="1">IFERROR(IF(SERVIZIO!$A$3=1,IF(GETPIVOTDATA(CONCATENATE(INDEX(Tendina_Indicatori_Grafico,SERVIZIO!$A$1)),$A$1,"Brand",$A581,"Data",DATE(YEAR(INDEX(Tendina_Data,SERVIZIO!$A$2)),MONTH(INDEX(Tendina_Data,SERVIZIO!$A$2)),1),"Settore",$B581)&lt;&gt;"",GETPIVOTDATA(CONCATENATE(INDEX(Tendina_Indicatori_Grafico,SERVIZIO!$A$1)),$A$1,"Brand",$A581,"Data",DATE(YEAR(INDEX(Tendina_Data,SERVIZIO!$A$2)),MONTH(INDEX(Tendina_Data,SERVIZIO!$A$2)),1),"Settore",$B581),""),IF(AND(GETPIVOTDATA(CONCATENATE(INDEX(Tendina_Indicatori_Grafico,SERVIZIO!$A$1)),$A$1,"Brand",$A581,"Data",DATE(YEAR(INDEX(Tendina_Data,SERVIZIO!$A$2)),MONTH(INDEX(Tendina_Data,SERVIZIO!$A$2)),1),"Settore",INDEX(Tendina_Settori,SERVIZIO!$A$3))&lt;&gt;"",INDEX(Tendina_Settori,SERVIZIO!$A$3)=$B581)=TRUE,GETPIVOTDATA(CONCATENATE(INDEX(Tendina_Indicatori_Grafico,SERVIZIO!$A$1)),$A$1,"Brand",$A581,"Data",DATE(YEAR(INDEX(Tendina_Data,SERVIZIO!$A$2)),MONTH(INDEX(Tendina_Data,SERVIZIO!$A$2)),1),"Settore",INDEX(Tendina_Settori,SERVIZIO!$A$3)),"")),"")</f>
        <v/>
      </c>
      <c r="AH581" s="31" t="str">
        <f ca="1">IF(AG581&lt;&gt;"",AG581-(COUNTIF($AG$4:AG581,AG581)/10000),"")</f>
        <v/>
      </c>
      <c r="AI581" s="31" t="str">
        <f t="shared" ref="AI581:AI644" ca="1" si="29">IFERROR(RANK($AH581,$AH$4:$AH$1003),"")</f>
        <v/>
      </c>
      <c r="AJ581" s="31"/>
      <c r="AK581" s="31">
        <v>578</v>
      </c>
      <c r="AL581" s="31" t="str">
        <f t="shared" ca="1" si="27"/>
        <v/>
      </c>
      <c r="AM581" s="31" t="str">
        <f t="shared" ca="1" si="28"/>
        <v/>
      </c>
      <c r="AN581" s="31" t="str">
        <f ca="1">IF(INDEX(Tendina_Brand_per_Settore,SERVIZIO!$A$4)=$AL581,$AM581,"")</f>
        <v/>
      </c>
    </row>
    <row r="582" spans="33:40" x14ac:dyDescent="0.25">
      <c r="AG582" s="31" t="str">
        <f ca="1">IFERROR(IF(SERVIZIO!$A$3=1,IF(GETPIVOTDATA(CONCATENATE(INDEX(Tendina_Indicatori_Grafico,SERVIZIO!$A$1)),$A$1,"Brand",$A582,"Data",DATE(YEAR(INDEX(Tendina_Data,SERVIZIO!$A$2)),MONTH(INDEX(Tendina_Data,SERVIZIO!$A$2)),1),"Settore",$B582)&lt;&gt;"",GETPIVOTDATA(CONCATENATE(INDEX(Tendina_Indicatori_Grafico,SERVIZIO!$A$1)),$A$1,"Brand",$A582,"Data",DATE(YEAR(INDEX(Tendina_Data,SERVIZIO!$A$2)),MONTH(INDEX(Tendina_Data,SERVIZIO!$A$2)),1),"Settore",$B582),""),IF(AND(GETPIVOTDATA(CONCATENATE(INDEX(Tendina_Indicatori_Grafico,SERVIZIO!$A$1)),$A$1,"Brand",$A582,"Data",DATE(YEAR(INDEX(Tendina_Data,SERVIZIO!$A$2)),MONTH(INDEX(Tendina_Data,SERVIZIO!$A$2)),1),"Settore",INDEX(Tendina_Settori,SERVIZIO!$A$3))&lt;&gt;"",INDEX(Tendina_Settori,SERVIZIO!$A$3)=$B582)=TRUE,GETPIVOTDATA(CONCATENATE(INDEX(Tendina_Indicatori_Grafico,SERVIZIO!$A$1)),$A$1,"Brand",$A582,"Data",DATE(YEAR(INDEX(Tendina_Data,SERVIZIO!$A$2)),MONTH(INDEX(Tendina_Data,SERVIZIO!$A$2)),1),"Settore",INDEX(Tendina_Settori,SERVIZIO!$A$3)),"")),"")</f>
        <v/>
      </c>
      <c r="AH582" s="31" t="str">
        <f ca="1">IF(AG582&lt;&gt;"",AG582-(COUNTIF($AG$4:AG582,AG582)/10000),"")</f>
        <v/>
      </c>
      <c r="AI582" s="31" t="str">
        <f t="shared" ca="1" si="29"/>
        <v/>
      </c>
      <c r="AJ582" s="31"/>
      <c r="AK582" s="31">
        <v>579</v>
      </c>
      <c r="AL582" s="31" t="str">
        <f t="shared" ca="1" si="27"/>
        <v/>
      </c>
      <c r="AM582" s="31" t="str">
        <f t="shared" ca="1" si="28"/>
        <v/>
      </c>
      <c r="AN582" s="31" t="str">
        <f ca="1">IF(INDEX(Tendina_Brand_per_Settore,SERVIZIO!$A$4)=$AL582,$AM582,"")</f>
        <v/>
      </c>
    </row>
    <row r="583" spans="33:40" x14ac:dyDescent="0.25">
      <c r="AG583" s="31" t="str">
        <f ca="1">IFERROR(IF(SERVIZIO!$A$3=1,IF(GETPIVOTDATA(CONCATENATE(INDEX(Tendina_Indicatori_Grafico,SERVIZIO!$A$1)),$A$1,"Brand",$A583,"Data",DATE(YEAR(INDEX(Tendina_Data,SERVIZIO!$A$2)),MONTH(INDEX(Tendina_Data,SERVIZIO!$A$2)),1),"Settore",$B583)&lt;&gt;"",GETPIVOTDATA(CONCATENATE(INDEX(Tendina_Indicatori_Grafico,SERVIZIO!$A$1)),$A$1,"Brand",$A583,"Data",DATE(YEAR(INDEX(Tendina_Data,SERVIZIO!$A$2)),MONTH(INDEX(Tendina_Data,SERVIZIO!$A$2)),1),"Settore",$B583),""),IF(AND(GETPIVOTDATA(CONCATENATE(INDEX(Tendina_Indicatori_Grafico,SERVIZIO!$A$1)),$A$1,"Brand",$A583,"Data",DATE(YEAR(INDEX(Tendina_Data,SERVIZIO!$A$2)),MONTH(INDEX(Tendina_Data,SERVIZIO!$A$2)),1),"Settore",INDEX(Tendina_Settori,SERVIZIO!$A$3))&lt;&gt;"",INDEX(Tendina_Settori,SERVIZIO!$A$3)=$B583)=TRUE,GETPIVOTDATA(CONCATENATE(INDEX(Tendina_Indicatori_Grafico,SERVIZIO!$A$1)),$A$1,"Brand",$A583,"Data",DATE(YEAR(INDEX(Tendina_Data,SERVIZIO!$A$2)),MONTH(INDEX(Tendina_Data,SERVIZIO!$A$2)),1),"Settore",INDEX(Tendina_Settori,SERVIZIO!$A$3)),"")),"")</f>
        <v/>
      </c>
      <c r="AH583" s="31" t="str">
        <f ca="1">IF(AG583&lt;&gt;"",AG583-(COUNTIF($AG$4:AG583,AG583)/10000),"")</f>
        <v/>
      </c>
      <c r="AI583" s="31" t="str">
        <f t="shared" ca="1" si="29"/>
        <v/>
      </c>
      <c r="AJ583" s="31"/>
      <c r="AK583" s="31">
        <v>580</v>
      </c>
      <c r="AL583" s="31" t="str">
        <f t="shared" ca="1" si="27"/>
        <v/>
      </c>
      <c r="AM583" s="31" t="str">
        <f t="shared" ca="1" si="28"/>
        <v/>
      </c>
      <c r="AN583" s="31" t="str">
        <f ca="1">IF(INDEX(Tendina_Brand_per_Settore,SERVIZIO!$A$4)=$AL583,$AM583,"")</f>
        <v/>
      </c>
    </row>
    <row r="584" spans="33:40" x14ac:dyDescent="0.25">
      <c r="AG584" s="31" t="str">
        <f ca="1">IFERROR(IF(SERVIZIO!$A$3=1,IF(GETPIVOTDATA(CONCATENATE(INDEX(Tendina_Indicatori_Grafico,SERVIZIO!$A$1)),$A$1,"Brand",$A584,"Data",DATE(YEAR(INDEX(Tendina_Data,SERVIZIO!$A$2)),MONTH(INDEX(Tendina_Data,SERVIZIO!$A$2)),1),"Settore",$B584)&lt;&gt;"",GETPIVOTDATA(CONCATENATE(INDEX(Tendina_Indicatori_Grafico,SERVIZIO!$A$1)),$A$1,"Brand",$A584,"Data",DATE(YEAR(INDEX(Tendina_Data,SERVIZIO!$A$2)),MONTH(INDEX(Tendina_Data,SERVIZIO!$A$2)),1),"Settore",$B584),""),IF(AND(GETPIVOTDATA(CONCATENATE(INDEX(Tendina_Indicatori_Grafico,SERVIZIO!$A$1)),$A$1,"Brand",$A584,"Data",DATE(YEAR(INDEX(Tendina_Data,SERVIZIO!$A$2)),MONTH(INDEX(Tendina_Data,SERVIZIO!$A$2)),1),"Settore",INDEX(Tendina_Settori,SERVIZIO!$A$3))&lt;&gt;"",INDEX(Tendina_Settori,SERVIZIO!$A$3)=$B584)=TRUE,GETPIVOTDATA(CONCATENATE(INDEX(Tendina_Indicatori_Grafico,SERVIZIO!$A$1)),$A$1,"Brand",$A584,"Data",DATE(YEAR(INDEX(Tendina_Data,SERVIZIO!$A$2)),MONTH(INDEX(Tendina_Data,SERVIZIO!$A$2)),1),"Settore",INDEX(Tendina_Settori,SERVIZIO!$A$3)),"")),"")</f>
        <v/>
      </c>
      <c r="AH584" s="31" t="str">
        <f ca="1">IF(AG584&lt;&gt;"",AG584-(COUNTIF($AG$4:AG584,AG584)/10000),"")</f>
        <v/>
      </c>
      <c r="AI584" s="31" t="str">
        <f t="shared" ca="1" si="29"/>
        <v/>
      </c>
      <c r="AJ584" s="31"/>
      <c r="AK584" s="31">
        <v>581</v>
      </c>
      <c r="AL584" s="31" t="str">
        <f t="shared" ca="1" si="27"/>
        <v/>
      </c>
      <c r="AM584" s="31" t="str">
        <f t="shared" ca="1" si="28"/>
        <v/>
      </c>
      <c r="AN584" s="31" t="str">
        <f ca="1">IF(INDEX(Tendina_Brand_per_Settore,SERVIZIO!$A$4)=$AL584,$AM584,"")</f>
        <v/>
      </c>
    </row>
    <row r="585" spans="33:40" x14ac:dyDescent="0.25">
      <c r="AG585" s="31" t="str">
        <f ca="1">IFERROR(IF(SERVIZIO!$A$3=1,IF(GETPIVOTDATA(CONCATENATE(INDEX(Tendina_Indicatori_Grafico,SERVIZIO!$A$1)),$A$1,"Brand",$A585,"Data",DATE(YEAR(INDEX(Tendina_Data,SERVIZIO!$A$2)),MONTH(INDEX(Tendina_Data,SERVIZIO!$A$2)),1),"Settore",$B585)&lt;&gt;"",GETPIVOTDATA(CONCATENATE(INDEX(Tendina_Indicatori_Grafico,SERVIZIO!$A$1)),$A$1,"Brand",$A585,"Data",DATE(YEAR(INDEX(Tendina_Data,SERVIZIO!$A$2)),MONTH(INDEX(Tendina_Data,SERVIZIO!$A$2)),1),"Settore",$B585),""),IF(AND(GETPIVOTDATA(CONCATENATE(INDEX(Tendina_Indicatori_Grafico,SERVIZIO!$A$1)),$A$1,"Brand",$A585,"Data",DATE(YEAR(INDEX(Tendina_Data,SERVIZIO!$A$2)),MONTH(INDEX(Tendina_Data,SERVIZIO!$A$2)),1),"Settore",INDEX(Tendina_Settori,SERVIZIO!$A$3))&lt;&gt;"",INDEX(Tendina_Settori,SERVIZIO!$A$3)=$B585)=TRUE,GETPIVOTDATA(CONCATENATE(INDEX(Tendina_Indicatori_Grafico,SERVIZIO!$A$1)),$A$1,"Brand",$A585,"Data",DATE(YEAR(INDEX(Tendina_Data,SERVIZIO!$A$2)),MONTH(INDEX(Tendina_Data,SERVIZIO!$A$2)),1),"Settore",INDEX(Tendina_Settori,SERVIZIO!$A$3)),"")),"")</f>
        <v/>
      </c>
      <c r="AH585" s="31" t="str">
        <f ca="1">IF(AG585&lt;&gt;"",AG585-(COUNTIF($AG$4:AG585,AG585)/10000),"")</f>
        <v/>
      </c>
      <c r="AI585" s="31" t="str">
        <f t="shared" ca="1" si="29"/>
        <v/>
      </c>
      <c r="AJ585" s="31"/>
      <c r="AK585" s="31">
        <v>582</v>
      </c>
      <c r="AL585" s="31" t="str">
        <f t="shared" ca="1" si="27"/>
        <v/>
      </c>
      <c r="AM585" s="31" t="str">
        <f t="shared" ca="1" si="28"/>
        <v/>
      </c>
      <c r="AN585" s="31" t="str">
        <f ca="1">IF(INDEX(Tendina_Brand_per_Settore,SERVIZIO!$A$4)=$AL585,$AM585,"")</f>
        <v/>
      </c>
    </row>
    <row r="586" spans="33:40" x14ac:dyDescent="0.25">
      <c r="AG586" s="31" t="str">
        <f ca="1">IFERROR(IF(SERVIZIO!$A$3=1,IF(GETPIVOTDATA(CONCATENATE(INDEX(Tendina_Indicatori_Grafico,SERVIZIO!$A$1)),$A$1,"Brand",$A586,"Data",DATE(YEAR(INDEX(Tendina_Data,SERVIZIO!$A$2)),MONTH(INDEX(Tendina_Data,SERVIZIO!$A$2)),1),"Settore",$B586)&lt;&gt;"",GETPIVOTDATA(CONCATENATE(INDEX(Tendina_Indicatori_Grafico,SERVIZIO!$A$1)),$A$1,"Brand",$A586,"Data",DATE(YEAR(INDEX(Tendina_Data,SERVIZIO!$A$2)),MONTH(INDEX(Tendina_Data,SERVIZIO!$A$2)),1),"Settore",$B586),""),IF(AND(GETPIVOTDATA(CONCATENATE(INDEX(Tendina_Indicatori_Grafico,SERVIZIO!$A$1)),$A$1,"Brand",$A586,"Data",DATE(YEAR(INDEX(Tendina_Data,SERVIZIO!$A$2)),MONTH(INDEX(Tendina_Data,SERVIZIO!$A$2)),1),"Settore",INDEX(Tendina_Settori,SERVIZIO!$A$3))&lt;&gt;"",INDEX(Tendina_Settori,SERVIZIO!$A$3)=$B586)=TRUE,GETPIVOTDATA(CONCATENATE(INDEX(Tendina_Indicatori_Grafico,SERVIZIO!$A$1)),$A$1,"Brand",$A586,"Data",DATE(YEAR(INDEX(Tendina_Data,SERVIZIO!$A$2)),MONTH(INDEX(Tendina_Data,SERVIZIO!$A$2)),1),"Settore",INDEX(Tendina_Settori,SERVIZIO!$A$3)),"")),"")</f>
        <v/>
      </c>
      <c r="AH586" s="31" t="str">
        <f ca="1">IF(AG586&lt;&gt;"",AG586-(COUNTIF($AG$4:AG586,AG586)/10000),"")</f>
        <v/>
      </c>
      <c r="AI586" s="31" t="str">
        <f t="shared" ca="1" si="29"/>
        <v/>
      </c>
      <c r="AJ586" s="31"/>
      <c r="AK586" s="31">
        <v>583</v>
      </c>
      <c r="AL586" s="31" t="str">
        <f t="shared" ca="1" si="27"/>
        <v/>
      </c>
      <c r="AM586" s="31" t="str">
        <f t="shared" ca="1" si="28"/>
        <v/>
      </c>
      <c r="AN586" s="31" t="str">
        <f ca="1">IF(INDEX(Tendina_Brand_per_Settore,SERVIZIO!$A$4)=$AL586,$AM586,"")</f>
        <v/>
      </c>
    </row>
    <row r="587" spans="33:40" x14ac:dyDescent="0.25">
      <c r="AG587" s="31" t="str">
        <f ca="1">IFERROR(IF(SERVIZIO!$A$3=1,IF(GETPIVOTDATA(CONCATENATE(INDEX(Tendina_Indicatori_Grafico,SERVIZIO!$A$1)),$A$1,"Brand",$A587,"Data",DATE(YEAR(INDEX(Tendina_Data,SERVIZIO!$A$2)),MONTH(INDEX(Tendina_Data,SERVIZIO!$A$2)),1),"Settore",$B587)&lt;&gt;"",GETPIVOTDATA(CONCATENATE(INDEX(Tendina_Indicatori_Grafico,SERVIZIO!$A$1)),$A$1,"Brand",$A587,"Data",DATE(YEAR(INDEX(Tendina_Data,SERVIZIO!$A$2)),MONTH(INDEX(Tendina_Data,SERVIZIO!$A$2)),1),"Settore",$B587),""),IF(AND(GETPIVOTDATA(CONCATENATE(INDEX(Tendina_Indicatori_Grafico,SERVIZIO!$A$1)),$A$1,"Brand",$A587,"Data",DATE(YEAR(INDEX(Tendina_Data,SERVIZIO!$A$2)),MONTH(INDEX(Tendina_Data,SERVIZIO!$A$2)),1),"Settore",INDEX(Tendina_Settori,SERVIZIO!$A$3))&lt;&gt;"",INDEX(Tendina_Settori,SERVIZIO!$A$3)=$B587)=TRUE,GETPIVOTDATA(CONCATENATE(INDEX(Tendina_Indicatori_Grafico,SERVIZIO!$A$1)),$A$1,"Brand",$A587,"Data",DATE(YEAR(INDEX(Tendina_Data,SERVIZIO!$A$2)),MONTH(INDEX(Tendina_Data,SERVIZIO!$A$2)),1),"Settore",INDEX(Tendina_Settori,SERVIZIO!$A$3)),"")),"")</f>
        <v/>
      </c>
      <c r="AH587" s="31" t="str">
        <f ca="1">IF(AG587&lt;&gt;"",AG587-(COUNTIF($AG$4:AG587,AG587)/10000),"")</f>
        <v/>
      </c>
      <c r="AI587" s="31" t="str">
        <f t="shared" ca="1" si="29"/>
        <v/>
      </c>
      <c r="AJ587" s="31"/>
      <c r="AK587" s="31">
        <v>584</v>
      </c>
      <c r="AL587" s="31" t="str">
        <f t="shared" ca="1" si="27"/>
        <v/>
      </c>
      <c r="AM587" s="31" t="str">
        <f t="shared" ca="1" si="28"/>
        <v/>
      </c>
      <c r="AN587" s="31" t="str">
        <f ca="1">IF(INDEX(Tendina_Brand_per_Settore,SERVIZIO!$A$4)=$AL587,$AM587,"")</f>
        <v/>
      </c>
    </row>
    <row r="588" spans="33:40" x14ac:dyDescent="0.25">
      <c r="AG588" s="31" t="str">
        <f ca="1">IFERROR(IF(SERVIZIO!$A$3=1,IF(GETPIVOTDATA(CONCATENATE(INDEX(Tendina_Indicatori_Grafico,SERVIZIO!$A$1)),$A$1,"Brand",$A588,"Data",DATE(YEAR(INDEX(Tendina_Data,SERVIZIO!$A$2)),MONTH(INDEX(Tendina_Data,SERVIZIO!$A$2)),1),"Settore",$B588)&lt;&gt;"",GETPIVOTDATA(CONCATENATE(INDEX(Tendina_Indicatori_Grafico,SERVIZIO!$A$1)),$A$1,"Brand",$A588,"Data",DATE(YEAR(INDEX(Tendina_Data,SERVIZIO!$A$2)),MONTH(INDEX(Tendina_Data,SERVIZIO!$A$2)),1),"Settore",$B588),""),IF(AND(GETPIVOTDATA(CONCATENATE(INDEX(Tendina_Indicatori_Grafico,SERVIZIO!$A$1)),$A$1,"Brand",$A588,"Data",DATE(YEAR(INDEX(Tendina_Data,SERVIZIO!$A$2)),MONTH(INDEX(Tendina_Data,SERVIZIO!$A$2)),1),"Settore",INDEX(Tendina_Settori,SERVIZIO!$A$3))&lt;&gt;"",INDEX(Tendina_Settori,SERVIZIO!$A$3)=$B588)=TRUE,GETPIVOTDATA(CONCATENATE(INDEX(Tendina_Indicatori_Grafico,SERVIZIO!$A$1)),$A$1,"Brand",$A588,"Data",DATE(YEAR(INDEX(Tendina_Data,SERVIZIO!$A$2)),MONTH(INDEX(Tendina_Data,SERVIZIO!$A$2)),1),"Settore",INDEX(Tendina_Settori,SERVIZIO!$A$3)),"")),"")</f>
        <v/>
      </c>
      <c r="AH588" s="31" t="str">
        <f ca="1">IF(AG588&lt;&gt;"",AG588-(COUNTIF($AG$4:AG588,AG588)/10000),"")</f>
        <v/>
      </c>
      <c r="AI588" s="31" t="str">
        <f t="shared" ca="1" si="29"/>
        <v/>
      </c>
      <c r="AJ588" s="31"/>
      <c r="AK588" s="31">
        <v>585</v>
      </c>
      <c r="AL588" s="31" t="str">
        <f t="shared" ca="1" si="27"/>
        <v/>
      </c>
      <c r="AM588" s="31" t="str">
        <f t="shared" ca="1" si="28"/>
        <v/>
      </c>
      <c r="AN588" s="31" t="str">
        <f ca="1">IF(INDEX(Tendina_Brand_per_Settore,SERVIZIO!$A$4)=$AL588,$AM588,"")</f>
        <v/>
      </c>
    </row>
    <row r="589" spans="33:40" x14ac:dyDescent="0.25">
      <c r="AG589" s="31" t="str">
        <f ca="1">IFERROR(IF(SERVIZIO!$A$3=1,IF(GETPIVOTDATA(CONCATENATE(INDEX(Tendina_Indicatori_Grafico,SERVIZIO!$A$1)),$A$1,"Brand",$A589,"Data",DATE(YEAR(INDEX(Tendina_Data,SERVIZIO!$A$2)),MONTH(INDEX(Tendina_Data,SERVIZIO!$A$2)),1),"Settore",$B589)&lt;&gt;"",GETPIVOTDATA(CONCATENATE(INDEX(Tendina_Indicatori_Grafico,SERVIZIO!$A$1)),$A$1,"Brand",$A589,"Data",DATE(YEAR(INDEX(Tendina_Data,SERVIZIO!$A$2)),MONTH(INDEX(Tendina_Data,SERVIZIO!$A$2)),1),"Settore",$B589),""),IF(AND(GETPIVOTDATA(CONCATENATE(INDEX(Tendina_Indicatori_Grafico,SERVIZIO!$A$1)),$A$1,"Brand",$A589,"Data",DATE(YEAR(INDEX(Tendina_Data,SERVIZIO!$A$2)),MONTH(INDEX(Tendina_Data,SERVIZIO!$A$2)),1),"Settore",INDEX(Tendina_Settori,SERVIZIO!$A$3))&lt;&gt;"",INDEX(Tendina_Settori,SERVIZIO!$A$3)=$B589)=TRUE,GETPIVOTDATA(CONCATENATE(INDEX(Tendina_Indicatori_Grafico,SERVIZIO!$A$1)),$A$1,"Brand",$A589,"Data",DATE(YEAR(INDEX(Tendina_Data,SERVIZIO!$A$2)),MONTH(INDEX(Tendina_Data,SERVIZIO!$A$2)),1),"Settore",INDEX(Tendina_Settori,SERVIZIO!$A$3)),"")),"")</f>
        <v/>
      </c>
      <c r="AH589" s="31" t="str">
        <f ca="1">IF(AG589&lt;&gt;"",AG589-(COUNTIF($AG$4:AG589,AG589)/10000),"")</f>
        <v/>
      </c>
      <c r="AI589" s="31" t="str">
        <f t="shared" ca="1" si="29"/>
        <v/>
      </c>
      <c r="AJ589" s="31"/>
      <c r="AK589" s="31">
        <v>586</v>
      </c>
      <c r="AL589" s="31" t="str">
        <f t="shared" ca="1" si="27"/>
        <v/>
      </c>
      <c r="AM589" s="31" t="str">
        <f t="shared" ca="1" si="28"/>
        <v/>
      </c>
      <c r="AN589" s="31" t="str">
        <f ca="1">IF(INDEX(Tendina_Brand_per_Settore,SERVIZIO!$A$4)=$AL589,$AM589,"")</f>
        <v/>
      </c>
    </row>
    <row r="590" spans="33:40" x14ac:dyDescent="0.25">
      <c r="AG590" s="31" t="str">
        <f ca="1">IFERROR(IF(SERVIZIO!$A$3=1,IF(GETPIVOTDATA(CONCATENATE(INDEX(Tendina_Indicatori_Grafico,SERVIZIO!$A$1)),$A$1,"Brand",$A590,"Data",DATE(YEAR(INDEX(Tendina_Data,SERVIZIO!$A$2)),MONTH(INDEX(Tendina_Data,SERVIZIO!$A$2)),1),"Settore",$B590)&lt;&gt;"",GETPIVOTDATA(CONCATENATE(INDEX(Tendina_Indicatori_Grafico,SERVIZIO!$A$1)),$A$1,"Brand",$A590,"Data",DATE(YEAR(INDEX(Tendina_Data,SERVIZIO!$A$2)),MONTH(INDEX(Tendina_Data,SERVIZIO!$A$2)),1),"Settore",$B590),""),IF(AND(GETPIVOTDATA(CONCATENATE(INDEX(Tendina_Indicatori_Grafico,SERVIZIO!$A$1)),$A$1,"Brand",$A590,"Data",DATE(YEAR(INDEX(Tendina_Data,SERVIZIO!$A$2)),MONTH(INDEX(Tendina_Data,SERVIZIO!$A$2)),1),"Settore",INDEX(Tendina_Settori,SERVIZIO!$A$3))&lt;&gt;"",INDEX(Tendina_Settori,SERVIZIO!$A$3)=$B590)=TRUE,GETPIVOTDATA(CONCATENATE(INDEX(Tendina_Indicatori_Grafico,SERVIZIO!$A$1)),$A$1,"Brand",$A590,"Data",DATE(YEAR(INDEX(Tendina_Data,SERVIZIO!$A$2)),MONTH(INDEX(Tendina_Data,SERVIZIO!$A$2)),1),"Settore",INDEX(Tendina_Settori,SERVIZIO!$A$3)),"")),"")</f>
        <v/>
      </c>
      <c r="AH590" s="31" t="str">
        <f ca="1">IF(AG590&lt;&gt;"",AG590-(COUNTIF($AG$4:AG590,AG590)/10000),"")</f>
        <v/>
      </c>
      <c r="AI590" s="31" t="str">
        <f t="shared" ca="1" si="29"/>
        <v/>
      </c>
      <c r="AJ590" s="31"/>
      <c r="AK590" s="31">
        <v>587</v>
      </c>
      <c r="AL590" s="31" t="str">
        <f t="shared" ca="1" si="27"/>
        <v/>
      </c>
      <c r="AM590" s="31" t="str">
        <f t="shared" ca="1" si="28"/>
        <v/>
      </c>
      <c r="AN590" s="31" t="str">
        <f ca="1">IF(INDEX(Tendina_Brand_per_Settore,SERVIZIO!$A$4)=$AL590,$AM590,"")</f>
        <v/>
      </c>
    </row>
    <row r="591" spans="33:40" x14ac:dyDescent="0.25">
      <c r="AG591" s="31" t="str">
        <f ca="1">IFERROR(IF(SERVIZIO!$A$3=1,IF(GETPIVOTDATA(CONCATENATE(INDEX(Tendina_Indicatori_Grafico,SERVIZIO!$A$1)),$A$1,"Brand",$A591,"Data",DATE(YEAR(INDEX(Tendina_Data,SERVIZIO!$A$2)),MONTH(INDEX(Tendina_Data,SERVIZIO!$A$2)),1),"Settore",$B591)&lt;&gt;"",GETPIVOTDATA(CONCATENATE(INDEX(Tendina_Indicatori_Grafico,SERVIZIO!$A$1)),$A$1,"Brand",$A591,"Data",DATE(YEAR(INDEX(Tendina_Data,SERVIZIO!$A$2)),MONTH(INDEX(Tendina_Data,SERVIZIO!$A$2)),1),"Settore",$B591),""),IF(AND(GETPIVOTDATA(CONCATENATE(INDEX(Tendina_Indicatori_Grafico,SERVIZIO!$A$1)),$A$1,"Brand",$A591,"Data",DATE(YEAR(INDEX(Tendina_Data,SERVIZIO!$A$2)),MONTH(INDEX(Tendina_Data,SERVIZIO!$A$2)),1),"Settore",INDEX(Tendina_Settori,SERVIZIO!$A$3))&lt;&gt;"",INDEX(Tendina_Settori,SERVIZIO!$A$3)=$B591)=TRUE,GETPIVOTDATA(CONCATENATE(INDEX(Tendina_Indicatori_Grafico,SERVIZIO!$A$1)),$A$1,"Brand",$A591,"Data",DATE(YEAR(INDEX(Tendina_Data,SERVIZIO!$A$2)),MONTH(INDEX(Tendina_Data,SERVIZIO!$A$2)),1),"Settore",INDEX(Tendina_Settori,SERVIZIO!$A$3)),"")),"")</f>
        <v/>
      </c>
      <c r="AH591" s="31" t="str">
        <f ca="1">IF(AG591&lt;&gt;"",AG591-(COUNTIF($AG$4:AG591,AG591)/10000),"")</f>
        <v/>
      </c>
      <c r="AI591" s="31" t="str">
        <f t="shared" ca="1" si="29"/>
        <v/>
      </c>
      <c r="AJ591" s="31"/>
      <c r="AK591" s="31">
        <v>588</v>
      </c>
      <c r="AL591" s="31" t="str">
        <f t="shared" ca="1" si="27"/>
        <v/>
      </c>
      <c r="AM591" s="31" t="str">
        <f t="shared" ca="1" si="28"/>
        <v/>
      </c>
      <c r="AN591" s="31" t="str">
        <f ca="1">IF(INDEX(Tendina_Brand_per_Settore,SERVIZIO!$A$4)=$AL591,$AM591,"")</f>
        <v/>
      </c>
    </row>
    <row r="592" spans="33:40" x14ac:dyDescent="0.25">
      <c r="AG592" s="31" t="str">
        <f ca="1">IFERROR(IF(SERVIZIO!$A$3=1,IF(GETPIVOTDATA(CONCATENATE(INDEX(Tendina_Indicatori_Grafico,SERVIZIO!$A$1)),$A$1,"Brand",$A592,"Data",DATE(YEAR(INDEX(Tendina_Data,SERVIZIO!$A$2)),MONTH(INDEX(Tendina_Data,SERVIZIO!$A$2)),1),"Settore",$B592)&lt;&gt;"",GETPIVOTDATA(CONCATENATE(INDEX(Tendina_Indicatori_Grafico,SERVIZIO!$A$1)),$A$1,"Brand",$A592,"Data",DATE(YEAR(INDEX(Tendina_Data,SERVIZIO!$A$2)),MONTH(INDEX(Tendina_Data,SERVIZIO!$A$2)),1),"Settore",$B592),""),IF(AND(GETPIVOTDATA(CONCATENATE(INDEX(Tendina_Indicatori_Grafico,SERVIZIO!$A$1)),$A$1,"Brand",$A592,"Data",DATE(YEAR(INDEX(Tendina_Data,SERVIZIO!$A$2)),MONTH(INDEX(Tendina_Data,SERVIZIO!$A$2)),1),"Settore",INDEX(Tendina_Settori,SERVIZIO!$A$3))&lt;&gt;"",INDEX(Tendina_Settori,SERVIZIO!$A$3)=$B592)=TRUE,GETPIVOTDATA(CONCATENATE(INDEX(Tendina_Indicatori_Grafico,SERVIZIO!$A$1)),$A$1,"Brand",$A592,"Data",DATE(YEAR(INDEX(Tendina_Data,SERVIZIO!$A$2)),MONTH(INDEX(Tendina_Data,SERVIZIO!$A$2)),1),"Settore",INDEX(Tendina_Settori,SERVIZIO!$A$3)),"")),"")</f>
        <v/>
      </c>
      <c r="AH592" s="31" t="str">
        <f ca="1">IF(AG592&lt;&gt;"",AG592-(COUNTIF($AG$4:AG592,AG592)/10000),"")</f>
        <v/>
      </c>
      <c r="AI592" s="31" t="str">
        <f t="shared" ca="1" si="29"/>
        <v/>
      </c>
      <c r="AJ592" s="31"/>
      <c r="AK592" s="31">
        <v>589</v>
      </c>
      <c r="AL592" s="31" t="str">
        <f t="shared" ca="1" si="27"/>
        <v/>
      </c>
      <c r="AM592" s="31" t="str">
        <f t="shared" ca="1" si="28"/>
        <v/>
      </c>
      <c r="AN592" s="31" t="str">
        <f ca="1">IF(INDEX(Tendina_Brand_per_Settore,SERVIZIO!$A$4)=$AL592,$AM592,"")</f>
        <v/>
      </c>
    </row>
    <row r="593" spans="33:40" x14ac:dyDescent="0.25">
      <c r="AG593" s="31" t="str">
        <f ca="1">IFERROR(IF(SERVIZIO!$A$3=1,IF(GETPIVOTDATA(CONCATENATE(INDEX(Tendina_Indicatori_Grafico,SERVIZIO!$A$1)),$A$1,"Brand",$A593,"Data",DATE(YEAR(INDEX(Tendina_Data,SERVIZIO!$A$2)),MONTH(INDEX(Tendina_Data,SERVIZIO!$A$2)),1),"Settore",$B593)&lt;&gt;"",GETPIVOTDATA(CONCATENATE(INDEX(Tendina_Indicatori_Grafico,SERVIZIO!$A$1)),$A$1,"Brand",$A593,"Data",DATE(YEAR(INDEX(Tendina_Data,SERVIZIO!$A$2)),MONTH(INDEX(Tendina_Data,SERVIZIO!$A$2)),1),"Settore",$B593),""),IF(AND(GETPIVOTDATA(CONCATENATE(INDEX(Tendina_Indicatori_Grafico,SERVIZIO!$A$1)),$A$1,"Brand",$A593,"Data",DATE(YEAR(INDEX(Tendina_Data,SERVIZIO!$A$2)),MONTH(INDEX(Tendina_Data,SERVIZIO!$A$2)),1),"Settore",INDEX(Tendina_Settori,SERVIZIO!$A$3))&lt;&gt;"",INDEX(Tendina_Settori,SERVIZIO!$A$3)=$B593)=TRUE,GETPIVOTDATA(CONCATENATE(INDEX(Tendina_Indicatori_Grafico,SERVIZIO!$A$1)),$A$1,"Brand",$A593,"Data",DATE(YEAR(INDEX(Tendina_Data,SERVIZIO!$A$2)),MONTH(INDEX(Tendina_Data,SERVIZIO!$A$2)),1),"Settore",INDEX(Tendina_Settori,SERVIZIO!$A$3)),"")),"")</f>
        <v/>
      </c>
      <c r="AH593" s="31" t="str">
        <f ca="1">IF(AG593&lt;&gt;"",AG593-(COUNTIF($AG$4:AG593,AG593)/10000),"")</f>
        <v/>
      </c>
      <c r="AI593" s="31" t="str">
        <f t="shared" ca="1" si="29"/>
        <v/>
      </c>
      <c r="AJ593" s="31"/>
      <c r="AK593" s="31">
        <v>590</v>
      </c>
      <c r="AL593" s="31" t="str">
        <f t="shared" ca="1" si="27"/>
        <v/>
      </c>
      <c r="AM593" s="31" t="str">
        <f t="shared" ca="1" si="28"/>
        <v/>
      </c>
      <c r="AN593" s="31" t="str">
        <f ca="1">IF(INDEX(Tendina_Brand_per_Settore,SERVIZIO!$A$4)=$AL593,$AM593,"")</f>
        <v/>
      </c>
    </row>
    <row r="594" spans="33:40" x14ac:dyDescent="0.25">
      <c r="AG594" s="31" t="str">
        <f ca="1">IFERROR(IF(SERVIZIO!$A$3=1,IF(GETPIVOTDATA(CONCATENATE(INDEX(Tendina_Indicatori_Grafico,SERVIZIO!$A$1)),$A$1,"Brand",$A594,"Data",DATE(YEAR(INDEX(Tendina_Data,SERVIZIO!$A$2)),MONTH(INDEX(Tendina_Data,SERVIZIO!$A$2)),1),"Settore",$B594)&lt;&gt;"",GETPIVOTDATA(CONCATENATE(INDEX(Tendina_Indicatori_Grafico,SERVIZIO!$A$1)),$A$1,"Brand",$A594,"Data",DATE(YEAR(INDEX(Tendina_Data,SERVIZIO!$A$2)),MONTH(INDEX(Tendina_Data,SERVIZIO!$A$2)),1),"Settore",$B594),""),IF(AND(GETPIVOTDATA(CONCATENATE(INDEX(Tendina_Indicatori_Grafico,SERVIZIO!$A$1)),$A$1,"Brand",$A594,"Data",DATE(YEAR(INDEX(Tendina_Data,SERVIZIO!$A$2)),MONTH(INDEX(Tendina_Data,SERVIZIO!$A$2)),1),"Settore",INDEX(Tendina_Settori,SERVIZIO!$A$3))&lt;&gt;"",INDEX(Tendina_Settori,SERVIZIO!$A$3)=$B594)=TRUE,GETPIVOTDATA(CONCATENATE(INDEX(Tendina_Indicatori_Grafico,SERVIZIO!$A$1)),$A$1,"Brand",$A594,"Data",DATE(YEAR(INDEX(Tendina_Data,SERVIZIO!$A$2)),MONTH(INDEX(Tendina_Data,SERVIZIO!$A$2)),1),"Settore",INDEX(Tendina_Settori,SERVIZIO!$A$3)),"")),"")</f>
        <v/>
      </c>
      <c r="AH594" s="31" t="str">
        <f ca="1">IF(AG594&lt;&gt;"",AG594-(COUNTIF($AG$4:AG594,AG594)/10000),"")</f>
        <v/>
      </c>
      <c r="AI594" s="31" t="str">
        <f t="shared" ca="1" si="29"/>
        <v/>
      </c>
      <c r="AJ594" s="31"/>
      <c r="AK594" s="31">
        <v>591</v>
      </c>
      <c r="AL594" s="31" t="str">
        <f t="shared" ca="1" si="27"/>
        <v/>
      </c>
      <c r="AM594" s="31" t="str">
        <f t="shared" ca="1" si="28"/>
        <v/>
      </c>
      <c r="AN594" s="31" t="str">
        <f ca="1">IF(INDEX(Tendina_Brand_per_Settore,SERVIZIO!$A$4)=$AL594,$AM594,"")</f>
        <v/>
      </c>
    </row>
    <row r="595" spans="33:40" x14ac:dyDescent="0.25">
      <c r="AG595" s="31" t="str">
        <f ca="1">IFERROR(IF(SERVIZIO!$A$3=1,IF(GETPIVOTDATA(CONCATENATE(INDEX(Tendina_Indicatori_Grafico,SERVIZIO!$A$1)),$A$1,"Brand",$A595,"Data",DATE(YEAR(INDEX(Tendina_Data,SERVIZIO!$A$2)),MONTH(INDEX(Tendina_Data,SERVIZIO!$A$2)),1),"Settore",$B595)&lt;&gt;"",GETPIVOTDATA(CONCATENATE(INDEX(Tendina_Indicatori_Grafico,SERVIZIO!$A$1)),$A$1,"Brand",$A595,"Data",DATE(YEAR(INDEX(Tendina_Data,SERVIZIO!$A$2)),MONTH(INDEX(Tendina_Data,SERVIZIO!$A$2)),1),"Settore",$B595),""),IF(AND(GETPIVOTDATA(CONCATENATE(INDEX(Tendina_Indicatori_Grafico,SERVIZIO!$A$1)),$A$1,"Brand",$A595,"Data",DATE(YEAR(INDEX(Tendina_Data,SERVIZIO!$A$2)),MONTH(INDEX(Tendina_Data,SERVIZIO!$A$2)),1),"Settore",INDEX(Tendina_Settori,SERVIZIO!$A$3))&lt;&gt;"",INDEX(Tendina_Settori,SERVIZIO!$A$3)=$B595)=TRUE,GETPIVOTDATA(CONCATENATE(INDEX(Tendina_Indicatori_Grafico,SERVIZIO!$A$1)),$A$1,"Brand",$A595,"Data",DATE(YEAR(INDEX(Tendina_Data,SERVIZIO!$A$2)),MONTH(INDEX(Tendina_Data,SERVIZIO!$A$2)),1),"Settore",INDEX(Tendina_Settori,SERVIZIO!$A$3)),"")),"")</f>
        <v/>
      </c>
      <c r="AH595" s="31" t="str">
        <f ca="1">IF(AG595&lt;&gt;"",AG595-(COUNTIF($AG$4:AG595,AG595)/10000),"")</f>
        <v/>
      </c>
      <c r="AI595" s="31" t="str">
        <f t="shared" ca="1" si="29"/>
        <v/>
      </c>
      <c r="AJ595" s="31"/>
      <c r="AK595" s="31">
        <v>592</v>
      </c>
      <c r="AL595" s="31" t="str">
        <f t="shared" ca="1" si="27"/>
        <v/>
      </c>
      <c r="AM595" s="31" t="str">
        <f t="shared" ca="1" si="28"/>
        <v/>
      </c>
      <c r="AN595" s="31" t="str">
        <f ca="1">IF(INDEX(Tendina_Brand_per_Settore,SERVIZIO!$A$4)=$AL595,$AM595,"")</f>
        <v/>
      </c>
    </row>
    <row r="596" spans="33:40" x14ac:dyDescent="0.25">
      <c r="AG596" s="31" t="str">
        <f ca="1">IFERROR(IF(SERVIZIO!$A$3=1,IF(GETPIVOTDATA(CONCATENATE(INDEX(Tendina_Indicatori_Grafico,SERVIZIO!$A$1)),$A$1,"Brand",$A596,"Data",DATE(YEAR(INDEX(Tendina_Data,SERVIZIO!$A$2)),MONTH(INDEX(Tendina_Data,SERVIZIO!$A$2)),1),"Settore",$B596)&lt;&gt;"",GETPIVOTDATA(CONCATENATE(INDEX(Tendina_Indicatori_Grafico,SERVIZIO!$A$1)),$A$1,"Brand",$A596,"Data",DATE(YEAR(INDEX(Tendina_Data,SERVIZIO!$A$2)),MONTH(INDEX(Tendina_Data,SERVIZIO!$A$2)),1),"Settore",$B596),""),IF(AND(GETPIVOTDATA(CONCATENATE(INDEX(Tendina_Indicatori_Grafico,SERVIZIO!$A$1)),$A$1,"Brand",$A596,"Data",DATE(YEAR(INDEX(Tendina_Data,SERVIZIO!$A$2)),MONTH(INDEX(Tendina_Data,SERVIZIO!$A$2)),1),"Settore",INDEX(Tendina_Settori,SERVIZIO!$A$3))&lt;&gt;"",INDEX(Tendina_Settori,SERVIZIO!$A$3)=$B596)=TRUE,GETPIVOTDATA(CONCATENATE(INDEX(Tendina_Indicatori_Grafico,SERVIZIO!$A$1)),$A$1,"Brand",$A596,"Data",DATE(YEAR(INDEX(Tendina_Data,SERVIZIO!$A$2)),MONTH(INDEX(Tendina_Data,SERVIZIO!$A$2)),1),"Settore",INDEX(Tendina_Settori,SERVIZIO!$A$3)),"")),"")</f>
        <v/>
      </c>
      <c r="AH596" s="31" t="str">
        <f ca="1">IF(AG596&lt;&gt;"",AG596-(COUNTIF($AG$4:AG596,AG596)/10000),"")</f>
        <v/>
      </c>
      <c r="AI596" s="31" t="str">
        <f t="shared" ca="1" si="29"/>
        <v/>
      </c>
      <c r="AJ596" s="31"/>
      <c r="AK596" s="31">
        <v>593</v>
      </c>
      <c r="AL596" s="31" t="str">
        <f t="shared" ca="1" si="27"/>
        <v/>
      </c>
      <c r="AM596" s="31" t="str">
        <f t="shared" ca="1" si="28"/>
        <v/>
      </c>
      <c r="AN596" s="31" t="str">
        <f ca="1">IF(INDEX(Tendina_Brand_per_Settore,SERVIZIO!$A$4)=$AL596,$AM596,"")</f>
        <v/>
      </c>
    </row>
    <row r="597" spans="33:40" x14ac:dyDescent="0.25">
      <c r="AG597" s="31" t="str">
        <f ca="1">IFERROR(IF(SERVIZIO!$A$3=1,IF(GETPIVOTDATA(CONCATENATE(INDEX(Tendina_Indicatori_Grafico,SERVIZIO!$A$1)),$A$1,"Brand",$A597,"Data",DATE(YEAR(INDEX(Tendina_Data,SERVIZIO!$A$2)),MONTH(INDEX(Tendina_Data,SERVIZIO!$A$2)),1),"Settore",$B597)&lt;&gt;"",GETPIVOTDATA(CONCATENATE(INDEX(Tendina_Indicatori_Grafico,SERVIZIO!$A$1)),$A$1,"Brand",$A597,"Data",DATE(YEAR(INDEX(Tendina_Data,SERVIZIO!$A$2)),MONTH(INDEX(Tendina_Data,SERVIZIO!$A$2)),1),"Settore",$B597),""),IF(AND(GETPIVOTDATA(CONCATENATE(INDEX(Tendina_Indicatori_Grafico,SERVIZIO!$A$1)),$A$1,"Brand",$A597,"Data",DATE(YEAR(INDEX(Tendina_Data,SERVIZIO!$A$2)),MONTH(INDEX(Tendina_Data,SERVIZIO!$A$2)),1),"Settore",INDEX(Tendina_Settori,SERVIZIO!$A$3))&lt;&gt;"",INDEX(Tendina_Settori,SERVIZIO!$A$3)=$B597)=TRUE,GETPIVOTDATA(CONCATENATE(INDEX(Tendina_Indicatori_Grafico,SERVIZIO!$A$1)),$A$1,"Brand",$A597,"Data",DATE(YEAR(INDEX(Tendina_Data,SERVIZIO!$A$2)),MONTH(INDEX(Tendina_Data,SERVIZIO!$A$2)),1),"Settore",INDEX(Tendina_Settori,SERVIZIO!$A$3)),"")),"")</f>
        <v/>
      </c>
      <c r="AH597" s="31" t="str">
        <f ca="1">IF(AG597&lt;&gt;"",AG597-(COUNTIF($AG$4:AG597,AG597)/10000),"")</f>
        <v/>
      </c>
      <c r="AI597" s="31" t="str">
        <f t="shared" ca="1" si="29"/>
        <v/>
      </c>
      <c r="AJ597" s="31"/>
      <c r="AK597" s="31">
        <v>594</v>
      </c>
      <c r="AL597" s="31" t="str">
        <f t="shared" ca="1" si="27"/>
        <v/>
      </c>
      <c r="AM597" s="31" t="str">
        <f t="shared" ca="1" si="28"/>
        <v/>
      </c>
      <c r="AN597" s="31" t="str">
        <f ca="1">IF(INDEX(Tendina_Brand_per_Settore,SERVIZIO!$A$4)=$AL597,$AM597,"")</f>
        <v/>
      </c>
    </row>
    <row r="598" spans="33:40" x14ac:dyDescent="0.25">
      <c r="AG598" s="31" t="str">
        <f ca="1">IFERROR(IF(SERVIZIO!$A$3=1,IF(GETPIVOTDATA(CONCATENATE(INDEX(Tendina_Indicatori_Grafico,SERVIZIO!$A$1)),$A$1,"Brand",$A598,"Data",DATE(YEAR(INDEX(Tendina_Data,SERVIZIO!$A$2)),MONTH(INDEX(Tendina_Data,SERVIZIO!$A$2)),1),"Settore",$B598)&lt;&gt;"",GETPIVOTDATA(CONCATENATE(INDEX(Tendina_Indicatori_Grafico,SERVIZIO!$A$1)),$A$1,"Brand",$A598,"Data",DATE(YEAR(INDEX(Tendina_Data,SERVIZIO!$A$2)),MONTH(INDEX(Tendina_Data,SERVIZIO!$A$2)),1),"Settore",$B598),""),IF(AND(GETPIVOTDATA(CONCATENATE(INDEX(Tendina_Indicatori_Grafico,SERVIZIO!$A$1)),$A$1,"Brand",$A598,"Data",DATE(YEAR(INDEX(Tendina_Data,SERVIZIO!$A$2)),MONTH(INDEX(Tendina_Data,SERVIZIO!$A$2)),1),"Settore",INDEX(Tendina_Settori,SERVIZIO!$A$3))&lt;&gt;"",INDEX(Tendina_Settori,SERVIZIO!$A$3)=$B598)=TRUE,GETPIVOTDATA(CONCATENATE(INDEX(Tendina_Indicatori_Grafico,SERVIZIO!$A$1)),$A$1,"Brand",$A598,"Data",DATE(YEAR(INDEX(Tendina_Data,SERVIZIO!$A$2)),MONTH(INDEX(Tendina_Data,SERVIZIO!$A$2)),1),"Settore",INDEX(Tendina_Settori,SERVIZIO!$A$3)),"")),"")</f>
        <v/>
      </c>
      <c r="AH598" s="31" t="str">
        <f ca="1">IF(AG598&lt;&gt;"",AG598-(COUNTIF($AG$4:AG598,AG598)/10000),"")</f>
        <v/>
      </c>
      <c r="AI598" s="31" t="str">
        <f t="shared" ca="1" si="29"/>
        <v/>
      </c>
      <c r="AJ598" s="31"/>
      <c r="AK598" s="31">
        <v>595</v>
      </c>
      <c r="AL598" s="31" t="str">
        <f t="shared" ca="1" si="27"/>
        <v/>
      </c>
      <c r="AM598" s="31" t="str">
        <f t="shared" ca="1" si="28"/>
        <v/>
      </c>
      <c r="AN598" s="31" t="str">
        <f ca="1">IF(INDEX(Tendina_Brand_per_Settore,SERVIZIO!$A$4)=$AL598,$AM598,"")</f>
        <v/>
      </c>
    </row>
    <row r="599" spans="33:40" x14ac:dyDescent="0.25">
      <c r="AG599" s="31" t="str">
        <f ca="1">IFERROR(IF(SERVIZIO!$A$3=1,IF(GETPIVOTDATA(CONCATENATE(INDEX(Tendina_Indicatori_Grafico,SERVIZIO!$A$1)),$A$1,"Brand",$A599,"Data",DATE(YEAR(INDEX(Tendina_Data,SERVIZIO!$A$2)),MONTH(INDEX(Tendina_Data,SERVIZIO!$A$2)),1),"Settore",$B599)&lt;&gt;"",GETPIVOTDATA(CONCATENATE(INDEX(Tendina_Indicatori_Grafico,SERVIZIO!$A$1)),$A$1,"Brand",$A599,"Data",DATE(YEAR(INDEX(Tendina_Data,SERVIZIO!$A$2)),MONTH(INDEX(Tendina_Data,SERVIZIO!$A$2)),1),"Settore",$B599),""),IF(AND(GETPIVOTDATA(CONCATENATE(INDEX(Tendina_Indicatori_Grafico,SERVIZIO!$A$1)),$A$1,"Brand",$A599,"Data",DATE(YEAR(INDEX(Tendina_Data,SERVIZIO!$A$2)),MONTH(INDEX(Tendina_Data,SERVIZIO!$A$2)),1),"Settore",INDEX(Tendina_Settori,SERVIZIO!$A$3))&lt;&gt;"",INDEX(Tendina_Settori,SERVIZIO!$A$3)=$B599)=TRUE,GETPIVOTDATA(CONCATENATE(INDEX(Tendina_Indicatori_Grafico,SERVIZIO!$A$1)),$A$1,"Brand",$A599,"Data",DATE(YEAR(INDEX(Tendina_Data,SERVIZIO!$A$2)),MONTH(INDEX(Tendina_Data,SERVIZIO!$A$2)),1),"Settore",INDEX(Tendina_Settori,SERVIZIO!$A$3)),"")),"")</f>
        <v/>
      </c>
      <c r="AH599" s="31" t="str">
        <f ca="1">IF(AG599&lt;&gt;"",AG599-(COUNTIF($AG$4:AG599,AG599)/10000),"")</f>
        <v/>
      </c>
      <c r="AI599" s="31" t="str">
        <f t="shared" ca="1" si="29"/>
        <v/>
      </c>
      <c r="AJ599" s="31"/>
      <c r="AK599" s="31">
        <v>596</v>
      </c>
      <c r="AL599" s="31" t="str">
        <f t="shared" ca="1" si="27"/>
        <v/>
      </c>
      <c r="AM599" s="31" t="str">
        <f t="shared" ca="1" si="28"/>
        <v/>
      </c>
      <c r="AN599" s="31" t="str">
        <f ca="1">IF(INDEX(Tendina_Brand_per_Settore,SERVIZIO!$A$4)=$AL599,$AM599,"")</f>
        <v/>
      </c>
    </row>
    <row r="600" spans="33:40" x14ac:dyDescent="0.25">
      <c r="AG600" s="31" t="str">
        <f ca="1">IFERROR(IF(SERVIZIO!$A$3=1,IF(GETPIVOTDATA(CONCATENATE(INDEX(Tendina_Indicatori_Grafico,SERVIZIO!$A$1)),$A$1,"Brand",$A600,"Data",DATE(YEAR(INDEX(Tendina_Data,SERVIZIO!$A$2)),MONTH(INDEX(Tendina_Data,SERVIZIO!$A$2)),1),"Settore",$B600)&lt;&gt;"",GETPIVOTDATA(CONCATENATE(INDEX(Tendina_Indicatori_Grafico,SERVIZIO!$A$1)),$A$1,"Brand",$A600,"Data",DATE(YEAR(INDEX(Tendina_Data,SERVIZIO!$A$2)),MONTH(INDEX(Tendina_Data,SERVIZIO!$A$2)),1),"Settore",$B600),""),IF(AND(GETPIVOTDATA(CONCATENATE(INDEX(Tendina_Indicatori_Grafico,SERVIZIO!$A$1)),$A$1,"Brand",$A600,"Data",DATE(YEAR(INDEX(Tendina_Data,SERVIZIO!$A$2)),MONTH(INDEX(Tendina_Data,SERVIZIO!$A$2)),1),"Settore",INDEX(Tendina_Settori,SERVIZIO!$A$3))&lt;&gt;"",INDEX(Tendina_Settori,SERVIZIO!$A$3)=$B600)=TRUE,GETPIVOTDATA(CONCATENATE(INDEX(Tendina_Indicatori_Grafico,SERVIZIO!$A$1)),$A$1,"Brand",$A600,"Data",DATE(YEAR(INDEX(Tendina_Data,SERVIZIO!$A$2)),MONTH(INDEX(Tendina_Data,SERVIZIO!$A$2)),1),"Settore",INDEX(Tendina_Settori,SERVIZIO!$A$3)),"")),"")</f>
        <v/>
      </c>
      <c r="AH600" s="31" t="str">
        <f ca="1">IF(AG600&lt;&gt;"",AG600-(COUNTIF($AG$4:AG600,AG600)/10000),"")</f>
        <v/>
      </c>
      <c r="AI600" s="31" t="str">
        <f t="shared" ca="1" si="29"/>
        <v/>
      </c>
      <c r="AJ600" s="31"/>
      <c r="AK600" s="31">
        <v>597</v>
      </c>
      <c r="AL600" s="31" t="str">
        <f t="shared" ca="1" si="27"/>
        <v/>
      </c>
      <c r="AM600" s="31" t="str">
        <f t="shared" ca="1" si="28"/>
        <v/>
      </c>
      <c r="AN600" s="31" t="str">
        <f ca="1">IF(INDEX(Tendina_Brand_per_Settore,SERVIZIO!$A$4)=$AL600,$AM600,"")</f>
        <v/>
      </c>
    </row>
    <row r="601" spans="33:40" x14ac:dyDescent="0.25">
      <c r="AG601" s="31" t="str">
        <f ca="1">IFERROR(IF(SERVIZIO!$A$3=1,IF(GETPIVOTDATA(CONCATENATE(INDEX(Tendina_Indicatori_Grafico,SERVIZIO!$A$1)),$A$1,"Brand",$A601,"Data",DATE(YEAR(INDEX(Tendina_Data,SERVIZIO!$A$2)),MONTH(INDEX(Tendina_Data,SERVIZIO!$A$2)),1),"Settore",$B601)&lt;&gt;"",GETPIVOTDATA(CONCATENATE(INDEX(Tendina_Indicatori_Grafico,SERVIZIO!$A$1)),$A$1,"Brand",$A601,"Data",DATE(YEAR(INDEX(Tendina_Data,SERVIZIO!$A$2)),MONTH(INDEX(Tendina_Data,SERVIZIO!$A$2)),1),"Settore",$B601),""),IF(AND(GETPIVOTDATA(CONCATENATE(INDEX(Tendina_Indicatori_Grafico,SERVIZIO!$A$1)),$A$1,"Brand",$A601,"Data",DATE(YEAR(INDEX(Tendina_Data,SERVIZIO!$A$2)),MONTH(INDEX(Tendina_Data,SERVIZIO!$A$2)),1),"Settore",INDEX(Tendina_Settori,SERVIZIO!$A$3))&lt;&gt;"",INDEX(Tendina_Settori,SERVIZIO!$A$3)=$B601)=TRUE,GETPIVOTDATA(CONCATENATE(INDEX(Tendina_Indicatori_Grafico,SERVIZIO!$A$1)),$A$1,"Brand",$A601,"Data",DATE(YEAR(INDEX(Tendina_Data,SERVIZIO!$A$2)),MONTH(INDEX(Tendina_Data,SERVIZIO!$A$2)),1),"Settore",INDEX(Tendina_Settori,SERVIZIO!$A$3)),"")),"")</f>
        <v/>
      </c>
      <c r="AH601" s="31" t="str">
        <f ca="1">IF(AG601&lt;&gt;"",AG601-(COUNTIF($AG$4:AG601,AG601)/10000),"")</f>
        <v/>
      </c>
      <c r="AI601" s="31" t="str">
        <f t="shared" ca="1" si="29"/>
        <v/>
      </c>
      <c r="AJ601" s="31"/>
      <c r="AK601" s="31">
        <v>598</v>
      </c>
      <c r="AL601" s="31" t="str">
        <f t="shared" ca="1" si="27"/>
        <v/>
      </c>
      <c r="AM601" s="31" t="str">
        <f t="shared" ca="1" si="28"/>
        <v/>
      </c>
      <c r="AN601" s="31" t="str">
        <f ca="1">IF(INDEX(Tendina_Brand_per_Settore,SERVIZIO!$A$4)=$AL601,$AM601,"")</f>
        <v/>
      </c>
    </row>
    <row r="602" spans="33:40" x14ac:dyDescent="0.25">
      <c r="AG602" s="31" t="str">
        <f ca="1">IFERROR(IF(SERVIZIO!$A$3=1,IF(GETPIVOTDATA(CONCATENATE(INDEX(Tendina_Indicatori_Grafico,SERVIZIO!$A$1)),$A$1,"Brand",$A602,"Data",DATE(YEAR(INDEX(Tendina_Data,SERVIZIO!$A$2)),MONTH(INDEX(Tendina_Data,SERVIZIO!$A$2)),1),"Settore",$B602)&lt;&gt;"",GETPIVOTDATA(CONCATENATE(INDEX(Tendina_Indicatori_Grafico,SERVIZIO!$A$1)),$A$1,"Brand",$A602,"Data",DATE(YEAR(INDEX(Tendina_Data,SERVIZIO!$A$2)),MONTH(INDEX(Tendina_Data,SERVIZIO!$A$2)),1),"Settore",$B602),""),IF(AND(GETPIVOTDATA(CONCATENATE(INDEX(Tendina_Indicatori_Grafico,SERVIZIO!$A$1)),$A$1,"Brand",$A602,"Data",DATE(YEAR(INDEX(Tendina_Data,SERVIZIO!$A$2)),MONTH(INDEX(Tendina_Data,SERVIZIO!$A$2)),1),"Settore",INDEX(Tendina_Settori,SERVIZIO!$A$3))&lt;&gt;"",INDEX(Tendina_Settori,SERVIZIO!$A$3)=$B602)=TRUE,GETPIVOTDATA(CONCATENATE(INDEX(Tendina_Indicatori_Grafico,SERVIZIO!$A$1)),$A$1,"Brand",$A602,"Data",DATE(YEAR(INDEX(Tendina_Data,SERVIZIO!$A$2)),MONTH(INDEX(Tendina_Data,SERVIZIO!$A$2)),1),"Settore",INDEX(Tendina_Settori,SERVIZIO!$A$3)),"")),"")</f>
        <v/>
      </c>
      <c r="AH602" s="31" t="str">
        <f ca="1">IF(AG602&lt;&gt;"",AG602-(COUNTIF($AG$4:AG602,AG602)/10000),"")</f>
        <v/>
      </c>
      <c r="AI602" s="31" t="str">
        <f t="shared" ca="1" si="29"/>
        <v/>
      </c>
      <c r="AJ602" s="31"/>
      <c r="AK602" s="31">
        <v>599</v>
      </c>
      <c r="AL602" s="31" t="str">
        <f t="shared" ca="1" si="27"/>
        <v/>
      </c>
      <c r="AM602" s="31" t="str">
        <f t="shared" ca="1" si="28"/>
        <v/>
      </c>
      <c r="AN602" s="31" t="str">
        <f ca="1">IF(INDEX(Tendina_Brand_per_Settore,SERVIZIO!$A$4)=$AL602,$AM602,"")</f>
        <v/>
      </c>
    </row>
    <row r="603" spans="33:40" x14ac:dyDescent="0.25">
      <c r="AG603" s="31" t="str">
        <f ca="1">IFERROR(IF(SERVIZIO!$A$3=1,IF(GETPIVOTDATA(CONCATENATE(INDEX(Tendina_Indicatori_Grafico,SERVIZIO!$A$1)),$A$1,"Brand",$A603,"Data",DATE(YEAR(INDEX(Tendina_Data,SERVIZIO!$A$2)),MONTH(INDEX(Tendina_Data,SERVIZIO!$A$2)),1),"Settore",$B603)&lt;&gt;"",GETPIVOTDATA(CONCATENATE(INDEX(Tendina_Indicatori_Grafico,SERVIZIO!$A$1)),$A$1,"Brand",$A603,"Data",DATE(YEAR(INDEX(Tendina_Data,SERVIZIO!$A$2)),MONTH(INDEX(Tendina_Data,SERVIZIO!$A$2)),1),"Settore",$B603),""),IF(AND(GETPIVOTDATA(CONCATENATE(INDEX(Tendina_Indicatori_Grafico,SERVIZIO!$A$1)),$A$1,"Brand",$A603,"Data",DATE(YEAR(INDEX(Tendina_Data,SERVIZIO!$A$2)),MONTH(INDEX(Tendina_Data,SERVIZIO!$A$2)),1),"Settore",INDEX(Tendina_Settori,SERVIZIO!$A$3))&lt;&gt;"",INDEX(Tendina_Settori,SERVIZIO!$A$3)=$B603)=TRUE,GETPIVOTDATA(CONCATENATE(INDEX(Tendina_Indicatori_Grafico,SERVIZIO!$A$1)),$A$1,"Brand",$A603,"Data",DATE(YEAR(INDEX(Tendina_Data,SERVIZIO!$A$2)),MONTH(INDEX(Tendina_Data,SERVIZIO!$A$2)),1),"Settore",INDEX(Tendina_Settori,SERVIZIO!$A$3)),"")),"")</f>
        <v/>
      </c>
      <c r="AH603" s="31" t="str">
        <f ca="1">IF(AG603&lt;&gt;"",AG603-(COUNTIF($AG$4:AG603,AG603)/10000),"")</f>
        <v/>
      </c>
      <c r="AI603" s="31" t="str">
        <f t="shared" ca="1" si="29"/>
        <v/>
      </c>
      <c r="AJ603" s="31"/>
      <c r="AK603" s="31">
        <v>600</v>
      </c>
      <c r="AL603" s="31" t="str">
        <f t="shared" ca="1" si="27"/>
        <v/>
      </c>
      <c r="AM603" s="31" t="str">
        <f t="shared" ca="1" si="28"/>
        <v/>
      </c>
      <c r="AN603" s="31" t="str">
        <f ca="1">IF(INDEX(Tendina_Brand_per_Settore,SERVIZIO!$A$4)=$AL603,$AM603,"")</f>
        <v/>
      </c>
    </row>
    <row r="604" spans="33:40" x14ac:dyDescent="0.25">
      <c r="AG604" s="31" t="str">
        <f ca="1">IFERROR(IF(SERVIZIO!$A$3=1,IF(GETPIVOTDATA(CONCATENATE(INDEX(Tendina_Indicatori_Grafico,SERVIZIO!$A$1)),$A$1,"Brand",$A604,"Data",DATE(YEAR(INDEX(Tendina_Data,SERVIZIO!$A$2)),MONTH(INDEX(Tendina_Data,SERVIZIO!$A$2)),1),"Settore",$B604)&lt;&gt;"",GETPIVOTDATA(CONCATENATE(INDEX(Tendina_Indicatori_Grafico,SERVIZIO!$A$1)),$A$1,"Brand",$A604,"Data",DATE(YEAR(INDEX(Tendina_Data,SERVIZIO!$A$2)),MONTH(INDEX(Tendina_Data,SERVIZIO!$A$2)),1),"Settore",$B604),""),IF(AND(GETPIVOTDATA(CONCATENATE(INDEX(Tendina_Indicatori_Grafico,SERVIZIO!$A$1)),$A$1,"Brand",$A604,"Data",DATE(YEAR(INDEX(Tendina_Data,SERVIZIO!$A$2)),MONTH(INDEX(Tendina_Data,SERVIZIO!$A$2)),1),"Settore",INDEX(Tendina_Settori,SERVIZIO!$A$3))&lt;&gt;"",INDEX(Tendina_Settori,SERVIZIO!$A$3)=$B604)=TRUE,GETPIVOTDATA(CONCATENATE(INDEX(Tendina_Indicatori_Grafico,SERVIZIO!$A$1)),$A$1,"Brand",$A604,"Data",DATE(YEAR(INDEX(Tendina_Data,SERVIZIO!$A$2)),MONTH(INDEX(Tendina_Data,SERVIZIO!$A$2)),1),"Settore",INDEX(Tendina_Settori,SERVIZIO!$A$3)),"")),"")</f>
        <v/>
      </c>
      <c r="AH604" s="31" t="str">
        <f ca="1">IF(AG604&lt;&gt;"",AG604-(COUNTIF($AG$4:AG604,AG604)/10000),"")</f>
        <v/>
      </c>
      <c r="AI604" s="31" t="str">
        <f t="shared" ca="1" si="29"/>
        <v/>
      </c>
      <c r="AJ604" s="31"/>
      <c r="AK604" s="31">
        <v>601</v>
      </c>
      <c r="AL604" s="31" t="str">
        <f t="shared" ca="1" si="27"/>
        <v/>
      </c>
      <c r="AM604" s="31" t="str">
        <f t="shared" ca="1" si="28"/>
        <v/>
      </c>
      <c r="AN604" s="31" t="str">
        <f ca="1">IF(INDEX(Tendina_Brand_per_Settore,SERVIZIO!$A$4)=$AL604,$AM604,"")</f>
        <v/>
      </c>
    </row>
    <row r="605" spans="33:40" x14ac:dyDescent="0.25">
      <c r="AG605" s="31" t="str">
        <f ca="1">IFERROR(IF(SERVIZIO!$A$3=1,IF(GETPIVOTDATA(CONCATENATE(INDEX(Tendina_Indicatori_Grafico,SERVIZIO!$A$1)),$A$1,"Brand",$A605,"Data",DATE(YEAR(INDEX(Tendina_Data,SERVIZIO!$A$2)),MONTH(INDEX(Tendina_Data,SERVIZIO!$A$2)),1),"Settore",$B605)&lt;&gt;"",GETPIVOTDATA(CONCATENATE(INDEX(Tendina_Indicatori_Grafico,SERVIZIO!$A$1)),$A$1,"Brand",$A605,"Data",DATE(YEAR(INDEX(Tendina_Data,SERVIZIO!$A$2)),MONTH(INDEX(Tendina_Data,SERVIZIO!$A$2)),1),"Settore",$B605),""),IF(AND(GETPIVOTDATA(CONCATENATE(INDEX(Tendina_Indicatori_Grafico,SERVIZIO!$A$1)),$A$1,"Brand",$A605,"Data",DATE(YEAR(INDEX(Tendina_Data,SERVIZIO!$A$2)),MONTH(INDEX(Tendina_Data,SERVIZIO!$A$2)),1),"Settore",INDEX(Tendina_Settori,SERVIZIO!$A$3))&lt;&gt;"",INDEX(Tendina_Settori,SERVIZIO!$A$3)=$B605)=TRUE,GETPIVOTDATA(CONCATENATE(INDEX(Tendina_Indicatori_Grafico,SERVIZIO!$A$1)),$A$1,"Brand",$A605,"Data",DATE(YEAR(INDEX(Tendina_Data,SERVIZIO!$A$2)),MONTH(INDEX(Tendina_Data,SERVIZIO!$A$2)),1),"Settore",INDEX(Tendina_Settori,SERVIZIO!$A$3)),"")),"")</f>
        <v/>
      </c>
      <c r="AH605" s="31" t="str">
        <f ca="1">IF(AG605&lt;&gt;"",AG605-(COUNTIF($AG$4:AG605,AG605)/10000),"")</f>
        <v/>
      </c>
      <c r="AI605" s="31" t="str">
        <f t="shared" ca="1" si="29"/>
        <v/>
      </c>
      <c r="AJ605" s="31"/>
      <c r="AK605" s="31">
        <v>602</v>
      </c>
      <c r="AL605" s="31" t="str">
        <f t="shared" ca="1" si="27"/>
        <v/>
      </c>
      <c r="AM605" s="31" t="str">
        <f t="shared" ca="1" si="28"/>
        <v/>
      </c>
      <c r="AN605" s="31" t="str">
        <f ca="1">IF(INDEX(Tendina_Brand_per_Settore,SERVIZIO!$A$4)=$AL605,$AM605,"")</f>
        <v/>
      </c>
    </row>
    <row r="606" spans="33:40" x14ac:dyDescent="0.25">
      <c r="AG606" s="31" t="str">
        <f ca="1">IFERROR(IF(SERVIZIO!$A$3=1,IF(GETPIVOTDATA(CONCATENATE(INDEX(Tendina_Indicatori_Grafico,SERVIZIO!$A$1)),$A$1,"Brand",$A606,"Data",DATE(YEAR(INDEX(Tendina_Data,SERVIZIO!$A$2)),MONTH(INDEX(Tendina_Data,SERVIZIO!$A$2)),1),"Settore",$B606)&lt;&gt;"",GETPIVOTDATA(CONCATENATE(INDEX(Tendina_Indicatori_Grafico,SERVIZIO!$A$1)),$A$1,"Brand",$A606,"Data",DATE(YEAR(INDEX(Tendina_Data,SERVIZIO!$A$2)),MONTH(INDEX(Tendina_Data,SERVIZIO!$A$2)),1),"Settore",$B606),""),IF(AND(GETPIVOTDATA(CONCATENATE(INDEX(Tendina_Indicatori_Grafico,SERVIZIO!$A$1)),$A$1,"Brand",$A606,"Data",DATE(YEAR(INDEX(Tendina_Data,SERVIZIO!$A$2)),MONTH(INDEX(Tendina_Data,SERVIZIO!$A$2)),1),"Settore",INDEX(Tendina_Settori,SERVIZIO!$A$3))&lt;&gt;"",INDEX(Tendina_Settori,SERVIZIO!$A$3)=$B606)=TRUE,GETPIVOTDATA(CONCATENATE(INDEX(Tendina_Indicatori_Grafico,SERVIZIO!$A$1)),$A$1,"Brand",$A606,"Data",DATE(YEAR(INDEX(Tendina_Data,SERVIZIO!$A$2)),MONTH(INDEX(Tendina_Data,SERVIZIO!$A$2)),1),"Settore",INDEX(Tendina_Settori,SERVIZIO!$A$3)),"")),"")</f>
        <v/>
      </c>
      <c r="AH606" s="31" t="str">
        <f ca="1">IF(AG606&lt;&gt;"",AG606-(COUNTIF($AG$4:AG606,AG606)/10000),"")</f>
        <v/>
      </c>
      <c r="AI606" s="31" t="str">
        <f t="shared" ca="1" si="29"/>
        <v/>
      </c>
      <c r="AJ606" s="31"/>
      <c r="AK606" s="31">
        <v>603</v>
      </c>
      <c r="AL606" s="31" t="str">
        <f t="shared" ca="1" si="27"/>
        <v/>
      </c>
      <c r="AM606" s="31" t="str">
        <f t="shared" ca="1" si="28"/>
        <v/>
      </c>
      <c r="AN606" s="31" t="str">
        <f ca="1">IF(INDEX(Tendina_Brand_per_Settore,SERVIZIO!$A$4)=$AL606,$AM606,"")</f>
        <v/>
      </c>
    </row>
    <row r="607" spans="33:40" x14ac:dyDescent="0.25">
      <c r="AG607" s="31" t="str">
        <f ca="1">IFERROR(IF(SERVIZIO!$A$3=1,IF(GETPIVOTDATA(CONCATENATE(INDEX(Tendina_Indicatori_Grafico,SERVIZIO!$A$1)),$A$1,"Brand",$A607,"Data",DATE(YEAR(INDEX(Tendina_Data,SERVIZIO!$A$2)),MONTH(INDEX(Tendina_Data,SERVIZIO!$A$2)),1),"Settore",$B607)&lt;&gt;"",GETPIVOTDATA(CONCATENATE(INDEX(Tendina_Indicatori_Grafico,SERVIZIO!$A$1)),$A$1,"Brand",$A607,"Data",DATE(YEAR(INDEX(Tendina_Data,SERVIZIO!$A$2)),MONTH(INDEX(Tendina_Data,SERVIZIO!$A$2)),1),"Settore",$B607),""),IF(AND(GETPIVOTDATA(CONCATENATE(INDEX(Tendina_Indicatori_Grafico,SERVIZIO!$A$1)),$A$1,"Brand",$A607,"Data",DATE(YEAR(INDEX(Tendina_Data,SERVIZIO!$A$2)),MONTH(INDEX(Tendina_Data,SERVIZIO!$A$2)),1),"Settore",INDEX(Tendina_Settori,SERVIZIO!$A$3))&lt;&gt;"",INDEX(Tendina_Settori,SERVIZIO!$A$3)=$B607)=TRUE,GETPIVOTDATA(CONCATENATE(INDEX(Tendina_Indicatori_Grafico,SERVIZIO!$A$1)),$A$1,"Brand",$A607,"Data",DATE(YEAR(INDEX(Tendina_Data,SERVIZIO!$A$2)),MONTH(INDEX(Tendina_Data,SERVIZIO!$A$2)),1),"Settore",INDEX(Tendina_Settori,SERVIZIO!$A$3)),"")),"")</f>
        <v/>
      </c>
      <c r="AH607" s="31" t="str">
        <f ca="1">IF(AG607&lt;&gt;"",AG607-(COUNTIF($AG$4:AG607,AG607)/10000),"")</f>
        <v/>
      </c>
      <c r="AI607" s="31" t="str">
        <f t="shared" ca="1" si="29"/>
        <v/>
      </c>
      <c r="AJ607" s="31"/>
      <c r="AK607" s="31">
        <v>604</v>
      </c>
      <c r="AL607" s="31" t="str">
        <f t="shared" ca="1" si="27"/>
        <v/>
      </c>
      <c r="AM607" s="31" t="str">
        <f t="shared" ca="1" si="28"/>
        <v/>
      </c>
      <c r="AN607" s="31" t="str">
        <f ca="1">IF(INDEX(Tendina_Brand_per_Settore,SERVIZIO!$A$4)=$AL607,$AM607,"")</f>
        <v/>
      </c>
    </row>
    <row r="608" spans="33:40" x14ac:dyDescent="0.25">
      <c r="AG608" s="31" t="str">
        <f ca="1">IFERROR(IF(SERVIZIO!$A$3=1,IF(GETPIVOTDATA(CONCATENATE(INDEX(Tendina_Indicatori_Grafico,SERVIZIO!$A$1)),$A$1,"Brand",$A608,"Data",DATE(YEAR(INDEX(Tendina_Data,SERVIZIO!$A$2)),MONTH(INDEX(Tendina_Data,SERVIZIO!$A$2)),1),"Settore",$B608)&lt;&gt;"",GETPIVOTDATA(CONCATENATE(INDEX(Tendina_Indicatori_Grafico,SERVIZIO!$A$1)),$A$1,"Brand",$A608,"Data",DATE(YEAR(INDEX(Tendina_Data,SERVIZIO!$A$2)),MONTH(INDEX(Tendina_Data,SERVIZIO!$A$2)),1),"Settore",$B608),""),IF(AND(GETPIVOTDATA(CONCATENATE(INDEX(Tendina_Indicatori_Grafico,SERVIZIO!$A$1)),$A$1,"Brand",$A608,"Data",DATE(YEAR(INDEX(Tendina_Data,SERVIZIO!$A$2)),MONTH(INDEX(Tendina_Data,SERVIZIO!$A$2)),1),"Settore",INDEX(Tendina_Settori,SERVIZIO!$A$3))&lt;&gt;"",INDEX(Tendina_Settori,SERVIZIO!$A$3)=$B608)=TRUE,GETPIVOTDATA(CONCATENATE(INDEX(Tendina_Indicatori_Grafico,SERVIZIO!$A$1)),$A$1,"Brand",$A608,"Data",DATE(YEAR(INDEX(Tendina_Data,SERVIZIO!$A$2)),MONTH(INDEX(Tendina_Data,SERVIZIO!$A$2)),1),"Settore",INDEX(Tendina_Settori,SERVIZIO!$A$3)),"")),"")</f>
        <v/>
      </c>
      <c r="AH608" s="31" t="str">
        <f ca="1">IF(AG608&lt;&gt;"",AG608-(COUNTIF($AG$4:AG608,AG608)/10000),"")</f>
        <v/>
      </c>
      <c r="AI608" s="31" t="str">
        <f t="shared" ca="1" si="29"/>
        <v/>
      </c>
      <c r="AJ608" s="31"/>
      <c r="AK608" s="31">
        <v>605</v>
      </c>
      <c r="AL608" s="31" t="str">
        <f t="shared" ca="1" si="27"/>
        <v/>
      </c>
      <c r="AM608" s="31" t="str">
        <f t="shared" ca="1" si="28"/>
        <v/>
      </c>
      <c r="AN608" s="31" t="str">
        <f ca="1">IF(INDEX(Tendina_Brand_per_Settore,SERVIZIO!$A$4)=$AL608,$AM608,"")</f>
        <v/>
      </c>
    </row>
    <row r="609" spans="33:40" x14ac:dyDescent="0.25">
      <c r="AG609" s="31" t="str">
        <f ca="1">IFERROR(IF(SERVIZIO!$A$3=1,IF(GETPIVOTDATA(CONCATENATE(INDEX(Tendina_Indicatori_Grafico,SERVIZIO!$A$1)),$A$1,"Brand",$A609,"Data",DATE(YEAR(INDEX(Tendina_Data,SERVIZIO!$A$2)),MONTH(INDEX(Tendina_Data,SERVIZIO!$A$2)),1),"Settore",$B609)&lt;&gt;"",GETPIVOTDATA(CONCATENATE(INDEX(Tendina_Indicatori_Grafico,SERVIZIO!$A$1)),$A$1,"Brand",$A609,"Data",DATE(YEAR(INDEX(Tendina_Data,SERVIZIO!$A$2)),MONTH(INDEX(Tendina_Data,SERVIZIO!$A$2)),1),"Settore",$B609),""),IF(AND(GETPIVOTDATA(CONCATENATE(INDEX(Tendina_Indicatori_Grafico,SERVIZIO!$A$1)),$A$1,"Brand",$A609,"Data",DATE(YEAR(INDEX(Tendina_Data,SERVIZIO!$A$2)),MONTH(INDEX(Tendina_Data,SERVIZIO!$A$2)),1),"Settore",INDEX(Tendina_Settori,SERVIZIO!$A$3))&lt;&gt;"",INDEX(Tendina_Settori,SERVIZIO!$A$3)=$B609)=TRUE,GETPIVOTDATA(CONCATENATE(INDEX(Tendina_Indicatori_Grafico,SERVIZIO!$A$1)),$A$1,"Brand",$A609,"Data",DATE(YEAR(INDEX(Tendina_Data,SERVIZIO!$A$2)),MONTH(INDEX(Tendina_Data,SERVIZIO!$A$2)),1),"Settore",INDEX(Tendina_Settori,SERVIZIO!$A$3)),"")),"")</f>
        <v/>
      </c>
      <c r="AH609" s="31" t="str">
        <f ca="1">IF(AG609&lt;&gt;"",AG609-(COUNTIF($AG$4:AG609,AG609)/10000),"")</f>
        <v/>
      </c>
      <c r="AI609" s="31" t="str">
        <f t="shared" ca="1" si="29"/>
        <v/>
      </c>
      <c r="AJ609" s="31"/>
      <c r="AK609" s="31">
        <v>606</v>
      </c>
      <c r="AL609" s="31" t="str">
        <f t="shared" ca="1" si="27"/>
        <v/>
      </c>
      <c r="AM609" s="31" t="str">
        <f t="shared" ca="1" si="28"/>
        <v/>
      </c>
      <c r="AN609" s="31" t="str">
        <f ca="1">IF(INDEX(Tendina_Brand_per_Settore,SERVIZIO!$A$4)=$AL609,$AM609,"")</f>
        <v/>
      </c>
    </row>
    <row r="610" spans="33:40" x14ac:dyDescent="0.25">
      <c r="AG610" s="31" t="str">
        <f ca="1">IFERROR(IF(SERVIZIO!$A$3=1,IF(GETPIVOTDATA(CONCATENATE(INDEX(Tendina_Indicatori_Grafico,SERVIZIO!$A$1)),$A$1,"Brand",$A610,"Data",DATE(YEAR(INDEX(Tendina_Data,SERVIZIO!$A$2)),MONTH(INDEX(Tendina_Data,SERVIZIO!$A$2)),1),"Settore",$B610)&lt;&gt;"",GETPIVOTDATA(CONCATENATE(INDEX(Tendina_Indicatori_Grafico,SERVIZIO!$A$1)),$A$1,"Brand",$A610,"Data",DATE(YEAR(INDEX(Tendina_Data,SERVIZIO!$A$2)),MONTH(INDEX(Tendina_Data,SERVIZIO!$A$2)),1),"Settore",$B610),""),IF(AND(GETPIVOTDATA(CONCATENATE(INDEX(Tendina_Indicatori_Grafico,SERVIZIO!$A$1)),$A$1,"Brand",$A610,"Data",DATE(YEAR(INDEX(Tendina_Data,SERVIZIO!$A$2)),MONTH(INDEX(Tendina_Data,SERVIZIO!$A$2)),1),"Settore",INDEX(Tendina_Settori,SERVIZIO!$A$3))&lt;&gt;"",INDEX(Tendina_Settori,SERVIZIO!$A$3)=$B610)=TRUE,GETPIVOTDATA(CONCATENATE(INDEX(Tendina_Indicatori_Grafico,SERVIZIO!$A$1)),$A$1,"Brand",$A610,"Data",DATE(YEAR(INDEX(Tendina_Data,SERVIZIO!$A$2)),MONTH(INDEX(Tendina_Data,SERVIZIO!$A$2)),1),"Settore",INDEX(Tendina_Settori,SERVIZIO!$A$3)),"")),"")</f>
        <v/>
      </c>
      <c r="AH610" s="31" t="str">
        <f ca="1">IF(AG610&lt;&gt;"",AG610-(COUNTIF($AG$4:AG610,AG610)/10000),"")</f>
        <v/>
      </c>
      <c r="AI610" s="31" t="str">
        <f t="shared" ca="1" si="29"/>
        <v/>
      </c>
      <c r="AJ610" s="31"/>
      <c r="AK610" s="31">
        <v>607</v>
      </c>
      <c r="AL610" s="31" t="str">
        <f t="shared" ca="1" si="27"/>
        <v/>
      </c>
      <c r="AM610" s="31" t="str">
        <f t="shared" ca="1" si="28"/>
        <v/>
      </c>
      <c r="AN610" s="31" t="str">
        <f ca="1">IF(INDEX(Tendina_Brand_per_Settore,SERVIZIO!$A$4)=$AL610,$AM610,"")</f>
        <v/>
      </c>
    </row>
    <row r="611" spans="33:40" x14ac:dyDescent="0.25">
      <c r="AG611" s="31" t="str">
        <f ca="1">IFERROR(IF(SERVIZIO!$A$3=1,IF(GETPIVOTDATA(CONCATENATE(INDEX(Tendina_Indicatori_Grafico,SERVIZIO!$A$1)),$A$1,"Brand",$A611,"Data",DATE(YEAR(INDEX(Tendina_Data,SERVIZIO!$A$2)),MONTH(INDEX(Tendina_Data,SERVIZIO!$A$2)),1),"Settore",$B611)&lt;&gt;"",GETPIVOTDATA(CONCATENATE(INDEX(Tendina_Indicatori_Grafico,SERVIZIO!$A$1)),$A$1,"Brand",$A611,"Data",DATE(YEAR(INDEX(Tendina_Data,SERVIZIO!$A$2)),MONTH(INDEX(Tendina_Data,SERVIZIO!$A$2)),1),"Settore",$B611),""),IF(AND(GETPIVOTDATA(CONCATENATE(INDEX(Tendina_Indicatori_Grafico,SERVIZIO!$A$1)),$A$1,"Brand",$A611,"Data",DATE(YEAR(INDEX(Tendina_Data,SERVIZIO!$A$2)),MONTH(INDEX(Tendina_Data,SERVIZIO!$A$2)),1),"Settore",INDEX(Tendina_Settori,SERVIZIO!$A$3))&lt;&gt;"",INDEX(Tendina_Settori,SERVIZIO!$A$3)=$B611)=TRUE,GETPIVOTDATA(CONCATENATE(INDEX(Tendina_Indicatori_Grafico,SERVIZIO!$A$1)),$A$1,"Brand",$A611,"Data",DATE(YEAR(INDEX(Tendina_Data,SERVIZIO!$A$2)),MONTH(INDEX(Tendina_Data,SERVIZIO!$A$2)),1),"Settore",INDEX(Tendina_Settori,SERVIZIO!$A$3)),"")),"")</f>
        <v/>
      </c>
      <c r="AH611" s="31" t="str">
        <f ca="1">IF(AG611&lt;&gt;"",AG611-(COUNTIF($AG$4:AG611,AG611)/10000),"")</f>
        <v/>
      </c>
      <c r="AI611" s="31" t="str">
        <f t="shared" ca="1" si="29"/>
        <v/>
      </c>
      <c r="AJ611" s="31"/>
      <c r="AK611" s="31">
        <v>608</v>
      </c>
      <c r="AL611" s="31" t="str">
        <f t="shared" ca="1" si="27"/>
        <v/>
      </c>
      <c r="AM611" s="31" t="str">
        <f t="shared" ca="1" si="28"/>
        <v/>
      </c>
      <c r="AN611" s="31" t="str">
        <f ca="1">IF(INDEX(Tendina_Brand_per_Settore,SERVIZIO!$A$4)=$AL611,$AM611,"")</f>
        <v/>
      </c>
    </row>
    <row r="612" spans="33:40" x14ac:dyDescent="0.25">
      <c r="AG612" s="31" t="str">
        <f ca="1">IFERROR(IF(SERVIZIO!$A$3=1,IF(GETPIVOTDATA(CONCATENATE(INDEX(Tendina_Indicatori_Grafico,SERVIZIO!$A$1)),$A$1,"Brand",$A612,"Data",DATE(YEAR(INDEX(Tendina_Data,SERVIZIO!$A$2)),MONTH(INDEX(Tendina_Data,SERVIZIO!$A$2)),1),"Settore",$B612)&lt;&gt;"",GETPIVOTDATA(CONCATENATE(INDEX(Tendina_Indicatori_Grafico,SERVIZIO!$A$1)),$A$1,"Brand",$A612,"Data",DATE(YEAR(INDEX(Tendina_Data,SERVIZIO!$A$2)),MONTH(INDEX(Tendina_Data,SERVIZIO!$A$2)),1),"Settore",$B612),""),IF(AND(GETPIVOTDATA(CONCATENATE(INDEX(Tendina_Indicatori_Grafico,SERVIZIO!$A$1)),$A$1,"Brand",$A612,"Data",DATE(YEAR(INDEX(Tendina_Data,SERVIZIO!$A$2)),MONTH(INDEX(Tendina_Data,SERVIZIO!$A$2)),1),"Settore",INDEX(Tendina_Settori,SERVIZIO!$A$3))&lt;&gt;"",INDEX(Tendina_Settori,SERVIZIO!$A$3)=$B612)=TRUE,GETPIVOTDATA(CONCATENATE(INDEX(Tendina_Indicatori_Grafico,SERVIZIO!$A$1)),$A$1,"Brand",$A612,"Data",DATE(YEAR(INDEX(Tendina_Data,SERVIZIO!$A$2)),MONTH(INDEX(Tendina_Data,SERVIZIO!$A$2)),1),"Settore",INDEX(Tendina_Settori,SERVIZIO!$A$3)),"")),"")</f>
        <v/>
      </c>
      <c r="AH612" s="31" t="str">
        <f ca="1">IF(AG612&lt;&gt;"",AG612-(COUNTIF($AG$4:AG612,AG612)/10000),"")</f>
        <v/>
      </c>
      <c r="AI612" s="31" t="str">
        <f t="shared" ca="1" si="29"/>
        <v/>
      </c>
      <c r="AJ612" s="31"/>
      <c r="AK612" s="31">
        <v>609</v>
      </c>
      <c r="AL612" s="31" t="str">
        <f t="shared" ca="1" si="27"/>
        <v/>
      </c>
      <c r="AM612" s="31" t="str">
        <f t="shared" ca="1" si="28"/>
        <v/>
      </c>
      <c r="AN612" s="31" t="str">
        <f ca="1">IF(INDEX(Tendina_Brand_per_Settore,SERVIZIO!$A$4)=$AL612,$AM612,"")</f>
        <v/>
      </c>
    </row>
    <row r="613" spans="33:40" x14ac:dyDescent="0.25">
      <c r="AG613" s="31" t="str">
        <f ca="1">IFERROR(IF(SERVIZIO!$A$3=1,IF(GETPIVOTDATA(CONCATENATE(INDEX(Tendina_Indicatori_Grafico,SERVIZIO!$A$1)),$A$1,"Brand",$A613,"Data",DATE(YEAR(INDEX(Tendina_Data,SERVIZIO!$A$2)),MONTH(INDEX(Tendina_Data,SERVIZIO!$A$2)),1),"Settore",$B613)&lt;&gt;"",GETPIVOTDATA(CONCATENATE(INDEX(Tendina_Indicatori_Grafico,SERVIZIO!$A$1)),$A$1,"Brand",$A613,"Data",DATE(YEAR(INDEX(Tendina_Data,SERVIZIO!$A$2)),MONTH(INDEX(Tendina_Data,SERVIZIO!$A$2)),1),"Settore",$B613),""),IF(AND(GETPIVOTDATA(CONCATENATE(INDEX(Tendina_Indicatori_Grafico,SERVIZIO!$A$1)),$A$1,"Brand",$A613,"Data",DATE(YEAR(INDEX(Tendina_Data,SERVIZIO!$A$2)),MONTH(INDEX(Tendina_Data,SERVIZIO!$A$2)),1),"Settore",INDEX(Tendina_Settori,SERVIZIO!$A$3))&lt;&gt;"",INDEX(Tendina_Settori,SERVIZIO!$A$3)=$B613)=TRUE,GETPIVOTDATA(CONCATENATE(INDEX(Tendina_Indicatori_Grafico,SERVIZIO!$A$1)),$A$1,"Brand",$A613,"Data",DATE(YEAR(INDEX(Tendina_Data,SERVIZIO!$A$2)),MONTH(INDEX(Tendina_Data,SERVIZIO!$A$2)),1),"Settore",INDEX(Tendina_Settori,SERVIZIO!$A$3)),"")),"")</f>
        <v/>
      </c>
      <c r="AH613" s="31" t="str">
        <f ca="1">IF(AG613&lt;&gt;"",AG613-(COUNTIF($AG$4:AG613,AG613)/10000),"")</f>
        <v/>
      </c>
      <c r="AI613" s="31" t="str">
        <f t="shared" ca="1" si="29"/>
        <v/>
      </c>
      <c r="AJ613" s="31"/>
      <c r="AK613" s="31">
        <v>610</v>
      </c>
      <c r="AL613" s="31" t="str">
        <f t="shared" ca="1" si="27"/>
        <v/>
      </c>
      <c r="AM613" s="31" t="str">
        <f t="shared" ca="1" si="28"/>
        <v/>
      </c>
      <c r="AN613" s="31" t="str">
        <f ca="1">IF(INDEX(Tendina_Brand_per_Settore,SERVIZIO!$A$4)=$AL613,$AM613,"")</f>
        <v/>
      </c>
    </row>
    <row r="614" spans="33:40" x14ac:dyDescent="0.25">
      <c r="AG614" s="31" t="str">
        <f ca="1">IFERROR(IF(SERVIZIO!$A$3=1,IF(GETPIVOTDATA(CONCATENATE(INDEX(Tendina_Indicatori_Grafico,SERVIZIO!$A$1)),$A$1,"Brand",$A614,"Data",DATE(YEAR(INDEX(Tendina_Data,SERVIZIO!$A$2)),MONTH(INDEX(Tendina_Data,SERVIZIO!$A$2)),1),"Settore",$B614)&lt;&gt;"",GETPIVOTDATA(CONCATENATE(INDEX(Tendina_Indicatori_Grafico,SERVIZIO!$A$1)),$A$1,"Brand",$A614,"Data",DATE(YEAR(INDEX(Tendina_Data,SERVIZIO!$A$2)),MONTH(INDEX(Tendina_Data,SERVIZIO!$A$2)),1),"Settore",$B614),""),IF(AND(GETPIVOTDATA(CONCATENATE(INDEX(Tendina_Indicatori_Grafico,SERVIZIO!$A$1)),$A$1,"Brand",$A614,"Data",DATE(YEAR(INDEX(Tendina_Data,SERVIZIO!$A$2)),MONTH(INDEX(Tendina_Data,SERVIZIO!$A$2)),1),"Settore",INDEX(Tendina_Settori,SERVIZIO!$A$3))&lt;&gt;"",INDEX(Tendina_Settori,SERVIZIO!$A$3)=$B614)=TRUE,GETPIVOTDATA(CONCATENATE(INDEX(Tendina_Indicatori_Grafico,SERVIZIO!$A$1)),$A$1,"Brand",$A614,"Data",DATE(YEAR(INDEX(Tendina_Data,SERVIZIO!$A$2)),MONTH(INDEX(Tendina_Data,SERVIZIO!$A$2)),1),"Settore",INDEX(Tendina_Settori,SERVIZIO!$A$3)),"")),"")</f>
        <v/>
      </c>
      <c r="AH614" s="31" t="str">
        <f ca="1">IF(AG614&lt;&gt;"",AG614-(COUNTIF($AG$4:AG614,AG614)/10000),"")</f>
        <v/>
      </c>
      <c r="AI614" s="31" t="str">
        <f t="shared" ca="1" si="29"/>
        <v/>
      </c>
      <c r="AJ614" s="31"/>
      <c r="AK614" s="31">
        <v>611</v>
      </c>
      <c r="AL614" s="31" t="str">
        <f t="shared" ca="1" si="27"/>
        <v/>
      </c>
      <c r="AM614" s="31" t="str">
        <f t="shared" ca="1" si="28"/>
        <v/>
      </c>
      <c r="AN614" s="31" t="str">
        <f ca="1">IF(INDEX(Tendina_Brand_per_Settore,SERVIZIO!$A$4)=$AL614,$AM614,"")</f>
        <v/>
      </c>
    </row>
    <row r="615" spans="33:40" x14ac:dyDescent="0.25">
      <c r="AG615" s="31" t="str">
        <f ca="1">IFERROR(IF(SERVIZIO!$A$3=1,IF(GETPIVOTDATA(CONCATENATE(INDEX(Tendina_Indicatori_Grafico,SERVIZIO!$A$1)),$A$1,"Brand",$A615,"Data",DATE(YEAR(INDEX(Tendina_Data,SERVIZIO!$A$2)),MONTH(INDEX(Tendina_Data,SERVIZIO!$A$2)),1),"Settore",$B615)&lt;&gt;"",GETPIVOTDATA(CONCATENATE(INDEX(Tendina_Indicatori_Grafico,SERVIZIO!$A$1)),$A$1,"Brand",$A615,"Data",DATE(YEAR(INDEX(Tendina_Data,SERVIZIO!$A$2)),MONTH(INDEX(Tendina_Data,SERVIZIO!$A$2)),1),"Settore",$B615),""),IF(AND(GETPIVOTDATA(CONCATENATE(INDEX(Tendina_Indicatori_Grafico,SERVIZIO!$A$1)),$A$1,"Brand",$A615,"Data",DATE(YEAR(INDEX(Tendina_Data,SERVIZIO!$A$2)),MONTH(INDEX(Tendina_Data,SERVIZIO!$A$2)),1),"Settore",INDEX(Tendina_Settori,SERVIZIO!$A$3))&lt;&gt;"",INDEX(Tendina_Settori,SERVIZIO!$A$3)=$B615)=TRUE,GETPIVOTDATA(CONCATENATE(INDEX(Tendina_Indicatori_Grafico,SERVIZIO!$A$1)),$A$1,"Brand",$A615,"Data",DATE(YEAR(INDEX(Tendina_Data,SERVIZIO!$A$2)),MONTH(INDEX(Tendina_Data,SERVIZIO!$A$2)),1),"Settore",INDEX(Tendina_Settori,SERVIZIO!$A$3)),"")),"")</f>
        <v/>
      </c>
      <c r="AH615" s="31" t="str">
        <f ca="1">IF(AG615&lt;&gt;"",AG615-(COUNTIF($AG$4:AG615,AG615)/10000),"")</f>
        <v/>
      </c>
      <c r="AI615" s="31" t="str">
        <f t="shared" ca="1" si="29"/>
        <v/>
      </c>
      <c r="AJ615" s="31"/>
      <c r="AK615" s="31">
        <v>612</v>
      </c>
      <c r="AL615" s="31" t="str">
        <f t="shared" ca="1" si="27"/>
        <v/>
      </c>
      <c r="AM615" s="31" t="str">
        <f t="shared" ca="1" si="28"/>
        <v/>
      </c>
      <c r="AN615" s="31" t="str">
        <f ca="1">IF(INDEX(Tendina_Brand_per_Settore,SERVIZIO!$A$4)=$AL615,$AM615,"")</f>
        <v/>
      </c>
    </row>
    <row r="616" spans="33:40" x14ac:dyDescent="0.25">
      <c r="AG616" s="31" t="str">
        <f ca="1">IFERROR(IF(SERVIZIO!$A$3=1,IF(GETPIVOTDATA(CONCATENATE(INDEX(Tendina_Indicatori_Grafico,SERVIZIO!$A$1)),$A$1,"Brand",$A616,"Data",DATE(YEAR(INDEX(Tendina_Data,SERVIZIO!$A$2)),MONTH(INDEX(Tendina_Data,SERVIZIO!$A$2)),1),"Settore",$B616)&lt;&gt;"",GETPIVOTDATA(CONCATENATE(INDEX(Tendina_Indicatori_Grafico,SERVIZIO!$A$1)),$A$1,"Brand",$A616,"Data",DATE(YEAR(INDEX(Tendina_Data,SERVIZIO!$A$2)),MONTH(INDEX(Tendina_Data,SERVIZIO!$A$2)),1),"Settore",$B616),""),IF(AND(GETPIVOTDATA(CONCATENATE(INDEX(Tendina_Indicatori_Grafico,SERVIZIO!$A$1)),$A$1,"Brand",$A616,"Data",DATE(YEAR(INDEX(Tendina_Data,SERVIZIO!$A$2)),MONTH(INDEX(Tendina_Data,SERVIZIO!$A$2)),1),"Settore",INDEX(Tendina_Settori,SERVIZIO!$A$3))&lt;&gt;"",INDEX(Tendina_Settori,SERVIZIO!$A$3)=$B616)=TRUE,GETPIVOTDATA(CONCATENATE(INDEX(Tendina_Indicatori_Grafico,SERVIZIO!$A$1)),$A$1,"Brand",$A616,"Data",DATE(YEAR(INDEX(Tendina_Data,SERVIZIO!$A$2)),MONTH(INDEX(Tendina_Data,SERVIZIO!$A$2)),1),"Settore",INDEX(Tendina_Settori,SERVIZIO!$A$3)),"")),"")</f>
        <v/>
      </c>
      <c r="AH616" s="31" t="str">
        <f ca="1">IF(AG616&lt;&gt;"",AG616-(COUNTIF($AG$4:AG616,AG616)/10000),"")</f>
        <v/>
      </c>
      <c r="AI616" s="31" t="str">
        <f t="shared" ca="1" si="29"/>
        <v/>
      </c>
      <c r="AJ616" s="31"/>
      <c r="AK616" s="31">
        <v>613</v>
      </c>
      <c r="AL616" s="31" t="str">
        <f t="shared" ca="1" si="27"/>
        <v/>
      </c>
      <c r="AM616" s="31" t="str">
        <f t="shared" ca="1" si="28"/>
        <v/>
      </c>
      <c r="AN616" s="31" t="str">
        <f ca="1">IF(INDEX(Tendina_Brand_per_Settore,SERVIZIO!$A$4)=$AL616,$AM616,"")</f>
        <v/>
      </c>
    </row>
    <row r="617" spans="33:40" x14ac:dyDescent="0.25">
      <c r="AG617" s="31" t="str">
        <f ca="1">IFERROR(IF(SERVIZIO!$A$3=1,IF(GETPIVOTDATA(CONCATENATE(INDEX(Tendina_Indicatori_Grafico,SERVIZIO!$A$1)),$A$1,"Brand",$A617,"Data",DATE(YEAR(INDEX(Tendina_Data,SERVIZIO!$A$2)),MONTH(INDEX(Tendina_Data,SERVIZIO!$A$2)),1),"Settore",$B617)&lt;&gt;"",GETPIVOTDATA(CONCATENATE(INDEX(Tendina_Indicatori_Grafico,SERVIZIO!$A$1)),$A$1,"Brand",$A617,"Data",DATE(YEAR(INDEX(Tendina_Data,SERVIZIO!$A$2)),MONTH(INDEX(Tendina_Data,SERVIZIO!$A$2)),1),"Settore",$B617),""),IF(AND(GETPIVOTDATA(CONCATENATE(INDEX(Tendina_Indicatori_Grafico,SERVIZIO!$A$1)),$A$1,"Brand",$A617,"Data",DATE(YEAR(INDEX(Tendina_Data,SERVIZIO!$A$2)),MONTH(INDEX(Tendina_Data,SERVIZIO!$A$2)),1),"Settore",INDEX(Tendina_Settori,SERVIZIO!$A$3))&lt;&gt;"",INDEX(Tendina_Settori,SERVIZIO!$A$3)=$B617)=TRUE,GETPIVOTDATA(CONCATENATE(INDEX(Tendina_Indicatori_Grafico,SERVIZIO!$A$1)),$A$1,"Brand",$A617,"Data",DATE(YEAR(INDEX(Tendina_Data,SERVIZIO!$A$2)),MONTH(INDEX(Tendina_Data,SERVIZIO!$A$2)),1),"Settore",INDEX(Tendina_Settori,SERVIZIO!$A$3)),"")),"")</f>
        <v/>
      </c>
      <c r="AH617" s="31" t="str">
        <f ca="1">IF(AG617&lt;&gt;"",AG617-(COUNTIF($AG$4:AG617,AG617)/10000),"")</f>
        <v/>
      </c>
      <c r="AI617" s="31" t="str">
        <f t="shared" ca="1" si="29"/>
        <v/>
      </c>
      <c r="AJ617" s="31"/>
      <c r="AK617" s="31">
        <v>614</v>
      </c>
      <c r="AL617" s="31" t="str">
        <f t="shared" ca="1" si="27"/>
        <v/>
      </c>
      <c r="AM617" s="31" t="str">
        <f t="shared" ca="1" si="28"/>
        <v/>
      </c>
      <c r="AN617" s="31" t="str">
        <f ca="1">IF(INDEX(Tendina_Brand_per_Settore,SERVIZIO!$A$4)=$AL617,$AM617,"")</f>
        <v/>
      </c>
    </row>
    <row r="618" spans="33:40" x14ac:dyDescent="0.25">
      <c r="AG618" s="31" t="str">
        <f ca="1">IFERROR(IF(SERVIZIO!$A$3=1,IF(GETPIVOTDATA(CONCATENATE(INDEX(Tendina_Indicatori_Grafico,SERVIZIO!$A$1)),$A$1,"Brand",$A618,"Data",DATE(YEAR(INDEX(Tendina_Data,SERVIZIO!$A$2)),MONTH(INDEX(Tendina_Data,SERVIZIO!$A$2)),1),"Settore",$B618)&lt;&gt;"",GETPIVOTDATA(CONCATENATE(INDEX(Tendina_Indicatori_Grafico,SERVIZIO!$A$1)),$A$1,"Brand",$A618,"Data",DATE(YEAR(INDEX(Tendina_Data,SERVIZIO!$A$2)),MONTH(INDEX(Tendina_Data,SERVIZIO!$A$2)),1),"Settore",$B618),""),IF(AND(GETPIVOTDATA(CONCATENATE(INDEX(Tendina_Indicatori_Grafico,SERVIZIO!$A$1)),$A$1,"Brand",$A618,"Data",DATE(YEAR(INDEX(Tendina_Data,SERVIZIO!$A$2)),MONTH(INDEX(Tendina_Data,SERVIZIO!$A$2)),1),"Settore",INDEX(Tendina_Settori,SERVIZIO!$A$3))&lt;&gt;"",INDEX(Tendina_Settori,SERVIZIO!$A$3)=$B618)=TRUE,GETPIVOTDATA(CONCATENATE(INDEX(Tendina_Indicatori_Grafico,SERVIZIO!$A$1)),$A$1,"Brand",$A618,"Data",DATE(YEAR(INDEX(Tendina_Data,SERVIZIO!$A$2)),MONTH(INDEX(Tendina_Data,SERVIZIO!$A$2)),1),"Settore",INDEX(Tendina_Settori,SERVIZIO!$A$3)),"")),"")</f>
        <v/>
      </c>
      <c r="AH618" s="31" t="str">
        <f ca="1">IF(AG618&lt;&gt;"",AG618-(COUNTIF($AG$4:AG618,AG618)/10000),"")</f>
        <v/>
      </c>
      <c r="AI618" s="31" t="str">
        <f t="shared" ca="1" si="29"/>
        <v/>
      </c>
      <c r="AJ618" s="31"/>
      <c r="AK618" s="31">
        <v>615</v>
      </c>
      <c r="AL618" s="31" t="str">
        <f t="shared" ca="1" si="27"/>
        <v/>
      </c>
      <c r="AM618" s="31" t="str">
        <f t="shared" ca="1" si="28"/>
        <v/>
      </c>
      <c r="AN618" s="31" t="str">
        <f ca="1">IF(INDEX(Tendina_Brand_per_Settore,SERVIZIO!$A$4)=$AL618,$AM618,"")</f>
        <v/>
      </c>
    </row>
    <row r="619" spans="33:40" x14ac:dyDescent="0.25">
      <c r="AG619" s="31" t="str">
        <f ca="1">IFERROR(IF(SERVIZIO!$A$3=1,IF(GETPIVOTDATA(CONCATENATE(INDEX(Tendina_Indicatori_Grafico,SERVIZIO!$A$1)),$A$1,"Brand",$A619,"Data",DATE(YEAR(INDEX(Tendina_Data,SERVIZIO!$A$2)),MONTH(INDEX(Tendina_Data,SERVIZIO!$A$2)),1),"Settore",$B619)&lt;&gt;"",GETPIVOTDATA(CONCATENATE(INDEX(Tendina_Indicatori_Grafico,SERVIZIO!$A$1)),$A$1,"Brand",$A619,"Data",DATE(YEAR(INDEX(Tendina_Data,SERVIZIO!$A$2)),MONTH(INDEX(Tendina_Data,SERVIZIO!$A$2)),1),"Settore",$B619),""),IF(AND(GETPIVOTDATA(CONCATENATE(INDEX(Tendina_Indicatori_Grafico,SERVIZIO!$A$1)),$A$1,"Brand",$A619,"Data",DATE(YEAR(INDEX(Tendina_Data,SERVIZIO!$A$2)),MONTH(INDEX(Tendina_Data,SERVIZIO!$A$2)),1),"Settore",INDEX(Tendina_Settori,SERVIZIO!$A$3))&lt;&gt;"",INDEX(Tendina_Settori,SERVIZIO!$A$3)=$B619)=TRUE,GETPIVOTDATA(CONCATENATE(INDEX(Tendina_Indicatori_Grafico,SERVIZIO!$A$1)),$A$1,"Brand",$A619,"Data",DATE(YEAR(INDEX(Tendina_Data,SERVIZIO!$A$2)),MONTH(INDEX(Tendina_Data,SERVIZIO!$A$2)),1),"Settore",INDEX(Tendina_Settori,SERVIZIO!$A$3)),"")),"")</f>
        <v/>
      </c>
      <c r="AH619" s="31" t="str">
        <f ca="1">IF(AG619&lt;&gt;"",AG619-(COUNTIF($AG$4:AG619,AG619)/10000),"")</f>
        <v/>
      </c>
      <c r="AI619" s="31" t="str">
        <f t="shared" ca="1" si="29"/>
        <v/>
      </c>
      <c r="AJ619" s="31"/>
      <c r="AK619" s="31">
        <v>616</v>
      </c>
      <c r="AL619" s="31" t="str">
        <f t="shared" ca="1" si="27"/>
        <v/>
      </c>
      <c r="AM619" s="31" t="str">
        <f t="shared" ca="1" si="28"/>
        <v/>
      </c>
      <c r="AN619" s="31" t="str">
        <f ca="1">IF(INDEX(Tendina_Brand_per_Settore,SERVIZIO!$A$4)=$AL619,$AM619,"")</f>
        <v/>
      </c>
    </row>
    <row r="620" spans="33:40" x14ac:dyDescent="0.25">
      <c r="AG620" s="31" t="str">
        <f ca="1">IFERROR(IF(SERVIZIO!$A$3=1,IF(GETPIVOTDATA(CONCATENATE(INDEX(Tendina_Indicatori_Grafico,SERVIZIO!$A$1)),$A$1,"Brand",$A620,"Data",DATE(YEAR(INDEX(Tendina_Data,SERVIZIO!$A$2)),MONTH(INDEX(Tendina_Data,SERVIZIO!$A$2)),1),"Settore",$B620)&lt;&gt;"",GETPIVOTDATA(CONCATENATE(INDEX(Tendina_Indicatori_Grafico,SERVIZIO!$A$1)),$A$1,"Brand",$A620,"Data",DATE(YEAR(INDEX(Tendina_Data,SERVIZIO!$A$2)),MONTH(INDEX(Tendina_Data,SERVIZIO!$A$2)),1),"Settore",$B620),""),IF(AND(GETPIVOTDATA(CONCATENATE(INDEX(Tendina_Indicatori_Grafico,SERVIZIO!$A$1)),$A$1,"Brand",$A620,"Data",DATE(YEAR(INDEX(Tendina_Data,SERVIZIO!$A$2)),MONTH(INDEX(Tendina_Data,SERVIZIO!$A$2)),1),"Settore",INDEX(Tendina_Settori,SERVIZIO!$A$3))&lt;&gt;"",INDEX(Tendina_Settori,SERVIZIO!$A$3)=$B620)=TRUE,GETPIVOTDATA(CONCATENATE(INDEX(Tendina_Indicatori_Grafico,SERVIZIO!$A$1)),$A$1,"Brand",$A620,"Data",DATE(YEAR(INDEX(Tendina_Data,SERVIZIO!$A$2)),MONTH(INDEX(Tendina_Data,SERVIZIO!$A$2)),1),"Settore",INDEX(Tendina_Settori,SERVIZIO!$A$3)),"")),"")</f>
        <v/>
      </c>
      <c r="AH620" s="31" t="str">
        <f ca="1">IF(AG620&lt;&gt;"",AG620-(COUNTIF($AG$4:AG620,AG620)/10000),"")</f>
        <v/>
      </c>
      <c r="AI620" s="31" t="str">
        <f t="shared" ca="1" si="29"/>
        <v/>
      </c>
      <c r="AJ620" s="31"/>
      <c r="AK620" s="31">
        <v>617</v>
      </c>
      <c r="AL620" s="31" t="str">
        <f t="shared" ca="1" si="27"/>
        <v/>
      </c>
      <c r="AM620" s="31" t="str">
        <f t="shared" ca="1" si="28"/>
        <v/>
      </c>
      <c r="AN620" s="31" t="str">
        <f ca="1">IF(INDEX(Tendina_Brand_per_Settore,SERVIZIO!$A$4)=$AL620,$AM620,"")</f>
        <v/>
      </c>
    </row>
    <row r="621" spans="33:40" x14ac:dyDescent="0.25">
      <c r="AG621" s="31" t="str">
        <f ca="1">IFERROR(IF(SERVIZIO!$A$3=1,IF(GETPIVOTDATA(CONCATENATE(INDEX(Tendina_Indicatori_Grafico,SERVIZIO!$A$1)),$A$1,"Brand",$A621,"Data",DATE(YEAR(INDEX(Tendina_Data,SERVIZIO!$A$2)),MONTH(INDEX(Tendina_Data,SERVIZIO!$A$2)),1),"Settore",$B621)&lt;&gt;"",GETPIVOTDATA(CONCATENATE(INDEX(Tendina_Indicatori_Grafico,SERVIZIO!$A$1)),$A$1,"Brand",$A621,"Data",DATE(YEAR(INDEX(Tendina_Data,SERVIZIO!$A$2)),MONTH(INDEX(Tendina_Data,SERVIZIO!$A$2)),1),"Settore",$B621),""),IF(AND(GETPIVOTDATA(CONCATENATE(INDEX(Tendina_Indicatori_Grafico,SERVIZIO!$A$1)),$A$1,"Brand",$A621,"Data",DATE(YEAR(INDEX(Tendina_Data,SERVIZIO!$A$2)),MONTH(INDEX(Tendina_Data,SERVIZIO!$A$2)),1),"Settore",INDEX(Tendina_Settori,SERVIZIO!$A$3))&lt;&gt;"",INDEX(Tendina_Settori,SERVIZIO!$A$3)=$B621)=TRUE,GETPIVOTDATA(CONCATENATE(INDEX(Tendina_Indicatori_Grafico,SERVIZIO!$A$1)),$A$1,"Brand",$A621,"Data",DATE(YEAR(INDEX(Tendina_Data,SERVIZIO!$A$2)),MONTH(INDEX(Tendina_Data,SERVIZIO!$A$2)),1),"Settore",INDEX(Tendina_Settori,SERVIZIO!$A$3)),"")),"")</f>
        <v/>
      </c>
      <c r="AH621" s="31" t="str">
        <f ca="1">IF(AG621&lt;&gt;"",AG621-(COUNTIF($AG$4:AG621,AG621)/10000),"")</f>
        <v/>
      </c>
      <c r="AI621" s="31" t="str">
        <f t="shared" ca="1" si="29"/>
        <v/>
      </c>
      <c r="AJ621" s="31"/>
      <c r="AK621" s="31">
        <v>618</v>
      </c>
      <c r="AL621" s="31" t="str">
        <f t="shared" ca="1" si="27"/>
        <v/>
      </c>
      <c r="AM621" s="31" t="str">
        <f t="shared" ca="1" si="28"/>
        <v/>
      </c>
      <c r="AN621" s="31" t="str">
        <f ca="1">IF(INDEX(Tendina_Brand_per_Settore,SERVIZIO!$A$4)=$AL621,$AM621,"")</f>
        <v/>
      </c>
    </row>
    <row r="622" spans="33:40" x14ac:dyDescent="0.25">
      <c r="AG622" s="31" t="str">
        <f ca="1">IFERROR(IF(SERVIZIO!$A$3=1,IF(GETPIVOTDATA(CONCATENATE(INDEX(Tendina_Indicatori_Grafico,SERVIZIO!$A$1)),$A$1,"Brand",$A622,"Data",DATE(YEAR(INDEX(Tendina_Data,SERVIZIO!$A$2)),MONTH(INDEX(Tendina_Data,SERVIZIO!$A$2)),1),"Settore",$B622)&lt;&gt;"",GETPIVOTDATA(CONCATENATE(INDEX(Tendina_Indicatori_Grafico,SERVIZIO!$A$1)),$A$1,"Brand",$A622,"Data",DATE(YEAR(INDEX(Tendina_Data,SERVIZIO!$A$2)),MONTH(INDEX(Tendina_Data,SERVIZIO!$A$2)),1),"Settore",$B622),""),IF(AND(GETPIVOTDATA(CONCATENATE(INDEX(Tendina_Indicatori_Grafico,SERVIZIO!$A$1)),$A$1,"Brand",$A622,"Data",DATE(YEAR(INDEX(Tendina_Data,SERVIZIO!$A$2)),MONTH(INDEX(Tendina_Data,SERVIZIO!$A$2)),1),"Settore",INDEX(Tendina_Settori,SERVIZIO!$A$3))&lt;&gt;"",INDEX(Tendina_Settori,SERVIZIO!$A$3)=$B622)=TRUE,GETPIVOTDATA(CONCATENATE(INDEX(Tendina_Indicatori_Grafico,SERVIZIO!$A$1)),$A$1,"Brand",$A622,"Data",DATE(YEAR(INDEX(Tendina_Data,SERVIZIO!$A$2)),MONTH(INDEX(Tendina_Data,SERVIZIO!$A$2)),1),"Settore",INDEX(Tendina_Settori,SERVIZIO!$A$3)),"")),"")</f>
        <v/>
      </c>
      <c r="AH622" s="31" t="str">
        <f ca="1">IF(AG622&lt;&gt;"",AG622-(COUNTIF($AG$4:AG622,AG622)/10000),"")</f>
        <v/>
      </c>
      <c r="AI622" s="31" t="str">
        <f t="shared" ca="1" si="29"/>
        <v/>
      </c>
      <c r="AJ622" s="31"/>
      <c r="AK622" s="31">
        <v>619</v>
      </c>
      <c r="AL622" s="31" t="str">
        <f t="shared" ca="1" si="27"/>
        <v/>
      </c>
      <c r="AM622" s="31" t="str">
        <f t="shared" ca="1" si="28"/>
        <v/>
      </c>
      <c r="AN622" s="31" t="str">
        <f ca="1">IF(INDEX(Tendina_Brand_per_Settore,SERVIZIO!$A$4)=$AL622,$AM622,"")</f>
        <v/>
      </c>
    </row>
    <row r="623" spans="33:40" x14ac:dyDescent="0.25">
      <c r="AG623" s="31" t="str">
        <f ca="1">IFERROR(IF(SERVIZIO!$A$3=1,IF(GETPIVOTDATA(CONCATENATE(INDEX(Tendina_Indicatori_Grafico,SERVIZIO!$A$1)),$A$1,"Brand",$A623,"Data",DATE(YEAR(INDEX(Tendina_Data,SERVIZIO!$A$2)),MONTH(INDEX(Tendina_Data,SERVIZIO!$A$2)),1),"Settore",$B623)&lt;&gt;"",GETPIVOTDATA(CONCATENATE(INDEX(Tendina_Indicatori_Grafico,SERVIZIO!$A$1)),$A$1,"Brand",$A623,"Data",DATE(YEAR(INDEX(Tendina_Data,SERVIZIO!$A$2)),MONTH(INDEX(Tendina_Data,SERVIZIO!$A$2)),1),"Settore",$B623),""),IF(AND(GETPIVOTDATA(CONCATENATE(INDEX(Tendina_Indicatori_Grafico,SERVIZIO!$A$1)),$A$1,"Brand",$A623,"Data",DATE(YEAR(INDEX(Tendina_Data,SERVIZIO!$A$2)),MONTH(INDEX(Tendina_Data,SERVIZIO!$A$2)),1),"Settore",INDEX(Tendina_Settori,SERVIZIO!$A$3))&lt;&gt;"",INDEX(Tendina_Settori,SERVIZIO!$A$3)=$B623)=TRUE,GETPIVOTDATA(CONCATENATE(INDEX(Tendina_Indicatori_Grafico,SERVIZIO!$A$1)),$A$1,"Brand",$A623,"Data",DATE(YEAR(INDEX(Tendina_Data,SERVIZIO!$A$2)),MONTH(INDEX(Tendina_Data,SERVIZIO!$A$2)),1),"Settore",INDEX(Tendina_Settori,SERVIZIO!$A$3)),"")),"")</f>
        <v/>
      </c>
      <c r="AH623" s="31" t="str">
        <f ca="1">IF(AG623&lt;&gt;"",AG623-(COUNTIF($AG$4:AG623,AG623)/10000),"")</f>
        <v/>
      </c>
      <c r="AI623" s="31" t="str">
        <f t="shared" ca="1" si="29"/>
        <v/>
      </c>
      <c r="AJ623" s="31"/>
      <c r="AK623" s="31">
        <v>620</v>
      </c>
      <c r="AL623" s="31" t="str">
        <f t="shared" ca="1" si="27"/>
        <v/>
      </c>
      <c r="AM623" s="31" t="str">
        <f t="shared" ca="1" si="28"/>
        <v/>
      </c>
      <c r="AN623" s="31" t="str">
        <f ca="1">IF(INDEX(Tendina_Brand_per_Settore,SERVIZIO!$A$4)=$AL623,$AM623,"")</f>
        <v/>
      </c>
    </row>
    <row r="624" spans="33:40" x14ac:dyDescent="0.25">
      <c r="AG624" s="31" t="str">
        <f ca="1">IFERROR(IF(SERVIZIO!$A$3=1,IF(GETPIVOTDATA(CONCATENATE(INDEX(Tendina_Indicatori_Grafico,SERVIZIO!$A$1)),$A$1,"Brand",$A624,"Data",DATE(YEAR(INDEX(Tendina_Data,SERVIZIO!$A$2)),MONTH(INDEX(Tendina_Data,SERVIZIO!$A$2)),1),"Settore",$B624)&lt;&gt;"",GETPIVOTDATA(CONCATENATE(INDEX(Tendina_Indicatori_Grafico,SERVIZIO!$A$1)),$A$1,"Brand",$A624,"Data",DATE(YEAR(INDEX(Tendina_Data,SERVIZIO!$A$2)),MONTH(INDEX(Tendina_Data,SERVIZIO!$A$2)),1),"Settore",$B624),""),IF(AND(GETPIVOTDATA(CONCATENATE(INDEX(Tendina_Indicatori_Grafico,SERVIZIO!$A$1)),$A$1,"Brand",$A624,"Data",DATE(YEAR(INDEX(Tendina_Data,SERVIZIO!$A$2)),MONTH(INDEX(Tendina_Data,SERVIZIO!$A$2)),1),"Settore",INDEX(Tendina_Settori,SERVIZIO!$A$3))&lt;&gt;"",INDEX(Tendina_Settori,SERVIZIO!$A$3)=$B624)=TRUE,GETPIVOTDATA(CONCATENATE(INDEX(Tendina_Indicatori_Grafico,SERVIZIO!$A$1)),$A$1,"Brand",$A624,"Data",DATE(YEAR(INDEX(Tendina_Data,SERVIZIO!$A$2)),MONTH(INDEX(Tendina_Data,SERVIZIO!$A$2)),1),"Settore",INDEX(Tendina_Settori,SERVIZIO!$A$3)),"")),"")</f>
        <v/>
      </c>
      <c r="AH624" s="31" t="str">
        <f ca="1">IF(AG624&lt;&gt;"",AG624-(COUNTIF($AG$4:AG624,AG624)/10000),"")</f>
        <v/>
      </c>
      <c r="AI624" s="31" t="str">
        <f t="shared" ca="1" si="29"/>
        <v/>
      </c>
      <c r="AJ624" s="31"/>
      <c r="AK624" s="31">
        <v>621</v>
      </c>
      <c r="AL624" s="31" t="str">
        <f t="shared" ca="1" si="27"/>
        <v/>
      </c>
      <c r="AM624" s="31" t="str">
        <f t="shared" ca="1" si="28"/>
        <v/>
      </c>
      <c r="AN624" s="31" t="str">
        <f ca="1">IF(INDEX(Tendina_Brand_per_Settore,SERVIZIO!$A$4)=$AL624,$AM624,"")</f>
        <v/>
      </c>
    </row>
    <row r="625" spans="33:40" x14ac:dyDescent="0.25">
      <c r="AG625" s="31" t="str">
        <f ca="1">IFERROR(IF(SERVIZIO!$A$3=1,IF(GETPIVOTDATA(CONCATENATE(INDEX(Tendina_Indicatori_Grafico,SERVIZIO!$A$1)),$A$1,"Brand",$A625,"Data",DATE(YEAR(INDEX(Tendina_Data,SERVIZIO!$A$2)),MONTH(INDEX(Tendina_Data,SERVIZIO!$A$2)),1),"Settore",$B625)&lt;&gt;"",GETPIVOTDATA(CONCATENATE(INDEX(Tendina_Indicatori_Grafico,SERVIZIO!$A$1)),$A$1,"Brand",$A625,"Data",DATE(YEAR(INDEX(Tendina_Data,SERVIZIO!$A$2)),MONTH(INDEX(Tendina_Data,SERVIZIO!$A$2)),1),"Settore",$B625),""),IF(AND(GETPIVOTDATA(CONCATENATE(INDEX(Tendina_Indicatori_Grafico,SERVIZIO!$A$1)),$A$1,"Brand",$A625,"Data",DATE(YEAR(INDEX(Tendina_Data,SERVIZIO!$A$2)),MONTH(INDEX(Tendina_Data,SERVIZIO!$A$2)),1),"Settore",INDEX(Tendina_Settori,SERVIZIO!$A$3))&lt;&gt;"",INDEX(Tendina_Settori,SERVIZIO!$A$3)=$B625)=TRUE,GETPIVOTDATA(CONCATENATE(INDEX(Tendina_Indicatori_Grafico,SERVIZIO!$A$1)),$A$1,"Brand",$A625,"Data",DATE(YEAR(INDEX(Tendina_Data,SERVIZIO!$A$2)),MONTH(INDEX(Tendina_Data,SERVIZIO!$A$2)),1),"Settore",INDEX(Tendina_Settori,SERVIZIO!$A$3)),"")),"")</f>
        <v/>
      </c>
      <c r="AH625" s="31" t="str">
        <f ca="1">IF(AG625&lt;&gt;"",AG625-(COUNTIF($AG$4:AG625,AG625)/10000),"")</f>
        <v/>
      </c>
      <c r="AI625" s="31" t="str">
        <f t="shared" ca="1" si="29"/>
        <v/>
      </c>
      <c r="AJ625" s="31"/>
      <c r="AK625" s="31">
        <v>622</v>
      </c>
      <c r="AL625" s="31" t="str">
        <f t="shared" ca="1" si="27"/>
        <v/>
      </c>
      <c r="AM625" s="31" t="str">
        <f t="shared" ca="1" si="28"/>
        <v/>
      </c>
      <c r="AN625" s="31" t="str">
        <f ca="1">IF(INDEX(Tendina_Brand_per_Settore,SERVIZIO!$A$4)=$AL625,$AM625,"")</f>
        <v/>
      </c>
    </row>
    <row r="626" spans="33:40" x14ac:dyDescent="0.25">
      <c r="AG626" s="31" t="str">
        <f ca="1">IFERROR(IF(SERVIZIO!$A$3=1,IF(GETPIVOTDATA(CONCATENATE(INDEX(Tendina_Indicatori_Grafico,SERVIZIO!$A$1)),$A$1,"Brand",$A626,"Data",DATE(YEAR(INDEX(Tendina_Data,SERVIZIO!$A$2)),MONTH(INDEX(Tendina_Data,SERVIZIO!$A$2)),1),"Settore",$B626)&lt;&gt;"",GETPIVOTDATA(CONCATENATE(INDEX(Tendina_Indicatori_Grafico,SERVIZIO!$A$1)),$A$1,"Brand",$A626,"Data",DATE(YEAR(INDEX(Tendina_Data,SERVIZIO!$A$2)),MONTH(INDEX(Tendina_Data,SERVIZIO!$A$2)),1),"Settore",$B626),""),IF(AND(GETPIVOTDATA(CONCATENATE(INDEX(Tendina_Indicatori_Grafico,SERVIZIO!$A$1)),$A$1,"Brand",$A626,"Data",DATE(YEAR(INDEX(Tendina_Data,SERVIZIO!$A$2)),MONTH(INDEX(Tendina_Data,SERVIZIO!$A$2)),1),"Settore",INDEX(Tendina_Settori,SERVIZIO!$A$3))&lt;&gt;"",INDEX(Tendina_Settori,SERVIZIO!$A$3)=$B626)=TRUE,GETPIVOTDATA(CONCATENATE(INDEX(Tendina_Indicatori_Grafico,SERVIZIO!$A$1)),$A$1,"Brand",$A626,"Data",DATE(YEAR(INDEX(Tendina_Data,SERVIZIO!$A$2)),MONTH(INDEX(Tendina_Data,SERVIZIO!$A$2)),1),"Settore",INDEX(Tendina_Settori,SERVIZIO!$A$3)),"")),"")</f>
        <v/>
      </c>
      <c r="AH626" s="31" t="str">
        <f ca="1">IF(AG626&lt;&gt;"",AG626-(COUNTIF($AG$4:AG626,AG626)/10000),"")</f>
        <v/>
      </c>
      <c r="AI626" s="31" t="str">
        <f t="shared" ca="1" si="29"/>
        <v/>
      </c>
      <c r="AJ626" s="31"/>
      <c r="AK626" s="31">
        <v>623</v>
      </c>
      <c r="AL626" s="31" t="str">
        <f t="shared" ca="1" si="27"/>
        <v/>
      </c>
      <c r="AM626" s="31" t="str">
        <f t="shared" ca="1" si="28"/>
        <v/>
      </c>
      <c r="AN626" s="31" t="str">
        <f ca="1">IF(INDEX(Tendina_Brand_per_Settore,SERVIZIO!$A$4)=$AL626,$AM626,"")</f>
        <v/>
      </c>
    </row>
    <row r="627" spans="33:40" x14ac:dyDescent="0.25">
      <c r="AG627" s="31" t="str">
        <f ca="1">IFERROR(IF(SERVIZIO!$A$3=1,IF(GETPIVOTDATA(CONCATENATE(INDEX(Tendina_Indicatori_Grafico,SERVIZIO!$A$1)),$A$1,"Brand",$A627,"Data",DATE(YEAR(INDEX(Tendina_Data,SERVIZIO!$A$2)),MONTH(INDEX(Tendina_Data,SERVIZIO!$A$2)),1),"Settore",$B627)&lt;&gt;"",GETPIVOTDATA(CONCATENATE(INDEX(Tendina_Indicatori_Grafico,SERVIZIO!$A$1)),$A$1,"Brand",$A627,"Data",DATE(YEAR(INDEX(Tendina_Data,SERVIZIO!$A$2)),MONTH(INDEX(Tendina_Data,SERVIZIO!$A$2)),1),"Settore",$B627),""),IF(AND(GETPIVOTDATA(CONCATENATE(INDEX(Tendina_Indicatori_Grafico,SERVIZIO!$A$1)),$A$1,"Brand",$A627,"Data",DATE(YEAR(INDEX(Tendina_Data,SERVIZIO!$A$2)),MONTH(INDEX(Tendina_Data,SERVIZIO!$A$2)),1),"Settore",INDEX(Tendina_Settori,SERVIZIO!$A$3))&lt;&gt;"",INDEX(Tendina_Settori,SERVIZIO!$A$3)=$B627)=TRUE,GETPIVOTDATA(CONCATENATE(INDEX(Tendina_Indicatori_Grafico,SERVIZIO!$A$1)),$A$1,"Brand",$A627,"Data",DATE(YEAR(INDEX(Tendina_Data,SERVIZIO!$A$2)),MONTH(INDEX(Tendina_Data,SERVIZIO!$A$2)),1),"Settore",INDEX(Tendina_Settori,SERVIZIO!$A$3)),"")),"")</f>
        <v/>
      </c>
      <c r="AH627" s="31" t="str">
        <f ca="1">IF(AG627&lt;&gt;"",AG627-(COUNTIF($AG$4:AG627,AG627)/10000),"")</f>
        <v/>
      </c>
      <c r="AI627" s="31" t="str">
        <f t="shared" ca="1" si="29"/>
        <v/>
      </c>
      <c r="AJ627" s="31"/>
      <c r="AK627" s="31">
        <v>624</v>
      </c>
      <c r="AL627" s="31" t="str">
        <f t="shared" ca="1" si="27"/>
        <v/>
      </c>
      <c r="AM627" s="31" t="str">
        <f t="shared" ca="1" si="28"/>
        <v/>
      </c>
      <c r="AN627" s="31" t="str">
        <f ca="1">IF(INDEX(Tendina_Brand_per_Settore,SERVIZIO!$A$4)=$AL627,$AM627,"")</f>
        <v/>
      </c>
    </row>
    <row r="628" spans="33:40" x14ac:dyDescent="0.25">
      <c r="AG628" s="31" t="str">
        <f ca="1">IFERROR(IF(SERVIZIO!$A$3=1,IF(GETPIVOTDATA(CONCATENATE(INDEX(Tendina_Indicatori_Grafico,SERVIZIO!$A$1)),$A$1,"Brand",$A628,"Data",DATE(YEAR(INDEX(Tendina_Data,SERVIZIO!$A$2)),MONTH(INDEX(Tendina_Data,SERVIZIO!$A$2)),1),"Settore",$B628)&lt;&gt;"",GETPIVOTDATA(CONCATENATE(INDEX(Tendina_Indicatori_Grafico,SERVIZIO!$A$1)),$A$1,"Brand",$A628,"Data",DATE(YEAR(INDEX(Tendina_Data,SERVIZIO!$A$2)),MONTH(INDEX(Tendina_Data,SERVIZIO!$A$2)),1),"Settore",$B628),""),IF(AND(GETPIVOTDATA(CONCATENATE(INDEX(Tendina_Indicatori_Grafico,SERVIZIO!$A$1)),$A$1,"Brand",$A628,"Data",DATE(YEAR(INDEX(Tendina_Data,SERVIZIO!$A$2)),MONTH(INDEX(Tendina_Data,SERVIZIO!$A$2)),1),"Settore",INDEX(Tendina_Settori,SERVIZIO!$A$3))&lt;&gt;"",INDEX(Tendina_Settori,SERVIZIO!$A$3)=$B628)=TRUE,GETPIVOTDATA(CONCATENATE(INDEX(Tendina_Indicatori_Grafico,SERVIZIO!$A$1)),$A$1,"Brand",$A628,"Data",DATE(YEAR(INDEX(Tendina_Data,SERVIZIO!$A$2)),MONTH(INDEX(Tendina_Data,SERVIZIO!$A$2)),1),"Settore",INDEX(Tendina_Settori,SERVIZIO!$A$3)),"")),"")</f>
        <v/>
      </c>
      <c r="AH628" s="31" t="str">
        <f ca="1">IF(AG628&lt;&gt;"",AG628-(COUNTIF($AG$4:AG628,AG628)/10000),"")</f>
        <v/>
      </c>
      <c r="AI628" s="31" t="str">
        <f t="shared" ca="1" si="29"/>
        <v/>
      </c>
      <c r="AJ628" s="31"/>
      <c r="AK628" s="31">
        <v>625</v>
      </c>
      <c r="AL628" s="31" t="str">
        <f t="shared" ca="1" si="27"/>
        <v/>
      </c>
      <c r="AM628" s="31" t="str">
        <f t="shared" ca="1" si="28"/>
        <v/>
      </c>
      <c r="AN628" s="31" t="str">
        <f ca="1">IF(INDEX(Tendina_Brand_per_Settore,SERVIZIO!$A$4)=$AL628,$AM628,"")</f>
        <v/>
      </c>
    </row>
    <row r="629" spans="33:40" x14ac:dyDescent="0.25">
      <c r="AG629" s="31" t="str">
        <f ca="1">IFERROR(IF(SERVIZIO!$A$3=1,IF(GETPIVOTDATA(CONCATENATE(INDEX(Tendina_Indicatori_Grafico,SERVIZIO!$A$1)),$A$1,"Brand",$A629,"Data",DATE(YEAR(INDEX(Tendina_Data,SERVIZIO!$A$2)),MONTH(INDEX(Tendina_Data,SERVIZIO!$A$2)),1),"Settore",$B629)&lt;&gt;"",GETPIVOTDATA(CONCATENATE(INDEX(Tendina_Indicatori_Grafico,SERVIZIO!$A$1)),$A$1,"Brand",$A629,"Data",DATE(YEAR(INDEX(Tendina_Data,SERVIZIO!$A$2)),MONTH(INDEX(Tendina_Data,SERVIZIO!$A$2)),1),"Settore",$B629),""),IF(AND(GETPIVOTDATA(CONCATENATE(INDEX(Tendina_Indicatori_Grafico,SERVIZIO!$A$1)),$A$1,"Brand",$A629,"Data",DATE(YEAR(INDEX(Tendina_Data,SERVIZIO!$A$2)),MONTH(INDEX(Tendina_Data,SERVIZIO!$A$2)),1),"Settore",INDEX(Tendina_Settori,SERVIZIO!$A$3))&lt;&gt;"",INDEX(Tendina_Settori,SERVIZIO!$A$3)=$B629)=TRUE,GETPIVOTDATA(CONCATENATE(INDEX(Tendina_Indicatori_Grafico,SERVIZIO!$A$1)),$A$1,"Brand",$A629,"Data",DATE(YEAR(INDEX(Tendina_Data,SERVIZIO!$A$2)),MONTH(INDEX(Tendina_Data,SERVIZIO!$A$2)),1),"Settore",INDEX(Tendina_Settori,SERVIZIO!$A$3)),"")),"")</f>
        <v/>
      </c>
      <c r="AH629" s="31" t="str">
        <f ca="1">IF(AG629&lt;&gt;"",AG629-(COUNTIF($AG$4:AG629,AG629)/10000),"")</f>
        <v/>
      </c>
      <c r="AI629" s="31" t="str">
        <f t="shared" ca="1" si="29"/>
        <v/>
      </c>
      <c r="AJ629" s="31"/>
      <c r="AK629" s="31">
        <v>626</v>
      </c>
      <c r="AL629" s="31" t="str">
        <f t="shared" ca="1" si="27"/>
        <v/>
      </c>
      <c r="AM629" s="31" t="str">
        <f t="shared" ca="1" si="28"/>
        <v/>
      </c>
      <c r="AN629" s="31" t="str">
        <f ca="1">IF(INDEX(Tendina_Brand_per_Settore,SERVIZIO!$A$4)=$AL629,$AM629,"")</f>
        <v/>
      </c>
    </row>
    <row r="630" spans="33:40" x14ac:dyDescent="0.25">
      <c r="AG630" s="31" t="str">
        <f ca="1">IFERROR(IF(SERVIZIO!$A$3=1,IF(GETPIVOTDATA(CONCATENATE(INDEX(Tendina_Indicatori_Grafico,SERVIZIO!$A$1)),$A$1,"Brand",$A630,"Data",DATE(YEAR(INDEX(Tendina_Data,SERVIZIO!$A$2)),MONTH(INDEX(Tendina_Data,SERVIZIO!$A$2)),1),"Settore",$B630)&lt;&gt;"",GETPIVOTDATA(CONCATENATE(INDEX(Tendina_Indicatori_Grafico,SERVIZIO!$A$1)),$A$1,"Brand",$A630,"Data",DATE(YEAR(INDEX(Tendina_Data,SERVIZIO!$A$2)),MONTH(INDEX(Tendina_Data,SERVIZIO!$A$2)),1),"Settore",$B630),""),IF(AND(GETPIVOTDATA(CONCATENATE(INDEX(Tendina_Indicatori_Grafico,SERVIZIO!$A$1)),$A$1,"Brand",$A630,"Data",DATE(YEAR(INDEX(Tendina_Data,SERVIZIO!$A$2)),MONTH(INDEX(Tendina_Data,SERVIZIO!$A$2)),1),"Settore",INDEX(Tendina_Settori,SERVIZIO!$A$3))&lt;&gt;"",INDEX(Tendina_Settori,SERVIZIO!$A$3)=$B630)=TRUE,GETPIVOTDATA(CONCATENATE(INDEX(Tendina_Indicatori_Grafico,SERVIZIO!$A$1)),$A$1,"Brand",$A630,"Data",DATE(YEAR(INDEX(Tendina_Data,SERVIZIO!$A$2)),MONTH(INDEX(Tendina_Data,SERVIZIO!$A$2)),1),"Settore",INDEX(Tendina_Settori,SERVIZIO!$A$3)),"")),"")</f>
        <v/>
      </c>
      <c r="AH630" s="31" t="str">
        <f ca="1">IF(AG630&lt;&gt;"",AG630-(COUNTIF($AG$4:AG630,AG630)/10000),"")</f>
        <v/>
      </c>
      <c r="AI630" s="31" t="str">
        <f t="shared" ca="1" si="29"/>
        <v/>
      </c>
      <c r="AJ630" s="31"/>
      <c r="AK630" s="31">
        <v>627</v>
      </c>
      <c r="AL630" s="31" t="str">
        <f t="shared" ca="1" si="27"/>
        <v/>
      </c>
      <c r="AM630" s="31" t="str">
        <f t="shared" ca="1" si="28"/>
        <v/>
      </c>
      <c r="AN630" s="31" t="str">
        <f ca="1">IF(INDEX(Tendina_Brand_per_Settore,SERVIZIO!$A$4)=$AL630,$AM630,"")</f>
        <v/>
      </c>
    </row>
    <row r="631" spans="33:40" x14ac:dyDescent="0.25">
      <c r="AG631" s="31" t="str">
        <f ca="1">IFERROR(IF(SERVIZIO!$A$3=1,IF(GETPIVOTDATA(CONCATENATE(INDEX(Tendina_Indicatori_Grafico,SERVIZIO!$A$1)),$A$1,"Brand",$A631,"Data",DATE(YEAR(INDEX(Tendina_Data,SERVIZIO!$A$2)),MONTH(INDEX(Tendina_Data,SERVIZIO!$A$2)),1),"Settore",$B631)&lt;&gt;"",GETPIVOTDATA(CONCATENATE(INDEX(Tendina_Indicatori_Grafico,SERVIZIO!$A$1)),$A$1,"Brand",$A631,"Data",DATE(YEAR(INDEX(Tendina_Data,SERVIZIO!$A$2)),MONTH(INDEX(Tendina_Data,SERVIZIO!$A$2)),1),"Settore",$B631),""),IF(AND(GETPIVOTDATA(CONCATENATE(INDEX(Tendina_Indicatori_Grafico,SERVIZIO!$A$1)),$A$1,"Brand",$A631,"Data",DATE(YEAR(INDEX(Tendina_Data,SERVIZIO!$A$2)),MONTH(INDEX(Tendina_Data,SERVIZIO!$A$2)),1),"Settore",INDEX(Tendina_Settori,SERVIZIO!$A$3))&lt;&gt;"",INDEX(Tendina_Settori,SERVIZIO!$A$3)=$B631)=TRUE,GETPIVOTDATA(CONCATENATE(INDEX(Tendina_Indicatori_Grafico,SERVIZIO!$A$1)),$A$1,"Brand",$A631,"Data",DATE(YEAR(INDEX(Tendina_Data,SERVIZIO!$A$2)),MONTH(INDEX(Tendina_Data,SERVIZIO!$A$2)),1),"Settore",INDEX(Tendina_Settori,SERVIZIO!$A$3)),"")),"")</f>
        <v/>
      </c>
      <c r="AH631" s="31" t="str">
        <f ca="1">IF(AG631&lt;&gt;"",AG631-(COUNTIF($AG$4:AG631,AG631)/10000),"")</f>
        <v/>
      </c>
      <c r="AI631" s="31" t="str">
        <f t="shared" ca="1" si="29"/>
        <v/>
      </c>
      <c r="AJ631" s="31"/>
      <c r="AK631" s="31">
        <v>628</v>
      </c>
      <c r="AL631" s="31" t="str">
        <f t="shared" ca="1" si="27"/>
        <v/>
      </c>
      <c r="AM631" s="31" t="str">
        <f t="shared" ca="1" si="28"/>
        <v/>
      </c>
      <c r="AN631" s="31" t="str">
        <f ca="1">IF(INDEX(Tendina_Brand_per_Settore,SERVIZIO!$A$4)=$AL631,$AM631,"")</f>
        <v/>
      </c>
    </row>
    <row r="632" spans="33:40" x14ac:dyDescent="0.25">
      <c r="AG632" s="31" t="str">
        <f ca="1">IFERROR(IF(SERVIZIO!$A$3=1,IF(GETPIVOTDATA(CONCATENATE(INDEX(Tendina_Indicatori_Grafico,SERVIZIO!$A$1)),$A$1,"Brand",$A632,"Data",DATE(YEAR(INDEX(Tendina_Data,SERVIZIO!$A$2)),MONTH(INDEX(Tendina_Data,SERVIZIO!$A$2)),1),"Settore",$B632)&lt;&gt;"",GETPIVOTDATA(CONCATENATE(INDEX(Tendina_Indicatori_Grafico,SERVIZIO!$A$1)),$A$1,"Brand",$A632,"Data",DATE(YEAR(INDEX(Tendina_Data,SERVIZIO!$A$2)),MONTH(INDEX(Tendina_Data,SERVIZIO!$A$2)),1),"Settore",$B632),""),IF(AND(GETPIVOTDATA(CONCATENATE(INDEX(Tendina_Indicatori_Grafico,SERVIZIO!$A$1)),$A$1,"Brand",$A632,"Data",DATE(YEAR(INDEX(Tendina_Data,SERVIZIO!$A$2)),MONTH(INDEX(Tendina_Data,SERVIZIO!$A$2)),1),"Settore",INDEX(Tendina_Settori,SERVIZIO!$A$3))&lt;&gt;"",INDEX(Tendina_Settori,SERVIZIO!$A$3)=$B632)=TRUE,GETPIVOTDATA(CONCATENATE(INDEX(Tendina_Indicatori_Grafico,SERVIZIO!$A$1)),$A$1,"Brand",$A632,"Data",DATE(YEAR(INDEX(Tendina_Data,SERVIZIO!$A$2)),MONTH(INDEX(Tendina_Data,SERVIZIO!$A$2)),1),"Settore",INDEX(Tendina_Settori,SERVIZIO!$A$3)),"")),"")</f>
        <v/>
      </c>
      <c r="AH632" s="31" t="str">
        <f ca="1">IF(AG632&lt;&gt;"",AG632-(COUNTIF($AG$4:AG632,AG632)/10000),"")</f>
        <v/>
      </c>
      <c r="AI632" s="31" t="str">
        <f t="shared" ca="1" si="29"/>
        <v/>
      </c>
      <c r="AJ632" s="31"/>
      <c r="AK632" s="31">
        <v>629</v>
      </c>
      <c r="AL632" s="31" t="str">
        <f t="shared" ca="1" si="27"/>
        <v/>
      </c>
      <c r="AM632" s="31" t="str">
        <f t="shared" ca="1" si="28"/>
        <v/>
      </c>
      <c r="AN632" s="31" t="str">
        <f ca="1">IF(INDEX(Tendina_Brand_per_Settore,SERVIZIO!$A$4)=$AL632,$AM632,"")</f>
        <v/>
      </c>
    </row>
    <row r="633" spans="33:40" x14ac:dyDescent="0.25">
      <c r="AG633" s="31" t="str">
        <f ca="1">IFERROR(IF(SERVIZIO!$A$3=1,IF(GETPIVOTDATA(CONCATENATE(INDEX(Tendina_Indicatori_Grafico,SERVIZIO!$A$1)),$A$1,"Brand",$A633,"Data",DATE(YEAR(INDEX(Tendina_Data,SERVIZIO!$A$2)),MONTH(INDEX(Tendina_Data,SERVIZIO!$A$2)),1),"Settore",$B633)&lt;&gt;"",GETPIVOTDATA(CONCATENATE(INDEX(Tendina_Indicatori_Grafico,SERVIZIO!$A$1)),$A$1,"Brand",$A633,"Data",DATE(YEAR(INDEX(Tendina_Data,SERVIZIO!$A$2)),MONTH(INDEX(Tendina_Data,SERVIZIO!$A$2)),1),"Settore",$B633),""),IF(AND(GETPIVOTDATA(CONCATENATE(INDEX(Tendina_Indicatori_Grafico,SERVIZIO!$A$1)),$A$1,"Brand",$A633,"Data",DATE(YEAR(INDEX(Tendina_Data,SERVIZIO!$A$2)),MONTH(INDEX(Tendina_Data,SERVIZIO!$A$2)),1),"Settore",INDEX(Tendina_Settori,SERVIZIO!$A$3))&lt;&gt;"",INDEX(Tendina_Settori,SERVIZIO!$A$3)=$B633)=TRUE,GETPIVOTDATA(CONCATENATE(INDEX(Tendina_Indicatori_Grafico,SERVIZIO!$A$1)),$A$1,"Brand",$A633,"Data",DATE(YEAR(INDEX(Tendina_Data,SERVIZIO!$A$2)),MONTH(INDEX(Tendina_Data,SERVIZIO!$A$2)),1),"Settore",INDEX(Tendina_Settori,SERVIZIO!$A$3)),"")),"")</f>
        <v/>
      </c>
      <c r="AH633" s="31" t="str">
        <f ca="1">IF(AG633&lt;&gt;"",AG633-(COUNTIF($AG$4:AG633,AG633)/10000),"")</f>
        <v/>
      </c>
      <c r="AI633" s="31" t="str">
        <f t="shared" ca="1" si="29"/>
        <v/>
      </c>
      <c r="AJ633" s="31"/>
      <c r="AK633" s="31">
        <v>630</v>
      </c>
      <c r="AL633" s="31" t="str">
        <f t="shared" ca="1" si="27"/>
        <v/>
      </c>
      <c r="AM633" s="31" t="str">
        <f t="shared" ca="1" si="28"/>
        <v/>
      </c>
      <c r="AN633" s="31" t="str">
        <f ca="1">IF(INDEX(Tendina_Brand_per_Settore,SERVIZIO!$A$4)=$AL633,$AM633,"")</f>
        <v/>
      </c>
    </row>
    <row r="634" spans="33:40" x14ac:dyDescent="0.25">
      <c r="AG634" s="31" t="str">
        <f ca="1">IFERROR(IF(SERVIZIO!$A$3=1,IF(GETPIVOTDATA(CONCATENATE(INDEX(Tendina_Indicatori_Grafico,SERVIZIO!$A$1)),$A$1,"Brand",$A634,"Data",DATE(YEAR(INDEX(Tendina_Data,SERVIZIO!$A$2)),MONTH(INDEX(Tendina_Data,SERVIZIO!$A$2)),1),"Settore",$B634)&lt;&gt;"",GETPIVOTDATA(CONCATENATE(INDEX(Tendina_Indicatori_Grafico,SERVIZIO!$A$1)),$A$1,"Brand",$A634,"Data",DATE(YEAR(INDEX(Tendina_Data,SERVIZIO!$A$2)),MONTH(INDEX(Tendina_Data,SERVIZIO!$A$2)),1),"Settore",$B634),""),IF(AND(GETPIVOTDATA(CONCATENATE(INDEX(Tendina_Indicatori_Grafico,SERVIZIO!$A$1)),$A$1,"Brand",$A634,"Data",DATE(YEAR(INDEX(Tendina_Data,SERVIZIO!$A$2)),MONTH(INDEX(Tendina_Data,SERVIZIO!$A$2)),1),"Settore",INDEX(Tendina_Settori,SERVIZIO!$A$3))&lt;&gt;"",INDEX(Tendina_Settori,SERVIZIO!$A$3)=$B634)=TRUE,GETPIVOTDATA(CONCATENATE(INDEX(Tendina_Indicatori_Grafico,SERVIZIO!$A$1)),$A$1,"Brand",$A634,"Data",DATE(YEAR(INDEX(Tendina_Data,SERVIZIO!$A$2)),MONTH(INDEX(Tendina_Data,SERVIZIO!$A$2)),1),"Settore",INDEX(Tendina_Settori,SERVIZIO!$A$3)),"")),"")</f>
        <v/>
      </c>
      <c r="AH634" s="31" t="str">
        <f ca="1">IF(AG634&lt;&gt;"",AG634-(COUNTIF($AG$4:AG634,AG634)/10000),"")</f>
        <v/>
      </c>
      <c r="AI634" s="31" t="str">
        <f t="shared" ca="1" si="29"/>
        <v/>
      </c>
      <c r="AJ634" s="31"/>
      <c r="AK634" s="31">
        <v>631</v>
      </c>
      <c r="AL634" s="31" t="str">
        <f t="shared" ca="1" si="27"/>
        <v/>
      </c>
      <c r="AM634" s="31" t="str">
        <f t="shared" ca="1" si="28"/>
        <v/>
      </c>
      <c r="AN634" s="31" t="str">
        <f ca="1">IF(INDEX(Tendina_Brand_per_Settore,SERVIZIO!$A$4)=$AL634,$AM634,"")</f>
        <v/>
      </c>
    </row>
    <row r="635" spans="33:40" x14ac:dyDescent="0.25">
      <c r="AG635" s="31" t="str">
        <f ca="1">IFERROR(IF(SERVIZIO!$A$3=1,IF(GETPIVOTDATA(CONCATENATE(INDEX(Tendina_Indicatori_Grafico,SERVIZIO!$A$1)),$A$1,"Brand",$A635,"Data",DATE(YEAR(INDEX(Tendina_Data,SERVIZIO!$A$2)),MONTH(INDEX(Tendina_Data,SERVIZIO!$A$2)),1),"Settore",$B635)&lt;&gt;"",GETPIVOTDATA(CONCATENATE(INDEX(Tendina_Indicatori_Grafico,SERVIZIO!$A$1)),$A$1,"Brand",$A635,"Data",DATE(YEAR(INDEX(Tendina_Data,SERVIZIO!$A$2)),MONTH(INDEX(Tendina_Data,SERVIZIO!$A$2)),1),"Settore",$B635),""),IF(AND(GETPIVOTDATA(CONCATENATE(INDEX(Tendina_Indicatori_Grafico,SERVIZIO!$A$1)),$A$1,"Brand",$A635,"Data",DATE(YEAR(INDEX(Tendina_Data,SERVIZIO!$A$2)),MONTH(INDEX(Tendina_Data,SERVIZIO!$A$2)),1),"Settore",INDEX(Tendina_Settori,SERVIZIO!$A$3))&lt;&gt;"",INDEX(Tendina_Settori,SERVIZIO!$A$3)=$B635)=TRUE,GETPIVOTDATA(CONCATENATE(INDEX(Tendina_Indicatori_Grafico,SERVIZIO!$A$1)),$A$1,"Brand",$A635,"Data",DATE(YEAR(INDEX(Tendina_Data,SERVIZIO!$A$2)),MONTH(INDEX(Tendina_Data,SERVIZIO!$A$2)),1),"Settore",INDEX(Tendina_Settori,SERVIZIO!$A$3)),"")),"")</f>
        <v/>
      </c>
      <c r="AH635" s="31" t="str">
        <f ca="1">IF(AG635&lt;&gt;"",AG635-(COUNTIF($AG$4:AG635,AG635)/10000),"")</f>
        <v/>
      </c>
      <c r="AI635" s="31" t="str">
        <f t="shared" ca="1" si="29"/>
        <v/>
      </c>
      <c r="AJ635" s="31"/>
      <c r="AK635" s="31">
        <v>632</v>
      </c>
      <c r="AL635" s="31" t="str">
        <f t="shared" ca="1" si="27"/>
        <v/>
      </c>
      <c r="AM635" s="31" t="str">
        <f t="shared" ca="1" si="28"/>
        <v/>
      </c>
      <c r="AN635" s="31" t="str">
        <f ca="1">IF(INDEX(Tendina_Brand_per_Settore,SERVIZIO!$A$4)=$AL635,$AM635,"")</f>
        <v/>
      </c>
    </row>
    <row r="636" spans="33:40" x14ac:dyDescent="0.25">
      <c r="AG636" s="31" t="str">
        <f ca="1">IFERROR(IF(SERVIZIO!$A$3=1,IF(GETPIVOTDATA(CONCATENATE(INDEX(Tendina_Indicatori_Grafico,SERVIZIO!$A$1)),$A$1,"Brand",$A636,"Data",DATE(YEAR(INDEX(Tendina_Data,SERVIZIO!$A$2)),MONTH(INDEX(Tendina_Data,SERVIZIO!$A$2)),1),"Settore",$B636)&lt;&gt;"",GETPIVOTDATA(CONCATENATE(INDEX(Tendina_Indicatori_Grafico,SERVIZIO!$A$1)),$A$1,"Brand",$A636,"Data",DATE(YEAR(INDEX(Tendina_Data,SERVIZIO!$A$2)),MONTH(INDEX(Tendina_Data,SERVIZIO!$A$2)),1),"Settore",$B636),""),IF(AND(GETPIVOTDATA(CONCATENATE(INDEX(Tendina_Indicatori_Grafico,SERVIZIO!$A$1)),$A$1,"Brand",$A636,"Data",DATE(YEAR(INDEX(Tendina_Data,SERVIZIO!$A$2)),MONTH(INDEX(Tendina_Data,SERVIZIO!$A$2)),1),"Settore",INDEX(Tendina_Settori,SERVIZIO!$A$3))&lt;&gt;"",INDEX(Tendina_Settori,SERVIZIO!$A$3)=$B636)=TRUE,GETPIVOTDATA(CONCATENATE(INDEX(Tendina_Indicatori_Grafico,SERVIZIO!$A$1)),$A$1,"Brand",$A636,"Data",DATE(YEAR(INDEX(Tendina_Data,SERVIZIO!$A$2)),MONTH(INDEX(Tendina_Data,SERVIZIO!$A$2)),1),"Settore",INDEX(Tendina_Settori,SERVIZIO!$A$3)),"")),"")</f>
        <v/>
      </c>
      <c r="AH636" s="31" t="str">
        <f ca="1">IF(AG636&lt;&gt;"",AG636-(COUNTIF($AG$4:AG636,AG636)/10000),"")</f>
        <v/>
      </c>
      <c r="AI636" s="31" t="str">
        <f t="shared" ca="1" si="29"/>
        <v/>
      </c>
      <c r="AJ636" s="31"/>
      <c r="AK636" s="31">
        <v>633</v>
      </c>
      <c r="AL636" s="31" t="str">
        <f t="shared" ca="1" si="27"/>
        <v/>
      </c>
      <c r="AM636" s="31" t="str">
        <f t="shared" ca="1" si="28"/>
        <v/>
      </c>
      <c r="AN636" s="31" t="str">
        <f ca="1">IF(INDEX(Tendina_Brand_per_Settore,SERVIZIO!$A$4)=$AL636,$AM636,"")</f>
        <v/>
      </c>
    </row>
    <row r="637" spans="33:40" x14ac:dyDescent="0.25">
      <c r="AG637" s="31" t="str">
        <f ca="1">IFERROR(IF(SERVIZIO!$A$3=1,IF(GETPIVOTDATA(CONCATENATE(INDEX(Tendina_Indicatori_Grafico,SERVIZIO!$A$1)),$A$1,"Brand",$A637,"Data",DATE(YEAR(INDEX(Tendina_Data,SERVIZIO!$A$2)),MONTH(INDEX(Tendina_Data,SERVIZIO!$A$2)),1),"Settore",$B637)&lt;&gt;"",GETPIVOTDATA(CONCATENATE(INDEX(Tendina_Indicatori_Grafico,SERVIZIO!$A$1)),$A$1,"Brand",$A637,"Data",DATE(YEAR(INDEX(Tendina_Data,SERVIZIO!$A$2)),MONTH(INDEX(Tendina_Data,SERVIZIO!$A$2)),1),"Settore",$B637),""),IF(AND(GETPIVOTDATA(CONCATENATE(INDEX(Tendina_Indicatori_Grafico,SERVIZIO!$A$1)),$A$1,"Brand",$A637,"Data",DATE(YEAR(INDEX(Tendina_Data,SERVIZIO!$A$2)),MONTH(INDEX(Tendina_Data,SERVIZIO!$A$2)),1),"Settore",INDEX(Tendina_Settori,SERVIZIO!$A$3))&lt;&gt;"",INDEX(Tendina_Settori,SERVIZIO!$A$3)=$B637)=TRUE,GETPIVOTDATA(CONCATENATE(INDEX(Tendina_Indicatori_Grafico,SERVIZIO!$A$1)),$A$1,"Brand",$A637,"Data",DATE(YEAR(INDEX(Tendina_Data,SERVIZIO!$A$2)),MONTH(INDEX(Tendina_Data,SERVIZIO!$A$2)),1),"Settore",INDEX(Tendina_Settori,SERVIZIO!$A$3)),"")),"")</f>
        <v/>
      </c>
      <c r="AH637" s="31" t="str">
        <f ca="1">IF(AG637&lt;&gt;"",AG637-(COUNTIF($AG$4:AG637,AG637)/10000),"")</f>
        <v/>
      </c>
      <c r="AI637" s="31" t="str">
        <f t="shared" ca="1" si="29"/>
        <v/>
      </c>
      <c r="AJ637" s="31"/>
      <c r="AK637" s="31">
        <v>634</v>
      </c>
      <c r="AL637" s="31" t="str">
        <f t="shared" ca="1" si="27"/>
        <v/>
      </c>
      <c r="AM637" s="31" t="str">
        <f t="shared" ca="1" si="28"/>
        <v/>
      </c>
      <c r="AN637" s="31" t="str">
        <f ca="1">IF(INDEX(Tendina_Brand_per_Settore,SERVIZIO!$A$4)=$AL637,$AM637,"")</f>
        <v/>
      </c>
    </row>
    <row r="638" spans="33:40" x14ac:dyDescent="0.25">
      <c r="AG638" s="31" t="str">
        <f ca="1">IFERROR(IF(SERVIZIO!$A$3=1,IF(GETPIVOTDATA(CONCATENATE(INDEX(Tendina_Indicatori_Grafico,SERVIZIO!$A$1)),$A$1,"Brand",$A638,"Data",DATE(YEAR(INDEX(Tendina_Data,SERVIZIO!$A$2)),MONTH(INDEX(Tendina_Data,SERVIZIO!$A$2)),1),"Settore",$B638)&lt;&gt;"",GETPIVOTDATA(CONCATENATE(INDEX(Tendina_Indicatori_Grafico,SERVIZIO!$A$1)),$A$1,"Brand",$A638,"Data",DATE(YEAR(INDEX(Tendina_Data,SERVIZIO!$A$2)),MONTH(INDEX(Tendina_Data,SERVIZIO!$A$2)),1),"Settore",$B638),""),IF(AND(GETPIVOTDATA(CONCATENATE(INDEX(Tendina_Indicatori_Grafico,SERVIZIO!$A$1)),$A$1,"Brand",$A638,"Data",DATE(YEAR(INDEX(Tendina_Data,SERVIZIO!$A$2)),MONTH(INDEX(Tendina_Data,SERVIZIO!$A$2)),1),"Settore",INDEX(Tendina_Settori,SERVIZIO!$A$3))&lt;&gt;"",INDEX(Tendina_Settori,SERVIZIO!$A$3)=$B638)=TRUE,GETPIVOTDATA(CONCATENATE(INDEX(Tendina_Indicatori_Grafico,SERVIZIO!$A$1)),$A$1,"Brand",$A638,"Data",DATE(YEAR(INDEX(Tendina_Data,SERVIZIO!$A$2)),MONTH(INDEX(Tendina_Data,SERVIZIO!$A$2)),1),"Settore",INDEX(Tendina_Settori,SERVIZIO!$A$3)),"")),"")</f>
        <v/>
      </c>
      <c r="AH638" s="31" t="str">
        <f ca="1">IF(AG638&lt;&gt;"",AG638-(COUNTIF($AG$4:AG638,AG638)/10000),"")</f>
        <v/>
      </c>
      <c r="AI638" s="31" t="str">
        <f t="shared" ca="1" si="29"/>
        <v/>
      </c>
      <c r="AJ638" s="31"/>
      <c r="AK638" s="31">
        <v>635</v>
      </c>
      <c r="AL638" s="31" t="str">
        <f t="shared" ca="1" si="27"/>
        <v/>
      </c>
      <c r="AM638" s="31" t="str">
        <f t="shared" ca="1" si="28"/>
        <v/>
      </c>
      <c r="AN638" s="31" t="str">
        <f ca="1">IF(INDEX(Tendina_Brand_per_Settore,SERVIZIO!$A$4)=$AL638,$AM638,"")</f>
        <v/>
      </c>
    </row>
    <row r="639" spans="33:40" x14ac:dyDescent="0.25">
      <c r="AG639" s="31" t="str">
        <f ca="1">IFERROR(IF(SERVIZIO!$A$3=1,IF(GETPIVOTDATA(CONCATENATE(INDEX(Tendina_Indicatori_Grafico,SERVIZIO!$A$1)),$A$1,"Brand",$A639,"Data",DATE(YEAR(INDEX(Tendina_Data,SERVIZIO!$A$2)),MONTH(INDEX(Tendina_Data,SERVIZIO!$A$2)),1),"Settore",$B639)&lt;&gt;"",GETPIVOTDATA(CONCATENATE(INDEX(Tendina_Indicatori_Grafico,SERVIZIO!$A$1)),$A$1,"Brand",$A639,"Data",DATE(YEAR(INDEX(Tendina_Data,SERVIZIO!$A$2)),MONTH(INDEX(Tendina_Data,SERVIZIO!$A$2)),1),"Settore",$B639),""),IF(AND(GETPIVOTDATA(CONCATENATE(INDEX(Tendina_Indicatori_Grafico,SERVIZIO!$A$1)),$A$1,"Brand",$A639,"Data",DATE(YEAR(INDEX(Tendina_Data,SERVIZIO!$A$2)),MONTH(INDEX(Tendina_Data,SERVIZIO!$A$2)),1),"Settore",INDEX(Tendina_Settori,SERVIZIO!$A$3))&lt;&gt;"",INDEX(Tendina_Settori,SERVIZIO!$A$3)=$B639)=TRUE,GETPIVOTDATA(CONCATENATE(INDEX(Tendina_Indicatori_Grafico,SERVIZIO!$A$1)),$A$1,"Brand",$A639,"Data",DATE(YEAR(INDEX(Tendina_Data,SERVIZIO!$A$2)),MONTH(INDEX(Tendina_Data,SERVIZIO!$A$2)),1),"Settore",INDEX(Tendina_Settori,SERVIZIO!$A$3)),"")),"")</f>
        <v/>
      </c>
      <c r="AH639" s="31" t="str">
        <f ca="1">IF(AG639&lt;&gt;"",AG639-(COUNTIF($AG$4:AG639,AG639)/10000),"")</f>
        <v/>
      </c>
      <c r="AI639" s="31" t="str">
        <f t="shared" ca="1" si="29"/>
        <v/>
      </c>
      <c r="AJ639" s="31"/>
      <c r="AK639" s="31">
        <v>636</v>
      </c>
      <c r="AL639" s="31" t="str">
        <f t="shared" ca="1" si="27"/>
        <v/>
      </c>
      <c r="AM639" s="31" t="str">
        <f t="shared" ca="1" si="28"/>
        <v/>
      </c>
      <c r="AN639" s="31" t="str">
        <f ca="1">IF(INDEX(Tendina_Brand_per_Settore,SERVIZIO!$A$4)=$AL639,$AM639,"")</f>
        <v/>
      </c>
    </row>
    <row r="640" spans="33:40" x14ac:dyDescent="0.25">
      <c r="AG640" s="31" t="str">
        <f ca="1">IFERROR(IF(SERVIZIO!$A$3=1,IF(GETPIVOTDATA(CONCATENATE(INDEX(Tendina_Indicatori_Grafico,SERVIZIO!$A$1)),$A$1,"Brand",$A640,"Data",DATE(YEAR(INDEX(Tendina_Data,SERVIZIO!$A$2)),MONTH(INDEX(Tendina_Data,SERVIZIO!$A$2)),1),"Settore",$B640)&lt;&gt;"",GETPIVOTDATA(CONCATENATE(INDEX(Tendina_Indicatori_Grafico,SERVIZIO!$A$1)),$A$1,"Brand",$A640,"Data",DATE(YEAR(INDEX(Tendina_Data,SERVIZIO!$A$2)),MONTH(INDEX(Tendina_Data,SERVIZIO!$A$2)),1),"Settore",$B640),""),IF(AND(GETPIVOTDATA(CONCATENATE(INDEX(Tendina_Indicatori_Grafico,SERVIZIO!$A$1)),$A$1,"Brand",$A640,"Data",DATE(YEAR(INDEX(Tendina_Data,SERVIZIO!$A$2)),MONTH(INDEX(Tendina_Data,SERVIZIO!$A$2)),1),"Settore",INDEX(Tendina_Settori,SERVIZIO!$A$3))&lt;&gt;"",INDEX(Tendina_Settori,SERVIZIO!$A$3)=$B640)=TRUE,GETPIVOTDATA(CONCATENATE(INDEX(Tendina_Indicatori_Grafico,SERVIZIO!$A$1)),$A$1,"Brand",$A640,"Data",DATE(YEAR(INDEX(Tendina_Data,SERVIZIO!$A$2)),MONTH(INDEX(Tendina_Data,SERVIZIO!$A$2)),1),"Settore",INDEX(Tendina_Settori,SERVIZIO!$A$3)),"")),"")</f>
        <v/>
      </c>
      <c r="AH640" s="31" t="str">
        <f ca="1">IF(AG640&lt;&gt;"",AG640-(COUNTIF($AG$4:AG640,AG640)/10000),"")</f>
        <v/>
      </c>
      <c r="AI640" s="31" t="str">
        <f t="shared" ca="1" si="29"/>
        <v/>
      </c>
      <c r="AJ640" s="31"/>
      <c r="AK640" s="31">
        <v>637</v>
      </c>
      <c r="AL640" s="31" t="str">
        <f t="shared" ca="1" si="27"/>
        <v/>
      </c>
      <c r="AM640" s="31" t="str">
        <f t="shared" ca="1" si="28"/>
        <v/>
      </c>
      <c r="AN640" s="31" t="str">
        <f ca="1">IF(INDEX(Tendina_Brand_per_Settore,SERVIZIO!$A$4)=$AL640,$AM640,"")</f>
        <v/>
      </c>
    </row>
    <row r="641" spans="33:40" x14ac:dyDescent="0.25">
      <c r="AG641" s="31" t="str">
        <f ca="1">IFERROR(IF(SERVIZIO!$A$3=1,IF(GETPIVOTDATA(CONCATENATE(INDEX(Tendina_Indicatori_Grafico,SERVIZIO!$A$1)),$A$1,"Brand",$A641,"Data",DATE(YEAR(INDEX(Tendina_Data,SERVIZIO!$A$2)),MONTH(INDEX(Tendina_Data,SERVIZIO!$A$2)),1),"Settore",$B641)&lt;&gt;"",GETPIVOTDATA(CONCATENATE(INDEX(Tendina_Indicatori_Grafico,SERVIZIO!$A$1)),$A$1,"Brand",$A641,"Data",DATE(YEAR(INDEX(Tendina_Data,SERVIZIO!$A$2)),MONTH(INDEX(Tendina_Data,SERVIZIO!$A$2)),1),"Settore",$B641),""),IF(AND(GETPIVOTDATA(CONCATENATE(INDEX(Tendina_Indicatori_Grafico,SERVIZIO!$A$1)),$A$1,"Brand",$A641,"Data",DATE(YEAR(INDEX(Tendina_Data,SERVIZIO!$A$2)),MONTH(INDEX(Tendina_Data,SERVIZIO!$A$2)),1),"Settore",INDEX(Tendina_Settori,SERVIZIO!$A$3))&lt;&gt;"",INDEX(Tendina_Settori,SERVIZIO!$A$3)=$B641)=TRUE,GETPIVOTDATA(CONCATENATE(INDEX(Tendina_Indicatori_Grafico,SERVIZIO!$A$1)),$A$1,"Brand",$A641,"Data",DATE(YEAR(INDEX(Tendina_Data,SERVIZIO!$A$2)),MONTH(INDEX(Tendina_Data,SERVIZIO!$A$2)),1),"Settore",INDEX(Tendina_Settori,SERVIZIO!$A$3)),"")),"")</f>
        <v/>
      </c>
      <c r="AH641" s="31" t="str">
        <f ca="1">IF(AG641&lt;&gt;"",AG641-(COUNTIF($AG$4:AG641,AG641)/10000),"")</f>
        <v/>
      </c>
      <c r="AI641" s="31" t="str">
        <f t="shared" ca="1" si="29"/>
        <v/>
      </c>
      <c r="AJ641" s="31"/>
      <c r="AK641" s="31">
        <v>638</v>
      </c>
      <c r="AL641" s="31" t="str">
        <f t="shared" ca="1" si="27"/>
        <v/>
      </c>
      <c r="AM641" s="31" t="str">
        <f t="shared" ca="1" si="28"/>
        <v/>
      </c>
      <c r="AN641" s="31" t="str">
        <f ca="1">IF(INDEX(Tendina_Brand_per_Settore,SERVIZIO!$A$4)=$AL641,$AM641,"")</f>
        <v/>
      </c>
    </row>
    <row r="642" spans="33:40" x14ac:dyDescent="0.25">
      <c r="AG642" s="31" t="str">
        <f ca="1">IFERROR(IF(SERVIZIO!$A$3=1,IF(GETPIVOTDATA(CONCATENATE(INDEX(Tendina_Indicatori_Grafico,SERVIZIO!$A$1)),$A$1,"Brand",$A642,"Data",DATE(YEAR(INDEX(Tendina_Data,SERVIZIO!$A$2)),MONTH(INDEX(Tendina_Data,SERVIZIO!$A$2)),1),"Settore",$B642)&lt;&gt;"",GETPIVOTDATA(CONCATENATE(INDEX(Tendina_Indicatori_Grafico,SERVIZIO!$A$1)),$A$1,"Brand",$A642,"Data",DATE(YEAR(INDEX(Tendina_Data,SERVIZIO!$A$2)),MONTH(INDEX(Tendina_Data,SERVIZIO!$A$2)),1),"Settore",$B642),""),IF(AND(GETPIVOTDATA(CONCATENATE(INDEX(Tendina_Indicatori_Grafico,SERVIZIO!$A$1)),$A$1,"Brand",$A642,"Data",DATE(YEAR(INDEX(Tendina_Data,SERVIZIO!$A$2)),MONTH(INDEX(Tendina_Data,SERVIZIO!$A$2)),1),"Settore",INDEX(Tendina_Settori,SERVIZIO!$A$3))&lt;&gt;"",INDEX(Tendina_Settori,SERVIZIO!$A$3)=$B642)=TRUE,GETPIVOTDATA(CONCATENATE(INDEX(Tendina_Indicatori_Grafico,SERVIZIO!$A$1)),$A$1,"Brand",$A642,"Data",DATE(YEAR(INDEX(Tendina_Data,SERVIZIO!$A$2)),MONTH(INDEX(Tendina_Data,SERVIZIO!$A$2)),1),"Settore",INDEX(Tendina_Settori,SERVIZIO!$A$3)),"")),"")</f>
        <v/>
      </c>
      <c r="AH642" s="31" t="str">
        <f ca="1">IF(AG642&lt;&gt;"",AG642-(COUNTIF($AG$4:AG642,AG642)/10000),"")</f>
        <v/>
      </c>
      <c r="AI642" s="31" t="str">
        <f t="shared" ca="1" si="29"/>
        <v/>
      </c>
      <c r="AJ642" s="31"/>
      <c r="AK642" s="31">
        <v>639</v>
      </c>
      <c r="AL642" s="31" t="str">
        <f t="shared" ca="1" si="27"/>
        <v/>
      </c>
      <c r="AM642" s="31" t="str">
        <f t="shared" ca="1" si="28"/>
        <v/>
      </c>
      <c r="AN642" s="31" t="str">
        <f ca="1">IF(INDEX(Tendina_Brand_per_Settore,SERVIZIO!$A$4)=$AL642,$AM642,"")</f>
        <v/>
      </c>
    </row>
    <row r="643" spans="33:40" x14ac:dyDescent="0.25">
      <c r="AG643" s="31" t="str">
        <f ca="1">IFERROR(IF(SERVIZIO!$A$3=1,IF(GETPIVOTDATA(CONCATENATE(INDEX(Tendina_Indicatori_Grafico,SERVIZIO!$A$1)),$A$1,"Brand",$A643,"Data",DATE(YEAR(INDEX(Tendina_Data,SERVIZIO!$A$2)),MONTH(INDEX(Tendina_Data,SERVIZIO!$A$2)),1),"Settore",$B643)&lt;&gt;"",GETPIVOTDATA(CONCATENATE(INDEX(Tendina_Indicatori_Grafico,SERVIZIO!$A$1)),$A$1,"Brand",$A643,"Data",DATE(YEAR(INDEX(Tendina_Data,SERVIZIO!$A$2)),MONTH(INDEX(Tendina_Data,SERVIZIO!$A$2)),1),"Settore",$B643),""),IF(AND(GETPIVOTDATA(CONCATENATE(INDEX(Tendina_Indicatori_Grafico,SERVIZIO!$A$1)),$A$1,"Brand",$A643,"Data",DATE(YEAR(INDEX(Tendina_Data,SERVIZIO!$A$2)),MONTH(INDEX(Tendina_Data,SERVIZIO!$A$2)),1),"Settore",INDEX(Tendina_Settori,SERVIZIO!$A$3))&lt;&gt;"",INDEX(Tendina_Settori,SERVIZIO!$A$3)=$B643)=TRUE,GETPIVOTDATA(CONCATENATE(INDEX(Tendina_Indicatori_Grafico,SERVIZIO!$A$1)),$A$1,"Brand",$A643,"Data",DATE(YEAR(INDEX(Tendina_Data,SERVIZIO!$A$2)),MONTH(INDEX(Tendina_Data,SERVIZIO!$A$2)),1),"Settore",INDEX(Tendina_Settori,SERVIZIO!$A$3)),"")),"")</f>
        <v/>
      </c>
      <c r="AH643" s="31" t="str">
        <f ca="1">IF(AG643&lt;&gt;"",AG643-(COUNTIF($AG$4:AG643,AG643)/10000),"")</f>
        <v/>
      </c>
      <c r="AI643" s="31" t="str">
        <f t="shared" ca="1" si="29"/>
        <v/>
      </c>
      <c r="AJ643" s="31"/>
      <c r="AK643" s="31">
        <v>640</v>
      </c>
      <c r="AL643" s="31" t="str">
        <f t="shared" ca="1" si="27"/>
        <v/>
      </c>
      <c r="AM643" s="31" t="str">
        <f t="shared" ca="1" si="28"/>
        <v/>
      </c>
      <c r="AN643" s="31" t="str">
        <f ca="1">IF(INDEX(Tendina_Brand_per_Settore,SERVIZIO!$A$4)=$AL643,$AM643,"")</f>
        <v/>
      </c>
    </row>
    <row r="644" spans="33:40" x14ac:dyDescent="0.25">
      <c r="AG644" s="31" t="str">
        <f ca="1">IFERROR(IF(SERVIZIO!$A$3=1,IF(GETPIVOTDATA(CONCATENATE(INDEX(Tendina_Indicatori_Grafico,SERVIZIO!$A$1)),$A$1,"Brand",$A644,"Data",DATE(YEAR(INDEX(Tendina_Data,SERVIZIO!$A$2)),MONTH(INDEX(Tendina_Data,SERVIZIO!$A$2)),1),"Settore",$B644)&lt;&gt;"",GETPIVOTDATA(CONCATENATE(INDEX(Tendina_Indicatori_Grafico,SERVIZIO!$A$1)),$A$1,"Brand",$A644,"Data",DATE(YEAR(INDEX(Tendina_Data,SERVIZIO!$A$2)),MONTH(INDEX(Tendina_Data,SERVIZIO!$A$2)),1),"Settore",$B644),""),IF(AND(GETPIVOTDATA(CONCATENATE(INDEX(Tendina_Indicatori_Grafico,SERVIZIO!$A$1)),$A$1,"Brand",$A644,"Data",DATE(YEAR(INDEX(Tendina_Data,SERVIZIO!$A$2)),MONTH(INDEX(Tendina_Data,SERVIZIO!$A$2)),1),"Settore",INDEX(Tendina_Settori,SERVIZIO!$A$3))&lt;&gt;"",INDEX(Tendina_Settori,SERVIZIO!$A$3)=$B644)=TRUE,GETPIVOTDATA(CONCATENATE(INDEX(Tendina_Indicatori_Grafico,SERVIZIO!$A$1)),$A$1,"Brand",$A644,"Data",DATE(YEAR(INDEX(Tendina_Data,SERVIZIO!$A$2)),MONTH(INDEX(Tendina_Data,SERVIZIO!$A$2)),1),"Settore",INDEX(Tendina_Settori,SERVIZIO!$A$3)),"")),"")</f>
        <v/>
      </c>
      <c r="AH644" s="31" t="str">
        <f ca="1">IF(AG644&lt;&gt;"",AG644-(COUNTIF($AG$4:AG644,AG644)/10000),"")</f>
        <v/>
      </c>
      <c r="AI644" s="31" t="str">
        <f t="shared" ca="1" si="29"/>
        <v/>
      </c>
      <c r="AJ644" s="31"/>
      <c r="AK644" s="31">
        <v>641</v>
      </c>
      <c r="AL644" s="31" t="str">
        <f t="shared" ref="AL644:AL707" ca="1" si="30">IFERROR(INDEX($A$3:$A$1002,MATCH($AK644,$AI$3:$AI$1002,0)),"")</f>
        <v/>
      </c>
      <c r="AM644" s="31" t="str">
        <f t="shared" ref="AM644:AM707" ca="1" si="31">IFERROR(INDEX($AG$3:$AG$1002,MATCH($AK644,$AI$3:$AI$1002,0)),"")</f>
        <v/>
      </c>
      <c r="AN644" s="31" t="str">
        <f ca="1">IF(INDEX(Tendina_Brand_per_Settore,SERVIZIO!$A$4)=$AL644,$AM644,"")</f>
        <v/>
      </c>
    </row>
    <row r="645" spans="33:40" x14ac:dyDescent="0.25">
      <c r="AG645" s="31" t="str">
        <f ca="1">IFERROR(IF(SERVIZIO!$A$3=1,IF(GETPIVOTDATA(CONCATENATE(INDEX(Tendina_Indicatori_Grafico,SERVIZIO!$A$1)),$A$1,"Brand",$A645,"Data",DATE(YEAR(INDEX(Tendina_Data,SERVIZIO!$A$2)),MONTH(INDEX(Tendina_Data,SERVIZIO!$A$2)),1),"Settore",$B645)&lt;&gt;"",GETPIVOTDATA(CONCATENATE(INDEX(Tendina_Indicatori_Grafico,SERVIZIO!$A$1)),$A$1,"Brand",$A645,"Data",DATE(YEAR(INDEX(Tendina_Data,SERVIZIO!$A$2)),MONTH(INDEX(Tendina_Data,SERVIZIO!$A$2)),1),"Settore",$B645),""),IF(AND(GETPIVOTDATA(CONCATENATE(INDEX(Tendina_Indicatori_Grafico,SERVIZIO!$A$1)),$A$1,"Brand",$A645,"Data",DATE(YEAR(INDEX(Tendina_Data,SERVIZIO!$A$2)),MONTH(INDEX(Tendina_Data,SERVIZIO!$A$2)),1),"Settore",INDEX(Tendina_Settori,SERVIZIO!$A$3))&lt;&gt;"",INDEX(Tendina_Settori,SERVIZIO!$A$3)=$B645)=TRUE,GETPIVOTDATA(CONCATENATE(INDEX(Tendina_Indicatori_Grafico,SERVIZIO!$A$1)),$A$1,"Brand",$A645,"Data",DATE(YEAR(INDEX(Tendina_Data,SERVIZIO!$A$2)),MONTH(INDEX(Tendina_Data,SERVIZIO!$A$2)),1),"Settore",INDEX(Tendina_Settori,SERVIZIO!$A$3)),"")),"")</f>
        <v/>
      </c>
      <c r="AH645" s="31" t="str">
        <f ca="1">IF(AG645&lt;&gt;"",AG645-(COUNTIF($AG$4:AG645,AG645)/10000),"")</f>
        <v/>
      </c>
      <c r="AI645" s="31" t="str">
        <f t="shared" ref="AI645:AI708" ca="1" si="32">IFERROR(RANK($AH645,$AH$4:$AH$1003),"")</f>
        <v/>
      </c>
      <c r="AJ645" s="31"/>
      <c r="AK645" s="31">
        <v>642</v>
      </c>
      <c r="AL645" s="31" t="str">
        <f t="shared" ca="1" si="30"/>
        <v/>
      </c>
      <c r="AM645" s="31" t="str">
        <f t="shared" ca="1" si="31"/>
        <v/>
      </c>
      <c r="AN645" s="31" t="str">
        <f ca="1">IF(INDEX(Tendina_Brand_per_Settore,SERVIZIO!$A$4)=$AL645,$AM645,"")</f>
        <v/>
      </c>
    </row>
    <row r="646" spans="33:40" x14ac:dyDescent="0.25">
      <c r="AG646" s="31" t="str">
        <f ca="1">IFERROR(IF(SERVIZIO!$A$3=1,IF(GETPIVOTDATA(CONCATENATE(INDEX(Tendina_Indicatori_Grafico,SERVIZIO!$A$1)),$A$1,"Brand",$A646,"Data",DATE(YEAR(INDEX(Tendina_Data,SERVIZIO!$A$2)),MONTH(INDEX(Tendina_Data,SERVIZIO!$A$2)),1),"Settore",$B646)&lt;&gt;"",GETPIVOTDATA(CONCATENATE(INDEX(Tendina_Indicatori_Grafico,SERVIZIO!$A$1)),$A$1,"Brand",$A646,"Data",DATE(YEAR(INDEX(Tendina_Data,SERVIZIO!$A$2)),MONTH(INDEX(Tendina_Data,SERVIZIO!$A$2)),1),"Settore",$B646),""),IF(AND(GETPIVOTDATA(CONCATENATE(INDEX(Tendina_Indicatori_Grafico,SERVIZIO!$A$1)),$A$1,"Brand",$A646,"Data",DATE(YEAR(INDEX(Tendina_Data,SERVIZIO!$A$2)),MONTH(INDEX(Tendina_Data,SERVIZIO!$A$2)),1),"Settore",INDEX(Tendina_Settori,SERVIZIO!$A$3))&lt;&gt;"",INDEX(Tendina_Settori,SERVIZIO!$A$3)=$B646)=TRUE,GETPIVOTDATA(CONCATENATE(INDEX(Tendina_Indicatori_Grafico,SERVIZIO!$A$1)),$A$1,"Brand",$A646,"Data",DATE(YEAR(INDEX(Tendina_Data,SERVIZIO!$A$2)),MONTH(INDEX(Tendina_Data,SERVIZIO!$A$2)),1),"Settore",INDEX(Tendina_Settori,SERVIZIO!$A$3)),"")),"")</f>
        <v/>
      </c>
      <c r="AH646" s="31" t="str">
        <f ca="1">IF(AG646&lt;&gt;"",AG646-(COUNTIF($AG$4:AG646,AG646)/10000),"")</f>
        <v/>
      </c>
      <c r="AI646" s="31" t="str">
        <f t="shared" ca="1" si="32"/>
        <v/>
      </c>
      <c r="AJ646" s="31"/>
      <c r="AK646" s="31">
        <v>643</v>
      </c>
      <c r="AL646" s="31" t="str">
        <f t="shared" ca="1" si="30"/>
        <v/>
      </c>
      <c r="AM646" s="31" t="str">
        <f t="shared" ca="1" si="31"/>
        <v/>
      </c>
      <c r="AN646" s="31" t="str">
        <f ca="1">IF(INDEX(Tendina_Brand_per_Settore,SERVIZIO!$A$4)=$AL646,$AM646,"")</f>
        <v/>
      </c>
    </row>
    <row r="647" spans="33:40" x14ac:dyDescent="0.25">
      <c r="AG647" s="31" t="str">
        <f ca="1">IFERROR(IF(SERVIZIO!$A$3=1,IF(GETPIVOTDATA(CONCATENATE(INDEX(Tendina_Indicatori_Grafico,SERVIZIO!$A$1)),$A$1,"Brand",$A647,"Data",DATE(YEAR(INDEX(Tendina_Data,SERVIZIO!$A$2)),MONTH(INDEX(Tendina_Data,SERVIZIO!$A$2)),1),"Settore",$B647)&lt;&gt;"",GETPIVOTDATA(CONCATENATE(INDEX(Tendina_Indicatori_Grafico,SERVIZIO!$A$1)),$A$1,"Brand",$A647,"Data",DATE(YEAR(INDEX(Tendina_Data,SERVIZIO!$A$2)),MONTH(INDEX(Tendina_Data,SERVIZIO!$A$2)),1),"Settore",$B647),""),IF(AND(GETPIVOTDATA(CONCATENATE(INDEX(Tendina_Indicatori_Grafico,SERVIZIO!$A$1)),$A$1,"Brand",$A647,"Data",DATE(YEAR(INDEX(Tendina_Data,SERVIZIO!$A$2)),MONTH(INDEX(Tendina_Data,SERVIZIO!$A$2)),1),"Settore",INDEX(Tendina_Settori,SERVIZIO!$A$3))&lt;&gt;"",INDEX(Tendina_Settori,SERVIZIO!$A$3)=$B647)=TRUE,GETPIVOTDATA(CONCATENATE(INDEX(Tendina_Indicatori_Grafico,SERVIZIO!$A$1)),$A$1,"Brand",$A647,"Data",DATE(YEAR(INDEX(Tendina_Data,SERVIZIO!$A$2)),MONTH(INDEX(Tendina_Data,SERVIZIO!$A$2)),1),"Settore",INDEX(Tendina_Settori,SERVIZIO!$A$3)),"")),"")</f>
        <v/>
      </c>
      <c r="AH647" s="31" t="str">
        <f ca="1">IF(AG647&lt;&gt;"",AG647-(COUNTIF($AG$4:AG647,AG647)/10000),"")</f>
        <v/>
      </c>
      <c r="AI647" s="31" t="str">
        <f t="shared" ca="1" si="32"/>
        <v/>
      </c>
      <c r="AJ647" s="31"/>
      <c r="AK647" s="31">
        <v>644</v>
      </c>
      <c r="AL647" s="31" t="str">
        <f t="shared" ca="1" si="30"/>
        <v/>
      </c>
      <c r="AM647" s="31" t="str">
        <f t="shared" ca="1" si="31"/>
        <v/>
      </c>
      <c r="AN647" s="31" t="str">
        <f ca="1">IF(INDEX(Tendina_Brand_per_Settore,SERVIZIO!$A$4)=$AL647,$AM647,"")</f>
        <v/>
      </c>
    </row>
    <row r="648" spans="33:40" x14ac:dyDescent="0.25">
      <c r="AG648" s="31" t="str">
        <f ca="1">IFERROR(IF(SERVIZIO!$A$3=1,IF(GETPIVOTDATA(CONCATENATE(INDEX(Tendina_Indicatori_Grafico,SERVIZIO!$A$1)),$A$1,"Brand",$A648,"Data",DATE(YEAR(INDEX(Tendina_Data,SERVIZIO!$A$2)),MONTH(INDEX(Tendina_Data,SERVIZIO!$A$2)),1),"Settore",$B648)&lt;&gt;"",GETPIVOTDATA(CONCATENATE(INDEX(Tendina_Indicatori_Grafico,SERVIZIO!$A$1)),$A$1,"Brand",$A648,"Data",DATE(YEAR(INDEX(Tendina_Data,SERVIZIO!$A$2)),MONTH(INDEX(Tendina_Data,SERVIZIO!$A$2)),1),"Settore",$B648),""),IF(AND(GETPIVOTDATA(CONCATENATE(INDEX(Tendina_Indicatori_Grafico,SERVIZIO!$A$1)),$A$1,"Brand",$A648,"Data",DATE(YEAR(INDEX(Tendina_Data,SERVIZIO!$A$2)),MONTH(INDEX(Tendina_Data,SERVIZIO!$A$2)),1),"Settore",INDEX(Tendina_Settori,SERVIZIO!$A$3))&lt;&gt;"",INDEX(Tendina_Settori,SERVIZIO!$A$3)=$B648)=TRUE,GETPIVOTDATA(CONCATENATE(INDEX(Tendina_Indicatori_Grafico,SERVIZIO!$A$1)),$A$1,"Brand",$A648,"Data",DATE(YEAR(INDEX(Tendina_Data,SERVIZIO!$A$2)),MONTH(INDEX(Tendina_Data,SERVIZIO!$A$2)),1),"Settore",INDEX(Tendina_Settori,SERVIZIO!$A$3)),"")),"")</f>
        <v/>
      </c>
      <c r="AH648" s="31" t="str">
        <f ca="1">IF(AG648&lt;&gt;"",AG648-(COUNTIF($AG$4:AG648,AG648)/10000),"")</f>
        <v/>
      </c>
      <c r="AI648" s="31" t="str">
        <f t="shared" ca="1" si="32"/>
        <v/>
      </c>
      <c r="AJ648" s="31"/>
      <c r="AK648" s="31">
        <v>645</v>
      </c>
      <c r="AL648" s="31" t="str">
        <f t="shared" ca="1" si="30"/>
        <v/>
      </c>
      <c r="AM648" s="31" t="str">
        <f t="shared" ca="1" si="31"/>
        <v/>
      </c>
      <c r="AN648" s="31" t="str">
        <f ca="1">IF(INDEX(Tendina_Brand_per_Settore,SERVIZIO!$A$4)=$AL648,$AM648,"")</f>
        <v/>
      </c>
    </row>
    <row r="649" spans="33:40" x14ac:dyDescent="0.25">
      <c r="AG649" s="31" t="str">
        <f ca="1">IFERROR(IF(SERVIZIO!$A$3=1,IF(GETPIVOTDATA(CONCATENATE(INDEX(Tendina_Indicatori_Grafico,SERVIZIO!$A$1)),$A$1,"Brand",$A649,"Data",DATE(YEAR(INDEX(Tendina_Data,SERVIZIO!$A$2)),MONTH(INDEX(Tendina_Data,SERVIZIO!$A$2)),1),"Settore",$B649)&lt;&gt;"",GETPIVOTDATA(CONCATENATE(INDEX(Tendina_Indicatori_Grafico,SERVIZIO!$A$1)),$A$1,"Brand",$A649,"Data",DATE(YEAR(INDEX(Tendina_Data,SERVIZIO!$A$2)),MONTH(INDEX(Tendina_Data,SERVIZIO!$A$2)),1),"Settore",$B649),""),IF(AND(GETPIVOTDATA(CONCATENATE(INDEX(Tendina_Indicatori_Grafico,SERVIZIO!$A$1)),$A$1,"Brand",$A649,"Data",DATE(YEAR(INDEX(Tendina_Data,SERVIZIO!$A$2)),MONTH(INDEX(Tendina_Data,SERVIZIO!$A$2)),1),"Settore",INDEX(Tendina_Settori,SERVIZIO!$A$3))&lt;&gt;"",INDEX(Tendina_Settori,SERVIZIO!$A$3)=$B649)=TRUE,GETPIVOTDATA(CONCATENATE(INDEX(Tendina_Indicatori_Grafico,SERVIZIO!$A$1)),$A$1,"Brand",$A649,"Data",DATE(YEAR(INDEX(Tendina_Data,SERVIZIO!$A$2)),MONTH(INDEX(Tendina_Data,SERVIZIO!$A$2)),1),"Settore",INDEX(Tendina_Settori,SERVIZIO!$A$3)),"")),"")</f>
        <v/>
      </c>
      <c r="AH649" s="31" t="str">
        <f ca="1">IF(AG649&lt;&gt;"",AG649-(COUNTIF($AG$4:AG649,AG649)/10000),"")</f>
        <v/>
      </c>
      <c r="AI649" s="31" t="str">
        <f t="shared" ca="1" si="32"/>
        <v/>
      </c>
      <c r="AJ649" s="31"/>
      <c r="AK649" s="31">
        <v>646</v>
      </c>
      <c r="AL649" s="31" t="str">
        <f t="shared" ca="1" si="30"/>
        <v/>
      </c>
      <c r="AM649" s="31" t="str">
        <f t="shared" ca="1" si="31"/>
        <v/>
      </c>
      <c r="AN649" s="31" t="str">
        <f ca="1">IF(INDEX(Tendina_Brand_per_Settore,SERVIZIO!$A$4)=$AL649,$AM649,"")</f>
        <v/>
      </c>
    </row>
    <row r="650" spans="33:40" x14ac:dyDescent="0.25">
      <c r="AG650" s="31" t="str">
        <f ca="1">IFERROR(IF(SERVIZIO!$A$3=1,IF(GETPIVOTDATA(CONCATENATE(INDEX(Tendina_Indicatori_Grafico,SERVIZIO!$A$1)),$A$1,"Brand",$A650,"Data",DATE(YEAR(INDEX(Tendina_Data,SERVIZIO!$A$2)),MONTH(INDEX(Tendina_Data,SERVIZIO!$A$2)),1),"Settore",$B650)&lt;&gt;"",GETPIVOTDATA(CONCATENATE(INDEX(Tendina_Indicatori_Grafico,SERVIZIO!$A$1)),$A$1,"Brand",$A650,"Data",DATE(YEAR(INDEX(Tendina_Data,SERVIZIO!$A$2)),MONTH(INDEX(Tendina_Data,SERVIZIO!$A$2)),1),"Settore",$B650),""),IF(AND(GETPIVOTDATA(CONCATENATE(INDEX(Tendina_Indicatori_Grafico,SERVIZIO!$A$1)),$A$1,"Brand",$A650,"Data",DATE(YEAR(INDEX(Tendina_Data,SERVIZIO!$A$2)),MONTH(INDEX(Tendina_Data,SERVIZIO!$A$2)),1),"Settore",INDEX(Tendina_Settori,SERVIZIO!$A$3))&lt;&gt;"",INDEX(Tendina_Settori,SERVIZIO!$A$3)=$B650)=TRUE,GETPIVOTDATA(CONCATENATE(INDEX(Tendina_Indicatori_Grafico,SERVIZIO!$A$1)),$A$1,"Brand",$A650,"Data",DATE(YEAR(INDEX(Tendina_Data,SERVIZIO!$A$2)),MONTH(INDEX(Tendina_Data,SERVIZIO!$A$2)),1),"Settore",INDEX(Tendina_Settori,SERVIZIO!$A$3)),"")),"")</f>
        <v/>
      </c>
      <c r="AH650" s="31" t="str">
        <f ca="1">IF(AG650&lt;&gt;"",AG650-(COUNTIF($AG$4:AG650,AG650)/10000),"")</f>
        <v/>
      </c>
      <c r="AI650" s="31" t="str">
        <f t="shared" ca="1" si="32"/>
        <v/>
      </c>
      <c r="AJ650" s="31"/>
      <c r="AK650" s="31">
        <v>647</v>
      </c>
      <c r="AL650" s="31" t="str">
        <f t="shared" ca="1" si="30"/>
        <v/>
      </c>
      <c r="AM650" s="31" t="str">
        <f t="shared" ca="1" si="31"/>
        <v/>
      </c>
      <c r="AN650" s="31" t="str">
        <f ca="1">IF(INDEX(Tendina_Brand_per_Settore,SERVIZIO!$A$4)=$AL650,$AM650,"")</f>
        <v/>
      </c>
    </row>
    <row r="651" spans="33:40" x14ac:dyDescent="0.25">
      <c r="AG651" s="31" t="str">
        <f ca="1">IFERROR(IF(SERVIZIO!$A$3=1,IF(GETPIVOTDATA(CONCATENATE(INDEX(Tendina_Indicatori_Grafico,SERVIZIO!$A$1)),$A$1,"Brand",$A651,"Data",DATE(YEAR(INDEX(Tendina_Data,SERVIZIO!$A$2)),MONTH(INDEX(Tendina_Data,SERVIZIO!$A$2)),1),"Settore",$B651)&lt;&gt;"",GETPIVOTDATA(CONCATENATE(INDEX(Tendina_Indicatori_Grafico,SERVIZIO!$A$1)),$A$1,"Brand",$A651,"Data",DATE(YEAR(INDEX(Tendina_Data,SERVIZIO!$A$2)),MONTH(INDEX(Tendina_Data,SERVIZIO!$A$2)),1),"Settore",$B651),""),IF(AND(GETPIVOTDATA(CONCATENATE(INDEX(Tendina_Indicatori_Grafico,SERVIZIO!$A$1)),$A$1,"Brand",$A651,"Data",DATE(YEAR(INDEX(Tendina_Data,SERVIZIO!$A$2)),MONTH(INDEX(Tendina_Data,SERVIZIO!$A$2)),1),"Settore",INDEX(Tendina_Settori,SERVIZIO!$A$3))&lt;&gt;"",INDEX(Tendina_Settori,SERVIZIO!$A$3)=$B651)=TRUE,GETPIVOTDATA(CONCATENATE(INDEX(Tendina_Indicatori_Grafico,SERVIZIO!$A$1)),$A$1,"Brand",$A651,"Data",DATE(YEAR(INDEX(Tendina_Data,SERVIZIO!$A$2)),MONTH(INDEX(Tendina_Data,SERVIZIO!$A$2)),1),"Settore",INDEX(Tendina_Settori,SERVIZIO!$A$3)),"")),"")</f>
        <v/>
      </c>
      <c r="AH651" s="31" t="str">
        <f ca="1">IF(AG651&lt;&gt;"",AG651-(COUNTIF($AG$4:AG651,AG651)/10000),"")</f>
        <v/>
      </c>
      <c r="AI651" s="31" t="str">
        <f t="shared" ca="1" si="32"/>
        <v/>
      </c>
      <c r="AJ651" s="31"/>
      <c r="AK651" s="31">
        <v>648</v>
      </c>
      <c r="AL651" s="31" t="str">
        <f t="shared" ca="1" si="30"/>
        <v/>
      </c>
      <c r="AM651" s="31" t="str">
        <f t="shared" ca="1" si="31"/>
        <v/>
      </c>
      <c r="AN651" s="31" t="str">
        <f ca="1">IF(INDEX(Tendina_Brand_per_Settore,SERVIZIO!$A$4)=$AL651,$AM651,"")</f>
        <v/>
      </c>
    </row>
    <row r="652" spans="33:40" x14ac:dyDescent="0.25">
      <c r="AG652" s="31" t="str">
        <f ca="1">IFERROR(IF(SERVIZIO!$A$3=1,IF(GETPIVOTDATA(CONCATENATE(INDEX(Tendina_Indicatori_Grafico,SERVIZIO!$A$1)),$A$1,"Brand",$A652,"Data",DATE(YEAR(INDEX(Tendina_Data,SERVIZIO!$A$2)),MONTH(INDEX(Tendina_Data,SERVIZIO!$A$2)),1),"Settore",$B652)&lt;&gt;"",GETPIVOTDATA(CONCATENATE(INDEX(Tendina_Indicatori_Grafico,SERVIZIO!$A$1)),$A$1,"Brand",$A652,"Data",DATE(YEAR(INDEX(Tendina_Data,SERVIZIO!$A$2)),MONTH(INDEX(Tendina_Data,SERVIZIO!$A$2)),1),"Settore",$B652),""),IF(AND(GETPIVOTDATA(CONCATENATE(INDEX(Tendina_Indicatori_Grafico,SERVIZIO!$A$1)),$A$1,"Brand",$A652,"Data",DATE(YEAR(INDEX(Tendina_Data,SERVIZIO!$A$2)),MONTH(INDEX(Tendina_Data,SERVIZIO!$A$2)),1),"Settore",INDEX(Tendina_Settori,SERVIZIO!$A$3))&lt;&gt;"",INDEX(Tendina_Settori,SERVIZIO!$A$3)=$B652)=TRUE,GETPIVOTDATA(CONCATENATE(INDEX(Tendina_Indicatori_Grafico,SERVIZIO!$A$1)),$A$1,"Brand",$A652,"Data",DATE(YEAR(INDEX(Tendina_Data,SERVIZIO!$A$2)),MONTH(INDEX(Tendina_Data,SERVIZIO!$A$2)),1),"Settore",INDEX(Tendina_Settori,SERVIZIO!$A$3)),"")),"")</f>
        <v/>
      </c>
      <c r="AH652" s="31" t="str">
        <f ca="1">IF(AG652&lt;&gt;"",AG652-(COUNTIF($AG$4:AG652,AG652)/10000),"")</f>
        <v/>
      </c>
      <c r="AI652" s="31" t="str">
        <f t="shared" ca="1" si="32"/>
        <v/>
      </c>
      <c r="AJ652" s="31"/>
      <c r="AK652" s="31">
        <v>649</v>
      </c>
      <c r="AL652" s="31" t="str">
        <f t="shared" ca="1" si="30"/>
        <v/>
      </c>
      <c r="AM652" s="31" t="str">
        <f t="shared" ca="1" si="31"/>
        <v/>
      </c>
      <c r="AN652" s="31" t="str">
        <f ca="1">IF(INDEX(Tendina_Brand_per_Settore,SERVIZIO!$A$4)=$AL652,$AM652,"")</f>
        <v/>
      </c>
    </row>
    <row r="653" spans="33:40" x14ac:dyDescent="0.25">
      <c r="AG653" s="31" t="str">
        <f ca="1">IFERROR(IF(SERVIZIO!$A$3=1,IF(GETPIVOTDATA(CONCATENATE(INDEX(Tendina_Indicatori_Grafico,SERVIZIO!$A$1)),$A$1,"Brand",$A653,"Data",DATE(YEAR(INDEX(Tendina_Data,SERVIZIO!$A$2)),MONTH(INDEX(Tendina_Data,SERVIZIO!$A$2)),1),"Settore",$B653)&lt;&gt;"",GETPIVOTDATA(CONCATENATE(INDEX(Tendina_Indicatori_Grafico,SERVIZIO!$A$1)),$A$1,"Brand",$A653,"Data",DATE(YEAR(INDEX(Tendina_Data,SERVIZIO!$A$2)),MONTH(INDEX(Tendina_Data,SERVIZIO!$A$2)),1),"Settore",$B653),""),IF(AND(GETPIVOTDATA(CONCATENATE(INDEX(Tendina_Indicatori_Grafico,SERVIZIO!$A$1)),$A$1,"Brand",$A653,"Data",DATE(YEAR(INDEX(Tendina_Data,SERVIZIO!$A$2)),MONTH(INDEX(Tendina_Data,SERVIZIO!$A$2)),1),"Settore",INDEX(Tendina_Settori,SERVIZIO!$A$3))&lt;&gt;"",INDEX(Tendina_Settori,SERVIZIO!$A$3)=$B653)=TRUE,GETPIVOTDATA(CONCATENATE(INDEX(Tendina_Indicatori_Grafico,SERVIZIO!$A$1)),$A$1,"Brand",$A653,"Data",DATE(YEAR(INDEX(Tendina_Data,SERVIZIO!$A$2)),MONTH(INDEX(Tendina_Data,SERVIZIO!$A$2)),1),"Settore",INDEX(Tendina_Settori,SERVIZIO!$A$3)),"")),"")</f>
        <v/>
      </c>
      <c r="AH653" s="31" t="str">
        <f ca="1">IF(AG653&lt;&gt;"",AG653-(COUNTIF($AG$4:AG653,AG653)/10000),"")</f>
        <v/>
      </c>
      <c r="AI653" s="31" t="str">
        <f t="shared" ca="1" si="32"/>
        <v/>
      </c>
      <c r="AJ653" s="31"/>
      <c r="AK653" s="31">
        <v>650</v>
      </c>
      <c r="AL653" s="31" t="str">
        <f t="shared" ca="1" si="30"/>
        <v/>
      </c>
      <c r="AM653" s="31" t="str">
        <f t="shared" ca="1" si="31"/>
        <v/>
      </c>
      <c r="AN653" s="31" t="str">
        <f ca="1">IF(INDEX(Tendina_Brand_per_Settore,SERVIZIO!$A$4)=$AL653,$AM653,"")</f>
        <v/>
      </c>
    </row>
    <row r="654" spans="33:40" x14ac:dyDescent="0.25">
      <c r="AG654" s="31" t="str">
        <f ca="1">IFERROR(IF(SERVIZIO!$A$3=1,IF(GETPIVOTDATA(CONCATENATE(INDEX(Tendina_Indicatori_Grafico,SERVIZIO!$A$1)),$A$1,"Brand",$A654,"Data",DATE(YEAR(INDEX(Tendina_Data,SERVIZIO!$A$2)),MONTH(INDEX(Tendina_Data,SERVIZIO!$A$2)),1),"Settore",$B654)&lt;&gt;"",GETPIVOTDATA(CONCATENATE(INDEX(Tendina_Indicatori_Grafico,SERVIZIO!$A$1)),$A$1,"Brand",$A654,"Data",DATE(YEAR(INDEX(Tendina_Data,SERVIZIO!$A$2)),MONTH(INDEX(Tendina_Data,SERVIZIO!$A$2)),1),"Settore",$B654),""),IF(AND(GETPIVOTDATA(CONCATENATE(INDEX(Tendina_Indicatori_Grafico,SERVIZIO!$A$1)),$A$1,"Brand",$A654,"Data",DATE(YEAR(INDEX(Tendina_Data,SERVIZIO!$A$2)),MONTH(INDEX(Tendina_Data,SERVIZIO!$A$2)),1),"Settore",INDEX(Tendina_Settori,SERVIZIO!$A$3))&lt;&gt;"",INDEX(Tendina_Settori,SERVIZIO!$A$3)=$B654)=TRUE,GETPIVOTDATA(CONCATENATE(INDEX(Tendina_Indicatori_Grafico,SERVIZIO!$A$1)),$A$1,"Brand",$A654,"Data",DATE(YEAR(INDEX(Tendina_Data,SERVIZIO!$A$2)),MONTH(INDEX(Tendina_Data,SERVIZIO!$A$2)),1),"Settore",INDEX(Tendina_Settori,SERVIZIO!$A$3)),"")),"")</f>
        <v/>
      </c>
      <c r="AH654" s="31" t="str">
        <f ca="1">IF(AG654&lt;&gt;"",AG654-(COUNTIF($AG$4:AG654,AG654)/10000),"")</f>
        <v/>
      </c>
      <c r="AI654" s="31" t="str">
        <f t="shared" ca="1" si="32"/>
        <v/>
      </c>
      <c r="AJ654" s="31"/>
      <c r="AK654" s="31">
        <v>651</v>
      </c>
      <c r="AL654" s="31" t="str">
        <f t="shared" ca="1" si="30"/>
        <v/>
      </c>
      <c r="AM654" s="31" t="str">
        <f t="shared" ca="1" si="31"/>
        <v/>
      </c>
      <c r="AN654" s="31" t="str">
        <f ca="1">IF(INDEX(Tendina_Brand_per_Settore,SERVIZIO!$A$4)=$AL654,$AM654,"")</f>
        <v/>
      </c>
    </row>
    <row r="655" spans="33:40" x14ac:dyDescent="0.25">
      <c r="AG655" s="31" t="str">
        <f ca="1">IFERROR(IF(SERVIZIO!$A$3=1,IF(GETPIVOTDATA(CONCATENATE(INDEX(Tendina_Indicatori_Grafico,SERVIZIO!$A$1)),$A$1,"Brand",$A655,"Data",DATE(YEAR(INDEX(Tendina_Data,SERVIZIO!$A$2)),MONTH(INDEX(Tendina_Data,SERVIZIO!$A$2)),1),"Settore",$B655)&lt;&gt;"",GETPIVOTDATA(CONCATENATE(INDEX(Tendina_Indicatori_Grafico,SERVIZIO!$A$1)),$A$1,"Brand",$A655,"Data",DATE(YEAR(INDEX(Tendina_Data,SERVIZIO!$A$2)),MONTH(INDEX(Tendina_Data,SERVIZIO!$A$2)),1),"Settore",$B655),""),IF(AND(GETPIVOTDATA(CONCATENATE(INDEX(Tendina_Indicatori_Grafico,SERVIZIO!$A$1)),$A$1,"Brand",$A655,"Data",DATE(YEAR(INDEX(Tendina_Data,SERVIZIO!$A$2)),MONTH(INDEX(Tendina_Data,SERVIZIO!$A$2)),1),"Settore",INDEX(Tendina_Settori,SERVIZIO!$A$3))&lt;&gt;"",INDEX(Tendina_Settori,SERVIZIO!$A$3)=$B655)=TRUE,GETPIVOTDATA(CONCATENATE(INDEX(Tendina_Indicatori_Grafico,SERVIZIO!$A$1)),$A$1,"Brand",$A655,"Data",DATE(YEAR(INDEX(Tendina_Data,SERVIZIO!$A$2)),MONTH(INDEX(Tendina_Data,SERVIZIO!$A$2)),1),"Settore",INDEX(Tendina_Settori,SERVIZIO!$A$3)),"")),"")</f>
        <v/>
      </c>
      <c r="AH655" s="31" t="str">
        <f ca="1">IF(AG655&lt;&gt;"",AG655-(COUNTIF($AG$4:AG655,AG655)/10000),"")</f>
        <v/>
      </c>
      <c r="AI655" s="31" t="str">
        <f t="shared" ca="1" si="32"/>
        <v/>
      </c>
      <c r="AJ655" s="31"/>
      <c r="AK655" s="31">
        <v>652</v>
      </c>
      <c r="AL655" s="31" t="str">
        <f t="shared" ca="1" si="30"/>
        <v/>
      </c>
      <c r="AM655" s="31" t="str">
        <f t="shared" ca="1" si="31"/>
        <v/>
      </c>
      <c r="AN655" s="31" t="str">
        <f ca="1">IF(INDEX(Tendina_Brand_per_Settore,SERVIZIO!$A$4)=$AL655,$AM655,"")</f>
        <v/>
      </c>
    </row>
    <row r="656" spans="33:40" x14ac:dyDescent="0.25">
      <c r="AG656" s="31" t="str">
        <f ca="1">IFERROR(IF(SERVIZIO!$A$3=1,IF(GETPIVOTDATA(CONCATENATE(INDEX(Tendina_Indicatori_Grafico,SERVIZIO!$A$1)),$A$1,"Brand",$A656,"Data",DATE(YEAR(INDEX(Tendina_Data,SERVIZIO!$A$2)),MONTH(INDEX(Tendina_Data,SERVIZIO!$A$2)),1),"Settore",$B656)&lt;&gt;"",GETPIVOTDATA(CONCATENATE(INDEX(Tendina_Indicatori_Grafico,SERVIZIO!$A$1)),$A$1,"Brand",$A656,"Data",DATE(YEAR(INDEX(Tendina_Data,SERVIZIO!$A$2)),MONTH(INDEX(Tendina_Data,SERVIZIO!$A$2)),1),"Settore",$B656),""),IF(AND(GETPIVOTDATA(CONCATENATE(INDEX(Tendina_Indicatori_Grafico,SERVIZIO!$A$1)),$A$1,"Brand",$A656,"Data",DATE(YEAR(INDEX(Tendina_Data,SERVIZIO!$A$2)),MONTH(INDEX(Tendina_Data,SERVIZIO!$A$2)),1),"Settore",INDEX(Tendina_Settori,SERVIZIO!$A$3))&lt;&gt;"",INDEX(Tendina_Settori,SERVIZIO!$A$3)=$B656)=TRUE,GETPIVOTDATA(CONCATENATE(INDEX(Tendina_Indicatori_Grafico,SERVIZIO!$A$1)),$A$1,"Brand",$A656,"Data",DATE(YEAR(INDEX(Tendina_Data,SERVIZIO!$A$2)),MONTH(INDEX(Tendina_Data,SERVIZIO!$A$2)),1),"Settore",INDEX(Tendina_Settori,SERVIZIO!$A$3)),"")),"")</f>
        <v/>
      </c>
      <c r="AH656" s="31" t="str">
        <f ca="1">IF(AG656&lt;&gt;"",AG656-(COUNTIF($AG$4:AG656,AG656)/10000),"")</f>
        <v/>
      </c>
      <c r="AI656" s="31" t="str">
        <f t="shared" ca="1" si="32"/>
        <v/>
      </c>
      <c r="AJ656" s="31"/>
      <c r="AK656" s="31">
        <v>653</v>
      </c>
      <c r="AL656" s="31" t="str">
        <f t="shared" ca="1" si="30"/>
        <v/>
      </c>
      <c r="AM656" s="31" t="str">
        <f t="shared" ca="1" si="31"/>
        <v/>
      </c>
      <c r="AN656" s="31" t="str">
        <f ca="1">IF(INDEX(Tendina_Brand_per_Settore,SERVIZIO!$A$4)=$AL656,$AM656,"")</f>
        <v/>
      </c>
    </row>
    <row r="657" spans="33:40" x14ac:dyDescent="0.25">
      <c r="AG657" s="31" t="str">
        <f ca="1">IFERROR(IF(SERVIZIO!$A$3=1,IF(GETPIVOTDATA(CONCATENATE(INDEX(Tendina_Indicatori_Grafico,SERVIZIO!$A$1)),$A$1,"Brand",$A657,"Data",DATE(YEAR(INDEX(Tendina_Data,SERVIZIO!$A$2)),MONTH(INDEX(Tendina_Data,SERVIZIO!$A$2)),1),"Settore",$B657)&lt;&gt;"",GETPIVOTDATA(CONCATENATE(INDEX(Tendina_Indicatori_Grafico,SERVIZIO!$A$1)),$A$1,"Brand",$A657,"Data",DATE(YEAR(INDEX(Tendina_Data,SERVIZIO!$A$2)),MONTH(INDEX(Tendina_Data,SERVIZIO!$A$2)),1),"Settore",$B657),""),IF(AND(GETPIVOTDATA(CONCATENATE(INDEX(Tendina_Indicatori_Grafico,SERVIZIO!$A$1)),$A$1,"Brand",$A657,"Data",DATE(YEAR(INDEX(Tendina_Data,SERVIZIO!$A$2)),MONTH(INDEX(Tendina_Data,SERVIZIO!$A$2)),1),"Settore",INDEX(Tendina_Settori,SERVIZIO!$A$3))&lt;&gt;"",INDEX(Tendina_Settori,SERVIZIO!$A$3)=$B657)=TRUE,GETPIVOTDATA(CONCATENATE(INDEX(Tendina_Indicatori_Grafico,SERVIZIO!$A$1)),$A$1,"Brand",$A657,"Data",DATE(YEAR(INDEX(Tendina_Data,SERVIZIO!$A$2)),MONTH(INDEX(Tendina_Data,SERVIZIO!$A$2)),1),"Settore",INDEX(Tendina_Settori,SERVIZIO!$A$3)),"")),"")</f>
        <v/>
      </c>
      <c r="AH657" s="31" t="str">
        <f ca="1">IF(AG657&lt;&gt;"",AG657-(COUNTIF($AG$4:AG657,AG657)/10000),"")</f>
        <v/>
      </c>
      <c r="AI657" s="31" t="str">
        <f t="shared" ca="1" si="32"/>
        <v/>
      </c>
      <c r="AJ657" s="31"/>
      <c r="AK657" s="31">
        <v>654</v>
      </c>
      <c r="AL657" s="31" t="str">
        <f t="shared" ca="1" si="30"/>
        <v/>
      </c>
      <c r="AM657" s="31" t="str">
        <f t="shared" ca="1" si="31"/>
        <v/>
      </c>
      <c r="AN657" s="31" t="str">
        <f ca="1">IF(INDEX(Tendina_Brand_per_Settore,SERVIZIO!$A$4)=$AL657,$AM657,"")</f>
        <v/>
      </c>
    </row>
    <row r="658" spans="33:40" x14ac:dyDescent="0.25">
      <c r="AG658" s="31" t="str">
        <f ca="1">IFERROR(IF(SERVIZIO!$A$3=1,IF(GETPIVOTDATA(CONCATENATE(INDEX(Tendina_Indicatori_Grafico,SERVIZIO!$A$1)),$A$1,"Brand",$A658,"Data",DATE(YEAR(INDEX(Tendina_Data,SERVIZIO!$A$2)),MONTH(INDEX(Tendina_Data,SERVIZIO!$A$2)),1),"Settore",$B658)&lt;&gt;"",GETPIVOTDATA(CONCATENATE(INDEX(Tendina_Indicatori_Grafico,SERVIZIO!$A$1)),$A$1,"Brand",$A658,"Data",DATE(YEAR(INDEX(Tendina_Data,SERVIZIO!$A$2)),MONTH(INDEX(Tendina_Data,SERVIZIO!$A$2)),1),"Settore",$B658),""),IF(AND(GETPIVOTDATA(CONCATENATE(INDEX(Tendina_Indicatori_Grafico,SERVIZIO!$A$1)),$A$1,"Brand",$A658,"Data",DATE(YEAR(INDEX(Tendina_Data,SERVIZIO!$A$2)),MONTH(INDEX(Tendina_Data,SERVIZIO!$A$2)),1),"Settore",INDEX(Tendina_Settori,SERVIZIO!$A$3))&lt;&gt;"",INDEX(Tendina_Settori,SERVIZIO!$A$3)=$B658)=TRUE,GETPIVOTDATA(CONCATENATE(INDEX(Tendina_Indicatori_Grafico,SERVIZIO!$A$1)),$A$1,"Brand",$A658,"Data",DATE(YEAR(INDEX(Tendina_Data,SERVIZIO!$A$2)),MONTH(INDEX(Tendina_Data,SERVIZIO!$A$2)),1),"Settore",INDEX(Tendina_Settori,SERVIZIO!$A$3)),"")),"")</f>
        <v/>
      </c>
      <c r="AH658" s="31" t="str">
        <f ca="1">IF(AG658&lt;&gt;"",AG658-(COUNTIF($AG$4:AG658,AG658)/10000),"")</f>
        <v/>
      </c>
      <c r="AI658" s="31" t="str">
        <f t="shared" ca="1" si="32"/>
        <v/>
      </c>
      <c r="AJ658" s="31"/>
      <c r="AK658" s="31">
        <v>655</v>
      </c>
      <c r="AL658" s="31" t="str">
        <f t="shared" ca="1" si="30"/>
        <v/>
      </c>
      <c r="AM658" s="31" t="str">
        <f t="shared" ca="1" si="31"/>
        <v/>
      </c>
      <c r="AN658" s="31" t="str">
        <f ca="1">IF(INDEX(Tendina_Brand_per_Settore,SERVIZIO!$A$4)=$AL658,$AM658,"")</f>
        <v/>
      </c>
    </row>
    <row r="659" spans="33:40" x14ac:dyDescent="0.25">
      <c r="AG659" s="31" t="str">
        <f ca="1">IFERROR(IF(SERVIZIO!$A$3=1,IF(GETPIVOTDATA(CONCATENATE(INDEX(Tendina_Indicatori_Grafico,SERVIZIO!$A$1)),$A$1,"Brand",$A659,"Data",DATE(YEAR(INDEX(Tendina_Data,SERVIZIO!$A$2)),MONTH(INDEX(Tendina_Data,SERVIZIO!$A$2)),1),"Settore",$B659)&lt;&gt;"",GETPIVOTDATA(CONCATENATE(INDEX(Tendina_Indicatori_Grafico,SERVIZIO!$A$1)),$A$1,"Brand",$A659,"Data",DATE(YEAR(INDEX(Tendina_Data,SERVIZIO!$A$2)),MONTH(INDEX(Tendina_Data,SERVIZIO!$A$2)),1),"Settore",$B659),""),IF(AND(GETPIVOTDATA(CONCATENATE(INDEX(Tendina_Indicatori_Grafico,SERVIZIO!$A$1)),$A$1,"Brand",$A659,"Data",DATE(YEAR(INDEX(Tendina_Data,SERVIZIO!$A$2)),MONTH(INDEX(Tendina_Data,SERVIZIO!$A$2)),1),"Settore",INDEX(Tendina_Settori,SERVIZIO!$A$3))&lt;&gt;"",INDEX(Tendina_Settori,SERVIZIO!$A$3)=$B659)=TRUE,GETPIVOTDATA(CONCATENATE(INDEX(Tendina_Indicatori_Grafico,SERVIZIO!$A$1)),$A$1,"Brand",$A659,"Data",DATE(YEAR(INDEX(Tendina_Data,SERVIZIO!$A$2)),MONTH(INDEX(Tendina_Data,SERVIZIO!$A$2)),1),"Settore",INDEX(Tendina_Settori,SERVIZIO!$A$3)),"")),"")</f>
        <v/>
      </c>
      <c r="AH659" s="31" t="str">
        <f ca="1">IF(AG659&lt;&gt;"",AG659-(COUNTIF($AG$4:AG659,AG659)/10000),"")</f>
        <v/>
      </c>
      <c r="AI659" s="31" t="str">
        <f t="shared" ca="1" si="32"/>
        <v/>
      </c>
      <c r="AJ659" s="31"/>
      <c r="AK659" s="31">
        <v>656</v>
      </c>
      <c r="AL659" s="31" t="str">
        <f t="shared" ca="1" si="30"/>
        <v/>
      </c>
      <c r="AM659" s="31" t="str">
        <f t="shared" ca="1" si="31"/>
        <v/>
      </c>
      <c r="AN659" s="31" t="str">
        <f ca="1">IF(INDEX(Tendina_Brand_per_Settore,SERVIZIO!$A$4)=$AL659,$AM659,"")</f>
        <v/>
      </c>
    </row>
    <row r="660" spans="33:40" x14ac:dyDescent="0.25">
      <c r="AG660" s="31" t="str">
        <f ca="1">IFERROR(IF(SERVIZIO!$A$3=1,IF(GETPIVOTDATA(CONCATENATE(INDEX(Tendina_Indicatori_Grafico,SERVIZIO!$A$1)),$A$1,"Brand",$A660,"Data",DATE(YEAR(INDEX(Tendina_Data,SERVIZIO!$A$2)),MONTH(INDEX(Tendina_Data,SERVIZIO!$A$2)),1),"Settore",$B660)&lt;&gt;"",GETPIVOTDATA(CONCATENATE(INDEX(Tendina_Indicatori_Grafico,SERVIZIO!$A$1)),$A$1,"Brand",$A660,"Data",DATE(YEAR(INDEX(Tendina_Data,SERVIZIO!$A$2)),MONTH(INDEX(Tendina_Data,SERVIZIO!$A$2)),1),"Settore",$B660),""),IF(AND(GETPIVOTDATA(CONCATENATE(INDEX(Tendina_Indicatori_Grafico,SERVIZIO!$A$1)),$A$1,"Brand",$A660,"Data",DATE(YEAR(INDEX(Tendina_Data,SERVIZIO!$A$2)),MONTH(INDEX(Tendina_Data,SERVIZIO!$A$2)),1),"Settore",INDEX(Tendina_Settori,SERVIZIO!$A$3))&lt;&gt;"",INDEX(Tendina_Settori,SERVIZIO!$A$3)=$B660)=TRUE,GETPIVOTDATA(CONCATENATE(INDEX(Tendina_Indicatori_Grafico,SERVIZIO!$A$1)),$A$1,"Brand",$A660,"Data",DATE(YEAR(INDEX(Tendina_Data,SERVIZIO!$A$2)),MONTH(INDEX(Tendina_Data,SERVIZIO!$A$2)),1),"Settore",INDEX(Tendina_Settori,SERVIZIO!$A$3)),"")),"")</f>
        <v/>
      </c>
      <c r="AH660" s="31" t="str">
        <f ca="1">IF(AG660&lt;&gt;"",AG660-(COUNTIF($AG$4:AG660,AG660)/10000),"")</f>
        <v/>
      </c>
      <c r="AI660" s="31" t="str">
        <f t="shared" ca="1" si="32"/>
        <v/>
      </c>
      <c r="AJ660" s="31"/>
      <c r="AK660" s="31">
        <v>657</v>
      </c>
      <c r="AL660" s="31" t="str">
        <f t="shared" ca="1" si="30"/>
        <v/>
      </c>
      <c r="AM660" s="31" t="str">
        <f t="shared" ca="1" si="31"/>
        <v/>
      </c>
      <c r="AN660" s="31" t="str">
        <f ca="1">IF(INDEX(Tendina_Brand_per_Settore,SERVIZIO!$A$4)=$AL660,$AM660,"")</f>
        <v/>
      </c>
    </row>
    <row r="661" spans="33:40" x14ac:dyDescent="0.25">
      <c r="AG661" s="31" t="str">
        <f ca="1">IFERROR(IF(SERVIZIO!$A$3=1,IF(GETPIVOTDATA(CONCATENATE(INDEX(Tendina_Indicatori_Grafico,SERVIZIO!$A$1)),$A$1,"Brand",$A661,"Data",DATE(YEAR(INDEX(Tendina_Data,SERVIZIO!$A$2)),MONTH(INDEX(Tendina_Data,SERVIZIO!$A$2)),1),"Settore",$B661)&lt;&gt;"",GETPIVOTDATA(CONCATENATE(INDEX(Tendina_Indicatori_Grafico,SERVIZIO!$A$1)),$A$1,"Brand",$A661,"Data",DATE(YEAR(INDEX(Tendina_Data,SERVIZIO!$A$2)),MONTH(INDEX(Tendina_Data,SERVIZIO!$A$2)),1),"Settore",$B661),""),IF(AND(GETPIVOTDATA(CONCATENATE(INDEX(Tendina_Indicatori_Grafico,SERVIZIO!$A$1)),$A$1,"Brand",$A661,"Data",DATE(YEAR(INDEX(Tendina_Data,SERVIZIO!$A$2)),MONTH(INDEX(Tendina_Data,SERVIZIO!$A$2)),1),"Settore",INDEX(Tendina_Settori,SERVIZIO!$A$3))&lt;&gt;"",INDEX(Tendina_Settori,SERVIZIO!$A$3)=$B661)=TRUE,GETPIVOTDATA(CONCATENATE(INDEX(Tendina_Indicatori_Grafico,SERVIZIO!$A$1)),$A$1,"Brand",$A661,"Data",DATE(YEAR(INDEX(Tendina_Data,SERVIZIO!$A$2)),MONTH(INDEX(Tendina_Data,SERVIZIO!$A$2)),1),"Settore",INDEX(Tendina_Settori,SERVIZIO!$A$3)),"")),"")</f>
        <v/>
      </c>
      <c r="AH661" s="31" t="str">
        <f ca="1">IF(AG661&lt;&gt;"",AG661-(COUNTIF($AG$4:AG661,AG661)/10000),"")</f>
        <v/>
      </c>
      <c r="AI661" s="31" t="str">
        <f t="shared" ca="1" si="32"/>
        <v/>
      </c>
      <c r="AJ661" s="31"/>
      <c r="AK661" s="31">
        <v>658</v>
      </c>
      <c r="AL661" s="31" t="str">
        <f t="shared" ca="1" si="30"/>
        <v/>
      </c>
      <c r="AM661" s="31" t="str">
        <f t="shared" ca="1" si="31"/>
        <v/>
      </c>
      <c r="AN661" s="31" t="str">
        <f ca="1">IF(INDEX(Tendina_Brand_per_Settore,SERVIZIO!$A$4)=$AL661,$AM661,"")</f>
        <v/>
      </c>
    </row>
    <row r="662" spans="33:40" x14ac:dyDescent="0.25">
      <c r="AG662" s="31" t="str">
        <f ca="1">IFERROR(IF(SERVIZIO!$A$3=1,IF(GETPIVOTDATA(CONCATENATE(INDEX(Tendina_Indicatori_Grafico,SERVIZIO!$A$1)),$A$1,"Brand",$A662,"Data",DATE(YEAR(INDEX(Tendina_Data,SERVIZIO!$A$2)),MONTH(INDEX(Tendina_Data,SERVIZIO!$A$2)),1),"Settore",$B662)&lt;&gt;"",GETPIVOTDATA(CONCATENATE(INDEX(Tendina_Indicatori_Grafico,SERVIZIO!$A$1)),$A$1,"Brand",$A662,"Data",DATE(YEAR(INDEX(Tendina_Data,SERVIZIO!$A$2)),MONTH(INDEX(Tendina_Data,SERVIZIO!$A$2)),1),"Settore",$B662),""),IF(AND(GETPIVOTDATA(CONCATENATE(INDEX(Tendina_Indicatori_Grafico,SERVIZIO!$A$1)),$A$1,"Brand",$A662,"Data",DATE(YEAR(INDEX(Tendina_Data,SERVIZIO!$A$2)),MONTH(INDEX(Tendina_Data,SERVIZIO!$A$2)),1),"Settore",INDEX(Tendina_Settori,SERVIZIO!$A$3))&lt;&gt;"",INDEX(Tendina_Settori,SERVIZIO!$A$3)=$B662)=TRUE,GETPIVOTDATA(CONCATENATE(INDEX(Tendina_Indicatori_Grafico,SERVIZIO!$A$1)),$A$1,"Brand",$A662,"Data",DATE(YEAR(INDEX(Tendina_Data,SERVIZIO!$A$2)),MONTH(INDEX(Tendina_Data,SERVIZIO!$A$2)),1),"Settore",INDEX(Tendina_Settori,SERVIZIO!$A$3)),"")),"")</f>
        <v/>
      </c>
      <c r="AH662" s="31" t="str">
        <f ca="1">IF(AG662&lt;&gt;"",AG662-(COUNTIF($AG$4:AG662,AG662)/10000),"")</f>
        <v/>
      </c>
      <c r="AI662" s="31" t="str">
        <f t="shared" ca="1" si="32"/>
        <v/>
      </c>
      <c r="AJ662" s="31"/>
      <c r="AK662" s="31">
        <v>659</v>
      </c>
      <c r="AL662" s="31" t="str">
        <f t="shared" ca="1" si="30"/>
        <v/>
      </c>
      <c r="AM662" s="31" t="str">
        <f t="shared" ca="1" si="31"/>
        <v/>
      </c>
      <c r="AN662" s="31" t="str">
        <f ca="1">IF(INDEX(Tendina_Brand_per_Settore,SERVIZIO!$A$4)=$AL662,$AM662,"")</f>
        <v/>
      </c>
    </row>
    <row r="663" spans="33:40" x14ac:dyDescent="0.25">
      <c r="AG663" s="31" t="str">
        <f ca="1">IFERROR(IF(SERVIZIO!$A$3=1,IF(GETPIVOTDATA(CONCATENATE(INDEX(Tendina_Indicatori_Grafico,SERVIZIO!$A$1)),$A$1,"Brand",$A663,"Data",DATE(YEAR(INDEX(Tendina_Data,SERVIZIO!$A$2)),MONTH(INDEX(Tendina_Data,SERVIZIO!$A$2)),1),"Settore",$B663)&lt;&gt;"",GETPIVOTDATA(CONCATENATE(INDEX(Tendina_Indicatori_Grafico,SERVIZIO!$A$1)),$A$1,"Brand",$A663,"Data",DATE(YEAR(INDEX(Tendina_Data,SERVIZIO!$A$2)),MONTH(INDEX(Tendina_Data,SERVIZIO!$A$2)),1),"Settore",$B663),""),IF(AND(GETPIVOTDATA(CONCATENATE(INDEX(Tendina_Indicatori_Grafico,SERVIZIO!$A$1)),$A$1,"Brand",$A663,"Data",DATE(YEAR(INDEX(Tendina_Data,SERVIZIO!$A$2)),MONTH(INDEX(Tendina_Data,SERVIZIO!$A$2)),1),"Settore",INDEX(Tendina_Settori,SERVIZIO!$A$3))&lt;&gt;"",INDEX(Tendina_Settori,SERVIZIO!$A$3)=$B663)=TRUE,GETPIVOTDATA(CONCATENATE(INDEX(Tendina_Indicatori_Grafico,SERVIZIO!$A$1)),$A$1,"Brand",$A663,"Data",DATE(YEAR(INDEX(Tendina_Data,SERVIZIO!$A$2)),MONTH(INDEX(Tendina_Data,SERVIZIO!$A$2)),1),"Settore",INDEX(Tendina_Settori,SERVIZIO!$A$3)),"")),"")</f>
        <v/>
      </c>
      <c r="AH663" s="31" t="str">
        <f ca="1">IF(AG663&lt;&gt;"",AG663-(COUNTIF($AG$4:AG663,AG663)/10000),"")</f>
        <v/>
      </c>
      <c r="AI663" s="31" t="str">
        <f t="shared" ca="1" si="32"/>
        <v/>
      </c>
      <c r="AJ663" s="31"/>
      <c r="AK663" s="31">
        <v>660</v>
      </c>
      <c r="AL663" s="31" t="str">
        <f t="shared" ca="1" si="30"/>
        <v/>
      </c>
      <c r="AM663" s="31" t="str">
        <f t="shared" ca="1" si="31"/>
        <v/>
      </c>
      <c r="AN663" s="31" t="str">
        <f ca="1">IF(INDEX(Tendina_Brand_per_Settore,SERVIZIO!$A$4)=$AL663,$AM663,"")</f>
        <v/>
      </c>
    </row>
    <row r="664" spans="33:40" x14ac:dyDescent="0.25">
      <c r="AG664" s="31" t="str">
        <f ca="1">IFERROR(IF(SERVIZIO!$A$3=1,IF(GETPIVOTDATA(CONCATENATE(INDEX(Tendina_Indicatori_Grafico,SERVIZIO!$A$1)),$A$1,"Brand",$A664,"Data",DATE(YEAR(INDEX(Tendina_Data,SERVIZIO!$A$2)),MONTH(INDEX(Tendina_Data,SERVIZIO!$A$2)),1),"Settore",$B664)&lt;&gt;"",GETPIVOTDATA(CONCATENATE(INDEX(Tendina_Indicatori_Grafico,SERVIZIO!$A$1)),$A$1,"Brand",$A664,"Data",DATE(YEAR(INDEX(Tendina_Data,SERVIZIO!$A$2)),MONTH(INDEX(Tendina_Data,SERVIZIO!$A$2)),1),"Settore",$B664),""),IF(AND(GETPIVOTDATA(CONCATENATE(INDEX(Tendina_Indicatori_Grafico,SERVIZIO!$A$1)),$A$1,"Brand",$A664,"Data",DATE(YEAR(INDEX(Tendina_Data,SERVIZIO!$A$2)),MONTH(INDEX(Tendina_Data,SERVIZIO!$A$2)),1),"Settore",INDEX(Tendina_Settori,SERVIZIO!$A$3))&lt;&gt;"",INDEX(Tendina_Settori,SERVIZIO!$A$3)=$B664)=TRUE,GETPIVOTDATA(CONCATENATE(INDEX(Tendina_Indicatori_Grafico,SERVIZIO!$A$1)),$A$1,"Brand",$A664,"Data",DATE(YEAR(INDEX(Tendina_Data,SERVIZIO!$A$2)),MONTH(INDEX(Tendina_Data,SERVIZIO!$A$2)),1),"Settore",INDEX(Tendina_Settori,SERVIZIO!$A$3)),"")),"")</f>
        <v/>
      </c>
      <c r="AH664" s="31" t="str">
        <f ca="1">IF(AG664&lt;&gt;"",AG664-(COUNTIF($AG$4:AG664,AG664)/10000),"")</f>
        <v/>
      </c>
      <c r="AI664" s="31" t="str">
        <f t="shared" ca="1" si="32"/>
        <v/>
      </c>
      <c r="AJ664" s="31"/>
      <c r="AK664" s="31">
        <v>661</v>
      </c>
      <c r="AL664" s="31" t="str">
        <f t="shared" ca="1" si="30"/>
        <v/>
      </c>
      <c r="AM664" s="31" t="str">
        <f t="shared" ca="1" si="31"/>
        <v/>
      </c>
      <c r="AN664" s="31" t="str">
        <f ca="1">IF(INDEX(Tendina_Brand_per_Settore,SERVIZIO!$A$4)=$AL664,$AM664,"")</f>
        <v/>
      </c>
    </row>
    <row r="665" spans="33:40" x14ac:dyDescent="0.25">
      <c r="AG665" s="31" t="str">
        <f ca="1">IFERROR(IF(SERVIZIO!$A$3=1,IF(GETPIVOTDATA(CONCATENATE(INDEX(Tendina_Indicatori_Grafico,SERVIZIO!$A$1)),$A$1,"Brand",$A665,"Data",DATE(YEAR(INDEX(Tendina_Data,SERVIZIO!$A$2)),MONTH(INDEX(Tendina_Data,SERVIZIO!$A$2)),1),"Settore",$B665)&lt;&gt;"",GETPIVOTDATA(CONCATENATE(INDEX(Tendina_Indicatori_Grafico,SERVIZIO!$A$1)),$A$1,"Brand",$A665,"Data",DATE(YEAR(INDEX(Tendina_Data,SERVIZIO!$A$2)),MONTH(INDEX(Tendina_Data,SERVIZIO!$A$2)),1),"Settore",$B665),""),IF(AND(GETPIVOTDATA(CONCATENATE(INDEX(Tendina_Indicatori_Grafico,SERVIZIO!$A$1)),$A$1,"Brand",$A665,"Data",DATE(YEAR(INDEX(Tendina_Data,SERVIZIO!$A$2)),MONTH(INDEX(Tendina_Data,SERVIZIO!$A$2)),1),"Settore",INDEX(Tendina_Settori,SERVIZIO!$A$3))&lt;&gt;"",INDEX(Tendina_Settori,SERVIZIO!$A$3)=$B665)=TRUE,GETPIVOTDATA(CONCATENATE(INDEX(Tendina_Indicatori_Grafico,SERVIZIO!$A$1)),$A$1,"Brand",$A665,"Data",DATE(YEAR(INDEX(Tendina_Data,SERVIZIO!$A$2)),MONTH(INDEX(Tendina_Data,SERVIZIO!$A$2)),1),"Settore",INDEX(Tendina_Settori,SERVIZIO!$A$3)),"")),"")</f>
        <v/>
      </c>
      <c r="AH665" s="31" t="str">
        <f ca="1">IF(AG665&lt;&gt;"",AG665-(COUNTIF($AG$4:AG665,AG665)/10000),"")</f>
        <v/>
      </c>
      <c r="AI665" s="31" t="str">
        <f t="shared" ca="1" si="32"/>
        <v/>
      </c>
      <c r="AJ665" s="31"/>
      <c r="AK665" s="31">
        <v>662</v>
      </c>
      <c r="AL665" s="31" t="str">
        <f t="shared" ca="1" si="30"/>
        <v/>
      </c>
      <c r="AM665" s="31" t="str">
        <f t="shared" ca="1" si="31"/>
        <v/>
      </c>
      <c r="AN665" s="31" t="str">
        <f ca="1">IF(INDEX(Tendina_Brand_per_Settore,SERVIZIO!$A$4)=$AL665,$AM665,"")</f>
        <v/>
      </c>
    </row>
    <row r="666" spans="33:40" x14ac:dyDescent="0.25">
      <c r="AG666" s="31" t="str">
        <f ca="1">IFERROR(IF(SERVIZIO!$A$3=1,IF(GETPIVOTDATA(CONCATENATE(INDEX(Tendina_Indicatori_Grafico,SERVIZIO!$A$1)),$A$1,"Brand",$A666,"Data",DATE(YEAR(INDEX(Tendina_Data,SERVIZIO!$A$2)),MONTH(INDEX(Tendina_Data,SERVIZIO!$A$2)),1),"Settore",$B666)&lt;&gt;"",GETPIVOTDATA(CONCATENATE(INDEX(Tendina_Indicatori_Grafico,SERVIZIO!$A$1)),$A$1,"Brand",$A666,"Data",DATE(YEAR(INDEX(Tendina_Data,SERVIZIO!$A$2)),MONTH(INDEX(Tendina_Data,SERVIZIO!$A$2)),1),"Settore",$B666),""),IF(AND(GETPIVOTDATA(CONCATENATE(INDEX(Tendina_Indicatori_Grafico,SERVIZIO!$A$1)),$A$1,"Brand",$A666,"Data",DATE(YEAR(INDEX(Tendina_Data,SERVIZIO!$A$2)),MONTH(INDEX(Tendina_Data,SERVIZIO!$A$2)),1),"Settore",INDEX(Tendina_Settori,SERVIZIO!$A$3))&lt;&gt;"",INDEX(Tendina_Settori,SERVIZIO!$A$3)=$B666)=TRUE,GETPIVOTDATA(CONCATENATE(INDEX(Tendina_Indicatori_Grafico,SERVIZIO!$A$1)),$A$1,"Brand",$A666,"Data",DATE(YEAR(INDEX(Tendina_Data,SERVIZIO!$A$2)),MONTH(INDEX(Tendina_Data,SERVIZIO!$A$2)),1),"Settore",INDEX(Tendina_Settori,SERVIZIO!$A$3)),"")),"")</f>
        <v/>
      </c>
      <c r="AH666" s="31" t="str">
        <f ca="1">IF(AG666&lt;&gt;"",AG666-(COUNTIF($AG$4:AG666,AG666)/10000),"")</f>
        <v/>
      </c>
      <c r="AI666" s="31" t="str">
        <f t="shared" ca="1" si="32"/>
        <v/>
      </c>
      <c r="AJ666" s="31"/>
      <c r="AK666" s="31">
        <v>663</v>
      </c>
      <c r="AL666" s="31" t="str">
        <f t="shared" ca="1" si="30"/>
        <v/>
      </c>
      <c r="AM666" s="31" t="str">
        <f t="shared" ca="1" si="31"/>
        <v/>
      </c>
      <c r="AN666" s="31" t="str">
        <f ca="1">IF(INDEX(Tendina_Brand_per_Settore,SERVIZIO!$A$4)=$AL666,$AM666,"")</f>
        <v/>
      </c>
    </row>
    <row r="667" spans="33:40" x14ac:dyDescent="0.25">
      <c r="AG667" s="31" t="str">
        <f ca="1">IFERROR(IF(SERVIZIO!$A$3=1,IF(GETPIVOTDATA(CONCATENATE(INDEX(Tendina_Indicatori_Grafico,SERVIZIO!$A$1)),$A$1,"Brand",$A667,"Data",DATE(YEAR(INDEX(Tendina_Data,SERVIZIO!$A$2)),MONTH(INDEX(Tendina_Data,SERVIZIO!$A$2)),1),"Settore",$B667)&lt;&gt;"",GETPIVOTDATA(CONCATENATE(INDEX(Tendina_Indicatori_Grafico,SERVIZIO!$A$1)),$A$1,"Brand",$A667,"Data",DATE(YEAR(INDEX(Tendina_Data,SERVIZIO!$A$2)),MONTH(INDEX(Tendina_Data,SERVIZIO!$A$2)),1),"Settore",$B667),""),IF(AND(GETPIVOTDATA(CONCATENATE(INDEX(Tendina_Indicatori_Grafico,SERVIZIO!$A$1)),$A$1,"Brand",$A667,"Data",DATE(YEAR(INDEX(Tendina_Data,SERVIZIO!$A$2)),MONTH(INDEX(Tendina_Data,SERVIZIO!$A$2)),1),"Settore",INDEX(Tendina_Settori,SERVIZIO!$A$3))&lt;&gt;"",INDEX(Tendina_Settori,SERVIZIO!$A$3)=$B667)=TRUE,GETPIVOTDATA(CONCATENATE(INDEX(Tendina_Indicatori_Grafico,SERVIZIO!$A$1)),$A$1,"Brand",$A667,"Data",DATE(YEAR(INDEX(Tendina_Data,SERVIZIO!$A$2)),MONTH(INDEX(Tendina_Data,SERVIZIO!$A$2)),1),"Settore",INDEX(Tendina_Settori,SERVIZIO!$A$3)),"")),"")</f>
        <v/>
      </c>
      <c r="AH667" s="31" t="str">
        <f ca="1">IF(AG667&lt;&gt;"",AG667-(COUNTIF($AG$4:AG667,AG667)/10000),"")</f>
        <v/>
      </c>
      <c r="AI667" s="31" t="str">
        <f t="shared" ca="1" si="32"/>
        <v/>
      </c>
      <c r="AJ667" s="31"/>
      <c r="AK667" s="31">
        <v>664</v>
      </c>
      <c r="AL667" s="31" t="str">
        <f t="shared" ca="1" si="30"/>
        <v/>
      </c>
      <c r="AM667" s="31" t="str">
        <f t="shared" ca="1" si="31"/>
        <v/>
      </c>
      <c r="AN667" s="31" t="str">
        <f ca="1">IF(INDEX(Tendina_Brand_per_Settore,SERVIZIO!$A$4)=$AL667,$AM667,"")</f>
        <v/>
      </c>
    </row>
    <row r="668" spans="33:40" x14ac:dyDescent="0.25">
      <c r="AG668" s="31" t="str">
        <f ca="1">IFERROR(IF(SERVIZIO!$A$3=1,IF(GETPIVOTDATA(CONCATENATE(INDEX(Tendina_Indicatori_Grafico,SERVIZIO!$A$1)),$A$1,"Brand",$A668,"Data",DATE(YEAR(INDEX(Tendina_Data,SERVIZIO!$A$2)),MONTH(INDEX(Tendina_Data,SERVIZIO!$A$2)),1),"Settore",$B668)&lt;&gt;"",GETPIVOTDATA(CONCATENATE(INDEX(Tendina_Indicatori_Grafico,SERVIZIO!$A$1)),$A$1,"Brand",$A668,"Data",DATE(YEAR(INDEX(Tendina_Data,SERVIZIO!$A$2)),MONTH(INDEX(Tendina_Data,SERVIZIO!$A$2)),1),"Settore",$B668),""),IF(AND(GETPIVOTDATA(CONCATENATE(INDEX(Tendina_Indicatori_Grafico,SERVIZIO!$A$1)),$A$1,"Brand",$A668,"Data",DATE(YEAR(INDEX(Tendina_Data,SERVIZIO!$A$2)),MONTH(INDEX(Tendina_Data,SERVIZIO!$A$2)),1),"Settore",INDEX(Tendina_Settori,SERVIZIO!$A$3))&lt;&gt;"",INDEX(Tendina_Settori,SERVIZIO!$A$3)=$B668)=TRUE,GETPIVOTDATA(CONCATENATE(INDEX(Tendina_Indicatori_Grafico,SERVIZIO!$A$1)),$A$1,"Brand",$A668,"Data",DATE(YEAR(INDEX(Tendina_Data,SERVIZIO!$A$2)),MONTH(INDEX(Tendina_Data,SERVIZIO!$A$2)),1),"Settore",INDEX(Tendina_Settori,SERVIZIO!$A$3)),"")),"")</f>
        <v/>
      </c>
      <c r="AH668" s="31" t="str">
        <f ca="1">IF(AG668&lt;&gt;"",AG668-(COUNTIF($AG$4:AG668,AG668)/10000),"")</f>
        <v/>
      </c>
      <c r="AI668" s="31" t="str">
        <f t="shared" ca="1" si="32"/>
        <v/>
      </c>
      <c r="AJ668" s="31"/>
      <c r="AK668" s="31">
        <v>665</v>
      </c>
      <c r="AL668" s="31" t="str">
        <f t="shared" ca="1" si="30"/>
        <v/>
      </c>
      <c r="AM668" s="31" t="str">
        <f t="shared" ca="1" si="31"/>
        <v/>
      </c>
      <c r="AN668" s="31" t="str">
        <f ca="1">IF(INDEX(Tendina_Brand_per_Settore,SERVIZIO!$A$4)=$AL668,$AM668,"")</f>
        <v/>
      </c>
    </row>
    <row r="669" spans="33:40" x14ac:dyDescent="0.25">
      <c r="AG669" s="31" t="str">
        <f ca="1">IFERROR(IF(SERVIZIO!$A$3=1,IF(GETPIVOTDATA(CONCATENATE(INDEX(Tendina_Indicatori_Grafico,SERVIZIO!$A$1)),$A$1,"Brand",$A669,"Data",DATE(YEAR(INDEX(Tendina_Data,SERVIZIO!$A$2)),MONTH(INDEX(Tendina_Data,SERVIZIO!$A$2)),1),"Settore",$B669)&lt;&gt;"",GETPIVOTDATA(CONCATENATE(INDEX(Tendina_Indicatori_Grafico,SERVIZIO!$A$1)),$A$1,"Brand",$A669,"Data",DATE(YEAR(INDEX(Tendina_Data,SERVIZIO!$A$2)),MONTH(INDEX(Tendina_Data,SERVIZIO!$A$2)),1),"Settore",$B669),""),IF(AND(GETPIVOTDATA(CONCATENATE(INDEX(Tendina_Indicatori_Grafico,SERVIZIO!$A$1)),$A$1,"Brand",$A669,"Data",DATE(YEAR(INDEX(Tendina_Data,SERVIZIO!$A$2)),MONTH(INDEX(Tendina_Data,SERVIZIO!$A$2)),1),"Settore",INDEX(Tendina_Settori,SERVIZIO!$A$3))&lt;&gt;"",INDEX(Tendina_Settori,SERVIZIO!$A$3)=$B669)=TRUE,GETPIVOTDATA(CONCATENATE(INDEX(Tendina_Indicatori_Grafico,SERVIZIO!$A$1)),$A$1,"Brand",$A669,"Data",DATE(YEAR(INDEX(Tendina_Data,SERVIZIO!$A$2)),MONTH(INDEX(Tendina_Data,SERVIZIO!$A$2)),1),"Settore",INDEX(Tendina_Settori,SERVIZIO!$A$3)),"")),"")</f>
        <v/>
      </c>
      <c r="AH669" s="31" t="str">
        <f ca="1">IF(AG669&lt;&gt;"",AG669-(COUNTIF($AG$4:AG669,AG669)/10000),"")</f>
        <v/>
      </c>
      <c r="AI669" s="31" t="str">
        <f t="shared" ca="1" si="32"/>
        <v/>
      </c>
      <c r="AJ669" s="31"/>
      <c r="AK669" s="31">
        <v>666</v>
      </c>
      <c r="AL669" s="31" t="str">
        <f t="shared" ca="1" si="30"/>
        <v/>
      </c>
      <c r="AM669" s="31" t="str">
        <f t="shared" ca="1" si="31"/>
        <v/>
      </c>
      <c r="AN669" s="31" t="str">
        <f ca="1">IF(INDEX(Tendina_Brand_per_Settore,SERVIZIO!$A$4)=$AL669,$AM669,"")</f>
        <v/>
      </c>
    </row>
    <row r="670" spans="33:40" x14ac:dyDescent="0.25">
      <c r="AG670" s="31" t="str">
        <f ca="1">IFERROR(IF(SERVIZIO!$A$3=1,IF(GETPIVOTDATA(CONCATENATE(INDEX(Tendina_Indicatori_Grafico,SERVIZIO!$A$1)),$A$1,"Brand",$A670,"Data",DATE(YEAR(INDEX(Tendina_Data,SERVIZIO!$A$2)),MONTH(INDEX(Tendina_Data,SERVIZIO!$A$2)),1),"Settore",$B670)&lt;&gt;"",GETPIVOTDATA(CONCATENATE(INDEX(Tendina_Indicatori_Grafico,SERVIZIO!$A$1)),$A$1,"Brand",$A670,"Data",DATE(YEAR(INDEX(Tendina_Data,SERVIZIO!$A$2)),MONTH(INDEX(Tendina_Data,SERVIZIO!$A$2)),1),"Settore",$B670),""),IF(AND(GETPIVOTDATA(CONCATENATE(INDEX(Tendina_Indicatori_Grafico,SERVIZIO!$A$1)),$A$1,"Brand",$A670,"Data",DATE(YEAR(INDEX(Tendina_Data,SERVIZIO!$A$2)),MONTH(INDEX(Tendina_Data,SERVIZIO!$A$2)),1),"Settore",INDEX(Tendina_Settori,SERVIZIO!$A$3))&lt;&gt;"",INDEX(Tendina_Settori,SERVIZIO!$A$3)=$B670)=TRUE,GETPIVOTDATA(CONCATENATE(INDEX(Tendina_Indicatori_Grafico,SERVIZIO!$A$1)),$A$1,"Brand",$A670,"Data",DATE(YEAR(INDEX(Tendina_Data,SERVIZIO!$A$2)),MONTH(INDEX(Tendina_Data,SERVIZIO!$A$2)),1),"Settore",INDEX(Tendina_Settori,SERVIZIO!$A$3)),"")),"")</f>
        <v/>
      </c>
      <c r="AH670" s="31" t="str">
        <f ca="1">IF(AG670&lt;&gt;"",AG670-(COUNTIF($AG$4:AG670,AG670)/10000),"")</f>
        <v/>
      </c>
      <c r="AI670" s="31" t="str">
        <f t="shared" ca="1" si="32"/>
        <v/>
      </c>
      <c r="AJ670" s="31"/>
      <c r="AK670" s="31">
        <v>667</v>
      </c>
      <c r="AL670" s="31" t="str">
        <f t="shared" ca="1" si="30"/>
        <v/>
      </c>
      <c r="AM670" s="31" t="str">
        <f t="shared" ca="1" si="31"/>
        <v/>
      </c>
      <c r="AN670" s="31" t="str">
        <f ca="1">IF(INDEX(Tendina_Brand_per_Settore,SERVIZIO!$A$4)=$AL670,$AM670,"")</f>
        <v/>
      </c>
    </row>
    <row r="671" spans="33:40" x14ac:dyDescent="0.25">
      <c r="AG671" s="31" t="str">
        <f ca="1">IFERROR(IF(SERVIZIO!$A$3=1,IF(GETPIVOTDATA(CONCATENATE(INDEX(Tendina_Indicatori_Grafico,SERVIZIO!$A$1)),$A$1,"Brand",$A671,"Data",DATE(YEAR(INDEX(Tendina_Data,SERVIZIO!$A$2)),MONTH(INDEX(Tendina_Data,SERVIZIO!$A$2)),1),"Settore",$B671)&lt;&gt;"",GETPIVOTDATA(CONCATENATE(INDEX(Tendina_Indicatori_Grafico,SERVIZIO!$A$1)),$A$1,"Brand",$A671,"Data",DATE(YEAR(INDEX(Tendina_Data,SERVIZIO!$A$2)),MONTH(INDEX(Tendina_Data,SERVIZIO!$A$2)),1),"Settore",$B671),""),IF(AND(GETPIVOTDATA(CONCATENATE(INDEX(Tendina_Indicatori_Grafico,SERVIZIO!$A$1)),$A$1,"Brand",$A671,"Data",DATE(YEAR(INDEX(Tendina_Data,SERVIZIO!$A$2)),MONTH(INDEX(Tendina_Data,SERVIZIO!$A$2)),1),"Settore",INDEX(Tendina_Settori,SERVIZIO!$A$3))&lt;&gt;"",INDEX(Tendina_Settori,SERVIZIO!$A$3)=$B671)=TRUE,GETPIVOTDATA(CONCATENATE(INDEX(Tendina_Indicatori_Grafico,SERVIZIO!$A$1)),$A$1,"Brand",$A671,"Data",DATE(YEAR(INDEX(Tendina_Data,SERVIZIO!$A$2)),MONTH(INDEX(Tendina_Data,SERVIZIO!$A$2)),1),"Settore",INDEX(Tendina_Settori,SERVIZIO!$A$3)),"")),"")</f>
        <v/>
      </c>
      <c r="AH671" s="31" t="str">
        <f ca="1">IF(AG671&lt;&gt;"",AG671-(COUNTIF($AG$4:AG671,AG671)/10000),"")</f>
        <v/>
      </c>
      <c r="AI671" s="31" t="str">
        <f t="shared" ca="1" si="32"/>
        <v/>
      </c>
      <c r="AJ671" s="31"/>
      <c r="AK671" s="31">
        <v>668</v>
      </c>
      <c r="AL671" s="31" t="str">
        <f t="shared" ca="1" si="30"/>
        <v/>
      </c>
      <c r="AM671" s="31" t="str">
        <f t="shared" ca="1" si="31"/>
        <v/>
      </c>
      <c r="AN671" s="31" t="str">
        <f ca="1">IF(INDEX(Tendina_Brand_per_Settore,SERVIZIO!$A$4)=$AL671,$AM671,"")</f>
        <v/>
      </c>
    </row>
    <row r="672" spans="33:40" x14ac:dyDescent="0.25">
      <c r="AG672" s="31" t="str">
        <f ca="1">IFERROR(IF(SERVIZIO!$A$3=1,IF(GETPIVOTDATA(CONCATENATE(INDEX(Tendina_Indicatori_Grafico,SERVIZIO!$A$1)),$A$1,"Brand",$A672,"Data",DATE(YEAR(INDEX(Tendina_Data,SERVIZIO!$A$2)),MONTH(INDEX(Tendina_Data,SERVIZIO!$A$2)),1),"Settore",$B672)&lt;&gt;"",GETPIVOTDATA(CONCATENATE(INDEX(Tendina_Indicatori_Grafico,SERVIZIO!$A$1)),$A$1,"Brand",$A672,"Data",DATE(YEAR(INDEX(Tendina_Data,SERVIZIO!$A$2)),MONTH(INDEX(Tendina_Data,SERVIZIO!$A$2)),1),"Settore",$B672),""),IF(AND(GETPIVOTDATA(CONCATENATE(INDEX(Tendina_Indicatori_Grafico,SERVIZIO!$A$1)),$A$1,"Brand",$A672,"Data",DATE(YEAR(INDEX(Tendina_Data,SERVIZIO!$A$2)),MONTH(INDEX(Tendina_Data,SERVIZIO!$A$2)),1),"Settore",INDEX(Tendina_Settori,SERVIZIO!$A$3))&lt;&gt;"",INDEX(Tendina_Settori,SERVIZIO!$A$3)=$B672)=TRUE,GETPIVOTDATA(CONCATENATE(INDEX(Tendina_Indicatori_Grafico,SERVIZIO!$A$1)),$A$1,"Brand",$A672,"Data",DATE(YEAR(INDEX(Tendina_Data,SERVIZIO!$A$2)),MONTH(INDEX(Tendina_Data,SERVIZIO!$A$2)),1),"Settore",INDEX(Tendina_Settori,SERVIZIO!$A$3)),"")),"")</f>
        <v/>
      </c>
      <c r="AH672" s="31" t="str">
        <f ca="1">IF(AG672&lt;&gt;"",AG672-(COUNTIF($AG$4:AG672,AG672)/10000),"")</f>
        <v/>
      </c>
      <c r="AI672" s="31" t="str">
        <f t="shared" ca="1" si="32"/>
        <v/>
      </c>
      <c r="AJ672" s="31"/>
      <c r="AK672" s="31">
        <v>669</v>
      </c>
      <c r="AL672" s="31" t="str">
        <f t="shared" ca="1" si="30"/>
        <v/>
      </c>
      <c r="AM672" s="31" t="str">
        <f t="shared" ca="1" si="31"/>
        <v/>
      </c>
      <c r="AN672" s="31" t="str">
        <f ca="1">IF(INDEX(Tendina_Brand_per_Settore,SERVIZIO!$A$4)=$AL672,$AM672,"")</f>
        <v/>
      </c>
    </row>
    <row r="673" spans="33:40" x14ac:dyDescent="0.25">
      <c r="AG673" s="31" t="str">
        <f ca="1">IFERROR(IF(SERVIZIO!$A$3=1,IF(GETPIVOTDATA(CONCATENATE(INDEX(Tendina_Indicatori_Grafico,SERVIZIO!$A$1)),$A$1,"Brand",$A673,"Data",DATE(YEAR(INDEX(Tendina_Data,SERVIZIO!$A$2)),MONTH(INDEX(Tendina_Data,SERVIZIO!$A$2)),1),"Settore",$B673)&lt;&gt;"",GETPIVOTDATA(CONCATENATE(INDEX(Tendina_Indicatori_Grafico,SERVIZIO!$A$1)),$A$1,"Brand",$A673,"Data",DATE(YEAR(INDEX(Tendina_Data,SERVIZIO!$A$2)),MONTH(INDEX(Tendina_Data,SERVIZIO!$A$2)),1),"Settore",$B673),""),IF(AND(GETPIVOTDATA(CONCATENATE(INDEX(Tendina_Indicatori_Grafico,SERVIZIO!$A$1)),$A$1,"Brand",$A673,"Data",DATE(YEAR(INDEX(Tendina_Data,SERVIZIO!$A$2)),MONTH(INDEX(Tendina_Data,SERVIZIO!$A$2)),1),"Settore",INDEX(Tendina_Settori,SERVIZIO!$A$3))&lt;&gt;"",INDEX(Tendina_Settori,SERVIZIO!$A$3)=$B673)=TRUE,GETPIVOTDATA(CONCATENATE(INDEX(Tendina_Indicatori_Grafico,SERVIZIO!$A$1)),$A$1,"Brand",$A673,"Data",DATE(YEAR(INDEX(Tendina_Data,SERVIZIO!$A$2)),MONTH(INDEX(Tendina_Data,SERVIZIO!$A$2)),1),"Settore",INDEX(Tendina_Settori,SERVIZIO!$A$3)),"")),"")</f>
        <v/>
      </c>
      <c r="AH673" s="31" t="str">
        <f ca="1">IF(AG673&lt;&gt;"",AG673-(COUNTIF($AG$4:AG673,AG673)/10000),"")</f>
        <v/>
      </c>
      <c r="AI673" s="31" t="str">
        <f t="shared" ca="1" si="32"/>
        <v/>
      </c>
      <c r="AJ673" s="31"/>
      <c r="AK673" s="31">
        <v>670</v>
      </c>
      <c r="AL673" s="31" t="str">
        <f t="shared" ca="1" si="30"/>
        <v/>
      </c>
      <c r="AM673" s="31" t="str">
        <f t="shared" ca="1" si="31"/>
        <v/>
      </c>
      <c r="AN673" s="31" t="str">
        <f ca="1">IF(INDEX(Tendina_Brand_per_Settore,SERVIZIO!$A$4)=$AL673,$AM673,"")</f>
        <v/>
      </c>
    </row>
    <row r="674" spans="33:40" x14ac:dyDescent="0.25">
      <c r="AG674" s="31" t="str">
        <f ca="1">IFERROR(IF(SERVIZIO!$A$3=1,IF(GETPIVOTDATA(CONCATENATE(INDEX(Tendina_Indicatori_Grafico,SERVIZIO!$A$1)),$A$1,"Brand",$A674,"Data",DATE(YEAR(INDEX(Tendina_Data,SERVIZIO!$A$2)),MONTH(INDEX(Tendina_Data,SERVIZIO!$A$2)),1),"Settore",$B674)&lt;&gt;"",GETPIVOTDATA(CONCATENATE(INDEX(Tendina_Indicatori_Grafico,SERVIZIO!$A$1)),$A$1,"Brand",$A674,"Data",DATE(YEAR(INDEX(Tendina_Data,SERVIZIO!$A$2)),MONTH(INDEX(Tendina_Data,SERVIZIO!$A$2)),1),"Settore",$B674),""),IF(AND(GETPIVOTDATA(CONCATENATE(INDEX(Tendina_Indicatori_Grafico,SERVIZIO!$A$1)),$A$1,"Brand",$A674,"Data",DATE(YEAR(INDEX(Tendina_Data,SERVIZIO!$A$2)),MONTH(INDEX(Tendina_Data,SERVIZIO!$A$2)),1),"Settore",INDEX(Tendina_Settori,SERVIZIO!$A$3))&lt;&gt;"",INDEX(Tendina_Settori,SERVIZIO!$A$3)=$B674)=TRUE,GETPIVOTDATA(CONCATENATE(INDEX(Tendina_Indicatori_Grafico,SERVIZIO!$A$1)),$A$1,"Brand",$A674,"Data",DATE(YEAR(INDEX(Tendina_Data,SERVIZIO!$A$2)),MONTH(INDEX(Tendina_Data,SERVIZIO!$A$2)),1),"Settore",INDEX(Tendina_Settori,SERVIZIO!$A$3)),"")),"")</f>
        <v/>
      </c>
      <c r="AH674" s="31" t="str">
        <f ca="1">IF(AG674&lt;&gt;"",AG674-(COUNTIF($AG$4:AG674,AG674)/10000),"")</f>
        <v/>
      </c>
      <c r="AI674" s="31" t="str">
        <f t="shared" ca="1" si="32"/>
        <v/>
      </c>
      <c r="AJ674" s="31"/>
      <c r="AK674" s="31">
        <v>671</v>
      </c>
      <c r="AL674" s="31" t="str">
        <f t="shared" ca="1" si="30"/>
        <v/>
      </c>
      <c r="AM674" s="31" t="str">
        <f t="shared" ca="1" si="31"/>
        <v/>
      </c>
      <c r="AN674" s="31" t="str">
        <f ca="1">IF(INDEX(Tendina_Brand_per_Settore,SERVIZIO!$A$4)=$AL674,$AM674,"")</f>
        <v/>
      </c>
    </row>
    <row r="675" spans="33:40" x14ac:dyDescent="0.25">
      <c r="AG675" s="31" t="str">
        <f ca="1">IFERROR(IF(SERVIZIO!$A$3=1,IF(GETPIVOTDATA(CONCATENATE(INDEX(Tendina_Indicatori_Grafico,SERVIZIO!$A$1)),$A$1,"Brand",$A675,"Data",DATE(YEAR(INDEX(Tendina_Data,SERVIZIO!$A$2)),MONTH(INDEX(Tendina_Data,SERVIZIO!$A$2)),1),"Settore",$B675)&lt;&gt;"",GETPIVOTDATA(CONCATENATE(INDEX(Tendina_Indicatori_Grafico,SERVIZIO!$A$1)),$A$1,"Brand",$A675,"Data",DATE(YEAR(INDEX(Tendina_Data,SERVIZIO!$A$2)),MONTH(INDEX(Tendina_Data,SERVIZIO!$A$2)),1),"Settore",$B675),""),IF(AND(GETPIVOTDATA(CONCATENATE(INDEX(Tendina_Indicatori_Grafico,SERVIZIO!$A$1)),$A$1,"Brand",$A675,"Data",DATE(YEAR(INDEX(Tendina_Data,SERVIZIO!$A$2)),MONTH(INDEX(Tendina_Data,SERVIZIO!$A$2)),1),"Settore",INDEX(Tendina_Settori,SERVIZIO!$A$3))&lt;&gt;"",INDEX(Tendina_Settori,SERVIZIO!$A$3)=$B675)=TRUE,GETPIVOTDATA(CONCATENATE(INDEX(Tendina_Indicatori_Grafico,SERVIZIO!$A$1)),$A$1,"Brand",$A675,"Data",DATE(YEAR(INDEX(Tendina_Data,SERVIZIO!$A$2)),MONTH(INDEX(Tendina_Data,SERVIZIO!$A$2)),1),"Settore",INDEX(Tendina_Settori,SERVIZIO!$A$3)),"")),"")</f>
        <v/>
      </c>
      <c r="AH675" s="31" t="str">
        <f ca="1">IF(AG675&lt;&gt;"",AG675-(COUNTIF($AG$4:AG675,AG675)/10000),"")</f>
        <v/>
      </c>
      <c r="AI675" s="31" t="str">
        <f t="shared" ca="1" si="32"/>
        <v/>
      </c>
      <c r="AJ675" s="31"/>
      <c r="AK675" s="31">
        <v>672</v>
      </c>
      <c r="AL675" s="31" t="str">
        <f t="shared" ca="1" si="30"/>
        <v/>
      </c>
      <c r="AM675" s="31" t="str">
        <f t="shared" ca="1" si="31"/>
        <v/>
      </c>
      <c r="AN675" s="31" t="str">
        <f ca="1">IF(INDEX(Tendina_Brand_per_Settore,SERVIZIO!$A$4)=$AL675,$AM675,"")</f>
        <v/>
      </c>
    </row>
    <row r="676" spans="33:40" x14ac:dyDescent="0.25">
      <c r="AG676" s="31" t="str">
        <f ca="1">IFERROR(IF(SERVIZIO!$A$3=1,IF(GETPIVOTDATA(CONCATENATE(INDEX(Tendina_Indicatori_Grafico,SERVIZIO!$A$1)),$A$1,"Brand",$A676,"Data",DATE(YEAR(INDEX(Tendina_Data,SERVIZIO!$A$2)),MONTH(INDEX(Tendina_Data,SERVIZIO!$A$2)),1),"Settore",$B676)&lt;&gt;"",GETPIVOTDATA(CONCATENATE(INDEX(Tendina_Indicatori_Grafico,SERVIZIO!$A$1)),$A$1,"Brand",$A676,"Data",DATE(YEAR(INDEX(Tendina_Data,SERVIZIO!$A$2)),MONTH(INDEX(Tendina_Data,SERVIZIO!$A$2)),1),"Settore",$B676),""),IF(AND(GETPIVOTDATA(CONCATENATE(INDEX(Tendina_Indicatori_Grafico,SERVIZIO!$A$1)),$A$1,"Brand",$A676,"Data",DATE(YEAR(INDEX(Tendina_Data,SERVIZIO!$A$2)),MONTH(INDEX(Tendina_Data,SERVIZIO!$A$2)),1),"Settore",INDEX(Tendina_Settori,SERVIZIO!$A$3))&lt;&gt;"",INDEX(Tendina_Settori,SERVIZIO!$A$3)=$B676)=TRUE,GETPIVOTDATA(CONCATENATE(INDEX(Tendina_Indicatori_Grafico,SERVIZIO!$A$1)),$A$1,"Brand",$A676,"Data",DATE(YEAR(INDEX(Tendina_Data,SERVIZIO!$A$2)),MONTH(INDEX(Tendina_Data,SERVIZIO!$A$2)),1),"Settore",INDEX(Tendina_Settori,SERVIZIO!$A$3)),"")),"")</f>
        <v/>
      </c>
      <c r="AH676" s="31" t="str">
        <f ca="1">IF(AG676&lt;&gt;"",AG676-(COUNTIF($AG$4:AG676,AG676)/10000),"")</f>
        <v/>
      </c>
      <c r="AI676" s="31" t="str">
        <f t="shared" ca="1" si="32"/>
        <v/>
      </c>
      <c r="AJ676" s="31"/>
      <c r="AK676" s="31">
        <v>673</v>
      </c>
      <c r="AL676" s="31" t="str">
        <f t="shared" ca="1" si="30"/>
        <v/>
      </c>
      <c r="AM676" s="31" t="str">
        <f t="shared" ca="1" si="31"/>
        <v/>
      </c>
      <c r="AN676" s="31" t="str">
        <f ca="1">IF(INDEX(Tendina_Brand_per_Settore,SERVIZIO!$A$4)=$AL676,$AM676,"")</f>
        <v/>
      </c>
    </row>
    <row r="677" spans="33:40" x14ac:dyDescent="0.25">
      <c r="AG677" s="31" t="str">
        <f ca="1">IFERROR(IF(SERVIZIO!$A$3=1,IF(GETPIVOTDATA(CONCATENATE(INDEX(Tendina_Indicatori_Grafico,SERVIZIO!$A$1)),$A$1,"Brand",$A677,"Data",DATE(YEAR(INDEX(Tendina_Data,SERVIZIO!$A$2)),MONTH(INDEX(Tendina_Data,SERVIZIO!$A$2)),1),"Settore",$B677)&lt;&gt;"",GETPIVOTDATA(CONCATENATE(INDEX(Tendina_Indicatori_Grafico,SERVIZIO!$A$1)),$A$1,"Brand",$A677,"Data",DATE(YEAR(INDEX(Tendina_Data,SERVIZIO!$A$2)),MONTH(INDEX(Tendina_Data,SERVIZIO!$A$2)),1),"Settore",$B677),""),IF(AND(GETPIVOTDATA(CONCATENATE(INDEX(Tendina_Indicatori_Grafico,SERVIZIO!$A$1)),$A$1,"Brand",$A677,"Data",DATE(YEAR(INDEX(Tendina_Data,SERVIZIO!$A$2)),MONTH(INDEX(Tendina_Data,SERVIZIO!$A$2)),1),"Settore",INDEX(Tendina_Settori,SERVIZIO!$A$3))&lt;&gt;"",INDEX(Tendina_Settori,SERVIZIO!$A$3)=$B677)=TRUE,GETPIVOTDATA(CONCATENATE(INDEX(Tendina_Indicatori_Grafico,SERVIZIO!$A$1)),$A$1,"Brand",$A677,"Data",DATE(YEAR(INDEX(Tendina_Data,SERVIZIO!$A$2)),MONTH(INDEX(Tendina_Data,SERVIZIO!$A$2)),1),"Settore",INDEX(Tendina_Settori,SERVIZIO!$A$3)),"")),"")</f>
        <v/>
      </c>
      <c r="AH677" s="31" t="str">
        <f ca="1">IF(AG677&lt;&gt;"",AG677-(COUNTIF($AG$4:AG677,AG677)/10000),"")</f>
        <v/>
      </c>
      <c r="AI677" s="31" t="str">
        <f t="shared" ca="1" si="32"/>
        <v/>
      </c>
      <c r="AJ677" s="31"/>
      <c r="AK677" s="31">
        <v>674</v>
      </c>
      <c r="AL677" s="31" t="str">
        <f t="shared" ca="1" si="30"/>
        <v/>
      </c>
      <c r="AM677" s="31" t="str">
        <f t="shared" ca="1" si="31"/>
        <v/>
      </c>
      <c r="AN677" s="31" t="str">
        <f ca="1">IF(INDEX(Tendina_Brand_per_Settore,SERVIZIO!$A$4)=$AL677,$AM677,"")</f>
        <v/>
      </c>
    </row>
    <row r="678" spans="33:40" x14ac:dyDescent="0.25">
      <c r="AG678" s="31" t="str">
        <f ca="1">IFERROR(IF(SERVIZIO!$A$3=1,IF(GETPIVOTDATA(CONCATENATE(INDEX(Tendina_Indicatori_Grafico,SERVIZIO!$A$1)),$A$1,"Brand",$A678,"Data",DATE(YEAR(INDEX(Tendina_Data,SERVIZIO!$A$2)),MONTH(INDEX(Tendina_Data,SERVIZIO!$A$2)),1),"Settore",$B678)&lt;&gt;"",GETPIVOTDATA(CONCATENATE(INDEX(Tendina_Indicatori_Grafico,SERVIZIO!$A$1)),$A$1,"Brand",$A678,"Data",DATE(YEAR(INDEX(Tendina_Data,SERVIZIO!$A$2)),MONTH(INDEX(Tendina_Data,SERVIZIO!$A$2)),1),"Settore",$B678),""),IF(AND(GETPIVOTDATA(CONCATENATE(INDEX(Tendina_Indicatori_Grafico,SERVIZIO!$A$1)),$A$1,"Brand",$A678,"Data",DATE(YEAR(INDEX(Tendina_Data,SERVIZIO!$A$2)),MONTH(INDEX(Tendina_Data,SERVIZIO!$A$2)),1),"Settore",INDEX(Tendina_Settori,SERVIZIO!$A$3))&lt;&gt;"",INDEX(Tendina_Settori,SERVIZIO!$A$3)=$B678)=TRUE,GETPIVOTDATA(CONCATENATE(INDEX(Tendina_Indicatori_Grafico,SERVIZIO!$A$1)),$A$1,"Brand",$A678,"Data",DATE(YEAR(INDEX(Tendina_Data,SERVIZIO!$A$2)),MONTH(INDEX(Tendina_Data,SERVIZIO!$A$2)),1),"Settore",INDEX(Tendina_Settori,SERVIZIO!$A$3)),"")),"")</f>
        <v/>
      </c>
      <c r="AH678" s="31" t="str">
        <f ca="1">IF(AG678&lt;&gt;"",AG678-(COUNTIF($AG$4:AG678,AG678)/10000),"")</f>
        <v/>
      </c>
      <c r="AI678" s="31" t="str">
        <f t="shared" ca="1" si="32"/>
        <v/>
      </c>
      <c r="AJ678" s="31"/>
      <c r="AK678" s="31">
        <v>675</v>
      </c>
      <c r="AL678" s="31" t="str">
        <f t="shared" ca="1" si="30"/>
        <v/>
      </c>
      <c r="AM678" s="31" t="str">
        <f t="shared" ca="1" si="31"/>
        <v/>
      </c>
      <c r="AN678" s="31" t="str">
        <f ca="1">IF(INDEX(Tendina_Brand_per_Settore,SERVIZIO!$A$4)=$AL678,$AM678,"")</f>
        <v/>
      </c>
    </row>
    <row r="679" spans="33:40" x14ac:dyDescent="0.25">
      <c r="AG679" s="31" t="str">
        <f ca="1">IFERROR(IF(SERVIZIO!$A$3=1,IF(GETPIVOTDATA(CONCATENATE(INDEX(Tendina_Indicatori_Grafico,SERVIZIO!$A$1)),$A$1,"Brand",$A679,"Data",DATE(YEAR(INDEX(Tendina_Data,SERVIZIO!$A$2)),MONTH(INDEX(Tendina_Data,SERVIZIO!$A$2)),1),"Settore",$B679)&lt;&gt;"",GETPIVOTDATA(CONCATENATE(INDEX(Tendina_Indicatori_Grafico,SERVIZIO!$A$1)),$A$1,"Brand",$A679,"Data",DATE(YEAR(INDEX(Tendina_Data,SERVIZIO!$A$2)),MONTH(INDEX(Tendina_Data,SERVIZIO!$A$2)),1),"Settore",$B679),""),IF(AND(GETPIVOTDATA(CONCATENATE(INDEX(Tendina_Indicatori_Grafico,SERVIZIO!$A$1)),$A$1,"Brand",$A679,"Data",DATE(YEAR(INDEX(Tendina_Data,SERVIZIO!$A$2)),MONTH(INDEX(Tendina_Data,SERVIZIO!$A$2)),1),"Settore",INDEX(Tendina_Settori,SERVIZIO!$A$3))&lt;&gt;"",INDEX(Tendina_Settori,SERVIZIO!$A$3)=$B679)=TRUE,GETPIVOTDATA(CONCATENATE(INDEX(Tendina_Indicatori_Grafico,SERVIZIO!$A$1)),$A$1,"Brand",$A679,"Data",DATE(YEAR(INDEX(Tendina_Data,SERVIZIO!$A$2)),MONTH(INDEX(Tendina_Data,SERVIZIO!$A$2)),1),"Settore",INDEX(Tendina_Settori,SERVIZIO!$A$3)),"")),"")</f>
        <v/>
      </c>
      <c r="AH679" s="31" t="str">
        <f ca="1">IF(AG679&lt;&gt;"",AG679-(COUNTIF($AG$4:AG679,AG679)/10000),"")</f>
        <v/>
      </c>
      <c r="AI679" s="31" t="str">
        <f t="shared" ca="1" si="32"/>
        <v/>
      </c>
      <c r="AJ679" s="31"/>
      <c r="AK679" s="31">
        <v>676</v>
      </c>
      <c r="AL679" s="31" t="str">
        <f t="shared" ca="1" si="30"/>
        <v/>
      </c>
      <c r="AM679" s="31" t="str">
        <f t="shared" ca="1" si="31"/>
        <v/>
      </c>
      <c r="AN679" s="31" t="str">
        <f ca="1">IF(INDEX(Tendina_Brand_per_Settore,SERVIZIO!$A$4)=$AL679,$AM679,"")</f>
        <v/>
      </c>
    </row>
    <row r="680" spans="33:40" x14ac:dyDescent="0.25">
      <c r="AG680" s="31" t="str">
        <f ca="1">IFERROR(IF(SERVIZIO!$A$3=1,IF(GETPIVOTDATA(CONCATENATE(INDEX(Tendina_Indicatori_Grafico,SERVIZIO!$A$1)),$A$1,"Brand",$A680,"Data",DATE(YEAR(INDEX(Tendina_Data,SERVIZIO!$A$2)),MONTH(INDEX(Tendina_Data,SERVIZIO!$A$2)),1),"Settore",$B680)&lt;&gt;"",GETPIVOTDATA(CONCATENATE(INDEX(Tendina_Indicatori_Grafico,SERVIZIO!$A$1)),$A$1,"Brand",$A680,"Data",DATE(YEAR(INDEX(Tendina_Data,SERVIZIO!$A$2)),MONTH(INDEX(Tendina_Data,SERVIZIO!$A$2)),1),"Settore",$B680),""),IF(AND(GETPIVOTDATA(CONCATENATE(INDEX(Tendina_Indicatori_Grafico,SERVIZIO!$A$1)),$A$1,"Brand",$A680,"Data",DATE(YEAR(INDEX(Tendina_Data,SERVIZIO!$A$2)),MONTH(INDEX(Tendina_Data,SERVIZIO!$A$2)),1),"Settore",INDEX(Tendina_Settori,SERVIZIO!$A$3))&lt;&gt;"",INDEX(Tendina_Settori,SERVIZIO!$A$3)=$B680)=TRUE,GETPIVOTDATA(CONCATENATE(INDEX(Tendina_Indicatori_Grafico,SERVIZIO!$A$1)),$A$1,"Brand",$A680,"Data",DATE(YEAR(INDEX(Tendina_Data,SERVIZIO!$A$2)),MONTH(INDEX(Tendina_Data,SERVIZIO!$A$2)),1),"Settore",INDEX(Tendina_Settori,SERVIZIO!$A$3)),"")),"")</f>
        <v/>
      </c>
      <c r="AH680" s="31" t="str">
        <f ca="1">IF(AG680&lt;&gt;"",AG680-(COUNTIF($AG$4:AG680,AG680)/10000),"")</f>
        <v/>
      </c>
      <c r="AI680" s="31" t="str">
        <f t="shared" ca="1" si="32"/>
        <v/>
      </c>
      <c r="AJ680" s="31"/>
      <c r="AK680" s="31">
        <v>677</v>
      </c>
      <c r="AL680" s="31" t="str">
        <f t="shared" ca="1" si="30"/>
        <v/>
      </c>
      <c r="AM680" s="31" t="str">
        <f t="shared" ca="1" si="31"/>
        <v/>
      </c>
      <c r="AN680" s="31" t="str">
        <f ca="1">IF(INDEX(Tendina_Brand_per_Settore,SERVIZIO!$A$4)=$AL680,$AM680,"")</f>
        <v/>
      </c>
    </row>
    <row r="681" spans="33:40" x14ac:dyDescent="0.25">
      <c r="AG681" s="31" t="str">
        <f ca="1">IFERROR(IF(SERVIZIO!$A$3=1,IF(GETPIVOTDATA(CONCATENATE(INDEX(Tendina_Indicatori_Grafico,SERVIZIO!$A$1)),$A$1,"Brand",$A681,"Data",DATE(YEAR(INDEX(Tendina_Data,SERVIZIO!$A$2)),MONTH(INDEX(Tendina_Data,SERVIZIO!$A$2)),1),"Settore",$B681)&lt;&gt;"",GETPIVOTDATA(CONCATENATE(INDEX(Tendina_Indicatori_Grafico,SERVIZIO!$A$1)),$A$1,"Brand",$A681,"Data",DATE(YEAR(INDEX(Tendina_Data,SERVIZIO!$A$2)),MONTH(INDEX(Tendina_Data,SERVIZIO!$A$2)),1),"Settore",$B681),""),IF(AND(GETPIVOTDATA(CONCATENATE(INDEX(Tendina_Indicatori_Grafico,SERVIZIO!$A$1)),$A$1,"Brand",$A681,"Data",DATE(YEAR(INDEX(Tendina_Data,SERVIZIO!$A$2)),MONTH(INDEX(Tendina_Data,SERVIZIO!$A$2)),1),"Settore",INDEX(Tendina_Settori,SERVIZIO!$A$3))&lt;&gt;"",INDEX(Tendina_Settori,SERVIZIO!$A$3)=$B681)=TRUE,GETPIVOTDATA(CONCATENATE(INDEX(Tendina_Indicatori_Grafico,SERVIZIO!$A$1)),$A$1,"Brand",$A681,"Data",DATE(YEAR(INDEX(Tendina_Data,SERVIZIO!$A$2)),MONTH(INDEX(Tendina_Data,SERVIZIO!$A$2)),1),"Settore",INDEX(Tendina_Settori,SERVIZIO!$A$3)),"")),"")</f>
        <v/>
      </c>
      <c r="AH681" s="31" t="str">
        <f ca="1">IF(AG681&lt;&gt;"",AG681-(COUNTIF($AG$4:AG681,AG681)/10000),"")</f>
        <v/>
      </c>
      <c r="AI681" s="31" t="str">
        <f t="shared" ca="1" si="32"/>
        <v/>
      </c>
      <c r="AJ681" s="31"/>
      <c r="AK681" s="31">
        <v>678</v>
      </c>
      <c r="AL681" s="31" t="str">
        <f t="shared" ca="1" si="30"/>
        <v/>
      </c>
      <c r="AM681" s="31" t="str">
        <f t="shared" ca="1" si="31"/>
        <v/>
      </c>
      <c r="AN681" s="31" t="str">
        <f ca="1">IF(INDEX(Tendina_Brand_per_Settore,SERVIZIO!$A$4)=$AL681,$AM681,"")</f>
        <v/>
      </c>
    </row>
    <row r="682" spans="33:40" x14ac:dyDescent="0.25">
      <c r="AG682" s="31" t="str">
        <f ca="1">IFERROR(IF(SERVIZIO!$A$3=1,IF(GETPIVOTDATA(CONCATENATE(INDEX(Tendina_Indicatori_Grafico,SERVIZIO!$A$1)),$A$1,"Brand",$A682,"Data",DATE(YEAR(INDEX(Tendina_Data,SERVIZIO!$A$2)),MONTH(INDEX(Tendina_Data,SERVIZIO!$A$2)),1),"Settore",$B682)&lt;&gt;"",GETPIVOTDATA(CONCATENATE(INDEX(Tendina_Indicatori_Grafico,SERVIZIO!$A$1)),$A$1,"Brand",$A682,"Data",DATE(YEAR(INDEX(Tendina_Data,SERVIZIO!$A$2)),MONTH(INDEX(Tendina_Data,SERVIZIO!$A$2)),1),"Settore",$B682),""),IF(AND(GETPIVOTDATA(CONCATENATE(INDEX(Tendina_Indicatori_Grafico,SERVIZIO!$A$1)),$A$1,"Brand",$A682,"Data",DATE(YEAR(INDEX(Tendina_Data,SERVIZIO!$A$2)),MONTH(INDEX(Tendina_Data,SERVIZIO!$A$2)),1),"Settore",INDEX(Tendina_Settori,SERVIZIO!$A$3))&lt;&gt;"",INDEX(Tendina_Settori,SERVIZIO!$A$3)=$B682)=TRUE,GETPIVOTDATA(CONCATENATE(INDEX(Tendina_Indicatori_Grafico,SERVIZIO!$A$1)),$A$1,"Brand",$A682,"Data",DATE(YEAR(INDEX(Tendina_Data,SERVIZIO!$A$2)),MONTH(INDEX(Tendina_Data,SERVIZIO!$A$2)),1),"Settore",INDEX(Tendina_Settori,SERVIZIO!$A$3)),"")),"")</f>
        <v/>
      </c>
      <c r="AH682" s="31" t="str">
        <f ca="1">IF(AG682&lt;&gt;"",AG682-(COUNTIF($AG$4:AG682,AG682)/10000),"")</f>
        <v/>
      </c>
      <c r="AI682" s="31" t="str">
        <f t="shared" ca="1" si="32"/>
        <v/>
      </c>
      <c r="AJ682" s="31"/>
      <c r="AK682" s="31">
        <v>679</v>
      </c>
      <c r="AL682" s="31" t="str">
        <f t="shared" ca="1" si="30"/>
        <v/>
      </c>
      <c r="AM682" s="31" t="str">
        <f t="shared" ca="1" si="31"/>
        <v/>
      </c>
      <c r="AN682" s="31" t="str">
        <f ca="1">IF(INDEX(Tendina_Brand_per_Settore,SERVIZIO!$A$4)=$AL682,$AM682,"")</f>
        <v/>
      </c>
    </row>
    <row r="683" spans="33:40" x14ac:dyDescent="0.25">
      <c r="AG683" s="31" t="str">
        <f ca="1">IFERROR(IF(SERVIZIO!$A$3=1,IF(GETPIVOTDATA(CONCATENATE(INDEX(Tendina_Indicatori_Grafico,SERVIZIO!$A$1)),$A$1,"Brand",$A683,"Data",DATE(YEAR(INDEX(Tendina_Data,SERVIZIO!$A$2)),MONTH(INDEX(Tendina_Data,SERVIZIO!$A$2)),1),"Settore",$B683)&lt;&gt;"",GETPIVOTDATA(CONCATENATE(INDEX(Tendina_Indicatori_Grafico,SERVIZIO!$A$1)),$A$1,"Brand",$A683,"Data",DATE(YEAR(INDEX(Tendina_Data,SERVIZIO!$A$2)),MONTH(INDEX(Tendina_Data,SERVIZIO!$A$2)),1),"Settore",$B683),""),IF(AND(GETPIVOTDATA(CONCATENATE(INDEX(Tendina_Indicatori_Grafico,SERVIZIO!$A$1)),$A$1,"Brand",$A683,"Data",DATE(YEAR(INDEX(Tendina_Data,SERVIZIO!$A$2)),MONTH(INDEX(Tendina_Data,SERVIZIO!$A$2)),1),"Settore",INDEX(Tendina_Settori,SERVIZIO!$A$3))&lt;&gt;"",INDEX(Tendina_Settori,SERVIZIO!$A$3)=$B683)=TRUE,GETPIVOTDATA(CONCATENATE(INDEX(Tendina_Indicatori_Grafico,SERVIZIO!$A$1)),$A$1,"Brand",$A683,"Data",DATE(YEAR(INDEX(Tendina_Data,SERVIZIO!$A$2)),MONTH(INDEX(Tendina_Data,SERVIZIO!$A$2)),1),"Settore",INDEX(Tendina_Settori,SERVIZIO!$A$3)),"")),"")</f>
        <v/>
      </c>
      <c r="AH683" s="31" t="str">
        <f ca="1">IF(AG683&lt;&gt;"",AG683-(COUNTIF($AG$4:AG683,AG683)/10000),"")</f>
        <v/>
      </c>
      <c r="AI683" s="31" t="str">
        <f t="shared" ca="1" si="32"/>
        <v/>
      </c>
      <c r="AJ683" s="31"/>
      <c r="AK683" s="31">
        <v>680</v>
      </c>
      <c r="AL683" s="31" t="str">
        <f t="shared" ca="1" si="30"/>
        <v/>
      </c>
      <c r="AM683" s="31" t="str">
        <f t="shared" ca="1" si="31"/>
        <v/>
      </c>
      <c r="AN683" s="31" t="str">
        <f ca="1">IF(INDEX(Tendina_Brand_per_Settore,SERVIZIO!$A$4)=$AL683,$AM683,"")</f>
        <v/>
      </c>
    </row>
    <row r="684" spans="33:40" x14ac:dyDescent="0.25">
      <c r="AG684" s="31" t="str">
        <f ca="1">IFERROR(IF(SERVIZIO!$A$3=1,IF(GETPIVOTDATA(CONCATENATE(INDEX(Tendina_Indicatori_Grafico,SERVIZIO!$A$1)),$A$1,"Brand",$A684,"Data",DATE(YEAR(INDEX(Tendina_Data,SERVIZIO!$A$2)),MONTH(INDEX(Tendina_Data,SERVIZIO!$A$2)),1),"Settore",$B684)&lt;&gt;"",GETPIVOTDATA(CONCATENATE(INDEX(Tendina_Indicatori_Grafico,SERVIZIO!$A$1)),$A$1,"Brand",$A684,"Data",DATE(YEAR(INDEX(Tendina_Data,SERVIZIO!$A$2)),MONTH(INDEX(Tendina_Data,SERVIZIO!$A$2)),1),"Settore",$B684),""),IF(AND(GETPIVOTDATA(CONCATENATE(INDEX(Tendina_Indicatori_Grafico,SERVIZIO!$A$1)),$A$1,"Brand",$A684,"Data",DATE(YEAR(INDEX(Tendina_Data,SERVIZIO!$A$2)),MONTH(INDEX(Tendina_Data,SERVIZIO!$A$2)),1),"Settore",INDEX(Tendina_Settori,SERVIZIO!$A$3))&lt;&gt;"",INDEX(Tendina_Settori,SERVIZIO!$A$3)=$B684)=TRUE,GETPIVOTDATA(CONCATENATE(INDEX(Tendina_Indicatori_Grafico,SERVIZIO!$A$1)),$A$1,"Brand",$A684,"Data",DATE(YEAR(INDEX(Tendina_Data,SERVIZIO!$A$2)),MONTH(INDEX(Tendina_Data,SERVIZIO!$A$2)),1),"Settore",INDEX(Tendina_Settori,SERVIZIO!$A$3)),"")),"")</f>
        <v/>
      </c>
      <c r="AH684" s="31" t="str">
        <f ca="1">IF(AG684&lt;&gt;"",AG684-(COUNTIF($AG$4:AG684,AG684)/10000),"")</f>
        <v/>
      </c>
      <c r="AI684" s="31" t="str">
        <f t="shared" ca="1" si="32"/>
        <v/>
      </c>
      <c r="AJ684" s="31"/>
      <c r="AK684" s="31">
        <v>681</v>
      </c>
      <c r="AL684" s="31" t="str">
        <f t="shared" ca="1" si="30"/>
        <v/>
      </c>
      <c r="AM684" s="31" t="str">
        <f t="shared" ca="1" si="31"/>
        <v/>
      </c>
      <c r="AN684" s="31" t="str">
        <f ca="1">IF(INDEX(Tendina_Brand_per_Settore,SERVIZIO!$A$4)=$AL684,$AM684,"")</f>
        <v/>
      </c>
    </row>
    <row r="685" spans="33:40" x14ac:dyDescent="0.25">
      <c r="AG685" s="31" t="str">
        <f ca="1">IFERROR(IF(SERVIZIO!$A$3=1,IF(GETPIVOTDATA(CONCATENATE(INDEX(Tendina_Indicatori_Grafico,SERVIZIO!$A$1)),$A$1,"Brand",$A685,"Data",DATE(YEAR(INDEX(Tendina_Data,SERVIZIO!$A$2)),MONTH(INDEX(Tendina_Data,SERVIZIO!$A$2)),1),"Settore",$B685)&lt;&gt;"",GETPIVOTDATA(CONCATENATE(INDEX(Tendina_Indicatori_Grafico,SERVIZIO!$A$1)),$A$1,"Brand",$A685,"Data",DATE(YEAR(INDEX(Tendina_Data,SERVIZIO!$A$2)),MONTH(INDEX(Tendina_Data,SERVIZIO!$A$2)),1),"Settore",$B685),""),IF(AND(GETPIVOTDATA(CONCATENATE(INDEX(Tendina_Indicatori_Grafico,SERVIZIO!$A$1)),$A$1,"Brand",$A685,"Data",DATE(YEAR(INDEX(Tendina_Data,SERVIZIO!$A$2)),MONTH(INDEX(Tendina_Data,SERVIZIO!$A$2)),1),"Settore",INDEX(Tendina_Settori,SERVIZIO!$A$3))&lt;&gt;"",INDEX(Tendina_Settori,SERVIZIO!$A$3)=$B685)=TRUE,GETPIVOTDATA(CONCATENATE(INDEX(Tendina_Indicatori_Grafico,SERVIZIO!$A$1)),$A$1,"Brand",$A685,"Data",DATE(YEAR(INDEX(Tendina_Data,SERVIZIO!$A$2)),MONTH(INDEX(Tendina_Data,SERVIZIO!$A$2)),1),"Settore",INDEX(Tendina_Settori,SERVIZIO!$A$3)),"")),"")</f>
        <v/>
      </c>
      <c r="AH685" s="31" t="str">
        <f ca="1">IF(AG685&lt;&gt;"",AG685-(COUNTIF($AG$4:AG685,AG685)/10000),"")</f>
        <v/>
      </c>
      <c r="AI685" s="31" t="str">
        <f t="shared" ca="1" si="32"/>
        <v/>
      </c>
      <c r="AJ685" s="31"/>
      <c r="AK685" s="31">
        <v>682</v>
      </c>
      <c r="AL685" s="31" t="str">
        <f t="shared" ca="1" si="30"/>
        <v/>
      </c>
      <c r="AM685" s="31" t="str">
        <f t="shared" ca="1" si="31"/>
        <v/>
      </c>
      <c r="AN685" s="31" t="str">
        <f ca="1">IF(INDEX(Tendina_Brand_per_Settore,SERVIZIO!$A$4)=$AL685,$AM685,"")</f>
        <v/>
      </c>
    </row>
    <row r="686" spans="33:40" x14ac:dyDescent="0.25">
      <c r="AG686" s="31" t="str">
        <f ca="1">IFERROR(IF(SERVIZIO!$A$3=1,IF(GETPIVOTDATA(CONCATENATE(INDEX(Tendina_Indicatori_Grafico,SERVIZIO!$A$1)),$A$1,"Brand",$A686,"Data",DATE(YEAR(INDEX(Tendina_Data,SERVIZIO!$A$2)),MONTH(INDEX(Tendina_Data,SERVIZIO!$A$2)),1),"Settore",$B686)&lt;&gt;"",GETPIVOTDATA(CONCATENATE(INDEX(Tendina_Indicatori_Grafico,SERVIZIO!$A$1)),$A$1,"Brand",$A686,"Data",DATE(YEAR(INDEX(Tendina_Data,SERVIZIO!$A$2)),MONTH(INDEX(Tendina_Data,SERVIZIO!$A$2)),1),"Settore",$B686),""),IF(AND(GETPIVOTDATA(CONCATENATE(INDEX(Tendina_Indicatori_Grafico,SERVIZIO!$A$1)),$A$1,"Brand",$A686,"Data",DATE(YEAR(INDEX(Tendina_Data,SERVIZIO!$A$2)),MONTH(INDEX(Tendina_Data,SERVIZIO!$A$2)),1),"Settore",INDEX(Tendina_Settori,SERVIZIO!$A$3))&lt;&gt;"",INDEX(Tendina_Settori,SERVIZIO!$A$3)=$B686)=TRUE,GETPIVOTDATA(CONCATENATE(INDEX(Tendina_Indicatori_Grafico,SERVIZIO!$A$1)),$A$1,"Brand",$A686,"Data",DATE(YEAR(INDEX(Tendina_Data,SERVIZIO!$A$2)),MONTH(INDEX(Tendina_Data,SERVIZIO!$A$2)),1),"Settore",INDEX(Tendina_Settori,SERVIZIO!$A$3)),"")),"")</f>
        <v/>
      </c>
      <c r="AH686" s="31" t="str">
        <f ca="1">IF(AG686&lt;&gt;"",AG686-(COUNTIF($AG$4:AG686,AG686)/10000),"")</f>
        <v/>
      </c>
      <c r="AI686" s="31" t="str">
        <f t="shared" ca="1" si="32"/>
        <v/>
      </c>
      <c r="AJ686" s="31"/>
      <c r="AK686" s="31">
        <v>683</v>
      </c>
      <c r="AL686" s="31" t="str">
        <f t="shared" ca="1" si="30"/>
        <v/>
      </c>
      <c r="AM686" s="31" t="str">
        <f t="shared" ca="1" si="31"/>
        <v/>
      </c>
      <c r="AN686" s="31" t="str">
        <f ca="1">IF(INDEX(Tendina_Brand_per_Settore,SERVIZIO!$A$4)=$AL686,$AM686,"")</f>
        <v/>
      </c>
    </row>
    <row r="687" spans="33:40" x14ac:dyDescent="0.25">
      <c r="AG687" s="31" t="str">
        <f ca="1">IFERROR(IF(SERVIZIO!$A$3=1,IF(GETPIVOTDATA(CONCATENATE(INDEX(Tendina_Indicatori_Grafico,SERVIZIO!$A$1)),$A$1,"Brand",$A687,"Data",DATE(YEAR(INDEX(Tendina_Data,SERVIZIO!$A$2)),MONTH(INDEX(Tendina_Data,SERVIZIO!$A$2)),1),"Settore",$B687)&lt;&gt;"",GETPIVOTDATA(CONCATENATE(INDEX(Tendina_Indicatori_Grafico,SERVIZIO!$A$1)),$A$1,"Brand",$A687,"Data",DATE(YEAR(INDEX(Tendina_Data,SERVIZIO!$A$2)),MONTH(INDEX(Tendina_Data,SERVIZIO!$A$2)),1),"Settore",$B687),""),IF(AND(GETPIVOTDATA(CONCATENATE(INDEX(Tendina_Indicatori_Grafico,SERVIZIO!$A$1)),$A$1,"Brand",$A687,"Data",DATE(YEAR(INDEX(Tendina_Data,SERVIZIO!$A$2)),MONTH(INDEX(Tendina_Data,SERVIZIO!$A$2)),1),"Settore",INDEX(Tendina_Settori,SERVIZIO!$A$3))&lt;&gt;"",INDEX(Tendina_Settori,SERVIZIO!$A$3)=$B687)=TRUE,GETPIVOTDATA(CONCATENATE(INDEX(Tendina_Indicatori_Grafico,SERVIZIO!$A$1)),$A$1,"Brand",$A687,"Data",DATE(YEAR(INDEX(Tendina_Data,SERVIZIO!$A$2)),MONTH(INDEX(Tendina_Data,SERVIZIO!$A$2)),1),"Settore",INDEX(Tendina_Settori,SERVIZIO!$A$3)),"")),"")</f>
        <v/>
      </c>
      <c r="AH687" s="31" t="str">
        <f ca="1">IF(AG687&lt;&gt;"",AG687-(COUNTIF($AG$4:AG687,AG687)/10000),"")</f>
        <v/>
      </c>
      <c r="AI687" s="31" t="str">
        <f t="shared" ca="1" si="32"/>
        <v/>
      </c>
      <c r="AJ687" s="31"/>
      <c r="AK687" s="31">
        <v>684</v>
      </c>
      <c r="AL687" s="31" t="str">
        <f t="shared" ca="1" si="30"/>
        <v/>
      </c>
      <c r="AM687" s="31" t="str">
        <f t="shared" ca="1" si="31"/>
        <v/>
      </c>
      <c r="AN687" s="31" t="str">
        <f ca="1">IF(INDEX(Tendina_Brand_per_Settore,SERVIZIO!$A$4)=$AL687,$AM687,"")</f>
        <v/>
      </c>
    </row>
    <row r="688" spans="33:40" x14ac:dyDescent="0.25">
      <c r="AG688" s="31" t="str">
        <f ca="1">IFERROR(IF(SERVIZIO!$A$3=1,IF(GETPIVOTDATA(CONCATENATE(INDEX(Tendina_Indicatori_Grafico,SERVIZIO!$A$1)),$A$1,"Brand",$A688,"Data",DATE(YEAR(INDEX(Tendina_Data,SERVIZIO!$A$2)),MONTH(INDEX(Tendina_Data,SERVIZIO!$A$2)),1),"Settore",$B688)&lt;&gt;"",GETPIVOTDATA(CONCATENATE(INDEX(Tendina_Indicatori_Grafico,SERVIZIO!$A$1)),$A$1,"Brand",$A688,"Data",DATE(YEAR(INDEX(Tendina_Data,SERVIZIO!$A$2)),MONTH(INDEX(Tendina_Data,SERVIZIO!$A$2)),1),"Settore",$B688),""),IF(AND(GETPIVOTDATA(CONCATENATE(INDEX(Tendina_Indicatori_Grafico,SERVIZIO!$A$1)),$A$1,"Brand",$A688,"Data",DATE(YEAR(INDEX(Tendina_Data,SERVIZIO!$A$2)),MONTH(INDEX(Tendina_Data,SERVIZIO!$A$2)),1),"Settore",INDEX(Tendina_Settori,SERVIZIO!$A$3))&lt;&gt;"",INDEX(Tendina_Settori,SERVIZIO!$A$3)=$B688)=TRUE,GETPIVOTDATA(CONCATENATE(INDEX(Tendina_Indicatori_Grafico,SERVIZIO!$A$1)),$A$1,"Brand",$A688,"Data",DATE(YEAR(INDEX(Tendina_Data,SERVIZIO!$A$2)),MONTH(INDEX(Tendina_Data,SERVIZIO!$A$2)),1),"Settore",INDEX(Tendina_Settori,SERVIZIO!$A$3)),"")),"")</f>
        <v/>
      </c>
      <c r="AH688" s="31" t="str">
        <f ca="1">IF(AG688&lt;&gt;"",AG688-(COUNTIF($AG$4:AG688,AG688)/10000),"")</f>
        <v/>
      </c>
      <c r="AI688" s="31" t="str">
        <f t="shared" ca="1" si="32"/>
        <v/>
      </c>
      <c r="AJ688" s="31"/>
      <c r="AK688" s="31">
        <v>685</v>
      </c>
      <c r="AL688" s="31" t="str">
        <f t="shared" ca="1" si="30"/>
        <v/>
      </c>
      <c r="AM688" s="31" t="str">
        <f t="shared" ca="1" si="31"/>
        <v/>
      </c>
      <c r="AN688" s="31" t="str">
        <f ca="1">IF(INDEX(Tendina_Brand_per_Settore,SERVIZIO!$A$4)=$AL688,$AM688,"")</f>
        <v/>
      </c>
    </row>
    <row r="689" spans="33:40" x14ac:dyDescent="0.25">
      <c r="AG689" s="31" t="str">
        <f ca="1">IFERROR(IF(SERVIZIO!$A$3=1,IF(GETPIVOTDATA(CONCATENATE(INDEX(Tendina_Indicatori_Grafico,SERVIZIO!$A$1)),$A$1,"Brand",$A689,"Data",DATE(YEAR(INDEX(Tendina_Data,SERVIZIO!$A$2)),MONTH(INDEX(Tendina_Data,SERVIZIO!$A$2)),1),"Settore",$B689)&lt;&gt;"",GETPIVOTDATA(CONCATENATE(INDEX(Tendina_Indicatori_Grafico,SERVIZIO!$A$1)),$A$1,"Brand",$A689,"Data",DATE(YEAR(INDEX(Tendina_Data,SERVIZIO!$A$2)),MONTH(INDEX(Tendina_Data,SERVIZIO!$A$2)),1),"Settore",$B689),""),IF(AND(GETPIVOTDATA(CONCATENATE(INDEX(Tendina_Indicatori_Grafico,SERVIZIO!$A$1)),$A$1,"Brand",$A689,"Data",DATE(YEAR(INDEX(Tendina_Data,SERVIZIO!$A$2)),MONTH(INDEX(Tendina_Data,SERVIZIO!$A$2)),1),"Settore",INDEX(Tendina_Settori,SERVIZIO!$A$3))&lt;&gt;"",INDEX(Tendina_Settori,SERVIZIO!$A$3)=$B689)=TRUE,GETPIVOTDATA(CONCATENATE(INDEX(Tendina_Indicatori_Grafico,SERVIZIO!$A$1)),$A$1,"Brand",$A689,"Data",DATE(YEAR(INDEX(Tendina_Data,SERVIZIO!$A$2)),MONTH(INDEX(Tendina_Data,SERVIZIO!$A$2)),1),"Settore",INDEX(Tendina_Settori,SERVIZIO!$A$3)),"")),"")</f>
        <v/>
      </c>
      <c r="AH689" s="31" t="str">
        <f ca="1">IF(AG689&lt;&gt;"",AG689-(COUNTIF($AG$4:AG689,AG689)/10000),"")</f>
        <v/>
      </c>
      <c r="AI689" s="31" t="str">
        <f t="shared" ca="1" si="32"/>
        <v/>
      </c>
      <c r="AJ689" s="31"/>
      <c r="AK689" s="31">
        <v>686</v>
      </c>
      <c r="AL689" s="31" t="str">
        <f t="shared" ca="1" si="30"/>
        <v/>
      </c>
      <c r="AM689" s="31" t="str">
        <f t="shared" ca="1" si="31"/>
        <v/>
      </c>
      <c r="AN689" s="31" t="str">
        <f ca="1">IF(INDEX(Tendina_Brand_per_Settore,SERVIZIO!$A$4)=$AL689,$AM689,"")</f>
        <v/>
      </c>
    </row>
    <row r="690" spans="33:40" x14ac:dyDescent="0.25">
      <c r="AG690" s="31" t="str">
        <f ca="1">IFERROR(IF(SERVIZIO!$A$3=1,IF(GETPIVOTDATA(CONCATENATE(INDEX(Tendina_Indicatori_Grafico,SERVIZIO!$A$1)),$A$1,"Brand",$A690,"Data",DATE(YEAR(INDEX(Tendina_Data,SERVIZIO!$A$2)),MONTH(INDEX(Tendina_Data,SERVIZIO!$A$2)),1),"Settore",$B690)&lt;&gt;"",GETPIVOTDATA(CONCATENATE(INDEX(Tendina_Indicatori_Grafico,SERVIZIO!$A$1)),$A$1,"Brand",$A690,"Data",DATE(YEAR(INDEX(Tendina_Data,SERVIZIO!$A$2)),MONTH(INDEX(Tendina_Data,SERVIZIO!$A$2)),1),"Settore",$B690),""),IF(AND(GETPIVOTDATA(CONCATENATE(INDEX(Tendina_Indicatori_Grafico,SERVIZIO!$A$1)),$A$1,"Brand",$A690,"Data",DATE(YEAR(INDEX(Tendina_Data,SERVIZIO!$A$2)),MONTH(INDEX(Tendina_Data,SERVIZIO!$A$2)),1),"Settore",INDEX(Tendina_Settori,SERVIZIO!$A$3))&lt;&gt;"",INDEX(Tendina_Settori,SERVIZIO!$A$3)=$B690)=TRUE,GETPIVOTDATA(CONCATENATE(INDEX(Tendina_Indicatori_Grafico,SERVIZIO!$A$1)),$A$1,"Brand",$A690,"Data",DATE(YEAR(INDEX(Tendina_Data,SERVIZIO!$A$2)),MONTH(INDEX(Tendina_Data,SERVIZIO!$A$2)),1),"Settore",INDEX(Tendina_Settori,SERVIZIO!$A$3)),"")),"")</f>
        <v/>
      </c>
      <c r="AH690" s="31" t="str">
        <f ca="1">IF(AG690&lt;&gt;"",AG690-(COUNTIF($AG$4:AG690,AG690)/10000),"")</f>
        <v/>
      </c>
      <c r="AI690" s="31" t="str">
        <f t="shared" ca="1" si="32"/>
        <v/>
      </c>
      <c r="AJ690" s="31"/>
      <c r="AK690" s="31">
        <v>687</v>
      </c>
      <c r="AL690" s="31" t="str">
        <f t="shared" ca="1" si="30"/>
        <v/>
      </c>
      <c r="AM690" s="31" t="str">
        <f t="shared" ca="1" si="31"/>
        <v/>
      </c>
      <c r="AN690" s="31" t="str">
        <f ca="1">IF(INDEX(Tendina_Brand_per_Settore,SERVIZIO!$A$4)=$AL690,$AM690,"")</f>
        <v/>
      </c>
    </row>
    <row r="691" spans="33:40" x14ac:dyDescent="0.25">
      <c r="AG691" s="31" t="str">
        <f ca="1">IFERROR(IF(SERVIZIO!$A$3=1,IF(GETPIVOTDATA(CONCATENATE(INDEX(Tendina_Indicatori_Grafico,SERVIZIO!$A$1)),$A$1,"Brand",$A691,"Data",DATE(YEAR(INDEX(Tendina_Data,SERVIZIO!$A$2)),MONTH(INDEX(Tendina_Data,SERVIZIO!$A$2)),1),"Settore",$B691)&lt;&gt;"",GETPIVOTDATA(CONCATENATE(INDEX(Tendina_Indicatori_Grafico,SERVIZIO!$A$1)),$A$1,"Brand",$A691,"Data",DATE(YEAR(INDEX(Tendina_Data,SERVIZIO!$A$2)),MONTH(INDEX(Tendina_Data,SERVIZIO!$A$2)),1),"Settore",$B691),""),IF(AND(GETPIVOTDATA(CONCATENATE(INDEX(Tendina_Indicatori_Grafico,SERVIZIO!$A$1)),$A$1,"Brand",$A691,"Data",DATE(YEAR(INDEX(Tendina_Data,SERVIZIO!$A$2)),MONTH(INDEX(Tendina_Data,SERVIZIO!$A$2)),1),"Settore",INDEX(Tendina_Settori,SERVIZIO!$A$3))&lt;&gt;"",INDEX(Tendina_Settori,SERVIZIO!$A$3)=$B691)=TRUE,GETPIVOTDATA(CONCATENATE(INDEX(Tendina_Indicatori_Grafico,SERVIZIO!$A$1)),$A$1,"Brand",$A691,"Data",DATE(YEAR(INDEX(Tendina_Data,SERVIZIO!$A$2)),MONTH(INDEX(Tendina_Data,SERVIZIO!$A$2)),1),"Settore",INDEX(Tendina_Settori,SERVIZIO!$A$3)),"")),"")</f>
        <v/>
      </c>
      <c r="AH691" s="31" t="str">
        <f ca="1">IF(AG691&lt;&gt;"",AG691-(COUNTIF($AG$4:AG691,AG691)/10000),"")</f>
        <v/>
      </c>
      <c r="AI691" s="31" t="str">
        <f t="shared" ca="1" si="32"/>
        <v/>
      </c>
      <c r="AJ691" s="31"/>
      <c r="AK691" s="31">
        <v>688</v>
      </c>
      <c r="AL691" s="31" t="str">
        <f t="shared" ca="1" si="30"/>
        <v/>
      </c>
      <c r="AM691" s="31" t="str">
        <f t="shared" ca="1" si="31"/>
        <v/>
      </c>
      <c r="AN691" s="31" t="str">
        <f ca="1">IF(INDEX(Tendina_Brand_per_Settore,SERVIZIO!$A$4)=$AL691,$AM691,"")</f>
        <v/>
      </c>
    </row>
    <row r="692" spans="33:40" x14ac:dyDescent="0.25">
      <c r="AG692" s="31" t="str">
        <f ca="1">IFERROR(IF(SERVIZIO!$A$3=1,IF(GETPIVOTDATA(CONCATENATE(INDEX(Tendina_Indicatori_Grafico,SERVIZIO!$A$1)),$A$1,"Brand",$A692,"Data",DATE(YEAR(INDEX(Tendina_Data,SERVIZIO!$A$2)),MONTH(INDEX(Tendina_Data,SERVIZIO!$A$2)),1),"Settore",$B692)&lt;&gt;"",GETPIVOTDATA(CONCATENATE(INDEX(Tendina_Indicatori_Grafico,SERVIZIO!$A$1)),$A$1,"Brand",$A692,"Data",DATE(YEAR(INDEX(Tendina_Data,SERVIZIO!$A$2)),MONTH(INDEX(Tendina_Data,SERVIZIO!$A$2)),1),"Settore",$B692),""),IF(AND(GETPIVOTDATA(CONCATENATE(INDEX(Tendina_Indicatori_Grafico,SERVIZIO!$A$1)),$A$1,"Brand",$A692,"Data",DATE(YEAR(INDEX(Tendina_Data,SERVIZIO!$A$2)),MONTH(INDEX(Tendina_Data,SERVIZIO!$A$2)),1),"Settore",INDEX(Tendina_Settori,SERVIZIO!$A$3))&lt;&gt;"",INDEX(Tendina_Settori,SERVIZIO!$A$3)=$B692)=TRUE,GETPIVOTDATA(CONCATENATE(INDEX(Tendina_Indicatori_Grafico,SERVIZIO!$A$1)),$A$1,"Brand",$A692,"Data",DATE(YEAR(INDEX(Tendina_Data,SERVIZIO!$A$2)),MONTH(INDEX(Tendina_Data,SERVIZIO!$A$2)),1),"Settore",INDEX(Tendina_Settori,SERVIZIO!$A$3)),"")),"")</f>
        <v/>
      </c>
      <c r="AH692" s="31" t="str">
        <f ca="1">IF(AG692&lt;&gt;"",AG692-(COUNTIF($AG$4:AG692,AG692)/10000),"")</f>
        <v/>
      </c>
      <c r="AI692" s="31" t="str">
        <f t="shared" ca="1" si="32"/>
        <v/>
      </c>
      <c r="AJ692" s="31"/>
      <c r="AK692" s="31">
        <v>689</v>
      </c>
      <c r="AL692" s="31" t="str">
        <f t="shared" ca="1" si="30"/>
        <v/>
      </c>
      <c r="AM692" s="31" t="str">
        <f t="shared" ca="1" si="31"/>
        <v/>
      </c>
      <c r="AN692" s="31" t="str">
        <f ca="1">IF(INDEX(Tendina_Brand_per_Settore,SERVIZIO!$A$4)=$AL692,$AM692,"")</f>
        <v/>
      </c>
    </row>
    <row r="693" spans="33:40" x14ac:dyDescent="0.25">
      <c r="AG693" s="31" t="str">
        <f ca="1">IFERROR(IF(SERVIZIO!$A$3=1,IF(GETPIVOTDATA(CONCATENATE(INDEX(Tendina_Indicatori_Grafico,SERVIZIO!$A$1)),$A$1,"Brand",$A693,"Data",DATE(YEAR(INDEX(Tendina_Data,SERVIZIO!$A$2)),MONTH(INDEX(Tendina_Data,SERVIZIO!$A$2)),1),"Settore",$B693)&lt;&gt;"",GETPIVOTDATA(CONCATENATE(INDEX(Tendina_Indicatori_Grafico,SERVIZIO!$A$1)),$A$1,"Brand",$A693,"Data",DATE(YEAR(INDEX(Tendina_Data,SERVIZIO!$A$2)),MONTH(INDEX(Tendina_Data,SERVIZIO!$A$2)),1),"Settore",$B693),""),IF(AND(GETPIVOTDATA(CONCATENATE(INDEX(Tendina_Indicatori_Grafico,SERVIZIO!$A$1)),$A$1,"Brand",$A693,"Data",DATE(YEAR(INDEX(Tendina_Data,SERVIZIO!$A$2)),MONTH(INDEX(Tendina_Data,SERVIZIO!$A$2)),1),"Settore",INDEX(Tendina_Settori,SERVIZIO!$A$3))&lt;&gt;"",INDEX(Tendina_Settori,SERVIZIO!$A$3)=$B693)=TRUE,GETPIVOTDATA(CONCATENATE(INDEX(Tendina_Indicatori_Grafico,SERVIZIO!$A$1)),$A$1,"Brand",$A693,"Data",DATE(YEAR(INDEX(Tendina_Data,SERVIZIO!$A$2)),MONTH(INDEX(Tendina_Data,SERVIZIO!$A$2)),1),"Settore",INDEX(Tendina_Settori,SERVIZIO!$A$3)),"")),"")</f>
        <v/>
      </c>
      <c r="AH693" s="31" t="str">
        <f ca="1">IF(AG693&lt;&gt;"",AG693-(COUNTIF($AG$4:AG693,AG693)/10000),"")</f>
        <v/>
      </c>
      <c r="AI693" s="31" t="str">
        <f t="shared" ca="1" si="32"/>
        <v/>
      </c>
      <c r="AJ693" s="31"/>
      <c r="AK693" s="31">
        <v>690</v>
      </c>
      <c r="AL693" s="31" t="str">
        <f t="shared" ca="1" si="30"/>
        <v/>
      </c>
      <c r="AM693" s="31" t="str">
        <f t="shared" ca="1" si="31"/>
        <v/>
      </c>
      <c r="AN693" s="31" t="str">
        <f ca="1">IF(INDEX(Tendina_Brand_per_Settore,SERVIZIO!$A$4)=$AL693,$AM693,"")</f>
        <v/>
      </c>
    </row>
    <row r="694" spans="33:40" x14ac:dyDescent="0.25">
      <c r="AG694" s="31" t="str">
        <f ca="1">IFERROR(IF(SERVIZIO!$A$3=1,IF(GETPIVOTDATA(CONCATENATE(INDEX(Tendina_Indicatori_Grafico,SERVIZIO!$A$1)),$A$1,"Brand",$A694,"Data",DATE(YEAR(INDEX(Tendina_Data,SERVIZIO!$A$2)),MONTH(INDEX(Tendina_Data,SERVIZIO!$A$2)),1),"Settore",$B694)&lt;&gt;"",GETPIVOTDATA(CONCATENATE(INDEX(Tendina_Indicatori_Grafico,SERVIZIO!$A$1)),$A$1,"Brand",$A694,"Data",DATE(YEAR(INDEX(Tendina_Data,SERVIZIO!$A$2)),MONTH(INDEX(Tendina_Data,SERVIZIO!$A$2)),1),"Settore",$B694),""),IF(AND(GETPIVOTDATA(CONCATENATE(INDEX(Tendina_Indicatori_Grafico,SERVIZIO!$A$1)),$A$1,"Brand",$A694,"Data",DATE(YEAR(INDEX(Tendina_Data,SERVIZIO!$A$2)),MONTH(INDEX(Tendina_Data,SERVIZIO!$A$2)),1),"Settore",INDEX(Tendina_Settori,SERVIZIO!$A$3))&lt;&gt;"",INDEX(Tendina_Settori,SERVIZIO!$A$3)=$B694)=TRUE,GETPIVOTDATA(CONCATENATE(INDEX(Tendina_Indicatori_Grafico,SERVIZIO!$A$1)),$A$1,"Brand",$A694,"Data",DATE(YEAR(INDEX(Tendina_Data,SERVIZIO!$A$2)),MONTH(INDEX(Tendina_Data,SERVIZIO!$A$2)),1),"Settore",INDEX(Tendina_Settori,SERVIZIO!$A$3)),"")),"")</f>
        <v/>
      </c>
      <c r="AH694" s="31" t="str">
        <f ca="1">IF(AG694&lt;&gt;"",AG694-(COUNTIF($AG$4:AG694,AG694)/10000),"")</f>
        <v/>
      </c>
      <c r="AI694" s="31" t="str">
        <f t="shared" ca="1" si="32"/>
        <v/>
      </c>
      <c r="AJ694" s="31"/>
      <c r="AK694" s="31">
        <v>691</v>
      </c>
      <c r="AL694" s="31" t="str">
        <f t="shared" ca="1" si="30"/>
        <v/>
      </c>
      <c r="AM694" s="31" t="str">
        <f t="shared" ca="1" si="31"/>
        <v/>
      </c>
      <c r="AN694" s="31" t="str">
        <f ca="1">IF(INDEX(Tendina_Brand_per_Settore,SERVIZIO!$A$4)=$AL694,$AM694,"")</f>
        <v/>
      </c>
    </row>
    <row r="695" spans="33:40" x14ac:dyDescent="0.25">
      <c r="AG695" s="31" t="str">
        <f ca="1">IFERROR(IF(SERVIZIO!$A$3=1,IF(GETPIVOTDATA(CONCATENATE(INDEX(Tendina_Indicatori_Grafico,SERVIZIO!$A$1)),$A$1,"Brand",$A695,"Data",DATE(YEAR(INDEX(Tendina_Data,SERVIZIO!$A$2)),MONTH(INDEX(Tendina_Data,SERVIZIO!$A$2)),1),"Settore",$B695)&lt;&gt;"",GETPIVOTDATA(CONCATENATE(INDEX(Tendina_Indicatori_Grafico,SERVIZIO!$A$1)),$A$1,"Brand",$A695,"Data",DATE(YEAR(INDEX(Tendina_Data,SERVIZIO!$A$2)),MONTH(INDEX(Tendina_Data,SERVIZIO!$A$2)),1),"Settore",$B695),""),IF(AND(GETPIVOTDATA(CONCATENATE(INDEX(Tendina_Indicatori_Grafico,SERVIZIO!$A$1)),$A$1,"Brand",$A695,"Data",DATE(YEAR(INDEX(Tendina_Data,SERVIZIO!$A$2)),MONTH(INDEX(Tendina_Data,SERVIZIO!$A$2)),1),"Settore",INDEX(Tendina_Settori,SERVIZIO!$A$3))&lt;&gt;"",INDEX(Tendina_Settori,SERVIZIO!$A$3)=$B695)=TRUE,GETPIVOTDATA(CONCATENATE(INDEX(Tendina_Indicatori_Grafico,SERVIZIO!$A$1)),$A$1,"Brand",$A695,"Data",DATE(YEAR(INDEX(Tendina_Data,SERVIZIO!$A$2)),MONTH(INDEX(Tendina_Data,SERVIZIO!$A$2)),1),"Settore",INDEX(Tendina_Settori,SERVIZIO!$A$3)),"")),"")</f>
        <v/>
      </c>
      <c r="AH695" s="31" t="str">
        <f ca="1">IF(AG695&lt;&gt;"",AG695-(COUNTIF($AG$4:AG695,AG695)/10000),"")</f>
        <v/>
      </c>
      <c r="AI695" s="31" t="str">
        <f t="shared" ca="1" si="32"/>
        <v/>
      </c>
      <c r="AJ695" s="31"/>
      <c r="AK695" s="31">
        <v>692</v>
      </c>
      <c r="AL695" s="31" t="str">
        <f t="shared" ca="1" si="30"/>
        <v/>
      </c>
      <c r="AM695" s="31" t="str">
        <f t="shared" ca="1" si="31"/>
        <v/>
      </c>
      <c r="AN695" s="31" t="str">
        <f ca="1">IF(INDEX(Tendina_Brand_per_Settore,SERVIZIO!$A$4)=$AL695,$AM695,"")</f>
        <v/>
      </c>
    </row>
    <row r="696" spans="33:40" x14ac:dyDescent="0.25">
      <c r="AG696" s="31" t="str">
        <f ca="1">IFERROR(IF(SERVIZIO!$A$3=1,IF(GETPIVOTDATA(CONCATENATE(INDEX(Tendina_Indicatori_Grafico,SERVIZIO!$A$1)),$A$1,"Brand",$A696,"Data",DATE(YEAR(INDEX(Tendina_Data,SERVIZIO!$A$2)),MONTH(INDEX(Tendina_Data,SERVIZIO!$A$2)),1),"Settore",$B696)&lt;&gt;"",GETPIVOTDATA(CONCATENATE(INDEX(Tendina_Indicatori_Grafico,SERVIZIO!$A$1)),$A$1,"Brand",$A696,"Data",DATE(YEAR(INDEX(Tendina_Data,SERVIZIO!$A$2)),MONTH(INDEX(Tendina_Data,SERVIZIO!$A$2)),1),"Settore",$B696),""),IF(AND(GETPIVOTDATA(CONCATENATE(INDEX(Tendina_Indicatori_Grafico,SERVIZIO!$A$1)),$A$1,"Brand",$A696,"Data",DATE(YEAR(INDEX(Tendina_Data,SERVIZIO!$A$2)),MONTH(INDEX(Tendina_Data,SERVIZIO!$A$2)),1),"Settore",INDEX(Tendina_Settori,SERVIZIO!$A$3))&lt;&gt;"",INDEX(Tendina_Settori,SERVIZIO!$A$3)=$B696)=TRUE,GETPIVOTDATA(CONCATENATE(INDEX(Tendina_Indicatori_Grafico,SERVIZIO!$A$1)),$A$1,"Brand",$A696,"Data",DATE(YEAR(INDEX(Tendina_Data,SERVIZIO!$A$2)),MONTH(INDEX(Tendina_Data,SERVIZIO!$A$2)),1),"Settore",INDEX(Tendina_Settori,SERVIZIO!$A$3)),"")),"")</f>
        <v/>
      </c>
      <c r="AH696" s="31" t="str">
        <f ca="1">IF(AG696&lt;&gt;"",AG696-(COUNTIF($AG$4:AG696,AG696)/10000),"")</f>
        <v/>
      </c>
      <c r="AI696" s="31" t="str">
        <f t="shared" ca="1" si="32"/>
        <v/>
      </c>
      <c r="AJ696" s="31"/>
      <c r="AK696" s="31">
        <v>693</v>
      </c>
      <c r="AL696" s="31" t="str">
        <f t="shared" ca="1" si="30"/>
        <v/>
      </c>
      <c r="AM696" s="31" t="str">
        <f t="shared" ca="1" si="31"/>
        <v/>
      </c>
      <c r="AN696" s="31" t="str">
        <f ca="1">IF(INDEX(Tendina_Brand_per_Settore,SERVIZIO!$A$4)=$AL696,$AM696,"")</f>
        <v/>
      </c>
    </row>
    <row r="697" spans="33:40" x14ac:dyDescent="0.25">
      <c r="AG697" s="31" t="str">
        <f ca="1">IFERROR(IF(SERVIZIO!$A$3=1,IF(GETPIVOTDATA(CONCATENATE(INDEX(Tendina_Indicatori_Grafico,SERVIZIO!$A$1)),$A$1,"Brand",$A697,"Data",DATE(YEAR(INDEX(Tendina_Data,SERVIZIO!$A$2)),MONTH(INDEX(Tendina_Data,SERVIZIO!$A$2)),1),"Settore",$B697)&lt;&gt;"",GETPIVOTDATA(CONCATENATE(INDEX(Tendina_Indicatori_Grafico,SERVIZIO!$A$1)),$A$1,"Brand",$A697,"Data",DATE(YEAR(INDEX(Tendina_Data,SERVIZIO!$A$2)),MONTH(INDEX(Tendina_Data,SERVIZIO!$A$2)),1),"Settore",$B697),""),IF(AND(GETPIVOTDATA(CONCATENATE(INDEX(Tendina_Indicatori_Grafico,SERVIZIO!$A$1)),$A$1,"Brand",$A697,"Data",DATE(YEAR(INDEX(Tendina_Data,SERVIZIO!$A$2)),MONTH(INDEX(Tendina_Data,SERVIZIO!$A$2)),1),"Settore",INDEX(Tendina_Settori,SERVIZIO!$A$3))&lt;&gt;"",INDEX(Tendina_Settori,SERVIZIO!$A$3)=$B697)=TRUE,GETPIVOTDATA(CONCATENATE(INDEX(Tendina_Indicatori_Grafico,SERVIZIO!$A$1)),$A$1,"Brand",$A697,"Data",DATE(YEAR(INDEX(Tendina_Data,SERVIZIO!$A$2)),MONTH(INDEX(Tendina_Data,SERVIZIO!$A$2)),1),"Settore",INDEX(Tendina_Settori,SERVIZIO!$A$3)),"")),"")</f>
        <v/>
      </c>
      <c r="AH697" s="31" t="str">
        <f ca="1">IF(AG697&lt;&gt;"",AG697-(COUNTIF($AG$4:AG697,AG697)/10000),"")</f>
        <v/>
      </c>
      <c r="AI697" s="31" t="str">
        <f t="shared" ca="1" si="32"/>
        <v/>
      </c>
      <c r="AJ697" s="31"/>
      <c r="AK697" s="31">
        <v>694</v>
      </c>
      <c r="AL697" s="31" t="str">
        <f t="shared" ca="1" si="30"/>
        <v/>
      </c>
      <c r="AM697" s="31" t="str">
        <f t="shared" ca="1" si="31"/>
        <v/>
      </c>
      <c r="AN697" s="31" t="str">
        <f ca="1">IF(INDEX(Tendina_Brand_per_Settore,SERVIZIO!$A$4)=$AL697,$AM697,"")</f>
        <v/>
      </c>
    </row>
    <row r="698" spans="33:40" x14ac:dyDescent="0.25">
      <c r="AG698" s="31" t="str">
        <f ca="1">IFERROR(IF(SERVIZIO!$A$3=1,IF(GETPIVOTDATA(CONCATENATE(INDEX(Tendina_Indicatori_Grafico,SERVIZIO!$A$1)),$A$1,"Brand",$A698,"Data",DATE(YEAR(INDEX(Tendina_Data,SERVIZIO!$A$2)),MONTH(INDEX(Tendina_Data,SERVIZIO!$A$2)),1),"Settore",$B698)&lt;&gt;"",GETPIVOTDATA(CONCATENATE(INDEX(Tendina_Indicatori_Grafico,SERVIZIO!$A$1)),$A$1,"Brand",$A698,"Data",DATE(YEAR(INDEX(Tendina_Data,SERVIZIO!$A$2)),MONTH(INDEX(Tendina_Data,SERVIZIO!$A$2)),1),"Settore",$B698),""),IF(AND(GETPIVOTDATA(CONCATENATE(INDEX(Tendina_Indicatori_Grafico,SERVIZIO!$A$1)),$A$1,"Brand",$A698,"Data",DATE(YEAR(INDEX(Tendina_Data,SERVIZIO!$A$2)),MONTH(INDEX(Tendina_Data,SERVIZIO!$A$2)),1),"Settore",INDEX(Tendina_Settori,SERVIZIO!$A$3))&lt;&gt;"",INDEX(Tendina_Settori,SERVIZIO!$A$3)=$B698)=TRUE,GETPIVOTDATA(CONCATENATE(INDEX(Tendina_Indicatori_Grafico,SERVIZIO!$A$1)),$A$1,"Brand",$A698,"Data",DATE(YEAR(INDEX(Tendina_Data,SERVIZIO!$A$2)),MONTH(INDEX(Tendina_Data,SERVIZIO!$A$2)),1),"Settore",INDEX(Tendina_Settori,SERVIZIO!$A$3)),"")),"")</f>
        <v/>
      </c>
      <c r="AH698" s="31" t="str">
        <f ca="1">IF(AG698&lt;&gt;"",AG698-(COUNTIF($AG$4:AG698,AG698)/10000),"")</f>
        <v/>
      </c>
      <c r="AI698" s="31" t="str">
        <f t="shared" ca="1" si="32"/>
        <v/>
      </c>
      <c r="AJ698" s="31"/>
      <c r="AK698" s="31">
        <v>695</v>
      </c>
      <c r="AL698" s="31" t="str">
        <f t="shared" ca="1" si="30"/>
        <v/>
      </c>
      <c r="AM698" s="31" t="str">
        <f t="shared" ca="1" si="31"/>
        <v/>
      </c>
      <c r="AN698" s="31" t="str">
        <f ca="1">IF(INDEX(Tendina_Brand_per_Settore,SERVIZIO!$A$4)=$AL698,$AM698,"")</f>
        <v/>
      </c>
    </row>
    <row r="699" spans="33:40" x14ac:dyDescent="0.25">
      <c r="AG699" s="31" t="str">
        <f ca="1">IFERROR(IF(SERVIZIO!$A$3=1,IF(GETPIVOTDATA(CONCATENATE(INDEX(Tendina_Indicatori_Grafico,SERVIZIO!$A$1)),$A$1,"Brand",$A699,"Data",DATE(YEAR(INDEX(Tendina_Data,SERVIZIO!$A$2)),MONTH(INDEX(Tendina_Data,SERVIZIO!$A$2)),1),"Settore",$B699)&lt;&gt;"",GETPIVOTDATA(CONCATENATE(INDEX(Tendina_Indicatori_Grafico,SERVIZIO!$A$1)),$A$1,"Brand",$A699,"Data",DATE(YEAR(INDEX(Tendina_Data,SERVIZIO!$A$2)),MONTH(INDEX(Tendina_Data,SERVIZIO!$A$2)),1),"Settore",$B699),""),IF(AND(GETPIVOTDATA(CONCATENATE(INDEX(Tendina_Indicatori_Grafico,SERVIZIO!$A$1)),$A$1,"Brand",$A699,"Data",DATE(YEAR(INDEX(Tendina_Data,SERVIZIO!$A$2)),MONTH(INDEX(Tendina_Data,SERVIZIO!$A$2)),1),"Settore",INDEX(Tendina_Settori,SERVIZIO!$A$3))&lt;&gt;"",INDEX(Tendina_Settori,SERVIZIO!$A$3)=$B699)=TRUE,GETPIVOTDATA(CONCATENATE(INDEX(Tendina_Indicatori_Grafico,SERVIZIO!$A$1)),$A$1,"Brand",$A699,"Data",DATE(YEAR(INDEX(Tendina_Data,SERVIZIO!$A$2)),MONTH(INDEX(Tendina_Data,SERVIZIO!$A$2)),1),"Settore",INDEX(Tendina_Settori,SERVIZIO!$A$3)),"")),"")</f>
        <v/>
      </c>
      <c r="AH699" s="31" t="str">
        <f ca="1">IF(AG699&lt;&gt;"",AG699-(COUNTIF($AG$4:AG699,AG699)/10000),"")</f>
        <v/>
      </c>
      <c r="AI699" s="31" t="str">
        <f t="shared" ca="1" si="32"/>
        <v/>
      </c>
      <c r="AJ699" s="31"/>
      <c r="AK699" s="31">
        <v>696</v>
      </c>
      <c r="AL699" s="31" t="str">
        <f t="shared" ca="1" si="30"/>
        <v/>
      </c>
      <c r="AM699" s="31" t="str">
        <f t="shared" ca="1" si="31"/>
        <v/>
      </c>
      <c r="AN699" s="31" t="str">
        <f ca="1">IF(INDEX(Tendina_Brand_per_Settore,SERVIZIO!$A$4)=$AL699,$AM699,"")</f>
        <v/>
      </c>
    </row>
    <row r="700" spans="33:40" x14ac:dyDescent="0.25">
      <c r="AG700" s="31" t="str">
        <f ca="1">IFERROR(IF(SERVIZIO!$A$3=1,IF(GETPIVOTDATA(CONCATENATE(INDEX(Tendina_Indicatori_Grafico,SERVIZIO!$A$1)),$A$1,"Brand",$A700,"Data",DATE(YEAR(INDEX(Tendina_Data,SERVIZIO!$A$2)),MONTH(INDEX(Tendina_Data,SERVIZIO!$A$2)),1),"Settore",$B700)&lt;&gt;"",GETPIVOTDATA(CONCATENATE(INDEX(Tendina_Indicatori_Grafico,SERVIZIO!$A$1)),$A$1,"Brand",$A700,"Data",DATE(YEAR(INDEX(Tendina_Data,SERVIZIO!$A$2)),MONTH(INDEX(Tendina_Data,SERVIZIO!$A$2)),1),"Settore",$B700),""),IF(AND(GETPIVOTDATA(CONCATENATE(INDEX(Tendina_Indicatori_Grafico,SERVIZIO!$A$1)),$A$1,"Brand",$A700,"Data",DATE(YEAR(INDEX(Tendina_Data,SERVIZIO!$A$2)),MONTH(INDEX(Tendina_Data,SERVIZIO!$A$2)),1),"Settore",INDEX(Tendina_Settori,SERVIZIO!$A$3))&lt;&gt;"",INDEX(Tendina_Settori,SERVIZIO!$A$3)=$B700)=TRUE,GETPIVOTDATA(CONCATENATE(INDEX(Tendina_Indicatori_Grafico,SERVIZIO!$A$1)),$A$1,"Brand",$A700,"Data",DATE(YEAR(INDEX(Tendina_Data,SERVIZIO!$A$2)),MONTH(INDEX(Tendina_Data,SERVIZIO!$A$2)),1),"Settore",INDEX(Tendina_Settori,SERVIZIO!$A$3)),"")),"")</f>
        <v/>
      </c>
      <c r="AH700" s="31" t="str">
        <f ca="1">IF(AG700&lt;&gt;"",AG700-(COUNTIF($AG$4:AG700,AG700)/10000),"")</f>
        <v/>
      </c>
      <c r="AI700" s="31" t="str">
        <f t="shared" ca="1" si="32"/>
        <v/>
      </c>
      <c r="AJ700" s="31"/>
      <c r="AK700" s="31">
        <v>697</v>
      </c>
      <c r="AL700" s="31" t="str">
        <f t="shared" ca="1" si="30"/>
        <v/>
      </c>
      <c r="AM700" s="31" t="str">
        <f t="shared" ca="1" si="31"/>
        <v/>
      </c>
      <c r="AN700" s="31" t="str">
        <f ca="1">IF(INDEX(Tendina_Brand_per_Settore,SERVIZIO!$A$4)=$AL700,$AM700,"")</f>
        <v/>
      </c>
    </row>
    <row r="701" spans="33:40" x14ac:dyDescent="0.25">
      <c r="AG701" s="31" t="str">
        <f ca="1">IFERROR(IF(SERVIZIO!$A$3=1,IF(GETPIVOTDATA(CONCATENATE(INDEX(Tendina_Indicatori_Grafico,SERVIZIO!$A$1)),$A$1,"Brand",$A701,"Data",DATE(YEAR(INDEX(Tendina_Data,SERVIZIO!$A$2)),MONTH(INDEX(Tendina_Data,SERVIZIO!$A$2)),1),"Settore",$B701)&lt;&gt;"",GETPIVOTDATA(CONCATENATE(INDEX(Tendina_Indicatori_Grafico,SERVIZIO!$A$1)),$A$1,"Brand",$A701,"Data",DATE(YEAR(INDEX(Tendina_Data,SERVIZIO!$A$2)),MONTH(INDEX(Tendina_Data,SERVIZIO!$A$2)),1),"Settore",$B701),""),IF(AND(GETPIVOTDATA(CONCATENATE(INDEX(Tendina_Indicatori_Grafico,SERVIZIO!$A$1)),$A$1,"Brand",$A701,"Data",DATE(YEAR(INDEX(Tendina_Data,SERVIZIO!$A$2)),MONTH(INDEX(Tendina_Data,SERVIZIO!$A$2)),1),"Settore",INDEX(Tendina_Settori,SERVIZIO!$A$3))&lt;&gt;"",INDEX(Tendina_Settori,SERVIZIO!$A$3)=$B701)=TRUE,GETPIVOTDATA(CONCATENATE(INDEX(Tendina_Indicatori_Grafico,SERVIZIO!$A$1)),$A$1,"Brand",$A701,"Data",DATE(YEAR(INDEX(Tendina_Data,SERVIZIO!$A$2)),MONTH(INDEX(Tendina_Data,SERVIZIO!$A$2)),1),"Settore",INDEX(Tendina_Settori,SERVIZIO!$A$3)),"")),"")</f>
        <v/>
      </c>
      <c r="AH701" s="31" t="str">
        <f ca="1">IF(AG701&lt;&gt;"",AG701-(COUNTIF($AG$4:AG701,AG701)/10000),"")</f>
        <v/>
      </c>
      <c r="AI701" s="31" t="str">
        <f t="shared" ca="1" si="32"/>
        <v/>
      </c>
      <c r="AJ701" s="31"/>
      <c r="AK701" s="31">
        <v>698</v>
      </c>
      <c r="AL701" s="31" t="str">
        <f t="shared" ca="1" si="30"/>
        <v/>
      </c>
      <c r="AM701" s="31" t="str">
        <f t="shared" ca="1" si="31"/>
        <v/>
      </c>
      <c r="AN701" s="31" t="str">
        <f ca="1">IF(INDEX(Tendina_Brand_per_Settore,SERVIZIO!$A$4)=$AL701,$AM701,"")</f>
        <v/>
      </c>
    </row>
    <row r="702" spans="33:40" x14ac:dyDescent="0.25">
      <c r="AG702" s="31" t="str">
        <f ca="1">IFERROR(IF(SERVIZIO!$A$3=1,IF(GETPIVOTDATA(CONCATENATE(INDEX(Tendina_Indicatori_Grafico,SERVIZIO!$A$1)),$A$1,"Brand",$A702,"Data",DATE(YEAR(INDEX(Tendina_Data,SERVIZIO!$A$2)),MONTH(INDEX(Tendina_Data,SERVIZIO!$A$2)),1),"Settore",$B702)&lt;&gt;"",GETPIVOTDATA(CONCATENATE(INDEX(Tendina_Indicatori_Grafico,SERVIZIO!$A$1)),$A$1,"Brand",$A702,"Data",DATE(YEAR(INDEX(Tendina_Data,SERVIZIO!$A$2)),MONTH(INDEX(Tendina_Data,SERVIZIO!$A$2)),1),"Settore",$B702),""),IF(AND(GETPIVOTDATA(CONCATENATE(INDEX(Tendina_Indicatori_Grafico,SERVIZIO!$A$1)),$A$1,"Brand",$A702,"Data",DATE(YEAR(INDEX(Tendina_Data,SERVIZIO!$A$2)),MONTH(INDEX(Tendina_Data,SERVIZIO!$A$2)),1),"Settore",INDEX(Tendina_Settori,SERVIZIO!$A$3))&lt;&gt;"",INDEX(Tendina_Settori,SERVIZIO!$A$3)=$B702)=TRUE,GETPIVOTDATA(CONCATENATE(INDEX(Tendina_Indicatori_Grafico,SERVIZIO!$A$1)),$A$1,"Brand",$A702,"Data",DATE(YEAR(INDEX(Tendina_Data,SERVIZIO!$A$2)),MONTH(INDEX(Tendina_Data,SERVIZIO!$A$2)),1),"Settore",INDEX(Tendina_Settori,SERVIZIO!$A$3)),"")),"")</f>
        <v/>
      </c>
      <c r="AH702" s="31" t="str">
        <f ca="1">IF(AG702&lt;&gt;"",AG702-(COUNTIF($AG$4:AG702,AG702)/10000),"")</f>
        <v/>
      </c>
      <c r="AI702" s="31" t="str">
        <f t="shared" ca="1" si="32"/>
        <v/>
      </c>
      <c r="AJ702" s="31"/>
      <c r="AK702" s="31">
        <v>699</v>
      </c>
      <c r="AL702" s="31" t="str">
        <f t="shared" ca="1" si="30"/>
        <v/>
      </c>
      <c r="AM702" s="31" t="str">
        <f t="shared" ca="1" si="31"/>
        <v/>
      </c>
      <c r="AN702" s="31" t="str">
        <f ca="1">IF(INDEX(Tendina_Brand_per_Settore,SERVIZIO!$A$4)=$AL702,$AM702,"")</f>
        <v/>
      </c>
    </row>
    <row r="703" spans="33:40" x14ac:dyDescent="0.25">
      <c r="AG703" s="31" t="str">
        <f ca="1">IFERROR(IF(SERVIZIO!$A$3=1,IF(GETPIVOTDATA(CONCATENATE(INDEX(Tendina_Indicatori_Grafico,SERVIZIO!$A$1)),$A$1,"Brand",$A703,"Data",DATE(YEAR(INDEX(Tendina_Data,SERVIZIO!$A$2)),MONTH(INDEX(Tendina_Data,SERVIZIO!$A$2)),1),"Settore",$B703)&lt;&gt;"",GETPIVOTDATA(CONCATENATE(INDEX(Tendina_Indicatori_Grafico,SERVIZIO!$A$1)),$A$1,"Brand",$A703,"Data",DATE(YEAR(INDEX(Tendina_Data,SERVIZIO!$A$2)),MONTH(INDEX(Tendina_Data,SERVIZIO!$A$2)),1),"Settore",$B703),""),IF(AND(GETPIVOTDATA(CONCATENATE(INDEX(Tendina_Indicatori_Grafico,SERVIZIO!$A$1)),$A$1,"Brand",$A703,"Data",DATE(YEAR(INDEX(Tendina_Data,SERVIZIO!$A$2)),MONTH(INDEX(Tendina_Data,SERVIZIO!$A$2)),1),"Settore",INDEX(Tendina_Settori,SERVIZIO!$A$3))&lt;&gt;"",INDEX(Tendina_Settori,SERVIZIO!$A$3)=$B703)=TRUE,GETPIVOTDATA(CONCATENATE(INDEX(Tendina_Indicatori_Grafico,SERVIZIO!$A$1)),$A$1,"Brand",$A703,"Data",DATE(YEAR(INDEX(Tendina_Data,SERVIZIO!$A$2)),MONTH(INDEX(Tendina_Data,SERVIZIO!$A$2)),1),"Settore",INDEX(Tendina_Settori,SERVIZIO!$A$3)),"")),"")</f>
        <v/>
      </c>
      <c r="AH703" s="31" t="str">
        <f ca="1">IF(AG703&lt;&gt;"",AG703-(COUNTIF($AG$4:AG703,AG703)/10000),"")</f>
        <v/>
      </c>
      <c r="AI703" s="31" t="str">
        <f t="shared" ca="1" si="32"/>
        <v/>
      </c>
      <c r="AJ703" s="31"/>
      <c r="AK703" s="31">
        <v>700</v>
      </c>
      <c r="AL703" s="31" t="str">
        <f t="shared" ca="1" si="30"/>
        <v/>
      </c>
      <c r="AM703" s="31" t="str">
        <f t="shared" ca="1" si="31"/>
        <v/>
      </c>
      <c r="AN703" s="31" t="str">
        <f ca="1">IF(INDEX(Tendina_Brand_per_Settore,SERVIZIO!$A$4)=$AL703,$AM703,"")</f>
        <v/>
      </c>
    </row>
    <row r="704" spans="33:40" x14ac:dyDescent="0.25">
      <c r="AG704" s="31" t="str">
        <f ca="1">IFERROR(IF(SERVIZIO!$A$3=1,IF(GETPIVOTDATA(CONCATENATE(INDEX(Tendina_Indicatori_Grafico,SERVIZIO!$A$1)),$A$1,"Brand",$A704,"Data",DATE(YEAR(INDEX(Tendina_Data,SERVIZIO!$A$2)),MONTH(INDEX(Tendina_Data,SERVIZIO!$A$2)),1),"Settore",$B704)&lt;&gt;"",GETPIVOTDATA(CONCATENATE(INDEX(Tendina_Indicatori_Grafico,SERVIZIO!$A$1)),$A$1,"Brand",$A704,"Data",DATE(YEAR(INDEX(Tendina_Data,SERVIZIO!$A$2)),MONTH(INDEX(Tendina_Data,SERVIZIO!$A$2)),1),"Settore",$B704),""),IF(AND(GETPIVOTDATA(CONCATENATE(INDEX(Tendina_Indicatori_Grafico,SERVIZIO!$A$1)),$A$1,"Brand",$A704,"Data",DATE(YEAR(INDEX(Tendina_Data,SERVIZIO!$A$2)),MONTH(INDEX(Tendina_Data,SERVIZIO!$A$2)),1),"Settore",INDEX(Tendina_Settori,SERVIZIO!$A$3))&lt;&gt;"",INDEX(Tendina_Settori,SERVIZIO!$A$3)=$B704)=TRUE,GETPIVOTDATA(CONCATENATE(INDEX(Tendina_Indicatori_Grafico,SERVIZIO!$A$1)),$A$1,"Brand",$A704,"Data",DATE(YEAR(INDEX(Tendina_Data,SERVIZIO!$A$2)),MONTH(INDEX(Tendina_Data,SERVIZIO!$A$2)),1),"Settore",INDEX(Tendina_Settori,SERVIZIO!$A$3)),"")),"")</f>
        <v/>
      </c>
      <c r="AH704" s="31" t="str">
        <f ca="1">IF(AG704&lt;&gt;"",AG704-(COUNTIF($AG$4:AG704,AG704)/10000),"")</f>
        <v/>
      </c>
      <c r="AI704" s="31" t="str">
        <f t="shared" ca="1" si="32"/>
        <v/>
      </c>
      <c r="AJ704" s="31"/>
      <c r="AK704" s="31">
        <v>701</v>
      </c>
      <c r="AL704" s="31" t="str">
        <f t="shared" ca="1" si="30"/>
        <v/>
      </c>
      <c r="AM704" s="31" t="str">
        <f t="shared" ca="1" si="31"/>
        <v/>
      </c>
      <c r="AN704" s="31" t="str">
        <f ca="1">IF(INDEX(Tendina_Brand_per_Settore,SERVIZIO!$A$4)=$AL704,$AM704,"")</f>
        <v/>
      </c>
    </row>
    <row r="705" spans="33:40" x14ac:dyDescent="0.25">
      <c r="AG705" s="31" t="str">
        <f ca="1">IFERROR(IF(SERVIZIO!$A$3=1,IF(GETPIVOTDATA(CONCATENATE(INDEX(Tendina_Indicatori_Grafico,SERVIZIO!$A$1)),$A$1,"Brand",$A705,"Data",DATE(YEAR(INDEX(Tendina_Data,SERVIZIO!$A$2)),MONTH(INDEX(Tendina_Data,SERVIZIO!$A$2)),1),"Settore",$B705)&lt;&gt;"",GETPIVOTDATA(CONCATENATE(INDEX(Tendina_Indicatori_Grafico,SERVIZIO!$A$1)),$A$1,"Brand",$A705,"Data",DATE(YEAR(INDEX(Tendina_Data,SERVIZIO!$A$2)),MONTH(INDEX(Tendina_Data,SERVIZIO!$A$2)),1),"Settore",$B705),""),IF(AND(GETPIVOTDATA(CONCATENATE(INDEX(Tendina_Indicatori_Grafico,SERVIZIO!$A$1)),$A$1,"Brand",$A705,"Data",DATE(YEAR(INDEX(Tendina_Data,SERVIZIO!$A$2)),MONTH(INDEX(Tendina_Data,SERVIZIO!$A$2)),1),"Settore",INDEX(Tendina_Settori,SERVIZIO!$A$3))&lt;&gt;"",INDEX(Tendina_Settori,SERVIZIO!$A$3)=$B705)=TRUE,GETPIVOTDATA(CONCATENATE(INDEX(Tendina_Indicatori_Grafico,SERVIZIO!$A$1)),$A$1,"Brand",$A705,"Data",DATE(YEAR(INDEX(Tendina_Data,SERVIZIO!$A$2)),MONTH(INDEX(Tendina_Data,SERVIZIO!$A$2)),1),"Settore",INDEX(Tendina_Settori,SERVIZIO!$A$3)),"")),"")</f>
        <v/>
      </c>
      <c r="AH705" s="31" t="str">
        <f ca="1">IF(AG705&lt;&gt;"",AG705-(COUNTIF($AG$4:AG705,AG705)/10000),"")</f>
        <v/>
      </c>
      <c r="AI705" s="31" t="str">
        <f t="shared" ca="1" si="32"/>
        <v/>
      </c>
      <c r="AJ705" s="31"/>
      <c r="AK705" s="31">
        <v>702</v>
      </c>
      <c r="AL705" s="31" t="str">
        <f t="shared" ca="1" si="30"/>
        <v/>
      </c>
      <c r="AM705" s="31" t="str">
        <f t="shared" ca="1" si="31"/>
        <v/>
      </c>
      <c r="AN705" s="31" t="str">
        <f ca="1">IF(INDEX(Tendina_Brand_per_Settore,SERVIZIO!$A$4)=$AL705,$AM705,"")</f>
        <v/>
      </c>
    </row>
    <row r="706" spans="33:40" x14ac:dyDescent="0.25">
      <c r="AG706" s="31" t="str">
        <f ca="1">IFERROR(IF(SERVIZIO!$A$3=1,IF(GETPIVOTDATA(CONCATENATE(INDEX(Tendina_Indicatori_Grafico,SERVIZIO!$A$1)),$A$1,"Brand",$A706,"Data",DATE(YEAR(INDEX(Tendina_Data,SERVIZIO!$A$2)),MONTH(INDEX(Tendina_Data,SERVIZIO!$A$2)),1),"Settore",$B706)&lt;&gt;"",GETPIVOTDATA(CONCATENATE(INDEX(Tendina_Indicatori_Grafico,SERVIZIO!$A$1)),$A$1,"Brand",$A706,"Data",DATE(YEAR(INDEX(Tendina_Data,SERVIZIO!$A$2)),MONTH(INDEX(Tendina_Data,SERVIZIO!$A$2)),1),"Settore",$B706),""),IF(AND(GETPIVOTDATA(CONCATENATE(INDEX(Tendina_Indicatori_Grafico,SERVIZIO!$A$1)),$A$1,"Brand",$A706,"Data",DATE(YEAR(INDEX(Tendina_Data,SERVIZIO!$A$2)),MONTH(INDEX(Tendina_Data,SERVIZIO!$A$2)),1),"Settore",INDEX(Tendina_Settori,SERVIZIO!$A$3))&lt;&gt;"",INDEX(Tendina_Settori,SERVIZIO!$A$3)=$B706)=TRUE,GETPIVOTDATA(CONCATENATE(INDEX(Tendina_Indicatori_Grafico,SERVIZIO!$A$1)),$A$1,"Brand",$A706,"Data",DATE(YEAR(INDEX(Tendina_Data,SERVIZIO!$A$2)),MONTH(INDEX(Tendina_Data,SERVIZIO!$A$2)),1),"Settore",INDEX(Tendina_Settori,SERVIZIO!$A$3)),"")),"")</f>
        <v/>
      </c>
      <c r="AH706" s="31" t="str">
        <f ca="1">IF(AG706&lt;&gt;"",AG706-(COUNTIF($AG$4:AG706,AG706)/10000),"")</f>
        <v/>
      </c>
      <c r="AI706" s="31" t="str">
        <f t="shared" ca="1" si="32"/>
        <v/>
      </c>
      <c r="AJ706" s="31"/>
      <c r="AK706" s="31">
        <v>703</v>
      </c>
      <c r="AL706" s="31" t="str">
        <f t="shared" ca="1" si="30"/>
        <v/>
      </c>
      <c r="AM706" s="31" t="str">
        <f t="shared" ca="1" si="31"/>
        <v/>
      </c>
      <c r="AN706" s="31" t="str">
        <f ca="1">IF(INDEX(Tendina_Brand_per_Settore,SERVIZIO!$A$4)=$AL706,$AM706,"")</f>
        <v/>
      </c>
    </row>
    <row r="707" spans="33:40" x14ac:dyDescent="0.25">
      <c r="AG707" s="31" t="str">
        <f ca="1">IFERROR(IF(SERVIZIO!$A$3=1,IF(GETPIVOTDATA(CONCATENATE(INDEX(Tendina_Indicatori_Grafico,SERVIZIO!$A$1)),$A$1,"Brand",$A707,"Data",DATE(YEAR(INDEX(Tendina_Data,SERVIZIO!$A$2)),MONTH(INDEX(Tendina_Data,SERVIZIO!$A$2)),1),"Settore",$B707)&lt;&gt;"",GETPIVOTDATA(CONCATENATE(INDEX(Tendina_Indicatori_Grafico,SERVIZIO!$A$1)),$A$1,"Brand",$A707,"Data",DATE(YEAR(INDEX(Tendina_Data,SERVIZIO!$A$2)),MONTH(INDEX(Tendina_Data,SERVIZIO!$A$2)),1),"Settore",$B707),""),IF(AND(GETPIVOTDATA(CONCATENATE(INDEX(Tendina_Indicatori_Grafico,SERVIZIO!$A$1)),$A$1,"Brand",$A707,"Data",DATE(YEAR(INDEX(Tendina_Data,SERVIZIO!$A$2)),MONTH(INDEX(Tendina_Data,SERVIZIO!$A$2)),1),"Settore",INDEX(Tendina_Settori,SERVIZIO!$A$3))&lt;&gt;"",INDEX(Tendina_Settori,SERVIZIO!$A$3)=$B707)=TRUE,GETPIVOTDATA(CONCATENATE(INDEX(Tendina_Indicatori_Grafico,SERVIZIO!$A$1)),$A$1,"Brand",$A707,"Data",DATE(YEAR(INDEX(Tendina_Data,SERVIZIO!$A$2)),MONTH(INDEX(Tendina_Data,SERVIZIO!$A$2)),1),"Settore",INDEX(Tendina_Settori,SERVIZIO!$A$3)),"")),"")</f>
        <v/>
      </c>
      <c r="AH707" s="31" t="str">
        <f ca="1">IF(AG707&lt;&gt;"",AG707-(COUNTIF($AG$4:AG707,AG707)/10000),"")</f>
        <v/>
      </c>
      <c r="AI707" s="31" t="str">
        <f t="shared" ca="1" si="32"/>
        <v/>
      </c>
      <c r="AJ707" s="31"/>
      <c r="AK707" s="31">
        <v>704</v>
      </c>
      <c r="AL707" s="31" t="str">
        <f t="shared" ca="1" si="30"/>
        <v/>
      </c>
      <c r="AM707" s="31" t="str">
        <f t="shared" ca="1" si="31"/>
        <v/>
      </c>
      <c r="AN707" s="31" t="str">
        <f ca="1">IF(INDEX(Tendina_Brand_per_Settore,SERVIZIO!$A$4)=$AL707,$AM707,"")</f>
        <v/>
      </c>
    </row>
    <row r="708" spans="33:40" x14ac:dyDescent="0.25">
      <c r="AG708" s="31" t="str">
        <f ca="1">IFERROR(IF(SERVIZIO!$A$3=1,IF(GETPIVOTDATA(CONCATENATE(INDEX(Tendina_Indicatori_Grafico,SERVIZIO!$A$1)),$A$1,"Brand",$A708,"Data",DATE(YEAR(INDEX(Tendina_Data,SERVIZIO!$A$2)),MONTH(INDEX(Tendina_Data,SERVIZIO!$A$2)),1),"Settore",$B708)&lt;&gt;"",GETPIVOTDATA(CONCATENATE(INDEX(Tendina_Indicatori_Grafico,SERVIZIO!$A$1)),$A$1,"Brand",$A708,"Data",DATE(YEAR(INDEX(Tendina_Data,SERVIZIO!$A$2)),MONTH(INDEX(Tendina_Data,SERVIZIO!$A$2)),1),"Settore",$B708),""),IF(AND(GETPIVOTDATA(CONCATENATE(INDEX(Tendina_Indicatori_Grafico,SERVIZIO!$A$1)),$A$1,"Brand",$A708,"Data",DATE(YEAR(INDEX(Tendina_Data,SERVIZIO!$A$2)),MONTH(INDEX(Tendina_Data,SERVIZIO!$A$2)),1),"Settore",INDEX(Tendina_Settori,SERVIZIO!$A$3))&lt;&gt;"",INDEX(Tendina_Settori,SERVIZIO!$A$3)=$B708)=TRUE,GETPIVOTDATA(CONCATENATE(INDEX(Tendina_Indicatori_Grafico,SERVIZIO!$A$1)),$A$1,"Brand",$A708,"Data",DATE(YEAR(INDEX(Tendina_Data,SERVIZIO!$A$2)),MONTH(INDEX(Tendina_Data,SERVIZIO!$A$2)),1),"Settore",INDEX(Tendina_Settori,SERVIZIO!$A$3)),"")),"")</f>
        <v/>
      </c>
      <c r="AH708" s="31" t="str">
        <f ca="1">IF(AG708&lt;&gt;"",AG708-(COUNTIF($AG$4:AG708,AG708)/10000),"")</f>
        <v/>
      </c>
      <c r="AI708" s="31" t="str">
        <f t="shared" ca="1" si="32"/>
        <v/>
      </c>
      <c r="AJ708" s="31"/>
      <c r="AK708" s="31">
        <v>705</v>
      </c>
      <c r="AL708" s="31" t="str">
        <f t="shared" ref="AL708:AL771" ca="1" si="33">IFERROR(INDEX($A$3:$A$1002,MATCH($AK708,$AI$3:$AI$1002,0)),"")</f>
        <v/>
      </c>
      <c r="AM708" s="31" t="str">
        <f t="shared" ref="AM708:AM771" ca="1" si="34">IFERROR(INDEX($AG$3:$AG$1002,MATCH($AK708,$AI$3:$AI$1002,0)),"")</f>
        <v/>
      </c>
      <c r="AN708" s="31" t="str">
        <f ca="1">IF(INDEX(Tendina_Brand_per_Settore,SERVIZIO!$A$4)=$AL708,$AM708,"")</f>
        <v/>
      </c>
    </row>
    <row r="709" spans="33:40" x14ac:dyDescent="0.25">
      <c r="AG709" s="31" t="str">
        <f ca="1">IFERROR(IF(SERVIZIO!$A$3=1,IF(GETPIVOTDATA(CONCATENATE(INDEX(Tendina_Indicatori_Grafico,SERVIZIO!$A$1)),$A$1,"Brand",$A709,"Data",DATE(YEAR(INDEX(Tendina_Data,SERVIZIO!$A$2)),MONTH(INDEX(Tendina_Data,SERVIZIO!$A$2)),1),"Settore",$B709)&lt;&gt;"",GETPIVOTDATA(CONCATENATE(INDEX(Tendina_Indicatori_Grafico,SERVIZIO!$A$1)),$A$1,"Brand",$A709,"Data",DATE(YEAR(INDEX(Tendina_Data,SERVIZIO!$A$2)),MONTH(INDEX(Tendina_Data,SERVIZIO!$A$2)),1),"Settore",$B709),""),IF(AND(GETPIVOTDATA(CONCATENATE(INDEX(Tendina_Indicatori_Grafico,SERVIZIO!$A$1)),$A$1,"Brand",$A709,"Data",DATE(YEAR(INDEX(Tendina_Data,SERVIZIO!$A$2)),MONTH(INDEX(Tendina_Data,SERVIZIO!$A$2)),1),"Settore",INDEX(Tendina_Settori,SERVIZIO!$A$3))&lt;&gt;"",INDEX(Tendina_Settori,SERVIZIO!$A$3)=$B709)=TRUE,GETPIVOTDATA(CONCATENATE(INDEX(Tendina_Indicatori_Grafico,SERVIZIO!$A$1)),$A$1,"Brand",$A709,"Data",DATE(YEAR(INDEX(Tendina_Data,SERVIZIO!$A$2)),MONTH(INDEX(Tendina_Data,SERVIZIO!$A$2)),1),"Settore",INDEX(Tendina_Settori,SERVIZIO!$A$3)),"")),"")</f>
        <v/>
      </c>
      <c r="AH709" s="31" t="str">
        <f ca="1">IF(AG709&lt;&gt;"",AG709-(COUNTIF($AG$4:AG709,AG709)/10000),"")</f>
        <v/>
      </c>
      <c r="AI709" s="31" t="str">
        <f t="shared" ref="AI709:AI772" ca="1" si="35">IFERROR(RANK($AH709,$AH$4:$AH$1003),"")</f>
        <v/>
      </c>
      <c r="AJ709" s="31"/>
      <c r="AK709" s="31">
        <v>706</v>
      </c>
      <c r="AL709" s="31" t="str">
        <f t="shared" ca="1" si="33"/>
        <v/>
      </c>
      <c r="AM709" s="31" t="str">
        <f t="shared" ca="1" si="34"/>
        <v/>
      </c>
      <c r="AN709" s="31" t="str">
        <f ca="1">IF(INDEX(Tendina_Brand_per_Settore,SERVIZIO!$A$4)=$AL709,$AM709,"")</f>
        <v/>
      </c>
    </row>
    <row r="710" spans="33:40" x14ac:dyDescent="0.25">
      <c r="AG710" s="31" t="str">
        <f ca="1">IFERROR(IF(SERVIZIO!$A$3=1,IF(GETPIVOTDATA(CONCATENATE(INDEX(Tendina_Indicatori_Grafico,SERVIZIO!$A$1)),$A$1,"Brand",$A710,"Data",DATE(YEAR(INDEX(Tendina_Data,SERVIZIO!$A$2)),MONTH(INDEX(Tendina_Data,SERVIZIO!$A$2)),1),"Settore",$B710)&lt;&gt;"",GETPIVOTDATA(CONCATENATE(INDEX(Tendina_Indicatori_Grafico,SERVIZIO!$A$1)),$A$1,"Brand",$A710,"Data",DATE(YEAR(INDEX(Tendina_Data,SERVIZIO!$A$2)),MONTH(INDEX(Tendina_Data,SERVIZIO!$A$2)),1),"Settore",$B710),""),IF(AND(GETPIVOTDATA(CONCATENATE(INDEX(Tendina_Indicatori_Grafico,SERVIZIO!$A$1)),$A$1,"Brand",$A710,"Data",DATE(YEAR(INDEX(Tendina_Data,SERVIZIO!$A$2)),MONTH(INDEX(Tendina_Data,SERVIZIO!$A$2)),1),"Settore",INDEX(Tendina_Settori,SERVIZIO!$A$3))&lt;&gt;"",INDEX(Tendina_Settori,SERVIZIO!$A$3)=$B710)=TRUE,GETPIVOTDATA(CONCATENATE(INDEX(Tendina_Indicatori_Grafico,SERVIZIO!$A$1)),$A$1,"Brand",$A710,"Data",DATE(YEAR(INDEX(Tendina_Data,SERVIZIO!$A$2)),MONTH(INDEX(Tendina_Data,SERVIZIO!$A$2)),1),"Settore",INDEX(Tendina_Settori,SERVIZIO!$A$3)),"")),"")</f>
        <v/>
      </c>
      <c r="AH710" s="31" t="str">
        <f ca="1">IF(AG710&lt;&gt;"",AG710-(COUNTIF($AG$4:AG710,AG710)/10000),"")</f>
        <v/>
      </c>
      <c r="AI710" s="31" t="str">
        <f t="shared" ca="1" si="35"/>
        <v/>
      </c>
      <c r="AJ710" s="31"/>
      <c r="AK710" s="31">
        <v>707</v>
      </c>
      <c r="AL710" s="31" t="str">
        <f t="shared" ca="1" si="33"/>
        <v/>
      </c>
      <c r="AM710" s="31" t="str">
        <f t="shared" ca="1" si="34"/>
        <v/>
      </c>
      <c r="AN710" s="31" t="str">
        <f ca="1">IF(INDEX(Tendina_Brand_per_Settore,SERVIZIO!$A$4)=$AL710,$AM710,"")</f>
        <v/>
      </c>
    </row>
    <row r="711" spans="33:40" x14ac:dyDescent="0.25">
      <c r="AG711" s="31" t="str">
        <f ca="1">IFERROR(IF(SERVIZIO!$A$3=1,IF(GETPIVOTDATA(CONCATENATE(INDEX(Tendina_Indicatori_Grafico,SERVIZIO!$A$1)),$A$1,"Brand",$A711,"Data",DATE(YEAR(INDEX(Tendina_Data,SERVIZIO!$A$2)),MONTH(INDEX(Tendina_Data,SERVIZIO!$A$2)),1),"Settore",$B711)&lt;&gt;"",GETPIVOTDATA(CONCATENATE(INDEX(Tendina_Indicatori_Grafico,SERVIZIO!$A$1)),$A$1,"Brand",$A711,"Data",DATE(YEAR(INDEX(Tendina_Data,SERVIZIO!$A$2)),MONTH(INDEX(Tendina_Data,SERVIZIO!$A$2)),1),"Settore",$B711),""),IF(AND(GETPIVOTDATA(CONCATENATE(INDEX(Tendina_Indicatori_Grafico,SERVIZIO!$A$1)),$A$1,"Brand",$A711,"Data",DATE(YEAR(INDEX(Tendina_Data,SERVIZIO!$A$2)),MONTH(INDEX(Tendina_Data,SERVIZIO!$A$2)),1),"Settore",INDEX(Tendina_Settori,SERVIZIO!$A$3))&lt;&gt;"",INDEX(Tendina_Settori,SERVIZIO!$A$3)=$B711)=TRUE,GETPIVOTDATA(CONCATENATE(INDEX(Tendina_Indicatori_Grafico,SERVIZIO!$A$1)),$A$1,"Brand",$A711,"Data",DATE(YEAR(INDEX(Tendina_Data,SERVIZIO!$A$2)),MONTH(INDEX(Tendina_Data,SERVIZIO!$A$2)),1),"Settore",INDEX(Tendina_Settori,SERVIZIO!$A$3)),"")),"")</f>
        <v/>
      </c>
      <c r="AH711" s="31" t="str">
        <f ca="1">IF(AG711&lt;&gt;"",AG711-(COUNTIF($AG$4:AG711,AG711)/10000),"")</f>
        <v/>
      </c>
      <c r="AI711" s="31" t="str">
        <f t="shared" ca="1" si="35"/>
        <v/>
      </c>
      <c r="AJ711" s="31"/>
      <c r="AK711" s="31">
        <v>708</v>
      </c>
      <c r="AL711" s="31" t="str">
        <f t="shared" ca="1" si="33"/>
        <v/>
      </c>
      <c r="AM711" s="31" t="str">
        <f t="shared" ca="1" si="34"/>
        <v/>
      </c>
      <c r="AN711" s="31" t="str">
        <f ca="1">IF(INDEX(Tendina_Brand_per_Settore,SERVIZIO!$A$4)=$AL711,$AM711,"")</f>
        <v/>
      </c>
    </row>
    <row r="712" spans="33:40" x14ac:dyDescent="0.25">
      <c r="AG712" s="31" t="str">
        <f ca="1">IFERROR(IF(SERVIZIO!$A$3=1,IF(GETPIVOTDATA(CONCATENATE(INDEX(Tendina_Indicatori_Grafico,SERVIZIO!$A$1)),$A$1,"Brand",$A712,"Data",DATE(YEAR(INDEX(Tendina_Data,SERVIZIO!$A$2)),MONTH(INDEX(Tendina_Data,SERVIZIO!$A$2)),1),"Settore",$B712)&lt;&gt;"",GETPIVOTDATA(CONCATENATE(INDEX(Tendina_Indicatori_Grafico,SERVIZIO!$A$1)),$A$1,"Brand",$A712,"Data",DATE(YEAR(INDEX(Tendina_Data,SERVIZIO!$A$2)),MONTH(INDEX(Tendina_Data,SERVIZIO!$A$2)),1),"Settore",$B712),""),IF(AND(GETPIVOTDATA(CONCATENATE(INDEX(Tendina_Indicatori_Grafico,SERVIZIO!$A$1)),$A$1,"Brand",$A712,"Data",DATE(YEAR(INDEX(Tendina_Data,SERVIZIO!$A$2)),MONTH(INDEX(Tendina_Data,SERVIZIO!$A$2)),1),"Settore",INDEX(Tendina_Settori,SERVIZIO!$A$3))&lt;&gt;"",INDEX(Tendina_Settori,SERVIZIO!$A$3)=$B712)=TRUE,GETPIVOTDATA(CONCATENATE(INDEX(Tendina_Indicatori_Grafico,SERVIZIO!$A$1)),$A$1,"Brand",$A712,"Data",DATE(YEAR(INDEX(Tendina_Data,SERVIZIO!$A$2)),MONTH(INDEX(Tendina_Data,SERVIZIO!$A$2)),1),"Settore",INDEX(Tendina_Settori,SERVIZIO!$A$3)),"")),"")</f>
        <v/>
      </c>
      <c r="AH712" s="31" t="str">
        <f ca="1">IF(AG712&lt;&gt;"",AG712-(COUNTIF($AG$4:AG712,AG712)/10000),"")</f>
        <v/>
      </c>
      <c r="AI712" s="31" t="str">
        <f t="shared" ca="1" si="35"/>
        <v/>
      </c>
      <c r="AJ712" s="31"/>
      <c r="AK712" s="31">
        <v>709</v>
      </c>
      <c r="AL712" s="31" t="str">
        <f t="shared" ca="1" si="33"/>
        <v/>
      </c>
      <c r="AM712" s="31" t="str">
        <f t="shared" ca="1" si="34"/>
        <v/>
      </c>
      <c r="AN712" s="31" t="str">
        <f ca="1">IF(INDEX(Tendina_Brand_per_Settore,SERVIZIO!$A$4)=$AL712,$AM712,"")</f>
        <v/>
      </c>
    </row>
    <row r="713" spans="33:40" x14ac:dyDescent="0.25">
      <c r="AG713" s="31" t="str">
        <f ca="1">IFERROR(IF(SERVIZIO!$A$3=1,IF(GETPIVOTDATA(CONCATENATE(INDEX(Tendina_Indicatori_Grafico,SERVIZIO!$A$1)),$A$1,"Brand",$A713,"Data",DATE(YEAR(INDEX(Tendina_Data,SERVIZIO!$A$2)),MONTH(INDEX(Tendina_Data,SERVIZIO!$A$2)),1),"Settore",$B713)&lt;&gt;"",GETPIVOTDATA(CONCATENATE(INDEX(Tendina_Indicatori_Grafico,SERVIZIO!$A$1)),$A$1,"Brand",$A713,"Data",DATE(YEAR(INDEX(Tendina_Data,SERVIZIO!$A$2)),MONTH(INDEX(Tendina_Data,SERVIZIO!$A$2)),1),"Settore",$B713),""),IF(AND(GETPIVOTDATA(CONCATENATE(INDEX(Tendina_Indicatori_Grafico,SERVIZIO!$A$1)),$A$1,"Brand",$A713,"Data",DATE(YEAR(INDEX(Tendina_Data,SERVIZIO!$A$2)),MONTH(INDEX(Tendina_Data,SERVIZIO!$A$2)),1),"Settore",INDEX(Tendina_Settori,SERVIZIO!$A$3))&lt;&gt;"",INDEX(Tendina_Settori,SERVIZIO!$A$3)=$B713)=TRUE,GETPIVOTDATA(CONCATENATE(INDEX(Tendina_Indicatori_Grafico,SERVIZIO!$A$1)),$A$1,"Brand",$A713,"Data",DATE(YEAR(INDEX(Tendina_Data,SERVIZIO!$A$2)),MONTH(INDEX(Tendina_Data,SERVIZIO!$A$2)),1),"Settore",INDEX(Tendina_Settori,SERVIZIO!$A$3)),"")),"")</f>
        <v/>
      </c>
      <c r="AH713" s="31" t="str">
        <f ca="1">IF(AG713&lt;&gt;"",AG713-(COUNTIF($AG$4:AG713,AG713)/10000),"")</f>
        <v/>
      </c>
      <c r="AI713" s="31" t="str">
        <f t="shared" ca="1" si="35"/>
        <v/>
      </c>
      <c r="AJ713" s="31"/>
      <c r="AK713" s="31">
        <v>710</v>
      </c>
      <c r="AL713" s="31" t="str">
        <f t="shared" ca="1" si="33"/>
        <v/>
      </c>
      <c r="AM713" s="31" t="str">
        <f t="shared" ca="1" si="34"/>
        <v/>
      </c>
      <c r="AN713" s="31" t="str">
        <f ca="1">IF(INDEX(Tendina_Brand_per_Settore,SERVIZIO!$A$4)=$AL713,$AM713,"")</f>
        <v/>
      </c>
    </row>
    <row r="714" spans="33:40" x14ac:dyDescent="0.25">
      <c r="AG714" s="31" t="str">
        <f ca="1">IFERROR(IF(SERVIZIO!$A$3=1,IF(GETPIVOTDATA(CONCATENATE(INDEX(Tendina_Indicatori_Grafico,SERVIZIO!$A$1)),$A$1,"Brand",$A714,"Data",DATE(YEAR(INDEX(Tendina_Data,SERVIZIO!$A$2)),MONTH(INDEX(Tendina_Data,SERVIZIO!$A$2)),1),"Settore",$B714)&lt;&gt;"",GETPIVOTDATA(CONCATENATE(INDEX(Tendina_Indicatori_Grafico,SERVIZIO!$A$1)),$A$1,"Brand",$A714,"Data",DATE(YEAR(INDEX(Tendina_Data,SERVIZIO!$A$2)),MONTH(INDEX(Tendina_Data,SERVIZIO!$A$2)),1),"Settore",$B714),""),IF(AND(GETPIVOTDATA(CONCATENATE(INDEX(Tendina_Indicatori_Grafico,SERVIZIO!$A$1)),$A$1,"Brand",$A714,"Data",DATE(YEAR(INDEX(Tendina_Data,SERVIZIO!$A$2)),MONTH(INDEX(Tendina_Data,SERVIZIO!$A$2)),1),"Settore",INDEX(Tendina_Settori,SERVIZIO!$A$3))&lt;&gt;"",INDEX(Tendina_Settori,SERVIZIO!$A$3)=$B714)=TRUE,GETPIVOTDATA(CONCATENATE(INDEX(Tendina_Indicatori_Grafico,SERVIZIO!$A$1)),$A$1,"Brand",$A714,"Data",DATE(YEAR(INDEX(Tendina_Data,SERVIZIO!$A$2)),MONTH(INDEX(Tendina_Data,SERVIZIO!$A$2)),1),"Settore",INDEX(Tendina_Settori,SERVIZIO!$A$3)),"")),"")</f>
        <v/>
      </c>
      <c r="AH714" s="31" t="str">
        <f ca="1">IF(AG714&lt;&gt;"",AG714-(COUNTIF($AG$4:AG714,AG714)/10000),"")</f>
        <v/>
      </c>
      <c r="AI714" s="31" t="str">
        <f t="shared" ca="1" si="35"/>
        <v/>
      </c>
      <c r="AJ714" s="31"/>
      <c r="AK714" s="31">
        <v>711</v>
      </c>
      <c r="AL714" s="31" t="str">
        <f t="shared" ca="1" si="33"/>
        <v/>
      </c>
      <c r="AM714" s="31" t="str">
        <f t="shared" ca="1" si="34"/>
        <v/>
      </c>
      <c r="AN714" s="31" t="str">
        <f ca="1">IF(INDEX(Tendina_Brand_per_Settore,SERVIZIO!$A$4)=$AL714,$AM714,"")</f>
        <v/>
      </c>
    </row>
    <row r="715" spans="33:40" x14ac:dyDescent="0.25">
      <c r="AG715" s="31" t="str">
        <f ca="1">IFERROR(IF(SERVIZIO!$A$3=1,IF(GETPIVOTDATA(CONCATENATE(INDEX(Tendina_Indicatori_Grafico,SERVIZIO!$A$1)),$A$1,"Brand",$A715,"Data",DATE(YEAR(INDEX(Tendina_Data,SERVIZIO!$A$2)),MONTH(INDEX(Tendina_Data,SERVIZIO!$A$2)),1),"Settore",$B715)&lt;&gt;"",GETPIVOTDATA(CONCATENATE(INDEX(Tendina_Indicatori_Grafico,SERVIZIO!$A$1)),$A$1,"Brand",$A715,"Data",DATE(YEAR(INDEX(Tendina_Data,SERVIZIO!$A$2)),MONTH(INDEX(Tendina_Data,SERVIZIO!$A$2)),1),"Settore",$B715),""),IF(AND(GETPIVOTDATA(CONCATENATE(INDEX(Tendina_Indicatori_Grafico,SERVIZIO!$A$1)),$A$1,"Brand",$A715,"Data",DATE(YEAR(INDEX(Tendina_Data,SERVIZIO!$A$2)),MONTH(INDEX(Tendina_Data,SERVIZIO!$A$2)),1),"Settore",INDEX(Tendina_Settori,SERVIZIO!$A$3))&lt;&gt;"",INDEX(Tendina_Settori,SERVIZIO!$A$3)=$B715)=TRUE,GETPIVOTDATA(CONCATENATE(INDEX(Tendina_Indicatori_Grafico,SERVIZIO!$A$1)),$A$1,"Brand",$A715,"Data",DATE(YEAR(INDEX(Tendina_Data,SERVIZIO!$A$2)),MONTH(INDEX(Tendina_Data,SERVIZIO!$A$2)),1),"Settore",INDEX(Tendina_Settori,SERVIZIO!$A$3)),"")),"")</f>
        <v/>
      </c>
      <c r="AH715" s="31" t="str">
        <f ca="1">IF(AG715&lt;&gt;"",AG715-(COUNTIF($AG$4:AG715,AG715)/10000),"")</f>
        <v/>
      </c>
      <c r="AI715" s="31" t="str">
        <f t="shared" ca="1" si="35"/>
        <v/>
      </c>
      <c r="AJ715" s="31"/>
      <c r="AK715" s="31">
        <v>712</v>
      </c>
      <c r="AL715" s="31" t="str">
        <f t="shared" ca="1" si="33"/>
        <v/>
      </c>
      <c r="AM715" s="31" t="str">
        <f t="shared" ca="1" si="34"/>
        <v/>
      </c>
      <c r="AN715" s="31" t="str">
        <f ca="1">IF(INDEX(Tendina_Brand_per_Settore,SERVIZIO!$A$4)=$AL715,$AM715,"")</f>
        <v/>
      </c>
    </row>
    <row r="716" spans="33:40" x14ac:dyDescent="0.25">
      <c r="AG716" s="31" t="str">
        <f ca="1">IFERROR(IF(SERVIZIO!$A$3=1,IF(GETPIVOTDATA(CONCATENATE(INDEX(Tendina_Indicatori_Grafico,SERVIZIO!$A$1)),$A$1,"Brand",$A716,"Data",DATE(YEAR(INDEX(Tendina_Data,SERVIZIO!$A$2)),MONTH(INDEX(Tendina_Data,SERVIZIO!$A$2)),1),"Settore",$B716)&lt;&gt;"",GETPIVOTDATA(CONCATENATE(INDEX(Tendina_Indicatori_Grafico,SERVIZIO!$A$1)),$A$1,"Brand",$A716,"Data",DATE(YEAR(INDEX(Tendina_Data,SERVIZIO!$A$2)),MONTH(INDEX(Tendina_Data,SERVIZIO!$A$2)),1),"Settore",$B716),""),IF(AND(GETPIVOTDATA(CONCATENATE(INDEX(Tendina_Indicatori_Grafico,SERVIZIO!$A$1)),$A$1,"Brand",$A716,"Data",DATE(YEAR(INDEX(Tendina_Data,SERVIZIO!$A$2)),MONTH(INDEX(Tendina_Data,SERVIZIO!$A$2)),1),"Settore",INDEX(Tendina_Settori,SERVIZIO!$A$3))&lt;&gt;"",INDEX(Tendina_Settori,SERVIZIO!$A$3)=$B716)=TRUE,GETPIVOTDATA(CONCATENATE(INDEX(Tendina_Indicatori_Grafico,SERVIZIO!$A$1)),$A$1,"Brand",$A716,"Data",DATE(YEAR(INDEX(Tendina_Data,SERVIZIO!$A$2)),MONTH(INDEX(Tendina_Data,SERVIZIO!$A$2)),1),"Settore",INDEX(Tendina_Settori,SERVIZIO!$A$3)),"")),"")</f>
        <v/>
      </c>
      <c r="AH716" s="31" t="str">
        <f ca="1">IF(AG716&lt;&gt;"",AG716-(COUNTIF($AG$4:AG716,AG716)/10000),"")</f>
        <v/>
      </c>
      <c r="AI716" s="31" t="str">
        <f t="shared" ca="1" si="35"/>
        <v/>
      </c>
      <c r="AJ716" s="31"/>
      <c r="AK716" s="31">
        <v>713</v>
      </c>
      <c r="AL716" s="31" t="str">
        <f t="shared" ca="1" si="33"/>
        <v/>
      </c>
      <c r="AM716" s="31" t="str">
        <f t="shared" ca="1" si="34"/>
        <v/>
      </c>
      <c r="AN716" s="31" t="str">
        <f ca="1">IF(INDEX(Tendina_Brand_per_Settore,SERVIZIO!$A$4)=$AL716,$AM716,"")</f>
        <v/>
      </c>
    </row>
    <row r="717" spans="33:40" x14ac:dyDescent="0.25">
      <c r="AG717" s="31" t="str">
        <f ca="1">IFERROR(IF(SERVIZIO!$A$3=1,IF(GETPIVOTDATA(CONCATENATE(INDEX(Tendina_Indicatori_Grafico,SERVIZIO!$A$1)),$A$1,"Brand",$A717,"Data",DATE(YEAR(INDEX(Tendina_Data,SERVIZIO!$A$2)),MONTH(INDEX(Tendina_Data,SERVIZIO!$A$2)),1),"Settore",$B717)&lt;&gt;"",GETPIVOTDATA(CONCATENATE(INDEX(Tendina_Indicatori_Grafico,SERVIZIO!$A$1)),$A$1,"Brand",$A717,"Data",DATE(YEAR(INDEX(Tendina_Data,SERVIZIO!$A$2)),MONTH(INDEX(Tendina_Data,SERVIZIO!$A$2)),1),"Settore",$B717),""),IF(AND(GETPIVOTDATA(CONCATENATE(INDEX(Tendina_Indicatori_Grafico,SERVIZIO!$A$1)),$A$1,"Brand",$A717,"Data",DATE(YEAR(INDEX(Tendina_Data,SERVIZIO!$A$2)),MONTH(INDEX(Tendina_Data,SERVIZIO!$A$2)),1),"Settore",INDEX(Tendina_Settori,SERVIZIO!$A$3))&lt;&gt;"",INDEX(Tendina_Settori,SERVIZIO!$A$3)=$B717)=TRUE,GETPIVOTDATA(CONCATENATE(INDEX(Tendina_Indicatori_Grafico,SERVIZIO!$A$1)),$A$1,"Brand",$A717,"Data",DATE(YEAR(INDEX(Tendina_Data,SERVIZIO!$A$2)),MONTH(INDEX(Tendina_Data,SERVIZIO!$A$2)),1),"Settore",INDEX(Tendina_Settori,SERVIZIO!$A$3)),"")),"")</f>
        <v/>
      </c>
      <c r="AH717" s="31" t="str">
        <f ca="1">IF(AG717&lt;&gt;"",AG717-(COUNTIF($AG$4:AG717,AG717)/10000),"")</f>
        <v/>
      </c>
      <c r="AI717" s="31" t="str">
        <f t="shared" ca="1" si="35"/>
        <v/>
      </c>
      <c r="AJ717" s="31"/>
      <c r="AK717" s="31">
        <v>714</v>
      </c>
      <c r="AL717" s="31" t="str">
        <f t="shared" ca="1" si="33"/>
        <v/>
      </c>
      <c r="AM717" s="31" t="str">
        <f t="shared" ca="1" si="34"/>
        <v/>
      </c>
      <c r="AN717" s="31" t="str">
        <f ca="1">IF(INDEX(Tendina_Brand_per_Settore,SERVIZIO!$A$4)=$AL717,$AM717,"")</f>
        <v/>
      </c>
    </row>
    <row r="718" spans="33:40" x14ac:dyDescent="0.25">
      <c r="AG718" s="31" t="str">
        <f ca="1">IFERROR(IF(SERVIZIO!$A$3=1,IF(GETPIVOTDATA(CONCATENATE(INDEX(Tendina_Indicatori_Grafico,SERVIZIO!$A$1)),$A$1,"Brand",$A718,"Data",DATE(YEAR(INDEX(Tendina_Data,SERVIZIO!$A$2)),MONTH(INDEX(Tendina_Data,SERVIZIO!$A$2)),1),"Settore",$B718)&lt;&gt;"",GETPIVOTDATA(CONCATENATE(INDEX(Tendina_Indicatori_Grafico,SERVIZIO!$A$1)),$A$1,"Brand",$A718,"Data",DATE(YEAR(INDEX(Tendina_Data,SERVIZIO!$A$2)),MONTH(INDEX(Tendina_Data,SERVIZIO!$A$2)),1),"Settore",$B718),""),IF(AND(GETPIVOTDATA(CONCATENATE(INDEX(Tendina_Indicatori_Grafico,SERVIZIO!$A$1)),$A$1,"Brand",$A718,"Data",DATE(YEAR(INDEX(Tendina_Data,SERVIZIO!$A$2)),MONTH(INDEX(Tendina_Data,SERVIZIO!$A$2)),1),"Settore",INDEX(Tendina_Settori,SERVIZIO!$A$3))&lt;&gt;"",INDEX(Tendina_Settori,SERVIZIO!$A$3)=$B718)=TRUE,GETPIVOTDATA(CONCATENATE(INDEX(Tendina_Indicatori_Grafico,SERVIZIO!$A$1)),$A$1,"Brand",$A718,"Data",DATE(YEAR(INDEX(Tendina_Data,SERVIZIO!$A$2)),MONTH(INDEX(Tendina_Data,SERVIZIO!$A$2)),1),"Settore",INDEX(Tendina_Settori,SERVIZIO!$A$3)),"")),"")</f>
        <v/>
      </c>
      <c r="AH718" s="31" t="str">
        <f ca="1">IF(AG718&lt;&gt;"",AG718-(COUNTIF($AG$4:AG718,AG718)/10000),"")</f>
        <v/>
      </c>
      <c r="AI718" s="31" t="str">
        <f t="shared" ca="1" si="35"/>
        <v/>
      </c>
      <c r="AJ718" s="31"/>
      <c r="AK718" s="31">
        <v>715</v>
      </c>
      <c r="AL718" s="31" t="str">
        <f t="shared" ca="1" si="33"/>
        <v/>
      </c>
      <c r="AM718" s="31" t="str">
        <f t="shared" ca="1" si="34"/>
        <v/>
      </c>
      <c r="AN718" s="31" t="str">
        <f ca="1">IF(INDEX(Tendina_Brand_per_Settore,SERVIZIO!$A$4)=$AL718,$AM718,"")</f>
        <v/>
      </c>
    </row>
    <row r="719" spans="33:40" x14ac:dyDescent="0.25">
      <c r="AG719" s="31" t="str">
        <f ca="1">IFERROR(IF(SERVIZIO!$A$3=1,IF(GETPIVOTDATA(CONCATENATE(INDEX(Tendina_Indicatori_Grafico,SERVIZIO!$A$1)),$A$1,"Brand",$A719,"Data",DATE(YEAR(INDEX(Tendina_Data,SERVIZIO!$A$2)),MONTH(INDEX(Tendina_Data,SERVIZIO!$A$2)),1),"Settore",$B719)&lt;&gt;"",GETPIVOTDATA(CONCATENATE(INDEX(Tendina_Indicatori_Grafico,SERVIZIO!$A$1)),$A$1,"Brand",$A719,"Data",DATE(YEAR(INDEX(Tendina_Data,SERVIZIO!$A$2)),MONTH(INDEX(Tendina_Data,SERVIZIO!$A$2)),1),"Settore",$B719),""),IF(AND(GETPIVOTDATA(CONCATENATE(INDEX(Tendina_Indicatori_Grafico,SERVIZIO!$A$1)),$A$1,"Brand",$A719,"Data",DATE(YEAR(INDEX(Tendina_Data,SERVIZIO!$A$2)),MONTH(INDEX(Tendina_Data,SERVIZIO!$A$2)),1),"Settore",INDEX(Tendina_Settori,SERVIZIO!$A$3))&lt;&gt;"",INDEX(Tendina_Settori,SERVIZIO!$A$3)=$B719)=TRUE,GETPIVOTDATA(CONCATENATE(INDEX(Tendina_Indicatori_Grafico,SERVIZIO!$A$1)),$A$1,"Brand",$A719,"Data",DATE(YEAR(INDEX(Tendina_Data,SERVIZIO!$A$2)),MONTH(INDEX(Tendina_Data,SERVIZIO!$A$2)),1),"Settore",INDEX(Tendina_Settori,SERVIZIO!$A$3)),"")),"")</f>
        <v/>
      </c>
      <c r="AH719" s="31" t="str">
        <f ca="1">IF(AG719&lt;&gt;"",AG719-(COUNTIF($AG$4:AG719,AG719)/10000),"")</f>
        <v/>
      </c>
      <c r="AI719" s="31" t="str">
        <f t="shared" ca="1" si="35"/>
        <v/>
      </c>
      <c r="AJ719" s="31"/>
      <c r="AK719" s="31">
        <v>716</v>
      </c>
      <c r="AL719" s="31" t="str">
        <f t="shared" ca="1" si="33"/>
        <v/>
      </c>
      <c r="AM719" s="31" t="str">
        <f t="shared" ca="1" si="34"/>
        <v/>
      </c>
      <c r="AN719" s="31" t="str">
        <f ca="1">IF(INDEX(Tendina_Brand_per_Settore,SERVIZIO!$A$4)=$AL719,$AM719,"")</f>
        <v/>
      </c>
    </row>
    <row r="720" spans="33:40" x14ac:dyDescent="0.25">
      <c r="AG720" s="31" t="str">
        <f ca="1">IFERROR(IF(SERVIZIO!$A$3=1,IF(GETPIVOTDATA(CONCATENATE(INDEX(Tendina_Indicatori_Grafico,SERVIZIO!$A$1)),$A$1,"Brand",$A720,"Data",DATE(YEAR(INDEX(Tendina_Data,SERVIZIO!$A$2)),MONTH(INDEX(Tendina_Data,SERVIZIO!$A$2)),1),"Settore",$B720)&lt;&gt;"",GETPIVOTDATA(CONCATENATE(INDEX(Tendina_Indicatori_Grafico,SERVIZIO!$A$1)),$A$1,"Brand",$A720,"Data",DATE(YEAR(INDEX(Tendina_Data,SERVIZIO!$A$2)),MONTH(INDEX(Tendina_Data,SERVIZIO!$A$2)),1),"Settore",$B720),""),IF(AND(GETPIVOTDATA(CONCATENATE(INDEX(Tendina_Indicatori_Grafico,SERVIZIO!$A$1)),$A$1,"Brand",$A720,"Data",DATE(YEAR(INDEX(Tendina_Data,SERVIZIO!$A$2)),MONTH(INDEX(Tendina_Data,SERVIZIO!$A$2)),1),"Settore",INDEX(Tendina_Settori,SERVIZIO!$A$3))&lt;&gt;"",INDEX(Tendina_Settori,SERVIZIO!$A$3)=$B720)=TRUE,GETPIVOTDATA(CONCATENATE(INDEX(Tendina_Indicatori_Grafico,SERVIZIO!$A$1)),$A$1,"Brand",$A720,"Data",DATE(YEAR(INDEX(Tendina_Data,SERVIZIO!$A$2)),MONTH(INDEX(Tendina_Data,SERVIZIO!$A$2)),1),"Settore",INDEX(Tendina_Settori,SERVIZIO!$A$3)),"")),"")</f>
        <v/>
      </c>
      <c r="AH720" s="31" t="str">
        <f ca="1">IF(AG720&lt;&gt;"",AG720-(COUNTIF($AG$4:AG720,AG720)/10000),"")</f>
        <v/>
      </c>
      <c r="AI720" s="31" t="str">
        <f t="shared" ca="1" si="35"/>
        <v/>
      </c>
      <c r="AJ720" s="31"/>
      <c r="AK720" s="31">
        <v>717</v>
      </c>
      <c r="AL720" s="31" t="str">
        <f t="shared" ca="1" si="33"/>
        <v/>
      </c>
      <c r="AM720" s="31" t="str">
        <f t="shared" ca="1" si="34"/>
        <v/>
      </c>
      <c r="AN720" s="31" t="str">
        <f ca="1">IF(INDEX(Tendina_Brand_per_Settore,SERVIZIO!$A$4)=$AL720,$AM720,"")</f>
        <v/>
      </c>
    </row>
    <row r="721" spans="33:40" x14ac:dyDescent="0.25">
      <c r="AG721" s="31" t="str">
        <f ca="1">IFERROR(IF(SERVIZIO!$A$3=1,IF(GETPIVOTDATA(CONCATENATE(INDEX(Tendina_Indicatori_Grafico,SERVIZIO!$A$1)),$A$1,"Brand",$A721,"Data",DATE(YEAR(INDEX(Tendina_Data,SERVIZIO!$A$2)),MONTH(INDEX(Tendina_Data,SERVIZIO!$A$2)),1),"Settore",$B721)&lt;&gt;"",GETPIVOTDATA(CONCATENATE(INDEX(Tendina_Indicatori_Grafico,SERVIZIO!$A$1)),$A$1,"Brand",$A721,"Data",DATE(YEAR(INDEX(Tendina_Data,SERVIZIO!$A$2)),MONTH(INDEX(Tendina_Data,SERVIZIO!$A$2)),1),"Settore",$B721),""),IF(AND(GETPIVOTDATA(CONCATENATE(INDEX(Tendina_Indicatori_Grafico,SERVIZIO!$A$1)),$A$1,"Brand",$A721,"Data",DATE(YEAR(INDEX(Tendina_Data,SERVIZIO!$A$2)),MONTH(INDEX(Tendina_Data,SERVIZIO!$A$2)),1),"Settore",INDEX(Tendina_Settori,SERVIZIO!$A$3))&lt;&gt;"",INDEX(Tendina_Settori,SERVIZIO!$A$3)=$B721)=TRUE,GETPIVOTDATA(CONCATENATE(INDEX(Tendina_Indicatori_Grafico,SERVIZIO!$A$1)),$A$1,"Brand",$A721,"Data",DATE(YEAR(INDEX(Tendina_Data,SERVIZIO!$A$2)),MONTH(INDEX(Tendina_Data,SERVIZIO!$A$2)),1),"Settore",INDEX(Tendina_Settori,SERVIZIO!$A$3)),"")),"")</f>
        <v/>
      </c>
      <c r="AH721" s="31" t="str">
        <f ca="1">IF(AG721&lt;&gt;"",AG721-(COUNTIF($AG$4:AG721,AG721)/10000),"")</f>
        <v/>
      </c>
      <c r="AI721" s="31" t="str">
        <f t="shared" ca="1" si="35"/>
        <v/>
      </c>
      <c r="AJ721" s="31"/>
      <c r="AK721" s="31">
        <v>718</v>
      </c>
      <c r="AL721" s="31" t="str">
        <f t="shared" ca="1" si="33"/>
        <v/>
      </c>
      <c r="AM721" s="31" t="str">
        <f t="shared" ca="1" si="34"/>
        <v/>
      </c>
      <c r="AN721" s="31" t="str">
        <f ca="1">IF(INDEX(Tendina_Brand_per_Settore,SERVIZIO!$A$4)=$AL721,$AM721,"")</f>
        <v/>
      </c>
    </row>
    <row r="722" spans="33:40" x14ac:dyDescent="0.25">
      <c r="AG722" s="31" t="str">
        <f ca="1">IFERROR(IF(SERVIZIO!$A$3=1,IF(GETPIVOTDATA(CONCATENATE(INDEX(Tendina_Indicatori_Grafico,SERVIZIO!$A$1)),$A$1,"Brand",$A722,"Data",DATE(YEAR(INDEX(Tendina_Data,SERVIZIO!$A$2)),MONTH(INDEX(Tendina_Data,SERVIZIO!$A$2)),1),"Settore",$B722)&lt;&gt;"",GETPIVOTDATA(CONCATENATE(INDEX(Tendina_Indicatori_Grafico,SERVIZIO!$A$1)),$A$1,"Brand",$A722,"Data",DATE(YEAR(INDEX(Tendina_Data,SERVIZIO!$A$2)),MONTH(INDEX(Tendina_Data,SERVIZIO!$A$2)),1),"Settore",$B722),""),IF(AND(GETPIVOTDATA(CONCATENATE(INDEX(Tendina_Indicatori_Grafico,SERVIZIO!$A$1)),$A$1,"Brand",$A722,"Data",DATE(YEAR(INDEX(Tendina_Data,SERVIZIO!$A$2)),MONTH(INDEX(Tendina_Data,SERVIZIO!$A$2)),1),"Settore",INDEX(Tendina_Settori,SERVIZIO!$A$3))&lt;&gt;"",INDEX(Tendina_Settori,SERVIZIO!$A$3)=$B722)=TRUE,GETPIVOTDATA(CONCATENATE(INDEX(Tendina_Indicatori_Grafico,SERVIZIO!$A$1)),$A$1,"Brand",$A722,"Data",DATE(YEAR(INDEX(Tendina_Data,SERVIZIO!$A$2)),MONTH(INDEX(Tendina_Data,SERVIZIO!$A$2)),1),"Settore",INDEX(Tendina_Settori,SERVIZIO!$A$3)),"")),"")</f>
        <v/>
      </c>
      <c r="AH722" s="31" t="str">
        <f ca="1">IF(AG722&lt;&gt;"",AG722-(COUNTIF($AG$4:AG722,AG722)/10000),"")</f>
        <v/>
      </c>
      <c r="AI722" s="31" t="str">
        <f t="shared" ca="1" si="35"/>
        <v/>
      </c>
      <c r="AJ722" s="31"/>
      <c r="AK722" s="31">
        <v>719</v>
      </c>
      <c r="AL722" s="31" t="str">
        <f t="shared" ca="1" si="33"/>
        <v/>
      </c>
      <c r="AM722" s="31" t="str">
        <f t="shared" ca="1" si="34"/>
        <v/>
      </c>
      <c r="AN722" s="31" t="str">
        <f ca="1">IF(INDEX(Tendina_Brand_per_Settore,SERVIZIO!$A$4)=$AL722,$AM722,"")</f>
        <v/>
      </c>
    </row>
    <row r="723" spans="33:40" x14ac:dyDescent="0.25">
      <c r="AG723" s="31" t="str">
        <f ca="1">IFERROR(IF(SERVIZIO!$A$3=1,IF(GETPIVOTDATA(CONCATENATE(INDEX(Tendina_Indicatori_Grafico,SERVIZIO!$A$1)),$A$1,"Brand",$A723,"Data",DATE(YEAR(INDEX(Tendina_Data,SERVIZIO!$A$2)),MONTH(INDEX(Tendina_Data,SERVIZIO!$A$2)),1),"Settore",$B723)&lt;&gt;"",GETPIVOTDATA(CONCATENATE(INDEX(Tendina_Indicatori_Grafico,SERVIZIO!$A$1)),$A$1,"Brand",$A723,"Data",DATE(YEAR(INDEX(Tendina_Data,SERVIZIO!$A$2)),MONTH(INDEX(Tendina_Data,SERVIZIO!$A$2)),1),"Settore",$B723),""),IF(AND(GETPIVOTDATA(CONCATENATE(INDEX(Tendina_Indicatori_Grafico,SERVIZIO!$A$1)),$A$1,"Brand",$A723,"Data",DATE(YEAR(INDEX(Tendina_Data,SERVIZIO!$A$2)),MONTH(INDEX(Tendina_Data,SERVIZIO!$A$2)),1),"Settore",INDEX(Tendina_Settori,SERVIZIO!$A$3))&lt;&gt;"",INDEX(Tendina_Settori,SERVIZIO!$A$3)=$B723)=TRUE,GETPIVOTDATA(CONCATENATE(INDEX(Tendina_Indicatori_Grafico,SERVIZIO!$A$1)),$A$1,"Brand",$A723,"Data",DATE(YEAR(INDEX(Tendina_Data,SERVIZIO!$A$2)),MONTH(INDEX(Tendina_Data,SERVIZIO!$A$2)),1),"Settore",INDEX(Tendina_Settori,SERVIZIO!$A$3)),"")),"")</f>
        <v/>
      </c>
      <c r="AH723" s="31" t="str">
        <f ca="1">IF(AG723&lt;&gt;"",AG723-(COUNTIF($AG$4:AG723,AG723)/10000),"")</f>
        <v/>
      </c>
      <c r="AI723" s="31" t="str">
        <f t="shared" ca="1" si="35"/>
        <v/>
      </c>
      <c r="AJ723" s="31"/>
      <c r="AK723" s="31">
        <v>720</v>
      </c>
      <c r="AL723" s="31" t="str">
        <f t="shared" ca="1" si="33"/>
        <v/>
      </c>
      <c r="AM723" s="31" t="str">
        <f t="shared" ca="1" si="34"/>
        <v/>
      </c>
      <c r="AN723" s="31" t="str">
        <f ca="1">IF(INDEX(Tendina_Brand_per_Settore,SERVIZIO!$A$4)=$AL723,$AM723,"")</f>
        <v/>
      </c>
    </row>
    <row r="724" spans="33:40" x14ac:dyDescent="0.25">
      <c r="AG724" s="31" t="str">
        <f ca="1">IFERROR(IF(SERVIZIO!$A$3=1,IF(GETPIVOTDATA(CONCATENATE(INDEX(Tendina_Indicatori_Grafico,SERVIZIO!$A$1)),$A$1,"Brand",$A724,"Data",DATE(YEAR(INDEX(Tendina_Data,SERVIZIO!$A$2)),MONTH(INDEX(Tendina_Data,SERVIZIO!$A$2)),1),"Settore",$B724)&lt;&gt;"",GETPIVOTDATA(CONCATENATE(INDEX(Tendina_Indicatori_Grafico,SERVIZIO!$A$1)),$A$1,"Brand",$A724,"Data",DATE(YEAR(INDEX(Tendina_Data,SERVIZIO!$A$2)),MONTH(INDEX(Tendina_Data,SERVIZIO!$A$2)),1),"Settore",$B724),""),IF(AND(GETPIVOTDATA(CONCATENATE(INDEX(Tendina_Indicatori_Grafico,SERVIZIO!$A$1)),$A$1,"Brand",$A724,"Data",DATE(YEAR(INDEX(Tendina_Data,SERVIZIO!$A$2)),MONTH(INDEX(Tendina_Data,SERVIZIO!$A$2)),1),"Settore",INDEX(Tendina_Settori,SERVIZIO!$A$3))&lt;&gt;"",INDEX(Tendina_Settori,SERVIZIO!$A$3)=$B724)=TRUE,GETPIVOTDATA(CONCATENATE(INDEX(Tendina_Indicatori_Grafico,SERVIZIO!$A$1)),$A$1,"Brand",$A724,"Data",DATE(YEAR(INDEX(Tendina_Data,SERVIZIO!$A$2)),MONTH(INDEX(Tendina_Data,SERVIZIO!$A$2)),1),"Settore",INDEX(Tendina_Settori,SERVIZIO!$A$3)),"")),"")</f>
        <v/>
      </c>
      <c r="AH724" s="31" t="str">
        <f ca="1">IF(AG724&lt;&gt;"",AG724-(COUNTIF($AG$4:AG724,AG724)/10000),"")</f>
        <v/>
      </c>
      <c r="AI724" s="31" t="str">
        <f t="shared" ca="1" si="35"/>
        <v/>
      </c>
      <c r="AJ724" s="31"/>
      <c r="AK724" s="31">
        <v>721</v>
      </c>
      <c r="AL724" s="31" t="str">
        <f t="shared" ca="1" si="33"/>
        <v/>
      </c>
      <c r="AM724" s="31" t="str">
        <f t="shared" ca="1" si="34"/>
        <v/>
      </c>
      <c r="AN724" s="31" t="str">
        <f ca="1">IF(INDEX(Tendina_Brand_per_Settore,SERVIZIO!$A$4)=$AL724,$AM724,"")</f>
        <v/>
      </c>
    </row>
    <row r="725" spans="33:40" x14ac:dyDescent="0.25">
      <c r="AG725" s="31" t="str">
        <f ca="1">IFERROR(IF(SERVIZIO!$A$3=1,IF(GETPIVOTDATA(CONCATENATE(INDEX(Tendina_Indicatori_Grafico,SERVIZIO!$A$1)),$A$1,"Brand",$A725,"Data",DATE(YEAR(INDEX(Tendina_Data,SERVIZIO!$A$2)),MONTH(INDEX(Tendina_Data,SERVIZIO!$A$2)),1),"Settore",$B725)&lt;&gt;"",GETPIVOTDATA(CONCATENATE(INDEX(Tendina_Indicatori_Grafico,SERVIZIO!$A$1)),$A$1,"Brand",$A725,"Data",DATE(YEAR(INDEX(Tendina_Data,SERVIZIO!$A$2)),MONTH(INDEX(Tendina_Data,SERVIZIO!$A$2)),1),"Settore",$B725),""),IF(AND(GETPIVOTDATA(CONCATENATE(INDEX(Tendina_Indicatori_Grafico,SERVIZIO!$A$1)),$A$1,"Brand",$A725,"Data",DATE(YEAR(INDEX(Tendina_Data,SERVIZIO!$A$2)),MONTH(INDEX(Tendina_Data,SERVIZIO!$A$2)),1),"Settore",INDEX(Tendina_Settori,SERVIZIO!$A$3))&lt;&gt;"",INDEX(Tendina_Settori,SERVIZIO!$A$3)=$B725)=TRUE,GETPIVOTDATA(CONCATENATE(INDEX(Tendina_Indicatori_Grafico,SERVIZIO!$A$1)),$A$1,"Brand",$A725,"Data",DATE(YEAR(INDEX(Tendina_Data,SERVIZIO!$A$2)),MONTH(INDEX(Tendina_Data,SERVIZIO!$A$2)),1),"Settore",INDEX(Tendina_Settori,SERVIZIO!$A$3)),"")),"")</f>
        <v/>
      </c>
      <c r="AH725" s="31" t="str">
        <f ca="1">IF(AG725&lt;&gt;"",AG725-(COUNTIF($AG$4:AG725,AG725)/10000),"")</f>
        <v/>
      </c>
      <c r="AI725" s="31" t="str">
        <f t="shared" ca="1" si="35"/>
        <v/>
      </c>
      <c r="AJ725" s="31"/>
      <c r="AK725" s="31">
        <v>722</v>
      </c>
      <c r="AL725" s="31" t="str">
        <f t="shared" ca="1" si="33"/>
        <v/>
      </c>
      <c r="AM725" s="31" t="str">
        <f t="shared" ca="1" si="34"/>
        <v/>
      </c>
      <c r="AN725" s="31" t="str">
        <f ca="1">IF(INDEX(Tendina_Brand_per_Settore,SERVIZIO!$A$4)=$AL725,$AM725,"")</f>
        <v/>
      </c>
    </row>
    <row r="726" spans="33:40" x14ac:dyDescent="0.25">
      <c r="AG726" s="31" t="str">
        <f ca="1">IFERROR(IF(SERVIZIO!$A$3=1,IF(GETPIVOTDATA(CONCATENATE(INDEX(Tendina_Indicatori_Grafico,SERVIZIO!$A$1)),$A$1,"Brand",$A726,"Data",DATE(YEAR(INDEX(Tendina_Data,SERVIZIO!$A$2)),MONTH(INDEX(Tendina_Data,SERVIZIO!$A$2)),1),"Settore",$B726)&lt;&gt;"",GETPIVOTDATA(CONCATENATE(INDEX(Tendina_Indicatori_Grafico,SERVIZIO!$A$1)),$A$1,"Brand",$A726,"Data",DATE(YEAR(INDEX(Tendina_Data,SERVIZIO!$A$2)),MONTH(INDEX(Tendina_Data,SERVIZIO!$A$2)),1),"Settore",$B726),""),IF(AND(GETPIVOTDATA(CONCATENATE(INDEX(Tendina_Indicatori_Grafico,SERVIZIO!$A$1)),$A$1,"Brand",$A726,"Data",DATE(YEAR(INDEX(Tendina_Data,SERVIZIO!$A$2)),MONTH(INDEX(Tendina_Data,SERVIZIO!$A$2)),1),"Settore",INDEX(Tendina_Settori,SERVIZIO!$A$3))&lt;&gt;"",INDEX(Tendina_Settori,SERVIZIO!$A$3)=$B726)=TRUE,GETPIVOTDATA(CONCATENATE(INDEX(Tendina_Indicatori_Grafico,SERVIZIO!$A$1)),$A$1,"Brand",$A726,"Data",DATE(YEAR(INDEX(Tendina_Data,SERVIZIO!$A$2)),MONTH(INDEX(Tendina_Data,SERVIZIO!$A$2)),1),"Settore",INDEX(Tendina_Settori,SERVIZIO!$A$3)),"")),"")</f>
        <v/>
      </c>
      <c r="AH726" s="31" t="str">
        <f ca="1">IF(AG726&lt;&gt;"",AG726-(COUNTIF($AG$4:AG726,AG726)/10000),"")</f>
        <v/>
      </c>
      <c r="AI726" s="31" t="str">
        <f t="shared" ca="1" si="35"/>
        <v/>
      </c>
      <c r="AJ726" s="31"/>
      <c r="AK726" s="31">
        <v>723</v>
      </c>
      <c r="AL726" s="31" t="str">
        <f t="shared" ca="1" si="33"/>
        <v/>
      </c>
      <c r="AM726" s="31" t="str">
        <f t="shared" ca="1" si="34"/>
        <v/>
      </c>
      <c r="AN726" s="31" t="str">
        <f ca="1">IF(INDEX(Tendina_Brand_per_Settore,SERVIZIO!$A$4)=$AL726,$AM726,"")</f>
        <v/>
      </c>
    </row>
    <row r="727" spans="33:40" x14ac:dyDescent="0.25">
      <c r="AG727" s="31" t="str">
        <f ca="1">IFERROR(IF(SERVIZIO!$A$3=1,IF(GETPIVOTDATA(CONCATENATE(INDEX(Tendina_Indicatori_Grafico,SERVIZIO!$A$1)),$A$1,"Brand",$A727,"Data",DATE(YEAR(INDEX(Tendina_Data,SERVIZIO!$A$2)),MONTH(INDEX(Tendina_Data,SERVIZIO!$A$2)),1),"Settore",$B727)&lt;&gt;"",GETPIVOTDATA(CONCATENATE(INDEX(Tendina_Indicatori_Grafico,SERVIZIO!$A$1)),$A$1,"Brand",$A727,"Data",DATE(YEAR(INDEX(Tendina_Data,SERVIZIO!$A$2)),MONTH(INDEX(Tendina_Data,SERVIZIO!$A$2)),1),"Settore",$B727),""),IF(AND(GETPIVOTDATA(CONCATENATE(INDEX(Tendina_Indicatori_Grafico,SERVIZIO!$A$1)),$A$1,"Brand",$A727,"Data",DATE(YEAR(INDEX(Tendina_Data,SERVIZIO!$A$2)),MONTH(INDEX(Tendina_Data,SERVIZIO!$A$2)),1),"Settore",INDEX(Tendina_Settori,SERVIZIO!$A$3))&lt;&gt;"",INDEX(Tendina_Settori,SERVIZIO!$A$3)=$B727)=TRUE,GETPIVOTDATA(CONCATENATE(INDEX(Tendina_Indicatori_Grafico,SERVIZIO!$A$1)),$A$1,"Brand",$A727,"Data",DATE(YEAR(INDEX(Tendina_Data,SERVIZIO!$A$2)),MONTH(INDEX(Tendina_Data,SERVIZIO!$A$2)),1),"Settore",INDEX(Tendina_Settori,SERVIZIO!$A$3)),"")),"")</f>
        <v/>
      </c>
      <c r="AH727" s="31" t="str">
        <f ca="1">IF(AG727&lt;&gt;"",AG727-(COUNTIF($AG$4:AG727,AG727)/10000),"")</f>
        <v/>
      </c>
      <c r="AI727" s="31" t="str">
        <f t="shared" ca="1" si="35"/>
        <v/>
      </c>
      <c r="AJ727" s="31"/>
      <c r="AK727" s="31">
        <v>724</v>
      </c>
      <c r="AL727" s="31" t="str">
        <f t="shared" ca="1" si="33"/>
        <v/>
      </c>
      <c r="AM727" s="31" t="str">
        <f t="shared" ca="1" si="34"/>
        <v/>
      </c>
      <c r="AN727" s="31" t="str">
        <f ca="1">IF(INDEX(Tendina_Brand_per_Settore,SERVIZIO!$A$4)=$AL727,$AM727,"")</f>
        <v/>
      </c>
    </row>
    <row r="728" spans="33:40" x14ac:dyDescent="0.25">
      <c r="AG728" s="31" t="str">
        <f ca="1">IFERROR(IF(SERVIZIO!$A$3=1,IF(GETPIVOTDATA(CONCATENATE(INDEX(Tendina_Indicatori_Grafico,SERVIZIO!$A$1)),$A$1,"Brand",$A728,"Data",DATE(YEAR(INDEX(Tendina_Data,SERVIZIO!$A$2)),MONTH(INDEX(Tendina_Data,SERVIZIO!$A$2)),1),"Settore",$B728)&lt;&gt;"",GETPIVOTDATA(CONCATENATE(INDEX(Tendina_Indicatori_Grafico,SERVIZIO!$A$1)),$A$1,"Brand",$A728,"Data",DATE(YEAR(INDEX(Tendina_Data,SERVIZIO!$A$2)),MONTH(INDEX(Tendina_Data,SERVIZIO!$A$2)),1),"Settore",$B728),""),IF(AND(GETPIVOTDATA(CONCATENATE(INDEX(Tendina_Indicatori_Grafico,SERVIZIO!$A$1)),$A$1,"Brand",$A728,"Data",DATE(YEAR(INDEX(Tendina_Data,SERVIZIO!$A$2)),MONTH(INDEX(Tendina_Data,SERVIZIO!$A$2)),1),"Settore",INDEX(Tendina_Settori,SERVIZIO!$A$3))&lt;&gt;"",INDEX(Tendina_Settori,SERVIZIO!$A$3)=$B728)=TRUE,GETPIVOTDATA(CONCATENATE(INDEX(Tendina_Indicatori_Grafico,SERVIZIO!$A$1)),$A$1,"Brand",$A728,"Data",DATE(YEAR(INDEX(Tendina_Data,SERVIZIO!$A$2)),MONTH(INDEX(Tendina_Data,SERVIZIO!$A$2)),1),"Settore",INDEX(Tendina_Settori,SERVIZIO!$A$3)),"")),"")</f>
        <v/>
      </c>
      <c r="AH728" s="31" t="str">
        <f ca="1">IF(AG728&lt;&gt;"",AG728-(COUNTIF($AG$4:AG728,AG728)/10000),"")</f>
        <v/>
      </c>
      <c r="AI728" s="31" t="str">
        <f t="shared" ca="1" si="35"/>
        <v/>
      </c>
      <c r="AJ728" s="31"/>
      <c r="AK728" s="31">
        <v>725</v>
      </c>
      <c r="AL728" s="31" t="str">
        <f t="shared" ca="1" si="33"/>
        <v/>
      </c>
      <c r="AM728" s="31" t="str">
        <f t="shared" ca="1" si="34"/>
        <v/>
      </c>
      <c r="AN728" s="31" t="str">
        <f ca="1">IF(INDEX(Tendina_Brand_per_Settore,SERVIZIO!$A$4)=$AL728,$AM728,"")</f>
        <v/>
      </c>
    </row>
    <row r="729" spans="33:40" x14ac:dyDescent="0.25">
      <c r="AG729" s="31" t="str">
        <f ca="1">IFERROR(IF(SERVIZIO!$A$3=1,IF(GETPIVOTDATA(CONCATENATE(INDEX(Tendina_Indicatori_Grafico,SERVIZIO!$A$1)),$A$1,"Brand",$A729,"Data",DATE(YEAR(INDEX(Tendina_Data,SERVIZIO!$A$2)),MONTH(INDEX(Tendina_Data,SERVIZIO!$A$2)),1),"Settore",$B729)&lt;&gt;"",GETPIVOTDATA(CONCATENATE(INDEX(Tendina_Indicatori_Grafico,SERVIZIO!$A$1)),$A$1,"Brand",$A729,"Data",DATE(YEAR(INDEX(Tendina_Data,SERVIZIO!$A$2)),MONTH(INDEX(Tendina_Data,SERVIZIO!$A$2)),1),"Settore",$B729),""),IF(AND(GETPIVOTDATA(CONCATENATE(INDEX(Tendina_Indicatori_Grafico,SERVIZIO!$A$1)),$A$1,"Brand",$A729,"Data",DATE(YEAR(INDEX(Tendina_Data,SERVIZIO!$A$2)),MONTH(INDEX(Tendina_Data,SERVIZIO!$A$2)),1),"Settore",INDEX(Tendina_Settori,SERVIZIO!$A$3))&lt;&gt;"",INDEX(Tendina_Settori,SERVIZIO!$A$3)=$B729)=TRUE,GETPIVOTDATA(CONCATENATE(INDEX(Tendina_Indicatori_Grafico,SERVIZIO!$A$1)),$A$1,"Brand",$A729,"Data",DATE(YEAR(INDEX(Tendina_Data,SERVIZIO!$A$2)),MONTH(INDEX(Tendina_Data,SERVIZIO!$A$2)),1),"Settore",INDEX(Tendina_Settori,SERVIZIO!$A$3)),"")),"")</f>
        <v/>
      </c>
      <c r="AH729" s="31" t="str">
        <f ca="1">IF(AG729&lt;&gt;"",AG729-(COUNTIF($AG$4:AG729,AG729)/10000),"")</f>
        <v/>
      </c>
      <c r="AI729" s="31" t="str">
        <f t="shared" ca="1" si="35"/>
        <v/>
      </c>
      <c r="AJ729" s="31"/>
      <c r="AK729" s="31">
        <v>726</v>
      </c>
      <c r="AL729" s="31" t="str">
        <f t="shared" ca="1" si="33"/>
        <v/>
      </c>
      <c r="AM729" s="31" t="str">
        <f t="shared" ca="1" si="34"/>
        <v/>
      </c>
      <c r="AN729" s="31" t="str">
        <f ca="1">IF(INDEX(Tendina_Brand_per_Settore,SERVIZIO!$A$4)=$AL729,$AM729,"")</f>
        <v/>
      </c>
    </row>
    <row r="730" spans="33:40" x14ac:dyDescent="0.25">
      <c r="AG730" s="31" t="str">
        <f ca="1">IFERROR(IF(SERVIZIO!$A$3=1,IF(GETPIVOTDATA(CONCATENATE(INDEX(Tendina_Indicatori_Grafico,SERVIZIO!$A$1)),$A$1,"Brand",$A730,"Data",DATE(YEAR(INDEX(Tendina_Data,SERVIZIO!$A$2)),MONTH(INDEX(Tendina_Data,SERVIZIO!$A$2)),1),"Settore",$B730)&lt;&gt;"",GETPIVOTDATA(CONCATENATE(INDEX(Tendina_Indicatori_Grafico,SERVIZIO!$A$1)),$A$1,"Brand",$A730,"Data",DATE(YEAR(INDEX(Tendina_Data,SERVIZIO!$A$2)),MONTH(INDEX(Tendina_Data,SERVIZIO!$A$2)),1),"Settore",$B730),""),IF(AND(GETPIVOTDATA(CONCATENATE(INDEX(Tendina_Indicatori_Grafico,SERVIZIO!$A$1)),$A$1,"Brand",$A730,"Data",DATE(YEAR(INDEX(Tendina_Data,SERVIZIO!$A$2)),MONTH(INDEX(Tendina_Data,SERVIZIO!$A$2)),1),"Settore",INDEX(Tendina_Settori,SERVIZIO!$A$3))&lt;&gt;"",INDEX(Tendina_Settori,SERVIZIO!$A$3)=$B730)=TRUE,GETPIVOTDATA(CONCATENATE(INDEX(Tendina_Indicatori_Grafico,SERVIZIO!$A$1)),$A$1,"Brand",$A730,"Data",DATE(YEAR(INDEX(Tendina_Data,SERVIZIO!$A$2)),MONTH(INDEX(Tendina_Data,SERVIZIO!$A$2)),1),"Settore",INDEX(Tendina_Settori,SERVIZIO!$A$3)),"")),"")</f>
        <v/>
      </c>
      <c r="AH730" s="31" t="str">
        <f ca="1">IF(AG730&lt;&gt;"",AG730-(COUNTIF($AG$4:AG730,AG730)/10000),"")</f>
        <v/>
      </c>
      <c r="AI730" s="31" t="str">
        <f t="shared" ca="1" si="35"/>
        <v/>
      </c>
      <c r="AJ730" s="31"/>
      <c r="AK730" s="31">
        <v>727</v>
      </c>
      <c r="AL730" s="31" t="str">
        <f t="shared" ca="1" si="33"/>
        <v/>
      </c>
      <c r="AM730" s="31" t="str">
        <f t="shared" ca="1" si="34"/>
        <v/>
      </c>
      <c r="AN730" s="31" t="str">
        <f ca="1">IF(INDEX(Tendina_Brand_per_Settore,SERVIZIO!$A$4)=$AL730,$AM730,"")</f>
        <v/>
      </c>
    </row>
    <row r="731" spans="33:40" x14ac:dyDescent="0.25">
      <c r="AG731" s="31" t="str">
        <f ca="1">IFERROR(IF(SERVIZIO!$A$3=1,IF(GETPIVOTDATA(CONCATENATE(INDEX(Tendina_Indicatori_Grafico,SERVIZIO!$A$1)),$A$1,"Brand",$A731,"Data",DATE(YEAR(INDEX(Tendina_Data,SERVIZIO!$A$2)),MONTH(INDEX(Tendina_Data,SERVIZIO!$A$2)),1),"Settore",$B731)&lt;&gt;"",GETPIVOTDATA(CONCATENATE(INDEX(Tendina_Indicatori_Grafico,SERVIZIO!$A$1)),$A$1,"Brand",$A731,"Data",DATE(YEAR(INDEX(Tendina_Data,SERVIZIO!$A$2)),MONTH(INDEX(Tendina_Data,SERVIZIO!$A$2)),1),"Settore",$B731),""),IF(AND(GETPIVOTDATA(CONCATENATE(INDEX(Tendina_Indicatori_Grafico,SERVIZIO!$A$1)),$A$1,"Brand",$A731,"Data",DATE(YEAR(INDEX(Tendina_Data,SERVIZIO!$A$2)),MONTH(INDEX(Tendina_Data,SERVIZIO!$A$2)),1),"Settore",INDEX(Tendina_Settori,SERVIZIO!$A$3))&lt;&gt;"",INDEX(Tendina_Settori,SERVIZIO!$A$3)=$B731)=TRUE,GETPIVOTDATA(CONCATENATE(INDEX(Tendina_Indicatori_Grafico,SERVIZIO!$A$1)),$A$1,"Brand",$A731,"Data",DATE(YEAR(INDEX(Tendina_Data,SERVIZIO!$A$2)),MONTH(INDEX(Tendina_Data,SERVIZIO!$A$2)),1),"Settore",INDEX(Tendina_Settori,SERVIZIO!$A$3)),"")),"")</f>
        <v/>
      </c>
      <c r="AH731" s="31" t="str">
        <f ca="1">IF(AG731&lt;&gt;"",AG731-(COUNTIF($AG$4:AG731,AG731)/10000),"")</f>
        <v/>
      </c>
      <c r="AI731" s="31" t="str">
        <f t="shared" ca="1" si="35"/>
        <v/>
      </c>
      <c r="AJ731" s="31"/>
      <c r="AK731" s="31">
        <v>728</v>
      </c>
      <c r="AL731" s="31" t="str">
        <f t="shared" ca="1" si="33"/>
        <v/>
      </c>
      <c r="AM731" s="31" t="str">
        <f t="shared" ca="1" si="34"/>
        <v/>
      </c>
      <c r="AN731" s="31" t="str">
        <f ca="1">IF(INDEX(Tendina_Brand_per_Settore,SERVIZIO!$A$4)=$AL731,$AM731,"")</f>
        <v/>
      </c>
    </row>
    <row r="732" spans="33:40" x14ac:dyDescent="0.25">
      <c r="AG732" s="31" t="str">
        <f ca="1">IFERROR(IF(SERVIZIO!$A$3=1,IF(GETPIVOTDATA(CONCATENATE(INDEX(Tendina_Indicatori_Grafico,SERVIZIO!$A$1)),$A$1,"Brand",$A732,"Data",DATE(YEAR(INDEX(Tendina_Data,SERVIZIO!$A$2)),MONTH(INDEX(Tendina_Data,SERVIZIO!$A$2)),1),"Settore",$B732)&lt;&gt;"",GETPIVOTDATA(CONCATENATE(INDEX(Tendina_Indicatori_Grafico,SERVIZIO!$A$1)),$A$1,"Brand",$A732,"Data",DATE(YEAR(INDEX(Tendina_Data,SERVIZIO!$A$2)),MONTH(INDEX(Tendina_Data,SERVIZIO!$A$2)),1),"Settore",$B732),""),IF(AND(GETPIVOTDATA(CONCATENATE(INDEX(Tendina_Indicatori_Grafico,SERVIZIO!$A$1)),$A$1,"Brand",$A732,"Data",DATE(YEAR(INDEX(Tendina_Data,SERVIZIO!$A$2)),MONTH(INDEX(Tendina_Data,SERVIZIO!$A$2)),1),"Settore",INDEX(Tendina_Settori,SERVIZIO!$A$3))&lt;&gt;"",INDEX(Tendina_Settori,SERVIZIO!$A$3)=$B732)=TRUE,GETPIVOTDATA(CONCATENATE(INDEX(Tendina_Indicatori_Grafico,SERVIZIO!$A$1)),$A$1,"Brand",$A732,"Data",DATE(YEAR(INDEX(Tendina_Data,SERVIZIO!$A$2)),MONTH(INDEX(Tendina_Data,SERVIZIO!$A$2)),1),"Settore",INDEX(Tendina_Settori,SERVIZIO!$A$3)),"")),"")</f>
        <v/>
      </c>
      <c r="AH732" s="31" t="str">
        <f ca="1">IF(AG732&lt;&gt;"",AG732-(COUNTIF($AG$4:AG732,AG732)/10000),"")</f>
        <v/>
      </c>
      <c r="AI732" s="31" t="str">
        <f t="shared" ca="1" si="35"/>
        <v/>
      </c>
      <c r="AJ732" s="31"/>
      <c r="AK732" s="31">
        <v>729</v>
      </c>
      <c r="AL732" s="31" t="str">
        <f t="shared" ca="1" si="33"/>
        <v/>
      </c>
      <c r="AM732" s="31" t="str">
        <f t="shared" ca="1" si="34"/>
        <v/>
      </c>
      <c r="AN732" s="31" t="str">
        <f ca="1">IF(INDEX(Tendina_Brand_per_Settore,SERVIZIO!$A$4)=$AL732,$AM732,"")</f>
        <v/>
      </c>
    </row>
    <row r="733" spans="33:40" x14ac:dyDescent="0.25">
      <c r="AG733" s="31" t="str">
        <f ca="1">IFERROR(IF(SERVIZIO!$A$3=1,IF(GETPIVOTDATA(CONCATENATE(INDEX(Tendina_Indicatori_Grafico,SERVIZIO!$A$1)),$A$1,"Brand",$A733,"Data",DATE(YEAR(INDEX(Tendina_Data,SERVIZIO!$A$2)),MONTH(INDEX(Tendina_Data,SERVIZIO!$A$2)),1),"Settore",$B733)&lt;&gt;"",GETPIVOTDATA(CONCATENATE(INDEX(Tendina_Indicatori_Grafico,SERVIZIO!$A$1)),$A$1,"Brand",$A733,"Data",DATE(YEAR(INDEX(Tendina_Data,SERVIZIO!$A$2)),MONTH(INDEX(Tendina_Data,SERVIZIO!$A$2)),1),"Settore",$B733),""),IF(AND(GETPIVOTDATA(CONCATENATE(INDEX(Tendina_Indicatori_Grafico,SERVIZIO!$A$1)),$A$1,"Brand",$A733,"Data",DATE(YEAR(INDEX(Tendina_Data,SERVIZIO!$A$2)),MONTH(INDEX(Tendina_Data,SERVIZIO!$A$2)),1),"Settore",INDEX(Tendina_Settori,SERVIZIO!$A$3))&lt;&gt;"",INDEX(Tendina_Settori,SERVIZIO!$A$3)=$B733)=TRUE,GETPIVOTDATA(CONCATENATE(INDEX(Tendina_Indicatori_Grafico,SERVIZIO!$A$1)),$A$1,"Brand",$A733,"Data",DATE(YEAR(INDEX(Tendina_Data,SERVIZIO!$A$2)),MONTH(INDEX(Tendina_Data,SERVIZIO!$A$2)),1),"Settore",INDEX(Tendina_Settori,SERVIZIO!$A$3)),"")),"")</f>
        <v/>
      </c>
      <c r="AH733" s="31" t="str">
        <f ca="1">IF(AG733&lt;&gt;"",AG733-(COUNTIF($AG$4:AG733,AG733)/10000),"")</f>
        <v/>
      </c>
      <c r="AI733" s="31" t="str">
        <f t="shared" ca="1" si="35"/>
        <v/>
      </c>
      <c r="AJ733" s="31"/>
      <c r="AK733" s="31">
        <v>730</v>
      </c>
      <c r="AL733" s="31" t="str">
        <f t="shared" ca="1" si="33"/>
        <v/>
      </c>
      <c r="AM733" s="31" t="str">
        <f t="shared" ca="1" si="34"/>
        <v/>
      </c>
      <c r="AN733" s="31" t="str">
        <f ca="1">IF(INDEX(Tendina_Brand_per_Settore,SERVIZIO!$A$4)=$AL733,$AM733,"")</f>
        <v/>
      </c>
    </row>
    <row r="734" spans="33:40" x14ac:dyDescent="0.25">
      <c r="AG734" s="31" t="str">
        <f ca="1">IFERROR(IF(SERVIZIO!$A$3=1,IF(GETPIVOTDATA(CONCATENATE(INDEX(Tendina_Indicatori_Grafico,SERVIZIO!$A$1)),$A$1,"Brand",$A734,"Data",DATE(YEAR(INDEX(Tendina_Data,SERVIZIO!$A$2)),MONTH(INDEX(Tendina_Data,SERVIZIO!$A$2)),1),"Settore",$B734)&lt;&gt;"",GETPIVOTDATA(CONCATENATE(INDEX(Tendina_Indicatori_Grafico,SERVIZIO!$A$1)),$A$1,"Brand",$A734,"Data",DATE(YEAR(INDEX(Tendina_Data,SERVIZIO!$A$2)),MONTH(INDEX(Tendina_Data,SERVIZIO!$A$2)),1),"Settore",$B734),""),IF(AND(GETPIVOTDATA(CONCATENATE(INDEX(Tendina_Indicatori_Grafico,SERVIZIO!$A$1)),$A$1,"Brand",$A734,"Data",DATE(YEAR(INDEX(Tendina_Data,SERVIZIO!$A$2)),MONTH(INDEX(Tendina_Data,SERVIZIO!$A$2)),1),"Settore",INDEX(Tendina_Settori,SERVIZIO!$A$3))&lt;&gt;"",INDEX(Tendina_Settori,SERVIZIO!$A$3)=$B734)=TRUE,GETPIVOTDATA(CONCATENATE(INDEX(Tendina_Indicatori_Grafico,SERVIZIO!$A$1)),$A$1,"Brand",$A734,"Data",DATE(YEAR(INDEX(Tendina_Data,SERVIZIO!$A$2)),MONTH(INDEX(Tendina_Data,SERVIZIO!$A$2)),1),"Settore",INDEX(Tendina_Settori,SERVIZIO!$A$3)),"")),"")</f>
        <v/>
      </c>
      <c r="AH734" s="31" t="str">
        <f ca="1">IF(AG734&lt;&gt;"",AG734-(COUNTIF($AG$4:AG734,AG734)/10000),"")</f>
        <v/>
      </c>
      <c r="AI734" s="31" t="str">
        <f t="shared" ca="1" si="35"/>
        <v/>
      </c>
      <c r="AJ734" s="31"/>
      <c r="AK734" s="31">
        <v>731</v>
      </c>
      <c r="AL734" s="31" t="str">
        <f t="shared" ca="1" si="33"/>
        <v/>
      </c>
      <c r="AM734" s="31" t="str">
        <f t="shared" ca="1" si="34"/>
        <v/>
      </c>
      <c r="AN734" s="31" t="str">
        <f ca="1">IF(INDEX(Tendina_Brand_per_Settore,SERVIZIO!$A$4)=$AL734,$AM734,"")</f>
        <v/>
      </c>
    </row>
    <row r="735" spans="33:40" x14ac:dyDescent="0.25">
      <c r="AG735" s="31" t="str">
        <f ca="1">IFERROR(IF(SERVIZIO!$A$3=1,IF(GETPIVOTDATA(CONCATENATE(INDEX(Tendina_Indicatori_Grafico,SERVIZIO!$A$1)),$A$1,"Brand",$A735,"Data",DATE(YEAR(INDEX(Tendina_Data,SERVIZIO!$A$2)),MONTH(INDEX(Tendina_Data,SERVIZIO!$A$2)),1),"Settore",$B735)&lt;&gt;"",GETPIVOTDATA(CONCATENATE(INDEX(Tendina_Indicatori_Grafico,SERVIZIO!$A$1)),$A$1,"Brand",$A735,"Data",DATE(YEAR(INDEX(Tendina_Data,SERVIZIO!$A$2)),MONTH(INDEX(Tendina_Data,SERVIZIO!$A$2)),1),"Settore",$B735),""),IF(AND(GETPIVOTDATA(CONCATENATE(INDEX(Tendina_Indicatori_Grafico,SERVIZIO!$A$1)),$A$1,"Brand",$A735,"Data",DATE(YEAR(INDEX(Tendina_Data,SERVIZIO!$A$2)),MONTH(INDEX(Tendina_Data,SERVIZIO!$A$2)),1),"Settore",INDEX(Tendina_Settori,SERVIZIO!$A$3))&lt;&gt;"",INDEX(Tendina_Settori,SERVIZIO!$A$3)=$B735)=TRUE,GETPIVOTDATA(CONCATENATE(INDEX(Tendina_Indicatori_Grafico,SERVIZIO!$A$1)),$A$1,"Brand",$A735,"Data",DATE(YEAR(INDEX(Tendina_Data,SERVIZIO!$A$2)),MONTH(INDEX(Tendina_Data,SERVIZIO!$A$2)),1),"Settore",INDEX(Tendina_Settori,SERVIZIO!$A$3)),"")),"")</f>
        <v/>
      </c>
      <c r="AH735" s="31" t="str">
        <f ca="1">IF(AG735&lt;&gt;"",AG735-(COUNTIF($AG$4:AG735,AG735)/10000),"")</f>
        <v/>
      </c>
      <c r="AI735" s="31" t="str">
        <f t="shared" ca="1" si="35"/>
        <v/>
      </c>
      <c r="AJ735" s="31"/>
      <c r="AK735" s="31">
        <v>732</v>
      </c>
      <c r="AL735" s="31" t="str">
        <f t="shared" ca="1" si="33"/>
        <v/>
      </c>
      <c r="AM735" s="31" t="str">
        <f t="shared" ca="1" si="34"/>
        <v/>
      </c>
      <c r="AN735" s="31" t="str">
        <f ca="1">IF(INDEX(Tendina_Brand_per_Settore,SERVIZIO!$A$4)=$AL735,$AM735,"")</f>
        <v/>
      </c>
    </row>
    <row r="736" spans="33:40" x14ac:dyDescent="0.25">
      <c r="AG736" s="31" t="str">
        <f ca="1">IFERROR(IF(SERVIZIO!$A$3=1,IF(GETPIVOTDATA(CONCATENATE(INDEX(Tendina_Indicatori_Grafico,SERVIZIO!$A$1)),$A$1,"Brand",$A736,"Data",DATE(YEAR(INDEX(Tendina_Data,SERVIZIO!$A$2)),MONTH(INDEX(Tendina_Data,SERVIZIO!$A$2)),1),"Settore",$B736)&lt;&gt;"",GETPIVOTDATA(CONCATENATE(INDEX(Tendina_Indicatori_Grafico,SERVIZIO!$A$1)),$A$1,"Brand",$A736,"Data",DATE(YEAR(INDEX(Tendina_Data,SERVIZIO!$A$2)),MONTH(INDEX(Tendina_Data,SERVIZIO!$A$2)),1),"Settore",$B736),""),IF(AND(GETPIVOTDATA(CONCATENATE(INDEX(Tendina_Indicatori_Grafico,SERVIZIO!$A$1)),$A$1,"Brand",$A736,"Data",DATE(YEAR(INDEX(Tendina_Data,SERVIZIO!$A$2)),MONTH(INDEX(Tendina_Data,SERVIZIO!$A$2)),1),"Settore",INDEX(Tendina_Settori,SERVIZIO!$A$3))&lt;&gt;"",INDEX(Tendina_Settori,SERVIZIO!$A$3)=$B736)=TRUE,GETPIVOTDATA(CONCATENATE(INDEX(Tendina_Indicatori_Grafico,SERVIZIO!$A$1)),$A$1,"Brand",$A736,"Data",DATE(YEAR(INDEX(Tendina_Data,SERVIZIO!$A$2)),MONTH(INDEX(Tendina_Data,SERVIZIO!$A$2)),1),"Settore",INDEX(Tendina_Settori,SERVIZIO!$A$3)),"")),"")</f>
        <v/>
      </c>
      <c r="AH736" s="31" t="str">
        <f ca="1">IF(AG736&lt;&gt;"",AG736-(COUNTIF($AG$4:AG736,AG736)/10000),"")</f>
        <v/>
      </c>
      <c r="AI736" s="31" t="str">
        <f t="shared" ca="1" si="35"/>
        <v/>
      </c>
      <c r="AJ736" s="31"/>
      <c r="AK736" s="31">
        <v>733</v>
      </c>
      <c r="AL736" s="31" t="str">
        <f t="shared" ca="1" si="33"/>
        <v/>
      </c>
      <c r="AM736" s="31" t="str">
        <f t="shared" ca="1" si="34"/>
        <v/>
      </c>
      <c r="AN736" s="31" t="str">
        <f ca="1">IF(INDEX(Tendina_Brand_per_Settore,SERVIZIO!$A$4)=$AL736,$AM736,"")</f>
        <v/>
      </c>
    </row>
    <row r="737" spans="33:40" x14ac:dyDescent="0.25">
      <c r="AG737" s="31" t="str">
        <f ca="1">IFERROR(IF(SERVIZIO!$A$3=1,IF(GETPIVOTDATA(CONCATENATE(INDEX(Tendina_Indicatori_Grafico,SERVIZIO!$A$1)),$A$1,"Brand",$A737,"Data",DATE(YEAR(INDEX(Tendina_Data,SERVIZIO!$A$2)),MONTH(INDEX(Tendina_Data,SERVIZIO!$A$2)),1),"Settore",$B737)&lt;&gt;"",GETPIVOTDATA(CONCATENATE(INDEX(Tendina_Indicatori_Grafico,SERVIZIO!$A$1)),$A$1,"Brand",$A737,"Data",DATE(YEAR(INDEX(Tendina_Data,SERVIZIO!$A$2)),MONTH(INDEX(Tendina_Data,SERVIZIO!$A$2)),1),"Settore",$B737),""),IF(AND(GETPIVOTDATA(CONCATENATE(INDEX(Tendina_Indicatori_Grafico,SERVIZIO!$A$1)),$A$1,"Brand",$A737,"Data",DATE(YEAR(INDEX(Tendina_Data,SERVIZIO!$A$2)),MONTH(INDEX(Tendina_Data,SERVIZIO!$A$2)),1),"Settore",INDEX(Tendina_Settori,SERVIZIO!$A$3))&lt;&gt;"",INDEX(Tendina_Settori,SERVIZIO!$A$3)=$B737)=TRUE,GETPIVOTDATA(CONCATENATE(INDEX(Tendina_Indicatori_Grafico,SERVIZIO!$A$1)),$A$1,"Brand",$A737,"Data",DATE(YEAR(INDEX(Tendina_Data,SERVIZIO!$A$2)),MONTH(INDEX(Tendina_Data,SERVIZIO!$A$2)),1),"Settore",INDEX(Tendina_Settori,SERVIZIO!$A$3)),"")),"")</f>
        <v/>
      </c>
      <c r="AH737" s="31" t="str">
        <f ca="1">IF(AG737&lt;&gt;"",AG737-(COUNTIF($AG$4:AG737,AG737)/10000),"")</f>
        <v/>
      </c>
      <c r="AI737" s="31" t="str">
        <f t="shared" ca="1" si="35"/>
        <v/>
      </c>
      <c r="AJ737" s="31"/>
      <c r="AK737" s="31">
        <v>734</v>
      </c>
      <c r="AL737" s="31" t="str">
        <f t="shared" ca="1" si="33"/>
        <v/>
      </c>
      <c r="AM737" s="31" t="str">
        <f t="shared" ca="1" si="34"/>
        <v/>
      </c>
      <c r="AN737" s="31" t="str">
        <f ca="1">IF(INDEX(Tendina_Brand_per_Settore,SERVIZIO!$A$4)=$AL737,$AM737,"")</f>
        <v/>
      </c>
    </row>
    <row r="738" spans="33:40" x14ac:dyDescent="0.25">
      <c r="AG738" s="31" t="str">
        <f ca="1">IFERROR(IF(SERVIZIO!$A$3=1,IF(GETPIVOTDATA(CONCATENATE(INDEX(Tendina_Indicatori_Grafico,SERVIZIO!$A$1)),$A$1,"Brand",$A738,"Data",DATE(YEAR(INDEX(Tendina_Data,SERVIZIO!$A$2)),MONTH(INDEX(Tendina_Data,SERVIZIO!$A$2)),1),"Settore",$B738)&lt;&gt;"",GETPIVOTDATA(CONCATENATE(INDEX(Tendina_Indicatori_Grafico,SERVIZIO!$A$1)),$A$1,"Brand",$A738,"Data",DATE(YEAR(INDEX(Tendina_Data,SERVIZIO!$A$2)),MONTH(INDEX(Tendina_Data,SERVIZIO!$A$2)),1),"Settore",$B738),""),IF(AND(GETPIVOTDATA(CONCATENATE(INDEX(Tendina_Indicatori_Grafico,SERVIZIO!$A$1)),$A$1,"Brand",$A738,"Data",DATE(YEAR(INDEX(Tendina_Data,SERVIZIO!$A$2)),MONTH(INDEX(Tendina_Data,SERVIZIO!$A$2)),1),"Settore",INDEX(Tendina_Settori,SERVIZIO!$A$3))&lt;&gt;"",INDEX(Tendina_Settori,SERVIZIO!$A$3)=$B738)=TRUE,GETPIVOTDATA(CONCATENATE(INDEX(Tendina_Indicatori_Grafico,SERVIZIO!$A$1)),$A$1,"Brand",$A738,"Data",DATE(YEAR(INDEX(Tendina_Data,SERVIZIO!$A$2)),MONTH(INDEX(Tendina_Data,SERVIZIO!$A$2)),1),"Settore",INDEX(Tendina_Settori,SERVIZIO!$A$3)),"")),"")</f>
        <v/>
      </c>
      <c r="AH738" s="31" t="str">
        <f ca="1">IF(AG738&lt;&gt;"",AG738-(COUNTIF($AG$4:AG738,AG738)/10000),"")</f>
        <v/>
      </c>
      <c r="AI738" s="31" t="str">
        <f t="shared" ca="1" si="35"/>
        <v/>
      </c>
      <c r="AJ738" s="31"/>
      <c r="AK738" s="31">
        <v>735</v>
      </c>
      <c r="AL738" s="31" t="str">
        <f t="shared" ca="1" si="33"/>
        <v/>
      </c>
      <c r="AM738" s="31" t="str">
        <f t="shared" ca="1" si="34"/>
        <v/>
      </c>
      <c r="AN738" s="31" t="str">
        <f ca="1">IF(INDEX(Tendina_Brand_per_Settore,SERVIZIO!$A$4)=$AL738,$AM738,"")</f>
        <v/>
      </c>
    </row>
    <row r="739" spans="33:40" x14ac:dyDescent="0.25">
      <c r="AG739" s="31" t="str">
        <f ca="1">IFERROR(IF(SERVIZIO!$A$3=1,IF(GETPIVOTDATA(CONCATENATE(INDEX(Tendina_Indicatori_Grafico,SERVIZIO!$A$1)),$A$1,"Brand",$A739,"Data",DATE(YEAR(INDEX(Tendina_Data,SERVIZIO!$A$2)),MONTH(INDEX(Tendina_Data,SERVIZIO!$A$2)),1),"Settore",$B739)&lt;&gt;"",GETPIVOTDATA(CONCATENATE(INDEX(Tendina_Indicatori_Grafico,SERVIZIO!$A$1)),$A$1,"Brand",$A739,"Data",DATE(YEAR(INDEX(Tendina_Data,SERVIZIO!$A$2)),MONTH(INDEX(Tendina_Data,SERVIZIO!$A$2)),1),"Settore",$B739),""),IF(AND(GETPIVOTDATA(CONCATENATE(INDEX(Tendina_Indicatori_Grafico,SERVIZIO!$A$1)),$A$1,"Brand",$A739,"Data",DATE(YEAR(INDEX(Tendina_Data,SERVIZIO!$A$2)),MONTH(INDEX(Tendina_Data,SERVIZIO!$A$2)),1),"Settore",INDEX(Tendina_Settori,SERVIZIO!$A$3))&lt;&gt;"",INDEX(Tendina_Settori,SERVIZIO!$A$3)=$B739)=TRUE,GETPIVOTDATA(CONCATENATE(INDEX(Tendina_Indicatori_Grafico,SERVIZIO!$A$1)),$A$1,"Brand",$A739,"Data",DATE(YEAR(INDEX(Tendina_Data,SERVIZIO!$A$2)),MONTH(INDEX(Tendina_Data,SERVIZIO!$A$2)),1),"Settore",INDEX(Tendina_Settori,SERVIZIO!$A$3)),"")),"")</f>
        <v/>
      </c>
      <c r="AH739" s="31" t="str">
        <f ca="1">IF(AG739&lt;&gt;"",AG739-(COUNTIF($AG$4:AG739,AG739)/10000),"")</f>
        <v/>
      </c>
      <c r="AI739" s="31" t="str">
        <f t="shared" ca="1" si="35"/>
        <v/>
      </c>
      <c r="AJ739" s="31"/>
      <c r="AK739" s="31">
        <v>736</v>
      </c>
      <c r="AL739" s="31" t="str">
        <f t="shared" ca="1" si="33"/>
        <v/>
      </c>
      <c r="AM739" s="31" t="str">
        <f t="shared" ca="1" si="34"/>
        <v/>
      </c>
      <c r="AN739" s="31" t="str">
        <f ca="1">IF(INDEX(Tendina_Brand_per_Settore,SERVIZIO!$A$4)=$AL739,$AM739,"")</f>
        <v/>
      </c>
    </row>
    <row r="740" spans="33:40" x14ac:dyDescent="0.25">
      <c r="AG740" s="31" t="str">
        <f ca="1">IFERROR(IF(SERVIZIO!$A$3=1,IF(GETPIVOTDATA(CONCATENATE(INDEX(Tendina_Indicatori_Grafico,SERVIZIO!$A$1)),$A$1,"Brand",$A740,"Data",DATE(YEAR(INDEX(Tendina_Data,SERVIZIO!$A$2)),MONTH(INDEX(Tendina_Data,SERVIZIO!$A$2)),1),"Settore",$B740)&lt;&gt;"",GETPIVOTDATA(CONCATENATE(INDEX(Tendina_Indicatori_Grafico,SERVIZIO!$A$1)),$A$1,"Brand",$A740,"Data",DATE(YEAR(INDEX(Tendina_Data,SERVIZIO!$A$2)),MONTH(INDEX(Tendina_Data,SERVIZIO!$A$2)),1),"Settore",$B740),""),IF(AND(GETPIVOTDATA(CONCATENATE(INDEX(Tendina_Indicatori_Grafico,SERVIZIO!$A$1)),$A$1,"Brand",$A740,"Data",DATE(YEAR(INDEX(Tendina_Data,SERVIZIO!$A$2)),MONTH(INDEX(Tendina_Data,SERVIZIO!$A$2)),1),"Settore",INDEX(Tendina_Settori,SERVIZIO!$A$3))&lt;&gt;"",INDEX(Tendina_Settori,SERVIZIO!$A$3)=$B740)=TRUE,GETPIVOTDATA(CONCATENATE(INDEX(Tendina_Indicatori_Grafico,SERVIZIO!$A$1)),$A$1,"Brand",$A740,"Data",DATE(YEAR(INDEX(Tendina_Data,SERVIZIO!$A$2)),MONTH(INDEX(Tendina_Data,SERVIZIO!$A$2)),1),"Settore",INDEX(Tendina_Settori,SERVIZIO!$A$3)),"")),"")</f>
        <v/>
      </c>
      <c r="AH740" s="31" t="str">
        <f ca="1">IF(AG740&lt;&gt;"",AG740-(COUNTIF($AG$4:AG740,AG740)/10000),"")</f>
        <v/>
      </c>
      <c r="AI740" s="31" t="str">
        <f t="shared" ca="1" si="35"/>
        <v/>
      </c>
      <c r="AJ740" s="31"/>
      <c r="AK740" s="31">
        <v>737</v>
      </c>
      <c r="AL740" s="31" t="str">
        <f t="shared" ca="1" si="33"/>
        <v/>
      </c>
      <c r="AM740" s="31" t="str">
        <f t="shared" ca="1" si="34"/>
        <v/>
      </c>
      <c r="AN740" s="31" t="str">
        <f ca="1">IF(INDEX(Tendina_Brand_per_Settore,SERVIZIO!$A$4)=$AL740,$AM740,"")</f>
        <v/>
      </c>
    </row>
    <row r="741" spans="33:40" x14ac:dyDescent="0.25">
      <c r="AG741" s="31" t="str">
        <f ca="1">IFERROR(IF(SERVIZIO!$A$3=1,IF(GETPIVOTDATA(CONCATENATE(INDEX(Tendina_Indicatori_Grafico,SERVIZIO!$A$1)),$A$1,"Brand",$A741,"Data",DATE(YEAR(INDEX(Tendina_Data,SERVIZIO!$A$2)),MONTH(INDEX(Tendina_Data,SERVIZIO!$A$2)),1),"Settore",$B741)&lt;&gt;"",GETPIVOTDATA(CONCATENATE(INDEX(Tendina_Indicatori_Grafico,SERVIZIO!$A$1)),$A$1,"Brand",$A741,"Data",DATE(YEAR(INDEX(Tendina_Data,SERVIZIO!$A$2)),MONTH(INDEX(Tendina_Data,SERVIZIO!$A$2)),1),"Settore",$B741),""),IF(AND(GETPIVOTDATA(CONCATENATE(INDEX(Tendina_Indicatori_Grafico,SERVIZIO!$A$1)),$A$1,"Brand",$A741,"Data",DATE(YEAR(INDEX(Tendina_Data,SERVIZIO!$A$2)),MONTH(INDEX(Tendina_Data,SERVIZIO!$A$2)),1),"Settore",INDEX(Tendina_Settori,SERVIZIO!$A$3))&lt;&gt;"",INDEX(Tendina_Settori,SERVIZIO!$A$3)=$B741)=TRUE,GETPIVOTDATA(CONCATENATE(INDEX(Tendina_Indicatori_Grafico,SERVIZIO!$A$1)),$A$1,"Brand",$A741,"Data",DATE(YEAR(INDEX(Tendina_Data,SERVIZIO!$A$2)),MONTH(INDEX(Tendina_Data,SERVIZIO!$A$2)),1),"Settore",INDEX(Tendina_Settori,SERVIZIO!$A$3)),"")),"")</f>
        <v/>
      </c>
      <c r="AH741" s="31" t="str">
        <f ca="1">IF(AG741&lt;&gt;"",AG741-(COUNTIF($AG$4:AG741,AG741)/10000),"")</f>
        <v/>
      </c>
      <c r="AI741" s="31" t="str">
        <f t="shared" ca="1" si="35"/>
        <v/>
      </c>
      <c r="AJ741" s="31"/>
      <c r="AK741" s="31">
        <v>738</v>
      </c>
      <c r="AL741" s="31" t="str">
        <f t="shared" ca="1" si="33"/>
        <v/>
      </c>
      <c r="AM741" s="31" t="str">
        <f t="shared" ca="1" si="34"/>
        <v/>
      </c>
      <c r="AN741" s="31" t="str">
        <f ca="1">IF(INDEX(Tendina_Brand_per_Settore,SERVIZIO!$A$4)=$AL741,$AM741,"")</f>
        <v/>
      </c>
    </row>
    <row r="742" spans="33:40" x14ac:dyDescent="0.25">
      <c r="AG742" s="31" t="str">
        <f ca="1">IFERROR(IF(SERVIZIO!$A$3=1,IF(GETPIVOTDATA(CONCATENATE(INDEX(Tendina_Indicatori_Grafico,SERVIZIO!$A$1)),$A$1,"Brand",$A742,"Data",DATE(YEAR(INDEX(Tendina_Data,SERVIZIO!$A$2)),MONTH(INDEX(Tendina_Data,SERVIZIO!$A$2)),1),"Settore",$B742)&lt;&gt;"",GETPIVOTDATA(CONCATENATE(INDEX(Tendina_Indicatori_Grafico,SERVIZIO!$A$1)),$A$1,"Brand",$A742,"Data",DATE(YEAR(INDEX(Tendina_Data,SERVIZIO!$A$2)),MONTH(INDEX(Tendina_Data,SERVIZIO!$A$2)),1),"Settore",$B742),""),IF(AND(GETPIVOTDATA(CONCATENATE(INDEX(Tendina_Indicatori_Grafico,SERVIZIO!$A$1)),$A$1,"Brand",$A742,"Data",DATE(YEAR(INDEX(Tendina_Data,SERVIZIO!$A$2)),MONTH(INDEX(Tendina_Data,SERVIZIO!$A$2)),1),"Settore",INDEX(Tendina_Settori,SERVIZIO!$A$3))&lt;&gt;"",INDEX(Tendina_Settori,SERVIZIO!$A$3)=$B742)=TRUE,GETPIVOTDATA(CONCATENATE(INDEX(Tendina_Indicatori_Grafico,SERVIZIO!$A$1)),$A$1,"Brand",$A742,"Data",DATE(YEAR(INDEX(Tendina_Data,SERVIZIO!$A$2)),MONTH(INDEX(Tendina_Data,SERVIZIO!$A$2)),1),"Settore",INDEX(Tendina_Settori,SERVIZIO!$A$3)),"")),"")</f>
        <v/>
      </c>
      <c r="AH742" s="31" t="str">
        <f ca="1">IF(AG742&lt;&gt;"",AG742-(COUNTIF($AG$4:AG742,AG742)/10000),"")</f>
        <v/>
      </c>
      <c r="AI742" s="31" t="str">
        <f t="shared" ca="1" si="35"/>
        <v/>
      </c>
      <c r="AJ742" s="31"/>
      <c r="AK742" s="31">
        <v>739</v>
      </c>
      <c r="AL742" s="31" t="str">
        <f t="shared" ca="1" si="33"/>
        <v/>
      </c>
      <c r="AM742" s="31" t="str">
        <f t="shared" ca="1" si="34"/>
        <v/>
      </c>
      <c r="AN742" s="31" t="str">
        <f ca="1">IF(INDEX(Tendina_Brand_per_Settore,SERVIZIO!$A$4)=$AL742,$AM742,"")</f>
        <v/>
      </c>
    </row>
    <row r="743" spans="33:40" x14ac:dyDescent="0.25">
      <c r="AG743" s="31" t="str">
        <f ca="1">IFERROR(IF(SERVIZIO!$A$3=1,IF(GETPIVOTDATA(CONCATENATE(INDEX(Tendina_Indicatori_Grafico,SERVIZIO!$A$1)),$A$1,"Brand",$A743,"Data",DATE(YEAR(INDEX(Tendina_Data,SERVIZIO!$A$2)),MONTH(INDEX(Tendina_Data,SERVIZIO!$A$2)),1),"Settore",$B743)&lt;&gt;"",GETPIVOTDATA(CONCATENATE(INDEX(Tendina_Indicatori_Grafico,SERVIZIO!$A$1)),$A$1,"Brand",$A743,"Data",DATE(YEAR(INDEX(Tendina_Data,SERVIZIO!$A$2)),MONTH(INDEX(Tendina_Data,SERVIZIO!$A$2)),1),"Settore",$B743),""),IF(AND(GETPIVOTDATA(CONCATENATE(INDEX(Tendina_Indicatori_Grafico,SERVIZIO!$A$1)),$A$1,"Brand",$A743,"Data",DATE(YEAR(INDEX(Tendina_Data,SERVIZIO!$A$2)),MONTH(INDEX(Tendina_Data,SERVIZIO!$A$2)),1),"Settore",INDEX(Tendina_Settori,SERVIZIO!$A$3))&lt;&gt;"",INDEX(Tendina_Settori,SERVIZIO!$A$3)=$B743)=TRUE,GETPIVOTDATA(CONCATENATE(INDEX(Tendina_Indicatori_Grafico,SERVIZIO!$A$1)),$A$1,"Brand",$A743,"Data",DATE(YEAR(INDEX(Tendina_Data,SERVIZIO!$A$2)),MONTH(INDEX(Tendina_Data,SERVIZIO!$A$2)),1),"Settore",INDEX(Tendina_Settori,SERVIZIO!$A$3)),"")),"")</f>
        <v/>
      </c>
      <c r="AH743" s="31" t="str">
        <f ca="1">IF(AG743&lt;&gt;"",AG743-(COUNTIF($AG$4:AG743,AG743)/10000),"")</f>
        <v/>
      </c>
      <c r="AI743" s="31" t="str">
        <f t="shared" ca="1" si="35"/>
        <v/>
      </c>
      <c r="AJ743" s="31"/>
      <c r="AK743" s="31">
        <v>740</v>
      </c>
      <c r="AL743" s="31" t="str">
        <f t="shared" ca="1" si="33"/>
        <v/>
      </c>
      <c r="AM743" s="31" t="str">
        <f t="shared" ca="1" si="34"/>
        <v/>
      </c>
      <c r="AN743" s="31" t="str">
        <f ca="1">IF(INDEX(Tendina_Brand_per_Settore,SERVIZIO!$A$4)=$AL743,$AM743,"")</f>
        <v/>
      </c>
    </row>
    <row r="744" spans="33:40" x14ac:dyDescent="0.25">
      <c r="AG744" s="31" t="str">
        <f ca="1">IFERROR(IF(SERVIZIO!$A$3=1,IF(GETPIVOTDATA(CONCATENATE(INDEX(Tendina_Indicatori_Grafico,SERVIZIO!$A$1)),$A$1,"Brand",$A744,"Data",DATE(YEAR(INDEX(Tendina_Data,SERVIZIO!$A$2)),MONTH(INDEX(Tendina_Data,SERVIZIO!$A$2)),1),"Settore",$B744)&lt;&gt;"",GETPIVOTDATA(CONCATENATE(INDEX(Tendina_Indicatori_Grafico,SERVIZIO!$A$1)),$A$1,"Brand",$A744,"Data",DATE(YEAR(INDEX(Tendina_Data,SERVIZIO!$A$2)),MONTH(INDEX(Tendina_Data,SERVIZIO!$A$2)),1),"Settore",$B744),""),IF(AND(GETPIVOTDATA(CONCATENATE(INDEX(Tendina_Indicatori_Grafico,SERVIZIO!$A$1)),$A$1,"Brand",$A744,"Data",DATE(YEAR(INDEX(Tendina_Data,SERVIZIO!$A$2)),MONTH(INDEX(Tendina_Data,SERVIZIO!$A$2)),1),"Settore",INDEX(Tendina_Settori,SERVIZIO!$A$3))&lt;&gt;"",INDEX(Tendina_Settori,SERVIZIO!$A$3)=$B744)=TRUE,GETPIVOTDATA(CONCATENATE(INDEX(Tendina_Indicatori_Grafico,SERVIZIO!$A$1)),$A$1,"Brand",$A744,"Data",DATE(YEAR(INDEX(Tendina_Data,SERVIZIO!$A$2)),MONTH(INDEX(Tendina_Data,SERVIZIO!$A$2)),1),"Settore",INDEX(Tendina_Settori,SERVIZIO!$A$3)),"")),"")</f>
        <v/>
      </c>
      <c r="AH744" s="31" t="str">
        <f ca="1">IF(AG744&lt;&gt;"",AG744-(COUNTIF($AG$4:AG744,AG744)/10000),"")</f>
        <v/>
      </c>
      <c r="AI744" s="31" t="str">
        <f t="shared" ca="1" si="35"/>
        <v/>
      </c>
      <c r="AJ744" s="31"/>
      <c r="AK744" s="31">
        <v>741</v>
      </c>
      <c r="AL744" s="31" t="str">
        <f t="shared" ca="1" si="33"/>
        <v/>
      </c>
      <c r="AM744" s="31" t="str">
        <f t="shared" ca="1" si="34"/>
        <v/>
      </c>
      <c r="AN744" s="31" t="str">
        <f ca="1">IF(INDEX(Tendina_Brand_per_Settore,SERVIZIO!$A$4)=$AL744,$AM744,"")</f>
        <v/>
      </c>
    </row>
    <row r="745" spans="33:40" x14ac:dyDescent="0.25">
      <c r="AG745" s="31" t="str">
        <f ca="1">IFERROR(IF(SERVIZIO!$A$3=1,IF(GETPIVOTDATA(CONCATENATE(INDEX(Tendina_Indicatori_Grafico,SERVIZIO!$A$1)),$A$1,"Brand",$A745,"Data",DATE(YEAR(INDEX(Tendina_Data,SERVIZIO!$A$2)),MONTH(INDEX(Tendina_Data,SERVIZIO!$A$2)),1),"Settore",$B745)&lt;&gt;"",GETPIVOTDATA(CONCATENATE(INDEX(Tendina_Indicatori_Grafico,SERVIZIO!$A$1)),$A$1,"Brand",$A745,"Data",DATE(YEAR(INDEX(Tendina_Data,SERVIZIO!$A$2)),MONTH(INDEX(Tendina_Data,SERVIZIO!$A$2)),1),"Settore",$B745),""),IF(AND(GETPIVOTDATA(CONCATENATE(INDEX(Tendina_Indicatori_Grafico,SERVIZIO!$A$1)),$A$1,"Brand",$A745,"Data",DATE(YEAR(INDEX(Tendina_Data,SERVIZIO!$A$2)),MONTH(INDEX(Tendina_Data,SERVIZIO!$A$2)),1),"Settore",INDEX(Tendina_Settori,SERVIZIO!$A$3))&lt;&gt;"",INDEX(Tendina_Settori,SERVIZIO!$A$3)=$B745)=TRUE,GETPIVOTDATA(CONCATENATE(INDEX(Tendina_Indicatori_Grafico,SERVIZIO!$A$1)),$A$1,"Brand",$A745,"Data",DATE(YEAR(INDEX(Tendina_Data,SERVIZIO!$A$2)),MONTH(INDEX(Tendina_Data,SERVIZIO!$A$2)),1),"Settore",INDEX(Tendina_Settori,SERVIZIO!$A$3)),"")),"")</f>
        <v/>
      </c>
      <c r="AH745" s="31" t="str">
        <f ca="1">IF(AG745&lt;&gt;"",AG745-(COUNTIF($AG$4:AG745,AG745)/10000),"")</f>
        <v/>
      </c>
      <c r="AI745" s="31" t="str">
        <f t="shared" ca="1" si="35"/>
        <v/>
      </c>
      <c r="AJ745" s="31"/>
      <c r="AK745" s="31">
        <v>742</v>
      </c>
      <c r="AL745" s="31" t="str">
        <f t="shared" ca="1" si="33"/>
        <v/>
      </c>
      <c r="AM745" s="31" t="str">
        <f t="shared" ca="1" si="34"/>
        <v/>
      </c>
      <c r="AN745" s="31" t="str">
        <f ca="1">IF(INDEX(Tendina_Brand_per_Settore,SERVIZIO!$A$4)=$AL745,$AM745,"")</f>
        <v/>
      </c>
    </row>
    <row r="746" spans="33:40" x14ac:dyDescent="0.25">
      <c r="AG746" s="31" t="str">
        <f ca="1">IFERROR(IF(SERVIZIO!$A$3=1,IF(GETPIVOTDATA(CONCATENATE(INDEX(Tendina_Indicatori_Grafico,SERVIZIO!$A$1)),$A$1,"Brand",$A746,"Data",DATE(YEAR(INDEX(Tendina_Data,SERVIZIO!$A$2)),MONTH(INDEX(Tendina_Data,SERVIZIO!$A$2)),1),"Settore",$B746)&lt;&gt;"",GETPIVOTDATA(CONCATENATE(INDEX(Tendina_Indicatori_Grafico,SERVIZIO!$A$1)),$A$1,"Brand",$A746,"Data",DATE(YEAR(INDEX(Tendina_Data,SERVIZIO!$A$2)),MONTH(INDEX(Tendina_Data,SERVIZIO!$A$2)),1),"Settore",$B746),""),IF(AND(GETPIVOTDATA(CONCATENATE(INDEX(Tendina_Indicatori_Grafico,SERVIZIO!$A$1)),$A$1,"Brand",$A746,"Data",DATE(YEAR(INDEX(Tendina_Data,SERVIZIO!$A$2)),MONTH(INDEX(Tendina_Data,SERVIZIO!$A$2)),1),"Settore",INDEX(Tendina_Settori,SERVIZIO!$A$3))&lt;&gt;"",INDEX(Tendina_Settori,SERVIZIO!$A$3)=$B746)=TRUE,GETPIVOTDATA(CONCATENATE(INDEX(Tendina_Indicatori_Grafico,SERVIZIO!$A$1)),$A$1,"Brand",$A746,"Data",DATE(YEAR(INDEX(Tendina_Data,SERVIZIO!$A$2)),MONTH(INDEX(Tendina_Data,SERVIZIO!$A$2)),1),"Settore",INDEX(Tendina_Settori,SERVIZIO!$A$3)),"")),"")</f>
        <v/>
      </c>
      <c r="AH746" s="31" t="str">
        <f ca="1">IF(AG746&lt;&gt;"",AG746-(COUNTIF($AG$4:AG746,AG746)/10000),"")</f>
        <v/>
      </c>
      <c r="AI746" s="31" t="str">
        <f t="shared" ca="1" si="35"/>
        <v/>
      </c>
      <c r="AJ746" s="31"/>
      <c r="AK746" s="31">
        <v>743</v>
      </c>
      <c r="AL746" s="31" t="str">
        <f t="shared" ca="1" si="33"/>
        <v/>
      </c>
      <c r="AM746" s="31" t="str">
        <f t="shared" ca="1" si="34"/>
        <v/>
      </c>
      <c r="AN746" s="31" t="str">
        <f ca="1">IF(INDEX(Tendina_Brand_per_Settore,SERVIZIO!$A$4)=$AL746,$AM746,"")</f>
        <v/>
      </c>
    </row>
    <row r="747" spans="33:40" x14ac:dyDescent="0.25">
      <c r="AG747" s="31" t="str">
        <f ca="1">IFERROR(IF(SERVIZIO!$A$3=1,IF(GETPIVOTDATA(CONCATENATE(INDEX(Tendina_Indicatori_Grafico,SERVIZIO!$A$1)),$A$1,"Brand",$A747,"Data",DATE(YEAR(INDEX(Tendina_Data,SERVIZIO!$A$2)),MONTH(INDEX(Tendina_Data,SERVIZIO!$A$2)),1),"Settore",$B747)&lt;&gt;"",GETPIVOTDATA(CONCATENATE(INDEX(Tendina_Indicatori_Grafico,SERVIZIO!$A$1)),$A$1,"Brand",$A747,"Data",DATE(YEAR(INDEX(Tendina_Data,SERVIZIO!$A$2)),MONTH(INDEX(Tendina_Data,SERVIZIO!$A$2)),1),"Settore",$B747),""),IF(AND(GETPIVOTDATA(CONCATENATE(INDEX(Tendina_Indicatori_Grafico,SERVIZIO!$A$1)),$A$1,"Brand",$A747,"Data",DATE(YEAR(INDEX(Tendina_Data,SERVIZIO!$A$2)),MONTH(INDEX(Tendina_Data,SERVIZIO!$A$2)),1),"Settore",INDEX(Tendina_Settori,SERVIZIO!$A$3))&lt;&gt;"",INDEX(Tendina_Settori,SERVIZIO!$A$3)=$B747)=TRUE,GETPIVOTDATA(CONCATENATE(INDEX(Tendina_Indicatori_Grafico,SERVIZIO!$A$1)),$A$1,"Brand",$A747,"Data",DATE(YEAR(INDEX(Tendina_Data,SERVIZIO!$A$2)),MONTH(INDEX(Tendina_Data,SERVIZIO!$A$2)),1),"Settore",INDEX(Tendina_Settori,SERVIZIO!$A$3)),"")),"")</f>
        <v/>
      </c>
      <c r="AH747" s="31" t="str">
        <f ca="1">IF(AG747&lt;&gt;"",AG747-(COUNTIF($AG$4:AG747,AG747)/10000),"")</f>
        <v/>
      </c>
      <c r="AI747" s="31" t="str">
        <f t="shared" ca="1" si="35"/>
        <v/>
      </c>
      <c r="AJ747" s="31"/>
      <c r="AK747" s="31">
        <v>744</v>
      </c>
      <c r="AL747" s="31" t="str">
        <f t="shared" ca="1" si="33"/>
        <v/>
      </c>
      <c r="AM747" s="31" t="str">
        <f t="shared" ca="1" si="34"/>
        <v/>
      </c>
      <c r="AN747" s="31" t="str">
        <f ca="1">IF(INDEX(Tendina_Brand_per_Settore,SERVIZIO!$A$4)=$AL747,$AM747,"")</f>
        <v/>
      </c>
    </row>
    <row r="748" spans="33:40" x14ac:dyDescent="0.25">
      <c r="AG748" s="31" t="str">
        <f ca="1">IFERROR(IF(SERVIZIO!$A$3=1,IF(GETPIVOTDATA(CONCATENATE(INDEX(Tendina_Indicatori_Grafico,SERVIZIO!$A$1)),$A$1,"Brand",$A748,"Data",DATE(YEAR(INDEX(Tendina_Data,SERVIZIO!$A$2)),MONTH(INDEX(Tendina_Data,SERVIZIO!$A$2)),1),"Settore",$B748)&lt;&gt;"",GETPIVOTDATA(CONCATENATE(INDEX(Tendina_Indicatori_Grafico,SERVIZIO!$A$1)),$A$1,"Brand",$A748,"Data",DATE(YEAR(INDEX(Tendina_Data,SERVIZIO!$A$2)),MONTH(INDEX(Tendina_Data,SERVIZIO!$A$2)),1),"Settore",$B748),""),IF(AND(GETPIVOTDATA(CONCATENATE(INDEX(Tendina_Indicatori_Grafico,SERVIZIO!$A$1)),$A$1,"Brand",$A748,"Data",DATE(YEAR(INDEX(Tendina_Data,SERVIZIO!$A$2)),MONTH(INDEX(Tendina_Data,SERVIZIO!$A$2)),1),"Settore",INDEX(Tendina_Settori,SERVIZIO!$A$3))&lt;&gt;"",INDEX(Tendina_Settori,SERVIZIO!$A$3)=$B748)=TRUE,GETPIVOTDATA(CONCATENATE(INDEX(Tendina_Indicatori_Grafico,SERVIZIO!$A$1)),$A$1,"Brand",$A748,"Data",DATE(YEAR(INDEX(Tendina_Data,SERVIZIO!$A$2)),MONTH(INDEX(Tendina_Data,SERVIZIO!$A$2)),1),"Settore",INDEX(Tendina_Settori,SERVIZIO!$A$3)),"")),"")</f>
        <v/>
      </c>
      <c r="AH748" s="31" t="str">
        <f ca="1">IF(AG748&lt;&gt;"",AG748-(COUNTIF($AG$4:AG748,AG748)/10000),"")</f>
        <v/>
      </c>
      <c r="AI748" s="31" t="str">
        <f t="shared" ca="1" si="35"/>
        <v/>
      </c>
      <c r="AJ748" s="31"/>
      <c r="AK748" s="31">
        <v>745</v>
      </c>
      <c r="AL748" s="31" t="str">
        <f t="shared" ca="1" si="33"/>
        <v/>
      </c>
      <c r="AM748" s="31" t="str">
        <f t="shared" ca="1" si="34"/>
        <v/>
      </c>
      <c r="AN748" s="31" t="str">
        <f ca="1">IF(INDEX(Tendina_Brand_per_Settore,SERVIZIO!$A$4)=$AL748,$AM748,"")</f>
        <v/>
      </c>
    </row>
    <row r="749" spans="33:40" x14ac:dyDescent="0.25">
      <c r="AG749" s="31" t="str">
        <f ca="1">IFERROR(IF(SERVIZIO!$A$3=1,IF(GETPIVOTDATA(CONCATENATE(INDEX(Tendina_Indicatori_Grafico,SERVIZIO!$A$1)),$A$1,"Brand",$A749,"Data",DATE(YEAR(INDEX(Tendina_Data,SERVIZIO!$A$2)),MONTH(INDEX(Tendina_Data,SERVIZIO!$A$2)),1),"Settore",$B749)&lt;&gt;"",GETPIVOTDATA(CONCATENATE(INDEX(Tendina_Indicatori_Grafico,SERVIZIO!$A$1)),$A$1,"Brand",$A749,"Data",DATE(YEAR(INDEX(Tendina_Data,SERVIZIO!$A$2)),MONTH(INDEX(Tendina_Data,SERVIZIO!$A$2)),1),"Settore",$B749),""),IF(AND(GETPIVOTDATA(CONCATENATE(INDEX(Tendina_Indicatori_Grafico,SERVIZIO!$A$1)),$A$1,"Brand",$A749,"Data",DATE(YEAR(INDEX(Tendina_Data,SERVIZIO!$A$2)),MONTH(INDEX(Tendina_Data,SERVIZIO!$A$2)),1),"Settore",INDEX(Tendina_Settori,SERVIZIO!$A$3))&lt;&gt;"",INDEX(Tendina_Settori,SERVIZIO!$A$3)=$B749)=TRUE,GETPIVOTDATA(CONCATENATE(INDEX(Tendina_Indicatori_Grafico,SERVIZIO!$A$1)),$A$1,"Brand",$A749,"Data",DATE(YEAR(INDEX(Tendina_Data,SERVIZIO!$A$2)),MONTH(INDEX(Tendina_Data,SERVIZIO!$A$2)),1),"Settore",INDEX(Tendina_Settori,SERVIZIO!$A$3)),"")),"")</f>
        <v/>
      </c>
      <c r="AH749" s="31" t="str">
        <f ca="1">IF(AG749&lt;&gt;"",AG749-(COUNTIF($AG$4:AG749,AG749)/10000),"")</f>
        <v/>
      </c>
      <c r="AI749" s="31" t="str">
        <f t="shared" ca="1" si="35"/>
        <v/>
      </c>
      <c r="AJ749" s="31"/>
      <c r="AK749" s="31">
        <v>746</v>
      </c>
      <c r="AL749" s="31" t="str">
        <f t="shared" ca="1" si="33"/>
        <v/>
      </c>
      <c r="AM749" s="31" t="str">
        <f t="shared" ca="1" si="34"/>
        <v/>
      </c>
      <c r="AN749" s="31" t="str">
        <f ca="1">IF(INDEX(Tendina_Brand_per_Settore,SERVIZIO!$A$4)=$AL749,$AM749,"")</f>
        <v/>
      </c>
    </row>
    <row r="750" spans="33:40" x14ac:dyDescent="0.25">
      <c r="AG750" s="31" t="str">
        <f ca="1">IFERROR(IF(SERVIZIO!$A$3=1,IF(GETPIVOTDATA(CONCATENATE(INDEX(Tendina_Indicatori_Grafico,SERVIZIO!$A$1)),$A$1,"Brand",$A750,"Data",DATE(YEAR(INDEX(Tendina_Data,SERVIZIO!$A$2)),MONTH(INDEX(Tendina_Data,SERVIZIO!$A$2)),1),"Settore",$B750)&lt;&gt;"",GETPIVOTDATA(CONCATENATE(INDEX(Tendina_Indicatori_Grafico,SERVIZIO!$A$1)),$A$1,"Brand",$A750,"Data",DATE(YEAR(INDEX(Tendina_Data,SERVIZIO!$A$2)),MONTH(INDEX(Tendina_Data,SERVIZIO!$A$2)),1),"Settore",$B750),""),IF(AND(GETPIVOTDATA(CONCATENATE(INDEX(Tendina_Indicatori_Grafico,SERVIZIO!$A$1)),$A$1,"Brand",$A750,"Data",DATE(YEAR(INDEX(Tendina_Data,SERVIZIO!$A$2)),MONTH(INDEX(Tendina_Data,SERVIZIO!$A$2)),1),"Settore",INDEX(Tendina_Settori,SERVIZIO!$A$3))&lt;&gt;"",INDEX(Tendina_Settori,SERVIZIO!$A$3)=$B750)=TRUE,GETPIVOTDATA(CONCATENATE(INDEX(Tendina_Indicatori_Grafico,SERVIZIO!$A$1)),$A$1,"Brand",$A750,"Data",DATE(YEAR(INDEX(Tendina_Data,SERVIZIO!$A$2)),MONTH(INDEX(Tendina_Data,SERVIZIO!$A$2)),1),"Settore",INDEX(Tendina_Settori,SERVIZIO!$A$3)),"")),"")</f>
        <v/>
      </c>
      <c r="AH750" s="31" t="str">
        <f ca="1">IF(AG750&lt;&gt;"",AG750-(COUNTIF($AG$4:AG750,AG750)/10000),"")</f>
        <v/>
      </c>
      <c r="AI750" s="31" t="str">
        <f t="shared" ca="1" si="35"/>
        <v/>
      </c>
      <c r="AJ750" s="31"/>
      <c r="AK750" s="31">
        <v>747</v>
      </c>
      <c r="AL750" s="31" t="str">
        <f t="shared" ca="1" si="33"/>
        <v/>
      </c>
      <c r="AM750" s="31" t="str">
        <f t="shared" ca="1" si="34"/>
        <v/>
      </c>
      <c r="AN750" s="31" t="str">
        <f ca="1">IF(INDEX(Tendina_Brand_per_Settore,SERVIZIO!$A$4)=$AL750,$AM750,"")</f>
        <v/>
      </c>
    </row>
    <row r="751" spans="33:40" x14ac:dyDescent="0.25">
      <c r="AG751" s="31" t="str">
        <f ca="1">IFERROR(IF(SERVIZIO!$A$3=1,IF(GETPIVOTDATA(CONCATENATE(INDEX(Tendina_Indicatori_Grafico,SERVIZIO!$A$1)),$A$1,"Brand",$A751,"Data",DATE(YEAR(INDEX(Tendina_Data,SERVIZIO!$A$2)),MONTH(INDEX(Tendina_Data,SERVIZIO!$A$2)),1),"Settore",$B751)&lt;&gt;"",GETPIVOTDATA(CONCATENATE(INDEX(Tendina_Indicatori_Grafico,SERVIZIO!$A$1)),$A$1,"Brand",$A751,"Data",DATE(YEAR(INDEX(Tendina_Data,SERVIZIO!$A$2)),MONTH(INDEX(Tendina_Data,SERVIZIO!$A$2)),1),"Settore",$B751),""),IF(AND(GETPIVOTDATA(CONCATENATE(INDEX(Tendina_Indicatori_Grafico,SERVIZIO!$A$1)),$A$1,"Brand",$A751,"Data",DATE(YEAR(INDEX(Tendina_Data,SERVIZIO!$A$2)),MONTH(INDEX(Tendina_Data,SERVIZIO!$A$2)),1),"Settore",INDEX(Tendina_Settori,SERVIZIO!$A$3))&lt;&gt;"",INDEX(Tendina_Settori,SERVIZIO!$A$3)=$B751)=TRUE,GETPIVOTDATA(CONCATENATE(INDEX(Tendina_Indicatori_Grafico,SERVIZIO!$A$1)),$A$1,"Brand",$A751,"Data",DATE(YEAR(INDEX(Tendina_Data,SERVIZIO!$A$2)),MONTH(INDEX(Tendina_Data,SERVIZIO!$A$2)),1),"Settore",INDEX(Tendina_Settori,SERVIZIO!$A$3)),"")),"")</f>
        <v/>
      </c>
      <c r="AH751" s="31" t="str">
        <f ca="1">IF(AG751&lt;&gt;"",AG751-(COUNTIF($AG$4:AG751,AG751)/10000),"")</f>
        <v/>
      </c>
      <c r="AI751" s="31" t="str">
        <f t="shared" ca="1" si="35"/>
        <v/>
      </c>
      <c r="AJ751" s="31"/>
      <c r="AK751" s="31">
        <v>748</v>
      </c>
      <c r="AL751" s="31" t="str">
        <f t="shared" ca="1" si="33"/>
        <v/>
      </c>
      <c r="AM751" s="31" t="str">
        <f t="shared" ca="1" si="34"/>
        <v/>
      </c>
      <c r="AN751" s="31" t="str">
        <f ca="1">IF(INDEX(Tendina_Brand_per_Settore,SERVIZIO!$A$4)=$AL751,$AM751,"")</f>
        <v/>
      </c>
    </row>
    <row r="752" spans="33:40" x14ac:dyDescent="0.25">
      <c r="AG752" s="31" t="str">
        <f ca="1">IFERROR(IF(SERVIZIO!$A$3=1,IF(GETPIVOTDATA(CONCATENATE(INDEX(Tendina_Indicatori_Grafico,SERVIZIO!$A$1)),$A$1,"Brand",$A752,"Data",DATE(YEAR(INDEX(Tendina_Data,SERVIZIO!$A$2)),MONTH(INDEX(Tendina_Data,SERVIZIO!$A$2)),1),"Settore",$B752)&lt;&gt;"",GETPIVOTDATA(CONCATENATE(INDEX(Tendina_Indicatori_Grafico,SERVIZIO!$A$1)),$A$1,"Brand",$A752,"Data",DATE(YEAR(INDEX(Tendina_Data,SERVIZIO!$A$2)),MONTH(INDEX(Tendina_Data,SERVIZIO!$A$2)),1),"Settore",$B752),""),IF(AND(GETPIVOTDATA(CONCATENATE(INDEX(Tendina_Indicatori_Grafico,SERVIZIO!$A$1)),$A$1,"Brand",$A752,"Data",DATE(YEAR(INDEX(Tendina_Data,SERVIZIO!$A$2)),MONTH(INDEX(Tendina_Data,SERVIZIO!$A$2)),1),"Settore",INDEX(Tendina_Settori,SERVIZIO!$A$3))&lt;&gt;"",INDEX(Tendina_Settori,SERVIZIO!$A$3)=$B752)=TRUE,GETPIVOTDATA(CONCATENATE(INDEX(Tendina_Indicatori_Grafico,SERVIZIO!$A$1)),$A$1,"Brand",$A752,"Data",DATE(YEAR(INDEX(Tendina_Data,SERVIZIO!$A$2)),MONTH(INDEX(Tendina_Data,SERVIZIO!$A$2)),1),"Settore",INDEX(Tendina_Settori,SERVIZIO!$A$3)),"")),"")</f>
        <v/>
      </c>
      <c r="AH752" s="31" t="str">
        <f ca="1">IF(AG752&lt;&gt;"",AG752-(COUNTIF($AG$4:AG752,AG752)/10000),"")</f>
        <v/>
      </c>
      <c r="AI752" s="31" t="str">
        <f t="shared" ca="1" si="35"/>
        <v/>
      </c>
      <c r="AJ752" s="31"/>
      <c r="AK752" s="31">
        <v>749</v>
      </c>
      <c r="AL752" s="31" t="str">
        <f t="shared" ca="1" si="33"/>
        <v/>
      </c>
      <c r="AM752" s="31" t="str">
        <f t="shared" ca="1" si="34"/>
        <v/>
      </c>
      <c r="AN752" s="31" t="str">
        <f ca="1">IF(INDEX(Tendina_Brand_per_Settore,SERVIZIO!$A$4)=$AL752,$AM752,"")</f>
        <v/>
      </c>
    </row>
    <row r="753" spans="33:40" x14ac:dyDescent="0.25">
      <c r="AG753" s="31" t="str">
        <f ca="1">IFERROR(IF(SERVIZIO!$A$3=1,IF(GETPIVOTDATA(CONCATENATE(INDEX(Tendina_Indicatori_Grafico,SERVIZIO!$A$1)),$A$1,"Brand",$A753,"Data",DATE(YEAR(INDEX(Tendina_Data,SERVIZIO!$A$2)),MONTH(INDEX(Tendina_Data,SERVIZIO!$A$2)),1),"Settore",$B753)&lt;&gt;"",GETPIVOTDATA(CONCATENATE(INDEX(Tendina_Indicatori_Grafico,SERVIZIO!$A$1)),$A$1,"Brand",$A753,"Data",DATE(YEAR(INDEX(Tendina_Data,SERVIZIO!$A$2)),MONTH(INDEX(Tendina_Data,SERVIZIO!$A$2)),1),"Settore",$B753),""),IF(AND(GETPIVOTDATA(CONCATENATE(INDEX(Tendina_Indicatori_Grafico,SERVIZIO!$A$1)),$A$1,"Brand",$A753,"Data",DATE(YEAR(INDEX(Tendina_Data,SERVIZIO!$A$2)),MONTH(INDEX(Tendina_Data,SERVIZIO!$A$2)),1),"Settore",INDEX(Tendina_Settori,SERVIZIO!$A$3))&lt;&gt;"",INDEX(Tendina_Settori,SERVIZIO!$A$3)=$B753)=TRUE,GETPIVOTDATA(CONCATENATE(INDEX(Tendina_Indicatori_Grafico,SERVIZIO!$A$1)),$A$1,"Brand",$A753,"Data",DATE(YEAR(INDEX(Tendina_Data,SERVIZIO!$A$2)),MONTH(INDEX(Tendina_Data,SERVIZIO!$A$2)),1),"Settore",INDEX(Tendina_Settori,SERVIZIO!$A$3)),"")),"")</f>
        <v/>
      </c>
      <c r="AH753" s="31" t="str">
        <f ca="1">IF(AG753&lt;&gt;"",AG753-(COUNTIF($AG$4:AG753,AG753)/10000),"")</f>
        <v/>
      </c>
      <c r="AI753" s="31" t="str">
        <f t="shared" ca="1" si="35"/>
        <v/>
      </c>
      <c r="AJ753" s="31"/>
      <c r="AK753" s="31">
        <v>750</v>
      </c>
      <c r="AL753" s="31" t="str">
        <f t="shared" ca="1" si="33"/>
        <v/>
      </c>
      <c r="AM753" s="31" t="str">
        <f t="shared" ca="1" si="34"/>
        <v/>
      </c>
      <c r="AN753" s="31" t="str">
        <f ca="1">IF(INDEX(Tendina_Brand_per_Settore,SERVIZIO!$A$4)=$AL753,$AM753,"")</f>
        <v/>
      </c>
    </row>
    <row r="754" spans="33:40" x14ac:dyDescent="0.25">
      <c r="AG754" s="31" t="str">
        <f ca="1">IFERROR(IF(SERVIZIO!$A$3=1,IF(GETPIVOTDATA(CONCATENATE(INDEX(Tendina_Indicatori_Grafico,SERVIZIO!$A$1)),$A$1,"Brand",$A754,"Data",DATE(YEAR(INDEX(Tendina_Data,SERVIZIO!$A$2)),MONTH(INDEX(Tendina_Data,SERVIZIO!$A$2)),1),"Settore",$B754)&lt;&gt;"",GETPIVOTDATA(CONCATENATE(INDEX(Tendina_Indicatori_Grafico,SERVIZIO!$A$1)),$A$1,"Brand",$A754,"Data",DATE(YEAR(INDEX(Tendina_Data,SERVIZIO!$A$2)),MONTH(INDEX(Tendina_Data,SERVIZIO!$A$2)),1),"Settore",$B754),""),IF(AND(GETPIVOTDATA(CONCATENATE(INDEX(Tendina_Indicatori_Grafico,SERVIZIO!$A$1)),$A$1,"Brand",$A754,"Data",DATE(YEAR(INDEX(Tendina_Data,SERVIZIO!$A$2)),MONTH(INDEX(Tendina_Data,SERVIZIO!$A$2)),1),"Settore",INDEX(Tendina_Settori,SERVIZIO!$A$3))&lt;&gt;"",INDEX(Tendina_Settori,SERVIZIO!$A$3)=$B754)=TRUE,GETPIVOTDATA(CONCATENATE(INDEX(Tendina_Indicatori_Grafico,SERVIZIO!$A$1)),$A$1,"Brand",$A754,"Data",DATE(YEAR(INDEX(Tendina_Data,SERVIZIO!$A$2)),MONTH(INDEX(Tendina_Data,SERVIZIO!$A$2)),1),"Settore",INDEX(Tendina_Settori,SERVIZIO!$A$3)),"")),"")</f>
        <v/>
      </c>
      <c r="AH754" s="31" t="str">
        <f ca="1">IF(AG754&lt;&gt;"",AG754-(COUNTIF($AG$4:AG754,AG754)/10000),"")</f>
        <v/>
      </c>
      <c r="AI754" s="31" t="str">
        <f t="shared" ca="1" si="35"/>
        <v/>
      </c>
      <c r="AJ754" s="31"/>
      <c r="AK754" s="31">
        <v>751</v>
      </c>
      <c r="AL754" s="31" t="str">
        <f t="shared" ca="1" si="33"/>
        <v/>
      </c>
      <c r="AM754" s="31" t="str">
        <f t="shared" ca="1" si="34"/>
        <v/>
      </c>
      <c r="AN754" s="31" t="str">
        <f ca="1">IF(INDEX(Tendina_Brand_per_Settore,SERVIZIO!$A$4)=$AL754,$AM754,"")</f>
        <v/>
      </c>
    </row>
    <row r="755" spans="33:40" x14ac:dyDescent="0.25">
      <c r="AG755" s="31" t="str">
        <f ca="1">IFERROR(IF(SERVIZIO!$A$3=1,IF(GETPIVOTDATA(CONCATENATE(INDEX(Tendina_Indicatori_Grafico,SERVIZIO!$A$1)),$A$1,"Brand",$A755,"Data",DATE(YEAR(INDEX(Tendina_Data,SERVIZIO!$A$2)),MONTH(INDEX(Tendina_Data,SERVIZIO!$A$2)),1),"Settore",$B755)&lt;&gt;"",GETPIVOTDATA(CONCATENATE(INDEX(Tendina_Indicatori_Grafico,SERVIZIO!$A$1)),$A$1,"Brand",$A755,"Data",DATE(YEAR(INDEX(Tendina_Data,SERVIZIO!$A$2)),MONTH(INDEX(Tendina_Data,SERVIZIO!$A$2)),1),"Settore",$B755),""),IF(AND(GETPIVOTDATA(CONCATENATE(INDEX(Tendina_Indicatori_Grafico,SERVIZIO!$A$1)),$A$1,"Brand",$A755,"Data",DATE(YEAR(INDEX(Tendina_Data,SERVIZIO!$A$2)),MONTH(INDEX(Tendina_Data,SERVIZIO!$A$2)),1),"Settore",INDEX(Tendina_Settori,SERVIZIO!$A$3))&lt;&gt;"",INDEX(Tendina_Settori,SERVIZIO!$A$3)=$B755)=TRUE,GETPIVOTDATA(CONCATENATE(INDEX(Tendina_Indicatori_Grafico,SERVIZIO!$A$1)),$A$1,"Brand",$A755,"Data",DATE(YEAR(INDEX(Tendina_Data,SERVIZIO!$A$2)),MONTH(INDEX(Tendina_Data,SERVIZIO!$A$2)),1),"Settore",INDEX(Tendina_Settori,SERVIZIO!$A$3)),"")),"")</f>
        <v/>
      </c>
      <c r="AH755" s="31" t="str">
        <f ca="1">IF(AG755&lt;&gt;"",AG755-(COUNTIF($AG$4:AG755,AG755)/10000),"")</f>
        <v/>
      </c>
      <c r="AI755" s="31" t="str">
        <f t="shared" ca="1" si="35"/>
        <v/>
      </c>
      <c r="AJ755" s="31"/>
      <c r="AK755" s="31">
        <v>752</v>
      </c>
      <c r="AL755" s="31" t="str">
        <f t="shared" ca="1" si="33"/>
        <v/>
      </c>
      <c r="AM755" s="31" t="str">
        <f t="shared" ca="1" si="34"/>
        <v/>
      </c>
      <c r="AN755" s="31" t="str">
        <f ca="1">IF(INDEX(Tendina_Brand_per_Settore,SERVIZIO!$A$4)=$AL755,$AM755,"")</f>
        <v/>
      </c>
    </row>
    <row r="756" spans="33:40" x14ac:dyDescent="0.25">
      <c r="AG756" s="31" t="str">
        <f ca="1">IFERROR(IF(SERVIZIO!$A$3=1,IF(GETPIVOTDATA(CONCATENATE(INDEX(Tendina_Indicatori_Grafico,SERVIZIO!$A$1)),$A$1,"Brand",$A756,"Data",DATE(YEAR(INDEX(Tendina_Data,SERVIZIO!$A$2)),MONTH(INDEX(Tendina_Data,SERVIZIO!$A$2)),1),"Settore",$B756)&lt;&gt;"",GETPIVOTDATA(CONCATENATE(INDEX(Tendina_Indicatori_Grafico,SERVIZIO!$A$1)),$A$1,"Brand",$A756,"Data",DATE(YEAR(INDEX(Tendina_Data,SERVIZIO!$A$2)),MONTH(INDEX(Tendina_Data,SERVIZIO!$A$2)),1),"Settore",$B756),""),IF(AND(GETPIVOTDATA(CONCATENATE(INDEX(Tendina_Indicatori_Grafico,SERVIZIO!$A$1)),$A$1,"Brand",$A756,"Data",DATE(YEAR(INDEX(Tendina_Data,SERVIZIO!$A$2)),MONTH(INDEX(Tendina_Data,SERVIZIO!$A$2)),1),"Settore",INDEX(Tendina_Settori,SERVIZIO!$A$3))&lt;&gt;"",INDEX(Tendina_Settori,SERVIZIO!$A$3)=$B756)=TRUE,GETPIVOTDATA(CONCATENATE(INDEX(Tendina_Indicatori_Grafico,SERVIZIO!$A$1)),$A$1,"Brand",$A756,"Data",DATE(YEAR(INDEX(Tendina_Data,SERVIZIO!$A$2)),MONTH(INDEX(Tendina_Data,SERVIZIO!$A$2)),1),"Settore",INDEX(Tendina_Settori,SERVIZIO!$A$3)),"")),"")</f>
        <v/>
      </c>
      <c r="AH756" s="31" t="str">
        <f ca="1">IF(AG756&lt;&gt;"",AG756-(COUNTIF($AG$4:AG756,AG756)/10000),"")</f>
        <v/>
      </c>
      <c r="AI756" s="31" t="str">
        <f t="shared" ca="1" si="35"/>
        <v/>
      </c>
      <c r="AJ756" s="31"/>
      <c r="AK756" s="31">
        <v>753</v>
      </c>
      <c r="AL756" s="31" t="str">
        <f t="shared" ca="1" si="33"/>
        <v/>
      </c>
      <c r="AM756" s="31" t="str">
        <f t="shared" ca="1" si="34"/>
        <v/>
      </c>
      <c r="AN756" s="31" t="str">
        <f ca="1">IF(INDEX(Tendina_Brand_per_Settore,SERVIZIO!$A$4)=$AL756,$AM756,"")</f>
        <v/>
      </c>
    </row>
    <row r="757" spans="33:40" x14ac:dyDescent="0.25">
      <c r="AG757" s="31" t="str">
        <f ca="1">IFERROR(IF(SERVIZIO!$A$3=1,IF(GETPIVOTDATA(CONCATENATE(INDEX(Tendina_Indicatori_Grafico,SERVIZIO!$A$1)),$A$1,"Brand",$A757,"Data",DATE(YEAR(INDEX(Tendina_Data,SERVIZIO!$A$2)),MONTH(INDEX(Tendina_Data,SERVIZIO!$A$2)),1),"Settore",$B757)&lt;&gt;"",GETPIVOTDATA(CONCATENATE(INDEX(Tendina_Indicatori_Grafico,SERVIZIO!$A$1)),$A$1,"Brand",$A757,"Data",DATE(YEAR(INDEX(Tendina_Data,SERVIZIO!$A$2)),MONTH(INDEX(Tendina_Data,SERVIZIO!$A$2)),1),"Settore",$B757),""),IF(AND(GETPIVOTDATA(CONCATENATE(INDEX(Tendina_Indicatori_Grafico,SERVIZIO!$A$1)),$A$1,"Brand",$A757,"Data",DATE(YEAR(INDEX(Tendina_Data,SERVIZIO!$A$2)),MONTH(INDEX(Tendina_Data,SERVIZIO!$A$2)),1),"Settore",INDEX(Tendina_Settori,SERVIZIO!$A$3))&lt;&gt;"",INDEX(Tendina_Settori,SERVIZIO!$A$3)=$B757)=TRUE,GETPIVOTDATA(CONCATENATE(INDEX(Tendina_Indicatori_Grafico,SERVIZIO!$A$1)),$A$1,"Brand",$A757,"Data",DATE(YEAR(INDEX(Tendina_Data,SERVIZIO!$A$2)),MONTH(INDEX(Tendina_Data,SERVIZIO!$A$2)),1),"Settore",INDEX(Tendina_Settori,SERVIZIO!$A$3)),"")),"")</f>
        <v/>
      </c>
      <c r="AH757" s="31" t="str">
        <f ca="1">IF(AG757&lt;&gt;"",AG757-(COUNTIF($AG$4:AG757,AG757)/10000),"")</f>
        <v/>
      </c>
      <c r="AI757" s="31" t="str">
        <f t="shared" ca="1" si="35"/>
        <v/>
      </c>
      <c r="AJ757" s="31"/>
      <c r="AK757" s="31">
        <v>754</v>
      </c>
      <c r="AL757" s="31" t="str">
        <f t="shared" ca="1" si="33"/>
        <v/>
      </c>
      <c r="AM757" s="31" t="str">
        <f t="shared" ca="1" si="34"/>
        <v/>
      </c>
      <c r="AN757" s="31" t="str">
        <f ca="1">IF(INDEX(Tendina_Brand_per_Settore,SERVIZIO!$A$4)=$AL757,$AM757,"")</f>
        <v/>
      </c>
    </row>
    <row r="758" spans="33:40" x14ac:dyDescent="0.25">
      <c r="AG758" s="31" t="str">
        <f ca="1">IFERROR(IF(SERVIZIO!$A$3=1,IF(GETPIVOTDATA(CONCATENATE(INDEX(Tendina_Indicatori_Grafico,SERVIZIO!$A$1)),$A$1,"Brand",$A758,"Data",DATE(YEAR(INDEX(Tendina_Data,SERVIZIO!$A$2)),MONTH(INDEX(Tendina_Data,SERVIZIO!$A$2)),1),"Settore",$B758)&lt;&gt;"",GETPIVOTDATA(CONCATENATE(INDEX(Tendina_Indicatori_Grafico,SERVIZIO!$A$1)),$A$1,"Brand",$A758,"Data",DATE(YEAR(INDEX(Tendina_Data,SERVIZIO!$A$2)),MONTH(INDEX(Tendina_Data,SERVIZIO!$A$2)),1),"Settore",$B758),""),IF(AND(GETPIVOTDATA(CONCATENATE(INDEX(Tendina_Indicatori_Grafico,SERVIZIO!$A$1)),$A$1,"Brand",$A758,"Data",DATE(YEAR(INDEX(Tendina_Data,SERVIZIO!$A$2)),MONTH(INDEX(Tendina_Data,SERVIZIO!$A$2)),1),"Settore",INDEX(Tendina_Settori,SERVIZIO!$A$3))&lt;&gt;"",INDEX(Tendina_Settori,SERVIZIO!$A$3)=$B758)=TRUE,GETPIVOTDATA(CONCATENATE(INDEX(Tendina_Indicatori_Grafico,SERVIZIO!$A$1)),$A$1,"Brand",$A758,"Data",DATE(YEAR(INDEX(Tendina_Data,SERVIZIO!$A$2)),MONTH(INDEX(Tendina_Data,SERVIZIO!$A$2)),1),"Settore",INDEX(Tendina_Settori,SERVIZIO!$A$3)),"")),"")</f>
        <v/>
      </c>
      <c r="AH758" s="31" t="str">
        <f ca="1">IF(AG758&lt;&gt;"",AG758-(COUNTIF($AG$4:AG758,AG758)/10000),"")</f>
        <v/>
      </c>
      <c r="AI758" s="31" t="str">
        <f t="shared" ca="1" si="35"/>
        <v/>
      </c>
      <c r="AJ758" s="31"/>
      <c r="AK758" s="31">
        <v>755</v>
      </c>
      <c r="AL758" s="31" t="str">
        <f t="shared" ca="1" si="33"/>
        <v/>
      </c>
      <c r="AM758" s="31" t="str">
        <f t="shared" ca="1" si="34"/>
        <v/>
      </c>
      <c r="AN758" s="31" t="str">
        <f ca="1">IF(INDEX(Tendina_Brand_per_Settore,SERVIZIO!$A$4)=$AL758,$AM758,"")</f>
        <v/>
      </c>
    </row>
    <row r="759" spans="33:40" x14ac:dyDescent="0.25">
      <c r="AG759" s="31" t="str">
        <f ca="1">IFERROR(IF(SERVIZIO!$A$3=1,IF(GETPIVOTDATA(CONCATENATE(INDEX(Tendina_Indicatori_Grafico,SERVIZIO!$A$1)),$A$1,"Brand",$A759,"Data",DATE(YEAR(INDEX(Tendina_Data,SERVIZIO!$A$2)),MONTH(INDEX(Tendina_Data,SERVIZIO!$A$2)),1),"Settore",$B759)&lt;&gt;"",GETPIVOTDATA(CONCATENATE(INDEX(Tendina_Indicatori_Grafico,SERVIZIO!$A$1)),$A$1,"Brand",$A759,"Data",DATE(YEAR(INDEX(Tendina_Data,SERVIZIO!$A$2)),MONTH(INDEX(Tendina_Data,SERVIZIO!$A$2)),1),"Settore",$B759),""),IF(AND(GETPIVOTDATA(CONCATENATE(INDEX(Tendina_Indicatori_Grafico,SERVIZIO!$A$1)),$A$1,"Brand",$A759,"Data",DATE(YEAR(INDEX(Tendina_Data,SERVIZIO!$A$2)),MONTH(INDEX(Tendina_Data,SERVIZIO!$A$2)),1),"Settore",INDEX(Tendina_Settori,SERVIZIO!$A$3))&lt;&gt;"",INDEX(Tendina_Settori,SERVIZIO!$A$3)=$B759)=TRUE,GETPIVOTDATA(CONCATENATE(INDEX(Tendina_Indicatori_Grafico,SERVIZIO!$A$1)),$A$1,"Brand",$A759,"Data",DATE(YEAR(INDEX(Tendina_Data,SERVIZIO!$A$2)),MONTH(INDEX(Tendina_Data,SERVIZIO!$A$2)),1),"Settore",INDEX(Tendina_Settori,SERVIZIO!$A$3)),"")),"")</f>
        <v/>
      </c>
      <c r="AH759" s="31" t="str">
        <f ca="1">IF(AG759&lt;&gt;"",AG759-(COUNTIF($AG$4:AG759,AG759)/10000),"")</f>
        <v/>
      </c>
      <c r="AI759" s="31" t="str">
        <f t="shared" ca="1" si="35"/>
        <v/>
      </c>
      <c r="AJ759" s="31"/>
      <c r="AK759" s="31">
        <v>756</v>
      </c>
      <c r="AL759" s="31" t="str">
        <f t="shared" ca="1" si="33"/>
        <v/>
      </c>
      <c r="AM759" s="31" t="str">
        <f t="shared" ca="1" si="34"/>
        <v/>
      </c>
      <c r="AN759" s="31" t="str">
        <f ca="1">IF(INDEX(Tendina_Brand_per_Settore,SERVIZIO!$A$4)=$AL759,$AM759,"")</f>
        <v/>
      </c>
    </row>
    <row r="760" spans="33:40" x14ac:dyDescent="0.25">
      <c r="AG760" s="31" t="str">
        <f ca="1">IFERROR(IF(SERVIZIO!$A$3=1,IF(GETPIVOTDATA(CONCATENATE(INDEX(Tendina_Indicatori_Grafico,SERVIZIO!$A$1)),$A$1,"Brand",$A760,"Data",DATE(YEAR(INDEX(Tendina_Data,SERVIZIO!$A$2)),MONTH(INDEX(Tendina_Data,SERVIZIO!$A$2)),1),"Settore",$B760)&lt;&gt;"",GETPIVOTDATA(CONCATENATE(INDEX(Tendina_Indicatori_Grafico,SERVIZIO!$A$1)),$A$1,"Brand",$A760,"Data",DATE(YEAR(INDEX(Tendina_Data,SERVIZIO!$A$2)),MONTH(INDEX(Tendina_Data,SERVIZIO!$A$2)),1),"Settore",$B760),""),IF(AND(GETPIVOTDATA(CONCATENATE(INDEX(Tendina_Indicatori_Grafico,SERVIZIO!$A$1)),$A$1,"Brand",$A760,"Data",DATE(YEAR(INDEX(Tendina_Data,SERVIZIO!$A$2)),MONTH(INDEX(Tendina_Data,SERVIZIO!$A$2)),1),"Settore",INDEX(Tendina_Settori,SERVIZIO!$A$3))&lt;&gt;"",INDEX(Tendina_Settori,SERVIZIO!$A$3)=$B760)=TRUE,GETPIVOTDATA(CONCATENATE(INDEX(Tendina_Indicatori_Grafico,SERVIZIO!$A$1)),$A$1,"Brand",$A760,"Data",DATE(YEAR(INDEX(Tendina_Data,SERVIZIO!$A$2)),MONTH(INDEX(Tendina_Data,SERVIZIO!$A$2)),1),"Settore",INDEX(Tendina_Settori,SERVIZIO!$A$3)),"")),"")</f>
        <v/>
      </c>
      <c r="AH760" s="31" t="str">
        <f ca="1">IF(AG760&lt;&gt;"",AG760-(COUNTIF($AG$4:AG760,AG760)/10000),"")</f>
        <v/>
      </c>
      <c r="AI760" s="31" t="str">
        <f t="shared" ca="1" si="35"/>
        <v/>
      </c>
      <c r="AJ760" s="31"/>
      <c r="AK760" s="31">
        <v>757</v>
      </c>
      <c r="AL760" s="31" t="str">
        <f t="shared" ca="1" si="33"/>
        <v/>
      </c>
      <c r="AM760" s="31" t="str">
        <f t="shared" ca="1" si="34"/>
        <v/>
      </c>
      <c r="AN760" s="31" t="str">
        <f ca="1">IF(INDEX(Tendina_Brand_per_Settore,SERVIZIO!$A$4)=$AL760,$AM760,"")</f>
        <v/>
      </c>
    </row>
    <row r="761" spans="33:40" x14ac:dyDescent="0.25">
      <c r="AG761" s="31" t="str">
        <f ca="1">IFERROR(IF(SERVIZIO!$A$3=1,IF(GETPIVOTDATA(CONCATENATE(INDEX(Tendina_Indicatori_Grafico,SERVIZIO!$A$1)),$A$1,"Brand",$A761,"Data",DATE(YEAR(INDEX(Tendina_Data,SERVIZIO!$A$2)),MONTH(INDEX(Tendina_Data,SERVIZIO!$A$2)),1),"Settore",$B761)&lt;&gt;"",GETPIVOTDATA(CONCATENATE(INDEX(Tendina_Indicatori_Grafico,SERVIZIO!$A$1)),$A$1,"Brand",$A761,"Data",DATE(YEAR(INDEX(Tendina_Data,SERVIZIO!$A$2)),MONTH(INDEX(Tendina_Data,SERVIZIO!$A$2)),1),"Settore",$B761),""),IF(AND(GETPIVOTDATA(CONCATENATE(INDEX(Tendina_Indicatori_Grafico,SERVIZIO!$A$1)),$A$1,"Brand",$A761,"Data",DATE(YEAR(INDEX(Tendina_Data,SERVIZIO!$A$2)),MONTH(INDEX(Tendina_Data,SERVIZIO!$A$2)),1),"Settore",INDEX(Tendina_Settori,SERVIZIO!$A$3))&lt;&gt;"",INDEX(Tendina_Settori,SERVIZIO!$A$3)=$B761)=TRUE,GETPIVOTDATA(CONCATENATE(INDEX(Tendina_Indicatori_Grafico,SERVIZIO!$A$1)),$A$1,"Brand",$A761,"Data",DATE(YEAR(INDEX(Tendina_Data,SERVIZIO!$A$2)),MONTH(INDEX(Tendina_Data,SERVIZIO!$A$2)),1),"Settore",INDEX(Tendina_Settori,SERVIZIO!$A$3)),"")),"")</f>
        <v/>
      </c>
      <c r="AH761" s="31" t="str">
        <f ca="1">IF(AG761&lt;&gt;"",AG761-(COUNTIF($AG$4:AG761,AG761)/10000),"")</f>
        <v/>
      </c>
      <c r="AI761" s="31" t="str">
        <f t="shared" ca="1" si="35"/>
        <v/>
      </c>
      <c r="AJ761" s="31"/>
      <c r="AK761" s="31">
        <v>758</v>
      </c>
      <c r="AL761" s="31" t="str">
        <f t="shared" ca="1" si="33"/>
        <v/>
      </c>
      <c r="AM761" s="31" t="str">
        <f t="shared" ca="1" si="34"/>
        <v/>
      </c>
      <c r="AN761" s="31" t="str">
        <f ca="1">IF(INDEX(Tendina_Brand_per_Settore,SERVIZIO!$A$4)=$AL761,$AM761,"")</f>
        <v/>
      </c>
    </row>
    <row r="762" spans="33:40" x14ac:dyDescent="0.25">
      <c r="AG762" s="31" t="str">
        <f ca="1">IFERROR(IF(SERVIZIO!$A$3=1,IF(GETPIVOTDATA(CONCATENATE(INDEX(Tendina_Indicatori_Grafico,SERVIZIO!$A$1)),$A$1,"Brand",$A762,"Data",DATE(YEAR(INDEX(Tendina_Data,SERVIZIO!$A$2)),MONTH(INDEX(Tendina_Data,SERVIZIO!$A$2)),1),"Settore",$B762)&lt;&gt;"",GETPIVOTDATA(CONCATENATE(INDEX(Tendina_Indicatori_Grafico,SERVIZIO!$A$1)),$A$1,"Brand",$A762,"Data",DATE(YEAR(INDEX(Tendina_Data,SERVIZIO!$A$2)),MONTH(INDEX(Tendina_Data,SERVIZIO!$A$2)),1),"Settore",$B762),""),IF(AND(GETPIVOTDATA(CONCATENATE(INDEX(Tendina_Indicatori_Grafico,SERVIZIO!$A$1)),$A$1,"Brand",$A762,"Data",DATE(YEAR(INDEX(Tendina_Data,SERVIZIO!$A$2)),MONTH(INDEX(Tendina_Data,SERVIZIO!$A$2)),1),"Settore",INDEX(Tendina_Settori,SERVIZIO!$A$3))&lt;&gt;"",INDEX(Tendina_Settori,SERVIZIO!$A$3)=$B762)=TRUE,GETPIVOTDATA(CONCATENATE(INDEX(Tendina_Indicatori_Grafico,SERVIZIO!$A$1)),$A$1,"Brand",$A762,"Data",DATE(YEAR(INDEX(Tendina_Data,SERVIZIO!$A$2)),MONTH(INDEX(Tendina_Data,SERVIZIO!$A$2)),1),"Settore",INDEX(Tendina_Settori,SERVIZIO!$A$3)),"")),"")</f>
        <v/>
      </c>
      <c r="AH762" s="31" t="str">
        <f ca="1">IF(AG762&lt;&gt;"",AG762-(COUNTIF($AG$4:AG762,AG762)/10000),"")</f>
        <v/>
      </c>
      <c r="AI762" s="31" t="str">
        <f t="shared" ca="1" si="35"/>
        <v/>
      </c>
      <c r="AJ762" s="31"/>
      <c r="AK762" s="31">
        <v>759</v>
      </c>
      <c r="AL762" s="31" t="str">
        <f t="shared" ca="1" si="33"/>
        <v/>
      </c>
      <c r="AM762" s="31" t="str">
        <f t="shared" ca="1" si="34"/>
        <v/>
      </c>
      <c r="AN762" s="31" t="str">
        <f ca="1">IF(INDEX(Tendina_Brand_per_Settore,SERVIZIO!$A$4)=$AL762,$AM762,"")</f>
        <v/>
      </c>
    </row>
    <row r="763" spans="33:40" x14ac:dyDescent="0.25">
      <c r="AG763" s="31" t="str">
        <f ca="1">IFERROR(IF(SERVIZIO!$A$3=1,IF(GETPIVOTDATA(CONCATENATE(INDEX(Tendina_Indicatori_Grafico,SERVIZIO!$A$1)),$A$1,"Brand",$A763,"Data",DATE(YEAR(INDEX(Tendina_Data,SERVIZIO!$A$2)),MONTH(INDEX(Tendina_Data,SERVIZIO!$A$2)),1),"Settore",$B763)&lt;&gt;"",GETPIVOTDATA(CONCATENATE(INDEX(Tendina_Indicatori_Grafico,SERVIZIO!$A$1)),$A$1,"Brand",$A763,"Data",DATE(YEAR(INDEX(Tendina_Data,SERVIZIO!$A$2)),MONTH(INDEX(Tendina_Data,SERVIZIO!$A$2)),1),"Settore",$B763),""),IF(AND(GETPIVOTDATA(CONCATENATE(INDEX(Tendina_Indicatori_Grafico,SERVIZIO!$A$1)),$A$1,"Brand",$A763,"Data",DATE(YEAR(INDEX(Tendina_Data,SERVIZIO!$A$2)),MONTH(INDEX(Tendina_Data,SERVIZIO!$A$2)),1),"Settore",INDEX(Tendina_Settori,SERVIZIO!$A$3))&lt;&gt;"",INDEX(Tendina_Settori,SERVIZIO!$A$3)=$B763)=TRUE,GETPIVOTDATA(CONCATENATE(INDEX(Tendina_Indicatori_Grafico,SERVIZIO!$A$1)),$A$1,"Brand",$A763,"Data",DATE(YEAR(INDEX(Tendina_Data,SERVIZIO!$A$2)),MONTH(INDEX(Tendina_Data,SERVIZIO!$A$2)),1),"Settore",INDEX(Tendina_Settori,SERVIZIO!$A$3)),"")),"")</f>
        <v/>
      </c>
      <c r="AH763" s="31" t="str">
        <f ca="1">IF(AG763&lt;&gt;"",AG763-(COUNTIF($AG$4:AG763,AG763)/10000),"")</f>
        <v/>
      </c>
      <c r="AI763" s="31" t="str">
        <f t="shared" ca="1" si="35"/>
        <v/>
      </c>
      <c r="AJ763" s="31"/>
      <c r="AK763" s="31">
        <v>760</v>
      </c>
      <c r="AL763" s="31" t="str">
        <f t="shared" ca="1" si="33"/>
        <v/>
      </c>
      <c r="AM763" s="31" t="str">
        <f t="shared" ca="1" si="34"/>
        <v/>
      </c>
      <c r="AN763" s="31" t="str">
        <f ca="1">IF(INDEX(Tendina_Brand_per_Settore,SERVIZIO!$A$4)=$AL763,$AM763,"")</f>
        <v/>
      </c>
    </row>
    <row r="764" spans="33:40" x14ac:dyDescent="0.25">
      <c r="AG764" s="31" t="str">
        <f ca="1">IFERROR(IF(SERVIZIO!$A$3=1,IF(GETPIVOTDATA(CONCATENATE(INDEX(Tendina_Indicatori_Grafico,SERVIZIO!$A$1)),$A$1,"Brand",$A764,"Data",DATE(YEAR(INDEX(Tendina_Data,SERVIZIO!$A$2)),MONTH(INDEX(Tendina_Data,SERVIZIO!$A$2)),1),"Settore",$B764)&lt;&gt;"",GETPIVOTDATA(CONCATENATE(INDEX(Tendina_Indicatori_Grafico,SERVIZIO!$A$1)),$A$1,"Brand",$A764,"Data",DATE(YEAR(INDEX(Tendina_Data,SERVIZIO!$A$2)),MONTH(INDEX(Tendina_Data,SERVIZIO!$A$2)),1),"Settore",$B764),""),IF(AND(GETPIVOTDATA(CONCATENATE(INDEX(Tendina_Indicatori_Grafico,SERVIZIO!$A$1)),$A$1,"Brand",$A764,"Data",DATE(YEAR(INDEX(Tendina_Data,SERVIZIO!$A$2)),MONTH(INDEX(Tendina_Data,SERVIZIO!$A$2)),1),"Settore",INDEX(Tendina_Settori,SERVIZIO!$A$3))&lt;&gt;"",INDEX(Tendina_Settori,SERVIZIO!$A$3)=$B764)=TRUE,GETPIVOTDATA(CONCATENATE(INDEX(Tendina_Indicatori_Grafico,SERVIZIO!$A$1)),$A$1,"Brand",$A764,"Data",DATE(YEAR(INDEX(Tendina_Data,SERVIZIO!$A$2)),MONTH(INDEX(Tendina_Data,SERVIZIO!$A$2)),1),"Settore",INDEX(Tendina_Settori,SERVIZIO!$A$3)),"")),"")</f>
        <v/>
      </c>
      <c r="AH764" s="31" t="str">
        <f ca="1">IF(AG764&lt;&gt;"",AG764-(COUNTIF($AG$4:AG764,AG764)/10000),"")</f>
        <v/>
      </c>
      <c r="AI764" s="31" t="str">
        <f t="shared" ca="1" si="35"/>
        <v/>
      </c>
      <c r="AJ764" s="31"/>
      <c r="AK764" s="31">
        <v>761</v>
      </c>
      <c r="AL764" s="31" t="str">
        <f t="shared" ca="1" si="33"/>
        <v/>
      </c>
      <c r="AM764" s="31" t="str">
        <f t="shared" ca="1" si="34"/>
        <v/>
      </c>
      <c r="AN764" s="31" t="str">
        <f ca="1">IF(INDEX(Tendina_Brand_per_Settore,SERVIZIO!$A$4)=$AL764,$AM764,"")</f>
        <v/>
      </c>
    </row>
    <row r="765" spans="33:40" x14ac:dyDescent="0.25">
      <c r="AG765" s="31" t="str">
        <f ca="1">IFERROR(IF(SERVIZIO!$A$3=1,IF(GETPIVOTDATA(CONCATENATE(INDEX(Tendina_Indicatori_Grafico,SERVIZIO!$A$1)),$A$1,"Brand",$A765,"Data",DATE(YEAR(INDEX(Tendina_Data,SERVIZIO!$A$2)),MONTH(INDEX(Tendina_Data,SERVIZIO!$A$2)),1),"Settore",$B765)&lt;&gt;"",GETPIVOTDATA(CONCATENATE(INDEX(Tendina_Indicatori_Grafico,SERVIZIO!$A$1)),$A$1,"Brand",$A765,"Data",DATE(YEAR(INDEX(Tendina_Data,SERVIZIO!$A$2)),MONTH(INDEX(Tendina_Data,SERVIZIO!$A$2)),1),"Settore",$B765),""),IF(AND(GETPIVOTDATA(CONCATENATE(INDEX(Tendina_Indicatori_Grafico,SERVIZIO!$A$1)),$A$1,"Brand",$A765,"Data",DATE(YEAR(INDEX(Tendina_Data,SERVIZIO!$A$2)),MONTH(INDEX(Tendina_Data,SERVIZIO!$A$2)),1),"Settore",INDEX(Tendina_Settori,SERVIZIO!$A$3))&lt;&gt;"",INDEX(Tendina_Settori,SERVIZIO!$A$3)=$B765)=TRUE,GETPIVOTDATA(CONCATENATE(INDEX(Tendina_Indicatori_Grafico,SERVIZIO!$A$1)),$A$1,"Brand",$A765,"Data",DATE(YEAR(INDEX(Tendina_Data,SERVIZIO!$A$2)),MONTH(INDEX(Tendina_Data,SERVIZIO!$A$2)),1),"Settore",INDEX(Tendina_Settori,SERVIZIO!$A$3)),"")),"")</f>
        <v/>
      </c>
      <c r="AH765" s="31" t="str">
        <f ca="1">IF(AG765&lt;&gt;"",AG765-(COUNTIF($AG$4:AG765,AG765)/10000),"")</f>
        <v/>
      </c>
      <c r="AI765" s="31" t="str">
        <f t="shared" ca="1" si="35"/>
        <v/>
      </c>
      <c r="AJ765" s="31"/>
      <c r="AK765" s="31">
        <v>762</v>
      </c>
      <c r="AL765" s="31" t="str">
        <f t="shared" ca="1" si="33"/>
        <v/>
      </c>
      <c r="AM765" s="31" t="str">
        <f t="shared" ca="1" si="34"/>
        <v/>
      </c>
      <c r="AN765" s="31" t="str">
        <f ca="1">IF(INDEX(Tendina_Brand_per_Settore,SERVIZIO!$A$4)=$AL765,$AM765,"")</f>
        <v/>
      </c>
    </row>
    <row r="766" spans="33:40" x14ac:dyDescent="0.25">
      <c r="AG766" s="31" t="str">
        <f ca="1">IFERROR(IF(SERVIZIO!$A$3=1,IF(GETPIVOTDATA(CONCATENATE(INDEX(Tendina_Indicatori_Grafico,SERVIZIO!$A$1)),$A$1,"Brand",$A766,"Data",DATE(YEAR(INDEX(Tendina_Data,SERVIZIO!$A$2)),MONTH(INDEX(Tendina_Data,SERVIZIO!$A$2)),1),"Settore",$B766)&lt;&gt;"",GETPIVOTDATA(CONCATENATE(INDEX(Tendina_Indicatori_Grafico,SERVIZIO!$A$1)),$A$1,"Brand",$A766,"Data",DATE(YEAR(INDEX(Tendina_Data,SERVIZIO!$A$2)),MONTH(INDEX(Tendina_Data,SERVIZIO!$A$2)),1),"Settore",$B766),""),IF(AND(GETPIVOTDATA(CONCATENATE(INDEX(Tendina_Indicatori_Grafico,SERVIZIO!$A$1)),$A$1,"Brand",$A766,"Data",DATE(YEAR(INDEX(Tendina_Data,SERVIZIO!$A$2)),MONTH(INDEX(Tendina_Data,SERVIZIO!$A$2)),1),"Settore",INDEX(Tendina_Settori,SERVIZIO!$A$3))&lt;&gt;"",INDEX(Tendina_Settori,SERVIZIO!$A$3)=$B766)=TRUE,GETPIVOTDATA(CONCATENATE(INDEX(Tendina_Indicatori_Grafico,SERVIZIO!$A$1)),$A$1,"Brand",$A766,"Data",DATE(YEAR(INDEX(Tendina_Data,SERVIZIO!$A$2)),MONTH(INDEX(Tendina_Data,SERVIZIO!$A$2)),1),"Settore",INDEX(Tendina_Settori,SERVIZIO!$A$3)),"")),"")</f>
        <v/>
      </c>
      <c r="AH766" s="31" t="str">
        <f ca="1">IF(AG766&lt;&gt;"",AG766-(COUNTIF($AG$4:AG766,AG766)/10000),"")</f>
        <v/>
      </c>
      <c r="AI766" s="31" t="str">
        <f t="shared" ca="1" si="35"/>
        <v/>
      </c>
      <c r="AJ766" s="31"/>
      <c r="AK766" s="31">
        <v>763</v>
      </c>
      <c r="AL766" s="31" t="str">
        <f t="shared" ca="1" si="33"/>
        <v/>
      </c>
      <c r="AM766" s="31" t="str">
        <f t="shared" ca="1" si="34"/>
        <v/>
      </c>
      <c r="AN766" s="31" t="str">
        <f ca="1">IF(INDEX(Tendina_Brand_per_Settore,SERVIZIO!$A$4)=$AL766,$AM766,"")</f>
        <v/>
      </c>
    </row>
    <row r="767" spans="33:40" x14ac:dyDescent="0.25">
      <c r="AG767" s="31" t="str">
        <f ca="1">IFERROR(IF(SERVIZIO!$A$3=1,IF(GETPIVOTDATA(CONCATENATE(INDEX(Tendina_Indicatori_Grafico,SERVIZIO!$A$1)),$A$1,"Brand",$A767,"Data",DATE(YEAR(INDEX(Tendina_Data,SERVIZIO!$A$2)),MONTH(INDEX(Tendina_Data,SERVIZIO!$A$2)),1),"Settore",$B767)&lt;&gt;"",GETPIVOTDATA(CONCATENATE(INDEX(Tendina_Indicatori_Grafico,SERVIZIO!$A$1)),$A$1,"Brand",$A767,"Data",DATE(YEAR(INDEX(Tendina_Data,SERVIZIO!$A$2)),MONTH(INDEX(Tendina_Data,SERVIZIO!$A$2)),1),"Settore",$B767),""),IF(AND(GETPIVOTDATA(CONCATENATE(INDEX(Tendina_Indicatori_Grafico,SERVIZIO!$A$1)),$A$1,"Brand",$A767,"Data",DATE(YEAR(INDEX(Tendina_Data,SERVIZIO!$A$2)),MONTH(INDEX(Tendina_Data,SERVIZIO!$A$2)),1),"Settore",INDEX(Tendina_Settori,SERVIZIO!$A$3))&lt;&gt;"",INDEX(Tendina_Settori,SERVIZIO!$A$3)=$B767)=TRUE,GETPIVOTDATA(CONCATENATE(INDEX(Tendina_Indicatori_Grafico,SERVIZIO!$A$1)),$A$1,"Brand",$A767,"Data",DATE(YEAR(INDEX(Tendina_Data,SERVIZIO!$A$2)),MONTH(INDEX(Tendina_Data,SERVIZIO!$A$2)),1),"Settore",INDEX(Tendina_Settori,SERVIZIO!$A$3)),"")),"")</f>
        <v/>
      </c>
      <c r="AH767" s="31" t="str">
        <f ca="1">IF(AG767&lt;&gt;"",AG767-(COUNTIF($AG$4:AG767,AG767)/10000),"")</f>
        <v/>
      </c>
      <c r="AI767" s="31" t="str">
        <f t="shared" ca="1" si="35"/>
        <v/>
      </c>
      <c r="AJ767" s="31"/>
      <c r="AK767" s="31">
        <v>764</v>
      </c>
      <c r="AL767" s="31" t="str">
        <f t="shared" ca="1" si="33"/>
        <v/>
      </c>
      <c r="AM767" s="31" t="str">
        <f t="shared" ca="1" si="34"/>
        <v/>
      </c>
      <c r="AN767" s="31" t="str">
        <f ca="1">IF(INDEX(Tendina_Brand_per_Settore,SERVIZIO!$A$4)=$AL767,$AM767,"")</f>
        <v/>
      </c>
    </row>
    <row r="768" spans="33:40" x14ac:dyDescent="0.25">
      <c r="AG768" s="31" t="str">
        <f ca="1">IFERROR(IF(SERVIZIO!$A$3=1,IF(GETPIVOTDATA(CONCATENATE(INDEX(Tendina_Indicatori_Grafico,SERVIZIO!$A$1)),$A$1,"Brand",$A768,"Data",DATE(YEAR(INDEX(Tendina_Data,SERVIZIO!$A$2)),MONTH(INDEX(Tendina_Data,SERVIZIO!$A$2)),1),"Settore",$B768)&lt;&gt;"",GETPIVOTDATA(CONCATENATE(INDEX(Tendina_Indicatori_Grafico,SERVIZIO!$A$1)),$A$1,"Brand",$A768,"Data",DATE(YEAR(INDEX(Tendina_Data,SERVIZIO!$A$2)),MONTH(INDEX(Tendina_Data,SERVIZIO!$A$2)),1),"Settore",$B768),""),IF(AND(GETPIVOTDATA(CONCATENATE(INDEX(Tendina_Indicatori_Grafico,SERVIZIO!$A$1)),$A$1,"Brand",$A768,"Data",DATE(YEAR(INDEX(Tendina_Data,SERVIZIO!$A$2)),MONTH(INDEX(Tendina_Data,SERVIZIO!$A$2)),1),"Settore",INDEX(Tendina_Settori,SERVIZIO!$A$3))&lt;&gt;"",INDEX(Tendina_Settori,SERVIZIO!$A$3)=$B768)=TRUE,GETPIVOTDATA(CONCATENATE(INDEX(Tendina_Indicatori_Grafico,SERVIZIO!$A$1)),$A$1,"Brand",$A768,"Data",DATE(YEAR(INDEX(Tendina_Data,SERVIZIO!$A$2)),MONTH(INDEX(Tendina_Data,SERVIZIO!$A$2)),1),"Settore",INDEX(Tendina_Settori,SERVIZIO!$A$3)),"")),"")</f>
        <v/>
      </c>
      <c r="AH768" s="31" t="str">
        <f ca="1">IF(AG768&lt;&gt;"",AG768-(COUNTIF($AG$4:AG768,AG768)/10000),"")</f>
        <v/>
      </c>
      <c r="AI768" s="31" t="str">
        <f t="shared" ca="1" si="35"/>
        <v/>
      </c>
      <c r="AJ768" s="31"/>
      <c r="AK768" s="31">
        <v>765</v>
      </c>
      <c r="AL768" s="31" t="str">
        <f t="shared" ca="1" si="33"/>
        <v/>
      </c>
      <c r="AM768" s="31" t="str">
        <f t="shared" ca="1" si="34"/>
        <v/>
      </c>
      <c r="AN768" s="31" t="str">
        <f ca="1">IF(INDEX(Tendina_Brand_per_Settore,SERVIZIO!$A$4)=$AL768,$AM768,"")</f>
        <v/>
      </c>
    </row>
    <row r="769" spans="33:40" x14ac:dyDescent="0.25">
      <c r="AG769" s="31" t="str">
        <f ca="1">IFERROR(IF(SERVIZIO!$A$3=1,IF(GETPIVOTDATA(CONCATENATE(INDEX(Tendina_Indicatori_Grafico,SERVIZIO!$A$1)),$A$1,"Brand",$A769,"Data",DATE(YEAR(INDEX(Tendina_Data,SERVIZIO!$A$2)),MONTH(INDEX(Tendina_Data,SERVIZIO!$A$2)),1),"Settore",$B769)&lt;&gt;"",GETPIVOTDATA(CONCATENATE(INDEX(Tendina_Indicatori_Grafico,SERVIZIO!$A$1)),$A$1,"Brand",$A769,"Data",DATE(YEAR(INDEX(Tendina_Data,SERVIZIO!$A$2)),MONTH(INDEX(Tendina_Data,SERVIZIO!$A$2)),1),"Settore",$B769),""),IF(AND(GETPIVOTDATA(CONCATENATE(INDEX(Tendina_Indicatori_Grafico,SERVIZIO!$A$1)),$A$1,"Brand",$A769,"Data",DATE(YEAR(INDEX(Tendina_Data,SERVIZIO!$A$2)),MONTH(INDEX(Tendina_Data,SERVIZIO!$A$2)),1),"Settore",INDEX(Tendina_Settori,SERVIZIO!$A$3))&lt;&gt;"",INDEX(Tendina_Settori,SERVIZIO!$A$3)=$B769)=TRUE,GETPIVOTDATA(CONCATENATE(INDEX(Tendina_Indicatori_Grafico,SERVIZIO!$A$1)),$A$1,"Brand",$A769,"Data",DATE(YEAR(INDEX(Tendina_Data,SERVIZIO!$A$2)),MONTH(INDEX(Tendina_Data,SERVIZIO!$A$2)),1),"Settore",INDEX(Tendina_Settori,SERVIZIO!$A$3)),"")),"")</f>
        <v/>
      </c>
      <c r="AH769" s="31" t="str">
        <f ca="1">IF(AG769&lt;&gt;"",AG769-(COUNTIF($AG$4:AG769,AG769)/10000),"")</f>
        <v/>
      </c>
      <c r="AI769" s="31" t="str">
        <f t="shared" ca="1" si="35"/>
        <v/>
      </c>
      <c r="AJ769" s="31"/>
      <c r="AK769" s="31">
        <v>766</v>
      </c>
      <c r="AL769" s="31" t="str">
        <f t="shared" ca="1" si="33"/>
        <v/>
      </c>
      <c r="AM769" s="31" t="str">
        <f t="shared" ca="1" si="34"/>
        <v/>
      </c>
      <c r="AN769" s="31" t="str">
        <f ca="1">IF(INDEX(Tendina_Brand_per_Settore,SERVIZIO!$A$4)=$AL769,$AM769,"")</f>
        <v/>
      </c>
    </row>
    <row r="770" spans="33:40" x14ac:dyDescent="0.25">
      <c r="AG770" s="31" t="str">
        <f ca="1">IFERROR(IF(SERVIZIO!$A$3=1,IF(GETPIVOTDATA(CONCATENATE(INDEX(Tendina_Indicatori_Grafico,SERVIZIO!$A$1)),$A$1,"Brand",$A770,"Data",DATE(YEAR(INDEX(Tendina_Data,SERVIZIO!$A$2)),MONTH(INDEX(Tendina_Data,SERVIZIO!$A$2)),1),"Settore",$B770)&lt;&gt;"",GETPIVOTDATA(CONCATENATE(INDEX(Tendina_Indicatori_Grafico,SERVIZIO!$A$1)),$A$1,"Brand",$A770,"Data",DATE(YEAR(INDEX(Tendina_Data,SERVIZIO!$A$2)),MONTH(INDEX(Tendina_Data,SERVIZIO!$A$2)),1),"Settore",$B770),""),IF(AND(GETPIVOTDATA(CONCATENATE(INDEX(Tendina_Indicatori_Grafico,SERVIZIO!$A$1)),$A$1,"Brand",$A770,"Data",DATE(YEAR(INDEX(Tendina_Data,SERVIZIO!$A$2)),MONTH(INDEX(Tendina_Data,SERVIZIO!$A$2)),1),"Settore",INDEX(Tendina_Settori,SERVIZIO!$A$3))&lt;&gt;"",INDEX(Tendina_Settori,SERVIZIO!$A$3)=$B770)=TRUE,GETPIVOTDATA(CONCATENATE(INDEX(Tendina_Indicatori_Grafico,SERVIZIO!$A$1)),$A$1,"Brand",$A770,"Data",DATE(YEAR(INDEX(Tendina_Data,SERVIZIO!$A$2)),MONTH(INDEX(Tendina_Data,SERVIZIO!$A$2)),1),"Settore",INDEX(Tendina_Settori,SERVIZIO!$A$3)),"")),"")</f>
        <v/>
      </c>
      <c r="AH770" s="31" t="str">
        <f ca="1">IF(AG770&lt;&gt;"",AG770-(COUNTIF($AG$4:AG770,AG770)/10000),"")</f>
        <v/>
      </c>
      <c r="AI770" s="31" t="str">
        <f t="shared" ca="1" si="35"/>
        <v/>
      </c>
      <c r="AJ770" s="31"/>
      <c r="AK770" s="31">
        <v>767</v>
      </c>
      <c r="AL770" s="31" t="str">
        <f t="shared" ca="1" si="33"/>
        <v/>
      </c>
      <c r="AM770" s="31" t="str">
        <f t="shared" ca="1" si="34"/>
        <v/>
      </c>
      <c r="AN770" s="31" t="str">
        <f ca="1">IF(INDEX(Tendina_Brand_per_Settore,SERVIZIO!$A$4)=$AL770,$AM770,"")</f>
        <v/>
      </c>
    </row>
    <row r="771" spans="33:40" x14ac:dyDescent="0.25">
      <c r="AG771" s="31" t="str">
        <f ca="1">IFERROR(IF(SERVIZIO!$A$3=1,IF(GETPIVOTDATA(CONCATENATE(INDEX(Tendina_Indicatori_Grafico,SERVIZIO!$A$1)),$A$1,"Brand",$A771,"Data",DATE(YEAR(INDEX(Tendina_Data,SERVIZIO!$A$2)),MONTH(INDEX(Tendina_Data,SERVIZIO!$A$2)),1),"Settore",$B771)&lt;&gt;"",GETPIVOTDATA(CONCATENATE(INDEX(Tendina_Indicatori_Grafico,SERVIZIO!$A$1)),$A$1,"Brand",$A771,"Data",DATE(YEAR(INDEX(Tendina_Data,SERVIZIO!$A$2)),MONTH(INDEX(Tendina_Data,SERVIZIO!$A$2)),1),"Settore",$B771),""),IF(AND(GETPIVOTDATA(CONCATENATE(INDEX(Tendina_Indicatori_Grafico,SERVIZIO!$A$1)),$A$1,"Brand",$A771,"Data",DATE(YEAR(INDEX(Tendina_Data,SERVIZIO!$A$2)),MONTH(INDEX(Tendina_Data,SERVIZIO!$A$2)),1),"Settore",INDEX(Tendina_Settori,SERVIZIO!$A$3))&lt;&gt;"",INDEX(Tendina_Settori,SERVIZIO!$A$3)=$B771)=TRUE,GETPIVOTDATA(CONCATENATE(INDEX(Tendina_Indicatori_Grafico,SERVIZIO!$A$1)),$A$1,"Brand",$A771,"Data",DATE(YEAR(INDEX(Tendina_Data,SERVIZIO!$A$2)),MONTH(INDEX(Tendina_Data,SERVIZIO!$A$2)),1),"Settore",INDEX(Tendina_Settori,SERVIZIO!$A$3)),"")),"")</f>
        <v/>
      </c>
      <c r="AH771" s="31" t="str">
        <f ca="1">IF(AG771&lt;&gt;"",AG771-(COUNTIF($AG$4:AG771,AG771)/10000),"")</f>
        <v/>
      </c>
      <c r="AI771" s="31" t="str">
        <f t="shared" ca="1" si="35"/>
        <v/>
      </c>
      <c r="AJ771" s="31"/>
      <c r="AK771" s="31">
        <v>768</v>
      </c>
      <c r="AL771" s="31" t="str">
        <f t="shared" ca="1" si="33"/>
        <v/>
      </c>
      <c r="AM771" s="31" t="str">
        <f t="shared" ca="1" si="34"/>
        <v/>
      </c>
      <c r="AN771" s="31" t="str">
        <f ca="1">IF(INDEX(Tendina_Brand_per_Settore,SERVIZIO!$A$4)=$AL771,$AM771,"")</f>
        <v/>
      </c>
    </row>
    <row r="772" spans="33:40" x14ac:dyDescent="0.25">
      <c r="AG772" s="31" t="str">
        <f ca="1">IFERROR(IF(SERVIZIO!$A$3=1,IF(GETPIVOTDATA(CONCATENATE(INDEX(Tendina_Indicatori_Grafico,SERVIZIO!$A$1)),$A$1,"Brand",$A772,"Data",DATE(YEAR(INDEX(Tendina_Data,SERVIZIO!$A$2)),MONTH(INDEX(Tendina_Data,SERVIZIO!$A$2)),1),"Settore",$B772)&lt;&gt;"",GETPIVOTDATA(CONCATENATE(INDEX(Tendina_Indicatori_Grafico,SERVIZIO!$A$1)),$A$1,"Brand",$A772,"Data",DATE(YEAR(INDEX(Tendina_Data,SERVIZIO!$A$2)),MONTH(INDEX(Tendina_Data,SERVIZIO!$A$2)),1),"Settore",$B772),""),IF(AND(GETPIVOTDATA(CONCATENATE(INDEX(Tendina_Indicatori_Grafico,SERVIZIO!$A$1)),$A$1,"Brand",$A772,"Data",DATE(YEAR(INDEX(Tendina_Data,SERVIZIO!$A$2)),MONTH(INDEX(Tendina_Data,SERVIZIO!$A$2)),1),"Settore",INDEX(Tendina_Settori,SERVIZIO!$A$3))&lt;&gt;"",INDEX(Tendina_Settori,SERVIZIO!$A$3)=$B772)=TRUE,GETPIVOTDATA(CONCATENATE(INDEX(Tendina_Indicatori_Grafico,SERVIZIO!$A$1)),$A$1,"Brand",$A772,"Data",DATE(YEAR(INDEX(Tendina_Data,SERVIZIO!$A$2)),MONTH(INDEX(Tendina_Data,SERVIZIO!$A$2)),1),"Settore",INDEX(Tendina_Settori,SERVIZIO!$A$3)),"")),"")</f>
        <v/>
      </c>
      <c r="AH772" s="31" t="str">
        <f ca="1">IF(AG772&lt;&gt;"",AG772-(COUNTIF($AG$4:AG772,AG772)/10000),"")</f>
        <v/>
      </c>
      <c r="AI772" s="31" t="str">
        <f t="shared" ca="1" si="35"/>
        <v/>
      </c>
      <c r="AJ772" s="31"/>
      <c r="AK772" s="31">
        <v>769</v>
      </c>
      <c r="AL772" s="31" t="str">
        <f t="shared" ref="AL772:AL835" ca="1" si="36">IFERROR(INDEX($A$3:$A$1002,MATCH($AK772,$AI$3:$AI$1002,0)),"")</f>
        <v/>
      </c>
      <c r="AM772" s="31" t="str">
        <f t="shared" ref="AM772:AM835" ca="1" si="37">IFERROR(INDEX($AG$3:$AG$1002,MATCH($AK772,$AI$3:$AI$1002,0)),"")</f>
        <v/>
      </c>
      <c r="AN772" s="31" t="str">
        <f ca="1">IF(INDEX(Tendina_Brand_per_Settore,SERVIZIO!$A$4)=$AL772,$AM772,"")</f>
        <v/>
      </c>
    </row>
    <row r="773" spans="33:40" x14ac:dyDescent="0.25">
      <c r="AG773" s="31" t="str">
        <f ca="1">IFERROR(IF(SERVIZIO!$A$3=1,IF(GETPIVOTDATA(CONCATENATE(INDEX(Tendina_Indicatori_Grafico,SERVIZIO!$A$1)),$A$1,"Brand",$A773,"Data",DATE(YEAR(INDEX(Tendina_Data,SERVIZIO!$A$2)),MONTH(INDEX(Tendina_Data,SERVIZIO!$A$2)),1),"Settore",$B773)&lt;&gt;"",GETPIVOTDATA(CONCATENATE(INDEX(Tendina_Indicatori_Grafico,SERVIZIO!$A$1)),$A$1,"Brand",$A773,"Data",DATE(YEAR(INDEX(Tendina_Data,SERVIZIO!$A$2)),MONTH(INDEX(Tendina_Data,SERVIZIO!$A$2)),1),"Settore",$B773),""),IF(AND(GETPIVOTDATA(CONCATENATE(INDEX(Tendina_Indicatori_Grafico,SERVIZIO!$A$1)),$A$1,"Brand",$A773,"Data",DATE(YEAR(INDEX(Tendina_Data,SERVIZIO!$A$2)),MONTH(INDEX(Tendina_Data,SERVIZIO!$A$2)),1),"Settore",INDEX(Tendina_Settori,SERVIZIO!$A$3))&lt;&gt;"",INDEX(Tendina_Settori,SERVIZIO!$A$3)=$B773)=TRUE,GETPIVOTDATA(CONCATENATE(INDEX(Tendina_Indicatori_Grafico,SERVIZIO!$A$1)),$A$1,"Brand",$A773,"Data",DATE(YEAR(INDEX(Tendina_Data,SERVIZIO!$A$2)),MONTH(INDEX(Tendina_Data,SERVIZIO!$A$2)),1),"Settore",INDEX(Tendina_Settori,SERVIZIO!$A$3)),"")),"")</f>
        <v/>
      </c>
      <c r="AH773" s="31" t="str">
        <f ca="1">IF(AG773&lt;&gt;"",AG773-(COUNTIF($AG$4:AG773,AG773)/10000),"")</f>
        <v/>
      </c>
      <c r="AI773" s="31" t="str">
        <f t="shared" ref="AI773:AI836" ca="1" si="38">IFERROR(RANK($AH773,$AH$4:$AH$1003),"")</f>
        <v/>
      </c>
      <c r="AJ773" s="31"/>
      <c r="AK773" s="31">
        <v>770</v>
      </c>
      <c r="AL773" s="31" t="str">
        <f t="shared" ca="1" si="36"/>
        <v/>
      </c>
      <c r="AM773" s="31" t="str">
        <f t="shared" ca="1" si="37"/>
        <v/>
      </c>
      <c r="AN773" s="31" t="str">
        <f ca="1">IF(INDEX(Tendina_Brand_per_Settore,SERVIZIO!$A$4)=$AL773,$AM773,"")</f>
        <v/>
      </c>
    </row>
    <row r="774" spans="33:40" x14ac:dyDescent="0.25">
      <c r="AG774" s="31" t="str">
        <f ca="1">IFERROR(IF(SERVIZIO!$A$3=1,IF(GETPIVOTDATA(CONCATENATE(INDEX(Tendina_Indicatori_Grafico,SERVIZIO!$A$1)),$A$1,"Brand",$A774,"Data",DATE(YEAR(INDEX(Tendina_Data,SERVIZIO!$A$2)),MONTH(INDEX(Tendina_Data,SERVIZIO!$A$2)),1),"Settore",$B774)&lt;&gt;"",GETPIVOTDATA(CONCATENATE(INDEX(Tendina_Indicatori_Grafico,SERVIZIO!$A$1)),$A$1,"Brand",$A774,"Data",DATE(YEAR(INDEX(Tendina_Data,SERVIZIO!$A$2)),MONTH(INDEX(Tendina_Data,SERVIZIO!$A$2)),1),"Settore",$B774),""),IF(AND(GETPIVOTDATA(CONCATENATE(INDEX(Tendina_Indicatori_Grafico,SERVIZIO!$A$1)),$A$1,"Brand",$A774,"Data",DATE(YEAR(INDEX(Tendina_Data,SERVIZIO!$A$2)),MONTH(INDEX(Tendina_Data,SERVIZIO!$A$2)),1),"Settore",INDEX(Tendina_Settori,SERVIZIO!$A$3))&lt;&gt;"",INDEX(Tendina_Settori,SERVIZIO!$A$3)=$B774)=TRUE,GETPIVOTDATA(CONCATENATE(INDEX(Tendina_Indicatori_Grafico,SERVIZIO!$A$1)),$A$1,"Brand",$A774,"Data",DATE(YEAR(INDEX(Tendina_Data,SERVIZIO!$A$2)),MONTH(INDEX(Tendina_Data,SERVIZIO!$A$2)),1),"Settore",INDEX(Tendina_Settori,SERVIZIO!$A$3)),"")),"")</f>
        <v/>
      </c>
      <c r="AH774" s="31" t="str">
        <f ca="1">IF(AG774&lt;&gt;"",AG774-(COUNTIF($AG$4:AG774,AG774)/10000),"")</f>
        <v/>
      </c>
      <c r="AI774" s="31" t="str">
        <f t="shared" ca="1" si="38"/>
        <v/>
      </c>
      <c r="AJ774" s="31"/>
      <c r="AK774" s="31">
        <v>771</v>
      </c>
      <c r="AL774" s="31" t="str">
        <f t="shared" ca="1" si="36"/>
        <v/>
      </c>
      <c r="AM774" s="31" t="str">
        <f t="shared" ca="1" si="37"/>
        <v/>
      </c>
      <c r="AN774" s="31" t="str">
        <f ca="1">IF(INDEX(Tendina_Brand_per_Settore,SERVIZIO!$A$4)=$AL774,$AM774,"")</f>
        <v/>
      </c>
    </row>
    <row r="775" spans="33:40" x14ac:dyDescent="0.25">
      <c r="AG775" s="31" t="str">
        <f ca="1">IFERROR(IF(SERVIZIO!$A$3=1,IF(GETPIVOTDATA(CONCATENATE(INDEX(Tendina_Indicatori_Grafico,SERVIZIO!$A$1)),$A$1,"Brand",$A775,"Data",DATE(YEAR(INDEX(Tendina_Data,SERVIZIO!$A$2)),MONTH(INDEX(Tendina_Data,SERVIZIO!$A$2)),1),"Settore",$B775)&lt;&gt;"",GETPIVOTDATA(CONCATENATE(INDEX(Tendina_Indicatori_Grafico,SERVIZIO!$A$1)),$A$1,"Brand",$A775,"Data",DATE(YEAR(INDEX(Tendina_Data,SERVIZIO!$A$2)),MONTH(INDEX(Tendina_Data,SERVIZIO!$A$2)),1),"Settore",$B775),""),IF(AND(GETPIVOTDATA(CONCATENATE(INDEX(Tendina_Indicatori_Grafico,SERVIZIO!$A$1)),$A$1,"Brand",$A775,"Data",DATE(YEAR(INDEX(Tendina_Data,SERVIZIO!$A$2)),MONTH(INDEX(Tendina_Data,SERVIZIO!$A$2)),1),"Settore",INDEX(Tendina_Settori,SERVIZIO!$A$3))&lt;&gt;"",INDEX(Tendina_Settori,SERVIZIO!$A$3)=$B775)=TRUE,GETPIVOTDATA(CONCATENATE(INDEX(Tendina_Indicatori_Grafico,SERVIZIO!$A$1)),$A$1,"Brand",$A775,"Data",DATE(YEAR(INDEX(Tendina_Data,SERVIZIO!$A$2)),MONTH(INDEX(Tendina_Data,SERVIZIO!$A$2)),1),"Settore",INDEX(Tendina_Settori,SERVIZIO!$A$3)),"")),"")</f>
        <v/>
      </c>
      <c r="AH775" s="31" t="str">
        <f ca="1">IF(AG775&lt;&gt;"",AG775-(COUNTIF($AG$4:AG775,AG775)/10000),"")</f>
        <v/>
      </c>
      <c r="AI775" s="31" t="str">
        <f t="shared" ca="1" si="38"/>
        <v/>
      </c>
      <c r="AJ775" s="31"/>
      <c r="AK775" s="31">
        <v>772</v>
      </c>
      <c r="AL775" s="31" t="str">
        <f t="shared" ca="1" si="36"/>
        <v/>
      </c>
      <c r="AM775" s="31" t="str">
        <f t="shared" ca="1" si="37"/>
        <v/>
      </c>
      <c r="AN775" s="31" t="str">
        <f ca="1">IF(INDEX(Tendina_Brand_per_Settore,SERVIZIO!$A$4)=$AL775,$AM775,"")</f>
        <v/>
      </c>
    </row>
    <row r="776" spans="33:40" x14ac:dyDescent="0.25">
      <c r="AG776" s="31" t="str">
        <f ca="1">IFERROR(IF(SERVIZIO!$A$3=1,IF(GETPIVOTDATA(CONCATENATE(INDEX(Tendina_Indicatori_Grafico,SERVIZIO!$A$1)),$A$1,"Brand",$A776,"Data",DATE(YEAR(INDEX(Tendina_Data,SERVIZIO!$A$2)),MONTH(INDEX(Tendina_Data,SERVIZIO!$A$2)),1),"Settore",$B776)&lt;&gt;"",GETPIVOTDATA(CONCATENATE(INDEX(Tendina_Indicatori_Grafico,SERVIZIO!$A$1)),$A$1,"Brand",$A776,"Data",DATE(YEAR(INDEX(Tendina_Data,SERVIZIO!$A$2)),MONTH(INDEX(Tendina_Data,SERVIZIO!$A$2)),1),"Settore",$B776),""),IF(AND(GETPIVOTDATA(CONCATENATE(INDEX(Tendina_Indicatori_Grafico,SERVIZIO!$A$1)),$A$1,"Brand",$A776,"Data",DATE(YEAR(INDEX(Tendina_Data,SERVIZIO!$A$2)),MONTH(INDEX(Tendina_Data,SERVIZIO!$A$2)),1),"Settore",INDEX(Tendina_Settori,SERVIZIO!$A$3))&lt;&gt;"",INDEX(Tendina_Settori,SERVIZIO!$A$3)=$B776)=TRUE,GETPIVOTDATA(CONCATENATE(INDEX(Tendina_Indicatori_Grafico,SERVIZIO!$A$1)),$A$1,"Brand",$A776,"Data",DATE(YEAR(INDEX(Tendina_Data,SERVIZIO!$A$2)),MONTH(INDEX(Tendina_Data,SERVIZIO!$A$2)),1),"Settore",INDEX(Tendina_Settori,SERVIZIO!$A$3)),"")),"")</f>
        <v/>
      </c>
      <c r="AH776" s="31" t="str">
        <f ca="1">IF(AG776&lt;&gt;"",AG776-(COUNTIF($AG$4:AG776,AG776)/10000),"")</f>
        <v/>
      </c>
      <c r="AI776" s="31" t="str">
        <f t="shared" ca="1" si="38"/>
        <v/>
      </c>
      <c r="AJ776" s="31"/>
      <c r="AK776" s="31">
        <v>773</v>
      </c>
      <c r="AL776" s="31" t="str">
        <f t="shared" ca="1" si="36"/>
        <v/>
      </c>
      <c r="AM776" s="31" t="str">
        <f t="shared" ca="1" si="37"/>
        <v/>
      </c>
      <c r="AN776" s="31" t="str">
        <f ca="1">IF(INDEX(Tendina_Brand_per_Settore,SERVIZIO!$A$4)=$AL776,$AM776,"")</f>
        <v/>
      </c>
    </row>
    <row r="777" spans="33:40" x14ac:dyDescent="0.25">
      <c r="AG777" s="31" t="str">
        <f ca="1">IFERROR(IF(SERVIZIO!$A$3=1,IF(GETPIVOTDATA(CONCATENATE(INDEX(Tendina_Indicatori_Grafico,SERVIZIO!$A$1)),$A$1,"Brand",$A777,"Data",DATE(YEAR(INDEX(Tendina_Data,SERVIZIO!$A$2)),MONTH(INDEX(Tendina_Data,SERVIZIO!$A$2)),1),"Settore",$B777)&lt;&gt;"",GETPIVOTDATA(CONCATENATE(INDEX(Tendina_Indicatori_Grafico,SERVIZIO!$A$1)),$A$1,"Brand",$A777,"Data",DATE(YEAR(INDEX(Tendina_Data,SERVIZIO!$A$2)),MONTH(INDEX(Tendina_Data,SERVIZIO!$A$2)),1),"Settore",$B777),""),IF(AND(GETPIVOTDATA(CONCATENATE(INDEX(Tendina_Indicatori_Grafico,SERVIZIO!$A$1)),$A$1,"Brand",$A777,"Data",DATE(YEAR(INDEX(Tendina_Data,SERVIZIO!$A$2)),MONTH(INDEX(Tendina_Data,SERVIZIO!$A$2)),1),"Settore",INDEX(Tendina_Settori,SERVIZIO!$A$3))&lt;&gt;"",INDEX(Tendina_Settori,SERVIZIO!$A$3)=$B777)=TRUE,GETPIVOTDATA(CONCATENATE(INDEX(Tendina_Indicatori_Grafico,SERVIZIO!$A$1)),$A$1,"Brand",$A777,"Data",DATE(YEAR(INDEX(Tendina_Data,SERVIZIO!$A$2)),MONTH(INDEX(Tendina_Data,SERVIZIO!$A$2)),1),"Settore",INDEX(Tendina_Settori,SERVIZIO!$A$3)),"")),"")</f>
        <v/>
      </c>
      <c r="AH777" s="31" t="str">
        <f ca="1">IF(AG777&lt;&gt;"",AG777-(COUNTIF($AG$4:AG777,AG777)/10000),"")</f>
        <v/>
      </c>
      <c r="AI777" s="31" t="str">
        <f t="shared" ca="1" si="38"/>
        <v/>
      </c>
      <c r="AJ777" s="31"/>
      <c r="AK777" s="31">
        <v>774</v>
      </c>
      <c r="AL777" s="31" t="str">
        <f t="shared" ca="1" si="36"/>
        <v/>
      </c>
      <c r="AM777" s="31" t="str">
        <f t="shared" ca="1" si="37"/>
        <v/>
      </c>
      <c r="AN777" s="31" t="str">
        <f ca="1">IF(INDEX(Tendina_Brand_per_Settore,SERVIZIO!$A$4)=$AL777,$AM777,"")</f>
        <v/>
      </c>
    </row>
    <row r="778" spans="33:40" x14ac:dyDescent="0.25">
      <c r="AG778" s="31" t="str">
        <f ca="1">IFERROR(IF(SERVIZIO!$A$3=1,IF(GETPIVOTDATA(CONCATENATE(INDEX(Tendina_Indicatori_Grafico,SERVIZIO!$A$1)),$A$1,"Brand",$A778,"Data",DATE(YEAR(INDEX(Tendina_Data,SERVIZIO!$A$2)),MONTH(INDEX(Tendina_Data,SERVIZIO!$A$2)),1),"Settore",$B778)&lt;&gt;"",GETPIVOTDATA(CONCATENATE(INDEX(Tendina_Indicatori_Grafico,SERVIZIO!$A$1)),$A$1,"Brand",$A778,"Data",DATE(YEAR(INDEX(Tendina_Data,SERVIZIO!$A$2)),MONTH(INDEX(Tendina_Data,SERVIZIO!$A$2)),1),"Settore",$B778),""),IF(AND(GETPIVOTDATA(CONCATENATE(INDEX(Tendina_Indicatori_Grafico,SERVIZIO!$A$1)),$A$1,"Brand",$A778,"Data",DATE(YEAR(INDEX(Tendina_Data,SERVIZIO!$A$2)),MONTH(INDEX(Tendina_Data,SERVIZIO!$A$2)),1),"Settore",INDEX(Tendina_Settori,SERVIZIO!$A$3))&lt;&gt;"",INDEX(Tendina_Settori,SERVIZIO!$A$3)=$B778)=TRUE,GETPIVOTDATA(CONCATENATE(INDEX(Tendina_Indicatori_Grafico,SERVIZIO!$A$1)),$A$1,"Brand",$A778,"Data",DATE(YEAR(INDEX(Tendina_Data,SERVIZIO!$A$2)),MONTH(INDEX(Tendina_Data,SERVIZIO!$A$2)),1),"Settore",INDEX(Tendina_Settori,SERVIZIO!$A$3)),"")),"")</f>
        <v/>
      </c>
      <c r="AH778" s="31" t="str">
        <f ca="1">IF(AG778&lt;&gt;"",AG778-(COUNTIF($AG$4:AG778,AG778)/10000),"")</f>
        <v/>
      </c>
      <c r="AI778" s="31" t="str">
        <f t="shared" ca="1" si="38"/>
        <v/>
      </c>
      <c r="AJ778" s="31"/>
      <c r="AK778" s="31">
        <v>775</v>
      </c>
      <c r="AL778" s="31" t="str">
        <f t="shared" ca="1" si="36"/>
        <v/>
      </c>
      <c r="AM778" s="31" t="str">
        <f t="shared" ca="1" si="37"/>
        <v/>
      </c>
      <c r="AN778" s="31" t="str">
        <f ca="1">IF(INDEX(Tendina_Brand_per_Settore,SERVIZIO!$A$4)=$AL778,$AM778,"")</f>
        <v/>
      </c>
    </row>
    <row r="779" spans="33:40" x14ac:dyDescent="0.25">
      <c r="AG779" s="31" t="str">
        <f ca="1">IFERROR(IF(SERVIZIO!$A$3=1,IF(GETPIVOTDATA(CONCATENATE(INDEX(Tendina_Indicatori_Grafico,SERVIZIO!$A$1)),$A$1,"Brand",$A779,"Data",DATE(YEAR(INDEX(Tendina_Data,SERVIZIO!$A$2)),MONTH(INDEX(Tendina_Data,SERVIZIO!$A$2)),1),"Settore",$B779)&lt;&gt;"",GETPIVOTDATA(CONCATENATE(INDEX(Tendina_Indicatori_Grafico,SERVIZIO!$A$1)),$A$1,"Brand",$A779,"Data",DATE(YEAR(INDEX(Tendina_Data,SERVIZIO!$A$2)),MONTH(INDEX(Tendina_Data,SERVIZIO!$A$2)),1),"Settore",$B779),""),IF(AND(GETPIVOTDATA(CONCATENATE(INDEX(Tendina_Indicatori_Grafico,SERVIZIO!$A$1)),$A$1,"Brand",$A779,"Data",DATE(YEAR(INDEX(Tendina_Data,SERVIZIO!$A$2)),MONTH(INDEX(Tendina_Data,SERVIZIO!$A$2)),1),"Settore",INDEX(Tendina_Settori,SERVIZIO!$A$3))&lt;&gt;"",INDEX(Tendina_Settori,SERVIZIO!$A$3)=$B779)=TRUE,GETPIVOTDATA(CONCATENATE(INDEX(Tendina_Indicatori_Grafico,SERVIZIO!$A$1)),$A$1,"Brand",$A779,"Data",DATE(YEAR(INDEX(Tendina_Data,SERVIZIO!$A$2)),MONTH(INDEX(Tendina_Data,SERVIZIO!$A$2)),1),"Settore",INDEX(Tendina_Settori,SERVIZIO!$A$3)),"")),"")</f>
        <v/>
      </c>
      <c r="AH779" s="31" t="str">
        <f ca="1">IF(AG779&lt;&gt;"",AG779-(COUNTIF($AG$4:AG779,AG779)/10000),"")</f>
        <v/>
      </c>
      <c r="AI779" s="31" t="str">
        <f t="shared" ca="1" si="38"/>
        <v/>
      </c>
      <c r="AJ779" s="31"/>
      <c r="AK779" s="31">
        <v>776</v>
      </c>
      <c r="AL779" s="31" t="str">
        <f t="shared" ca="1" si="36"/>
        <v/>
      </c>
      <c r="AM779" s="31" t="str">
        <f t="shared" ca="1" si="37"/>
        <v/>
      </c>
      <c r="AN779" s="31" t="str">
        <f ca="1">IF(INDEX(Tendina_Brand_per_Settore,SERVIZIO!$A$4)=$AL779,$AM779,"")</f>
        <v/>
      </c>
    </row>
    <row r="780" spans="33:40" x14ac:dyDescent="0.25">
      <c r="AG780" s="31" t="str">
        <f ca="1">IFERROR(IF(SERVIZIO!$A$3=1,IF(GETPIVOTDATA(CONCATENATE(INDEX(Tendina_Indicatori_Grafico,SERVIZIO!$A$1)),$A$1,"Brand",$A780,"Data",DATE(YEAR(INDEX(Tendina_Data,SERVIZIO!$A$2)),MONTH(INDEX(Tendina_Data,SERVIZIO!$A$2)),1),"Settore",$B780)&lt;&gt;"",GETPIVOTDATA(CONCATENATE(INDEX(Tendina_Indicatori_Grafico,SERVIZIO!$A$1)),$A$1,"Brand",$A780,"Data",DATE(YEAR(INDEX(Tendina_Data,SERVIZIO!$A$2)),MONTH(INDEX(Tendina_Data,SERVIZIO!$A$2)),1),"Settore",$B780),""),IF(AND(GETPIVOTDATA(CONCATENATE(INDEX(Tendina_Indicatori_Grafico,SERVIZIO!$A$1)),$A$1,"Brand",$A780,"Data",DATE(YEAR(INDEX(Tendina_Data,SERVIZIO!$A$2)),MONTH(INDEX(Tendina_Data,SERVIZIO!$A$2)),1),"Settore",INDEX(Tendina_Settori,SERVIZIO!$A$3))&lt;&gt;"",INDEX(Tendina_Settori,SERVIZIO!$A$3)=$B780)=TRUE,GETPIVOTDATA(CONCATENATE(INDEX(Tendina_Indicatori_Grafico,SERVIZIO!$A$1)),$A$1,"Brand",$A780,"Data",DATE(YEAR(INDEX(Tendina_Data,SERVIZIO!$A$2)),MONTH(INDEX(Tendina_Data,SERVIZIO!$A$2)),1),"Settore",INDEX(Tendina_Settori,SERVIZIO!$A$3)),"")),"")</f>
        <v/>
      </c>
      <c r="AH780" s="31" t="str">
        <f ca="1">IF(AG780&lt;&gt;"",AG780-(COUNTIF($AG$4:AG780,AG780)/10000),"")</f>
        <v/>
      </c>
      <c r="AI780" s="31" t="str">
        <f t="shared" ca="1" si="38"/>
        <v/>
      </c>
      <c r="AJ780" s="31"/>
      <c r="AK780" s="31">
        <v>777</v>
      </c>
      <c r="AL780" s="31" t="str">
        <f t="shared" ca="1" si="36"/>
        <v/>
      </c>
      <c r="AM780" s="31" t="str">
        <f t="shared" ca="1" si="37"/>
        <v/>
      </c>
      <c r="AN780" s="31" t="str">
        <f ca="1">IF(INDEX(Tendina_Brand_per_Settore,SERVIZIO!$A$4)=$AL780,$AM780,"")</f>
        <v/>
      </c>
    </row>
    <row r="781" spans="33:40" x14ac:dyDescent="0.25">
      <c r="AG781" s="31" t="str">
        <f ca="1">IFERROR(IF(SERVIZIO!$A$3=1,IF(GETPIVOTDATA(CONCATENATE(INDEX(Tendina_Indicatori_Grafico,SERVIZIO!$A$1)),$A$1,"Brand",$A781,"Data",DATE(YEAR(INDEX(Tendina_Data,SERVIZIO!$A$2)),MONTH(INDEX(Tendina_Data,SERVIZIO!$A$2)),1),"Settore",$B781)&lt;&gt;"",GETPIVOTDATA(CONCATENATE(INDEX(Tendina_Indicatori_Grafico,SERVIZIO!$A$1)),$A$1,"Brand",$A781,"Data",DATE(YEAR(INDEX(Tendina_Data,SERVIZIO!$A$2)),MONTH(INDEX(Tendina_Data,SERVIZIO!$A$2)),1),"Settore",$B781),""),IF(AND(GETPIVOTDATA(CONCATENATE(INDEX(Tendina_Indicatori_Grafico,SERVIZIO!$A$1)),$A$1,"Brand",$A781,"Data",DATE(YEAR(INDEX(Tendina_Data,SERVIZIO!$A$2)),MONTH(INDEX(Tendina_Data,SERVIZIO!$A$2)),1),"Settore",INDEX(Tendina_Settori,SERVIZIO!$A$3))&lt;&gt;"",INDEX(Tendina_Settori,SERVIZIO!$A$3)=$B781)=TRUE,GETPIVOTDATA(CONCATENATE(INDEX(Tendina_Indicatori_Grafico,SERVIZIO!$A$1)),$A$1,"Brand",$A781,"Data",DATE(YEAR(INDEX(Tendina_Data,SERVIZIO!$A$2)),MONTH(INDEX(Tendina_Data,SERVIZIO!$A$2)),1),"Settore",INDEX(Tendina_Settori,SERVIZIO!$A$3)),"")),"")</f>
        <v/>
      </c>
      <c r="AH781" s="31" t="str">
        <f ca="1">IF(AG781&lt;&gt;"",AG781-(COUNTIF($AG$4:AG781,AG781)/10000),"")</f>
        <v/>
      </c>
      <c r="AI781" s="31" t="str">
        <f t="shared" ca="1" si="38"/>
        <v/>
      </c>
      <c r="AJ781" s="31"/>
      <c r="AK781" s="31">
        <v>778</v>
      </c>
      <c r="AL781" s="31" t="str">
        <f t="shared" ca="1" si="36"/>
        <v/>
      </c>
      <c r="AM781" s="31" t="str">
        <f t="shared" ca="1" si="37"/>
        <v/>
      </c>
      <c r="AN781" s="31" t="str">
        <f ca="1">IF(INDEX(Tendina_Brand_per_Settore,SERVIZIO!$A$4)=$AL781,$AM781,"")</f>
        <v/>
      </c>
    </row>
    <row r="782" spans="33:40" x14ac:dyDescent="0.25">
      <c r="AG782" s="31" t="str">
        <f ca="1">IFERROR(IF(SERVIZIO!$A$3=1,IF(GETPIVOTDATA(CONCATENATE(INDEX(Tendina_Indicatori_Grafico,SERVIZIO!$A$1)),$A$1,"Brand",$A782,"Data",DATE(YEAR(INDEX(Tendina_Data,SERVIZIO!$A$2)),MONTH(INDEX(Tendina_Data,SERVIZIO!$A$2)),1),"Settore",$B782)&lt;&gt;"",GETPIVOTDATA(CONCATENATE(INDEX(Tendina_Indicatori_Grafico,SERVIZIO!$A$1)),$A$1,"Brand",$A782,"Data",DATE(YEAR(INDEX(Tendina_Data,SERVIZIO!$A$2)),MONTH(INDEX(Tendina_Data,SERVIZIO!$A$2)),1),"Settore",$B782),""),IF(AND(GETPIVOTDATA(CONCATENATE(INDEX(Tendina_Indicatori_Grafico,SERVIZIO!$A$1)),$A$1,"Brand",$A782,"Data",DATE(YEAR(INDEX(Tendina_Data,SERVIZIO!$A$2)),MONTH(INDEX(Tendina_Data,SERVIZIO!$A$2)),1),"Settore",INDEX(Tendina_Settori,SERVIZIO!$A$3))&lt;&gt;"",INDEX(Tendina_Settori,SERVIZIO!$A$3)=$B782)=TRUE,GETPIVOTDATA(CONCATENATE(INDEX(Tendina_Indicatori_Grafico,SERVIZIO!$A$1)),$A$1,"Brand",$A782,"Data",DATE(YEAR(INDEX(Tendina_Data,SERVIZIO!$A$2)),MONTH(INDEX(Tendina_Data,SERVIZIO!$A$2)),1),"Settore",INDEX(Tendina_Settori,SERVIZIO!$A$3)),"")),"")</f>
        <v/>
      </c>
      <c r="AH782" s="31" t="str">
        <f ca="1">IF(AG782&lt;&gt;"",AG782-(COUNTIF($AG$4:AG782,AG782)/10000),"")</f>
        <v/>
      </c>
      <c r="AI782" s="31" t="str">
        <f t="shared" ca="1" si="38"/>
        <v/>
      </c>
      <c r="AJ782" s="31"/>
      <c r="AK782" s="31">
        <v>779</v>
      </c>
      <c r="AL782" s="31" t="str">
        <f t="shared" ca="1" si="36"/>
        <v/>
      </c>
      <c r="AM782" s="31" t="str">
        <f t="shared" ca="1" si="37"/>
        <v/>
      </c>
      <c r="AN782" s="31" t="str">
        <f ca="1">IF(INDEX(Tendina_Brand_per_Settore,SERVIZIO!$A$4)=$AL782,$AM782,"")</f>
        <v/>
      </c>
    </row>
    <row r="783" spans="33:40" x14ac:dyDescent="0.25">
      <c r="AG783" s="31" t="str">
        <f ca="1">IFERROR(IF(SERVIZIO!$A$3=1,IF(GETPIVOTDATA(CONCATENATE(INDEX(Tendina_Indicatori_Grafico,SERVIZIO!$A$1)),$A$1,"Brand",$A783,"Data",DATE(YEAR(INDEX(Tendina_Data,SERVIZIO!$A$2)),MONTH(INDEX(Tendina_Data,SERVIZIO!$A$2)),1),"Settore",$B783)&lt;&gt;"",GETPIVOTDATA(CONCATENATE(INDEX(Tendina_Indicatori_Grafico,SERVIZIO!$A$1)),$A$1,"Brand",$A783,"Data",DATE(YEAR(INDEX(Tendina_Data,SERVIZIO!$A$2)),MONTH(INDEX(Tendina_Data,SERVIZIO!$A$2)),1),"Settore",$B783),""),IF(AND(GETPIVOTDATA(CONCATENATE(INDEX(Tendina_Indicatori_Grafico,SERVIZIO!$A$1)),$A$1,"Brand",$A783,"Data",DATE(YEAR(INDEX(Tendina_Data,SERVIZIO!$A$2)),MONTH(INDEX(Tendina_Data,SERVIZIO!$A$2)),1),"Settore",INDEX(Tendina_Settori,SERVIZIO!$A$3))&lt;&gt;"",INDEX(Tendina_Settori,SERVIZIO!$A$3)=$B783)=TRUE,GETPIVOTDATA(CONCATENATE(INDEX(Tendina_Indicatori_Grafico,SERVIZIO!$A$1)),$A$1,"Brand",$A783,"Data",DATE(YEAR(INDEX(Tendina_Data,SERVIZIO!$A$2)),MONTH(INDEX(Tendina_Data,SERVIZIO!$A$2)),1),"Settore",INDEX(Tendina_Settori,SERVIZIO!$A$3)),"")),"")</f>
        <v/>
      </c>
      <c r="AH783" s="31" t="str">
        <f ca="1">IF(AG783&lt;&gt;"",AG783-(COUNTIF($AG$4:AG783,AG783)/10000),"")</f>
        <v/>
      </c>
      <c r="AI783" s="31" t="str">
        <f t="shared" ca="1" si="38"/>
        <v/>
      </c>
      <c r="AJ783" s="31"/>
      <c r="AK783" s="31">
        <v>780</v>
      </c>
      <c r="AL783" s="31" t="str">
        <f t="shared" ca="1" si="36"/>
        <v/>
      </c>
      <c r="AM783" s="31" t="str">
        <f t="shared" ca="1" si="37"/>
        <v/>
      </c>
      <c r="AN783" s="31" t="str">
        <f ca="1">IF(INDEX(Tendina_Brand_per_Settore,SERVIZIO!$A$4)=$AL783,$AM783,"")</f>
        <v/>
      </c>
    </row>
    <row r="784" spans="33:40" x14ac:dyDescent="0.25">
      <c r="AG784" s="31" t="str">
        <f ca="1">IFERROR(IF(SERVIZIO!$A$3=1,IF(GETPIVOTDATA(CONCATENATE(INDEX(Tendina_Indicatori_Grafico,SERVIZIO!$A$1)),$A$1,"Brand",$A784,"Data",DATE(YEAR(INDEX(Tendina_Data,SERVIZIO!$A$2)),MONTH(INDEX(Tendina_Data,SERVIZIO!$A$2)),1),"Settore",$B784)&lt;&gt;"",GETPIVOTDATA(CONCATENATE(INDEX(Tendina_Indicatori_Grafico,SERVIZIO!$A$1)),$A$1,"Brand",$A784,"Data",DATE(YEAR(INDEX(Tendina_Data,SERVIZIO!$A$2)),MONTH(INDEX(Tendina_Data,SERVIZIO!$A$2)),1),"Settore",$B784),""),IF(AND(GETPIVOTDATA(CONCATENATE(INDEX(Tendina_Indicatori_Grafico,SERVIZIO!$A$1)),$A$1,"Brand",$A784,"Data",DATE(YEAR(INDEX(Tendina_Data,SERVIZIO!$A$2)),MONTH(INDEX(Tendina_Data,SERVIZIO!$A$2)),1),"Settore",INDEX(Tendina_Settori,SERVIZIO!$A$3))&lt;&gt;"",INDEX(Tendina_Settori,SERVIZIO!$A$3)=$B784)=TRUE,GETPIVOTDATA(CONCATENATE(INDEX(Tendina_Indicatori_Grafico,SERVIZIO!$A$1)),$A$1,"Brand",$A784,"Data",DATE(YEAR(INDEX(Tendina_Data,SERVIZIO!$A$2)),MONTH(INDEX(Tendina_Data,SERVIZIO!$A$2)),1),"Settore",INDEX(Tendina_Settori,SERVIZIO!$A$3)),"")),"")</f>
        <v/>
      </c>
      <c r="AH784" s="31" t="str">
        <f ca="1">IF(AG784&lt;&gt;"",AG784-(COUNTIF($AG$4:AG784,AG784)/10000),"")</f>
        <v/>
      </c>
      <c r="AI784" s="31" t="str">
        <f t="shared" ca="1" si="38"/>
        <v/>
      </c>
      <c r="AJ784" s="31"/>
      <c r="AK784" s="31">
        <v>781</v>
      </c>
      <c r="AL784" s="31" t="str">
        <f t="shared" ca="1" si="36"/>
        <v/>
      </c>
      <c r="AM784" s="31" t="str">
        <f t="shared" ca="1" si="37"/>
        <v/>
      </c>
      <c r="AN784" s="31" t="str">
        <f ca="1">IF(INDEX(Tendina_Brand_per_Settore,SERVIZIO!$A$4)=$AL784,$AM784,"")</f>
        <v/>
      </c>
    </row>
    <row r="785" spans="33:40" x14ac:dyDescent="0.25">
      <c r="AG785" s="31" t="str">
        <f ca="1">IFERROR(IF(SERVIZIO!$A$3=1,IF(GETPIVOTDATA(CONCATENATE(INDEX(Tendina_Indicatori_Grafico,SERVIZIO!$A$1)),$A$1,"Brand",$A785,"Data",DATE(YEAR(INDEX(Tendina_Data,SERVIZIO!$A$2)),MONTH(INDEX(Tendina_Data,SERVIZIO!$A$2)),1),"Settore",$B785)&lt;&gt;"",GETPIVOTDATA(CONCATENATE(INDEX(Tendina_Indicatori_Grafico,SERVIZIO!$A$1)),$A$1,"Brand",$A785,"Data",DATE(YEAR(INDEX(Tendina_Data,SERVIZIO!$A$2)),MONTH(INDEX(Tendina_Data,SERVIZIO!$A$2)),1),"Settore",$B785),""),IF(AND(GETPIVOTDATA(CONCATENATE(INDEX(Tendina_Indicatori_Grafico,SERVIZIO!$A$1)),$A$1,"Brand",$A785,"Data",DATE(YEAR(INDEX(Tendina_Data,SERVIZIO!$A$2)),MONTH(INDEX(Tendina_Data,SERVIZIO!$A$2)),1),"Settore",INDEX(Tendina_Settori,SERVIZIO!$A$3))&lt;&gt;"",INDEX(Tendina_Settori,SERVIZIO!$A$3)=$B785)=TRUE,GETPIVOTDATA(CONCATENATE(INDEX(Tendina_Indicatori_Grafico,SERVIZIO!$A$1)),$A$1,"Brand",$A785,"Data",DATE(YEAR(INDEX(Tendina_Data,SERVIZIO!$A$2)),MONTH(INDEX(Tendina_Data,SERVIZIO!$A$2)),1),"Settore",INDEX(Tendina_Settori,SERVIZIO!$A$3)),"")),"")</f>
        <v/>
      </c>
      <c r="AH785" s="31" t="str">
        <f ca="1">IF(AG785&lt;&gt;"",AG785-(COUNTIF($AG$4:AG785,AG785)/10000),"")</f>
        <v/>
      </c>
      <c r="AI785" s="31" t="str">
        <f t="shared" ca="1" si="38"/>
        <v/>
      </c>
      <c r="AJ785" s="31"/>
      <c r="AK785" s="31">
        <v>782</v>
      </c>
      <c r="AL785" s="31" t="str">
        <f t="shared" ca="1" si="36"/>
        <v/>
      </c>
      <c r="AM785" s="31" t="str">
        <f t="shared" ca="1" si="37"/>
        <v/>
      </c>
      <c r="AN785" s="31" t="str">
        <f ca="1">IF(INDEX(Tendina_Brand_per_Settore,SERVIZIO!$A$4)=$AL785,$AM785,"")</f>
        <v/>
      </c>
    </row>
    <row r="786" spans="33:40" x14ac:dyDescent="0.25">
      <c r="AG786" s="31" t="str">
        <f ca="1">IFERROR(IF(SERVIZIO!$A$3=1,IF(GETPIVOTDATA(CONCATENATE(INDEX(Tendina_Indicatori_Grafico,SERVIZIO!$A$1)),$A$1,"Brand",$A786,"Data",DATE(YEAR(INDEX(Tendina_Data,SERVIZIO!$A$2)),MONTH(INDEX(Tendina_Data,SERVIZIO!$A$2)),1),"Settore",$B786)&lt;&gt;"",GETPIVOTDATA(CONCATENATE(INDEX(Tendina_Indicatori_Grafico,SERVIZIO!$A$1)),$A$1,"Brand",$A786,"Data",DATE(YEAR(INDEX(Tendina_Data,SERVIZIO!$A$2)),MONTH(INDEX(Tendina_Data,SERVIZIO!$A$2)),1),"Settore",$B786),""),IF(AND(GETPIVOTDATA(CONCATENATE(INDEX(Tendina_Indicatori_Grafico,SERVIZIO!$A$1)),$A$1,"Brand",$A786,"Data",DATE(YEAR(INDEX(Tendina_Data,SERVIZIO!$A$2)),MONTH(INDEX(Tendina_Data,SERVIZIO!$A$2)),1),"Settore",INDEX(Tendina_Settori,SERVIZIO!$A$3))&lt;&gt;"",INDEX(Tendina_Settori,SERVIZIO!$A$3)=$B786)=TRUE,GETPIVOTDATA(CONCATENATE(INDEX(Tendina_Indicatori_Grafico,SERVIZIO!$A$1)),$A$1,"Brand",$A786,"Data",DATE(YEAR(INDEX(Tendina_Data,SERVIZIO!$A$2)),MONTH(INDEX(Tendina_Data,SERVIZIO!$A$2)),1),"Settore",INDEX(Tendina_Settori,SERVIZIO!$A$3)),"")),"")</f>
        <v/>
      </c>
      <c r="AH786" s="31" t="str">
        <f ca="1">IF(AG786&lt;&gt;"",AG786-(COUNTIF($AG$4:AG786,AG786)/10000),"")</f>
        <v/>
      </c>
      <c r="AI786" s="31" t="str">
        <f t="shared" ca="1" si="38"/>
        <v/>
      </c>
      <c r="AJ786" s="31"/>
      <c r="AK786" s="31">
        <v>783</v>
      </c>
      <c r="AL786" s="31" t="str">
        <f t="shared" ca="1" si="36"/>
        <v/>
      </c>
      <c r="AM786" s="31" t="str">
        <f t="shared" ca="1" si="37"/>
        <v/>
      </c>
      <c r="AN786" s="31" t="str">
        <f ca="1">IF(INDEX(Tendina_Brand_per_Settore,SERVIZIO!$A$4)=$AL786,$AM786,"")</f>
        <v/>
      </c>
    </row>
    <row r="787" spans="33:40" x14ac:dyDescent="0.25">
      <c r="AG787" s="31" t="str">
        <f ca="1">IFERROR(IF(SERVIZIO!$A$3=1,IF(GETPIVOTDATA(CONCATENATE(INDEX(Tendina_Indicatori_Grafico,SERVIZIO!$A$1)),$A$1,"Brand",$A787,"Data",DATE(YEAR(INDEX(Tendina_Data,SERVIZIO!$A$2)),MONTH(INDEX(Tendina_Data,SERVIZIO!$A$2)),1),"Settore",$B787)&lt;&gt;"",GETPIVOTDATA(CONCATENATE(INDEX(Tendina_Indicatori_Grafico,SERVIZIO!$A$1)),$A$1,"Brand",$A787,"Data",DATE(YEAR(INDEX(Tendina_Data,SERVIZIO!$A$2)),MONTH(INDEX(Tendina_Data,SERVIZIO!$A$2)),1),"Settore",$B787),""),IF(AND(GETPIVOTDATA(CONCATENATE(INDEX(Tendina_Indicatori_Grafico,SERVIZIO!$A$1)),$A$1,"Brand",$A787,"Data",DATE(YEAR(INDEX(Tendina_Data,SERVIZIO!$A$2)),MONTH(INDEX(Tendina_Data,SERVIZIO!$A$2)),1),"Settore",INDEX(Tendina_Settori,SERVIZIO!$A$3))&lt;&gt;"",INDEX(Tendina_Settori,SERVIZIO!$A$3)=$B787)=TRUE,GETPIVOTDATA(CONCATENATE(INDEX(Tendina_Indicatori_Grafico,SERVIZIO!$A$1)),$A$1,"Brand",$A787,"Data",DATE(YEAR(INDEX(Tendina_Data,SERVIZIO!$A$2)),MONTH(INDEX(Tendina_Data,SERVIZIO!$A$2)),1),"Settore",INDEX(Tendina_Settori,SERVIZIO!$A$3)),"")),"")</f>
        <v/>
      </c>
      <c r="AH787" s="31" t="str">
        <f ca="1">IF(AG787&lt;&gt;"",AG787-(COUNTIF($AG$4:AG787,AG787)/10000),"")</f>
        <v/>
      </c>
      <c r="AI787" s="31" t="str">
        <f t="shared" ca="1" si="38"/>
        <v/>
      </c>
      <c r="AJ787" s="31"/>
      <c r="AK787" s="31">
        <v>784</v>
      </c>
      <c r="AL787" s="31" t="str">
        <f t="shared" ca="1" si="36"/>
        <v/>
      </c>
      <c r="AM787" s="31" t="str">
        <f t="shared" ca="1" si="37"/>
        <v/>
      </c>
      <c r="AN787" s="31" t="str">
        <f ca="1">IF(INDEX(Tendina_Brand_per_Settore,SERVIZIO!$A$4)=$AL787,$AM787,"")</f>
        <v/>
      </c>
    </row>
    <row r="788" spans="33:40" x14ac:dyDescent="0.25">
      <c r="AG788" s="31" t="str">
        <f ca="1">IFERROR(IF(SERVIZIO!$A$3=1,IF(GETPIVOTDATA(CONCATENATE(INDEX(Tendina_Indicatori_Grafico,SERVIZIO!$A$1)),$A$1,"Brand",$A788,"Data",DATE(YEAR(INDEX(Tendina_Data,SERVIZIO!$A$2)),MONTH(INDEX(Tendina_Data,SERVIZIO!$A$2)),1),"Settore",$B788)&lt;&gt;"",GETPIVOTDATA(CONCATENATE(INDEX(Tendina_Indicatori_Grafico,SERVIZIO!$A$1)),$A$1,"Brand",$A788,"Data",DATE(YEAR(INDEX(Tendina_Data,SERVIZIO!$A$2)),MONTH(INDEX(Tendina_Data,SERVIZIO!$A$2)),1),"Settore",$B788),""),IF(AND(GETPIVOTDATA(CONCATENATE(INDEX(Tendina_Indicatori_Grafico,SERVIZIO!$A$1)),$A$1,"Brand",$A788,"Data",DATE(YEAR(INDEX(Tendina_Data,SERVIZIO!$A$2)),MONTH(INDEX(Tendina_Data,SERVIZIO!$A$2)),1),"Settore",INDEX(Tendina_Settori,SERVIZIO!$A$3))&lt;&gt;"",INDEX(Tendina_Settori,SERVIZIO!$A$3)=$B788)=TRUE,GETPIVOTDATA(CONCATENATE(INDEX(Tendina_Indicatori_Grafico,SERVIZIO!$A$1)),$A$1,"Brand",$A788,"Data",DATE(YEAR(INDEX(Tendina_Data,SERVIZIO!$A$2)),MONTH(INDEX(Tendina_Data,SERVIZIO!$A$2)),1),"Settore",INDEX(Tendina_Settori,SERVIZIO!$A$3)),"")),"")</f>
        <v/>
      </c>
      <c r="AH788" s="31" t="str">
        <f ca="1">IF(AG788&lt;&gt;"",AG788-(COUNTIF($AG$4:AG788,AG788)/10000),"")</f>
        <v/>
      </c>
      <c r="AI788" s="31" t="str">
        <f t="shared" ca="1" si="38"/>
        <v/>
      </c>
      <c r="AJ788" s="31"/>
      <c r="AK788" s="31">
        <v>785</v>
      </c>
      <c r="AL788" s="31" t="str">
        <f t="shared" ca="1" si="36"/>
        <v/>
      </c>
      <c r="AM788" s="31" t="str">
        <f t="shared" ca="1" si="37"/>
        <v/>
      </c>
      <c r="AN788" s="31" t="str">
        <f ca="1">IF(INDEX(Tendina_Brand_per_Settore,SERVIZIO!$A$4)=$AL788,$AM788,"")</f>
        <v/>
      </c>
    </row>
    <row r="789" spans="33:40" x14ac:dyDescent="0.25">
      <c r="AG789" s="31" t="str">
        <f ca="1">IFERROR(IF(SERVIZIO!$A$3=1,IF(GETPIVOTDATA(CONCATENATE(INDEX(Tendina_Indicatori_Grafico,SERVIZIO!$A$1)),$A$1,"Brand",$A789,"Data",DATE(YEAR(INDEX(Tendina_Data,SERVIZIO!$A$2)),MONTH(INDEX(Tendina_Data,SERVIZIO!$A$2)),1),"Settore",$B789)&lt;&gt;"",GETPIVOTDATA(CONCATENATE(INDEX(Tendina_Indicatori_Grafico,SERVIZIO!$A$1)),$A$1,"Brand",$A789,"Data",DATE(YEAR(INDEX(Tendina_Data,SERVIZIO!$A$2)),MONTH(INDEX(Tendina_Data,SERVIZIO!$A$2)),1),"Settore",$B789),""),IF(AND(GETPIVOTDATA(CONCATENATE(INDEX(Tendina_Indicatori_Grafico,SERVIZIO!$A$1)),$A$1,"Brand",$A789,"Data",DATE(YEAR(INDEX(Tendina_Data,SERVIZIO!$A$2)),MONTH(INDEX(Tendina_Data,SERVIZIO!$A$2)),1),"Settore",INDEX(Tendina_Settori,SERVIZIO!$A$3))&lt;&gt;"",INDEX(Tendina_Settori,SERVIZIO!$A$3)=$B789)=TRUE,GETPIVOTDATA(CONCATENATE(INDEX(Tendina_Indicatori_Grafico,SERVIZIO!$A$1)),$A$1,"Brand",$A789,"Data",DATE(YEAR(INDEX(Tendina_Data,SERVIZIO!$A$2)),MONTH(INDEX(Tendina_Data,SERVIZIO!$A$2)),1),"Settore",INDEX(Tendina_Settori,SERVIZIO!$A$3)),"")),"")</f>
        <v/>
      </c>
      <c r="AH789" s="31" t="str">
        <f ca="1">IF(AG789&lt;&gt;"",AG789-(COUNTIF($AG$4:AG789,AG789)/10000),"")</f>
        <v/>
      </c>
      <c r="AI789" s="31" t="str">
        <f t="shared" ca="1" si="38"/>
        <v/>
      </c>
      <c r="AJ789" s="31"/>
      <c r="AK789" s="31">
        <v>786</v>
      </c>
      <c r="AL789" s="31" t="str">
        <f t="shared" ca="1" si="36"/>
        <v/>
      </c>
      <c r="AM789" s="31" t="str">
        <f t="shared" ca="1" si="37"/>
        <v/>
      </c>
      <c r="AN789" s="31" t="str">
        <f ca="1">IF(INDEX(Tendina_Brand_per_Settore,SERVIZIO!$A$4)=$AL789,$AM789,"")</f>
        <v/>
      </c>
    </row>
    <row r="790" spans="33:40" x14ac:dyDescent="0.25">
      <c r="AG790" s="31" t="str">
        <f ca="1">IFERROR(IF(SERVIZIO!$A$3=1,IF(GETPIVOTDATA(CONCATENATE(INDEX(Tendina_Indicatori_Grafico,SERVIZIO!$A$1)),$A$1,"Brand",$A790,"Data",DATE(YEAR(INDEX(Tendina_Data,SERVIZIO!$A$2)),MONTH(INDEX(Tendina_Data,SERVIZIO!$A$2)),1),"Settore",$B790)&lt;&gt;"",GETPIVOTDATA(CONCATENATE(INDEX(Tendina_Indicatori_Grafico,SERVIZIO!$A$1)),$A$1,"Brand",$A790,"Data",DATE(YEAR(INDEX(Tendina_Data,SERVIZIO!$A$2)),MONTH(INDEX(Tendina_Data,SERVIZIO!$A$2)),1),"Settore",$B790),""),IF(AND(GETPIVOTDATA(CONCATENATE(INDEX(Tendina_Indicatori_Grafico,SERVIZIO!$A$1)),$A$1,"Brand",$A790,"Data",DATE(YEAR(INDEX(Tendina_Data,SERVIZIO!$A$2)),MONTH(INDEX(Tendina_Data,SERVIZIO!$A$2)),1),"Settore",INDEX(Tendina_Settori,SERVIZIO!$A$3))&lt;&gt;"",INDEX(Tendina_Settori,SERVIZIO!$A$3)=$B790)=TRUE,GETPIVOTDATA(CONCATENATE(INDEX(Tendina_Indicatori_Grafico,SERVIZIO!$A$1)),$A$1,"Brand",$A790,"Data",DATE(YEAR(INDEX(Tendina_Data,SERVIZIO!$A$2)),MONTH(INDEX(Tendina_Data,SERVIZIO!$A$2)),1),"Settore",INDEX(Tendina_Settori,SERVIZIO!$A$3)),"")),"")</f>
        <v/>
      </c>
      <c r="AH790" s="31" t="str">
        <f ca="1">IF(AG790&lt;&gt;"",AG790-(COUNTIF($AG$4:AG790,AG790)/10000),"")</f>
        <v/>
      </c>
      <c r="AI790" s="31" t="str">
        <f t="shared" ca="1" si="38"/>
        <v/>
      </c>
      <c r="AJ790" s="31"/>
      <c r="AK790" s="31">
        <v>787</v>
      </c>
      <c r="AL790" s="31" t="str">
        <f t="shared" ca="1" si="36"/>
        <v/>
      </c>
      <c r="AM790" s="31" t="str">
        <f t="shared" ca="1" si="37"/>
        <v/>
      </c>
      <c r="AN790" s="31" t="str">
        <f ca="1">IF(INDEX(Tendina_Brand_per_Settore,SERVIZIO!$A$4)=$AL790,$AM790,"")</f>
        <v/>
      </c>
    </row>
    <row r="791" spans="33:40" x14ac:dyDescent="0.25">
      <c r="AG791" s="31" t="str">
        <f ca="1">IFERROR(IF(SERVIZIO!$A$3=1,IF(GETPIVOTDATA(CONCATENATE(INDEX(Tendina_Indicatori_Grafico,SERVIZIO!$A$1)),$A$1,"Brand",$A791,"Data",DATE(YEAR(INDEX(Tendina_Data,SERVIZIO!$A$2)),MONTH(INDEX(Tendina_Data,SERVIZIO!$A$2)),1),"Settore",$B791)&lt;&gt;"",GETPIVOTDATA(CONCATENATE(INDEX(Tendina_Indicatori_Grafico,SERVIZIO!$A$1)),$A$1,"Brand",$A791,"Data",DATE(YEAR(INDEX(Tendina_Data,SERVIZIO!$A$2)),MONTH(INDEX(Tendina_Data,SERVIZIO!$A$2)),1),"Settore",$B791),""),IF(AND(GETPIVOTDATA(CONCATENATE(INDEX(Tendina_Indicatori_Grafico,SERVIZIO!$A$1)),$A$1,"Brand",$A791,"Data",DATE(YEAR(INDEX(Tendina_Data,SERVIZIO!$A$2)),MONTH(INDEX(Tendina_Data,SERVIZIO!$A$2)),1),"Settore",INDEX(Tendina_Settori,SERVIZIO!$A$3))&lt;&gt;"",INDEX(Tendina_Settori,SERVIZIO!$A$3)=$B791)=TRUE,GETPIVOTDATA(CONCATENATE(INDEX(Tendina_Indicatori_Grafico,SERVIZIO!$A$1)),$A$1,"Brand",$A791,"Data",DATE(YEAR(INDEX(Tendina_Data,SERVIZIO!$A$2)),MONTH(INDEX(Tendina_Data,SERVIZIO!$A$2)),1),"Settore",INDEX(Tendina_Settori,SERVIZIO!$A$3)),"")),"")</f>
        <v/>
      </c>
      <c r="AH791" s="31" t="str">
        <f ca="1">IF(AG791&lt;&gt;"",AG791-(COUNTIF($AG$4:AG791,AG791)/10000),"")</f>
        <v/>
      </c>
      <c r="AI791" s="31" t="str">
        <f t="shared" ca="1" si="38"/>
        <v/>
      </c>
      <c r="AJ791" s="31"/>
      <c r="AK791" s="31">
        <v>788</v>
      </c>
      <c r="AL791" s="31" t="str">
        <f t="shared" ca="1" si="36"/>
        <v/>
      </c>
      <c r="AM791" s="31" t="str">
        <f t="shared" ca="1" si="37"/>
        <v/>
      </c>
      <c r="AN791" s="31" t="str">
        <f ca="1">IF(INDEX(Tendina_Brand_per_Settore,SERVIZIO!$A$4)=$AL791,$AM791,"")</f>
        <v/>
      </c>
    </row>
    <row r="792" spans="33:40" x14ac:dyDescent="0.25">
      <c r="AG792" s="31" t="str">
        <f ca="1">IFERROR(IF(SERVIZIO!$A$3=1,IF(GETPIVOTDATA(CONCATENATE(INDEX(Tendina_Indicatori_Grafico,SERVIZIO!$A$1)),$A$1,"Brand",$A792,"Data",DATE(YEAR(INDEX(Tendina_Data,SERVIZIO!$A$2)),MONTH(INDEX(Tendina_Data,SERVIZIO!$A$2)),1),"Settore",$B792)&lt;&gt;"",GETPIVOTDATA(CONCATENATE(INDEX(Tendina_Indicatori_Grafico,SERVIZIO!$A$1)),$A$1,"Brand",$A792,"Data",DATE(YEAR(INDEX(Tendina_Data,SERVIZIO!$A$2)),MONTH(INDEX(Tendina_Data,SERVIZIO!$A$2)),1),"Settore",$B792),""),IF(AND(GETPIVOTDATA(CONCATENATE(INDEX(Tendina_Indicatori_Grafico,SERVIZIO!$A$1)),$A$1,"Brand",$A792,"Data",DATE(YEAR(INDEX(Tendina_Data,SERVIZIO!$A$2)),MONTH(INDEX(Tendina_Data,SERVIZIO!$A$2)),1),"Settore",INDEX(Tendina_Settori,SERVIZIO!$A$3))&lt;&gt;"",INDEX(Tendina_Settori,SERVIZIO!$A$3)=$B792)=TRUE,GETPIVOTDATA(CONCATENATE(INDEX(Tendina_Indicatori_Grafico,SERVIZIO!$A$1)),$A$1,"Brand",$A792,"Data",DATE(YEAR(INDEX(Tendina_Data,SERVIZIO!$A$2)),MONTH(INDEX(Tendina_Data,SERVIZIO!$A$2)),1),"Settore",INDEX(Tendina_Settori,SERVIZIO!$A$3)),"")),"")</f>
        <v/>
      </c>
      <c r="AH792" s="31" t="str">
        <f ca="1">IF(AG792&lt;&gt;"",AG792-(COUNTIF($AG$4:AG792,AG792)/10000),"")</f>
        <v/>
      </c>
      <c r="AI792" s="31" t="str">
        <f t="shared" ca="1" si="38"/>
        <v/>
      </c>
      <c r="AJ792" s="31"/>
      <c r="AK792" s="31">
        <v>789</v>
      </c>
      <c r="AL792" s="31" t="str">
        <f t="shared" ca="1" si="36"/>
        <v/>
      </c>
      <c r="AM792" s="31" t="str">
        <f t="shared" ca="1" si="37"/>
        <v/>
      </c>
      <c r="AN792" s="31" t="str">
        <f ca="1">IF(INDEX(Tendina_Brand_per_Settore,SERVIZIO!$A$4)=$AL792,$AM792,"")</f>
        <v/>
      </c>
    </row>
    <row r="793" spans="33:40" x14ac:dyDescent="0.25">
      <c r="AG793" s="31" t="str">
        <f ca="1">IFERROR(IF(SERVIZIO!$A$3=1,IF(GETPIVOTDATA(CONCATENATE(INDEX(Tendina_Indicatori_Grafico,SERVIZIO!$A$1)),$A$1,"Brand",$A793,"Data",DATE(YEAR(INDEX(Tendina_Data,SERVIZIO!$A$2)),MONTH(INDEX(Tendina_Data,SERVIZIO!$A$2)),1),"Settore",$B793)&lt;&gt;"",GETPIVOTDATA(CONCATENATE(INDEX(Tendina_Indicatori_Grafico,SERVIZIO!$A$1)),$A$1,"Brand",$A793,"Data",DATE(YEAR(INDEX(Tendina_Data,SERVIZIO!$A$2)),MONTH(INDEX(Tendina_Data,SERVIZIO!$A$2)),1),"Settore",$B793),""),IF(AND(GETPIVOTDATA(CONCATENATE(INDEX(Tendina_Indicatori_Grafico,SERVIZIO!$A$1)),$A$1,"Brand",$A793,"Data",DATE(YEAR(INDEX(Tendina_Data,SERVIZIO!$A$2)),MONTH(INDEX(Tendina_Data,SERVIZIO!$A$2)),1),"Settore",INDEX(Tendina_Settori,SERVIZIO!$A$3))&lt;&gt;"",INDEX(Tendina_Settori,SERVIZIO!$A$3)=$B793)=TRUE,GETPIVOTDATA(CONCATENATE(INDEX(Tendina_Indicatori_Grafico,SERVIZIO!$A$1)),$A$1,"Brand",$A793,"Data",DATE(YEAR(INDEX(Tendina_Data,SERVIZIO!$A$2)),MONTH(INDEX(Tendina_Data,SERVIZIO!$A$2)),1),"Settore",INDEX(Tendina_Settori,SERVIZIO!$A$3)),"")),"")</f>
        <v/>
      </c>
      <c r="AH793" s="31" t="str">
        <f ca="1">IF(AG793&lt;&gt;"",AG793-(COUNTIF($AG$4:AG793,AG793)/10000),"")</f>
        <v/>
      </c>
      <c r="AI793" s="31" t="str">
        <f t="shared" ca="1" si="38"/>
        <v/>
      </c>
      <c r="AJ793" s="31"/>
      <c r="AK793" s="31">
        <v>790</v>
      </c>
      <c r="AL793" s="31" t="str">
        <f t="shared" ca="1" si="36"/>
        <v/>
      </c>
      <c r="AM793" s="31" t="str">
        <f t="shared" ca="1" si="37"/>
        <v/>
      </c>
      <c r="AN793" s="31" t="str">
        <f ca="1">IF(INDEX(Tendina_Brand_per_Settore,SERVIZIO!$A$4)=$AL793,$AM793,"")</f>
        <v/>
      </c>
    </row>
    <row r="794" spans="33:40" x14ac:dyDescent="0.25">
      <c r="AG794" s="31" t="str">
        <f ca="1">IFERROR(IF(SERVIZIO!$A$3=1,IF(GETPIVOTDATA(CONCATENATE(INDEX(Tendina_Indicatori_Grafico,SERVIZIO!$A$1)),$A$1,"Brand",$A794,"Data",DATE(YEAR(INDEX(Tendina_Data,SERVIZIO!$A$2)),MONTH(INDEX(Tendina_Data,SERVIZIO!$A$2)),1),"Settore",$B794)&lt;&gt;"",GETPIVOTDATA(CONCATENATE(INDEX(Tendina_Indicatori_Grafico,SERVIZIO!$A$1)),$A$1,"Brand",$A794,"Data",DATE(YEAR(INDEX(Tendina_Data,SERVIZIO!$A$2)),MONTH(INDEX(Tendina_Data,SERVIZIO!$A$2)),1),"Settore",$B794),""),IF(AND(GETPIVOTDATA(CONCATENATE(INDEX(Tendina_Indicatori_Grafico,SERVIZIO!$A$1)),$A$1,"Brand",$A794,"Data",DATE(YEAR(INDEX(Tendina_Data,SERVIZIO!$A$2)),MONTH(INDEX(Tendina_Data,SERVIZIO!$A$2)),1),"Settore",INDEX(Tendina_Settori,SERVIZIO!$A$3))&lt;&gt;"",INDEX(Tendina_Settori,SERVIZIO!$A$3)=$B794)=TRUE,GETPIVOTDATA(CONCATENATE(INDEX(Tendina_Indicatori_Grafico,SERVIZIO!$A$1)),$A$1,"Brand",$A794,"Data",DATE(YEAR(INDEX(Tendina_Data,SERVIZIO!$A$2)),MONTH(INDEX(Tendina_Data,SERVIZIO!$A$2)),1),"Settore",INDEX(Tendina_Settori,SERVIZIO!$A$3)),"")),"")</f>
        <v/>
      </c>
      <c r="AH794" s="31" t="str">
        <f ca="1">IF(AG794&lt;&gt;"",AG794-(COUNTIF($AG$4:AG794,AG794)/10000),"")</f>
        <v/>
      </c>
      <c r="AI794" s="31" t="str">
        <f t="shared" ca="1" si="38"/>
        <v/>
      </c>
      <c r="AJ794" s="31"/>
      <c r="AK794" s="31">
        <v>791</v>
      </c>
      <c r="AL794" s="31" t="str">
        <f t="shared" ca="1" si="36"/>
        <v/>
      </c>
      <c r="AM794" s="31" t="str">
        <f t="shared" ca="1" si="37"/>
        <v/>
      </c>
      <c r="AN794" s="31" t="str">
        <f ca="1">IF(INDEX(Tendina_Brand_per_Settore,SERVIZIO!$A$4)=$AL794,$AM794,"")</f>
        <v/>
      </c>
    </row>
    <row r="795" spans="33:40" x14ac:dyDescent="0.25">
      <c r="AG795" s="31" t="str">
        <f ca="1">IFERROR(IF(SERVIZIO!$A$3=1,IF(GETPIVOTDATA(CONCATENATE(INDEX(Tendina_Indicatori_Grafico,SERVIZIO!$A$1)),$A$1,"Brand",$A795,"Data",DATE(YEAR(INDEX(Tendina_Data,SERVIZIO!$A$2)),MONTH(INDEX(Tendina_Data,SERVIZIO!$A$2)),1),"Settore",$B795)&lt;&gt;"",GETPIVOTDATA(CONCATENATE(INDEX(Tendina_Indicatori_Grafico,SERVIZIO!$A$1)),$A$1,"Brand",$A795,"Data",DATE(YEAR(INDEX(Tendina_Data,SERVIZIO!$A$2)),MONTH(INDEX(Tendina_Data,SERVIZIO!$A$2)),1),"Settore",$B795),""),IF(AND(GETPIVOTDATA(CONCATENATE(INDEX(Tendina_Indicatori_Grafico,SERVIZIO!$A$1)),$A$1,"Brand",$A795,"Data",DATE(YEAR(INDEX(Tendina_Data,SERVIZIO!$A$2)),MONTH(INDEX(Tendina_Data,SERVIZIO!$A$2)),1),"Settore",INDEX(Tendina_Settori,SERVIZIO!$A$3))&lt;&gt;"",INDEX(Tendina_Settori,SERVIZIO!$A$3)=$B795)=TRUE,GETPIVOTDATA(CONCATENATE(INDEX(Tendina_Indicatori_Grafico,SERVIZIO!$A$1)),$A$1,"Brand",$A795,"Data",DATE(YEAR(INDEX(Tendina_Data,SERVIZIO!$A$2)),MONTH(INDEX(Tendina_Data,SERVIZIO!$A$2)),1),"Settore",INDEX(Tendina_Settori,SERVIZIO!$A$3)),"")),"")</f>
        <v/>
      </c>
      <c r="AH795" s="31" t="str">
        <f ca="1">IF(AG795&lt;&gt;"",AG795-(COUNTIF($AG$4:AG795,AG795)/10000),"")</f>
        <v/>
      </c>
      <c r="AI795" s="31" t="str">
        <f t="shared" ca="1" si="38"/>
        <v/>
      </c>
      <c r="AJ795" s="31"/>
      <c r="AK795" s="31">
        <v>792</v>
      </c>
      <c r="AL795" s="31" t="str">
        <f t="shared" ca="1" si="36"/>
        <v/>
      </c>
      <c r="AM795" s="31" t="str">
        <f t="shared" ca="1" si="37"/>
        <v/>
      </c>
      <c r="AN795" s="31" t="str">
        <f ca="1">IF(INDEX(Tendina_Brand_per_Settore,SERVIZIO!$A$4)=$AL795,$AM795,"")</f>
        <v/>
      </c>
    </row>
    <row r="796" spans="33:40" x14ac:dyDescent="0.25">
      <c r="AG796" s="31" t="str">
        <f ca="1">IFERROR(IF(SERVIZIO!$A$3=1,IF(GETPIVOTDATA(CONCATENATE(INDEX(Tendina_Indicatori_Grafico,SERVIZIO!$A$1)),$A$1,"Brand",$A796,"Data",DATE(YEAR(INDEX(Tendina_Data,SERVIZIO!$A$2)),MONTH(INDEX(Tendina_Data,SERVIZIO!$A$2)),1),"Settore",$B796)&lt;&gt;"",GETPIVOTDATA(CONCATENATE(INDEX(Tendina_Indicatori_Grafico,SERVIZIO!$A$1)),$A$1,"Brand",$A796,"Data",DATE(YEAR(INDEX(Tendina_Data,SERVIZIO!$A$2)),MONTH(INDEX(Tendina_Data,SERVIZIO!$A$2)),1),"Settore",$B796),""),IF(AND(GETPIVOTDATA(CONCATENATE(INDEX(Tendina_Indicatori_Grafico,SERVIZIO!$A$1)),$A$1,"Brand",$A796,"Data",DATE(YEAR(INDEX(Tendina_Data,SERVIZIO!$A$2)),MONTH(INDEX(Tendina_Data,SERVIZIO!$A$2)),1),"Settore",INDEX(Tendina_Settori,SERVIZIO!$A$3))&lt;&gt;"",INDEX(Tendina_Settori,SERVIZIO!$A$3)=$B796)=TRUE,GETPIVOTDATA(CONCATENATE(INDEX(Tendina_Indicatori_Grafico,SERVIZIO!$A$1)),$A$1,"Brand",$A796,"Data",DATE(YEAR(INDEX(Tendina_Data,SERVIZIO!$A$2)),MONTH(INDEX(Tendina_Data,SERVIZIO!$A$2)),1),"Settore",INDEX(Tendina_Settori,SERVIZIO!$A$3)),"")),"")</f>
        <v/>
      </c>
      <c r="AH796" s="31" t="str">
        <f ca="1">IF(AG796&lt;&gt;"",AG796-(COUNTIF($AG$4:AG796,AG796)/10000),"")</f>
        <v/>
      </c>
      <c r="AI796" s="31" t="str">
        <f t="shared" ca="1" si="38"/>
        <v/>
      </c>
      <c r="AJ796" s="31"/>
      <c r="AK796" s="31">
        <v>793</v>
      </c>
      <c r="AL796" s="31" t="str">
        <f t="shared" ca="1" si="36"/>
        <v/>
      </c>
      <c r="AM796" s="31" t="str">
        <f t="shared" ca="1" si="37"/>
        <v/>
      </c>
      <c r="AN796" s="31" t="str">
        <f ca="1">IF(INDEX(Tendina_Brand_per_Settore,SERVIZIO!$A$4)=$AL796,$AM796,"")</f>
        <v/>
      </c>
    </row>
    <row r="797" spans="33:40" x14ac:dyDescent="0.25">
      <c r="AG797" s="31" t="str">
        <f ca="1">IFERROR(IF(SERVIZIO!$A$3=1,IF(GETPIVOTDATA(CONCATENATE(INDEX(Tendina_Indicatori_Grafico,SERVIZIO!$A$1)),$A$1,"Brand",$A797,"Data",DATE(YEAR(INDEX(Tendina_Data,SERVIZIO!$A$2)),MONTH(INDEX(Tendina_Data,SERVIZIO!$A$2)),1),"Settore",$B797)&lt;&gt;"",GETPIVOTDATA(CONCATENATE(INDEX(Tendina_Indicatori_Grafico,SERVIZIO!$A$1)),$A$1,"Brand",$A797,"Data",DATE(YEAR(INDEX(Tendina_Data,SERVIZIO!$A$2)),MONTH(INDEX(Tendina_Data,SERVIZIO!$A$2)),1),"Settore",$B797),""),IF(AND(GETPIVOTDATA(CONCATENATE(INDEX(Tendina_Indicatori_Grafico,SERVIZIO!$A$1)),$A$1,"Brand",$A797,"Data",DATE(YEAR(INDEX(Tendina_Data,SERVIZIO!$A$2)),MONTH(INDEX(Tendina_Data,SERVIZIO!$A$2)),1),"Settore",INDEX(Tendina_Settori,SERVIZIO!$A$3))&lt;&gt;"",INDEX(Tendina_Settori,SERVIZIO!$A$3)=$B797)=TRUE,GETPIVOTDATA(CONCATENATE(INDEX(Tendina_Indicatori_Grafico,SERVIZIO!$A$1)),$A$1,"Brand",$A797,"Data",DATE(YEAR(INDEX(Tendina_Data,SERVIZIO!$A$2)),MONTH(INDEX(Tendina_Data,SERVIZIO!$A$2)),1),"Settore",INDEX(Tendina_Settori,SERVIZIO!$A$3)),"")),"")</f>
        <v/>
      </c>
      <c r="AH797" s="31" t="str">
        <f ca="1">IF(AG797&lt;&gt;"",AG797-(COUNTIF($AG$4:AG797,AG797)/10000),"")</f>
        <v/>
      </c>
      <c r="AI797" s="31" t="str">
        <f t="shared" ca="1" si="38"/>
        <v/>
      </c>
      <c r="AJ797" s="31"/>
      <c r="AK797" s="31">
        <v>794</v>
      </c>
      <c r="AL797" s="31" t="str">
        <f t="shared" ca="1" si="36"/>
        <v/>
      </c>
      <c r="AM797" s="31" t="str">
        <f t="shared" ca="1" si="37"/>
        <v/>
      </c>
      <c r="AN797" s="31" t="str">
        <f ca="1">IF(INDEX(Tendina_Brand_per_Settore,SERVIZIO!$A$4)=$AL797,$AM797,"")</f>
        <v/>
      </c>
    </row>
    <row r="798" spans="33:40" x14ac:dyDescent="0.25">
      <c r="AG798" s="31" t="str">
        <f ca="1">IFERROR(IF(SERVIZIO!$A$3=1,IF(GETPIVOTDATA(CONCATENATE(INDEX(Tendina_Indicatori_Grafico,SERVIZIO!$A$1)),$A$1,"Brand",$A798,"Data",DATE(YEAR(INDEX(Tendina_Data,SERVIZIO!$A$2)),MONTH(INDEX(Tendina_Data,SERVIZIO!$A$2)),1),"Settore",$B798)&lt;&gt;"",GETPIVOTDATA(CONCATENATE(INDEX(Tendina_Indicatori_Grafico,SERVIZIO!$A$1)),$A$1,"Brand",$A798,"Data",DATE(YEAR(INDEX(Tendina_Data,SERVIZIO!$A$2)),MONTH(INDEX(Tendina_Data,SERVIZIO!$A$2)),1),"Settore",$B798),""),IF(AND(GETPIVOTDATA(CONCATENATE(INDEX(Tendina_Indicatori_Grafico,SERVIZIO!$A$1)),$A$1,"Brand",$A798,"Data",DATE(YEAR(INDEX(Tendina_Data,SERVIZIO!$A$2)),MONTH(INDEX(Tendina_Data,SERVIZIO!$A$2)),1),"Settore",INDEX(Tendina_Settori,SERVIZIO!$A$3))&lt;&gt;"",INDEX(Tendina_Settori,SERVIZIO!$A$3)=$B798)=TRUE,GETPIVOTDATA(CONCATENATE(INDEX(Tendina_Indicatori_Grafico,SERVIZIO!$A$1)),$A$1,"Brand",$A798,"Data",DATE(YEAR(INDEX(Tendina_Data,SERVIZIO!$A$2)),MONTH(INDEX(Tendina_Data,SERVIZIO!$A$2)),1),"Settore",INDEX(Tendina_Settori,SERVIZIO!$A$3)),"")),"")</f>
        <v/>
      </c>
      <c r="AH798" s="31" t="str">
        <f ca="1">IF(AG798&lt;&gt;"",AG798-(COUNTIF($AG$4:AG798,AG798)/10000),"")</f>
        <v/>
      </c>
      <c r="AI798" s="31" t="str">
        <f t="shared" ca="1" si="38"/>
        <v/>
      </c>
      <c r="AJ798" s="31"/>
      <c r="AK798" s="31">
        <v>795</v>
      </c>
      <c r="AL798" s="31" t="str">
        <f t="shared" ca="1" si="36"/>
        <v/>
      </c>
      <c r="AM798" s="31" t="str">
        <f t="shared" ca="1" si="37"/>
        <v/>
      </c>
      <c r="AN798" s="31" t="str">
        <f ca="1">IF(INDEX(Tendina_Brand_per_Settore,SERVIZIO!$A$4)=$AL798,$AM798,"")</f>
        <v/>
      </c>
    </row>
    <row r="799" spans="33:40" x14ac:dyDescent="0.25">
      <c r="AG799" s="31" t="str">
        <f ca="1">IFERROR(IF(SERVIZIO!$A$3=1,IF(GETPIVOTDATA(CONCATENATE(INDEX(Tendina_Indicatori_Grafico,SERVIZIO!$A$1)),$A$1,"Brand",$A799,"Data",DATE(YEAR(INDEX(Tendina_Data,SERVIZIO!$A$2)),MONTH(INDEX(Tendina_Data,SERVIZIO!$A$2)),1),"Settore",$B799)&lt;&gt;"",GETPIVOTDATA(CONCATENATE(INDEX(Tendina_Indicatori_Grafico,SERVIZIO!$A$1)),$A$1,"Brand",$A799,"Data",DATE(YEAR(INDEX(Tendina_Data,SERVIZIO!$A$2)),MONTH(INDEX(Tendina_Data,SERVIZIO!$A$2)),1),"Settore",$B799),""),IF(AND(GETPIVOTDATA(CONCATENATE(INDEX(Tendina_Indicatori_Grafico,SERVIZIO!$A$1)),$A$1,"Brand",$A799,"Data",DATE(YEAR(INDEX(Tendina_Data,SERVIZIO!$A$2)),MONTH(INDEX(Tendina_Data,SERVIZIO!$A$2)),1),"Settore",INDEX(Tendina_Settori,SERVIZIO!$A$3))&lt;&gt;"",INDEX(Tendina_Settori,SERVIZIO!$A$3)=$B799)=TRUE,GETPIVOTDATA(CONCATENATE(INDEX(Tendina_Indicatori_Grafico,SERVIZIO!$A$1)),$A$1,"Brand",$A799,"Data",DATE(YEAR(INDEX(Tendina_Data,SERVIZIO!$A$2)),MONTH(INDEX(Tendina_Data,SERVIZIO!$A$2)),1),"Settore",INDEX(Tendina_Settori,SERVIZIO!$A$3)),"")),"")</f>
        <v/>
      </c>
      <c r="AH799" s="31" t="str">
        <f ca="1">IF(AG799&lt;&gt;"",AG799-(COUNTIF($AG$4:AG799,AG799)/10000),"")</f>
        <v/>
      </c>
      <c r="AI799" s="31" t="str">
        <f t="shared" ca="1" si="38"/>
        <v/>
      </c>
      <c r="AJ799" s="31"/>
      <c r="AK799" s="31">
        <v>796</v>
      </c>
      <c r="AL799" s="31" t="str">
        <f t="shared" ca="1" si="36"/>
        <v/>
      </c>
      <c r="AM799" s="31" t="str">
        <f t="shared" ca="1" si="37"/>
        <v/>
      </c>
      <c r="AN799" s="31" t="str">
        <f ca="1">IF(INDEX(Tendina_Brand_per_Settore,SERVIZIO!$A$4)=$AL799,$AM799,"")</f>
        <v/>
      </c>
    </row>
    <row r="800" spans="33:40" x14ac:dyDescent="0.25">
      <c r="AG800" s="31" t="str">
        <f ca="1">IFERROR(IF(SERVIZIO!$A$3=1,IF(GETPIVOTDATA(CONCATENATE(INDEX(Tendina_Indicatori_Grafico,SERVIZIO!$A$1)),$A$1,"Brand",$A800,"Data",DATE(YEAR(INDEX(Tendina_Data,SERVIZIO!$A$2)),MONTH(INDEX(Tendina_Data,SERVIZIO!$A$2)),1),"Settore",$B800)&lt;&gt;"",GETPIVOTDATA(CONCATENATE(INDEX(Tendina_Indicatori_Grafico,SERVIZIO!$A$1)),$A$1,"Brand",$A800,"Data",DATE(YEAR(INDEX(Tendina_Data,SERVIZIO!$A$2)),MONTH(INDEX(Tendina_Data,SERVIZIO!$A$2)),1),"Settore",$B800),""),IF(AND(GETPIVOTDATA(CONCATENATE(INDEX(Tendina_Indicatori_Grafico,SERVIZIO!$A$1)),$A$1,"Brand",$A800,"Data",DATE(YEAR(INDEX(Tendina_Data,SERVIZIO!$A$2)),MONTH(INDEX(Tendina_Data,SERVIZIO!$A$2)),1),"Settore",INDEX(Tendina_Settori,SERVIZIO!$A$3))&lt;&gt;"",INDEX(Tendina_Settori,SERVIZIO!$A$3)=$B800)=TRUE,GETPIVOTDATA(CONCATENATE(INDEX(Tendina_Indicatori_Grafico,SERVIZIO!$A$1)),$A$1,"Brand",$A800,"Data",DATE(YEAR(INDEX(Tendina_Data,SERVIZIO!$A$2)),MONTH(INDEX(Tendina_Data,SERVIZIO!$A$2)),1),"Settore",INDEX(Tendina_Settori,SERVIZIO!$A$3)),"")),"")</f>
        <v/>
      </c>
      <c r="AH800" s="31" t="str">
        <f ca="1">IF(AG800&lt;&gt;"",AG800-(COUNTIF($AG$4:AG800,AG800)/10000),"")</f>
        <v/>
      </c>
      <c r="AI800" s="31" t="str">
        <f t="shared" ca="1" si="38"/>
        <v/>
      </c>
      <c r="AJ800" s="31"/>
      <c r="AK800" s="31">
        <v>797</v>
      </c>
      <c r="AL800" s="31" t="str">
        <f t="shared" ca="1" si="36"/>
        <v/>
      </c>
      <c r="AM800" s="31" t="str">
        <f t="shared" ca="1" si="37"/>
        <v/>
      </c>
      <c r="AN800" s="31" t="str">
        <f ca="1">IF(INDEX(Tendina_Brand_per_Settore,SERVIZIO!$A$4)=$AL800,$AM800,"")</f>
        <v/>
      </c>
    </row>
    <row r="801" spans="33:40" x14ac:dyDescent="0.25">
      <c r="AG801" s="31" t="str">
        <f ca="1">IFERROR(IF(SERVIZIO!$A$3=1,IF(GETPIVOTDATA(CONCATENATE(INDEX(Tendina_Indicatori_Grafico,SERVIZIO!$A$1)),$A$1,"Brand",$A801,"Data",DATE(YEAR(INDEX(Tendina_Data,SERVIZIO!$A$2)),MONTH(INDEX(Tendina_Data,SERVIZIO!$A$2)),1),"Settore",$B801)&lt;&gt;"",GETPIVOTDATA(CONCATENATE(INDEX(Tendina_Indicatori_Grafico,SERVIZIO!$A$1)),$A$1,"Brand",$A801,"Data",DATE(YEAR(INDEX(Tendina_Data,SERVIZIO!$A$2)),MONTH(INDEX(Tendina_Data,SERVIZIO!$A$2)),1),"Settore",$B801),""),IF(AND(GETPIVOTDATA(CONCATENATE(INDEX(Tendina_Indicatori_Grafico,SERVIZIO!$A$1)),$A$1,"Brand",$A801,"Data",DATE(YEAR(INDEX(Tendina_Data,SERVIZIO!$A$2)),MONTH(INDEX(Tendina_Data,SERVIZIO!$A$2)),1),"Settore",INDEX(Tendina_Settori,SERVIZIO!$A$3))&lt;&gt;"",INDEX(Tendina_Settori,SERVIZIO!$A$3)=$B801)=TRUE,GETPIVOTDATA(CONCATENATE(INDEX(Tendina_Indicatori_Grafico,SERVIZIO!$A$1)),$A$1,"Brand",$A801,"Data",DATE(YEAR(INDEX(Tendina_Data,SERVIZIO!$A$2)),MONTH(INDEX(Tendina_Data,SERVIZIO!$A$2)),1),"Settore",INDEX(Tendina_Settori,SERVIZIO!$A$3)),"")),"")</f>
        <v/>
      </c>
      <c r="AH801" s="31" t="str">
        <f ca="1">IF(AG801&lt;&gt;"",AG801-(COUNTIF($AG$4:AG801,AG801)/10000),"")</f>
        <v/>
      </c>
      <c r="AI801" s="31" t="str">
        <f t="shared" ca="1" si="38"/>
        <v/>
      </c>
      <c r="AJ801" s="31"/>
      <c r="AK801" s="31">
        <v>798</v>
      </c>
      <c r="AL801" s="31" t="str">
        <f t="shared" ca="1" si="36"/>
        <v/>
      </c>
      <c r="AM801" s="31" t="str">
        <f t="shared" ca="1" si="37"/>
        <v/>
      </c>
      <c r="AN801" s="31" t="str">
        <f ca="1">IF(INDEX(Tendina_Brand_per_Settore,SERVIZIO!$A$4)=$AL801,$AM801,"")</f>
        <v/>
      </c>
    </row>
    <row r="802" spans="33:40" x14ac:dyDescent="0.25">
      <c r="AG802" s="31" t="str">
        <f ca="1">IFERROR(IF(SERVIZIO!$A$3=1,IF(GETPIVOTDATA(CONCATENATE(INDEX(Tendina_Indicatori_Grafico,SERVIZIO!$A$1)),$A$1,"Brand",$A802,"Data",DATE(YEAR(INDEX(Tendina_Data,SERVIZIO!$A$2)),MONTH(INDEX(Tendina_Data,SERVIZIO!$A$2)),1),"Settore",$B802)&lt;&gt;"",GETPIVOTDATA(CONCATENATE(INDEX(Tendina_Indicatori_Grafico,SERVIZIO!$A$1)),$A$1,"Brand",$A802,"Data",DATE(YEAR(INDEX(Tendina_Data,SERVIZIO!$A$2)),MONTH(INDEX(Tendina_Data,SERVIZIO!$A$2)),1),"Settore",$B802),""),IF(AND(GETPIVOTDATA(CONCATENATE(INDEX(Tendina_Indicatori_Grafico,SERVIZIO!$A$1)),$A$1,"Brand",$A802,"Data",DATE(YEAR(INDEX(Tendina_Data,SERVIZIO!$A$2)),MONTH(INDEX(Tendina_Data,SERVIZIO!$A$2)),1),"Settore",INDEX(Tendina_Settori,SERVIZIO!$A$3))&lt;&gt;"",INDEX(Tendina_Settori,SERVIZIO!$A$3)=$B802)=TRUE,GETPIVOTDATA(CONCATENATE(INDEX(Tendina_Indicatori_Grafico,SERVIZIO!$A$1)),$A$1,"Brand",$A802,"Data",DATE(YEAR(INDEX(Tendina_Data,SERVIZIO!$A$2)),MONTH(INDEX(Tendina_Data,SERVIZIO!$A$2)),1),"Settore",INDEX(Tendina_Settori,SERVIZIO!$A$3)),"")),"")</f>
        <v/>
      </c>
      <c r="AH802" s="31" t="str">
        <f ca="1">IF(AG802&lt;&gt;"",AG802-(COUNTIF($AG$4:AG802,AG802)/10000),"")</f>
        <v/>
      </c>
      <c r="AI802" s="31" t="str">
        <f t="shared" ca="1" si="38"/>
        <v/>
      </c>
      <c r="AJ802" s="31"/>
      <c r="AK802" s="31">
        <v>799</v>
      </c>
      <c r="AL802" s="31" t="str">
        <f t="shared" ca="1" si="36"/>
        <v/>
      </c>
      <c r="AM802" s="31" t="str">
        <f t="shared" ca="1" si="37"/>
        <v/>
      </c>
      <c r="AN802" s="31" t="str">
        <f ca="1">IF(INDEX(Tendina_Brand_per_Settore,SERVIZIO!$A$4)=$AL802,$AM802,"")</f>
        <v/>
      </c>
    </row>
    <row r="803" spans="33:40" x14ac:dyDescent="0.25">
      <c r="AG803" s="31" t="str">
        <f ca="1">IFERROR(IF(SERVIZIO!$A$3=1,IF(GETPIVOTDATA(CONCATENATE(INDEX(Tendina_Indicatori_Grafico,SERVIZIO!$A$1)),$A$1,"Brand",$A803,"Data",DATE(YEAR(INDEX(Tendina_Data,SERVIZIO!$A$2)),MONTH(INDEX(Tendina_Data,SERVIZIO!$A$2)),1),"Settore",$B803)&lt;&gt;"",GETPIVOTDATA(CONCATENATE(INDEX(Tendina_Indicatori_Grafico,SERVIZIO!$A$1)),$A$1,"Brand",$A803,"Data",DATE(YEAR(INDEX(Tendina_Data,SERVIZIO!$A$2)),MONTH(INDEX(Tendina_Data,SERVIZIO!$A$2)),1),"Settore",$B803),""),IF(AND(GETPIVOTDATA(CONCATENATE(INDEX(Tendina_Indicatori_Grafico,SERVIZIO!$A$1)),$A$1,"Brand",$A803,"Data",DATE(YEAR(INDEX(Tendina_Data,SERVIZIO!$A$2)),MONTH(INDEX(Tendina_Data,SERVIZIO!$A$2)),1),"Settore",INDEX(Tendina_Settori,SERVIZIO!$A$3))&lt;&gt;"",INDEX(Tendina_Settori,SERVIZIO!$A$3)=$B803)=TRUE,GETPIVOTDATA(CONCATENATE(INDEX(Tendina_Indicatori_Grafico,SERVIZIO!$A$1)),$A$1,"Brand",$A803,"Data",DATE(YEAR(INDEX(Tendina_Data,SERVIZIO!$A$2)),MONTH(INDEX(Tendina_Data,SERVIZIO!$A$2)),1),"Settore",INDEX(Tendina_Settori,SERVIZIO!$A$3)),"")),"")</f>
        <v/>
      </c>
      <c r="AH803" s="31" t="str">
        <f ca="1">IF(AG803&lt;&gt;"",AG803-(COUNTIF($AG$4:AG803,AG803)/10000),"")</f>
        <v/>
      </c>
      <c r="AI803" s="31" t="str">
        <f t="shared" ca="1" si="38"/>
        <v/>
      </c>
      <c r="AJ803" s="31"/>
      <c r="AK803" s="31">
        <v>800</v>
      </c>
      <c r="AL803" s="31" t="str">
        <f t="shared" ca="1" si="36"/>
        <v/>
      </c>
      <c r="AM803" s="31" t="str">
        <f t="shared" ca="1" si="37"/>
        <v/>
      </c>
      <c r="AN803" s="31" t="str">
        <f ca="1">IF(INDEX(Tendina_Brand_per_Settore,SERVIZIO!$A$4)=$AL803,$AM803,"")</f>
        <v/>
      </c>
    </row>
    <row r="804" spans="33:40" x14ac:dyDescent="0.25">
      <c r="AG804" s="31" t="str">
        <f ca="1">IFERROR(IF(SERVIZIO!$A$3=1,IF(GETPIVOTDATA(CONCATENATE(INDEX(Tendina_Indicatori_Grafico,SERVIZIO!$A$1)),$A$1,"Brand",$A804,"Data",DATE(YEAR(INDEX(Tendina_Data,SERVIZIO!$A$2)),MONTH(INDEX(Tendina_Data,SERVIZIO!$A$2)),1),"Settore",$B804)&lt;&gt;"",GETPIVOTDATA(CONCATENATE(INDEX(Tendina_Indicatori_Grafico,SERVIZIO!$A$1)),$A$1,"Brand",$A804,"Data",DATE(YEAR(INDEX(Tendina_Data,SERVIZIO!$A$2)),MONTH(INDEX(Tendina_Data,SERVIZIO!$A$2)),1),"Settore",$B804),""),IF(AND(GETPIVOTDATA(CONCATENATE(INDEX(Tendina_Indicatori_Grafico,SERVIZIO!$A$1)),$A$1,"Brand",$A804,"Data",DATE(YEAR(INDEX(Tendina_Data,SERVIZIO!$A$2)),MONTH(INDEX(Tendina_Data,SERVIZIO!$A$2)),1),"Settore",INDEX(Tendina_Settori,SERVIZIO!$A$3))&lt;&gt;"",INDEX(Tendina_Settori,SERVIZIO!$A$3)=$B804)=TRUE,GETPIVOTDATA(CONCATENATE(INDEX(Tendina_Indicatori_Grafico,SERVIZIO!$A$1)),$A$1,"Brand",$A804,"Data",DATE(YEAR(INDEX(Tendina_Data,SERVIZIO!$A$2)),MONTH(INDEX(Tendina_Data,SERVIZIO!$A$2)),1),"Settore",INDEX(Tendina_Settori,SERVIZIO!$A$3)),"")),"")</f>
        <v/>
      </c>
      <c r="AH804" s="31" t="str">
        <f ca="1">IF(AG804&lt;&gt;"",AG804-(COUNTIF($AG$4:AG804,AG804)/10000),"")</f>
        <v/>
      </c>
      <c r="AI804" s="31" t="str">
        <f t="shared" ca="1" si="38"/>
        <v/>
      </c>
      <c r="AJ804" s="31"/>
      <c r="AK804" s="31">
        <v>801</v>
      </c>
      <c r="AL804" s="31" t="str">
        <f t="shared" ca="1" si="36"/>
        <v/>
      </c>
      <c r="AM804" s="31" t="str">
        <f t="shared" ca="1" si="37"/>
        <v/>
      </c>
      <c r="AN804" s="31" t="str">
        <f ca="1">IF(INDEX(Tendina_Brand_per_Settore,SERVIZIO!$A$4)=$AL804,$AM804,"")</f>
        <v/>
      </c>
    </row>
    <row r="805" spans="33:40" x14ac:dyDescent="0.25">
      <c r="AG805" s="31" t="str">
        <f ca="1">IFERROR(IF(SERVIZIO!$A$3=1,IF(GETPIVOTDATA(CONCATENATE(INDEX(Tendina_Indicatori_Grafico,SERVIZIO!$A$1)),$A$1,"Brand",$A805,"Data",DATE(YEAR(INDEX(Tendina_Data,SERVIZIO!$A$2)),MONTH(INDEX(Tendina_Data,SERVIZIO!$A$2)),1),"Settore",$B805)&lt;&gt;"",GETPIVOTDATA(CONCATENATE(INDEX(Tendina_Indicatori_Grafico,SERVIZIO!$A$1)),$A$1,"Brand",$A805,"Data",DATE(YEAR(INDEX(Tendina_Data,SERVIZIO!$A$2)),MONTH(INDEX(Tendina_Data,SERVIZIO!$A$2)),1),"Settore",$B805),""),IF(AND(GETPIVOTDATA(CONCATENATE(INDEX(Tendina_Indicatori_Grafico,SERVIZIO!$A$1)),$A$1,"Brand",$A805,"Data",DATE(YEAR(INDEX(Tendina_Data,SERVIZIO!$A$2)),MONTH(INDEX(Tendina_Data,SERVIZIO!$A$2)),1),"Settore",INDEX(Tendina_Settori,SERVIZIO!$A$3))&lt;&gt;"",INDEX(Tendina_Settori,SERVIZIO!$A$3)=$B805)=TRUE,GETPIVOTDATA(CONCATENATE(INDEX(Tendina_Indicatori_Grafico,SERVIZIO!$A$1)),$A$1,"Brand",$A805,"Data",DATE(YEAR(INDEX(Tendina_Data,SERVIZIO!$A$2)),MONTH(INDEX(Tendina_Data,SERVIZIO!$A$2)),1),"Settore",INDEX(Tendina_Settori,SERVIZIO!$A$3)),"")),"")</f>
        <v/>
      </c>
      <c r="AH805" s="31" t="str">
        <f ca="1">IF(AG805&lt;&gt;"",AG805-(COUNTIF($AG$4:AG805,AG805)/10000),"")</f>
        <v/>
      </c>
      <c r="AI805" s="31" t="str">
        <f t="shared" ca="1" si="38"/>
        <v/>
      </c>
      <c r="AJ805" s="31"/>
      <c r="AK805" s="31">
        <v>802</v>
      </c>
      <c r="AL805" s="31" t="str">
        <f t="shared" ca="1" si="36"/>
        <v/>
      </c>
      <c r="AM805" s="31" t="str">
        <f t="shared" ca="1" si="37"/>
        <v/>
      </c>
      <c r="AN805" s="31" t="str">
        <f ca="1">IF(INDEX(Tendina_Brand_per_Settore,SERVIZIO!$A$4)=$AL805,$AM805,"")</f>
        <v/>
      </c>
    </row>
    <row r="806" spans="33:40" x14ac:dyDescent="0.25">
      <c r="AG806" s="31" t="str">
        <f ca="1">IFERROR(IF(SERVIZIO!$A$3=1,IF(GETPIVOTDATA(CONCATENATE(INDEX(Tendina_Indicatori_Grafico,SERVIZIO!$A$1)),$A$1,"Brand",$A806,"Data",DATE(YEAR(INDEX(Tendina_Data,SERVIZIO!$A$2)),MONTH(INDEX(Tendina_Data,SERVIZIO!$A$2)),1),"Settore",$B806)&lt;&gt;"",GETPIVOTDATA(CONCATENATE(INDEX(Tendina_Indicatori_Grafico,SERVIZIO!$A$1)),$A$1,"Brand",$A806,"Data",DATE(YEAR(INDEX(Tendina_Data,SERVIZIO!$A$2)),MONTH(INDEX(Tendina_Data,SERVIZIO!$A$2)),1),"Settore",$B806),""),IF(AND(GETPIVOTDATA(CONCATENATE(INDEX(Tendina_Indicatori_Grafico,SERVIZIO!$A$1)),$A$1,"Brand",$A806,"Data",DATE(YEAR(INDEX(Tendina_Data,SERVIZIO!$A$2)),MONTH(INDEX(Tendina_Data,SERVIZIO!$A$2)),1),"Settore",INDEX(Tendina_Settori,SERVIZIO!$A$3))&lt;&gt;"",INDEX(Tendina_Settori,SERVIZIO!$A$3)=$B806)=TRUE,GETPIVOTDATA(CONCATENATE(INDEX(Tendina_Indicatori_Grafico,SERVIZIO!$A$1)),$A$1,"Brand",$A806,"Data",DATE(YEAR(INDEX(Tendina_Data,SERVIZIO!$A$2)),MONTH(INDEX(Tendina_Data,SERVIZIO!$A$2)),1),"Settore",INDEX(Tendina_Settori,SERVIZIO!$A$3)),"")),"")</f>
        <v/>
      </c>
      <c r="AH806" s="31" t="str">
        <f ca="1">IF(AG806&lt;&gt;"",AG806-(COUNTIF($AG$4:AG806,AG806)/10000),"")</f>
        <v/>
      </c>
      <c r="AI806" s="31" t="str">
        <f t="shared" ca="1" si="38"/>
        <v/>
      </c>
      <c r="AJ806" s="31"/>
      <c r="AK806" s="31">
        <v>803</v>
      </c>
      <c r="AL806" s="31" t="str">
        <f t="shared" ca="1" si="36"/>
        <v/>
      </c>
      <c r="AM806" s="31" t="str">
        <f t="shared" ca="1" si="37"/>
        <v/>
      </c>
      <c r="AN806" s="31" t="str">
        <f ca="1">IF(INDEX(Tendina_Brand_per_Settore,SERVIZIO!$A$4)=$AL806,$AM806,"")</f>
        <v/>
      </c>
    </row>
    <row r="807" spans="33:40" x14ac:dyDescent="0.25">
      <c r="AG807" s="31" t="str">
        <f ca="1">IFERROR(IF(SERVIZIO!$A$3=1,IF(GETPIVOTDATA(CONCATENATE(INDEX(Tendina_Indicatori_Grafico,SERVIZIO!$A$1)),$A$1,"Brand",$A807,"Data",DATE(YEAR(INDEX(Tendina_Data,SERVIZIO!$A$2)),MONTH(INDEX(Tendina_Data,SERVIZIO!$A$2)),1),"Settore",$B807)&lt;&gt;"",GETPIVOTDATA(CONCATENATE(INDEX(Tendina_Indicatori_Grafico,SERVIZIO!$A$1)),$A$1,"Brand",$A807,"Data",DATE(YEAR(INDEX(Tendina_Data,SERVIZIO!$A$2)),MONTH(INDEX(Tendina_Data,SERVIZIO!$A$2)),1),"Settore",$B807),""),IF(AND(GETPIVOTDATA(CONCATENATE(INDEX(Tendina_Indicatori_Grafico,SERVIZIO!$A$1)),$A$1,"Brand",$A807,"Data",DATE(YEAR(INDEX(Tendina_Data,SERVIZIO!$A$2)),MONTH(INDEX(Tendina_Data,SERVIZIO!$A$2)),1),"Settore",INDEX(Tendina_Settori,SERVIZIO!$A$3))&lt;&gt;"",INDEX(Tendina_Settori,SERVIZIO!$A$3)=$B807)=TRUE,GETPIVOTDATA(CONCATENATE(INDEX(Tendina_Indicatori_Grafico,SERVIZIO!$A$1)),$A$1,"Brand",$A807,"Data",DATE(YEAR(INDEX(Tendina_Data,SERVIZIO!$A$2)),MONTH(INDEX(Tendina_Data,SERVIZIO!$A$2)),1),"Settore",INDEX(Tendina_Settori,SERVIZIO!$A$3)),"")),"")</f>
        <v/>
      </c>
      <c r="AH807" s="31" t="str">
        <f ca="1">IF(AG807&lt;&gt;"",AG807-(COUNTIF($AG$4:AG807,AG807)/10000),"")</f>
        <v/>
      </c>
      <c r="AI807" s="31" t="str">
        <f t="shared" ca="1" si="38"/>
        <v/>
      </c>
      <c r="AJ807" s="31"/>
      <c r="AK807" s="31">
        <v>804</v>
      </c>
      <c r="AL807" s="31" t="str">
        <f t="shared" ca="1" si="36"/>
        <v/>
      </c>
      <c r="AM807" s="31" t="str">
        <f t="shared" ca="1" si="37"/>
        <v/>
      </c>
      <c r="AN807" s="31" t="str">
        <f ca="1">IF(INDEX(Tendina_Brand_per_Settore,SERVIZIO!$A$4)=$AL807,$AM807,"")</f>
        <v/>
      </c>
    </row>
    <row r="808" spans="33:40" x14ac:dyDescent="0.25">
      <c r="AG808" s="31" t="str">
        <f ca="1">IFERROR(IF(SERVIZIO!$A$3=1,IF(GETPIVOTDATA(CONCATENATE(INDEX(Tendina_Indicatori_Grafico,SERVIZIO!$A$1)),$A$1,"Brand",$A808,"Data",DATE(YEAR(INDEX(Tendina_Data,SERVIZIO!$A$2)),MONTH(INDEX(Tendina_Data,SERVIZIO!$A$2)),1),"Settore",$B808)&lt;&gt;"",GETPIVOTDATA(CONCATENATE(INDEX(Tendina_Indicatori_Grafico,SERVIZIO!$A$1)),$A$1,"Brand",$A808,"Data",DATE(YEAR(INDEX(Tendina_Data,SERVIZIO!$A$2)),MONTH(INDEX(Tendina_Data,SERVIZIO!$A$2)),1),"Settore",$B808),""),IF(AND(GETPIVOTDATA(CONCATENATE(INDEX(Tendina_Indicatori_Grafico,SERVIZIO!$A$1)),$A$1,"Brand",$A808,"Data",DATE(YEAR(INDEX(Tendina_Data,SERVIZIO!$A$2)),MONTH(INDEX(Tendina_Data,SERVIZIO!$A$2)),1),"Settore",INDEX(Tendina_Settori,SERVIZIO!$A$3))&lt;&gt;"",INDEX(Tendina_Settori,SERVIZIO!$A$3)=$B808)=TRUE,GETPIVOTDATA(CONCATENATE(INDEX(Tendina_Indicatori_Grafico,SERVIZIO!$A$1)),$A$1,"Brand",$A808,"Data",DATE(YEAR(INDEX(Tendina_Data,SERVIZIO!$A$2)),MONTH(INDEX(Tendina_Data,SERVIZIO!$A$2)),1),"Settore",INDEX(Tendina_Settori,SERVIZIO!$A$3)),"")),"")</f>
        <v/>
      </c>
      <c r="AH808" s="31" t="str">
        <f ca="1">IF(AG808&lt;&gt;"",AG808-(COUNTIF($AG$4:AG808,AG808)/10000),"")</f>
        <v/>
      </c>
      <c r="AI808" s="31" t="str">
        <f t="shared" ca="1" si="38"/>
        <v/>
      </c>
      <c r="AJ808" s="31"/>
      <c r="AK808" s="31">
        <v>805</v>
      </c>
      <c r="AL808" s="31" t="str">
        <f t="shared" ca="1" si="36"/>
        <v/>
      </c>
      <c r="AM808" s="31" t="str">
        <f t="shared" ca="1" si="37"/>
        <v/>
      </c>
      <c r="AN808" s="31" t="str">
        <f ca="1">IF(INDEX(Tendina_Brand_per_Settore,SERVIZIO!$A$4)=$AL808,$AM808,"")</f>
        <v/>
      </c>
    </row>
    <row r="809" spans="33:40" x14ac:dyDescent="0.25">
      <c r="AG809" s="31" t="str">
        <f ca="1">IFERROR(IF(SERVIZIO!$A$3=1,IF(GETPIVOTDATA(CONCATENATE(INDEX(Tendina_Indicatori_Grafico,SERVIZIO!$A$1)),$A$1,"Brand",$A809,"Data",DATE(YEAR(INDEX(Tendina_Data,SERVIZIO!$A$2)),MONTH(INDEX(Tendina_Data,SERVIZIO!$A$2)),1),"Settore",$B809)&lt;&gt;"",GETPIVOTDATA(CONCATENATE(INDEX(Tendina_Indicatori_Grafico,SERVIZIO!$A$1)),$A$1,"Brand",$A809,"Data",DATE(YEAR(INDEX(Tendina_Data,SERVIZIO!$A$2)),MONTH(INDEX(Tendina_Data,SERVIZIO!$A$2)),1),"Settore",$B809),""),IF(AND(GETPIVOTDATA(CONCATENATE(INDEX(Tendina_Indicatori_Grafico,SERVIZIO!$A$1)),$A$1,"Brand",$A809,"Data",DATE(YEAR(INDEX(Tendina_Data,SERVIZIO!$A$2)),MONTH(INDEX(Tendina_Data,SERVIZIO!$A$2)),1),"Settore",INDEX(Tendina_Settori,SERVIZIO!$A$3))&lt;&gt;"",INDEX(Tendina_Settori,SERVIZIO!$A$3)=$B809)=TRUE,GETPIVOTDATA(CONCATENATE(INDEX(Tendina_Indicatori_Grafico,SERVIZIO!$A$1)),$A$1,"Brand",$A809,"Data",DATE(YEAR(INDEX(Tendina_Data,SERVIZIO!$A$2)),MONTH(INDEX(Tendina_Data,SERVIZIO!$A$2)),1),"Settore",INDEX(Tendina_Settori,SERVIZIO!$A$3)),"")),"")</f>
        <v/>
      </c>
      <c r="AH809" s="31" t="str">
        <f ca="1">IF(AG809&lt;&gt;"",AG809-(COUNTIF($AG$4:AG809,AG809)/10000),"")</f>
        <v/>
      </c>
      <c r="AI809" s="31" t="str">
        <f t="shared" ca="1" si="38"/>
        <v/>
      </c>
      <c r="AJ809" s="31"/>
      <c r="AK809" s="31">
        <v>806</v>
      </c>
      <c r="AL809" s="31" t="str">
        <f t="shared" ca="1" si="36"/>
        <v/>
      </c>
      <c r="AM809" s="31" t="str">
        <f t="shared" ca="1" si="37"/>
        <v/>
      </c>
      <c r="AN809" s="31" t="str">
        <f ca="1">IF(INDEX(Tendina_Brand_per_Settore,SERVIZIO!$A$4)=$AL809,$AM809,"")</f>
        <v/>
      </c>
    </row>
    <row r="810" spans="33:40" x14ac:dyDescent="0.25">
      <c r="AG810" s="31" t="str">
        <f ca="1">IFERROR(IF(SERVIZIO!$A$3=1,IF(GETPIVOTDATA(CONCATENATE(INDEX(Tendina_Indicatori_Grafico,SERVIZIO!$A$1)),$A$1,"Brand",$A810,"Data",DATE(YEAR(INDEX(Tendina_Data,SERVIZIO!$A$2)),MONTH(INDEX(Tendina_Data,SERVIZIO!$A$2)),1),"Settore",$B810)&lt;&gt;"",GETPIVOTDATA(CONCATENATE(INDEX(Tendina_Indicatori_Grafico,SERVIZIO!$A$1)),$A$1,"Brand",$A810,"Data",DATE(YEAR(INDEX(Tendina_Data,SERVIZIO!$A$2)),MONTH(INDEX(Tendina_Data,SERVIZIO!$A$2)),1),"Settore",$B810),""),IF(AND(GETPIVOTDATA(CONCATENATE(INDEX(Tendina_Indicatori_Grafico,SERVIZIO!$A$1)),$A$1,"Brand",$A810,"Data",DATE(YEAR(INDEX(Tendina_Data,SERVIZIO!$A$2)),MONTH(INDEX(Tendina_Data,SERVIZIO!$A$2)),1),"Settore",INDEX(Tendina_Settori,SERVIZIO!$A$3))&lt;&gt;"",INDEX(Tendina_Settori,SERVIZIO!$A$3)=$B810)=TRUE,GETPIVOTDATA(CONCATENATE(INDEX(Tendina_Indicatori_Grafico,SERVIZIO!$A$1)),$A$1,"Brand",$A810,"Data",DATE(YEAR(INDEX(Tendina_Data,SERVIZIO!$A$2)),MONTH(INDEX(Tendina_Data,SERVIZIO!$A$2)),1),"Settore",INDEX(Tendina_Settori,SERVIZIO!$A$3)),"")),"")</f>
        <v/>
      </c>
      <c r="AH810" s="31" t="str">
        <f ca="1">IF(AG810&lt;&gt;"",AG810-(COUNTIF($AG$4:AG810,AG810)/10000),"")</f>
        <v/>
      </c>
      <c r="AI810" s="31" t="str">
        <f t="shared" ca="1" si="38"/>
        <v/>
      </c>
      <c r="AJ810" s="31"/>
      <c r="AK810" s="31">
        <v>807</v>
      </c>
      <c r="AL810" s="31" t="str">
        <f t="shared" ca="1" si="36"/>
        <v/>
      </c>
      <c r="AM810" s="31" t="str">
        <f t="shared" ca="1" si="37"/>
        <v/>
      </c>
      <c r="AN810" s="31" t="str">
        <f ca="1">IF(INDEX(Tendina_Brand_per_Settore,SERVIZIO!$A$4)=$AL810,$AM810,"")</f>
        <v/>
      </c>
    </row>
    <row r="811" spans="33:40" x14ac:dyDescent="0.25">
      <c r="AG811" s="31" t="str">
        <f ca="1">IFERROR(IF(SERVIZIO!$A$3=1,IF(GETPIVOTDATA(CONCATENATE(INDEX(Tendina_Indicatori_Grafico,SERVIZIO!$A$1)),$A$1,"Brand",$A811,"Data",DATE(YEAR(INDEX(Tendina_Data,SERVIZIO!$A$2)),MONTH(INDEX(Tendina_Data,SERVIZIO!$A$2)),1),"Settore",$B811)&lt;&gt;"",GETPIVOTDATA(CONCATENATE(INDEX(Tendina_Indicatori_Grafico,SERVIZIO!$A$1)),$A$1,"Brand",$A811,"Data",DATE(YEAR(INDEX(Tendina_Data,SERVIZIO!$A$2)),MONTH(INDEX(Tendina_Data,SERVIZIO!$A$2)),1),"Settore",$B811),""),IF(AND(GETPIVOTDATA(CONCATENATE(INDEX(Tendina_Indicatori_Grafico,SERVIZIO!$A$1)),$A$1,"Brand",$A811,"Data",DATE(YEAR(INDEX(Tendina_Data,SERVIZIO!$A$2)),MONTH(INDEX(Tendina_Data,SERVIZIO!$A$2)),1),"Settore",INDEX(Tendina_Settori,SERVIZIO!$A$3))&lt;&gt;"",INDEX(Tendina_Settori,SERVIZIO!$A$3)=$B811)=TRUE,GETPIVOTDATA(CONCATENATE(INDEX(Tendina_Indicatori_Grafico,SERVIZIO!$A$1)),$A$1,"Brand",$A811,"Data",DATE(YEAR(INDEX(Tendina_Data,SERVIZIO!$A$2)),MONTH(INDEX(Tendina_Data,SERVIZIO!$A$2)),1),"Settore",INDEX(Tendina_Settori,SERVIZIO!$A$3)),"")),"")</f>
        <v/>
      </c>
      <c r="AH811" s="31" t="str">
        <f ca="1">IF(AG811&lt;&gt;"",AG811-(COUNTIF($AG$4:AG811,AG811)/10000),"")</f>
        <v/>
      </c>
      <c r="AI811" s="31" t="str">
        <f t="shared" ca="1" si="38"/>
        <v/>
      </c>
      <c r="AJ811" s="31"/>
      <c r="AK811" s="31">
        <v>808</v>
      </c>
      <c r="AL811" s="31" t="str">
        <f t="shared" ca="1" si="36"/>
        <v/>
      </c>
      <c r="AM811" s="31" t="str">
        <f t="shared" ca="1" si="37"/>
        <v/>
      </c>
      <c r="AN811" s="31" t="str">
        <f ca="1">IF(INDEX(Tendina_Brand_per_Settore,SERVIZIO!$A$4)=$AL811,$AM811,"")</f>
        <v/>
      </c>
    </row>
    <row r="812" spans="33:40" x14ac:dyDescent="0.25">
      <c r="AG812" s="31" t="str">
        <f ca="1">IFERROR(IF(SERVIZIO!$A$3=1,IF(GETPIVOTDATA(CONCATENATE(INDEX(Tendina_Indicatori_Grafico,SERVIZIO!$A$1)),$A$1,"Brand",$A812,"Data",DATE(YEAR(INDEX(Tendina_Data,SERVIZIO!$A$2)),MONTH(INDEX(Tendina_Data,SERVIZIO!$A$2)),1),"Settore",$B812)&lt;&gt;"",GETPIVOTDATA(CONCATENATE(INDEX(Tendina_Indicatori_Grafico,SERVIZIO!$A$1)),$A$1,"Brand",$A812,"Data",DATE(YEAR(INDEX(Tendina_Data,SERVIZIO!$A$2)),MONTH(INDEX(Tendina_Data,SERVIZIO!$A$2)),1),"Settore",$B812),""),IF(AND(GETPIVOTDATA(CONCATENATE(INDEX(Tendina_Indicatori_Grafico,SERVIZIO!$A$1)),$A$1,"Brand",$A812,"Data",DATE(YEAR(INDEX(Tendina_Data,SERVIZIO!$A$2)),MONTH(INDEX(Tendina_Data,SERVIZIO!$A$2)),1),"Settore",INDEX(Tendina_Settori,SERVIZIO!$A$3))&lt;&gt;"",INDEX(Tendina_Settori,SERVIZIO!$A$3)=$B812)=TRUE,GETPIVOTDATA(CONCATENATE(INDEX(Tendina_Indicatori_Grafico,SERVIZIO!$A$1)),$A$1,"Brand",$A812,"Data",DATE(YEAR(INDEX(Tendina_Data,SERVIZIO!$A$2)),MONTH(INDEX(Tendina_Data,SERVIZIO!$A$2)),1),"Settore",INDEX(Tendina_Settori,SERVIZIO!$A$3)),"")),"")</f>
        <v/>
      </c>
      <c r="AH812" s="31" t="str">
        <f ca="1">IF(AG812&lt;&gt;"",AG812-(COUNTIF($AG$4:AG812,AG812)/10000),"")</f>
        <v/>
      </c>
      <c r="AI812" s="31" t="str">
        <f t="shared" ca="1" si="38"/>
        <v/>
      </c>
      <c r="AJ812" s="31"/>
      <c r="AK812" s="31">
        <v>809</v>
      </c>
      <c r="AL812" s="31" t="str">
        <f t="shared" ca="1" si="36"/>
        <v/>
      </c>
      <c r="AM812" s="31" t="str">
        <f t="shared" ca="1" si="37"/>
        <v/>
      </c>
      <c r="AN812" s="31" t="str">
        <f ca="1">IF(INDEX(Tendina_Brand_per_Settore,SERVIZIO!$A$4)=$AL812,$AM812,"")</f>
        <v/>
      </c>
    </row>
    <row r="813" spans="33:40" x14ac:dyDescent="0.25">
      <c r="AG813" s="31" t="str">
        <f ca="1">IFERROR(IF(SERVIZIO!$A$3=1,IF(GETPIVOTDATA(CONCATENATE(INDEX(Tendina_Indicatori_Grafico,SERVIZIO!$A$1)),$A$1,"Brand",$A813,"Data",DATE(YEAR(INDEX(Tendina_Data,SERVIZIO!$A$2)),MONTH(INDEX(Tendina_Data,SERVIZIO!$A$2)),1),"Settore",$B813)&lt;&gt;"",GETPIVOTDATA(CONCATENATE(INDEX(Tendina_Indicatori_Grafico,SERVIZIO!$A$1)),$A$1,"Brand",$A813,"Data",DATE(YEAR(INDEX(Tendina_Data,SERVIZIO!$A$2)),MONTH(INDEX(Tendina_Data,SERVIZIO!$A$2)),1),"Settore",$B813),""),IF(AND(GETPIVOTDATA(CONCATENATE(INDEX(Tendina_Indicatori_Grafico,SERVIZIO!$A$1)),$A$1,"Brand",$A813,"Data",DATE(YEAR(INDEX(Tendina_Data,SERVIZIO!$A$2)),MONTH(INDEX(Tendina_Data,SERVIZIO!$A$2)),1),"Settore",INDEX(Tendina_Settori,SERVIZIO!$A$3))&lt;&gt;"",INDEX(Tendina_Settori,SERVIZIO!$A$3)=$B813)=TRUE,GETPIVOTDATA(CONCATENATE(INDEX(Tendina_Indicatori_Grafico,SERVIZIO!$A$1)),$A$1,"Brand",$A813,"Data",DATE(YEAR(INDEX(Tendina_Data,SERVIZIO!$A$2)),MONTH(INDEX(Tendina_Data,SERVIZIO!$A$2)),1),"Settore",INDEX(Tendina_Settori,SERVIZIO!$A$3)),"")),"")</f>
        <v/>
      </c>
      <c r="AH813" s="31" t="str">
        <f ca="1">IF(AG813&lt;&gt;"",AG813-(COUNTIF($AG$4:AG813,AG813)/10000),"")</f>
        <v/>
      </c>
      <c r="AI813" s="31" t="str">
        <f t="shared" ca="1" si="38"/>
        <v/>
      </c>
      <c r="AJ813" s="31"/>
      <c r="AK813" s="31">
        <v>810</v>
      </c>
      <c r="AL813" s="31" t="str">
        <f t="shared" ca="1" si="36"/>
        <v/>
      </c>
      <c r="AM813" s="31" t="str">
        <f t="shared" ca="1" si="37"/>
        <v/>
      </c>
      <c r="AN813" s="31" t="str">
        <f ca="1">IF(INDEX(Tendina_Brand_per_Settore,SERVIZIO!$A$4)=$AL813,$AM813,"")</f>
        <v/>
      </c>
    </row>
    <row r="814" spans="33:40" x14ac:dyDescent="0.25">
      <c r="AG814" s="31" t="str">
        <f ca="1">IFERROR(IF(SERVIZIO!$A$3=1,IF(GETPIVOTDATA(CONCATENATE(INDEX(Tendina_Indicatori_Grafico,SERVIZIO!$A$1)),$A$1,"Brand",$A814,"Data",DATE(YEAR(INDEX(Tendina_Data,SERVIZIO!$A$2)),MONTH(INDEX(Tendina_Data,SERVIZIO!$A$2)),1),"Settore",$B814)&lt;&gt;"",GETPIVOTDATA(CONCATENATE(INDEX(Tendina_Indicatori_Grafico,SERVIZIO!$A$1)),$A$1,"Brand",$A814,"Data",DATE(YEAR(INDEX(Tendina_Data,SERVIZIO!$A$2)),MONTH(INDEX(Tendina_Data,SERVIZIO!$A$2)),1),"Settore",$B814),""),IF(AND(GETPIVOTDATA(CONCATENATE(INDEX(Tendina_Indicatori_Grafico,SERVIZIO!$A$1)),$A$1,"Brand",$A814,"Data",DATE(YEAR(INDEX(Tendina_Data,SERVIZIO!$A$2)),MONTH(INDEX(Tendina_Data,SERVIZIO!$A$2)),1),"Settore",INDEX(Tendina_Settori,SERVIZIO!$A$3))&lt;&gt;"",INDEX(Tendina_Settori,SERVIZIO!$A$3)=$B814)=TRUE,GETPIVOTDATA(CONCATENATE(INDEX(Tendina_Indicatori_Grafico,SERVIZIO!$A$1)),$A$1,"Brand",$A814,"Data",DATE(YEAR(INDEX(Tendina_Data,SERVIZIO!$A$2)),MONTH(INDEX(Tendina_Data,SERVIZIO!$A$2)),1),"Settore",INDEX(Tendina_Settori,SERVIZIO!$A$3)),"")),"")</f>
        <v/>
      </c>
      <c r="AH814" s="31" t="str">
        <f ca="1">IF(AG814&lt;&gt;"",AG814-(COUNTIF($AG$4:AG814,AG814)/10000),"")</f>
        <v/>
      </c>
      <c r="AI814" s="31" t="str">
        <f t="shared" ca="1" si="38"/>
        <v/>
      </c>
      <c r="AJ814" s="31"/>
      <c r="AK814" s="31">
        <v>811</v>
      </c>
      <c r="AL814" s="31" t="str">
        <f t="shared" ca="1" si="36"/>
        <v/>
      </c>
      <c r="AM814" s="31" t="str">
        <f t="shared" ca="1" si="37"/>
        <v/>
      </c>
      <c r="AN814" s="31" t="str">
        <f ca="1">IF(INDEX(Tendina_Brand_per_Settore,SERVIZIO!$A$4)=$AL814,$AM814,"")</f>
        <v/>
      </c>
    </row>
    <row r="815" spans="33:40" x14ac:dyDescent="0.25">
      <c r="AG815" s="31" t="str">
        <f ca="1">IFERROR(IF(SERVIZIO!$A$3=1,IF(GETPIVOTDATA(CONCATENATE(INDEX(Tendina_Indicatori_Grafico,SERVIZIO!$A$1)),$A$1,"Brand",$A815,"Data",DATE(YEAR(INDEX(Tendina_Data,SERVIZIO!$A$2)),MONTH(INDEX(Tendina_Data,SERVIZIO!$A$2)),1),"Settore",$B815)&lt;&gt;"",GETPIVOTDATA(CONCATENATE(INDEX(Tendina_Indicatori_Grafico,SERVIZIO!$A$1)),$A$1,"Brand",$A815,"Data",DATE(YEAR(INDEX(Tendina_Data,SERVIZIO!$A$2)),MONTH(INDEX(Tendina_Data,SERVIZIO!$A$2)),1),"Settore",$B815),""),IF(AND(GETPIVOTDATA(CONCATENATE(INDEX(Tendina_Indicatori_Grafico,SERVIZIO!$A$1)),$A$1,"Brand",$A815,"Data",DATE(YEAR(INDEX(Tendina_Data,SERVIZIO!$A$2)),MONTH(INDEX(Tendina_Data,SERVIZIO!$A$2)),1),"Settore",INDEX(Tendina_Settori,SERVIZIO!$A$3))&lt;&gt;"",INDEX(Tendina_Settori,SERVIZIO!$A$3)=$B815)=TRUE,GETPIVOTDATA(CONCATENATE(INDEX(Tendina_Indicatori_Grafico,SERVIZIO!$A$1)),$A$1,"Brand",$A815,"Data",DATE(YEAR(INDEX(Tendina_Data,SERVIZIO!$A$2)),MONTH(INDEX(Tendina_Data,SERVIZIO!$A$2)),1),"Settore",INDEX(Tendina_Settori,SERVIZIO!$A$3)),"")),"")</f>
        <v/>
      </c>
      <c r="AH815" s="31" t="str">
        <f ca="1">IF(AG815&lt;&gt;"",AG815-(COUNTIF($AG$4:AG815,AG815)/10000),"")</f>
        <v/>
      </c>
      <c r="AI815" s="31" t="str">
        <f t="shared" ca="1" si="38"/>
        <v/>
      </c>
      <c r="AJ815" s="31"/>
      <c r="AK815" s="31">
        <v>812</v>
      </c>
      <c r="AL815" s="31" t="str">
        <f t="shared" ca="1" si="36"/>
        <v/>
      </c>
      <c r="AM815" s="31" t="str">
        <f t="shared" ca="1" si="37"/>
        <v/>
      </c>
      <c r="AN815" s="31" t="str">
        <f ca="1">IF(INDEX(Tendina_Brand_per_Settore,SERVIZIO!$A$4)=$AL815,$AM815,"")</f>
        <v/>
      </c>
    </row>
    <row r="816" spans="33:40" x14ac:dyDescent="0.25">
      <c r="AG816" s="31" t="str">
        <f ca="1">IFERROR(IF(SERVIZIO!$A$3=1,IF(GETPIVOTDATA(CONCATENATE(INDEX(Tendina_Indicatori_Grafico,SERVIZIO!$A$1)),$A$1,"Brand",$A816,"Data",DATE(YEAR(INDEX(Tendina_Data,SERVIZIO!$A$2)),MONTH(INDEX(Tendina_Data,SERVIZIO!$A$2)),1),"Settore",$B816)&lt;&gt;"",GETPIVOTDATA(CONCATENATE(INDEX(Tendina_Indicatori_Grafico,SERVIZIO!$A$1)),$A$1,"Brand",$A816,"Data",DATE(YEAR(INDEX(Tendina_Data,SERVIZIO!$A$2)),MONTH(INDEX(Tendina_Data,SERVIZIO!$A$2)),1),"Settore",$B816),""),IF(AND(GETPIVOTDATA(CONCATENATE(INDEX(Tendina_Indicatori_Grafico,SERVIZIO!$A$1)),$A$1,"Brand",$A816,"Data",DATE(YEAR(INDEX(Tendina_Data,SERVIZIO!$A$2)),MONTH(INDEX(Tendina_Data,SERVIZIO!$A$2)),1),"Settore",INDEX(Tendina_Settori,SERVIZIO!$A$3))&lt;&gt;"",INDEX(Tendina_Settori,SERVIZIO!$A$3)=$B816)=TRUE,GETPIVOTDATA(CONCATENATE(INDEX(Tendina_Indicatori_Grafico,SERVIZIO!$A$1)),$A$1,"Brand",$A816,"Data",DATE(YEAR(INDEX(Tendina_Data,SERVIZIO!$A$2)),MONTH(INDEX(Tendina_Data,SERVIZIO!$A$2)),1),"Settore",INDEX(Tendina_Settori,SERVIZIO!$A$3)),"")),"")</f>
        <v/>
      </c>
      <c r="AH816" s="31" t="str">
        <f ca="1">IF(AG816&lt;&gt;"",AG816-(COUNTIF($AG$4:AG816,AG816)/10000),"")</f>
        <v/>
      </c>
      <c r="AI816" s="31" t="str">
        <f t="shared" ca="1" si="38"/>
        <v/>
      </c>
      <c r="AJ816" s="31"/>
      <c r="AK816" s="31">
        <v>813</v>
      </c>
      <c r="AL816" s="31" t="str">
        <f t="shared" ca="1" si="36"/>
        <v/>
      </c>
      <c r="AM816" s="31" t="str">
        <f t="shared" ca="1" si="37"/>
        <v/>
      </c>
      <c r="AN816" s="31" t="str">
        <f ca="1">IF(INDEX(Tendina_Brand_per_Settore,SERVIZIO!$A$4)=$AL816,$AM816,"")</f>
        <v/>
      </c>
    </row>
    <row r="817" spans="33:40" x14ac:dyDescent="0.25">
      <c r="AG817" s="31" t="str">
        <f ca="1">IFERROR(IF(SERVIZIO!$A$3=1,IF(GETPIVOTDATA(CONCATENATE(INDEX(Tendina_Indicatori_Grafico,SERVIZIO!$A$1)),$A$1,"Brand",$A817,"Data",DATE(YEAR(INDEX(Tendina_Data,SERVIZIO!$A$2)),MONTH(INDEX(Tendina_Data,SERVIZIO!$A$2)),1),"Settore",$B817)&lt;&gt;"",GETPIVOTDATA(CONCATENATE(INDEX(Tendina_Indicatori_Grafico,SERVIZIO!$A$1)),$A$1,"Brand",$A817,"Data",DATE(YEAR(INDEX(Tendina_Data,SERVIZIO!$A$2)),MONTH(INDEX(Tendina_Data,SERVIZIO!$A$2)),1),"Settore",$B817),""),IF(AND(GETPIVOTDATA(CONCATENATE(INDEX(Tendina_Indicatori_Grafico,SERVIZIO!$A$1)),$A$1,"Brand",$A817,"Data",DATE(YEAR(INDEX(Tendina_Data,SERVIZIO!$A$2)),MONTH(INDEX(Tendina_Data,SERVIZIO!$A$2)),1),"Settore",INDEX(Tendina_Settori,SERVIZIO!$A$3))&lt;&gt;"",INDEX(Tendina_Settori,SERVIZIO!$A$3)=$B817)=TRUE,GETPIVOTDATA(CONCATENATE(INDEX(Tendina_Indicatori_Grafico,SERVIZIO!$A$1)),$A$1,"Brand",$A817,"Data",DATE(YEAR(INDEX(Tendina_Data,SERVIZIO!$A$2)),MONTH(INDEX(Tendina_Data,SERVIZIO!$A$2)),1),"Settore",INDEX(Tendina_Settori,SERVIZIO!$A$3)),"")),"")</f>
        <v/>
      </c>
      <c r="AH817" s="31" t="str">
        <f ca="1">IF(AG817&lt;&gt;"",AG817-(COUNTIF($AG$4:AG817,AG817)/10000),"")</f>
        <v/>
      </c>
      <c r="AI817" s="31" t="str">
        <f t="shared" ca="1" si="38"/>
        <v/>
      </c>
      <c r="AJ817" s="31"/>
      <c r="AK817" s="31">
        <v>814</v>
      </c>
      <c r="AL817" s="31" t="str">
        <f t="shared" ca="1" si="36"/>
        <v/>
      </c>
      <c r="AM817" s="31" t="str">
        <f t="shared" ca="1" si="37"/>
        <v/>
      </c>
      <c r="AN817" s="31" t="str">
        <f ca="1">IF(INDEX(Tendina_Brand_per_Settore,SERVIZIO!$A$4)=$AL817,$AM817,"")</f>
        <v/>
      </c>
    </row>
    <row r="818" spans="33:40" x14ac:dyDescent="0.25">
      <c r="AG818" s="31" t="str">
        <f ca="1">IFERROR(IF(SERVIZIO!$A$3=1,IF(GETPIVOTDATA(CONCATENATE(INDEX(Tendina_Indicatori_Grafico,SERVIZIO!$A$1)),$A$1,"Brand",$A818,"Data",DATE(YEAR(INDEX(Tendina_Data,SERVIZIO!$A$2)),MONTH(INDEX(Tendina_Data,SERVIZIO!$A$2)),1),"Settore",$B818)&lt;&gt;"",GETPIVOTDATA(CONCATENATE(INDEX(Tendina_Indicatori_Grafico,SERVIZIO!$A$1)),$A$1,"Brand",$A818,"Data",DATE(YEAR(INDEX(Tendina_Data,SERVIZIO!$A$2)),MONTH(INDEX(Tendina_Data,SERVIZIO!$A$2)),1),"Settore",$B818),""),IF(AND(GETPIVOTDATA(CONCATENATE(INDEX(Tendina_Indicatori_Grafico,SERVIZIO!$A$1)),$A$1,"Brand",$A818,"Data",DATE(YEAR(INDEX(Tendina_Data,SERVIZIO!$A$2)),MONTH(INDEX(Tendina_Data,SERVIZIO!$A$2)),1),"Settore",INDEX(Tendina_Settori,SERVIZIO!$A$3))&lt;&gt;"",INDEX(Tendina_Settori,SERVIZIO!$A$3)=$B818)=TRUE,GETPIVOTDATA(CONCATENATE(INDEX(Tendina_Indicatori_Grafico,SERVIZIO!$A$1)),$A$1,"Brand",$A818,"Data",DATE(YEAR(INDEX(Tendina_Data,SERVIZIO!$A$2)),MONTH(INDEX(Tendina_Data,SERVIZIO!$A$2)),1),"Settore",INDEX(Tendina_Settori,SERVIZIO!$A$3)),"")),"")</f>
        <v/>
      </c>
      <c r="AH818" s="31" t="str">
        <f ca="1">IF(AG818&lt;&gt;"",AG818-(COUNTIF($AG$4:AG818,AG818)/10000),"")</f>
        <v/>
      </c>
      <c r="AI818" s="31" t="str">
        <f t="shared" ca="1" si="38"/>
        <v/>
      </c>
      <c r="AJ818" s="31"/>
      <c r="AK818" s="31">
        <v>815</v>
      </c>
      <c r="AL818" s="31" t="str">
        <f t="shared" ca="1" si="36"/>
        <v/>
      </c>
      <c r="AM818" s="31" t="str">
        <f t="shared" ca="1" si="37"/>
        <v/>
      </c>
      <c r="AN818" s="31" t="str">
        <f ca="1">IF(INDEX(Tendina_Brand_per_Settore,SERVIZIO!$A$4)=$AL818,$AM818,"")</f>
        <v/>
      </c>
    </row>
    <row r="819" spans="33:40" x14ac:dyDescent="0.25">
      <c r="AG819" s="31" t="str">
        <f ca="1">IFERROR(IF(SERVIZIO!$A$3=1,IF(GETPIVOTDATA(CONCATENATE(INDEX(Tendina_Indicatori_Grafico,SERVIZIO!$A$1)),$A$1,"Brand",$A819,"Data",DATE(YEAR(INDEX(Tendina_Data,SERVIZIO!$A$2)),MONTH(INDEX(Tendina_Data,SERVIZIO!$A$2)),1),"Settore",$B819)&lt;&gt;"",GETPIVOTDATA(CONCATENATE(INDEX(Tendina_Indicatori_Grafico,SERVIZIO!$A$1)),$A$1,"Brand",$A819,"Data",DATE(YEAR(INDEX(Tendina_Data,SERVIZIO!$A$2)),MONTH(INDEX(Tendina_Data,SERVIZIO!$A$2)),1),"Settore",$B819),""),IF(AND(GETPIVOTDATA(CONCATENATE(INDEX(Tendina_Indicatori_Grafico,SERVIZIO!$A$1)),$A$1,"Brand",$A819,"Data",DATE(YEAR(INDEX(Tendina_Data,SERVIZIO!$A$2)),MONTH(INDEX(Tendina_Data,SERVIZIO!$A$2)),1),"Settore",INDEX(Tendina_Settori,SERVIZIO!$A$3))&lt;&gt;"",INDEX(Tendina_Settori,SERVIZIO!$A$3)=$B819)=TRUE,GETPIVOTDATA(CONCATENATE(INDEX(Tendina_Indicatori_Grafico,SERVIZIO!$A$1)),$A$1,"Brand",$A819,"Data",DATE(YEAR(INDEX(Tendina_Data,SERVIZIO!$A$2)),MONTH(INDEX(Tendina_Data,SERVIZIO!$A$2)),1),"Settore",INDEX(Tendina_Settori,SERVIZIO!$A$3)),"")),"")</f>
        <v/>
      </c>
      <c r="AH819" s="31" t="str">
        <f ca="1">IF(AG819&lt;&gt;"",AG819-(COUNTIF($AG$4:AG819,AG819)/10000),"")</f>
        <v/>
      </c>
      <c r="AI819" s="31" t="str">
        <f t="shared" ca="1" si="38"/>
        <v/>
      </c>
      <c r="AJ819" s="31"/>
      <c r="AK819" s="31">
        <v>816</v>
      </c>
      <c r="AL819" s="31" t="str">
        <f t="shared" ca="1" si="36"/>
        <v/>
      </c>
      <c r="AM819" s="31" t="str">
        <f t="shared" ca="1" si="37"/>
        <v/>
      </c>
      <c r="AN819" s="31" t="str">
        <f ca="1">IF(INDEX(Tendina_Brand_per_Settore,SERVIZIO!$A$4)=$AL819,$AM819,"")</f>
        <v/>
      </c>
    </row>
    <row r="820" spans="33:40" x14ac:dyDescent="0.25">
      <c r="AG820" s="31" t="str">
        <f ca="1">IFERROR(IF(SERVIZIO!$A$3=1,IF(GETPIVOTDATA(CONCATENATE(INDEX(Tendina_Indicatori_Grafico,SERVIZIO!$A$1)),$A$1,"Brand",$A820,"Data",DATE(YEAR(INDEX(Tendina_Data,SERVIZIO!$A$2)),MONTH(INDEX(Tendina_Data,SERVIZIO!$A$2)),1),"Settore",$B820)&lt;&gt;"",GETPIVOTDATA(CONCATENATE(INDEX(Tendina_Indicatori_Grafico,SERVIZIO!$A$1)),$A$1,"Brand",$A820,"Data",DATE(YEAR(INDEX(Tendina_Data,SERVIZIO!$A$2)),MONTH(INDEX(Tendina_Data,SERVIZIO!$A$2)),1),"Settore",$B820),""),IF(AND(GETPIVOTDATA(CONCATENATE(INDEX(Tendina_Indicatori_Grafico,SERVIZIO!$A$1)),$A$1,"Brand",$A820,"Data",DATE(YEAR(INDEX(Tendina_Data,SERVIZIO!$A$2)),MONTH(INDEX(Tendina_Data,SERVIZIO!$A$2)),1),"Settore",INDEX(Tendina_Settori,SERVIZIO!$A$3))&lt;&gt;"",INDEX(Tendina_Settori,SERVIZIO!$A$3)=$B820)=TRUE,GETPIVOTDATA(CONCATENATE(INDEX(Tendina_Indicatori_Grafico,SERVIZIO!$A$1)),$A$1,"Brand",$A820,"Data",DATE(YEAR(INDEX(Tendina_Data,SERVIZIO!$A$2)),MONTH(INDEX(Tendina_Data,SERVIZIO!$A$2)),1),"Settore",INDEX(Tendina_Settori,SERVIZIO!$A$3)),"")),"")</f>
        <v/>
      </c>
      <c r="AH820" s="31" t="str">
        <f ca="1">IF(AG820&lt;&gt;"",AG820-(COUNTIF($AG$4:AG820,AG820)/10000),"")</f>
        <v/>
      </c>
      <c r="AI820" s="31" t="str">
        <f t="shared" ca="1" si="38"/>
        <v/>
      </c>
      <c r="AJ820" s="31"/>
      <c r="AK820" s="31">
        <v>817</v>
      </c>
      <c r="AL820" s="31" t="str">
        <f t="shared" ca="1" si="36"/>
        <v/>
      </c>
      <c r="AM820" s="31" t="str">
        <f t="shared" ca="1" si="37"/>
        <v/>
      </c>
      <c r="AN820" s="31" t="str">
        <f ca="1">IF(INDEX(Tendina_Brand_per_Settore,SERVIZIO!$A$4)=$AL820,$AM820,"")</f>
        <v/>
      </c>
    </row>
    <row r="821" spans="33:40" x14ac:dyDescent="0.25">
      <c r="AG821" s="31" t="str">
        <f ca="1">IFERROR(IF(SERVIZIO!$A$3=1,IF(GETPIVOTDATA(CONCATENATE(INDEX(Tendina_Indicatori_Grafico,SERVIZIO!$A$1)),$A$1,"Brand",$A821,"Data",DATE(YEAR(INDEX(Tendina_Data,SERVIZIO!$A$2)),MONTH(INDEX(Tendina_Data,SERVIZIO!$A$2)),1),"Settore",$B821)&lt;&gt;"",GETPIVOTDATA(CONCATENATE(INDEX(Tendina_Indicatori_Grafico,SERVIZIO!$A$1)),$A$1,"Brand",$A821,"Data",DATE(YEAR(INDEX(Tendina_Data,SERVIZIO!$A$2)),MONTH(INDEX(Tendina_Data,SERVIZIO!$A$2)),1),"Settore",$B821),""),IF(AND(GETPIVOTDATA(CONCATENATE(INDEX(Tendina_Indicatori_Grafico,SERVIZIO!$A$1)),$A$1,"Brand",$A821,"Data",DATE(YEAR(INDEX(Tendina_Data,SERVIZIO!$A$2)),MONTH(INDEX(Tendina_Data,SERVIZIO!$A$2)),1),"Settore",INDEX(Tendina_Settori,SERVIZIO!$A$3))&lt;&gt;"",INDEX(Tendina_Settori,SERVIZIO!$A$3)=$B821)=TRUE,GETPIVOTDATA(CONCATENATE(INDEX(Tendina_Indicatori_Grafico,SERVIZIO!$A$1)),$A$1,"Brand",$A821,"Data",DATE(YEAR(INDEX(Tendina_Data,SERVIZIO!$A$2)),MONTH(INDEX(Tendina_Data,SERVIZIO!$A$2)),1),"Settore",INDEX(Tendina_Settori,SERVIZIO!$A$3)),"")),"")</f>
        <v/>
      </c>
      <c r="AH821" s="31" t="str">
        <f ca="1">IF(AG821&lt;&gt;"",AG821-(COUNTIF($AG$4:AG821,AG821)/10000),"")</f>
        <v/>
      </c>
      <c r="AI821" s="31" t="str">
        <f t="shared" ca="1" si="38"/>
        <v/>
      </c>
      <c r="AJ821" s="31"/>
      <c r="AK821" s="31">
        <v>818</v>
      </c>
      <c r="AL821" s="31" t="str">
        <f t="shared" ca="1" si="36"/>
        <v/>
      </c>
      <c r="AM821" s="31" t="str">
        <f t="shared" ca="1" si="37"/>
        <v/>
      </c>
      <c r="AN821" s="31" t="str">
        <f ca="1">IF(INDEX(Tendina_Brand_per_Settore,SERVIZIO!$A$4)=$AL821,$AM821,"")</f>
        <v/>
      </c>
    </row>
    <row r="822" spans="33:40" x14ac:dyDescent="0.25">
      <c r="AG822" s="31" t="str">
        <f ca="1">IFERROR(IF(SERVIZIO!$A$3=1,IF(GETPIVOTDATA(CONCATENATE(INDEX(Tendina_Indicatori_Grafico,SERVIZIO!$A$1)),$A$1,"Brand",$A822,"Data",DATE(YEAR(INDEX(Tendina_Data,SERVIZIO!$A$2)),MONTH(INDEX(Tendina_Data,SERVIZIO!$A$2)),1),"Settore",$B822)&lt;&gt;"",GETPIVOTDATA(CONCATENATE(INDEX(Tendina_Indicatori_Grafico,SERVIZIO!$A$1)),$A$1,"Brand",$A822,"Data",DATE(YEAR(INDEX(Tendina_Data,SERVIZIO!$A$2)),MONTH(INDEX(Tendina_Data,SERVIZIO!$A$2)),1),"Settore",$B822),""),IF(AND(GETPIVOTDATA(CONCATENATE(INDEX(Tendina_Indicatori_Grafico,SERVIZIO!$A$1)),$A$1,"Brand",$A822,"Data",DATE(YEAR(INDEX(Tendina_Data,SERVIZIO!$A$2)),MONTH(INDEX(Tendina_Data,SERVIZIO!$A$2)),1),"Settore",INDEX(Tendina_Settori,SERVIZIO!$A$3))&lt;&gt;"",INDEX(Tendina_Settori,SERVIZIO!$A$3)=$B822)=TRUE,GETPIVOTDATA(CONCATENATE(INDEX(Tendina_Indicatori_Grafico,SERVIZIO!$A$1)),$A$1,"Brand",$A822,"Data",DATE(YEAR(INDEX(Tendina_Data,SERVIZIO!$A$2)),MONTH(INDEX(Tendina_Data,SERVIZIO!$A$2)),1),"Settore",INDEX(Tendina_Settori,SERVIZIO!$A$3)),"")),"")</f>
        <v/>
      </c>
      <c r="AH822" s="31" t="str">
        <f ca="1">IF(AG822&lt;&gt;"",AG822-(COUNTIF($AG$4:AG822,AG822)/10000),"")</f>
        <v/>
      </c>
      <c r="AI822" s="31" t="str">
        <f t="shared" ca="1" si="38"/>
        <v/>
      </c>
      <c r="AJ822" s="31"/>
      <c r="AK822" s="31">
        <v>819</v>
      </c>
      <c r="AL822" s="31" t="str">
        <f t="shared" ca="1" si="36"/>
        <v/>
      </c>
      <c r="AM822" s="31" t="str">
        <f t="shared" ca="1" si="37"/>
        <v/>
      </c>
      <c r="AN822" s="31" t="str">
        <f ca="1">IF(INDEX(Tendina_Brand_per_Settore,SERVIZIO!$A$4)=$AL822,$AM822,"")</f>
        <v/>
      </c>
    </row>
    <row r="823" spans="33:40" x14ac:dyDescent="0.25">
      <c r="AG823" s="31" t="str">
        <f ca="1">IFERROR(IF(SERVIZIO!$A$3=1,IF(GETPIVOTDATA(CONCATENATE(INDEX(Tendina_Indicatori_Grafico,SERVIZIO!$A$1)),$A$1,"Brand",$A823,"Data",DATE(YEAR(INDEX(Tendina_Data,SERVIZIO!$A$2)),MONTH(INDEX(Tendina_Data,SERVIZIO!$A$2)),1),"Settore",$B823)&lt;&gt;"",GETPIVOTDATA(CONCATENATE(INDEX(Tendina_Indicatori_Grafico,SERVIZIO!$A$1)),$A$1,"Brand",$A823,"Data",DATE(YEAR(INDEX(Tendina_Data,SERVIZIO!$A$2)),MONTH(INDEX(Tendina_Data,SERVIZIO!$A$2)),1),"Settore",$B823),""),IF(AND(GETPIVOTDATA(CONCATENATE(INDEX(Tendina_Indicatori_Grafico,SERVIZIO!$A$1)),$A$1,"Brand",$A823,"Data",DATE(YEAR(INDEX(Tendina_Data,SERVIZIO!$A$2)),MONTH(INDEX(Tendina_Data,SERVIZIO!$A$2)),1),"Settore",INDEX(Tendina_Settori,SERVIZIO!$A$3))&lt;&gt;"",INDEX(Tendina_Settori,SERVIZIO!$A$3)=$B823)=TRUE,GETPIVOTDATA(CONCATENATE(INDEX(Tendina_Indicatori_Grafico,SERVIZIO!$A$1)),$A$1,"Brand",$A823,"Data",DATE(YEAR(INDEX(Tendina_Data,SERVIZIO!$A$2)),MONTH(INDEX(Tendina_Data,SERVIZIO!$A$2)),1),"Settore",INDEX(Tendina_Settori,SERVIZIO!$A$3)),"")),"")</f>
        <v/>
      </c>
      <c r="AH823" s="31" t="str">
        <f ca="1">IF(AG823&lt;&gt;"",AG823-(COUNTIF($AG$4:AG823,AG823)/10000),"")</f>
        <v/>
      </c>
      <c r="AI823" s="31" t="str">
        <f t="shared" ca="1" si="38"/>
        <v/>
      </c>
      <c r="AJ823" s="31"/>
      <c r="AK823" s="31">
        <v>820</v>
      </c>
      <c r="AL823" s="31" t="str">
        <f t="shared" ca="1" si="36"/>
        <v/>
      </c>
      <c r="AM823" s="31" t="str">
        <f t="shared" ca="1" si="37"/>
        <v/>
      </c>
      <c r="AN823" s="31" t="str">
        <f ca="1">IF(INDEX(Tendina_Brand_per_Settore,SERVIZIO!$A$4)=$AL823,$AM823,"")</f>
        <v/>
      </c>
    </row>
    <row r="824" spans="33:40" x14ac:dyDescent="0.25">
      <c r="AG824" s="31" t="str">
        <f ca="1">IFERROR(IF(SERVIZIO!$A$3=1,IF(GETPIVOTDATA(CONCATENATE(INDEX(Tendina_Indicatori_Grafico,SERVIZIO!$A$1)),$A$1,"Brand",$A824,"Data",DATE(YEAR(INDEX(Tendina_Data,SERVIZIO!$A$2)),MONTH(INDEX(Tendina_Data,SERVIZIO!$A$2)),1),"Settore",$B824)&lt;&gt;"",GETPIVOTDATA(CONCATENATE(INDEX(Tendina_Indicatori_Grafico,SERVIZIO!$A$1)),$A$1,"Brand",$A824,"Data",DATE(YEAR(INDEX(Tendina_Data,SERVIZIO!$A$2)),MONTH(INDEX(Tendina_Data,SERVIZIO!$A$2)),1),"Settore",$B824),""),IF(AND(GETPIVOTDATA(CONCATENATE(INDEX(Tendina_Indicatori_Grafico,SERVIZIO!$A$1)),$A$1,"Brand",$A824,"Data",DATE(YEAR(INDEX(Tendina_Data,SERVIZIO!$A$2)),MONTH(INDEX(Tendina_Data,SERVIZIO!$A$2)),1),"Settore",INDEX(Tendina_Settori,SERVIZIO!$A$3))&lt;&gt;"",INDEX(Tendina_Settori,SERVIZIO!$A$3)=$B824)=TRUE,GETPIVOTDATA(CONCATENATE(INDEX(Tendina_Indicatori_Grafico,SERVIZIO!$A$1)),$A$1,"Brand",$A824,"Data",DATE(YEAR(INDEX(Tendina_Data,SERVIZIO!$A$2)),MONTH(INDEX(Tendina_Data,SERVIZIO!$A$2)),1),"Settore",INDEX(Tendina_Settori,SERVIZIO!$A$3)),"")),"")</f>
        <v/>
      </c>
      <c r="AH824" s="31" t="str">
        <f ca="1">IF(AG824&lt;&gt;"",AG824-(COUNTIF($AG$4:AG824,AG824)/10000),"")</f>
        <v/>
      </c>
      <c r="AI824" s="31" t="str">
        <f t="shared" ca="1" si="38"/>
        <v/>
      </c>
      <c r="AJ824" s="31"/>
      <c r="AK824" s="31">
        <v>821</v>
      </c>
      <c r="AL824" s="31" t="str">
        <f t="shared" ca="1" si="36"/>
        <v/>
      </c>
      <c r="AM824" s="31" t="str">
        <f t="shared" ca="1" si="37"/>
        <v/>
      </c>
      <c r="AN824" s="31" t="str">
        <f ca="1">IF(INDEX(Tendina_Brand_per_Settore,SERVIZIO!$A$4)=$AL824,$AM824,"")</f>
        <v/>
      </c>
    </row>
    <row r="825" spans="33:40" x14ac:dyDescent="0.25">
      <c r="AG825" s="31" t="str">
        <f ca="1">IFERROR(IF(SERVIZIO!$A$3=1,IF(GETPIVOTDATA(CONCATENATE(INDEX(Tendina_Indicatori_Grafico,SERVIZIO!$A$1)),$A$1,"Brand",$A825,"Data",DATE(YEAR(INDEX(Tendina_Data,SERVIZIO!$A$2)),MONTH(INDEX(Tendina_Data,SERVIZIO!$A$2)),1),"Settore",$B825)&lt;&gt;"",GETPIVOTDATA(CONCATENATE(INDEX(Tendina_Indicatori_Grafico,SERVIZIO!$A$1)),$A$1,"Brand",$A825,"Data",DATE(YEAR(INDEX(Tendina_Data,SERVIZIO!$A$2)),MONTH(INDEX(Tendina_Data,SERVIZIO!$A$2)),1),"Settore",$B825),""),IF(AND(GETPIVOTDATA(CONCATENATE(INDEX(Tendina_Indicatori_Grafico,SERVIZIO!$A$1)),$A$1,"Brand",$A825,"Data",DATE(YEAR(INDEX(Tendina_Data,SERVIZIO!$A$2)),MONTH(INDEX(Tendina_Data,SERVIZIO!$A$2)),1),"Settore",INDEX(Tendina_Settori,SERVIZIO!$A$3))&lt;&gt;"",INDEX(Tendina_Settori,SERVIZIO!$A$3)=$B825)=TRUE,GETPIVOTDATA(CONCATENATE(INDEX(Tendina_Indicatori_Grafico,SERVIZIO!$A$1)),$A$1,"Brand",$A825,"Data",DATE(YEAR(INDEX(Tendina_Data,SERVIZIO!$A$2)),MONTH(INDEX(Tendina_Data,SERVIZIO!$A$2)),1),"Settore",INDEX(Tendina_Settori,SERVIZIO!$A$3)),"")),"")</f>
        <v/>
      </c>
      <c r="AH825" s="31" t="str">
        <f ca="1">IF(AG825&lt;&gt;"",AG825-(COUNTIF($AG$4:AG825,AG825)/10000),"")</f>
        <v/>
      </c>
      <c r="AI825" s="31" t="str">
        <f t="shared" ca="1" si="38"/>
        <v/>
      </c>
      <c r="AJ825" s="31"/>
      <c r="AK825" s="31">
        <v>822</v>
      </c>
      <c r="AL825" s="31" t="str">
        <f t="shared" ca="1" si="36"/>
        <v/>
      </c>
      <c r="AM825" s="31" t="str">
        <f t="shared" ca="1" si="37"/>
        <v/>
      </c>
      <c r="AN825" s="31" t="str">
        <f ca="1">IF(INDEX(Tendina_Brand_per_Settore,SERVIZIO!$A$4)=$AL825,$AM825,"")</f>
        <v/>
      </c>
    </row>
    <row r="826" spans="33:40" x14ac:dyDescent="0.25">
      <c r="AG826" s="31" t="str">
        <f ca="1">IFERROR(IF(SERVIZIO!$A$3=1,IF(GETPIVOTDATA(CONCATENATE(INDEX(Tendina_Indicatori_Grafico,SERVIZIO!$A$1)),$A$1,"Brand",$A826,"Data",DATE(YEAR(INDEX(Tendina_Data,SERVIZIO!$A$2)),MONTH(INDEX(Tendina_Data,SERVIZIO!$A$2)),1),"Settore",$B826)&lt;&gt;"",GETPIVOTDATA(CONCATENATE(INDEX(Tendina_Indicatori_Grafico,SERVIZIO!$A$1)),$A$1,"Brand",$A826,"Data",DATE(YEAR(INDEX(Tendina_Data,SERVIZIO!$A$2)),MONTH(INDEX(Tendina_Data,SERVIZIO!$A$2)),1),"Settore",$B826),""),IF(AND(GETPIVOTDATA(CONCATENATE(INDEX(Tendina_Indicatori_Grafico,SERVIZIO!$A$1)),$A$1,"Brand",$A826,"Data",DATE(YEAR(INDEX(Tendina_Data,SERVIZIO!$A$2)),MONTH(INDEX(Tendina_Data,SERVIZIO!$A$2)),1),"Settore",INDEX(Tendina_Settori,SERVIZIO!$A$3))&lt;&gt;"",INDEX(Tendina_Settori,SERVIZIO!$A$3)=$B826)=TRUE,GETPIVOTDATA(CONCATENATE(INDEX(Tendina_Indicatori_Grafico,SERVIZIO!$A$1)),$A$1,"Brand",$A826,"Data",DATE(YEAR(INDEX(Tendina_Data,SERVIZIO!$A$2)),MONTH(INDEX(Tendina_Data,SERVIZIO!$A$2)),1),"Settore",INDEX(Tendina_Settori,SERVIZIO!$A$3)),"")),"")</f>
        <v/>
      </c>
      <c r="AH826" s="31" t="str">
        <f ca="1">IF(AG826&lt;&gt;"",AG826-(COUNTIF($AG$4:AG826,AG826)/10000),"")</f>
        <v/>
      </c>
      <c r="AI826" s="31" t="str">
        <f t="shared" ca="1" si="38"/>
        <v/>
      </c>
      <c r="AJ826" s="31"/>
      <c r="AK826" s="31">
        <v>823</v>
      </c>
      <c r="AL826" s="31" t="str">
        <f t="shared" ca="1" si="36"/>
        <v/>
      </c>
      <c r="AM826" s="31" t="str">
        <f t="shared" ca="1" si="37"/>
        <v/>
      </c>
      <c r="AN826" s="31" t="str">
        <f ca="1">IF(INDEX(Tendina_Brand_per_Settore,SERVIZIO!$A$4)=$AL826,$AM826,"")</f>
        <v/>
      </c>
    </row>
    <row r="827" spans="33:40" x14ac:dyDescent="0.25">
      <c r="AG827" s="31" t="str">
        <f ca="1">IFERROR(IF(SERVIZIO!$A$3=1,IF(GETPIVOTDATA(CONCATENATE(INDEX(Tendina_Indicatori_Grafico,SERVIZIO!$A$1)),$A$1,"Brand",$A827,"Data",DATE(YEAR(INDEX(Tendina_Data,SERVIZIO!$A$2)),MONTH(INDEX(Tendina_Data,SERVIZIO!$A$2)),1),"Settore",$B827)&lt;&gt;"",GETPIVOTDATA(CONCATENATE(INDEX(Tendina_Indicatori_Grafico,SERVIZIO!$A$1)),$A$1,"Brand",$A827,"Data",DATE(YEAR(INDEX(Tendina_Data,SERVIZIO!$A$2)),MONTH(INDEX(Tendina_Data,SERVIZIO!$A$2)),1),"Settore",$B827),""),IF(AND(GETPIVOTDATA(CONCATENATE(INDEX(Tendina_Indicatori_Grafico,SERVIZIO!$A$1)),$A$1,"Brand",$A827,"Data",DATE(YEAR(INDEX(Tendina_Data,SERVIZIO!$A$2)),MONTH(INDEX(Tendina_Data,SERVIZIO!$A$2)),1),"Settore",INDEX(Tendina_Settori,SERVIZIO!$A$3))&lt;&gt;"",INDEX(Tendina_Settori,SERVIZIO!$A$3)=$B827)=TRUE,GETPIVOTDATA(CONCATENATE(INDEX(Tendina_Indicatori_Grafico,SERVIZIO!$A$1)),$A$1,"Brand",$A827,"Data",DATE(YEAR(INDEX(Tendina_Data,SERVIZIO!$A$2)),MONTH(INDEX(Tendina_Data,SERVIZIO!$A$2)),1),"Settore",INDEX(Tendina_Settori,SERVIZIO!$A$3)),"")),"")</f>
        <v/>
      </c>
      <c r="AH827" s="31" t="str">
        <f ca="1">IF(AG827&lt;&gt;"",AG827-(COUNTIF($AG$4:AG827,AG827)/10000),"")</f>
        <v/>
      </c>
      <c r="AI827" s="31" t="str">
        <f t="shared" ca="1" si="38"/>
        <v/>
      </c>
      <c r="AJ827" s="31"/>
      <c r="AK827" s="31">
        <v>824</v>
      </c>
      <c r="AL827" s="31" t="str">
        <f t="shared" ca="1" si="36"/>
        <v/>
      </c>
      <c r="AM827" s="31" t="str">
        <f t="shared" ca="1" si="37"/>
        <v/>
      </c>
      <c r="AN827" s="31" t="str">
        <f ca="1">IF(INDEX(Tendina_Brand_per_Settore,SERVIZIO!$A$4)=$AL827,$AM827,"")</f>
        <v/>
      </c>
    </row>
    <row r="828" spans="33:40" x14ac:dyDescent="0.25">
      <c r="AG828" s="31" t="str">
        <f ca="1">IFERROR(IF(SERVIZIO!$A$3=1,IF(GETPIVOTDATA(CONCATENATE(INDEX(Tendina_Indicatori_Grafico,SERVIZIO!$A$1)),$A$1,"Brand",$A828,"Data",DATE(YEAR(INDEX(Tendina_Data,SERVIZIO!$A$2)),MONTH(INDEX(Tendina_Data,SERVIZIO!$A$2)),1),"Settore",$B828)&lt;&gt;"",GETPIVOTDATA(CONCATENATE(INDEX(Tendina_Indicatori_Grafico,SERVIZIO!$A$1)),$A$1,"Brand",$A828,"Data",DATE(YEAR(INDEX(Tendina_Data,SERVIZIO!$A$2)),MONTH(INDEX(Tendina_Data,SERVIZIO!$A$2)),1),"Settore",$B828),""),IF(AND(GETPIVOTDATA(CONCATENATE(INDEX(Tendina_Indicatori_Grafico,SERVIZIO!$A$1)),$A$1,"Brand",$A828,"Data",DATE(YEAR(INDEX(Tendina_Data,SERVIZIO!$A$2)),MONTH(INDEX(Tendina_Data,SERVIZIO!$A$2)),1),"Settore",INDEX(Tendina_Settori,SERVIZIO!$A$3))&lt;&gt;"",INDEX(Tendina_Settori,SERVIZIO!$A$3)=$B828)=TRUE,GETPIVOTDATA(CONCATENATE(INDEX(Tendina_Indicatori_Grafico,SERVIZIO!$A$1)),$A$1,"Brand",$A828,"Data",DATE(YEAR(INDEX(Tendina_Data,SERVIZIO!$A$2)),MONTH(INDEX(Tendina_Data,SERVIZIO!$A$2)),1),"Settore",INDEX(Tendina_Settori,SERVIZIO!$A$3)),"")),"")</f>
        <v/>
      </c>
      <c r="AH828" s="31" t="str">
        <f ca="1">IF(AG828&lt;&gt;"",AG828-(COUNTIF($AG$4:AG828,AG828)/10000),"")</f>
        <v/>
      </c>
      <c r="AI828" s="31" t="str">
        <f t="shared" ca="1" si="38"/>
        <v/>
      </c>
      <c r="AJ828" s="31"/>
      <c r="AK828" s="31">
        <v>825</v>
      </c>
      <c r="AL828" s="31" t="str">
        <f t="shared" ca="1" si="36"/>
        <v/>
      </c>
      <c r="AM828" s="31" t="str">
        <f t="shared" ca="1" si="37"/>
        <v/>
      </c>
      <c r="AN828" s="31" t="str">
        <f ca="1">IF(INDEX(Tendina_Brand_per_Settore,SERVIZIO!$A$4)=$AL828,$AM828,"")</f>
        <v/>
      </c>
    </row>
    <row r="829" spans="33:40" x14ac:dyDescent="0.25">
      <c r="AG829" s="31" t="str">
        <f ca="1">IFERROR(IF(SERVIZIO!$A$3=1,IF(GETPIVOTDATA(CONCATENATE(INDEX(Tendina_Indicatori_Grafico,SERVIZIO!$A$1)),$A$1,"Brand",$A829,"Data",DATE(YEAR(INDEX(Tendina_Data,SERVIZIO!$A$2)),MONTH(INDEX(Tendina_Data,SERVIZIO!$A$2)),1),"Settore",$B829)&lt;&gt;"",GETPIVOTDATA(CONCATENATE(INDEX(Tendina_Indicatori_Grafico,SERVIZIO!$A$1)),$A$1,"Brand",$A829,"Data",DATE(YEAR(INDEX(Tendina_Data,SERVIZIO!$A$2)),MONTH(INDEX(Tendina_Data,SERVIZIO!$A$2)),1),"Settore",$B829),""),IF(AND(GETPIVOTDATA(CONCATENATE(INDEX(Tendina_Indicatori_Grafico,SERVIZIO!$A$1)),$A$1,"Brand",$A829,"Data",DATE(YEAR(INDEX(Tendina_Data,SERVIZIO!$A$2)),MONTH(INDEX(Tendina_Data,SERVIZIO!$A$2)),1),"Settore",INDEX(Tendina_Settori,SERVIZIO!$A$3))&lt;&gt;"",INDEX(Tendina_Settori,SERVIZIO!$A$3)=$B829)=TRUE,GETPIVOTDATA(CONCATENATE(INDEX(Tendina_Indicatori_Grafico,SERVIZIO!$A$1)),$A$1,"Brand",$A829,"Data",DATE(YEAR(INDEX(Tendina_Data,SERVIZIO!$A$2)),MONTH(INDEX(Tendina_Data,SERVIZIO!$A$2)),1),"Settore",INDEX(Tendina_Settori,SERVIZIO!$A$3)),"")),"")</f>
        <v/>
      </c>
      <c r="AH829" s="31" t="str">
        <f ca="1">IF(AG829&lt;&gt;"",AG829-(COUNTIF($AG$4:AG829,AG829)/10000),"")</f>
        <v/>
      </c>
      <c r="AI829" s="31" t="str">
        <f t="shared" ca="1" si="38"/>
        <v/>
      </c>
      <c r="AJ829" s="31"/>
      <c r="AK829" s="31">
        <v>826</v>
      </c>
      <c r="AL829" s="31" t="str">
        <f t="shared" ca="1" si="36"/>
        <v/>
      </c>
      <c r="AM829" s="31" t="str">
        <f t="shared" ca="1" si="37"/>
        <v/>
      </c>
      <c r="AN829" s="31" t="str">
        <f ca="1">IF(INDEX(Tendina_Brand_per_Settore,SERVIZIO!$A$4)=$AL829,$AM829,"")</f>
        <v/>
      </c>
    </row>
    <row r="830" spans="33:40" x14ac:dyDescent="0.25">
      <c r="AG830" s="31" t="str">
        <f ca="1">IFERROR(IF(SERVIZIO!$A$3=1,IF(GETPIVOTDATA(CONCATENATE(INDEX(Tendina_Indicatori_Grafico,SERVIZIO!$A$1)),$A$1,"Brand",$A830,"Data",DATE(YEAR(INDEX(Tendina_Data,SERVIZIO!$A$2)),MONTH(INDEX(Tendina_Data,SERVIZIO!$A$2)),1),"Settore",$B830)&lt;&gt;"",GETPIVOTDATA(CONCATENATE(INDEX(Tendina_Indicatori_Grafico,SERVIZIO!$A$1)),$A$1,"Brand",$A830,"Data",DATE(YEAR(INDEX(Tendina_Data,SERVIZIO!$A$2)),MONTH(INDEX(Tendina_Data,SERVIZIO!$A$2)),1),"Settore",$B830),""),IF(AND(GETPIVOTDATA(CONCATENATE(INDEX(Tendina_Indicatori_Grafico,SERVIZIO!$A$1)),$A$1,"Brand",$A830,"Data",DATE(YEAR(INDEX(Tendina_Data,SERVIZIO!$A$2)),MONTH(INDEX(Tendina_Data,SERVIZIO!$A$2)),1),"Settore",INDEX(Tendina_Settori,SERVIZIO!$A$3))&lt;&gt;"",INDEX(Tendina_Settori,SERVIZIO!$A$3)=$B830)=TRUE,GETPIVOTDATA(CONCATENATE(INDEX(Tendina_Indicatori_Grafico,SERVIZIO!$A$1)),$A$1,"Brand",$A830,"Data",DATE(YEAR(INDEX(Tendina_Data,SERVIZIO!$A$2)),MONTH(INDEX(Tendina_Data,SERVIZIO!$A$2)),1),"Settore",INDEX(Tendina_Settori,SERVIZIO!$A$3)),"")),"")</f>
        <v/>
      </c>
      <c r="AH830" s="31" t="str">
        <f ca="1">IF(AG830&lt;&gt;"",AG830-(COUNTIF($AG$4:AG830,AG830)/10000),"")</f>
        <v/>
      </c>
      <c r="AI830" s="31" t="str">
        <f t="shared" ca="1" si="38"/>
        <v/>
      </c>
      <c r="AJ830" s="31"/>
      <c r="AK830" s="31">
        <v>827</v>
      </c>
      <c r="AL830" s="31" t="str">
        <f t="shared" ca="1" si="36"/>
        <v/>
      </c>
      <c r="AM830" s="31" t="str">
        <f t="shared" ca="1" si="37"/>
        <v/>
      </c>
      <c r="AN830" s="31" t="str">
        <f ca="1">IF(INDEX(Tendina_Brand_per_Settore,SERVIZIO!$A$4)=$AL830,$AM830,"")</f>
        <v/>
      </c>
    </row>
    <row r="831" spans="33:40" x14ac:dyDescent="0.25">
      <c r="AG831" s="31" t="str">
        <f ca="1">IFERROR(IF(SERVIZIO!$A$3=1,IF(GETPIVOTDATA(CONCATENATE(INDEX(Tendina_Indicatori_Grafico,SERVIZIO!$A$1)),$A$1,"Brand",$A831,"Data",DATE(YEAR(INDEX(Tendina_Data,SERVIZIO!$A$2)),MONTH(INDEX(Tendina_Data,SERVIZIO!$A$2)),1),"Settore",$B831)&lt;&gt;"",GETPIVOTDATA(CONCATENATE(INDEX(Tendina_Indicatori_Grafico,SERVIZIO!$A$1)),$A$1,"Brand",$A831,"Data",DATE(YEAR(INDEX(Tendina_Data,SERVIZIO!$A$2)),MONTH(INDEX(Tendina_Data,SERVIZIO!$A$2)),1),"Settore",$B831),""),IF(AND(GETPIVOTDATA(CONCATENATE(INDEX(Tendina_Indicatori_Grafico,SERVIZIO!$A$1)),$A$1,"Brand",$A831,"Data",DATE(YEAR(INDEX(Tendina_Data,SERVIZIO!$A$2)),MONTH(INDEX(Tendina_Data,SERVIZIO!$A$2)),1),"Settore",INDEX(Tendina_Settori,SERVIZIO!$A$3))&lt;&gt;"",INDEX(Tendina_Settori,SERVIZIO!$A$3)=$B831)=TRUE,GETPIVOTDATA(CONCATENATE(INDEX(Tendina_Indicatori_Grafico,SERVIZIO!$A$1)),$A$1,"Brand",$A831,"Data",DATE(YEAR(INDEX(Tendina_Data,SERVIZIO!$A$2)),MONTH(INDEX(Tendina_Data,SERVIZIO!$A$2)),1),"Settore",INDEX(Tendina_Settori,SERVIZIO!$A$3)),"")),"")</f>
        <v/>
      </c>
      <c r="AH831" s="31" t="str">
        <f ca="1">IF(AG831&lt;&gt;"",AG831-(COUNTIF($AG$4:AG831,AG831)/10000),"")</f>
        <v/>
      </c>
      <c r="AI831" s="31" t="str">
        <f t="shared" ca="1" si="38"/>
        <v/>
      </c>
      <c r="AJ831" s="31"/>
      <c r="AK831" s="31">
        <v>828</v>
      </c>
      <c r="AL831" s="31" t="str">
        <f t="shared" ca="1" si="36"/>
        <v/>
      </c>
      <c r="AM831" s="31" t="str">
        <f t="shared" ca="1" si="37"/>
        <v/>
      </c>
      <c r="AN831" s="31" t="str">
        <f ca="1">IF(INDEX(Tendina_Brand_per_Settore,SERVIZIO!$A$4)=$AL831,$AM831,"")</f>
        <v/>
      </c>
    </row>
    <row r="832" spans="33:40" x14ac:dyDescent="0.25">
      <c r="AG832" s="31" t="str">
        <f ca="1">IFERROR(IF(SERVIZIO!$A$3=1,IF(GETPIVOTDATA(CONCATENATE(INDEX(Tendina_Indicatori_Grafico,SERVIZIO!$A$1)),$A$1,"Brand",$A832,"Data",DATE(YEAR(INDEX(Tendina_Data,SERVIZIO!$A$2)),MONTH(INDEX(Tendina_Data,SERVIZIO!$A$2)),1),"Settore",$B832)&lt;&gt;"",GETPIVOTDATA(CONCATENATE(INDEX(Tendina_Indicatori_Grafico,SERVIZIO!$A$1)),$A$1,"Brand",$A832,"Data",DATE(YEAR(INDEX(Tendina_Data,SERVIZIO!$A$2)),MONTH(INDEX(Tendina_Data,SERVIZIO!$A$2)),1),"Settore",$B832),""),IF(AND(GETPIVOTDATA(CONCATENATE(INDEX(Tendina_Indicatori_Grafico,SERVIZIO!$A$1)),$A$1,"Brand",$A832,"Data",DATE(YEAR(INDEX(Tendina_Data,SERVIZIO!$A$2)),MONTH(INDEX(Tendina_Data,SERVIZIO!$A$2)),1),"Settore",INDEX(Tendina_Settori,SERVIZIO!$A$3))&lt;&gt;"",INDEX(Tendina_Settori,SERVIZIO!$A$3)=$B832)=TRUE,GETPIVOTDATA(CONCATENATE(INDEX(Tendina_Indicatori_Grafico,SERVIZIO!$A$1)),$A$1,"Brand",$A832,"Data",DATE(YEAR(INDEX(Tendina_Data,SERVIZIO!$A$2)),MONTH(INDEX(Tendina_Data,SERVIZIO!$A$2)),1),"Settore",INDEX(Tendina_Settori,SERVIZIO!$A$3)),"")),"")</f>
        <v/>
      </c>
      <c r="AH832" s="31" t="str">
        <f ca="1">IF(AG832&lt;&gt;"",AG832-(COUNTIF($AG$4:AG832,AG832)/10000),"")</f>
        <v/>
      </c>
      <c r="AI832" s="31" t="str">
        <f t="shared" ca="1" si="38"/>
        <v/>
      </c>
      <c r="AJ832" s="31"/>
      <c r="AK832" s="31">
        <v>829</v>
      </c>
      <c r="AL832" s="31" t="str">
        <f t="shared" ca="1" si="36"/>
        <v/>
      </c>
      <c r="AM832" s="31" t="str">
        <f t="shared" ca="1" si="37"/>
        <v/>
      </c>
      <c r="AN832" s="31" t="str">
        <f ca="1">IF(INDEX(Tendina_Brand_per_Settore,SERVIZIO!$A$4)=$AL832,$AM832,"")</f>
        <v/>
      </c>
    </row>
    <row r="833" spans="33:40" x14ac:dyDescent="0.25">
      <c r="AG833" s="31" t="str">
        <f ca="1">IFERROR(IF(SERVIZIO!$A$3=1,IF(GETPIVOTDATA(CONCATENATE(INDEX(Tendina_Indicatori_Grafico,SERVIZIO!$A$1)),$A$1,"Brand",$A833,"Data",DATE(YEAR(INDEX(Tendina_Data,SERVIZIO!$A$2)),MONTH(INDEX(Tendina_Data,SERVIZIO!$A$2)),1),"Settore",$B833)&lt;&gt;"",GETPIVOTDATA(CONCATENATE(INDEX(Tendina_Indicatori_Grafico,SERVIZIO!$A$1)),$A$1,"Brand",$A833,"Data",DATE(YEAR(INDEX(Tendina_Data,SERVIZIO!$A$2)),MONTH(INDEX(Tendina_Data,SERVIZIO!$A$2)),1),"Settore",$B833),""),IF(AND(GETPIVOTDATA(CONCATENATE(INDEX(Tendina_Indicatori_Grafico,SERVIZIO!$A$1)),$A$1,"Brand",$A833,"Data",DATE(YEAR(INDEX(Tendina_Data,SERVIZIO!$A$2)),MONTH(INDEX(Tendina_Data,SERVIZIO!$A$2)),1),"Settore",INDEX(Tendina_Settori,SERVIZIO!$A$3))&lt;&gt;"",INDEX(Tendina_Settori,SERVIZIO!$A$3)=$B833)=TRUE,GETPIVOTDATA(CONCATENATE(INDEX(Tendina_Indicatori_Grafico,SERVIZIO!$A$1)),$A$1,"Brand",$A833,"Data",DATE(YEAR(INDEX(Tendina_Data,SERVIZIO!$A$2)),MONTH(INDEX(Tendina_Data,SERVIZIO!$A$2)),1),"Settore",INDEX(Tendina_Settori,SERVIZIO!$A$3)),"")),"")</f>
        <v/>
      </c>
      <c r="AH833" s="31" t="str">
        <f ca="1">IF(AG833&lt;&gt;"",AG833-(COUNTIF($AG$4:AG833,AG833)/10000),"")</f>
        <v/>
      </c>
      <c r="AI833" s="31" t="str">
        <f t="shared" ca="1" si="38"/>
        <v/>
      </c>
      <c r="AJ833" s="31"/>
      <c r="AK833" s="31">
        <v>830</v>
      </c>
      <c r="AL833" s="31" t="str">
        <f t="shared" ca="1" si="36"/>
        <v/>
      </c>
      <c r="AM833" s="31" t="str">
        <f t="shared" ca="1" si="37"/>
        <v/>
      </c>
      <c r="AN833" s="31" t="str">
        <f ca="1">IF(INDEX(Tendina_Brand_per_Settore,SERVIZIO!$A$4)=$AL833,$AM833,"")</f>
        <v/>
      </c>
    </row>
    <row r="834" spans="33:40" x14ac:dyDescent="0.25">
      <c r="AG834" s="31" t="str">
        <f ca="1">IFERROR(IF(SERVIZIO!$A$3=1,IF(GETPIVOTDATA(CONCATENATE(INDEX(Tendina_Indicatori_Grafico,SERVIZIO!$A$1)),$A$1,"Brand",$A834,"Data",DATE(YEAR(INDEX(Tendina_Data,SERVIZIO!$A$2)),MONTH(INDEX(Tendina_Data,SERVIZIO!$A$2)),1),"Settore",$B834)&lt;&gt;"",GETPIVOTDATA(CONCATENATE(INDEX(Tendina_Indicatori_Grafico,SERVIZIO!$A$1)),$A$1,"Brand",$A834,"Data",DATE(YEAR(INDEX(Tendina_Data,SERVIZIO!$A$2)),MONTH(INDEX(Tendina_Data,SERVIZIO!$A$2)),1),"Settore",$B834),""),IF(AND(GETPIVOTDATA(CONCATENATE(INDEX(Tendina_Indicatori_Grafico,SERVIZIO!$A$1)),$A$1,"Brand",$A834,"Data",DATE(YEAR(INDEX(Tendina_Data,SERVIZIO!$A$2)),MONTH(INDEX(Tendina_Data,SERVIZIO!$A$2)),1),"Settore",INDEX(Tendina_Settori,SERVIZIO!$A$3))&lt;&gt;"",INDEX(Tendina_Settori,SERVIZIO!$A$3)=$B834)=TRUE,GETPIVOTDATA(CONCATENATE(INDEX(Tendina_Indicatori_Grafico,SERVIZIO!$A$1)),$A$1,"Brand",$A834,"Data",DATE(YEAR(INDEX(Tendina_Data,SERVIZIO!$A$2)),MONTH(INDEX(Tendina_Data,SERVIZIO!$A$2)),1),"Settore",INDEX(Tendina_Settori,SERVIZIO!$A$3)),"")),"")</f>
        <v/>
      </c>
      <c r="AH834" s="31" t="str">
        <f ca="1">IF(AG834&lt;&gt;"",AG834-(COUNTIF($AG$4:AG834,AG834)/10000),"")</f>
        <v/>
      </c>
      <c r="AI834" s="31" t="str">
        <f t="shared" ca="1" si="38"/>
        <v/>
      </c>
      <c r="AJ834" s="31"/>
      <c r="AK834" s="31">
        <v>831</v>
      </c>
      <c r="AL834" s="31" t="str">
        <f t="shared" ca="1" si="36"/>
        <v/>
      </c>
      <c r="AM834" s="31" t="str">
        <f t="shared" ca="1" si="37"/>
        <v/>
      </c>
      <c r="AN834" s="31" t="str">
        <f ca="1">IF(INDEX(Tendina_Brand_per_Settore,SERVIZIO!$A$4)=$AL834,$AM834,"")</f>
        <v/>
      </c>
    </row>
    <row r="835" spans="33:40" x14ac:dyDescent="0.25">
      <c r="AG835" s="31" t="str">
        <f ca="1">IFERROR(IF(SERVIZIO!$A$3=1,IF(GETPIVOTDATA(CONCATENATE(INDEX(Tendina_Indicatori_Grafico,SERVIZIO!$A$1)),$A$1,"Brand",$A835,"Data",DATE(YEAR(INDEX(Tendina_Data,SERVIZIO!$A$2)),MONTH(INDEX(Tendina_Data,SERVIZIO!$A$2)),1),"Settore",$B835)&lt;&gt;"",GETPIVOTDATA(CONCATENATE(INDEX(Tendina_Indicatori_Grafico,SERVIZIO!$A$1)),$A$1,"Brand",$A835,"Data",DATE(YEAR(INDEX(Tendina_Data,SERVIZIO!$A$2)),MONTH(INDEX(Tendina_Data,SERVIZIO!$A$2)),1),"Settore",$B835),""),IF(AND(GETPIVOTDATA(CONCATENATE(INDEX(Tendina_Indicatori_Grafico,SERVIZIO!$A$1)),$A$1,"Brand",$A835,"Data",DATE(YEAR(INDEX(Tendina_Data,SERVIZIO!$A$2)),MONTH(INDEX(Tendina_Data,SERVIZIO!$A$2)),1),"Settore",INDEX(Tendina_Settori,SERVIZIO!$A$3))&lt;&gt;"",INDEX(Tendina_Settori,SERVIZIO!$A$3)=$B835)=TRUE,GETPIVOTDATA(CONCATENATE(INDEX(Tendina_Indicatori_Grafico,SERVIZIO!$A$1)),$A$1,"Brand",$A835,"Data",DATE(YEAR(INDEX(Tendina_Data,SERVIZIO!$A$2)),MONTH(INDEX(Tendina_Data,SERVIZIO!$A$2)),1),"Settore",INDEX(Tendina_Settori,SERVIZIO!$A$3)),"")),"")</f>
        <v/>
      </c>
      <c r="AH835" s="31" t="str">
        <f ca="1">IF(AG835&lt;&gt;"",AG835-(COUNTIF($AG$4:AG835,AG835)/10000),"")</f>
        <v/>
      </c>
      <c r="AI835" s="31" t="str">
        <f t="shared" ca="1" si="38"/>
        <v/>
      </c>
      <c r="AJ835" s="31"/>
      <c r="AK835" s="31">
        <v>832</v>
      </c>
      <c r="AL835" s="31" t="str">
        <f t="shared" ca="1" si="36"/>
        <v/>
      </c>
      <c r="AM835" s="31" t="str">
        <f t="shared" ca="1" si="37"/>
        <v/>
      </c>
      <c r="AN835" s="31" t="str">
        <f ca="1">IF(INDEX(Tendina_Brand_per_Settore,SERVIZIO!$A$4)=$AL835,$AM835,"")</f>
        <v/>
      </c>
    </row>
    <row r="836" spans="33:40" x14ac:dyDescent="0.25">
      <c r="AG836" s="31" t="str">
        <f ca="1">IFERROR(IF(SERVIZIO!$A$3=1,IF(GETPIVOTDATA(CONCATENATE(INDEX(Tendina_Indicatori_Grafico,SERVIZIO!$A$1)),$A$1,"Brand",$A836,"Data",DATE(YEAR(INDEX(Tendina_Data,SERVIZIO!$A$2)),MONTH(INDEX(Tendina_Data,SERVIZIO!$A$2)),1),"Settore",$B836)&lt;&gt;"",GETPIVOTDATA(CONCATENATE(INDEX(Tendina_Indicatori_Grafico,SERVIZIO!$A$1)),$A$1,"Brand",$A836,"Data",DATE(YEAR(INDEX(Tendina_Data,SERVIZIO!$A$2)),MONTH(INDEX(Tendina_Data,SERVIZIO!$A$2)),1),"Settore",$B836),""),IF(AND(GETPIVOTDATA(CONCATENATE(INDEX(Tendina_Indicatori_Grafico,SERVIZIO!$A$1)),$A$1,"Brand",$A836,"Data",DATE(YEAR(INDEX(Tendina_Data,SERVIZIO!$A$2)),MONTH(INDEX(Tendina_Data,SERVIZIO!$A$2)),1),"Settore",INDEX(Tendina_Settori,SERVIZIO!$A$3))&lt;&gt;"",INDEX(Tendina_Settori,SERVIZIO!$A$3)=$B836)=TRUE,GETPIVOTDATA(CONCATENATE(INDEX(Tendina_Indicatori_Grafico,SERVIZIO!$A$1)),$A$1,"Brand",$A836,"Data",DATE(YEAR(INDEX(Tendina_Data,SERVIZIO!$A$2)),MONTH(INDEX(Tendina_Data,SERVIZIO!$A$2)),1),"Settore",INDEX(Tendina_Settori,SERVIZIO!$A$3)),"")),"")</f>
        <v/>
      </c>
      <c r="AH836" s="31" t="str">
        <f ca="1">IF(AG836&lt;&gt;"",AG836-(COUNTIF($AG$4:AG836,AG836)/10000),"")</f>
        <v/>
      </c>
      <c r="AI836" s="31" t="str">
        <f t="shared" ca="1" si="38"/>
        <v/>
      </c>
      <c r="AJ836" s="31"/>
      <c r="AK836" s="31">
        <v>833</v>
      </c>
      <c r="AL836" s="31" t="str">
        <f t="shared" ref="AL836:AL899" ca="1" si="39">IFERROR(INDEX($A$3:$A$1002,MATCH($AK836,$AI$3:$AI$1002,0)),"")</f>
        <v/>
      </c>
      <c r="AM836" s="31" t="str">
        <f t="shared" ref="AM836:AM899" ca="1" si="40">IFERROR(INDEX($AG$3:$AG$1002,MATCH($AK836,$AI$3:$AI$1002,0)),"")</f>
        <v/>
      </c>
      <c r="AN836" s="31" t="str">
        <f ca="1">IF(INDEX(Tendina_Brand_per_Settore,SERVIZIO!$A$4)=$AL836,$AM836,"")</f>
        <v/>
      </c>
    </row>
    <row r="837" spans="33:40" x14ac:dyDescent="0.25">
      <c r="AG837" s="31" t="str">
        <f ca="1">IFERROR(IF(SERVIZIO!$A$3=1,IF(GETPIVOTDATA(CONCATENATE(INDEX(Tendina_Indicatori_Grafico,SERVIZIO!$A$1)),$A$1,"Brand",$A837,"Data",DATE(YEAR(INDEX(Tendina_Data,SERVIZIO!$A$2)),MONTH(INDEX(Tendina_Data,SERVIZIO!$A$2)),1),"Settore",$B837)&lt;&gt;"",GETPIVOTDATA(CONCATENATE(INDEX(Tendina_Indicatori_Grafico,SERVIZIO!$A$1)),$A$1,"Brand",$A837,"Data",DATE(YEAR(INDEX(Tendina_Data,SERVIZIO!$A$2)),MONTH(INDEX(Tendina_Data,SERVIZIO!$A$2)),1),"Settore",$B837),""),IF(AND(GETPIVOTDATA(CONCATENATE(INDEX(Tendina_Indicatori_Grafico,SERVIZIO!$A$1)),$A$1,"Brand",$A837,"Data",DATE(YEAR(INDEX(Tendina_Data,SERVIZIO!$A$2)),MONTH(INDEX(Tendina_Data,SERVIZIO!$A$2)),1),"Settore",INDEX(Tendina_Settori,SERVIZIO!$A$3))&lt;&gt;"",INDEX(Tendina_Settori,SERVIZIO!$A$3)=$B837)=TRUE,GETPIVOTDATA(CONCATENATE(INDEX(Tendina_Indicatori_Grafico,SERVIZIO!$A$1)),$A$1,"Brand",$A837,"Data",DATE(YEAR(INDEX(Tendina_Data,SERVIZIO!$A$2)),MONTH(INDEX(Tendina_Data,SERVIZIO!$A$2)),1),"Settore",INDEX(Tendina_Settori,SERVIZIO!$A$3)),"")),"")</f>
        <v/>
      </c>
      <c r="AH837" s="31" t="str">
        <f ca="1">IF(AG837&lt;&gt;"",AG837-(COUNTIF($AG$4:AG837,AG837)/10000),"")</f>
        <v/>
      </c>
      <c r="AI837" s="31" t="str">
        <f t="shared" ref="AI837:AI900" ca="1" si="41">IFERROR(RANK($AH837,$AH$4:$AH$1003),"")</f>
        <v/>
      </c>
      <c r="AJ837" s="31"/>
      <c r="AK837" s="31">
        <v>834</v>
      </c>
      <c r="AL837" s="31" t="str">
        <f t="shared" ca="1" si="39"/>
        <v/>
      </c>
      <c r="AM837" s="31" t="str">
        <f t="shared" ca="1" si="40"/>
        <v/>
      </c>
      <c r="AN837" s="31" t="str">
        <f ca="1">IF(INDEX(Tendina_Brand_per_Settore,SERVIZIO!$A$4)=$AL837,$AM837,"")</f>
        <v/>
      </c>
    </row>
    <row r="838" spans="33:40" x14ac:dyDescent="0.25">
      <c r="AG838" s="31" t="str">
        <f ca="1">IFERROR(IF(SERVIZIO!$A$3=1,IF(GETPIVOTDATA(CONCATENATE(INDEX(Tendina_Indicatori_Grafico,SERVIZIO!$A$1)),$A$1,"Brand",$A838,"Data",DATE(YEAR(INDEX(Tendina_Data,SERVIZIO!$A$2)),MONTH(INDEX(Tendina_Data,SERVIZIO!$A$2)),1),"Settore",$B838)&lt;&gt;"",GETPIVOTDATA(CONCATENATE(INDEX(Tendina_Indicatori_Grafico,SERVIZIO!$A$1)),$A$1,"Brand",$A838,"Data",DATE(YEAR(INDEX(Tendina_Data,SERVIZIO!$A$2)),MONTH(INDEX(Tendina_Data,SERVIZIO!$A$2)),1),"Settore",$B838),""),IF(AND(GETPIVOTDATA(CONCATENATE(INDEX(Tendina_Indicatori_Grafico,SERVIZIO!$A$1)),$A$1,"Brand",$A838,"Data",DATE(YEAR(INDEX(Tendina_Data,SERVIZIO!$A$2)),MONTH(INDEX(Tendina_Data,SERVIZIO!$A$2)),1),"Settore",INDEX(Tendina_Settori,SERVIZIO!$A$3))&lt;&gt;"",INDEX(Tendina_Settori,SERVIZIO!$A$3)=$B838)=TRUE,GETPIVOTDATA(CONCATENATE(INDEX(Tendina_Indicatori_Grafico,SERVIZIO!$A$1)),$A$1,"Brand",$A838,"Data",DATE(YEAR(INDEX(Tendina_Data,SERVIZIO!$A$2)),MONTH(INDEX(Tendina_Data,SERVIZIO!$A$2)),1),"Settore",INDEX(Tendina_Settori,SERVIZIO!$A$3)),"")),"")</f>
        <v/>
      </c>
      <c r="AH838" s="31" t="str">
        <f ca="1">IF(AG838&lt;&gt;"",AG838-(COUNTIF($AG$4:AG838,AG838)/10000),"")</f>
        <v/>
      </c>
      <c r="AI838" s="31" t="str">
        <f t="shared" ca="1" si="41"/>
        <v/>
      </c>
      <c r="AJ838" s="31"/>
      <c r="AK838" s="31">
        <v>835</v>
      </c>
      <c r="AL838" s="31" t="str">
        <f t="shared" ca="1" si="39"/>
        <v/>
      </c>
      <c r="AM838" s="31" t="str">
        <f t="shared" ca="1" si="40"/>
        <v/>
      </c>
      <c r="AN838" s="31" t="str">
        <f ca="1">IF(INDEX(Tendina_Brand_per_Settore,SERVIZIO!$A$4)=$AL838,$AM838,"")</f>
        <v/>
      </c>
    </row>
    <row r="839" spans="33:40" x14ac:dyDescent="0.25">
      <c r="AG839" s="31" t="str">
        <f ca="1">IFERROR(IF(SERVIZIO!$A$3=1,IF(GETPIVOTDATA(CONCATENATE(INDEX(Tendina_Indicatori_Grafico,SERVIZIO!$A$1)),$A$1,"Brand",$A839,"Data",DATE(YEAR(INDEX(Tendina_Data,SERVIZIO!$A$2)),MONTH(INDEX(Tendina_Data,SERVIZIO!$A$2)),1),"Settore",$B839)&lt;&gt;"",GETPIVOTDATA(CONCATENATE(INDEX(Tendina_Indicatori_Grafico,SERVIZIO!$A$1)),$A$1,"Brand",$A839,"Data",DATE(YEAR(INDEX(Tendina_Data,SERVIZIO!$A$2)),MONTH(INDEX(Tendina_Data,SERVIZIO!$A$2)),1),"Settore",$B839),""),IF(AND(GETPIVOTDATA(CONCATENATE(INDEX(Tendina_Indicatori_Grafico,SERVIZIO!$A$1)),$A$1,"Brand",$A839,"Data",DATE(YEAR(INDEX(Tendina_Data,SERVIZIO!$A$2)),MONTH(INDEX(Tendina_Data,SERVIZIO!$A$2)),1),"Settore",INDEX(Tendina_Settori,SERVIZIO!$A$3))&lt;&gt;"",INDEX(Tendina_Settori,SERVIZIO!$A$3)=$B839)=TRUE,GETPIVOTDATA(CONCATENATE(INDEX(Tendina_Indicatori_Grafico,SERVIZIO!$A$1)),$A$1,"Brand",$A839,"Data",DATE(YEAR(INDEX(Tendina_Data,SERVIZIO!$A$2)),MONTH(INDEX(Tendina_Data,SERVIZIO!$A$2)),1),"Settore",INDEX(Tendina_Settori,SERVIZIO!$A$3)),"")),"")</f>
        <v/>
      </c>
      <c r="AH839" s="31" t="str">
        <f ca="1">IF(AG839&lt;&gt;"",AG839-(COUNTIF($AG$4:AG839,AG839)/10000),"")</f>
        <v/>
      </c>
      <c r="AI839" s="31" t="str">
        <f t="shared" ca="1" si="41"/>
        <v/>
      </c>
      <c r="AJ839" s="31"/>
      <c r="AK839" s="31">
        <v>836</v>
      </c>
      <c r="AL839" s="31" t="str">
        <f t="shared" ca="1" si="39"/>
        <v/>
      </c>
      <c r="AM839" s="31" t="str">
        <f t="shared" ca="1" si="40"/>
        <v/>
      </c>
      <c r="AN839" s="31" t="str">
        <f ca="1">IF(INDEX(Tendina_Brand_per_Settore,SERVIZIO!$A$4)=$AL839,$AM839,"")</f>
        <v/>
      </c>
    </row>
    <row r="840" spans="33:40" x14ac:dyDescent="0.25">
      <c r="AG840" s="31" t="str">
        <f ca="1">IFERROR(IF(SERVIZIO!$A$3=1,IF(GETPIVOTDATA(CONCATENATE(INDEX(Tendina_Indicatori_Grafico,SERVIZIO!$A$1)),$A$1,"Brand",$A840,"Data",DATE(YEAR(INDEX(Tendina_Data,SERVIZIO!$A$2)),MONTH(INDEX(Tendina_Data,SERVIZIO!$A$2)),1),"Settore",$B840)&lt;&gt;"",GETPIVOTDATA(CONCATENATE(INDEX(Tendina_Indicatori_Grafico,SERVIZIO!$A$1)),$A$1,"Brand",$A840,"Data",DATE(YEAR(INDEX(Tendina_Data,SERVIZIO!$A$2)),MONTH(INDEX(Tendina_Data,SERVIZIO!$A$2)),1),"Settore",$B840),""),IF(AND(GETPIVOTDATA(CONCATENATE(INDEX(Tendina_Indicatori_Grafico,SERVIZIO!$A$1)),$A$1,"Brand",$A840,"Data",DATE(YEAR(INDEX(Tendina_Data,SERVIZIO!$A$2)),MONTH(INDEX(Tendina_Data,SERVIZIO!$A$2)),1),"Settore",INDEX(Tendina_Settori,SERVIZIO!$A$3))&lt;&gt;"",INDEX(Tendina_Settori,SERVIZIO!$A$3)=$B840)=TRUE,GETPIVOTDATA(CONCATENATE(INDEX(Tendina_Indicatori_Grafico,SERVIZIO!$A$1)),$A$1,"Brand",$A840,"Data",DATE(YEAR(INDEX(Tendina_Data,SERVIZIO!$A$2)),MONTH(INDEX(Tendina_Data,SERVIZIO!$A$2)),1),"Settore",INDEX(Tendina_Settori,SERVIZIO!$A$3)),"")),"")</f>
        <v/>
      </c>
      <c r="AH840" s="31" t="str">
        <f ca="1">IF(AG840&lt;&gt;"",AG840-(COUNTIF($AG$4:AG840,AG840)/10000),"")</f>
        <v/>
      </c>
      <c r="AI840" s="31" t="str">
        <f t="shared" ca="1" si="41"/>
        <v/>
      </c>
      <c r="AJ840" s="31"/>
      <c r="AK840" s="31">
        <v>837</v>
      </c>
      <c r="AL840" s="31" t="str">
        <f t="shared" ca="1" si="39"/>
        <v/>
      </c>
      <c r="AM840" s="31" t="str">
        <f t="shared" ca="1" si="40"/>
        <v/>
      </c>
      <c r="AN840" s="31" t="str">
        <f ca="1">IF(INDEX(Tendina_Brand_per_Settore,SERVIZIO!$A$4)=$AL840,$AM840,"")</f>
        <v/>
      </c>
    </row>
    <row r="841" spans="33:40" x14ac:dyDescent="0.25">
      <c r="AG841" s="31" t="str">
        <f ca="1">IFERROR(IF(SERVIZIO!$A$3=1,IF(GETPIVOTDATA(CONCATENATE(INDEX(Tendina_Indicatori_Grafico,SERVIZIO!$A$1)),$A$1,"Brand",$A841,"Data",DATE(YEAR(INDEX(Tendina_Data,SERVIZIO!$A$2)),MONTH(INDEX(Tendina_Data,SERVIZIO!$A$2)),1),"Settore",$B841)&lt;&gt;"",GETPIVOTDATA(CONCATENATE(INDEX(Tendina_Indicatori_Grafico,SERVIZIO!$A$1)),$A$1,"Brand",$A841,"Data",DATE(YEAR(INDEX(Tendina_Data,SERVIZIO!$A$2)),MONTH(INDEX(Tendina_Data,SERVIZIO!$A$2)),1),"Settore",$B841),""),IF(AND(GETPIVOTDATA(CONCATENATE(INDEX(Tendina_Indicatori_Grafico,SERVIZIO!$A$1)),$A$1,"Brand",$A841,"Data",DATE(YEAR(INDEX(Tendina_Data,SERVIZIO!$A$2)),MONTH(INDEX(Tendina_Data,SERVIZIO!$A$2)),1),"Settore",INDEX(Tendina_Settori,SERVIZIO!$A$3))&lt;&gt;"",INDEX(Tendina_Settori,SERVIZIO!$A$3)=$B841)=TRUE,GETPIVOTDATA(CONCATENATE(INDEX(Tendina_Indicatori_Grafico,SERVIZIO!$A$1)),$A$1,"Brand",$A841,"Data",DATE(YEAR(INDEX(Tendina_Data,SERVIZIO!$A$2)),MONTH(INDEX(Tendina_Data,SERVIZIO!$A$2)),1),"Settore",INDEX(Tendina_Settori,SERVIZIO!$A$3)),"")),"")</f>
        <v/>
      </c>
      <c r="AH841" s="31" t="str">
        <f ca="1">IF(AG841&lt;&gt;"",AG841-(COUNTIF($AG$4:AG841,AG841)/10000),"")</f>
        <v/>
      </c>
      <c r="AI841" s="31" t="str">
        <f t="shared" ca="1" si="41"/>
        <v/>
      </c>
      <c r="AJ841" s="31"/>
      <c r="AK841" s="31">
        <v>838</v>
      </c>
      <c r="AL841" s="31" t="str">
        <f t="shared" ca="1" si="39"/>
        <v/>
      </c>
      <c r="AM841" s="31" t="str">
        <f t="shared" ca="1" si="40"/>
        <v/>
      </c>
      <c r="AN841" s="31" t="str">
        <f ca="1">IF(INDEX(Tendina_Brand_per_Settore,SERVIZIO!$A$4)=$AL841,$AM841,"")</f>
        <v/>
      </c>
    </row>
    <row r="842" spans="33:40" x14ac:dyDescent="0.25">
      <c r="AG842" s="31" t="str">
        <f ca="1">IFERROR(IF(SERVIZIO!$A$3=1,IF(GETPIVOTDATA(CONCATENATE(INDEX(Tendina_Indicatori_Grafico,SERVIZIO!$A$1)),$A$1,"Brand",$A842,"Data",DATE(YEAR(INDEX(Tendina_Data,SERVIZIO!$A$2)),MONTH(INDEX(Tendina_Data,SERVIZIO!$A$2)),1),"Settore",$B842)&lt;&gt;"",GETPIVOTDATA(CONCATENATE(INDEX(Tendina_Indicatori_Grafico,SERVIZIO!$A$1)),$A$1,"Brand",$A842,"Data",DATE(YEAR(INDEX(Tendina_Data,SERVIZIO!$A$2)),MONTH(INDEX(Tendina_Data,SERVIZIO!$A$2)),1),"Settore",$B842),""),IF(AND(GETPIVOTDATA(CONCATENATE(INDEX(Tendina_Indicatori_Grafico,SERVIZIO!$A$1)),$A$1,"Brand",$A842,"Data",DATE(YEAR(INDEX(Tendina_Data,SERVIZIO!$A$2)),MONTH(INDEX(Tendina_Data,SERVIZIO!$A$2)),1),"Settore",INDEX(Tendina_Settori,SERVIZIO!$A$3))&lt;&gt;"",INDEX(Tendina_Settori,SERVIZIO!$A$3)=$B842)=TRUE,GETPIVOTDATA(CONCATENATE(INDEX(Tendina_Indicatori_Grafico,SERVIZIO!$A$1)),$A$1,"Brand",$A842,"Data",DATE(YEAR(INDEX(Tendina_Data,SERVIZIO!$A$2)),MONTH(INDEX(Tendina_Data,SERVIZIO!$A$2)),1),"Settore",INDEX(Tendina_Settori,SERVIZIO!$A$3)),"")),"")</f>
        <v/>
      </c>
      <c r="AH842" s="31" t="str">
        <f ca="1">IF(AG842&lt;&gt;"",AG842-(COUNTIF($AG$4:AG842,AG842)/10000),"")</f>
        <v/>
      </c>
      <c r="AI842" s="31" t="str">
        <f t="shared" ca="1" si="41"/>
        <v/>
      </c>
      <c r="AJ842" s="31"/>
      <c r="AK842" s="31">
        <v>839</v>
      </c>
      <c r="AL842" s="31" t="str">
        <f t="shared" ca="1" si="39"/>
        <v/>
      </c>
      <c r="AM842" s="31" t="str">
        <f t="shared" ca="1" si="40"/>
        <v/>
      </c>
      <c r="AN842" s="31" t="str">
        <f ca="1">IF(INDEX(Tendina_Brand_per_Settore,SERVIZIO!$A$4)=$AL842,$AM842,"")</f>
        <v/>
      </c>
    </row>
    <row r="843" spans="33:40" x14ac:dyDescent="0.25">
      <c r="AG843" s="31" t="str">
        <f ca="1">IFERROR(IF(SERVIZIO!$A$3=1,IF(GETPIVOTDATA(CONCATENATE(INDEX(Tendina_Indicatori_Grafico,SERVIZIO!$A$1)),$A$1,"Brand",$A843,"Data",DATE(YEAR(INDEX(Tendina_Data,SERVIZIO!$A$2)),MONTH(INDEX(Tendina_Data,SERVIZIO!$A$2)),1),"Settore",$B843)&lt;&gt;"",GETPIVOTDATA(CONCATENATE(INDEX(Tendina_Indicatori_Grafico,SERVIZIO!$A$1)),$A$1,"Brand",$A843,"Data",DATE(YEAR(INDEX(Tendina_Data,SERVIZIO!$A$2)),MONTH(INDEX(Tendina_Data,SERVIZIO!$A$2)),1),"Settore",$B843),""),IF(AND(GETPIVOTDATA(CONCATENATE(INDEX(Tendina_Indicatori_Grafico,SERVIZIO!$A$1)),$A$1,"Brand",$A843,"Data",DATE(YEAR(INDEX(Tendina_Data,SERVIZIO!$A$2)),MONTH(INDEX(Tendina_Data,SERVIZIO!$A$2)),1),"Settore",INDEX(Tendina_Settori,SERVIZIO!$A$3))&lt;&gt;"",INDEX(Tendina_Settori,SERVIZIO!$A$3)=$B843)=TRUE,GETPIVOTDATA(CONCATENATE(INDEX(Tendina_Indicatori_Grafico,SERVIZIO!$A$1)),$A$1,"Brand",$A843,"Data",DATE(YEAR(INDEX(Tendina_Data,SERVIZIO!$A$2)),MONTH(INDEX(Tendina_Data,SERVIZIO!$A$2)),1),"Settore",INDEX(Tendina_Settori,SERVIZIO!$A$3)),"")),"")</f>
        <v/>
      </c>
      <c r="AH843" s="31" t="str">
        <f ca="1">IF(AG843&lt;&gt;"",AG843-(COUNTIF($AG$4:AG843,AG843)/10000),"")</f>
        <v/>
      </c>
      <c r="AI843" s="31" t="str">
        <f t="shared" ca="1" si="41"/>
        <v/>
      </c>
      <c r="AJ843" s="31"/>
      <c r="AK843" s="31">
        <v>840</v>
      </c>
      <c r="AL843" s="31" t="str">
        <f t="shared" ca="1" si="39"/>
        <v/>
      </c>
      <c r="AM843" s="31" t="str">
        <f t="shared" ca="1" si="40"/>
        <v/>
      </c>
      <c r="AN843" s="31" t="str">
        <f ca="1">IF(INDEX(Tendina_Brand_per_Settore,SERVIZIO!$A$4)=$AL843,$AM843,"")</f>
        <v/>
      </c>
    </row>
    <row r="844" spans="33:40" x14ac:dyDescent="0.25">
      <c r="AG844" s="31" t="str">
        <f ca="1">IFERROR(IF(SERVIZIO!$A$3=1,IF(GETPIVOTDATA(CONCATENATE(INDEX(Tendina_Indicatori_Grafico,SERVIZIO!$A$1)),$A$1,"Brand",$A844,"Data",DATE(YEAR(INDEX(Tendina_Data,SERVIZIO!$A$2)),MONTH(INDEX(Tendina_Data,SERVIZIO!$A$2)),1),"Settore",$B844)&lt;&gt;"",GETPIVOTDATA(CONCATENATE(INDEX(Tendina_Indicatori_Grafico,SERVIZIO!$A$1)),$A$1,"Brand",$A844,"Data",DATE(YEAR(INDEX(Tendina_Data,SERVIZIO!$A$2)),MONTH(INDEX(Tendina_Data,SERVIZIO!$A$2)),1),"Settore",$B844),""),IF(AND(GETPIVOTDATA(CONCATENATE(INDEX(Tendina_Indicatori_Grafico,SERVIZIO!$A$1)),$A$1,"Brand",$A844,"Data",DATE(YEAR(INDEX(Tendina_Data,SERVIZIO!$A$2)),MONTH(INDEX(Tendina_Data,SERVIZIO!$A$2)),1),"Settore",INDEX(Tendina_Settori,SERVIZIO!$A$3))&lt;&gt;"",INDEX(Tendina_Settori,SERVIZIO!$A$3)=$B844)=TRUE,GETPIVOTDATA(CONCATENATE(INDEX(Tendina_Indicatori_Grafico,SERVIZIO!$A$1)),$A$1,"Brand",$A844,"Data",DATE(YEAR(INDEX(Tendina_Data,SERVIZIO!$A$2)),MONTH(INDEX(Tendina_Data,SERVIZIO!$A$2)),1),"Settore",INDEX(Tendina_Settori,SERVIZIO!$A$3)),"")),"")</f>
        <v/>
      </c>
      <c r="AH844" s="31" t="str">
        <f ca="1">IF(AG844&lt;&gt;"",AG844-(COUNTIF($AG$4:AG844,AG844)/10000),"")</f>
        <v/>
      </c>
      <c r="AI844" s="31" t="str">
        <f t="shared" ca="1" si="41"/>
        <v/>
      </c>
      <c r="AJ844" s="31"/>
      <c r="AK844" s="31">
        <v>841</v>
      </c>
      <c r="AL844" s="31" t="str">
        <f t="shared" ca="1" si="39"/>
        <v/>
      </c>
      <c r="AM844" s="31" t="str">
        <f t="shared" ca="1" si="40"/>
        <v/>
      </c>
      <c r="AN844" s="31" t="str">
        <f ca="1">IF(INDEX(Tendina_Brand_per_Settore,SERVIZIO!$A$4)=$AL844,$AM844,"")</f>
        <v/>
      </c>
    </row>
    <row r="845" spans="33:40" x14ac:dyDescent="0.25">
      <c r="AG845" s="31" t="str">
        <f ca="1">IFERROR(IF(SERVIZIO!$A$3=1,IF(GETPIVOTDATA(CONCATENATE(INDEX(Tendina_Indicatori_Grafico,SERVIZIO!$A$1)),$A$1,"Brand",$A845,"Data",DATE(YEAR(INDEX(Tendina_Data,SERVIZIO!$A$2)),MONTH(INDEX(Tendina_Data,SERVIZIO!$A$2)),1),"Settore",$B845)&lt;&gt;"",GETPIVOTDATA(CONCATENATE(INDEX(Tendina_Indicatori_Grafico,SERVIZIO!$A$1)),$A$1,"Brand",$A845,"Data",DATE(YEAR(INDEX(Tendina_Data,SERVIZIO!$A$2)),MONTH(INDEX(Tendina_Data,SERVIZIO!$A$2)),1),"Settore",$B845),""),IF(AND(GETPIVOTDATA(CONCATENATE(INDEX(Tendina_Indicatori_Grafico,SERVIZIO!$A$1)),$A$1,"Brand",$A845,"Data",DATE(YEAR(INDEX(Tendina_Data,SERVIZIO!$A$2)),MONTH(INDEX(Tendina_Data,SERVIZIO!$A$2)),1),"Settore",INDEX(Tendina_Settori,SERVIZIO!$A$3))&lt;&gt;"",INDEX(Tendina_Settori,SERVIZIO!$A$3)=$B845)=TRUE,GETPIVOTDATA(CONCATENATE(INDEX(Tendina_Indicatori_Grafico,SERVIZIO!$A$1)),$A$1,"Brand",$A845,"Data",DATE(YEAR(INDEX(Tendina_Data,SERVIZIO!$A$2)),MONTH(INDEX(Tendina_Data,SERVIZIO!$A$2)),1),"Settore",INDEX(Tendina_Settori,SERVIZIO!$A$3)),"")),"")</f>
        <v/>
      </c>
      <c r="AH845" s="31" t="str">
        <f ca="1">IF(AG845&lt;&gt;"",AG845-(COUNTIF($AG$4:AG845,AG845)/10000),"")</f>
        <v/>
      </c>
      <c r="AI845" s="31" t="str">
        <f t="shared" ca="1" si="41"/>
        <v/>
      </c>
      <c r="AJ845" s="31"/>
      <c r="AK845" s="31">
        <v>842</v>
      </c>
      <c r="AL845" s="31" t="str">
        <f t="shared" ca="1" si="39"/>
        <v/>
      </c>
      <c r="AM845" s="31" t="str">
        <f t="shared" ca="1" si="40"/>
        <v/>
      </c>
      <c r="AN845" s="31" t="str">
        <f ca="1">IF(INDEX(Tendina_Brand_per_Settore,SERVIZIO!$A$4)=$AL845,$AM845,"")</f>
        <v/>
      </c>
    </row>
    <row r="846" spans="33:40" x14ac:dyDescent="0.25">
      <c r="AG846" s="31" t="str">
        <f ca="1">IFERROR(IF(SERVIZIO!$A$3=1,IF(GETPIVOTDATA(CONCATENATE(INDEX(Tendina_Indicatori_Grafico,SERVIZIO!$A$1)),$A$1,"Brand",$A846,"Data",DATE(YEAR(INDEX(Tendina_Data,SERVIZIO!$A$2)),MONTH(INDEX(Tendina_Data,SERVIZIO!$A$2)),1),"Settore",$B846)&lt;&gt;"",GETPIVOTDATA(CONCATENATE(INDEX(Tendina_Indicatori_Grafico,SERVIZIO!$A$1)),$A$1,"Brand",$A846,"Data",DATE(YEAR(INDEX(Tendina_Data,SERVIZIO!$A$2)),MONTH(INDEX(Tendina_Data,SERVIZIO!$A$2)),1),"Settore",$B846),""),IF(AND(GETPIVOTDATA(CONCATENATE(INDEX(Tendina_Indicatori_Grafico,SERVIZIO!$A$1)),$A$1,"Brand",$A846,"Data",DATE(YEAR(INDEX(Tendina_Data,SERVIZIO!$A$2)),MONTH(INDEX(Tendina_Data,SERVIZIO!$A$2)),1),"Settore",INDEX(Tendina_Settori,SERVIZIO!$A$3))&lt;&gt;"",INDEX(Tendina_Settori,SERVIZIO!$A$3)=$B846)=TRUE,GETPIVOTDATA(CONCATENATE(INDEX(Tendina_Indicatori_Grafico,SERVIZIO!$A$1)),$A$1,"Brand",$A846,"Data",DATE(YEAR(INDEX(Tendina_Data,SERVIZIO!$A$2)),MONTH(INDEX(Tendina_Data,SERVIZIO!$A$2)),1),"Settore",INDEX(Tendina_Settori,SERVIZIO!$A$3)),"")),"")</f>
        <v/>
      </c>
      <c r="AH846" s="31" t="str">
        <f ca="1">IF(AG846&lt;&gt;"",AG846-(COUNTIF($AG$4:AG846,AG846)/10000),"")</f>
        <v/>
      </c>
      <c r="AI846" s="31" t="str">
        <f t="shared" ca="1" si="41"/>
        <v/>
      </c>
      <c r="AJ846" s="31"/>
      <c r="AK846" s="31">
        <v>843</v>
      </c>
      <c r="AL846" s="31" t="str">
        <f t="shared" ca="1" si="39"/>
        <v/>
      </c>
      <c r="AM846" s="31" t="str">
        <f t="shared" ca="1" si="40"/>
        <v/>
      </c>
      <c r="AN846" s="31" t="str">
        <f ca="1">IF(INDEX(Tendina_Brand_per_Settore,SERVIZIO!$A$4)=$AL846,$AM846,"")</f>
        <v/>
      </c>
    </row>
    <row r="847" spans="33:40" x14ac:dyDescent="0.25">
      <c r="AG847" s="31" t="str">
        <f ca="1">IFERROR(IF(SERVIZIO!$A$3=1,IF(GETPIVOTDATA(CONCATENATE(INDEX(Tendina_Indicatori_Grafico,SERVIZIO!$A$1)),$A$1,"Brand",$A847,"Data",DATE(YEAR(INDEX(Tendina_Data,SERVIZIO!$A$2)),MONTH(INDEX(Tendina_Data,SERVIZIO!$A$2)),1),"Settore",$B847)&lt;&gt;"",GETPIVOTDATA(CONCATENATE(INDEX(Tendina_Indicatori_Grafico,SERVIZIO!$A$1)),$A$1,"Brand",$A847,"Data",DATE(YEAR(INDEX(Tendina_Data,SERVIZIO!$A$2)),MONTH(INDEX(Tendina_Data,SERVIZIO!$A$2)),1),"Settore",$B847),""),IF(AND(GETPIVOTDATA(CONCATENATE(INDEX(Tendina_Indicatori_Grafico,SERVIZIO!$A$1)),$A$1,"Brand",$A847,"Data",DATE(YEAR(INDEX(Tendina_Data,SERVIZIO!$A$2)),MONTH(INDEX(Tendina_Data,SERVIZIO!$A$2)),1),"Settore",INDEX(Tendina_Settori,SERVIZIO!$A$3))&lt;&gt;"",INDEX(Tendina_Settori,SERVIZIO!$A$3)=$B847)=TRUE,GETPIVOTDATA(CONCATENATE(INDEX(Tendina_Indicatori_Grafico,SERVIZIO!$A$1)),$A$1,"Brand",$A847,"Data",DATE(YEAR(INDEX(Tendina_Data,SERVIZIO!$A$2)),MONTH(INDEX(Tendina_Data,SERVIZIO!$A$2)),1),"Settore",INDEX(Tendina_Settori,SERVIZIO!$A$3)),"")),"")</f>
        <v/>
      </c>
      <c r="AH847" s="31" t="str">
        <f ca="1">IF(AG847&lt;&gt;"",AG847-(COUNTIF($AG$4:AG847,AG847)/10000),"")</f>
        <v/>
      </c>
      <c r="AI847" s="31" t="str">
        <f t="shared" ca="1" si="41"/>
        <v/>
      </c>
      <c r="AJ847" s="31"/>
      <c r="AK847" s="31">
        <v>844</v>
      </c>
      <c r="AL847" s="31" t="str">
        <f t="shared" ca="1" si="39"/>
        <v/>
      </c>
      <c r="AM847" s="31" t="str">
        <f t="shared" ca="1" si="40"/>
        <v/>
      </c>
      <c r="AN847" s="31" t="str">
        <f ca="1">IF(INDEX(Tendina_Brand_per_Settore,SERVIZIO!$A$4)=$AL847,$AM847,"")</f>
        <v/>
      </c>
    </row>
    <row r="848" spans="33:40" x14ac:dyDescent="0.25">
      <c r="AG848" s="31" t="str">
        <f ca="1">IFERROR(IF(SERVIZIO!$A$3=1,IF(GETPIVOTDATA(CONCATENATE(INDEX(Tendina_Indicatori_Grafico,SERVIZIO!$A$1)),$A$1,"Brand",$A848,"Data",DATE(YEAR(INDEX(Tendina_Data,SERVIZIO!$A$2)),MONTH(INDEX(Tendina_Data,SERVIZIO!$A$2)),1),"Settore",$B848)&lt;&gt;"",GETPIVOTDATA(CONCATENATE(INDEX(Tendina_Indicatori_Grafico,SERVIZIO!$A$1)),$A$1,"Brand",$A848,"Data",DATE(YEAR(INDEX(Tendina_Data,SERVIZIO!$A$2)),MONTH(INDEX(Tendina_Data,SERVIZIO!$A$2)),1),"Settore",$B848),""),IF(AND(GETPIVOTDATA(CONCATENATE(INDEX(Tendina_Indicatori_Grafico,SERVIZIO!$A$1)),$A$1,"Brand",$A848,"Data",DATE(YEAR(INDEX(Tendina_Data,SERVIZIO!$A$2)),MONTH(INDEX(Tendina_Data,SERVIZIO!$A$2)),1),"Settore",INDEX(Tendina_Settori,SERVIZIO!$A$3))&lt;&gt;"",INDEX(Tendina_Settori,SERVIZIO!$A$3)=$B848)=TRUE,GETPIVOTDATA(CONCATENATE(INDEX(Tendina_Indicatori_Grafico,SERVIZIO!$A$1)),$A$1,"Brand",$A848,"Data",DATE(YEAR(INDEX(Tendina_Data,SERVIZIO!$A$2)),MONTH(INDEX(Tendina_Data,SERVIZIO!$A$2)),1),"Settore",INDEX(Tendina_Settori,SERVIZIO!$A$3)),"")),"")</f>
        <v/>
      </c>
      <c r="AH848" s="31" t="str">
        <f ca="1">IF(AG848&lt;&gt;"",AG848-(COUNTIF($AG$4:AG848,AG848)/10000),"")</f>
        <v/>
      </c>
      <c r="AI848" s="31" t="str">
        <f t="shared" ca="1" si="41"/>
        <v/>
      </c>
      <c r="AJ848" s="31"/>
      <c r="AK848" s="31">
        <v>845</v>
      </c>
      <c r="AL848" s="31" t="str">
        <f t="shared" ca="1" si="39"/>
        <v/>
      </c>
      <c r="AM848" s="31" t="str">
        <f t="shared" ca="1" si="40"/>
        <v/>
      </c>
      <c r="AN848" s="31" t="str">
        <f ca="1">IF(INDEX(Tendina_Brand_per_Settore,SERVIZIO!$A$4)=$AL848,$AM848,"")</f>
        <v/>
      </c>
    </row>
    <row r="849" spans="33:40" x14ac:dyDescent="0.25">
      <c r="AG849" s="31" t="str">
        <f ca="1">IFERROR(IF(SERVIZIO!$A$3=1,IF(GETPIVOTDATA(CONCATENATE(INDEX(Tendina_Indicatori_Grafico,SERVIZIO!$A$1)),$A$1,"Brand",$A849,"Data",DATE(YEAR(INDEX(Tendina_Data,SERVIZIO!$A$2)),MONTH(INDEX(Tendina_Data,SERVIZIO!$A$2)),1),"Settore",$B849)&lt;&gt;"",GETPIVOTDATA(CONCATENATE(INDEX(Tendina_Indicatori_Grafico,SERVIZIO!$A$1)),$A$1,"Brand",$A849,"Data",DATE(YEAR(INDEX(Tendina_Data,SERVIZIO!$A$2)),MONTH(INDEX(Tendina_Data,SERVIZIO!$A$2)),1),"Settore",$B849),""),IF(AND(GETPIVOTDATA(CONCATENATE(INDEX(Tendina_Indicatori_Grafico,SERVIZIO!$A$1)),$A$1,"Brand",$A849,"Data",DATE(YEAR(INDEX(Tendina_Data,SERVIZIO!$A$2)),MONTH(INDEX(Tendina_Data,SERVIZIO!$A$2)),1),"Settore",INDEX(Tendina_Settori,SERVIZIO!$A$3))&lt;&gt;"",INDEX(Tendina_Settori,SERVIZIO!$A$3)=$B849)=TRUE,GETPIVOTDATA(CONCATENATE(INDEX(Tendina_Indicatori_Grafico,SERVIZIO!$A$1)),$A$1,"Brand",$A849,"Data",DATE(YEAR(INDEX(Tendina_Data,SERVIZIO!$A$2)),MONTH(INDEX(Tendina_Data,SERVIZIO!$A$2)),1),"Settore",INDEX(Tendina_Settori,SERVIZIO!$A$3)),"")),"")</f>
        <v/>
      </c>
      <c r="AH849" s="31" t="str">
        <f ca="1">IF(AG849&lt;&gt;"",AG849-(COUNTIF($AG$4:AG849,AG849)/10000),"")</f>
        <v/>
      </c>
      <c r="AI849" s="31" t="str">
        <f t="shared" ca="1" si="41"/>
        <v/>
      </c>
      <c r="AJ849" s="31"/>
      <c r="AK849" s="31">
        <v>846</v>
      </c>
      <c r="AL849" s="31" t="str">
        <f t="shared" ca="1" si="39"/>
        <v/>
      </c>
      <c r="AM849" s="31" t="str">
        <f t="shared" ca="1" si="40"/>
        <v/>
      </c>
      <c r="AN849" s="31" t="str">
        <f ca="1">IF(INDEX(Tendina_Brand_per_Settore,SERVIZIO!$A$4)=$AL849,$AM849,"")</f>
        <v/>
      </c>
    </row>
    <row r="850" spans="33:40" x14ac:dyDescent="0.25">
      <c r="AG850" s="31" t="str">
        <f ca="1">IFERROR(IF(SERVIZIO!$A$3=1,IF(GETPIVOTDATA(CONCATENATE(INDEX(Tendina_Indicatori_Grafico,SERVIZIO!$A$1)),$A$1,"Brand",$A850,"Data",DATE(YEAR(INDEX(Tendina_Data,SERVIZIO!$A$2)),MONTH(INDEX(Tendina_Data,SERVIZIO!$A$2)),1),"Settore",$B850)&lt;&gt;"",GETPIVOTDATA(CONCATENATE(INDEX(Tendina_Indicatori_Grafico,SERVIZIO!$A$1)),$A$1,"Brand",$A850,"Data",DATE(YEAR(INDEX(Tendina_Data,SERVIZIO!$A$2)),MONTH(INDEX(Tendina_Data,SERVIZIO!$A$2)),1),"Settore",$B850),""),IF(AND(GETPIVOTDATA(CONCATENATE(INDEX(Tendina_Indicatori_Grafico,SERVIZIO!$A$1)),$A$1,"Brand",$A850,"Data",DATE(YEAR(INDEX(Tendina_Data,SERVIZIO!$A$2)),MONTH(INDEX(Tendina_Data,SERVIZIO!$A$2)),1),"Settore",INDEX(Tendina_Settori,SERVIZIO!$A$3))&lt;&gt;"",INDEX(Tendina_Settori,SERVIZIO!$A$3)=$B850)=TRUE,GETPIVOTDATA(CONCATENATE(INDEX(Tendina_Indicatori_Grafico,SERVIZIO!$A$1)),$A$1,"Brand",$A850,"Data",DATE(YEAR(INDEX(Tendina_Data,SERVIZIO!$A$2)),MONTH(INDEX(Tendina_Data,SERVIZIO!$A$2)),1),"Settore",INDEX(Tendina_Settori,SERVIZIO!$A$3)),"")),"")</f>
        <v/>
      </c>
      <c r="AH850" s="31" t="str">
        <f ca="1">IF(AG850&lt;&gt;"",AG850-(COUNTIF($AG$4:AG850,AG850)/10000),"")</f>
        <v/>
      </c>
      <c r="AI850" s="31" t="str">
        <f t="shared" ca="1" si="41"/>
        <v/>
      </c>
      <c r="AJ850" s="31"/>
      <c r="AK850" s="31">
        <v>847</v>
      </c>
      <c r="AL850" s="31" t="str">
        <f t="shared" ca="1" si="39"/>
        <v/>
      </c>
      <c r="AM850" s="31" t="str">
        <f t="shared" ca="1" si="40"/>
        <v/>
      </c>
      <c r="AN850" s="31" t="str">
        <f ca="1">IF(INDEX(Tendina_Brand_per_Settore,SERVIZIO!$A$4)=$AL850,$AM850,"")</f>
        <v/>
      </c>
    </row>
    <row r="851" spans="33:40" x14ac:dyDescent="0.25">
      <c r="AG851" s="31" t="str">
        <f ca="1">IFERROR(IF(SERVIZIO!$A$3=1,IF(GETPIVOTDATA(CONCATENATE(INDEX(Tendina_Indicatori_Grafico,SERVIZIO!$A$1)),$A$1,"Brand",$A851,"Data",DATE(YEAR(INDEX(Tendina_Data,SERVIZIO!$A$2)),MONTH(INDEX(Tendina_Data,SERVIZIO!$A$2)),1),"Settore",$B851)&lt;&gt;"",GETPIVOTDATA(CONCATENATE(INDEX(Tendina_Indicatori_Grafico,SERVIZIO!$A$1)),$A$1,"Brand",$A851,"Data",DATE(YEAR(INDEX(Tendina_Data,SERVIZIO!$A$2)),MONTH(INDEX(Tendina_Data,SERVIZIO!$A$2)),1),"Settore",$B851),""),IF(AND(GETPIVOTDATA(CONCATENATE(INDEX(Tendina_Indicatori_Grafico,SERVIZIO!$A$1)),$A$1,"Brand",$A851,"Data",DATE(YEAR(INDEX(Tendina_Data,SERVIZIO!$A$2)),MONTH(INDEX(Tendina_Data,SERVIZIO!$A$2)),1),"Settore",INDEX(Tendina_Settori,SERVIZIO!$A$3))&lt;&gt;"",INDEX(Tendina_Settori,SERVIZIO!$A$3)=$B851)=TRUE,GETPIVOTDATA(CONCATENATE(INDEX(Tendina_Indicatori_Grafico,SERVIZIO!$A$1)),$A$1,"Brand",$A851,"Data",DATE(YEAR(INDEX(Tendina_Data,SERVIZIO!$A$2)),MONTH(INDEX(Tendina_Data,SERVIZIO!$A$2)),1),"Settore",INDEX(Tendina_Settori,SERVIZIO!$A$3)),"")),"")</f>
        <v/>
      </c>
      <c r="AH851" s="31" t="str">
        <f ca="1">IF(AG851&lt;&gt;"",AG851-(COUNTIF($AG$4:AG851,AG851)/10000),"")</f>
        <v/>
      </c>
      <c r="AI851" s="31" t="str">
        <f t="shared" ca="1" si="41"/>
        <v/>
      </c>
      <c r="AJ851" s="31"/>
      <c r="AK851" s="31">
        <v>848</v>
      </c>
      <c r="AL851" s="31" t="str">
        <f t="shared" ca="1" si="39"/>
        <v/>
      </c>
      <c r="AM851" s="31" t="str">
        <f t="shared" ca="1" si="40"/>
        <v/>
      </c>
      <c r="AN851" s="31" t="str">
        <f ca="1">IF(INDEX(Tendina_Brand_per_Settore,SERVIZIO!$A$4)=$AL851,$AM851,"")</f>
        <v/>
      </c>
    </row>
    <row r="852" spans="33:40" x14ac:dyDescent="0.25">
      <c r="AG852" s="31" t="str">
        <f ca="1">IFERROR(IF(SERVIZIO!$A$3=1,IF(GETPIVOTDATA(CONCATENATE(INDEX(Tendina_Indicatori_Grafico,SERVIZIO!$A$1)),$A$1,"Brand",$A852,"Data",DATE(YEAR(INDEX(Tendina_Data,SERVIZIO!$A$2)),MONTH(INDEX(Tendina_Data,SERVIZIO!$A$2)),1),"Settore",$B852)&lt;&gt;"",GETPIVOTDATA(CONCATENATE(INDEX(Tendina_Indicatori_Grafico,SERVIZIO!$A$1)),$A$1,"Brand",$A852,"Data",DATE(YEAR(INDEX(Tendina_Data,SERVIZIO!$A$2)),MONTH(INDEX(Tendina_Data,SERVIZIO!$A$2)),1),"Settore",$B852),""),IF(AND(GETPIVOTDATA(CONCATENATE(INDEX(Tendina_Indicatori_Grafico,SERVIZIO!$A$1)),$A$1,"Brand",$A852,"Data",DATE(YEAR(INDEX(Tendina_Data,SERVIZIO!$A$2)),MONTH(INDEX(Tendina_Data,SERVIZIO!$A$2)),1),"Settore",INDEX(Tendina_Settori,SERVIZIO!$A$3))&lt;&gt;"",INDEX(Tendina_Settori,SERVIZIO!$A$3)=$B852)=TRUE,GETPIVOTDATA(CONCATENATE(INDEX(Tendina_Indicatori_Grafico,SERVIZIO!$A$1)),$A$1,"Brand",$A852,"Data",DATE(YEAR(INDEX(Tendina_Data,SERVIZIO!$A$2)),MONTH(INDEX(Tendina_Data,SERVIZIO!$A$2)),1),"Settore",INDEX(Tendina_Settori,SERVIZIO!$A$3)),"")),"")</f>
        <v/>
      </c>
      <c r="AH852" s="31" t="str">
        <f ca="1">IF(AG852&lt;&gt;"",AG852-(COUNTIF($AG$4:AG852,AG852)/10000),"")</f>
        <v/>
      </c>
      <c r="AI852" s="31" t="str">
        <f t="shared" ca="1" si="41"/>
        <v/>
      </c>
      <c r="AJ852" s="31"/>
      <c r="AK852" s="31">
        <v>849</v>
      </c>
      <c r="AL852" s="31" t="str">
        <f t="shared" ca="1" si="39"/>
        <v/>
      </c>
      <c r="AM852" s="31" t="str">
        <f t="shared" ca="1" si="40"/>
        <v/>
      </c>
      <c r="AN852" s="31" t="str">
        <f ca="1">IF(INDEX(Tendina_Brand_per_Settore,SERVIZIO!$A$4)=$AL852,$AM852,"")</f>
        <v/>
      </c>
    </row>
    <row r="853" spans="33:40" x14ac:dyDescent="0.25">
      <c r="AG853" s="31" t="str">
        <f ca="1">IFERROR(IF(SERVIZIO!$A$3=1,IF(GETPIVOTDATA(CONCATENATE(INDEX(Tendina_Indicatori_Grafico,SERVIZIO!$A$1)),$A$1,"Brand",$A853,"Data",DATE(YEAR(INDEX(Tendina_Data,SERVIZIO!$A$2)),MONTH(INDEX(Tendina_Data,SERVIZIO!$A$2)),1),"Settore",$B853)&lt;&gt;"",GETPIVOTDATA(CONCATENATE(INDEX(Tendina_Indicatori_Grafico,SERVIZIO!$A$1)),$A$1,"Brand",$A853,"Data",DATE(YEAR(INDEX(Tendina_Data,SERVIZIO!$A$2)),MONTH(INDEX(Tendina_Data,SERVIZIO!$A$2)),1),"Settore",$B853),""),IF(AND(GETPIVOTDATA(CONCATENATE(INDEX(Tendina_Indicatori_Grafico,SERVIZIO!$A$1)),$A$1,"Brand",$A853,"Data",DATE(YEAR(INDEX(Tendina_Data,SERVIZIO!$A$2)),MONTH(INDEX(Tendina_Data,SERVIZIO!$A$2)),1),"Settore",INDEX(Tendina_Settori,SERVIZIO!$A$3))&lt;&gt;"",INDEX(Tendina_Settori,SERVIZIO!$A$3)=$B853)=TRUE,GETPIVOTDATA(CONCATENATE(INDEX(Tendina_Indicatori_Grafico,SERVIZIO!$A$1)),$A$1,"Brand",$A853,"Data",DATE(YEAR(INDEX(Tendina_Data,SERVIZIO!$A$2)),MONTH(INDEX(Tendina_Data,SERVIZIO!$A$2)),1),"Settore",INDEX(Tendina_Settori,SERVIZIO!$A$3)),"")),"")</f>
        <v/>
      </c>
      <c r="AH853" s="31" t="str">
        <f ca="1">IF(AG853&lt;&gt;"",AG853-(COUNTIF($AG$4:AG853,AG853)/10000),"")</f>
        <v/>
      </c>
      <c r="AI853" s="31" t="str">
        <f t="shared" ca="1" si="41"/>
        <v/>
      </c>
      <c r="AJ853" s="31"/>
      <c r="AK853" s="31">
        <v>850</v>
      </c>
      <c r="AL853" s="31" t="str">
        <f t="shared" ca="1" si="39"/>
        <v/>
      </c>
      <c r="AM853" s="31" t="str">
        <f t="shared" ca="1" si="40"/>
        <v/>
      </c>
      <c r="AN853" s="31" t="str">
        <f ca="1">IF(INDEX(Tendina_Brand_per_Settore,SERVIZIO!$A$4)=$AL853,$AM853,"")</f>
        <v/>
      </c>
    </row>
    <row r="854" spans="33:40" x14ac:dyDescent="0.25">
      <c r="AG854" s="31" t="str">
        <f ca="1">IFERROR(IF(SERVIZIO!$A$3=1,IF(GETPIVOTDATA(CONCATENATE(INDEX(Tendina_Indicatori_Grafico,SERVIZIO!$A$1)),$A$1,"Brand",$A854,"Data",DATE(YEAR(INDEX(Tendina_Data,SERVIZIO!$A$2)),MONTH(INDEX(Tendina_Data,SERVIZIO!$A$2)),1),"Settore",$B854)&lt;&gt;"",GETPIVOTDATA(CONCATENATE(INDEX(Tendina_Indicatori_Grafico,SERVIZIO!$A$1)),$A$1,"Brand",$A854,"Data",DATE(YEAR(INDEX(Tendina_Data,SERVIZIO!$A$2)),MONTH(INDEX(Tendina_Data,SERVIZIO!$A$2)),1),"Settore",$B854),""),IF(AND(GETPIVOTDATA(CONCATENATE(INDEX(Tendina_Indicatori_Grafico,SERVIZIO!$A$1)),$A$1,"Brand",$A854,"Data",DATE(YEAR(INDEX(Tendina_Data,SERVIZIO!$A$2)),MONTH(INDEX(Tendina_Data,SERVIZIO!$A$2)),1),"Settore",INDEX(Tendina_Settori,SERVIZIO!$A$3))&lt;&gt;"",INDEX(Tendina_Settori,SERVIZIO!$A$3)=$B854)=TRUE,GETPIVOTDATA(CONCATENATE(INDEX(Tendina_Indicatori_Grafico,SERVIZIO!$A$1)),$A$1,"Brand",$A854,"Data",DATE(YEAR(INDEX(Tendina_Data,SERVIZIO!$A$2)),MONTH(INDEX(Tendina_Data,SERVIZIO!$A$2)),1),"Settore",INDEX(Tendina_Settori,SERVIZIO!$A$3)),"")),"")</f>
        <v/>
      </c>
      <c r="AH854" s="31" t="str">
        <f ca="1">IF(AG854&lt;&gt;"",AG854-(COUNTIF($AG$4:AG854,AG854)/10000),"")</f>
        <v/>
      </c>
      <c r="AI854" s="31" t="str">
        <f t="shared" ca="1" si="41"/>
        <v/>
      </c>
      <c r="AJ854" s="31"/>
      <c r="AK854" s="31">
        <v>851</v>
      </c>
      <c r="AL854" s="31" t="str">
        <f t="shared" ca="1" si="39"/>
        <v/>
      </c>
      <c r="AM854" s="31" t="str">
        <f t="shared" ca="1" si="40"/>
        <v/>
      </c>
      <c r="AN854" s="31" t="str">
        <f ca="1">IF(INDEX(Tendina_Brand_per_Settore,SERVIZIO!$A$4)=$AL854,$AM854,"")</f>
        <v/>
      </c>
    </row>
    <row r="855" spans="33:40" x14ac:dyDescent="0.25">
      <c r="AG855" s="31" t="str">
        <f ca="1">IFERROR(IF(SERVIZIO!$A$3=1,IF(GETPIVOTDATA(CONCATENATE(INDEX(Tendina_Indicatori_Grafico,SERVIZIO!$A$1)),$A$1,"Brand",$A855,"Data",DATE(YEAR(INDEX(Tendina_Data,SERVIZIO!$A$2)),MONTH(INDEX(Tendina_Data,SERVIZIO!$A$2)),1),"Settore",$B855)&lt;&gt;"",GETPIVOTDATA(CONCATENATE(INDEX(Tendina_Indicatori_Grafico,SERVIZIO!$A$1)),$A$1,"Brand",$A855,"Data",DATE(YEAR(INDEX(Tendina_Data,SERVIZIO!$A$2)),MONTH(INDEX(Tendina_Data,SERVIZIO!$A$2)),1),"Settore",$B855),""),IF(AND(GETPIVOTDATA(CONCATENATE(INDEX(Tendina_Indicatori_Grafico,SERVIZIO!$A$1)),$A$1,"Brand",$A855,"Data",DATE(YEAR(INDEX(Tendina_Data,SERVIZIO!$A$2)),MONTH(INDEX(Tendina_Data,SERVIZIO!$A$2)),1),"Settore",INDEX(Tendina_Settori,SERVIZIO!$A$3))&lt;&gt;"",INDEX(Tendina_Settori,SERVIZIO!$A$3)=$B855)=TRUE,GETPIVOTDATA(CONCATENATE(INDEX(Tendina_Indicatori_Grafico,SERVIZIO!$A$1)),$A$1,"Brand",$A855,"Data",DATE(YEAR(INDEX(Tendina_Data,SERVIZIO!$A$2)),MONTH(INDEX(Tendina_Data,SERVIZIO!$A$2)),1),"Settore",INDEX(Tendina_Settori,SERVIZIO!$A$3)),"")),"")</f>
        <v/>
      </c>
      <c r="AH855" s="31" t="str">
        <f ca="1">IF(AG855&lt;&gt;"",AG855-(COUNTIF($AG$4:AG855,AG855)/10000),"")</f>
        <v/>
      </c>
      <c r="AI855" s="31" t="str">
        <f t="shared" ca="1" si="41"/>
        <v/>
      </c>
      <c r="AJ855" s="31"/>
      <c r="AK855" s="31">
        <v>852</v>
      </c>
      <c r="AL855" s="31" t="str">
        <f t="shared" ca="1" si="39"/>
        <v/>
      </c>
      <c r="AM855" s="31" t="str">
        <f t="shared" ca="1" si="40"/>
        <v/>
      </c>
      <c r="AN855" s="31" t="str">
        <f ca="1">IF(INDEX(Tendina_Brand_per_Settore,SERVIZIO!$A$4)=$AL855,$AM855,"")</f>
        <v/>
      </c>
    </row>
    <row r="856" spans="33:40" x14ac:dyDescent="0.25">
      <c r="AG856" s="31" t="str">
        <f ca="1">IFERROR(IF(SERVIZIO!$A$3=1,IF(GETPIVOTDATA(CONCATENATE(INDEX(Tendina_Indicatori_Grafico,SERVIZIO!$A$1)),$A$1,"Brand",$A856,"Data",DATE(YEAR(INDEX(Tendina_Data,SERVIZIO!$A$2)),MONTH(INDEX(Tendina_Data,SERVIZIO!$A$2)),1),"Settore",$B856)&lt;&gt;"",GETPIVOTDATA(CONCATENATE(INDEX(Tendina_Indicatori_Grafico,SERVIZIO!$A$1)),$A$1,"Brand",$A856,"Data",DATE(YEAR(INDEX(Tendina_Data,SERVIZIO!$A$2)),MONTH(INDEX(Tendina_Data,SERVIZIO!$A$2)),1),"Settore",$B856),""),IF(AND(GETPIVOTDATA(CONCATENATE(INDEX(Tendina_Indicatori_Grafico,SERVIZIO!$A$1)),$A$1,"Brand",$A856,"Data",DATE(YEAR(INDEX(Tendina_Data,SERVIZIO!$A$2)),MONTH(INDEX(Tendina_Data,SERVIZIO!$A$2)),1),"Settore",INDEX(Tendina_Settori,SERVIZIO!$A$3))&lt;&gt;"",INDEX(Tendina_Settori,SERVIZIO!$A$3)=$B856)=TRUE,GETPIVOTDATA(CONCATENATE(INDEX(Tendina_Indicatori_Grafico,SERVIZIO!$A$1)),$A$1,"Brand",$A856,"Data",DATE(YEAR(INDEX(Tendina_Data,SERVIZIO!$A$2)),MONTH(INDEX(Tendina_Data,SERVIZIO!$A$2)),1),"Settore",INDEX(Tendina_Settori,SERVIZIO!$A$3)),"")),"")</f>
        <v/>
      </c>
      <c r="AH856" s="31" t="str">
        <f ca="1">IF(AG856&lt;&gt;"",AG856-(COUNTIF($AG$4:AG856,AG856)/10000),"")</f>
        <v/>
      </c>
      <c r="AI856" s="31" t="str">
        <f t="shared" ca="1" si="41"/>
        <v/>
      </c>
      <c r="AJ856" s="31"/>
      <c r="AK856" s="31">
        <v>853</v>
      </c>
      <c r="AL856" s="31" t="str">
        <f t="shared" ca="1" si="39"/>
        <v/>
      </c>
      <c r="AM856" s="31" t="str">
        <f t="shared" ca="1" si="40"/>
        <v/>
      </c>
      <c r="AN856" s="31" t="str">
        <f ca="1">IF(INDEX(Tendina_Brand_per_Settore,SERVIZIO!$A$4)=$AL856,$AM856,"")</f>
        <v/>
      </c>
    </row>
    <row r="857" spans="33:40" x14ac:dyDescent="0.25">
      <c r="AG857" s="31" t="str">
        <f ca="1">IFERROR(IF(SERVIZIO!$A$3=1,IF(GETPIVOTDATA(CONCATENATE(INDEX(Tendina_Indicatori_Grafico,SERVIZIO!$A$1)),$A$1,"Brand",$A857,"Data",DATE(YEAR(INDEX(Tendina_Data,SERVIZIO!$A$2)),MONTH(INDEX(Tendina_Data,SERVIZIO!$A$2)),1),"Settore",$B857)&lt;&gt;"",GETPIVOTDATA(CONCATENATE(INDEX(Tendina_Indicatori_Grafico,SERVIZIO!$A$1)),$A$1,"Brand",$A857,"Data",DATE(YEAR(INDEX(Tendina_Data,SERVIZIO!$A$2)),MONTH(INDEX(Tendina_Data,SERVIZIO!$A$2)),1),"Settore",$B857),""),IF(AND(GETPIVOTDATA(CONCATENATE(INDEX(Tendina_Indicatori_Grafico,SERVIZIO!$A$1)),$A$1,"Brand",$A857,"Data",DATE(YEAR(INDEX(Tendina_Data,SERVIZIO!$A$2)),MONTH(INDEX(Tendina_Data,SERVIZIO!$A$2)),1),"Settore",INDEX(Tendina_Settori,SERVIZIO!$A$3))&lt;&gt;"",INDEX(Tendina_Settori,SERVIZIO!$A$3)=$B857)=TRUE,GETPIVOTDATA(CONCATENATE(INDEX(Tendina_Indicatori_Grafico,SERVIZIO!$A$1)),$A$1,"Brand",$A857,"Data",DATE(YEAR(INDEX(Tendina_Data,SERVIZIO!$A$2)),MONTH(INDEX(Tendina_Data,SERVIZIO!$A$2)),1),"Settore",INDEX(Tendina_Settori,SERVIZIO!$A$3)),"")),"")</f>
        <v/>
      </c>
      <c r="AH857" s="31" t="str">
        <f ca="1">IF(AG857&lt;&gt;"",AG857-(COUNTIF($AG$4:AG857,AG857)/10000),"")</f>
        <v/>
      </c>
      <c r="AI857" s="31" t="str">
        <f t="shared" ca="1" si="41"/>
        <v/>
      </c>
      <c r="AJ857" s="31"/>
      <c r="AK857" s="31">
        <v>854</v>
      </c>
      <c r="AL857" s="31" t="str">
        <f t="shared" ca="1" si="39"/>
        <v/>
      </c>
      <c r="AM857" s="31" t="str">
        <f t="shared" ca="1" si="40"/>
        <v/>
      </c>
      <c r="AN857" s="31" t="str">
        <f ca="1">IF(INDEX(Tendina_Brand_per_Settore,SERVIZIO!$A$4)=$AL857,$AM857,"")</f>
        <v/>
      </c>
    </row>
    <row r="858" spans="33:40" x14ac:dyDescent="0.25">
      <c r="AG858" s="31" t="str">
        <f ca="1">IFERROR(IF(SERVIZIO!$A$3=1,IF(GETPIVOTDATA(CONCATENATE(INDEX(Tendina_Indicatori_Grafico,SERVIZIO!$A$1)),$A$1,"Brand",$A858,"Data",DATE(YEAR(INDEX(Tendina_Data,SERVIZIO!$A$2)),MONTH(INDEX(Tendina_Data,SERVIZIO!$A$2)),1),"Settore",$B858)&lt;&gt;"",GETPIVOTDATA(CONCATENATE(INDEX(Tendina_Indicatori_Grafico,SERVIZIO!$A$1)),$A$1,"Brand",$A858,"Data",DATE(YEAR(INDEX(Tendina_Data,SERVIZIO!$A$2)),MONTH(INDEX(Tendina_Data,SERVIZIO!$A$2)),1),"Settore",$B858),""),IF(AND(GETPIVOTDATA(CONCATENATE(INDEX(Tendina_Indicatori_Grafico,SERVIZIO!$A$1)),$A$1,"Brand",$A858,"Data",DATE(YEAR(INDEX(Tendina_Data,SERVIZIO!$A$2)),MONTH(INDEX(Tendina_Data,SERVIZIO!$A$2)),1),"Settore",INDEX(Tendina_Settori,SERVIZIO!$A$3))&lt;&gt;"",INDEX(Tendina_Settori,SERVIZIO!$A$3)=$B858)=TRUE,GETPIVOTDATA(CONCATENATE(INDEX(Tendina_Indicatori_Grafico,SERVIZIO!$A$1)),$A$1,"Brand",$A858,"Data",DATE(YEAR(INDEX(Tendina_Data,SERVIZIO!$A$2)),MONTH(INDEX(Tendina_Data,SERVIZIO!$A$2)),1),"Settore",INDEX(Tendina_Settori,SERVIZIO!$A$3)),"")),"")</f>
        <v/>
      </c>
      <c r="AH858" s="31" t="str">
        <f ca="1">IF(AG858&lt;&gt;"",AG858-(COUNTIF($AG$4:AG858,AG858)/10000),"")</f>
        <v/>
      </c>
      <c r="AI858" s="31" t="str">
        <f t="shared" ca="1" si="41"/>
        <v/>
      </c>
      <c r="AJ858" s="31"/>
      <c r="AK858" s="31">
        <v>855</v>
      </c>
      <c r="AL858" s="31" t="str">
        <f t="shared" ca="1" si="39"/>
        <v/>
      </c>
      <c r="AM858" s="31" t="str">
        <f t="shared" ca="1" si="40"/>
        <v/>
      </c>
      <c r="AN858" s="31" t="str">
        <f ca="1">IF(INDEX(Tendina_Brand_per_Settore,SERVIZIO!$A$4)=$AL858,$AM858,"")</f>
        <v/>
      </c>
    </row>
    <row r="859" spans="33:40" x14ac:dyDescent="0.25">
      <c r="AG859" s="31" t="str">
        <f ca="1">IFERROR(IF(SERVIZIO!$A$3=1,IF(GETPIVOTDATA(CONCATENATE(INDEX(Tendina_Indicatori_Grafico,SERVIZIO!$A$1)),$A$1,"Brand",$A859,"Data",DATE(YEAR(INDEX(Tendina_Data,SERVIZIO!$A$2)),MONTH(INDEX(Tendina_Data,SERVIZIO!$A$2)),1),"Settore",$B859)&lt;&gt;"",GETPIVOTDATA(CONCATENATE(INDEX(Tendina_Indicatori_Grafico,SERVIZIO!$A$1)),$A$1,"Brand",$A859,"Data",DATE(YEAR(INDEX(Tendina_Data,SERVIZIO!$A$2)),MONTH(INDEX(Tendina_Data,SERVIZIO!$A$2)),1),"Settore",$B859),""),IF(AND(GETPIVOTDATA(CONCATENATE(INDEX(Tendina_Indicatori_Grafico,SERVIZIO!$A$1)),$A$1,"Brand",$A859,"Data",DATE(YEAR(INDEX(Tendina_Data,SERVIZIO!$A$2)),MONTH(INDEX(Tendina_Data,SERVIZIO!$A$2)),1),"Settore",INDEX(Tendina_Settori,SERVIZIO!$A$3))&lt;&gt;"",INDEX(Tendina_Settori,SERVIZIO!$A$3)=$B859)=TRUE,GETPIVOTDATA(CONCATENATE(INDEX(Tendina_Indicatori_Grafico,SERVIZIO!$A$1)),$A$1,"Brand",$A859,"Data",DATE(YEAR(INDEX(Tendina_Data,SERVIZIO!$A$2)),MONTH(INDEX(Tendina_Data,SERVIZIO!$A$2)),1),"Settore",INDEX(Tendina_Settori,SERVIZIO!$A$3)),"")),"")</f>
        <v/>
      </c>
      <c r="AH859" s="31" t="str">
        <f ca="1">IF(AG859&lt;&gt;"",AG859-(COUNTIF($AG$4:AG859,AG859)/10000),"")</f>
        <v/>
      </c>
      <c r="AI859" s="31" t="str">
        <f t="shared" ca="1" si="41"/>
        <v/>
      </c>
      <c r="AJ859" s="31"/>
      <c r="AK859" s="31">
        <v>856</v>
      </c>
      <c r="AL859" s="31" t="str">
        <f t="shared" ca="1" si="39"/>
        <v/>
      </c>
      <c r="AM859" s="31" t="str">
        <f t="shared" ca="1" si="40"/>
        <v/>
      </c>
      <c r="AN859" s="31" t="str">
        <f ca="1">IF(INDEX(Tendina_Brand_per_Settore,SERVIZIO!$A$4)=$AL859,$AM859,"")</f>
        <v/>
      </c>
    </row>
    <row r="860" spans="33:40" x14ac:dyDescent="0.25">
      <c r="AG860" s="31" t="str">
        <f ca="1">IFERROR(IF(SERVIZIO!$A$3=1,IF(GETPIVOTDATA(CONCATENATE(INDEX(Tendina_Indicatori_Grafico,SERVIZIO!$A$1)),$A$1,"Brand",$A860,"Data",DATE(YEAR(INDEX(Tendina_Data,SERVIZIO!$A$2)),MONTH(INDEX(Tendina_Data,SERVIZIO!$A$2)),1),"Settore",$B860)&lt;&gt;"",GETPIVOTDATA(CONCATENATE(INDEX(Tendina_Indicatori_Grafico,SERVIZIO!$A$1)),$A$1,"Brand",$A860,"Data",DATE(YEAR(INDEX(Tendina_Data,SERVIZIO!$A$2)),MONTH(INDEX(Tendina_Data,SERVIZIO!$A$2)),1),"Settore",$B860),""),IF(AND(GETPIVOTDATA(CONCATENATE(INDEX(Tendina_Indicatori_Grafico,SERVIZIO!$A$1)),$A$1,"Brand",$A860,"Data",DATE(YEAR(INDEX(Tendina_Data,SERVIZIO!$A$2)),MONTH(INDEX(Tendina_Data,SERVIZIO!$A$2)),1),"Settore",INDEX(Tendina_Settori,SERVIZIO!$A$3))&lt;&gt;"",INDEX(Tendina_Settori,SERVIZIO!$A$3)=$B860)=TRUE,GETPIVOTDATA(CONCATENATE(INDEX(Tendina_Indicatori_Grafico,SERVIZIO!$A$1)),$A$1,"Brand",$A860,"Data",DATE(YEAR(INDEX(Tendina_Data,SERVIZIO!$A$2)),MONTH(INDEX(Tendina_Data,SERVIZIO!$A$2)),1),"Settore",INDEX(Tendina_Settori,SERVIZIO!$A$3)),"")),"")</f>
        <v/>
      </c>
      <c r="AH860" s="31" t="str">
        <f ca="1">IF(AG860&lt;&gt;"",AG860-(COUNTIF($AG$4:AG860,AG860)/10000),"")</f>
        <v/>
      </c>
      <c r="AI860" s="31" t="str">
        <f t="shared" ca="1" si="41"/>
        <v/>
      </c>
      <c r="AJ860" s="31"/>
      <c r="AK860" s="31">
        <v>857</v>
      </c>
      <c r="AL860" s="31" t="str">
        <f t="shared" ca="1" si="39"/>
        <v/>
      </c>
      <c r="AM860" s="31" t="str">
        <f t="shared" ca="1" si="40"/>
        <v/>
      </c>
      <c r="AN860" s="31" t="str">
        <f ca="1">IF(INDEX(Tendina_Brand_per_Settore,SERVIZIO!$A$4)=$AL860,$AM860,"")</f>
        <v/>
      </c>
    </row>
    <row r="861" spans="33:40" x14ac:dyDescent="0.25">
      <c r="AG861" s="31" t="str">
        <f ca="1">IFERROR(IF(SERVIZIO!$A$3=1,IF(GETPIVOTDATA(CONCATENATE(INDEX(Tendina_Indicatori_Grafico,SERVIZIO!$A$1)),$A$1,"Brand",$A861,"Data",DATE(YEAR(INDEX(Tendina_Data,SERVIZIO!$A$2)),MONTH(INDEX(Tendina_Data,SERVIZIO!$A$2)),1),"Settore",$B861)&lt;&gt;"",GETPIVOTDATA(CONCATENATE(INDEX(Tendina_Indicatori_Grafico,SERVIZIO!$A$1)),$A$1,"Brand",$A861,"Data",DATE(YEAR(INDEX(Tendina_Data,SERVIZIO!$A$2)),MONTH(INDEX(Tendina_Data,SERVIZIO!$A$2)),1),"Settore",$B861),""),IF(AND(GETPIVOTDATA(CONCATENATE(INDEX(Tendina_Indicatori_Grafico,SERVIZIO!$A$1)),$A$1,"Brand",$A861,"Data",DATE(YEAR(INDEX(Tendina_Data,SERVIZIO!$A$2)),MONTH(INDEX(Tendina_Data,SERVIZIO!$A$2)),1),"Settore",INDEX(Tendina_Settori,SERVIZIO!$A$3))&lt;&gt;"",INDEX(Tendina_Settori,SERVIZIO!$A$3)=$B861)=TRUE,GETPIVOTDATA(CONCATENATE(INDEX(Tendina_Indicatori_Grafico,SERVIZIO!$A$1)),$A$1,"Brand",$A861,"Data",DATE(YEAR(INDEX(Tendina_Data,SERVIZIO!$A$2)),MONTH(INDEX(Tendina_Data,SERVIZIO!$A$2)),1),"Settore",INDEX(Tendina_Settori,SERVIZIO!$A$3)),"")),"")</f>
        <v/>
      </c>
      <c r="AH861" s="31" t="str">
        <f ca="1">IF(AG861&lt;&gt;"",AG861-(COUNTIF($AG$4:AG861,AG861)/10000),"")</f>
        <v/>
      </c>
      <c r="AI861" s="31" t="str">
        <f t="shared" ca="1" si="41"/>
        <v/>
      </c>
      <c r="AJ861" s="31"/>
      <c r="AK861" s="31">
        <v>858</v>
      </c>
      <c r="AL861" s="31" t="str">
        <f t="shared" ca="1" si="39"/>
        <v/>
      </c>
      <c r="AM861" s="31" t="str">
        <f t="shared" ca="1" si="40"/>
        <v/>
      </c>
      <c r="AN861" s="31" t="str">
        <f ca="1">IF(INDEX(Tendina_Brand_per_Settore,SERVIZIO!$A$4)=$AL861,$AM861,"")</f>
        <v/>
      </c>
    </row>
    <row r="862" spans="33:40" x14ac:dyDescent="0.25">
      <c r="AG862" s="31" t="str">
        <f ca="1">IFERROR(IF(SERVIZIO!$A$3=1,IF(GETPIVOTDATA(CONCATENATE(INDEX(Tendina_Indicatori_Grafico,SERVIZIO!$A$1)),$A$1,"Brand",$A862,"Data",DATE(YEAR(INDEX(Tendina_Data,SERVIZIO!$A$2)),MONTH(INDEX(Tendina_Data,SERVIZIO!$A$2)),1),"Settore",$B862)&lt;&gt;"",GETPIVOTDATA(CONCATENATE(INDEX(Tendina_Indicatori_Grafico,SERVIZIO!$A$1)),$A$1,"Brand",$A862,"Data",DATE(YEAR(INDEX(Tendina_Data,SERVIZIO!$A$2)),MONTH(INDEX(Tendina_Data,SERVIZIO!$A$2)),1),"Settore",$B862),""),IF(AND(GETPIVOTDATA(CONCATENATE(INDEX(Tendina_Indicatori_Grafico,SERVIZIO!$A$1)),$A$1,"Brand",$A862,"Data",DATE(YEAR(INDEX(Tendina_Data,SERVIZIO!$A$2)),MONTH(INDEX(Tendina_Data,SERVIZIO!$A$2)),1),"Settore",INDEX(Tendina_Settori,SERVIZIO!$A$3))&lt;&gt;"",INDEX(Tendina_Settori,SERVIZIO!$A$3)=$B862)=TRUE,GETPIVOTDATA(CONCATENATE(INDEX(Tendina_Indicatori_Grafico,SERVIZIO!$A$1)),$A$1,"Brand",$A862,"Data",DATE(YEAR(INDEX(Tendina_Data,SERVIZIO!$A$2)),MONTH(INDEX(Tendina_Data,SERVIZIO!$A$2)),1),"Settore",INDEX(Tendina_Settori,SERVIZIO!$A$3)),"")),"")</f>
        <v/>
      </c>
      <c r="AH862" s="31" t="str">
        <f ca="1">IF(AG862&lt;&gt;"",AG862-(COUNTIF($AG$4:AG862,AG862)/10000),"")</f>
        <v/>
      </c>
      <c r="AI862" s="31" t="str">
        <f t="shared" ca="1" si="41"/>
        <v/>
      </c>
      <c r="AJ862" s="31"/>
      <c r="AK862" s="31">
        <v>859</v>
      </c>
      <c r="AL862" s="31" t="str">
        <f t="shared" ca="1" si="39"/>
        <v/>
      </c>
      <c r="AM862" s="31" t="str">
        <f t="shared" ca="1" si="40"/>
        <v/>
      </c>
      <c r="AN862" s="31" t="str">
        <f ca="1">IF(INDEX(Tendina_Brand_per_Settore,SERVIZIO!$A$4)=$AL862,$AM862,"")</f>
        <v/>
      </c>
    </row>
    <row r="863" spans="33:40" x14ac:dyDescent="0.25">
      <c r="AG863" s="31" t="str">
        <f ca="1">IFERROR(IF(SERVIZIO!$A$3=1,IF(GETPIVOTDATA(CONCATENATE(INDEX(Tendina_Indicatori_Grafico,SERVIZIO!$A$1)),$A$1,"Brand",$A863,"Data",DATE(YEAR(INDEX(Tendina_Data,SERVIZIO!$A$2)),MONTH(INDEX(Tendina_Data,SERVIZIO!$A$2)),1),"Settore",$B863)&lt;&gt;"",GETPIVOTDATA(CONCATENATE(INDEX(Tendina_Indicatori_Grafico,SERVIZIO!$A$1)),$A$1,"Brand",$A863,"Data",DATE(YEAR(INDEX(Tendina_Data,SERVIZIO!$A$2)),MONTH(INDEX(Tendina_Data,SERVIZIO!$A$2)),1),"Settore",$B863),""),IF(AND(GETPIVOTDATA(CONCATENATE(INDEX(Tendina_Indicatori_Grafico,SERVIZIO!$A$1)),$A$1,"Brand",$A863,"Data",DATE(YEAR(INDEX(Tendina_Data,SERVIZIO!$A$2)),MONTH(INDEX(Tendina_Data,SERVIZIO!$A$2)),1),"Settore",INDEX(Tendina_Settori,SERVIZIO!$A$3))&lt;&gt;"",INDEX(Tendina_Settori,SERVIZIO!$A$3)=$B863)=TRUE,GETPIVOTDATA(CONCATENATE(INDEX(Tendina_Indicatori_Grafico,SERVIZIO!$A$1)),$A$1,"Brand",$A863,"Data",DATE(YEAR(INDEX(Tendina_Data,SERVIZIO!$A$2)),MONTH(INDEX(Tendina_Data,SERVIZIO!$A$2)),1),"Settore",INDEX(Tendina_Settori,SERVIZIO!$A$3)),"")),"")</f>
        <v/>
      </c>
      <c r="AH863" s="31" t="str">
        <f ca="1">IF(AG863&lt;&gt;"",AG863-(COUNTIF($AG$4:AG863,AG863)/10000),"")</f>
        <v/>
      </c>
      <c r="AI863" s="31" t="str">
        <f t="shared" ca="1" si="41"/>
        <v/>
      </c>
      <c r="AJ863" s="31"/>
      <c r="AK863" s="31">
        <v>860</v>
      </c>
      <c r="AL863" s="31" t="str">
        <f t="shared" ca="1" si="39"/>
        <v/>
      </c>
      <c r="AM863" s="31" t="str">
        <f t="shared" ca="1" si="40"/>
        <v/>
      </c>
      <c r="AN863" s="31" t="str">
        <f ca="1">IF(INDEX(Tendina_Brand_per_Settore,SERVIZIO!$A$4)=$AL863,$AM863,"")</f>
        <v/>
      </c>
    </row>
    <row r="864" spans="33:40" x14ac:dyDescent="0.25">
      <c r="AG864" s="31" t="str">
        <f ca="1">IFERROR(IF(SERVIZIO!$A$3=1,IF(GETPIVOTDATA(CONCATENATE(INDEX(Tendina_Indicatori_Grafico,SERVIZIO!$A$1)),$A$1,"Brand",$A864,"Data",DATE(YEAR(INDEX(Tendina_Data,SERVIZIO!$A$2)),MONTH(INDEX(Tendina_Data,SERVIZIO!$A$2)),1),"Settore",$B864)&lt;&gt;"",GETPIVOTDATA(CONCATENATE(INDEX(Tendina_Indicatori_Grafico,SERVIZIO!$A$1)),$A$1,"Brand",$A864,"Data",DATE(YEAR(INDEX(Tendina_Data,SERVIZIO!$A$2)),MONTH(INDEX(Tendina_Data,SERVIZIO!$A$2)),1),"Settore",$B864),""),IF(AND(GETPIVOTDATA(CONCATENATE(INDEX(Tendina_Indicatori_Grafico,SERVIZIO!$A$1)),$A$1,"Brand",$A864,"Data",DATE(YEAR(INDEX(Tendina_Data,SERVIZIO!$A$2)),MONTH(INDEX(Tendina_Data,SERVIZIO!$A$2)),1),"Settore",INDEX(Tendina_Settori,SERVIZIO!$A$3))&lt;&gt;"",INDEX(Tendina_Settori,SERVIZIO!$A$3)=$B864)=TRUE,GETPIVOTDATA(CONCATENATE(INDEX(Tendina_Indicatori_Grafico,SERVIZIO!$A$1)),$A$1,"Brand",$A864,"Data",DATE(YEAR(INDEX(Tendina_Data,SERVIZIO!$A$2)),MONTH(INDEX(Tendina_Data,SERVIZIO!$A$2)),1),"Settore",INDEX(Tendina_Settori,SERVIZIO!$A$3)),"")),"")</f>
        <v/>
      </c>
      <c r="AH864" s="31" t="str">
        <f ca="1">IF(AG864&lt;&gt;"",AG864-(COUNTIF($AG$4:AG864,AG864)/10000),"")</f>
        <v/>
      </c>
      <c r="AI864" s="31" t="str">
        <f t="shared" ca="1" si="41"/>
        <v/>
      </c>
      <c r="AJ864" s="31"/>
      <c r="AK864" s="31">
        <v>861</v>
      </c>
      <c r="AL864" s="31" t="str">
        <f t="shared" ca="1" si="39"/>
        <v/>
      </c>
      <c r="AM864" s="31" t="str">
        <f t="shared" ca="1" si="40"/>
        <v/>
      </c>
      <c r="AN864" s="31" t="str">
        <f ca="1">IF(INDEX(Tendina_Brand_per_Settore,SERVIZIO!$A$4)=$AL864,$AM864,"")</f>
        <v/>
      </c>
    </row>
    <row r="865" spans="33:40" x14ac:dyDescent="0.25">
      <c r="AG865" s="31" t="str">
        <f ca="1">IFERROR(IF(SERVIZIO!$A$3=1,IF(GETPIVOTDATA(CONCATENATE(INDEX(Tendina_Indicatori_Grafico,SERVIZIO!$A$1)),$A$1,"Brand",$A865,"Data",DATE(YEAR(INDEX(Tendina_Data,SERVIZIO!$A$2)),MONTH(INDEX(Tendina_Data,SERVIZIO!$A$2)),1),"Settore",$B865)&lt;&gt;"",GETPIVOTDATA(CONCATENATE(INDEX(Tendina_Indicatori_Grafico,SERVIZIO!$A$1)),$A$1,"Brand",$A865,"Data",DATE(YEAR(INDEX(Tendina_Data,SERVIZIO!$A$2)),MONTH(INDEX(Tendina_Data,SERVIZIO!$A$2)),1),"Settore",$B865),""),IF(AND(GETPIVOTDATA(CONCATENATE(INDEX(Tendina_Indicatori_Grafico,SERVIZIO!$A$1)),$A$1,"Brand",$A865,"Data",DATE(YEAR(INDEX(Tendina_Data,SERVIZIO!$A$2)),MONTH(INDEX(Tendina_Data,SERVIZIO!$A$2)),1),"Settore",INDEX(Tendina_Settori,SERVIZIO!$A$3))&lt;&gt;"",INDEX(Tendina_Settori,SERVIZIO!$A$3)=$B865)=TRUE,GETPIVOTDATA(CONCATENATE(INDEX(Tendina_Indicatori_Grafico,SERVIZIO!$A$1)),$A$1,"Brand",$A865,"Data",DATE(YEAR(INDEX(Tendina_Data,SERVIZIO!$A$2)),MONTH(INDEX(Tendina_Data,SERVIZIO!$A$2)),1),"Settore",INDEX(Tendina_Settori,SERVIZIO!$A$3)),"")),"")</f>
        <v/>
      </c>
      <c r="AH865" s="31" t="str">
        <f ca="1">IF(AG865&lt;&gt;"",AG865-(COUNTIF($AG$4:AG865,AG865)/10000),"")</f>
        <v/>
      </c>
      <c r="AI865" s="31" t="str">
        <f t="shared" ca="1" si="41"/>
        <v/>
      </c>
      <c r="AJ865" s="31"/>
      <c r="AK865" s="31">
        <v>862</v>
      </c>
      <c r="AL865" s="31" t="str">
        <f t="shared" ca="1" si="39"/>
        <v/>
      </c>
      <c r="AM865" s="31" t="str">
        <f t="shared" ca="1" si="40"/>
        <v/>
      </c>
      <c r="AN865" s="31" t="str">
        <f ca="1">IF(INDEX(Tendina_Brand_per_Settore,SERVIZIO!$A$4)=$AL865,$AM865,"")</f>
        <v/>
      </c>
    </row>
    <row r="866" spans="33:40" x14ac:dyDescent="0.25">
      <c r="AG866" s="31" t="str">
        <f ca="1">IFERROR(IF(SERVIZIO!$A$3=1,IF(GETPIVOTDATA(CONCATENATE(INDEX(Tendina_Indicatori_Grafico,SERVIZIO!$A$1)),$A$1,"Brand",$A866,"Data",DATE(YEAR(INDEX(Tendina_Data,SERVIZIO!$A$2)),MONTH(INDEX(Tendina_Data,SERVIZIO!$A$2)),1),"Settore",$B866)&lt;&gt;"",GETPIVOTDATA(CONCATENATE(INDEX(Tendina_Indicatori_Grafico,SERVIZIO!$A$1)),$A$1,"Brand",$A866,"Data",DATE(YEAR(INDEX(Tendina_Data,SERVIZIO!$A$2)),MONTH(INDEX(Tendina_Data,SERVIZIO!$A$2)),1),"Settore",$B866),""),IF(AND(GETPIVOTDATA(CONCATENATE(INDEX(Tendina_Indicatori_Grafico,SERVIZIO!$A$1)),$A$1,"Brand",$A866,"Data",DATE(YEAR(INDEX(Tendina_Data,SERVIZIO!$A$2)),MONTH(INDEX(Tendina_Data,SERVIZIO!$A$2)),1),"Settore",INDEX(Tendina_Settori,SERVIZIO!$A$3))&lt;&gt;"",INDEX(Tendina_Settori,SERVIZIO!$A$3)=$B866)=TRUE,GETPIVOTDATA(CONCATENATE(INDEX(Tendina_Indicatori_Grafico,SERVIZIO!$A$1)),$A$1,"Brand",$A866,"Data",DATE(YEAR(INDEX(Tendina_Data,SERVIZIO!$A$2)),MONTH(INDEX(Tendina_Data,SERVIZIO!$A$2)),1),"Settore",INDEX(Tendina_Settori,SERVIZIO!$A$3)),"")),"")</f>
        <v/>
      </c>
      <c r="AH866" s="31" t="str">
        <f ca="1">IF(AG866&lt;&gt;"",AG866-(COUNTIF($AG$4:AG866,AG866)/10000),"")</f>
        <v/>
      </c>
      <c r="AI866" s="31" t="str">
        <f t="shared" ca="1" si="41"/>
        <v/>
      </c>
      <c r="AJ866" s="31"/>
      <c r="AK866" s="31">
        <v>863</v>
      </c>
      <c r="AL866" s="31" t="str">
        <f t="shared" ca="1" si="39"/>
        <v/>
      </c>
      <c r="AM866" s="31" t="str">
        <f t="shared" ca="1" si="40"/>
        <v/>
      </c>
      <c r="AN866" s="31" t="str">
        <f ca="1">IF(INDEX(Tendina_Brand_per_Settore,SERVIZIO!$A$4)=$AL866,$AM866,"")</f>
        <v/>
      </c>
    </row>
    <row r="867" spans="33:40" x14ac:dyDescent="0.25">
      <c r="AG867" s="31" t="str">
        <f ca="1">IFERROR(IF(SERVIZIO!$A$3=1,IF(GETPIVOTDATA(CONCATENATE(INDEX(Tendina_Indicatori_Grafico,SERVIZIO!$A$1)),$A$1,"Brand",$A867,"Data",DATE(YEAR(INDEX(Tendina_Data,SERVIZIO!$A$2)),MONTH(INDEX(Tendina_Data,SERVIZIO!$A$2)),1),"Settore",$B867)&lt;&gt;"",GETPIVOTDATA(CONCATENATE(INDEX(Tendina_Indicatori_Grafico,SERVIZIO!$A$1)),$A$1,"Brand",$A867,"Data",DATE(YEAR(INDEX(Tendina_Data,SERVIZIO!$A$2)),MONTH(INDEX(Tendina_Data,SERVIZIO!$A$2)),1),"Settore",$B867),""),IF(AND(GETPIVOTDATA(CONCATENATE(INDEX(Tendina_Indicatori_Grafico,SERVIZIO!$A$1)),$A$1,"Brand",$A867,"Data",DATE(YEAR(INDEX(Tendina_Data,SERVIZIO!$A$2)),MONTH(INDEX(Tendina_Data,SERVIZIO!$A$2)),1),"Settore",INDEX(Tendina_Settori,SERVIZIO!$A$3))&lt;&gt;"",INDEX(Tendina_Settori,SERVIZIO!$A$3)=$B867)=TRUE,GETPIVOTDATA(CONCATENATE(INDEX(Tendina_Indicatori_Grafico,SERVIZIO!$A$1)),$A$1,"Brand",$A867,"Data",DATE(YEAR(INDEX(Tendina_Data,SERVIZIO!$A$2)),MONTH(INDEX(Tendina_Data,SERVIZIO!$A$2)),1),"Settore",INDEX(Tendina_Settori,SERVIZIO!$A$3)),"")),"")</f>
        <v/>
      </c>
      <c r="AH867" s="31" t="str">
        <f ca="1">IF(AG867&lt;&gt;"",AG867-(COUNTIF($AG$4:AG867,AG867)/10000),"")</f>
        <v/>
      </c>
      <c r="AI867" s="31" t="str">
        <f t="shared" ca="1" si="41"/>
        <v/>
      </c>
      <c r="AJ867" s="31"/>
      <c r="AK867" s="31">
        <v>864</v>
      </c>
      <c r="AL867" s="31" t="str">
        <f t="shared" ca="1" si="39"/>
        <v/>
      </c>
      <c r="AM867" s="31" t="str">
        <f t="shared" ca="1" si="40"/>
        <v/>
      </c>
      <c r="AN867" s="31" t="str">
        <f ca="1">IF(INDEX(Tendina_Brand_per_Settore,SERVIZIO!$A$4)=$AL867,$AM867,"")</f>
        <v/>
      </c>
    </row>
    <row r="868" spans="33:40" x14ac:dyDescent="0.25">
      <c r="AG868" s="31" t="str">
        <f ca="1">IFERROR(IF(SERVIZIO!$A$3=1,IF(GETPIVOTDATA(CONCATENATE(INDEX(Tendina_Indicatori_Grafico,SERVIZIO!$A$1)),$A$1,"Brand",$A868,"Data",DATE(YEAR(INDEX(Tendina_Data,SERVIZIO!$A$2)),MONTH(INDEX(Tendina_Data,SERVIZIO!$A$2)),1),"Settore",$B868)&lt;&gt;"",GETPIVOTDATA(CONCATENATE(INDEX(Tendina_Indicatori_Grafico,SERVIZIO!$A$1)),$A$1,"Brand",$A868,"Data",DATE(YEAR(INDEX(Tendina_Data,SERVIZIO!$A$2)),MONTH(INDEX(Tendina_Data,SERVIZIO!$A$2)),1),"Settore",$B868),""),IF(AND(GETPIVOTDATA(CONCATENATE(INDEX(Tendina_Indicatori_Grafico,SERVIZIO!$A$1)),$A$1,"Brand",$A868,"Data",DATE(YEAR(INDEX(Tendina_Data,SERVIZIO!$A$2)),MONTH(INDEX(Tendina_Data,SERVIZIO!$A$2)),1),"Settore",INDEX(Tendina_Settori,SERVIZIO!$A$3))&lt;&gt;"",INDEX(Tendina_Settori,SERVIZIO!$A$3)=$B868)=TRUE,GETPIVOTDATA(CONCATENATE(INDEX(Tendina_Indicatori_Grafico,SERVIZIO!$A$1)),$A$1,"Brand",$A868,"Data",DATE(YEAR(INDEX(Tendina_Data,SERVIZIO!$A$2)),MONTH(INDEX(Tendina_Data,SERVIZIO!$A$2)),1),"Settore",INDEX(Tendina_Settori,SERVIZIO!$A$3)),"")),"")</f>
        <v/>
      </c>
      <c r="AH868" s="31" t="str">
        <f ca="1">IF(AG868&lt;&gt;"",AG868-(COUNTIF($AG$4:AG868,AG868)/10000),"")</f>
        <v/>
      </c>
      <c r="AI868" s="31" t="str">
        <f t="shared" ca="1" si="41"/>
        <v/>
      </c>
      <c r="AJ868" s="31"/>
      <c r="AK868" s="31">
        <v>865</v>
      </c>
      <c r="AL868" s="31" t="str">
        <f t="shared" ca="1" si="39"/>
        <v/>
      </c>
      <c r="AM868" s="31" t="str">
        <f t="shared" ca="1" si="40"/>
        <v/>
      </c>
      <c r="AN868" s="31" t="str">
        <f ca="1">IF(INDEX(Tendina_Brand_per_Settore,SERVIZIO!$A$4)=$AL868,$AM868,"")</f>
        <v/>
      </c>
    </row>
    <row r="869" spans="33:40" x14ac:dyDescent="0.25">
      <c r="AG869" s="31" t="str">
        <f ca="1">IFERROR(IF(SERVIZIO!$A$3=1,IF(GETPIVOTDATA(CONCATENATE(INDEX(Tendina_Indicatori_Grafico,SERVIZIO!$A$1)),$A$1,"Brand",$A869,"Data",DATE(YEAR(INDEX(Tendina_Data,SERVIZIO!$A$2)),MONTH(INDEX(Tendina_Data,SERVIZIO!$A$2)),1),"Settore",$B869)&lt;&gt;"",GETPIVOTDATA(CONCATENATE(INDEX(Tendina_Indicatori_Grafico,SERVIZIO!$A$1)),$A$1,"Brand",$A869,"Data",DATE(YEAR(INDEX(Tendina_Data,SERVIZIO!$A$2)),MONTH(INDEX(Tendina_Data,SERVIZIO!$A$2)),1),"Settore",$B869),""),IF(AND(GETPIVOTDATA(CONCATENATE(INDEX(Tendina_Indicatori_Grafico,SERVIZIO!$A$1)),$A$1,"Brand",$A869,"Data",DATE(YEAR(INDEX(Tendina_Data,SERVIZIO!$A$2)),MONTH(INDEX(Tendina_Data,SERVIZIO!$A$2)),1),"Settore",INDEX(Tendina_Settori,SERVIZIO!$A$3))&lt;&gt;"",INDEX(Tendina_Settori,SERVIZIO!$A$3)=$B869)=TRUE,GETPIVOTDATA(CONCATENATE(INDEX(Tendina_Indicatori_Grafico,SERVIZIO!$A$1)),$A$1,"Brand",$A869,"Data",DATE(YEAR(INDEX(Tendina_Data,SERVIZIO!$A$2)),MONTH(INDEX(Tendina_Data,SERVIZIO!$A$2)),1),"Settore",INDEX(Tendina_Settori,SERVIZIO!$A$3)),"")),"")</f>
        <v/>
      </c>
      <c r="AH869" s="31" t="str">
        <f ca="1">IF(AG869&lt;&gt;"",AG869-(COUNTIF($AG$4:AG869,AG869)/10000),"")</f>
        <v/>
      </c>
      <c r="AI869" s="31" t="str">
        <f t="shared" ca="1" si="41"/>
        <v/>
      </c>
      <c r="AJ869" s="31"/>
      <c r="AK869" s="31">
        <v>866</v>
      </c>
      <c r="AL869" s="31" t="str">
        <f t="shared" ca="1" si="39"/>
        <v/>
      </c>
      <c r="AM869" s="31" t="str">
        <f t="shared" ca="1" si="40"/>
        <v/>
      </c>
      <c r="AN869" s="31" t="str">
        <f ca="1">IF(INDEX(Tendina_Brand_per_Settore,SERVIZIO!$A$4)=$AL869,$AM869,"")</f>
        <v/>
      </c>
    </row>
    <row r="870" spans="33:40" x14ac:dyDescent="0.25">
      <c r="AG870" s="31" t="str">
        <f ca="1">IFERROR(IF(SERVIZIO!$A$3=1,IF(GETPIVOTDATA(CONCATENATE(INDEX(Tendina_Indicatori_Grafico,SERVIZIO!$A$1)),$A$1,"Brand",$A870,"Data",DATE(YEAR(INDEX(Tendina_Data,SERVIZIO!$A$2)),MONTH(INDEX(Tendina_Data,SERVIZIO!$A$2)),1),"Settore",$B870)&lt;&gt;"",GETPIVOTDATA(CONCATENATE(INDEX(Tendina_Indicatori_Grafico,SERVIZIO!$A$1)),$A$1,"Brand",$A870,"Data",DATE(YEAR(INDEX(Tendina_Data,SERVIZIO!$A$2)),MONTH(INDEX(Tendina_Data,SERVIZIO!$A$2)),1),"Settore",$B870),""),IF(AND(GETPIVOTDATA(CONCATENATE(INDEX(Tendina_Indicatori_Grafico,SERVIZIO!$A$1)),$A$1,"Brand",$A870,"Data",DATE(YEAR(INDEX(Tendina_Data,SERVIZIO!$A$2)),MONTH(INDEX(Tendina_Data,SERVIZIO!$A$2)),1),"Settore",INDEX(Tendina_Settori,SERVIZIO!$A$3))&lt;&gt;"",INDEX(Tendina_Settori,SERVIZIO!$A$3)=$B870)=TRUE,GETPIVOTDATA(CONCATENATE(INDEX(Tendina_Indicatori_Grafico,SERVIZIO!$A$1)),$A$1,"Brand",$A870,"Data",DATE(YEAR(INDEX(Tendina_Data,SERVIZIO!$A$2)),MONTH(INDEX(Tendina_Data,SERVIZIO!$A$2)),1),"Settore",INDEX(Tendina_Settori,SERVIZIO!$A$3)),"")),"")</f>
        <v/>
      </c>
      <c r="AH870" s="31" t="str">
        <f ca="1">IF(AG870&lt;&gt;"",AG870-(COUNTIF($AG$4:AG870,AG870)/10000),"")</f>
        <v/>
      </c>
      <c r="AI870" s="31" t="str">
        <f t="shared" ca="1" si="41"/>
        <v/>
      </c>
      <c r="AJ870" s="31"/>
      <c r="AK870" s="31">
        <v>867</v>
      </c>
      <c r="AL870" s="31" t="str">
        <f t="shared" ca="1" si="39"/>
        <v/>
      </c>
      <c r="AM870" s="31" t="str">
        <f t="shared" ca="1" si="40"/>
        <v/>
      </c>
      <c r="AN870" s="31" t="str">
        <f ca="1">IF(INDEX(Tendina_Brand_per_Settore,SERVIZIO!$A$4)=$AL870,$AM870,"")</f>
        <v/>
      </c>
    </row>
    <row r="871" spans="33:40" x14ac:dyDescent="0.25">
      <c r="AG871" s="31" t="str">
        <f ca="1">IFERROR(IF(SERVIZIO!$A$3=1,IF(GETPIVOTDATA(CONCATENATE(INDEX(Tendina_Indicatori_Grafico,SERVIZIO!$A$1)),$A$1,"Brand",$A871,"Data",DATE(YEAR(INDEX(Tendina_Data,SERVIZIO!$A$2)),MONTH(INDEX(Tendina_Data,SERVIZIO!$A$2)),1),"Settore",$B871)&lt;&gt;"",GETPIVOTDATA(CONCATENATE(INDEX(Tendina_Indicatori_Grafico,SERVIZIO!$A$1)),$A$1,"Brand",$A871,"Data",DATE(YEAR(INDEX(Tendina_Data,SERVIZIO!$A$2)),MONTH(INDEX(Tendina_Data,SERVIZIO!$A$2)),1),"Settore",$B871),""),IF(AND(GETPIVOTDATA(CONCATENATE(INDEX(Tendina_Indicatori_Grafico,SERVIZIO!$A$1)),$A$1,"Brand",$A871,"Data",DATE(YEAR(INDEX(Tendina_Data,SERVIZIO!$A$2)),MONTH(INDEX(Tendina_Data,SERVIZIO!$A$2)),1),"Settore",INDEX(Tendina_Settori,SERVIZIO!$A$3))&lt;&gt;"",INDEX(Tendina_Settori,SERVIZIO!$A$3)=$B871)=TRUE,GETPIVOTDATA(CONCATENATE(INDEX(Tendina_Indicatori_Grafico,SERVIZIO!$A$1)),$A$1,"Brand",$A871,"Data",DATE(YEAR(INDEX(Tendina_Data,SERVIZIO!$A$2)),MONTH(INDEX(Tendina_Data,SERVIZIO!$A$2)),1),"Settore",INDEX(Tendina_Settori,SERVIZIO!$A$3)),"")),"")</f>
        <v/>
      </c>
      <c r="AH871" s="31" t="str">
        <f ca="1">IF(AG871&lt;&gt;"",AG871-(COUNTIF($AG$4:AG871,AG871)/10000),"")</f>
        <v/>
      </c>
      <c r="AI871" s="31" t="str">
        <f t="shared" ca="1" si="41"/>
        <v/>
      </c>
      <c r="AJ871" s="31"/>
      <c r="AK871" s="31">
        <v>868</v>
      </c>
      <c r="AL871" s="31" t="str">
        <f t="shared" ca="1" si="39"/>
        <v/>
      </c>
      <c r="AM871" s="31" t="str">
        <f t="shared" ca="1" si="40"/>
        <v/>
      </c>
      <c r="AN871" s="31" t="str">
        <f ca="1">IF(INDEX(Tendina_Brand_per_Settore,SERVIZIO!$A$4)=$AL871,$AM871,"")</f>
        <v/>
      </c>
    </row>
    <row r="872" spans="33:40" x14ac:dyDescent="0.25">
      <c r="AG872" s="31" t="str">
        <f ca="1">IFERROR(IF(SERVIZIO!$A$3=1,IF(GETPIVOTDATA(CONCATENATE(INDEX(Tendina_Indicatori_Grafico,SERVIZIO!$A$1)),$A$1,"Brand",$A872,"Data",DATE(YEAR(INDEX(Tendina_Data,SERVIZIO!$A$2)),MONTH(INDEX(Tendina_Data,SERVIZIO!$A$2)),1),"Settore",$B872)&lt;&gt;"",GETPIVOTDATA(CONCATENATE(INDEX(Tendina_Indicatori_Grafico,SERVIZIO!$A$1)),$A$1,"Brand",$A872,"Data",DATE(YEAR(INDEX(Tendina_Data,SERVIZIO!$A$2)),MONTH(INDEX(Tendina_Data,SERVIZIO!$A$2)),1),"Settore",$B872),""),IF(AND(GETPIVOTDATA(CONCATENATE(INDEX(Tendina_Indicatori_Grafico,SERVIZIO!$A$1)),$A$1,"Brand",$A872,"Data",DATE(YEAR(INDEX(Tendina_Data,SERVIZIO!$A$2)),MONTH(INDEX(Tendina_Data,SERVIZIO!$A$2)),1),"Settore",INDEX(Tendina_Settori,SERVIZIO!$A$3))&lt;&gt;"",INDEX(Tendina_Settori,SERVIZIO!$A$3)=$B872)=TRUE,GETPIVOTDATA(CONCATENATE(INDEX(Tendina_Indicatori_Grafico,SERVIZIO!$A$1)),$A$1,"Brand",$A872,"Data",DATE(YEAR(INDEX(Tendina_Data,SERVIZIO!$A$2)),MONTH(INDEX(Tendina_Data,SERVIZIO!$A$2)),1),"Settore",INDEX(Tendina_Settori,SERVIZIO!$A$3)),"")),"")</f>
        <v/>
      </c>
      <c r="AH872" s="31" t="str">
        <f ca="1">IF(AG872&lt;&gt;"",AG872-(COUNTIF($AG$4:AG872,AG872)/10000),"")</f>
        <v/>
      </c>
      <c r="AI872" s="31" t="str">
        <f t="shared" ca="1" si="41"/>
        <v/>
      </c>
      <c r="AJ872" s="31"/>
      <c r="AK872" s="31">
        <v>869</v>
      </c>
      <c r="AL872" s="31" t="str">
        <f t="shared" ca="1" si="39"/>
        <v/>
      </c>
      <c r="AM872" s="31" t="str">
        <f t="shared" ca="1" si="40"/>
        <v/>
      </c>
      <c r="AN872" s="31" t="str">
        <f ca="1">IF(INDEX(Tendina_Brand_per_Settore,SERVIZIO!$A$4)=$AL872,$AM872,"")</f>
        <v/>
      </c>
    </row>
    <row r="873" spans="33:40" x14ac:dyDescent="0.25">
      <c r="AG873" s="31" t="str">
        <f ca="1">IFERROR(IF(SERVIZIO!$A$3=1,IF(GETPIVOTDATA(CONCATENATE(INDEX(Tendina_Indicatori_Grafico,SERVIZIO!$A$1)),$A$1,"Brand",$A873,"Data",DATE(YEAR(INDEX(Tendina_Data,SERVIZIO!$A$2)),MONTH(INDEX(Tendina_Data,SERVIZIO!$A$2)),1),"Settore",$B873)&lt;&gt;"",GETPIVOTDATA(CONCATENATE(INDEX(Tendina_Indicatori_Grafico,SERVIZIO!$A$1)),$A$1,"Brand",$A873,"Data",DATE(YEAR(INDEX(Tendina_Data,SERVIZIO!$A$2)),MONTH(INDEX(Tendina_Data,SERVIZIO!$A$2)),1),"Settore",$B873),""),IF(AND(GETPIVOTDATA(CONCATENATE(INDEX(Tendina_Indicatori_Grafico,SERVIZIO!$A$1)),$A$1,"Brand",$A873,"Data",DATE(YEAR(INDEX(Tendina_Data,SERVIZIO!$A$2)),MONTH(INDEX(Tendina_Data,SERVIZIO!$A$2)),1),"Settore",INDEX(Tendina_Settori,SERVIZIO!$A$3))&lt;&gt;"",INDEX(Tendina_Settori,SERVIZIO!$A$3)=$B873)=TRUE,GETPIVOTDATA(CONCATENATE(INDEX(Tendina_Indicatori_Grafico,SERVIZIO!$A$1)),$A$1,"Brand",$A873,"Data",DATE(YEAR(INDEX(Tendina_Data,SERVIZIO!$A$2)),MONTH(INDEX(Tendina_Data,SERVIZIO!$A$2)),1),"Settore",INDEX(Tendina_Settori,SERVIZIO!$A$3)),"")),"")</f>
        <v/>
      </c>
      <c r="AH873" s="31" t="str">
        <f ca="1">IF(AG873&lt;&gt;"",AG873-(COUNTIF($AG$4:AG873,AG873)/10000),"")</f>
        <v/>
      </c>
      <c r="AI873" s="31" t="str">
        <f t="shared" ca="1" si="41"/>
        <v/>
      </c>
      <c r="AJ873" s="31"/>
      <c r="AK873" s="31">
        <v>870</v>
      </c>
      <c r="AL873" s="31" t="str">
        <f t="shared" ca="1" si="39"/>
        <v/>
      </c>
      <c r="AM873" s="31" t="str">
        <f t="shared" ca="1" si="40"/>
        <v/>
      </c>
      <c r="AN873" s="31" t="str">
        <f ca="1">IF(INDEX(Tendina_Brand_per_Settore,SERVIZIO!$A$4)=$AL873,$AM873,"")</f>
        <v/>
      </c>
    </row>
    <row r="874" spans="33:40" x14ac:dyDescent="0.25">
      <c r="AG874" s="31" t="str">
        <f ca="1">IFERROR(IF(SERVIZIO!$A$3=1,IF(GETPIVOTDATA(CONCATENATE(INDEX(Tendina_Indicatori_Grafico,SERVIZIO!$A$1)),$A$1,"Brand",$A874,"Data",DATE(YEAR(INDEX(Tendina_Data,SERVIZIO!$A$2)),MONTH(INDEX(Tendina_Data,SERVIZIO!$A$2)),1),"Settore",$B874)&lt;&gt;"",GETPIVOTDATA(CONCATENATE(INDEX(Tendina_Indicatori_Grafico,SERVIZIO!$A$1)),$A$1,"Brand",$A874,"Data",DATE(YEAR(INDEX(Tendina_Data,SERVIZIO!$A$2)),MONTH(INDEX(Tendina_Data,SERVIZIO!$A$2)),1),"Settore",$B874),""),IF(AND(GETPIVOTDATA(CONCATENATE(INDEX(Tendina_Indicatori_Grafico,SERVIZIO!$A$1)),$A$1,"Brand",$A874,"Data",DATE(YEAR(INDEX(Tendina_Data,SERVIZIO!$A$2)),MONTH(INDEX(Tendina_Data,SERVIZIO!$A$2)),1),"Settore",INDEX(Tendina_Settori,SERVIZIO!$A$3))&lt;&gt;"",INDEX(Tendina_Settori,SERVIZIO!$A$3)=$B874)=TRUE,GETPIVOTDATA(CONCATENATE(INDEX(Tendina_Indicatori_Grafico,SERVIZIO!$A$1)),$A$1,"Brand",$A874,"Data",DATE(YEAR(INDEX(Tendina_Data,SERVIZIO!$A$2)),MONTH(INDEX(Tendina_Data,SERVIZIO!$A$2)),1),"Settore",INDEX(Tendina_Settori,SERVIZIO!$A$3)),"")),"")</f>
        <v/>
      </c>
      <c r="AH874" s="31" t="str">
        <f ca="1">IF(AG874&lt;&gt;"",AG874-(COUNTIF($AG$4:AG874,AG874)/10000),"")</f>
        <v/>
      </c>
      <c r="AI874" s="31" t="str">
        <f t="shared" ca="1" si="41"/>
        <v/>
      </c>
      <c r="AJ874" s="31"/>
      <c r="AK874" s="31">
        <v>871</v>
      </c>
      <c r="AL874" s="31" t="str">
        <f t="shared" ca="1" si="39"/>
        <v/>
      </c>
      <c r="AM874" s="31" t="str">
        <f t="shared" ca="1" si="40"/>
        <v/>
      </c>
      <c r="AN874" s="31" t="str">
        <f ca="1">IF(INDEX(Tendina_Brand_per_Settore,SERVIZIO!$A$4)=$AL874,$AM874,"")</f>
        <v/>
      </c>
    </row>
    <row r="875" spans="33:40" x14ac:dyDescent="0.25">
      <c r="AG875" s="31" t="str">
        <f ca="1">IFERROR(IF(SERVIZIO!$A$3=1,IF(GETPIVOTDATA(CONCATENATE(INDEX(Tendina_Indicatori_Grafico,SERVIZIO!$A$1)),$A$1,"Brand",$A875,"Data",DATE(YEAR(INDEX(Tendina_Data,SERVIZIO!$A$2)),MONTH(INDEX(Tendina_Data,SERVIZIO!$A$2)),1),"Settore",$B875)&lt;&gt;"",GETPIVOTDATA(CONCATENATE(INDEX(Tendina_Indicatori_Grafico,SERVIZIO!$A$1)),$A$1,"Brand",$A875,"Data",DATE(YEAR(INDEX(Tendina_Data,SERVIZIO!$A$2)),MONTH(INDEX(Tendina_Data,SERVIZIO!$A$2)),1),"Settore",$B875),""),IF(AND(GETPIVOTDATA(CONCATENATE(INDEX(Tendina_Indicatori_Grafico,SERVIZIO!$A$1)),$A$1,"Brand",$A875,"Data",DATE(YEAR(INDEX(Tendina_Data,SERVIZIO!$A$2)),MONTH(INDEX(Tendina_Data,SERVIZIO!$A$2)),1),"Settore",INDEX(Tendina_Settori,SERVIZIO!$A$3))&lt;&gt;"",INDEX(Tendina_Settori,SERVIZIO!$A$3)=$B875)=TRUE,GETPIVOTDATA(CONCATENATE(INDEX(Tendina_Indicatori_Grafico,SERVIZIO!$A$1)),$A$1,"Brand",$A875,"Data",DATE(YEAR(INDEX(Tendina_Data,SERVIZIO!$A$2)),MONTH(INDEX(Tendina_Data,SERVIZIO!$A$2)),1),"Settore",INDEX(Tendina_Settori,SERVIZIO!$A$3)),"")),"")</f>
        <v/>
      </c>
      <c r="AH875" s="31" t="str">
        <f ca="1">IF(AG875&lt;&gt;"",AG875-(COUNTIF($AG$4:AG875,AG875)/10000),"")</f>
        <v/>
      </c>
      <c r="AI875" s="31" t="str">
        <f t="shared" ca="1" si="41"/>
        <v/>
      </c>
      <c r="AJ875" s="31"/>
      <c r="AK875" s="31">
        <v>872</v>
      </c>
      <c r="AL875" s="31" t="str">
        <f t="shared" ca="1" si="39"/>
        <v/>
      </c>
      <c r="AM875" s="31" t="str">
        <f t="shared" ca="1" si="40"/>
        <v/>
      </c>
      <c r="AN875" s="31" t="str">
        <f ca="1">IF(INDEX(Tendina_Brand_per_Settore,SERVIZIO!$A$4)=$AL875,$AM875,"")</f>
        <v/>
      </c>
    </row>
    <row r="876" spans="33:40" x14ac:dyDescent="0.25">
      <c r="AG876" s="31" t="str">
        <f ca="1">IFERROR(IF(SERVIZIO!$A$3=1,IF(GETPIVOTDATA(CONCATENATE(INDEX(Tendina_Indicatori_Grafico,SERVIZIO!$A$1)),$A$1,"Brand",$A876,"Data",DATE(YEAR(INDEX(Tendina_Data,SERVIZIO!$A$2)),MONTH(INDEX(Tendina_Data,SERVIZIO!$A$2)),1),"Settore",$B876)&lt;&gt;"",GETPIVOTDATA(CONCATENATE(INDEX(Tendina_Indicatori_Grafico,SERVIZIO!$A$1)),$A$1,"Brand",$A876,"Data",DATE(YEAR(INDEX(Tendina_Data,SERVIZIO!$A$2)),MONTH(INDEX(Tendina_Data,SERVIZIO!$A$2)),1),"Settore",$B876),""),IF(AND(GETPIVOTDATA(CONCATENATE(INDEX(Tendina_Indicatori_Grafico,SERVIZIO!$A$1)),$A$1,"Brand",$A876,"Data",DATE(YEAR(INDEX(Tendina_Data,SERVIZIO!$A$2)),MONTH(INDEX(Tendina_Data,SERVIZIO!$A$2)),1),"Settore",INDEX(Tendina_Settori,SERVIZIO!$A$3))&lt;&gt;"",INDEX(Tendina_Settori,SERVIZIO!$A$3)=$B876)=TRUE,GETPIVOTDATA(CONCATENATE(INDEX(Tendina_Indicatori_Grafico,SERVIZIO!$A$1)),$A$1,"Brand",$A876,"Data",DATE(YEAR(INDEX(Tendina_Data,SERVIZIO!$A$2)),MONTH(INDEX(Tendina_Data,SERVIZIO!$A$2)),1),"Settore",INDEX(Tendina_Settori,SERVIZIO!$A$3)),"")),"")</f>
        <v/>
      </c>
      <c r="AH876" s="31" t="str">
        <f ca="1">IF(AG876&lt;&gt;"",AG876-(COUNTIF($AG$4:AG876,AG876)/10000),"")</f>
        <v/>
      </c>
      <c r="AI876" s="31" t="str">
        <f t="shared" ca="1" si="41"/>
        <v/>
      </c>
      <c r="AJ876" s="31"/>
      <c r="AK876" s="31">
        <v>873</v>
      </c>
      <c r="AL876" s="31" t="str">
        <f t="shared" ca="1" si="39"/>
        <v/>
      </c>
      <c r="AM876" s="31" t="str">
        <f t="shared" ca="1" si="40"/>
        <v/>
      </c>
      <c r="AN876" s="31" t="str">
        <f ca="1">IF(INDEX(Tendina_Brand_per_Settore,SERVIZIO!$A$4)=$AL876,$AM876,"")</f>
        <v/>
      </c>
    </row>
    <row r="877" spans="33:40" x14ac:dyDescent="0.25">
      <c r="AG877" s="31" t="str">
        <f ca="1">IFERROR(IF(SERVIZIO!$A$3=1,IF(GETPIVOTDATA(CONCATENATE(INDEX(Tendina_Indicatori_Grafico,SERVIZIO!$A$1)),$A$1,"Brand",$A877,"Data",DATE(YEAR(INDEX(Tendina_Data,SERVIZIO!$A$2)),MONTH(INDEX(Tendina_Data,SERVIZIO!$A$2)),1),"Settore",$B877)&lt;&gt;"",GETPIVOTDATA(CONCATENATE(INDEX(Tendina_Indicatori_Grafico,SERVIZIO!$A$1)),$A$1,"Brand",$A877,"Data",DATE(YEAR(INDEX(Tendina_Data,SERVIZIO!$A$2)),MONTH(INDEX(Tendina_Data,SERVIZIO!$A$2)),1),"Settore",$B877),""),IF(AND(GETPIVOTDATA(CONCATENATE(INDEX(Tendina_Indicatori_Grafico,SERVIZIO!$A$1)),$A$1,"Brand",$A877,"Data",DATE(YEAR(INDEX(Tendina_Data,SERVIZIO!$A$2)),MONTH(INDEX(Tendina_Data,SERVIZIO!$A$2)),1),"Settore",INDEX(Tendina_Settori,SERVIZIO!$A$3))&lt;&gt;"",INDEX(Tendina_Settori,SERVIZIO!$A$3)=$B877)=TRUE,GETPIVOTDATA(CONCATENATE(INDEX(Tendina_Indicatori_Grafico,SERVIZIO!$A$1)),$A$1,"Brand",$A877,"Data",DATE(YEAR(INDEX(Tendina_Data,SERVIZIO!$A$2)),MONTH(INDEX(Tendina_Data,SERVIZIO!$A$2)),1),"Settore",INDEX(Tendina_Settori,SERVIZIO!$A$3)),"")),"")</f>
        <v/>
      </c>
      <c r="AH877" s="31" t="str">
        <f ca="1">IF(AG877&lt;&gt;"",AG877-(COUNTIF($AG$4:AG877,AG877)/10000),"")</f>
        <v/>
      </c>
      <c r="AI877" s="31" t="str">
        <f t="shared" ca="1" si="41"/>
        <v/>
      </c>
      <c r="AJ877" s="31"/>
      <c r="AK877" s="31">
        <v>874</v>
      </c>
      <c r="AL877" s="31" t="str">
        <f t="shared" ca="1" si="39"/>
        <v/>
      </c>
      <c r="AM877" s="31" t="str">
        <f t="shared" ca="1" si="40"/>
        <v/>
      </c>
      <c r="AN877" s="31" t="str">
        <f ca="1">IF(INDEX(Tendina_Brand_per_Settore,SERVIZIO!$A$4)=$AL877,$AM877,"")</f>
        <v/>
      </c>
    </row>
    <row r="878" spans="33:40" x14ac:dyDescent="0.25">
      <c r="AG878" s="31" t="str">
        <f ca="1">IFERROR(IF(SERVIZIO!$A$3=1,IF(GETPIVOTDATA(CONCATENATE(INDEX(Tendina_Indicatori_Grafico,SERVIZIO!$A$1)),$A$1,"Brand",$A878,"Data",DATE(YEAR(INDEX(Tendina_Data,SERVIZIO!$A$2)),MONTH(INDEX(Tendina_Data,SERVIZIO!$A$2)),1),"Settore",$B878)&lt;&gt;"",GETPIVOTDATA(CONCATENATE(INDEX(Tendina_Indicatori_Grafico,SERVIZIO!$A$1)),$A$1,"Brand",$A878,"Data",DATE(YEAR(INDEX(Tendina_Data,SERVIZIO!$A$2)),MONTH(INDEX(Tendina_Data,SERVIZIO!$A$2)),1),"Settore",$B878),""),IF(AND(GETPIVOTDATA(CONCATENATE(INDEX(Tendina_Indicatori_Grafico,SERVIZIO!$A$1)),$A$1,"Brand",$A878,"Data",DATE(YEAR(INDEX(Tendina_Data,SERVIZIO!$A$2)),MONTH(INDEX(Tendina_Data,SERVIZIO!$A$2)),1),"Settore",INDEX(Tendina_Settori,SERVIZIO!$A$3))&lt;&gt;"",INDEX(Tendina_Settori,SERVIZIO!$A$3)=$B878)=TRUE,GETPIVOTDATA(CONCATENATE(INDEX(Tendina_Indicatori_Grafico,SERVIZIO!$A$1)),$A$1,"Brand",$A878,"Data",DATE(YEAR(INDEX(Tendina_Data,SERVIZIO!$A$2)),MONTH(INDEX(Tendina_Data,SERVIZIO!$A$2)),1),"Settore",INDEX(Tendina_Settori,SERVIZIO!$A$3)),"")),"")</f>
        <v/>
      </c>
      <c r="AH878" s="31" t="str">
        <f ca="1">IF(AG878&lt;&gt;"",AG878-(COUNTIF($AG$4:AG878,AG878)/10000),"")</f>
        <v/>
      </c>
      <c r="AI878" s="31" t="str">
        <f t="shared" ca="1" si="41"/>
        <v/>
      </c>
      <c r="AJ878" s="31"/>
      <c r="AK878" s="31">
        <v>875</v>
      </c>
      <c r="AL878" s="31" t="str">
        <f t="shared" ca="1" si="39"/>
        <v/>
      </c>
      <c r="AM878" s="31" t="str">
        <f t="shared" ca="1" si="40"/>
        <v/>
      </c>
      <c r="AN878" s="31" t="str">
        <f ca="1">IF(INDEX(Tendina_Brand_per_Settore,SERVIZIO!$A$4)=$AL878,$AM878,"")</f>
        <v/>
      </c>
    </row>
    <row r="879" spans="33:40" x14ac:dyDescent="0.25">
      <c r="AG879" s="31" t="str">
        <f ca="1">IFERROR(IF(SERVIZIO!$A$3=1,IF(GETPIVOTDATA(CONCATENATE(INDEX(Tendina_Indicatori_Grafico,SERVIZIO!$A$1)),$A$1,"Brand",$A879,"Data",DATE(YEAR(INDEX(Tendina_Data,SERVIZIO!$A$2)),MONTH(INDEX(Tendina_Data,SERVIZIO!$A$2)),1),"Settore",$B879)&lt;&gt;"",GETPIVOTDATA(CONCATENATE(INDEX(Tendina_Indicatori_Grafico,SERVIZIO!$A$1)),$A$1,"Brand",$A879,"Data",DATE(YEAR(INDEX(Tendina_Data,SERVIZIO!$A$2)),MONTH(INDEX(Tendina_Data,SERVIZIO!$A$2)),1),"Settore",$B879),""),IF(AND(GETPIVOTDATA(CONCATENATE(INDEX(Tendina_Indicatori_Grafico,SERVIZIO!$A$1)),$A$1,"Brand",$A879,"Data",DATE(YEAR(INDEX(Tendina_Data,SERVIZIO!$A$2)),MONTH(INDEX(Tendina_Data,SERVIZIO!$A$2)),1),"Settore",INDEX(Tendina_Settori,SERVIZIO!$A$3))&lt;&gt;"",INDEX(Tendina_Settori,SERVIZIO!$A$3)=$B879)=TRUE,GETPIVOTDATA(CONCATENATE(INDEX(Tendina_Indicatori_Grafico,SERVIZIO!$A$1)),$A$1,"Brand",$A879,"Data",DATE(YEAR(INDEX(Tendina_Data,SERVIZIO!$A$2)),MONTH(INDEX(Tendina_Data,SERVIZIO!$A$2)),1),"Settore",INDEX(Tendina_Settori,SERVIZIO!$A$3)),"")),"")</f>
        <v/>
      </c>
      <c r="AH879" s="31" t="str">
        <f ca="1">IF(AG879&lt;&gt;"",AG879-(COUNTIF($AG$4:AG879,AG879)/10000),"")</f>
        <v/>
      </c>
      <c r="AI879" s="31" t="str">
        <f t="shared" ca="1" si="41"/>
        <v/>
      </c>
      <c r="AJ879" s="31"/>
      <c r="AK879" s="31">
        <v>876</v>
      </c>
      <c r="AL879" s="31" t="str">
        <f t="shared" ca="1" si="39"/>
        <v/>
      </c>
      <c r="AM879" s="31" t="str">
        <f t="shared" ca="1" si="40"/>
        <v/>
      </c>
      <c r="AN879" s="31" t="str">
        <f ca="1">IF(INDEX(Tendina_Brand_per_Settore,SERVIZIO!$A$4)=$AL879,$AM879,"")</f>
        <v/>
      </c>
    </row>
    <row r="880" spans="33:40" x14ac:dyDescent="0.25">
      <c r="AG880" s="31" t="str">
        <f ca="1">IFERROR(IF(SERVIZIO!$A$3=1,IF(GETPIVOTDATA(CONCATENATE(INDEX(Tendina_Indicatori_Grafico,SERVIZIO!$A$1)),$A$1,"Brand",$A880,"Data",DATE(YEAR(INDEX(Tendina_Data,SERVIZIO!$A$2)),MONTH(INDEX(Tendina_Data,SERVIZIO!$A$2)),1),"Settore",$B880)&lt;&gt;"",GETPIVOTDATA(CONCATENATE(INDEX(Tendina_Indicatori_Grafico,SERVIZIO!$A$1)),$A$1,"Brand",$A880,"Data",DATE(YEAR(INDEX(Tendina_Data,SERVIZIO!$A$2)),MONTH(INDEX(Tendina_Data,SERVIZIO!$A$2)),1),"Settore",$B880),""),IF(AND(GETPIVOTDATA(CONCATENATE(INDEX(Tendina_Indicatori_Grafico,SERVIZIO!$A$1)),$A$1,"Brand",$A880,"Data",DATE(YEAR(INDEX(Tendina_Data,SERVIZIO!$A$2)),MONTH(INDEX(Tendina_Data,SERVIZIO!$A$2)),1),"Settore",INDEX(Tendina_Settori,SERVIZIO!$A$3))&lt;&gt;"",INDEX(Tendina_Settori,SERVIZIO!$A$3)=$B880)=TRUE,GETPIVOTDATA(CONCATENATE(INDEX(Tendina_Indicatori_Grafico,SERVIZIO!$A$1)),$A$1,"Brand",$A880,"Data",DATE(YEAR(INDEX(Tendina_Data,SERVIZIO!$A$2)),MONTH(INDEX(Tendina_Data,SERVIZIO!$A$2)),1),"Settore",INDEX(Tendina_Settori,SERVIZIO!$A$3)),"")),"")</f>
        <v/>
      </c>
      <c r="AH880" s="31" t="str">
        <f ca="1">IF(AG880&lt;&gt;"",AG880-(COUNTIF($AG$4:AG880,AG880)/10000),"")</f>
        <v/>
      </c>
      <c r="AI880" s="31" t="str">
        <f t="shared" ca="1" si="41"/>
        <v/>
      </c>
      <c r="AJ880" s="31"/>
      <c r="AK880" s="31">
        <v>877</v>
      </c>
      <c r="AL880" s="31" t="str">
        <f t="shared" ca="1" si="39"/>
        <v/>
      </c>
      <c r="AM880" s="31" t="str">
        <f t="shared" ca="1" si="40"/>
        <v/>
      </c>
      <c r="AN880" s="31" t="str">
        <f ca="1">IF(INDEX(Tendina_Brand_per_Settore,SERVIZIO!$A$4)=$AL880,$AM880,"")</f>
        <v/>
      </c>
    </row>
    <row r="881" spans="33:40" x14ac:dyDescent="0.25">
      <c r="AG881" s="31" t="str">
        <f ca="1">IFERROR(IF(SERVIZIO!$A$3=1,IF(GETPIVOTDATA(CONCATENATE(INDEX(Tendina_Indicatori_Grafico,SERVIZIO!$A$1)),$A$1,"Brand",$A881,"Data",DATE(YEAR(INDEX(Tendina_Data,SERVIZIO!$A$2)),MONTH(INDEX(Tendina_Data,SERVIZIO!$A$2)),1),"Settore",$B881)&lt;&gt;"",GETPIVOTDATA(CONCATENATE(INDEX(Tendina_Indicatori_Grafico,SERVIZIO!$A$1)),$A$1,"Brand",$A881,"Data",DATE(YEAR(INDEX(Tendina_Data,SERVIZIO!$A$2)),MONTH(INDEX(Tendina_Data,SERVIZIO!$A$2)),1),"Settore",$B881),""),IF(AND(GETPIVOTDATA(CONCATENATE(INDEX(Tendina_Indicatori_Grafico,SERVIZIO!$A$1)),$A$1,"Brand",$A881,"Data",DATE(YEAR(INDEX(Tendina_Data,SERVIZIO!$A$2)),MONTH(INDEX(Tendina_Data,SERVIZIO!$A$2)),1),"Settore",INDEX(Tendina_Settori,SERVIZIO!$A$3))&lt;&gt;"",INDEX(Tendina_Settori,SERVIZIO!$A$3)=$B881)=TRUE,GETPIVOTDATA(CONCATENATE(INDEX(Tendina_Indicatori_Grafico,SERVIZIO!$A$1)),$A$1,"Brand",$A881,"Data",DATE(YEAR(INDEX(Tendina_Data,SERVIZIO!$A$2)),MONTH(INDEX(Tendina_Data,SERVIZIO!$A$2)),1),"Settore",INDEX(Tendina_Settori,SERVIZIO!$A$3)),"")),"")</f>
        <v/>
      </c>
      <c r="AH881" s="31" t="str">
        <f ca="1">IF(AG881&lt;&gt;"",AG881-(COUNTIF($AG$4:AG881,AG881)/10000),"")</f>
        <v/>
      </c>
      <c r="AI881" s="31" t="str">
        <f t="shared" ca="1" si="41"/>
        <v/>
      </c>
      <c r="AJ881" s="31"/>
      <c r="AK881" s="31">
        <v>878</v>
      </c>
      <c r="AL881" s="31" t="str">
        <f t="shared" ca="1" si="39"/>
        <v/>
      </c>
      <c r="AM881" s="31" t="str">
        <f t="shared" ca="1" si="40"/>
        <v/>
      </c>
      <c r="AN881" s="31" t="str">
        <f ca="1">IF(INDEX(Tendina_Brand_per_Settore,SERVIZIO!$A$4)=$AL881,$AM881,"")</f>
        <v/>
      </c>
    </row>
    <row r="882" spans="33:40" x14ac:dyDescent="0.25">
      <c r="AG882" s="31" t="str">
        <f ca="1">IFERROR(IF(SERVIZIO!$A$3=1,IF(GETPIVOTDATA(CONCATENATE(INDEX(Tendina_Indicatori_Grafico,SERVIZIO!$A$1)),$A$1,"Brand",$A882,"Data",DATE(YEAR(INDEX(Tendina_Data,SERVIZIO!$A$2)),MONTH(INDEX(Tendina_Data,SERVIZIO!$A$2)),1),"Settore",$B882)&lt;&gt;"",GETPIVOTDATA(CONCATENATE(INDEX(Tendina_Indicatori_Grafico,SERVIZIO!$A$1)),$A$1,"Brand",$A882,"Data",DATE(YEAR(INDEX(Tendina_Data,SERVIZIO!$A$2)),MONTH(INDEX(Tendina_Data,SERVIZIO!$A$2)),1),"Settore",$B882),""),IF(AND(GETPIVOTDATA(CONCATENATE(INDEX(Tendina_Indicatori_Grafico,SERVIZIO!$A$1)),$A$1,"Brand",$A882,"Data",DATE(YEAR(INDEX(Tendina_Data,SERVIZIO!$A$2)),MONTH(INDEX(Tendina_Data,SERVIZIO!$A$2)),1),"Settore",INDEX(Tendina_Settori,SERVIZIO!$A$3))&lt;&gt;"",INDEX(Tendina_Settori,SERVIZIO!$A$3)=$B882)=TRUE,GETPIVOTDATA(CONCATENATE(INDEX(Tendina_Indicatori_Grafico,SERVIZIO!$A$1)),$A$1,"Brand",$A882,"Data",DATE(YEAR(INDEX(Tendina_Data,SERVIZIO!$A$2)),MONTH(INDEX(Tendina_Data,SERVIZIO!$A$2)),1),"Settore",INDEX(Tendina_Settori,SERVIZIO!$A$3)),"")),"")</f>
        <v/>
      </c>
      <c r="AH882" s="31" t="str">
        <f ca="1">IF(AG882&lt;&gt;"",AG882-(COUNTIF($AG$4:AG882,AG882)/10000),"")</f>
        <v/>
      </c>
      <c r="AI882" s="31" t="str">
        <f t="shared" ca="1" si="41"/>
        <v/>
      </c>
      <c r="AJ882" s="31"/>
      <c r="AK882" s="31">
        <v>879</v>
      </c>
      <c r="AL882" s="31" t="str">
        <f t="shared" ca="1" si="39"/>
        <v/>
      </c>
      <c r="AM882" s="31" t="str">
        <f t="shared" ca="1" si="40"/>
        <v/>
      </c>
      <c r="AN882" s="31" t="str">
        <f ca="1">IF(INDEX(Tendina_Brand_per_Settore,SERVIZIO!$A$4)=$AL882,$AM882,"")</f>
        <v/>
      </c>
    </row>
    <row r="883" spans="33:40" x14ac:dyDescent="0.25">
      <c r="AG883" s="31" t="str">
        <f ca="1">IFERROR(IF(SERVIZIO!$A$3=1,IF(GETPIVOTDATA(CONCATENATE(INDEX(Tendina_Indicatori_Grafico,SERVIZIO!$A$1)),$A$1,"Brand",$A883,"Data",DATE(YEAR(INDEX(Tendina_Data,SERVIZIO!$A$2)),MONTH(INDEX(Tendina_Data,SERVIZIO!$A$2)),1),"Settore",$B883)&lt;&gt;"",GETPIVOTDATA(CONCATENATE(INDEX(Tendina_Indicatori_Grafico,SERVIZIO!$A$1)),$A$1,"Brand",$A883,"Data",DATE(YEAR(INDEX(Tendina_Data,SERVIZIO!$A$2)),MONTH(INDEX(Tendina_Data,SERVIZIO!$A$2)),1),"Settore",$B883),""),IF(AND(GETPIVOTDATA(CONCATENATE(INDEX(Tendina_Indicatori_Grafico,SERVIZIO!$A$1)),$A$1,"Brand",$A883,"Data",DATE(YEAR(INDEX(Tendina_Data,SERVIZIO!$A$2)),MONTH(INDEX(Tendina_Data,SERVIZIO!$A$2)),1),"Settore",INDEX(Tendina_Settori,SERVIZIO!$A$3))&lt;&gt;"",INDEX(Tendina_Settori,SERVIZIO!$A$3)=$B883)=TRUE,GETPIVOTDATA(CONCATENATE(INDEX(Tendina_Indicatori_Grafico,SERVIZIO!$A$1)),$A$1,"Brand",$A883,"Data",DATE(YEAR(INDEX(Tendina_Data,SERVIZIO!$A$2)),MONTH(INDEX(Tendina_Data,SERVIZIO!$A$2)),1),"Settore",INDEX(Tendina_Settori,SERVIZIO!$A$3)),"")),"")</f>
        <v/>
      </c>
      <c r="AH883" s="31" t="str">
        <f ca="1">IF(AG883&lt;&gt;"",AG883-(COUNTIF($AG$4:AG883,AG883)/10000),"")</f>
        <v/>
      </c>
      <c r="AI883" s="31" t="str">
        <f t="shared" ca="1" si="41"/>
        <v/>
      </c>
      <c r="AJ883" s="31"/>
      <c r="AK883" s="31">
        <v>880</v>
      </c>
      <c r="AL883" s="31" t="str">
        <f t="shared" ca="1" si="39"/>
        <v/>
      </c>
      <c r="AM883" s="31" t="str">
        <f t="shared" ca="1" si="40"/>
        <v/>
      </c>
      <c r="AN883" s="31" t="str">
        <f ca="1">IF(INDEX(Tendina_Brand_per_Settore,SERVIZIO!$A$4)=$AL883,$AM883,"")</f>
        <v/>
      </c>
    </row>
    <row r="884" spans="33:40" x14ac:dyDescent="0.25">
      <c r="AG884" s="31" t="str">
        <f ca="1">IFERROR(IF(SERVIZIO!$A$3=1,IF(GETPIVOTDATA(CONCATENATE(INDEX(Tendina_Indicatori_Grafico,SERVIZIO!$A$1)),$A$1,"Brand",$A884,"Data",DATE(YEAR(INDEX(Tendina_Data,SERVIZIO!$A$2)),MONTH(INDEX(Tendina_Data,SERVIZIO!$A$2)),1),"Settore",$B884)&lt;&gt;"",GETPIVOTDATA(CONCATENATE(INDEX(Tendina_Indicatori_Grafico,SERVIZIO!$A$1)),$A$1,"Brand",$A884,"Data",DATE(YEAR(INDEX(Tendina_Data,SERVIZIO!$A$2)),MONTH(INDEX(Tendina_Data,SERVIZIO!$A$2)),1),"Settore",$B884),""),IF(AND(GETPIVOTDATA(CONCATENATE(INDEX(Tendina_Indicatori_Grafico,SERVIZIO!$A$1)),$A$1,"Brand",$A884,"Data",DATE(YEAR(INDEX(Tendina_Data,SERVIZIO!$A$2)),MONTH(INDEX(Tendina_Data,SERVIZIO!$A$2)),1),"Settore",INDEX(Tendina_Settori,SERVIZIO!$A$3))&lt;&gt;"",INDEX(Tendina_Settori,SERVIZIO!$A$3)=$B884)=TRUE,GETPIVOTDATA(CONCATENATE(INDEX(Tendina_Indicatori_Grafico,SERVIZIO!$A$1)),$A$1,"Brand",$A884,"Data",DATE(YEAR(INDEX(Tendina_Data,SERVIZIO!$A$2)),MONTH(INDEX(Tendina_Data,SERVIZIO!$A$2)),1),"Settore",INDEX(Tendina_Settori,SERVIZIO!$A$3)),"")),"")</f>
        <v/>
      </c>
      <c r="AH884" s="31" t="str">
        <f ca="1">IF(AG884&lt;&gt;"",AG884-(COUNTIF($AG$4:AG884,AG884)/10000),"")</f>
        <v/>
      </c>
      <c r="AI884" s="31" t="str">
        <f t="shared" ca="1" si="41"/>
        <v/>
      </c>
      <c r="AJ884" s="31"/>
      <c r="AK884" s="31">
        <v>881</v>
      </c>
      <c r="AL884" s="31" t="str">
        <f t="shared" ca="1" si="39"/>
        <v/>
      </c>
      <c r="AM884" s="31" t="str">
        <f t="shared" ca="1" si="40"/>
        <v/>
      </c>
      <c r="AN884" s="31" t="str">
        <f ca="1">IF(INDEX(Tendina_Brand_per_Settore,SERVIZIO!$A$4)=$AL884,$AM884,"")</f>
        <v/>
      </c>
    </row>
    <row r="885" spans="33:40" x14ac:dyDescent="0.25">
      <c r="AG885" s="31" t="str">
        <f ca="1">IFERROR(IF(SERVIZIO!$A$3=1,IF(GETPIVOTDATA(CONCATENATE(INDEX(Tendina_Indicatori_Grafico,SERVIZIO!$A$1)),$A$1,"Brand",$A885,"Data",DATE(YEAR(INDEX(Tendina_Data,SERVIZIO!$A$2)),MONTH(INDEX(Tendina_Data,SERVIZIO!$A$2)),1),"Settore",$B885)&lt;&gt;"",GETPIVOTDATA(CONCATENATE(INDEX(Tendina_Indicatori_Grafico,SERVIZIO!$A$1)),$A$1,"Brand",$A885,"Data",DATE(YEAR(INDEX(Tendina_Data,SERVIZIO!$A$2)),MONTH(INDEX(Tendina_Data,SERVIZIO!$A$2)),1),"Settore",$B885),""),IF(AND(GETPIVOTDATA(CONCATENATE(INDEX(Tendina_Indicatori_Grafico,SERVIZIO!$A$1)),$A$1,"Brand",$A885,"Data",DATE(YEAR(INDEX(Tendina_Data,SERVIZIO!$A$2)),MONTH(INDEX(Tendina_Data,SERVIZIO!$A$2)),1),"Settore",INDEX(Tendina_Settori,SERVIZIO!$A$3))&lt;&gt;"",INDEX(Tendina_Settori,SERVIZIO!$A$3)=$B885)=TRUE,GETPIVOTDATA(CONCATENATE(INDEX(Tendina_Indicatori_Grafico,SERVIZIO!$A$1)),$A$1,"Brand",$A885,"Data",DATE(YEAR(INDEX(Tendina_Data,SERVIZIO!$A$2)),MONTH(INDEX(Tendina_Data,SERVIZIO!$A$2)),1),"Settore",INDEX(Tendina_Settori,SERVIZIO!$A$3)),"")),"")</f>
        <v/>
      </c>
      <c r="AH885" s="31" t="str">
        <f ca="1">IF(AG885&lt;&gt;"",AG885-(COUNTIF($AG$4:AG885,AG885)/10000),"")</f>
        <v/>
      </c>
      <c r="AI885" s="31" t="str">
        <f t="shared" ca="1" si="41"/>
        <v/>
      </c>
      <c r="AJ885" s="31"/>
      <c r="AK885" s="31">
        <v>882</v>
      </c>
      <c r="AL885" s="31" t="str">
        <f t="shared" ca="1" si="39"/>
        <v/>
      </c>
      <c r="AM885" s="31" t="str">
        <f t="shared" ca="1" si="40"/>
        <v/>
      </c>
      <c r="AN885" s="31" t="str">
        <f ca="1">IF(INDEX(Tendina_Brand_per_Settore,SERVIZIO!$A$4)=$AL885,$AM885,"")</f>
        <v/>
      </c>
    </row>
    <row r="886" spans="33:40" x14ac:dyDescent="0.25">
      <c r="AG886" s="31" t="str">
        <f ca="1">IFERROR(IF(SERVIZIO!$A$3=1,IF(GETPIVOTDATA(CONCATENATE(INDEX(Tendina_Indicatori_Grafico,SERVIZIO!$A$1)),$A$1,"Brand",$A886,"Data",DATE(YEAR(INDEX(Tendina_Data,SERVIZIO!$A$2)),MONTH(INDEX(Tendina_Data,SERVIZIO!$A$2)),1),"Settore",$B886)&lt;&gt;"",GETPIVOTDATA(CONCATENATE(INDEX(Tendina_Indicatori_Grafico,SERVIZIO!$A$1)),$A$1,"Brand",$A886,"Data",DATE(YEAR(INDEX(Tendina_Data,SERVIZIO!$A$2)),MONTH(INDEX(Tendina_Data,SERVIZIO!$A$2)),1),"Settore",$B886),""),IF(AND(GETPIVOTDATA(CONCATENATE(INDEX(Tendina_Indicatori_Grafico,SERVIZIO!$A$1)),$A$1,"Brand",$A886,"Data",DATE(YEAR(INDEX(Tendina_Data,SERVIZIO!$A$2)),MONTH(INDEX(Tendina_Data,SERVIZIO!$A$2)),1),"Settore",INDEX(Tendina_Settori,SERVIZIO!$A$3))&lt;&gt;"",INDEX(Tendina_Settori,SERVIZIO!$A$3)=$B886)=TRUE,GETPIVOTDATA(CONCATENATE(INDEX(Tendina_Indicatori_Grafico,SERVIZIO!$A$1)),$A$1,"Brand",$A886,"Data",DATE(YEAR(INDEX(Tendina_Data,SERVIZIO!$A$2)),MONTH(INDEX(Tendina_Data,SERVIZIO!$A$2)),1),"Settore",INDEX(Tendina_Settori,SERVIZIO!$A$3)),"")),"")</f>
        <v/>
      </c>
      <c r="AH886" s="31" t="str">
        <f ca="1">IF(AG886&lt;&gt;"",AG886-(COUNTIF($AG$4:AG886,AG886)/10000),"")</f>
        <v/>
      </c>
      <c r="AI886" s="31" t="str">
        <f t="shared" ca="1" si="41"/>
        <v/>
      </c>
      <c r="AJ886" s="31"/>
      <c r="AK886" s="31">
        <v>883</v>
      </c>
      <c r="AL886" s="31" t="str">
        <f t="shared" ca="1" si="39"/>
        <v/>
      </c>
      <c r="AM886" s="31" t="str">
        <f t="shared" ca="1" si="40"/>
        <v/>
      </c>
      <c r="AN886" s="31" t="str">
        <f ca="1">IF(INDEX(Tendina_Brand_per_Settore,SERVIZIO!$A$4)=$AL886,$AM886,"")</f>
        <v/>
      </c>
    </row>
    <row r="887" spans="33:40" x14ac:dyDescent="0.25">
      <c r="AG887" s="31" t="str">
        <f ca="1">IFERROR(IF(SERVIZIO!$A$3=1,IF(GETPIVOTDATA(CONCATENATE(INDEX(Tendina_Indicatori_Grafico,SERVIZIO!$A$1)),$A$1,"Brand",$A887,"Data",DATE(YEAR(INDEX(Tendina_Data,SERVIZIO!$A$2)),MONTH(INDEX(Tendina_Data,SERVIZIO!$A$2)),1),"Settore",$B887)&lt;&gt;"",GETPIVOTDATA(CONCATENATE(INDEX(Tendina_Indicatori_Grafico,SERVIZIO!$A$1)),$A$1,"Brand",$A887,"Data",DATE(YEAR(INDEX(Tendina_Data,SERVIZIO!$A$2)),MONTH(INDEX(Tendina_Data,SERVIZIO!$A$2)),1),"Settore",$B887),""),IF(AND(GETPIVOTDATA(CONCATENATE(INDEX(Tendina_Indicatori_Grafico,SERVIZIO!$A$1)),$A$1,"Brand",$A887,"Data",DATE(YEAR(INDEX(Tendina_Data,SERVIZIO!$A$2)),MONTH(INDEX(Tendina_Data,SERVIZIO!$A$2)),1),"Settore",INDEX(Tendina_Settori,SERVIZIO!$A$3))&lt;&gt;"",INDEX(Tendina_Settori,SERVIZIO!$A$3)=$B887)=TRUE,GETPIVOTDATA(CONCATENATE(INDEX(Tendina_Indicatori_Grafico,SERVIZIO!$A$1)),$A$1,"Brand",$A887,"Data",DATE(YEAR(INDEX(Tendina_Data,SERVIZIO!$A$2)),MONTH(INDEX(Tendina_Data,SERVIZIO!$A$2)),1),"Settore",INDEX(Tendina_Settori,SERVIZIO!$A$3)),"")),"")</f>
        <v/>
      </c>
      <c r="AH887" s="31" t="str">
        <f ca="1">IF(AG887&lt;&gt;"",AG887-(COUNTIF($AG$4:AG887,AG887)/10000),"")</f>
        <v/>
      </c>
      <c r="AI887" s="31" t="str">
        <f t="shared" ca="1" si="41"/>
        <v/>
      </c>
      <c r="AJ887" s="31"/>
      <c r="AK887" s="31">
        <v>884</v>
      </c>
      <c r="AL887" s="31" t="str">
        <f t="shared" ca="1" si="39"/>
        <v/>
      </c>
      <c r="AM887" s="31" t="str">
        <f t="shared" ca="1" si="40"/>
        <v/>
      </c>
      <c r="AN887" s="31" t="str">
        <f ca="1">IF(INDEX(Tendina_Brand_per_Settore,SERVIZIO!$A$4)=$AL887,$AM887,"")</f>
        <v/>
      </c>
    </row>
    <row r="888" spans="33:40" x14ac:dyDescent="0.25">
      <c r="AG888" s="31" t="str">
        <f ca="1">IFERROR(IF(SERVIZIO!$A$3=1,IF(GETPIVOTDATA(CONCATENATE(INDEX(Tendina_Indicatori_Grafico,SERVIZIO!$A$1)),$A$1,"Brand",$A888,"Data",DATE(YEAR(INDEX(Tendina_Data,SERVIZIO!$A$2)),MONTH(INDEX(Tendina_Data,SERVIZIO!$A$2)),1),"Settore",$B888)&lt;&gt;"",GETPIVOTDATA(CONCATENATE(INDEX(Tendina_Indicatori_Grafico,SERVIZIO!$A$1)),$A$1,"Brand",$A888,"Data",DATE(YEAR(INDEX(Tendina_Data,SERVIZIO!$A$2)),MONTH(INDEX(Tendina_Data,SERVIZIO!$A$2)),1),"Settore",$B888),""),IF(AND(GETPIVOTDATA(CONCATENATE(INDEX(Tendina_Indicatori_Grafico,SERVIZIO!$A$1)),$A$1,"Brand",$A888,"Data",DATE(YEAR(INDEX(Tendina_Data,SERVIZIO!$A$2)),MONTH(INDEX(Tendina_Data,SERVIZIO!$A$2)),1),"Settore",INDEX(Tendina_Settori,SERVIZIO!$A$3))&lt;&gt;"",INDEX(Tendina_Settori,SERVIZIO!$A$3)=$B888)=TRUE,GETPIVOTDATA(CONCATENATE(INDEX(Tendina_Indicatori_Grafico,SERVIZIO!$A$1)),$A$1,"Brand",$A888,"Data",DATE(YEAR(INDEX(Tendina_Data,SERVIZIO!$A$2)),MONTH(INDEX(Tendina_Data,SERVIZIO!$A$2)),1),"Settore",INDEX(Tendina_Settori,SERVIZIO!$A$3)),"")),"")</f>
        <v/>
      </c>
      <c r="AH888" s="31" t="str">
        <f ca="1">IF(AG888&lt;&gt;"",AG888-(COUNTIF($AG$4:AG888,AG888)/10000),"")</f>
        <v/>
      </c>
      <c r="AI888" s="31" t="str">
        <f t="shared" ca="1" si="41"/>
        <v/>
      </c>
      <c r="AJ888" s="31"/>
      <c r="AK888" s="31">
        <v>885</v>
      </c>
      <c r="AL888" s="31" t="str">
        <f t="shared" ca="1" si="39"/>
        <v/>
      </c>
      <c r="AM888" s="31" t="str">
        <f t="shared" ca="1" si="40"/>
        <v/>
      </c>
      <c r="AN888" s="31" t="str">
        <f ca="1">IF(INDEX(Tendina_Brand_per_Settore,SERVIZIO!$A$4)=$AL888,$AM888,"")</f>
        <v/>
      </c>
    </row>
    <row r="889" spans="33:40" x14ac:dyDescent="0.25">
      <c r="AG889" s="31" t="str">
        <f ca="1">IFERROR(IF(SERVIZIO!$A$3=1,IF(GETPIVOTDATA(CONCATENATE(INDEX(Tendina_Indicatori_Grafico,SERVIZIO!$A$1)),$A$1,"Brand",$A889,"Data",DATE(YEAR(INDEX(Tendina_Data,SERVIZIO!$A$2)),MONTH(INDEX(Tendina_Data,SERVIZIO!$A$2)),1),"Settore",$B889)&lt;&gt;"",GETPIVOTDATA(CONCATENATE(INDEX(Tendina_Indicatori_Grafico,SERVIZIO!$A$1)),$A$1,"Brand",$A889,"Data",DATE(YEAR(INDEX(Tendina_Data,SERVIZIO!$A$2)),MONTH(INDEX(Tendina_Data,SERVIZIO!$A$2)),1),"Settore",$B889),""),IF(AND(GETPIVOTDATA(CONCATENATE(INDEX(Tendina_Indicatori_Grafico,SERVIZIO!$A$1)),$A$1,"Brand",$A889,"Data",DATE(YEAR(INDEX(Tendina_Data,SERVIZIO!$A$2)),MONTH(INDEX(Tendina_Data,SERVIZIO!$A$2)),1),"Settore",INDEX(Tendina_Settori,SERVIZIO!$A$3))&lt;&gt;"",INDEX(Tendina_Settori,SERVIZIO!$A$3)=$B889)=TRUE,GETPIVOTDATA(CONCATENATE(INDEX(Tendina_Indicatori_Grafico,SERVIZIO!$A$1)),$A$1,"Brand",$A889,"Data",DATE(YEAR(INDEX(Tendina_Data,SERVIZIO!$A$2)),MONTH(INDEX(Tendina_Data,SERVIZIO!$A$2)),1),"Settore",INDEX(Tendina_Settori,SERVIZIO!$A$3)),"")),"")</f>
        <v/>
      </c>
      <c r="AH889" s="31" t="str">
        <f ca="1">IF(AG889&lt;&gt;"",AG889-(COUNTIF($AG$4:AG889,AG889)/10000),"")</f>
        <v/>
      </c>
      <c r="AI889" s="31" t="str">
        <f t="shared" ca="1" si="41"/>
        <v/>
      </c>
      <c r="AJ889" s="31"/>
      <c r="AK889" s="31">
        <v>886</v>
      </c>
      <c r="AL889" s="31" t="str">
        <f t="shared" ca="1" si="39"/>
        <v/>
      </c>
      <c r="AM889" s="31" t="str">
        <f t="shared" ca="1" si="40"/>
        <v/>
      </c>
      <c r="AN889" s="31" t="str">
        <f ca="1">IF(INDEX(Tendina_Brand_per_Settore,SERVIZIO!$A$4)=$AL889,$AM889,"")</f>
        <v/>
      </c>
    </row>
    <row r="890" spans="33:40" x14ac:dyDescent="0.25">
      <c r="AG890" s="31" t="str">
        <f ca="1">IFERROR(IF(SERVIZIO!$A$3=1,IF(GETPIVOTDATA(CONCATENATE(INDEX(Tendina_Indicatori_Grafico,SERVIZIO!$A$1)),$A$1,"Brand",$A890,"Data",DATE(YEAR(INDEX(Tendina_Data,SERVIZIO!$A$2)),MONTH(INDEX(Tendina_Data,SERVIZIO!$A$2)),1),"Settore",$B890)&lt;&gt;"",GETPIVOTDATA(CONCATENATE(INDEX(Tendina_Indicatori_Grafico,SERVIZIO!$A$1)),$A$1,"Brand",$A890,"Data",DATE(YEAR(INDEX(Tendina_Data,SERVIZIO!$A$2)),MONTH(INDEX(Tendina_Data,SERVIZIO!$A$2)),1),"Settore",$B890),""),IF(AND(GETPIVOTDATA(CONCATENATE(INDEX(Tendina_Indicatori_Grafico,SERVIZIO!$A$1)),$A$1,"Brand",$A890,"Data",DATE(YEAR(INDEX(Tendina_Data,SERVIZIO!$A$2)),MONTH(INDEX(Tendina_Data,SERVIZIO!$A$2)),1),"Settore",INDEX(Tendina_Settori,SERVIZIO!$A$3))&lt;&gt;"",INDEX(Tendina_Settori,SERVIZIO!$A$3)=$B890)=TRUE,GETPIVOTDATA(CONCATENATE(INDEX(Tendina_Indicatori_Grafico,SERVIZIO!$A$1)),$A$1,"Brand",$A890,"Data",DATE(YEAR(INDEX(Tendina_Data,SERVIZIO!$A$2)),MONTH(INDEX(Tendina_Data,SERVIZIO!$A$2)),1),"Settore",INDEX(Tendina_Settori,SERVIZIO!$A$3)),"")),"")</f>
        <v/>
      </c>
      <c r="AH890" s="31" t="str">
        <f ca="1">IF(AG890&lt;&gt;"",AG890-(COUNTIF($AG$4:AG890,AG890)/10000),"")</f>
        <v/>
      </c>
      <c r="AI890" s="31" t="str">
        <f t="shared" ca="1" si="41"/>
        <v/>
      </c>
      <c r="AJ890" s="31"/>
      <c r="AK890" s="31">
        <v>887</v>
      </c>
      <c r="AL890" s="31" t="str">
        <f t="shared" ca="1" si="39"/>
        <v/>
      </c>
      <c r="AM890" s="31" t="str">
        <f t="shared" ca="1" si="40"/>
        <v/>
      </c>
      <c r="AN890" s="31" t="str">
        <f ca="1">IF(INDEX(Tendina_Brand_per_Settore,SERVIZIO!$A$4)=$AL890,$AM890,"")</f>
        <v/>
      </c>
    </row>
    <row r="891" spans="33:40" x14ac:dyDescent="0.25">
      <c r="AG891" s="31" t="str">
        <f ca="1">IFERROR(IF(SERVIZIO!$A$3=1,IF(GETPIVOTDATA(CONCATENATE(INDEX(Tendina_Indicatori_Grafico,SERVIZIO!$A$1)),$A$1,"Brand",$A891,"Data",DATE(YEAR(INDEX(Tendina_Data,SERVIZIO!$A$2)),MONTH(INDEX(Tendina_Data,SERVIZIO!$A$2)),1),"Settore",$B891)&lt;&gt;"",GETPIVOTDATA(CONCATENATE(INDEX(Tendina_Indicatori_Grafico,SERVIZIO!$A$1)),$A$1,"Brand",$A891,"Data",DATE(YEAR(INDEX(Tendina_Data,SERVIZIO!$A$2)),MONTH(INDEX(Tendina_Data,SERVIZIO!$A$2)),1),"Settore",$B891),""),IF(AND(GETPIVOTDATA(CONCATENATE(INDEX(Tendina_Indicatori_Grafico,SERVIZIO!$A$1)),$A$1,"Brand",$A891,"Data",DATE(YEAR(INDEX(Tendina_Data,SERVIZIO!$A$2)),MONTH(INDEX(Tendina_Data,SERVIZIO!$A$2)),1),"Settore",INDEX(Tendina_Settori,SERVIZIO!$A$3))&lt;&gt;"",INDEX(Tendina_Settori,SERVIZIO!$A$3)=$B891)=TRUE,GETPIVOTDATA(CONCATENATE(INDEX(Tendina_Indicatori_Grafico,SERVIZIO!$A$1)),$A$1,"Brand",$A891,"Data",DATE(YEAR(INDEX(Tendina_Data,SERVIZIO!$A$2)),MONTH(INDEX(Tendina_Data,SERVIZIO!$A$2)),1),"Settore",INDEX(Tendina_Settori,SERVIZIO!$A$3)),"")),"")</f>
        <v/>
      </c>
      <c r="AH891" s="31" t="str">
        <f ca="1">IF(AG891&lt;&gt;"",AG891-(COUNTIF($AG$4:AG891,AG891)/10000),"")</f>
        <v/>
      </c>
      <c r="AI891" s="31" t="str">
        <f t="shared" ca="1" si="41"/>
        <v/>
      </c>
      <c r="AJ891" s="31"/>
      <c r="AK891" s="31">
        <v>888</v>
      </c>
      <c r="AL891" s="31" t="str">
        <f t="shared" ca="1" si="39"/>
        <v/>
      </c>
      <c r="AM891" s="31" t="str">
        <f t="shared" ca="1" si="40"/>
        <v/>
      </c>
      <c r="AN891" s="31" t="str">
        <f ca="1">IF(INDEX(Tendina_Brand_per_Settore,SERVIZIO!$A$4)=$AL891,$AM891,"")</f>
        <v/>
      </c>
    </row>
    <row r="892" spans="33:40" x14ac:dyDescent="0.25">
      <c r="AG892" s="31" t="str">
        <f ca="1">IFERROR(IF(SERVIZIO!$A$3=1,IF(GETPIVOTDATA(CONCATENATE(INDEX(Tendina_Indicatori_Grafico,SERVIZIO!$A$1)),$A$1,"Brand",$A892,"Data",DATE(YEAR(INDEX(Tendina_Data,SERVIZIO!$A$2)),MONTH(INDEX(Tendina_Data,SERVIZIO!$A$2)),1),"Settore",$B892)&lt;&gt;"",GETPIVOTDATA(CONCATENATE(INDEX(Tendina_Indicatori_Grafico,SERVIZIO!$A$1)),$A$1,"Brand",$A892,"Data",DATE(YEAR(INDEX(Tendina_Data,SERVIZIO!$A$2)),MONTH(INDEX(Tendina_Data,SERVIZIO!$A$2)),1),"Settore",$B892),""),IF(AND(GETPIVOTDATA(CONCATENATE(INDEX(Tendina_Indicatori_Grafico,SERVIZIO!$A$1)),$A$1,"Brand",$A892,"Data",DATE(YEAR(INDEX(Tendina_Data,SERVIZIO!$A$2)),MONTH(INDEX(Tendina_Data,SERVIZIO!$A$2)),1),"Settore",INDEX(Tendina_Settori,SERVIZIO!$A$3))&lt;&gt;"",INDEX(Tendina_Settori,SERVIZIO!$A$3)=$B892)=TRUE,GETPIVOTDATA(CONCATENATE(INDEX(Tendina_Indicatori_Grafico,SERVIZIO!$A$1)),$A$1,"Brand",$A892,"Data",DATE(YEAR(INDEX(Tendina_Data,SERVIZIO!$A$2)),MONTH(INDEX(Tendina_Data,SERVIZIO!$A$2)),1),"Settore",INDEX(Tendina_Settori,SERVIZIO!$A$3)),"")),"")</f>
        <v/>
      </c>
      <c r="AH892" s="31" t="str">
        <f ca="1">IF(AG892&lt;&gt;"",AG892-(COUNTIF($AG$4:AG892,AG892)/10000),"")</f>
        <v/>
      </c>
      <c r="AI892" s="31" t="str">
        <f t="shared" ca="1" si="41"/>
        <v/>
      </c>
      <c r="AJ892" s="31"/>
      <c r="AK892" s="31">
        <v>889</v>
      </c>
      <c r="AL892" s="31" t="str">
        <f t="shared" ca="1" si="39"/>
        <v/>
      </c>
      <c r="AM892" s="31" t="str">
        <f t="shared" ca="1" si="40"/>
        <v/>
      </c>
      <c r="AN892" s="31" t="str">
        <f ca="1">IF(INDEX(Tendina_Brand_per_Settore,SERVIZIO!$A$4)=$AL892,$AM892,"")</f>
        <v/>
      </c>
    </row>
    <row r="893" spans="33:40" x14ac:dyDescent="0.25">
      <c r="AG893" s="31" t="str">
        <f ca="1">IFERROR(IF(SERVIZIO!$A$3=1,IF(GETPIVOTDATA(CONCATENATE(INDEX(Tendina_Indicatori_Grafico,SERVIZIO!$A$1)),$A$1,"Brand",$A893,"Data",DATE(YEAR(INDEX(Tendina_Data,SERVIZIO!$A$2)),MONTH(INDEX(Tendina_Data,SERVIZIO!$A$2)),1),"Settore",$B893)&lt;&gt;"",GETPIVOTDATA(CONCATENATE(INDEX(Tendina_Indicatori_Grafico,SERVIZIO!$A$1)),$A$1,"Brand",$A893,"Data",DATE(YEAR(INDEX(Tendina_Data,SERVIZIO!$A$2)),MONTH(INDEX(Tendina_Data,SERVIZIO!$A$2)),1),"Settore",$B893),""),IF(AND(GETPIVOTDATA(CONCATENATE(INDEX(Tendina_Indicatori_Grafico,SERVIZIO!$A$1)),$A$1,"Brand",$A893,"Data",DATE(YEAR(INDEX(Tendina_Data,SERVIZIO!$A$2)),MONTH(INDEX(Tendina_Data,SERVIZIO!$A$2)),1),"Settore",INDEX(Tendina_Settori,SERVIZIO!$A$3))&lt;&gt;"",INDEX(Tendina_Settori,SERVIZIO!$A$3)=$B893)=TRUE,GETPIVOTDATA(CONCATENATE(INDEX(Tendina_Indicatori_Grafico,SERVIZIO!$A$1)),$A$1,"Brand",$A893,"Data",DATE(YEAR(INDEX(Tendina_Data,SERVIZIO!$A$2)),MONTH(INDEX(Tendina_Data,SERVIZIO!$A$2)),1),"Settore",INDEX(Tendina_Settori,SERVIZIO!$A$3)),"")),"")</f>
        <v/>
      </c>
      <c r="AH893" s="31" t="str">
        <f ca="1">IF(AG893&lt;&gt;"",AG893-(COUNTIF($AG$4:AG893,AG893)/10000),"")</f>
        <v/>
      </c>
      <c r="AI893" s="31" t="str">
        <f t="shared" ca="1" si="41"/>
        <v/>
      </c>
      <c r="AJ893" s="31"/>
      <c r="AK893" s="31">
        <v>890</v>
      </c>
      <c r="AL893" s="31" t="str">
        <f t="shared" ca="1" si="39"/>
        <v/>
      </c>
      <c r="AM893" s="31" t="str">
        <f t="shared" ca="1" si="40"/>
        <v/>
      </c>
      <c r="AN893" s="31" t="str">
        <f ca="1">IF(INDEX(Tendina_Brand_per_Settore,SERVIZIO!$A$4)=$AL893,$AM893,"")</f>
        <v/>
      </c>
    </row>
    <row r="894" spans="33:40" x14ac:dyDescent="0.25">
      <c r="AG894" s="31" t="str">
        <f ca="1">IFERROR(IF(SERVIZIO!$A$3=1,IF(GETPIVOTDATA(CONCATENATE(INDEX(Tendina_Indicatori_Grafico,SERVIZIO!$A$1)),$A$1,"Brand",$A894,"Data",DATE(YEAR(INDEX(Tendina_Data,SERVIZIO!$A$2)),MONTH(INDEX(Tendina_Data,SERVIZIO!$A$2)),1),"Settore",$B894)&lt;&gt;"",GETPIVOTDATA(CONCATENATE(INDEX(Tendina_Indicatori_Grafico,SERVIZIO!$A$1)),$A$1,"Brand",$A894,"Data",DATE(YEAR(INDEX(Tendina_Data,SERVIZIO!$A$2)),MONTH(INDEX(Tendina_Data,SERVIZIO!$A$2)),1),"Settore",$B894),""),IF(AND(GETPIVOTDATA(CONCATENATE(INDEX(Tendina_Indicatori_Grafico,SERVIZIO!$A$1)),$A$1,"Brand",$A894,"Data",DATE(YEAR(INDEX(Tendina_Data,SERVIZIO!$A$2)),MONTH(INDEX(Tendina_Data,SERVIZIO!$A$2)),1),"Settore",INDEX(Tendina_Settori,SERVIZIO!$A$3))&lt;&gt;"",INDEX(Tendina_Settori,SERVIZIO!$A$3)=$B894)=TRUE,GETPIVOTDATA(CONCATENATE(INDEX(Tendina_Indicatori_Grafico,SERVIZIO!$A$1)),$A$1,"Brand",$A894,"Data",DATE(YEAR(INDEX(Tendina_Data,SERVIZIO!$A$2)),MONTH(INDEX(Tendina_Data,SERVIZIO!$A$2)),1),"Settore",INDEX(Tendina_Settori,SERVIZIO!$A$3)),"")),"")</f>
        <v/>
      </c>
      <c r="AH894" s="31" t="str">
        <f ca="1">IF(AG894&lt;&gt;"",AG894-(COUNTIF($AG$4:AG894,AG894)/10000),"")</f>
        <v/>
      </c>
      <c r="AI894" s="31" t="str">
        <f t="shared" ca="1" si="41"/>
        <v/>
      </c>
      <c r="AJ894" s="31"/>
      <c r="AK894" s="31">
        <v>891</v>
      </c>
      <c r="AL894" s="31" t="str">
        <f t="shared" ca="1" si="39"/>
        <v/>
      </c>
      <c r="AM894" s="31" t="str">
        <f t="shared" ca="1" si="40"/>
        <v/>
      </c>
      <c r="AN894" s="31" t="str">
        <f ca="1">IF(INDEX(Tendina_Brand_per_Settore,SERVIZIO!$A$4)=$AL894,$AM894,"")</f>
        <v/>
      </c>
    </row>
    <row r="895" spans="33:40" x14ac:dyDescent="0.25">
      <c r="AG895" s="31" t="str">
        <f ca="1">IFERROR(IF(SERVIZIO!$A$3=1,IF(GETPIVOTDATA(CONCATENATE(INDEX(Tendina_Indicatori_Grafico,SERVIZIO!$A$1)),$A$1,"Brand",$A895,"Data",DATE(YEAR(INDEX(Tendina_Data,SERVIZIO!$A$2)),MONTH(INDEX(Tendina_Data,SERVIZIO!$A$2)),1),"Settore",$B895)&lt;&gt;"",GETPIVOTDATA(CONCATENATE(INDEX(Tendina_Indicatori_Grafico,SERVIZIO!$A$1)),$A$1,"Brand",$A895,"Data",DATE(YEAR(INDEX(Tendina_Data,SERVIZIO!$A$2)),MONTH(INDEX(Tendina_Data,SERVIZIO!$A$2)),1),"Settore",$B895),""),IF(AND(GETPIVOTDATA(CONCATENATE(INDEX(Tendina_Indicatori_Grafico,SERVIZIO!$A$1)),$A$1,"Brand",$A895,"Data",DATE(YEAR(INDEX(Tendina_Data,SERVIZIO!$A$2)),MONTH(INDEX(Tendina_Data,SERVIZIO!$A$2)),1),"Settore",INDEX(Tendina_Settori,SERVIZIO!$A$3))&lt;&gt;"",INDEX(Tendina_Settori,SERVIZIO!$A$3)=$B895)=TRUE,GETPIVOTDATA(CONCATENATE(INDEX(Tendina_Indicatori_Grafico,SERVIZIO!$A$1)),$A$1,"Brand",$A895,"Data",DATE(YEAR(INDEX(Tendina_Data,SERVIZIO!$A$2)),MONTH(INDEX(Tendina_Data,SERVIZIO!$A$2)),1),"Settore",INDEX(Tendina_Settori,SERVIZIO!$A$3)),"")),"")</f>
        <v/>
      </c>
      <c r="AH895" s="31" t="str">
        <f ca="1">IF(AG895&lt;&gt;"",AG895-(COUNTIF($AG$4:AG895,AG895)/10000),"")</f>
        <v/>
      </c>
      <c r="AI895" s="31" t="str">
        <f t="shared" ca="1" si="41"/>
        <v/>
      </c>
      <c r="AJ895" s="31"/>
      <c r="AK895" s="31">
        <v>892</v>
      </c>
      <c r="AL895" s="31" t="str">
        <f t="shared" ca="1" si="39"/>
        <v/>
      </c>
      <c r="AM895" s="31" t="str">
        <f t="shared" ca="1" si="40"/>
        <v/>
      </c>
      <c r="AN895" s="31" t="str">
        <f ca="1">IF(INDEX(Tendina_Brand_per_Settore,SERVIZIO!$A$4)=$AL895,$AM895,"")</f>
        <v/>
      </c>
    </row>
    <row r="896" spans="33:40" x14ac:dyDescent="0.25">
      <c r="AG896" s="31" t="str">
        <f ca="1">IFERROR(IF(SERVIZIO!$A$3=1,IF(GETPIVOTDATA(CONCATENATE(INDEX(Tendina_Indicatori_Grafico,SERVIZIO!$A$1)),$A$1,"Brand",$A896,"Data",DATE(YEAR(INDEX(Tendina_Data,SERVIZIO!$A$2)),MONTH(INDEX(Tendina_Data,SERVIZIO!$A$2)),1),"Settore",$B896)&lt;&gt;"",GETPIVOTDATA(CONCATENATE(INDEX(Tendina_Indicatori_Grafico,SERVIZIO!$A$1)),$A$1,"Brand",$A896,"Data",DATE(YEAR(INDEX(Tendina_Data,SERVIZIO!$A$2)),MONTH(INDEX(Tendina_Data,SERVIZIO!$A$2)),1),"Settore",$B896),""),IF(AND(GETPIVOTDATA(CONCATENATE(INDEX(Tendina_Indicatori_Grafico,SERVIZIO!$A$1)),$A$1,"Brand",$A896,"Data",DATE(YEAR(INDEX(Tendina_Data,SERVIZIO!$A$2)),MONTH(INDEX(Tendina_Data,SERVIZIO!$A$2)),1),"Settore",INDEX(Tendina_Settori,SERVIZIO!$A$3))&lt;&gt;"",INDEX(Tendina_Settori,SERVIZIO!$A$3)=$B896)=TRUE,GETPIVOTDATA(CONCATENATE(INDEX(Tendina_Indicatori_Grafico,SERVIZIO!$A$1)),$A$1,"Brand",$A896,"Data",DATE(YEAR(INDEX(Tendina_Data,SERVIZIO!$A$2)),MONTH(INDEX(Tendina_Data,SERVIZIO!$A$2)),1),"Settore",INDEX(Tendina_Settori,SERVIZIO!$A$3)),"")),"")</f>
        <v/>
      </c>
      <c r="AH896" s="31" t="str">
        <f ca="1">IF(AG896&lt;&gt;"",AG896-(COUNTIF($AG$4:AG896,AG896)/10000),"")</f>
        <v/>
      </c>
      <c r="AI896" s="31" t="str">
        <f t="shared" ca="1" si="41"/>
        <v/>
      </c>
      <c r="AJ896" s="31"/>
      <c r="AK896" s="31">
        <v>893</v>
      </c>
      <c r="AL896" s="31" t="str">
        <f t="shared" ca="1" si="39"/>
        <v/>
      </c>
      <c r="AM896" s="31" t="str">
        <f t="shared" ca="1" si="40"/>
        <v/>
      </c>
      <c r="AN896" s="31" t="str">
        <f ca="1">IF(INDEX(Tendina_Brand_per_Settore,SERVIZIO!$A$4)=$AL896,$AM896,"")</f>
        <v/>
      </c>
    </row>
    <row r="897" spans="33:40" x14ac:dyDescent="0.25">
      <c r="AG897" s="31" t="str">
        <f ca="1">IFERROR(IF(SERVIZIO!$A$3=1,IF(GETPIVOTDATA(CONCATENATE(INDEX(Tendina_Indicatori_Grafico,SERVIZIO!$A$1)),$A$1,"Brand",$A897,"Data",DATE(YEAR(INDEX(Tendina_Data,SERVIZIO!$A$2)),MONTH(INDEX(Tendina_Data,SERVIZIO!$A$2)),1),"Settore",$B897)&lt;&gt;"",GETPIVOTDATA(CONCATENATE(INDEX(Tendina_Indicatori_Grafico,SERVIZIO!$A$1)),$A$1,"Brand",$A897,"Data",DATE(YEAR(INDEX(Tendina_Data,SERVIZIO!$A$2)),MONTH(INDEX(Tendina_Data,SERVIZIO!$A$2)),1),"Settore",$B897),""),IF(AND(GETPIVOTDATA(CONCATENATE(INDEX(Tendina_Indicatori_Grafico,SERVIZIO!$A$1)),$A$1,"Brand",$A897,"Data",DATE(YEAR(INDEX(Tendina_Data,SERVIZIO!$A$2)),MONTH(INDEX(Tendina_Data,SERVIZIO!$A$2)),1),"Settore",INDEX(Tendina_Settori,SERVIZIO!$A$3))&lt;&gt;"",INDEX(Tendina_Settori,SERVIZIO!$A$3)=$B897)=TRUE,GETPIVOTDATA(CONCATENATE(INDEX(Tendina_Indicatori_Grafico,SERVIZIO!$A$1)),$A$1,"Brand",$A897,"Data",DATE(YEAR(INDEX(Tendina_Data,SERVIZIO!$A$2)),MONTH(INDEX(Tendina_Data,SERVIZIO!$A$2)),1),"Settore",INDEX(Tendina_Settori,SERVIZIO!$A$3)),"")),"")</f>
        <v/>
      </c>
      <c r="AH897" s="31" t="str">
        <f ca="1">IF(AG897&lt;&gt;"",AG897-(COUNTIF($AG$4:AG897,AG897)/10000),"")</f>
        <v/>
      </c>
      <c r="AI897" s="31" t="str">
        <f t="shared" ca="1" si="41"/>
        <v/>
      </c>
      <c r="AJ897" s="31"/>
      <c r="AK897" s="31">
        <v>894</v>
      </c>
      <c r="AL897" s="31" t="str">
        <f t="shared" ca="1" si="39"/>
        <v/>
      </c>
      <c r="AM897" s="31" t="str">
        <f t="shared" ca="1" si="40"/>
        <v/>
      </c>
      <c r="AN897" s="31" t="str">
        <f ca="1">IF(INDEX(Tendina_Brand_per_Settore,SERVIZIO!$A$4)=$AL897,$AM897,"")</f>
        <v/>
      </c>
    </row>
    <row r="898" spans="33:40" x14ac:dyDescent="0.25">
      <c r="AG898" s="31" t="str">
        <f ca="1">IFERROR(IF(SERVIZIO!$A$3=1,IF(GETPIVOTDATA(CONCATENATE(INDEX(Tendina_Indicatori_Grafico,SERVIZIO!$A$1)),$A$1,"Brand",$A898,"Data",DATE(YEAR(INDEX(Tendina_Data,SERVIZIO!$A$2)),MONTH(INDEX(Tendina_Data,SERVIZIO!$A$2)),1),"Settore",$B898)&lt;&gt;"",GETPIVOTDATA(CONCATENATE(INDEX(Tendina_Indicatori_Grafico,SERVIZIO!$A$1)),$A$1,"Brand",$A898,"Data",DATE(YEAR(INDEX(Tendina_Data,SERVIZIO!$A$2)),MONTH(INDEX(Tendina_Data,SERVIZIO!$A$2)),1),"Settore",$B898),""),IF(AND(GETPIVOTDATA(CONCATENATE(INDEX(Tendina_Indicatori_Grafico,SERVIZIO!$A$1)),$A$1,"Brand",$A898,"Data",DATE(YEAR(INDEX(Tendina_Data,SERVIZIO!$A$2)),MONTH(INDEX(Tendina_Data,SERVIZIO!$A$2)),1),"Settore",INDEX(Tendina_Settori,SERVIZIO!$A$3))&lt;&gt;"",INDEX(Tendina_Settori,SERVIZIO!$A$3)=$B898)=TRUE,GETPIVOTDATA(CONCATENATE(INDEX(Tendina_Indicatori_Grafico,SERVIZIO!$A$1)),$A$1,"Brand",$A898,"Data",DATE(YEAR(INDEX(Tendina_Data,SERVIZIO!$A$2)),MONTH(INDEX(Tendina_Data,SERVIZIO!$A$2)),1),"Settore",INDEX(Tendina_Settori,SERVIZIO!$A$3)),"")),"")</f>
        <v/>
      </c>
      <c r="AH898" s="31" t="str">
        <f ca="1">IF(AG898&lt;&gt;"",AG898-(COUNTIF($AG$4:AG898,AG898)/10000),"")</f>
        <v/>
      </c>
      <c r="AI898" s="31" t="str">
        <f t="shared" ca="1" si="41"/>
        <v/>
      </c>
      <c r="AJ898" s="31"/>
      <c r="AK898" s="31">
        <v>895</v>
      </c>
      <c r="AL898" s="31" t="str">
        <f t="shared" ca="1" si="39"/>
        <v/>
      </c>
      <c r="AM898" s="31" t="str">
        <f t="shared" ca="1" si="40"/>
        <v/>
      </c>
      <c r="AN898" s="31" t="str">
        <f ca="1">IF(INDEX(Tendina_Brand_per_Settore,SERVIZIO!$A$4)=$AL898,$AM898,"")</f>
        <v/>
      </c>
    </row>
    <row r="899" spans="33:40" x14ac:dyDescent="0.25">
      <c r="AG899" s="31" t="str">
        <f ca="1">IFERROR(IF(SERVIZIO!$A$3=1,IF(GETPIVOTDATA(CONCATENATE(INDEX(Tendina_Indicatori_Grafico,SERVIZIO!$A$1)),$A$1,"Brand",$A899,"Data",DATE(YEAR(INDEX(Tendina_Data,SERVIZIO!$A$2)),MONTH(INDEX(Tendina_Data,SERVIZIO!$A$2)),1),"Settore",$B899)&lt;&gt;"",GETPIVOTDATA(CONCATENATE(INDEX(Tendina_Indicatori_Grafico,SERVIZIO!$A$1)),$A$1,"Brand",$A899,"Data",DATE(YEAR(INDEX(Tendina_Data,SERVIZIO!$A$2)),MONTH(INDEX(Tendina_Data,SERVIZIO!$A$2)),1),"Settore",$B899),""),IF(AND(GETPIVOTDATA(CONCATENATE(INDEX(Tendina_Indicatori_Grafico,SERVIZIO!$A$1)),$A$1,"Brand",$A899,"Data",DATE(YEAR(INDEX(Tendina_Data,SERVIZIO!$A$2)),MONTH(INDEX(Tendina_Data,SERVIZIO!$A$2)),1),"Settore",INDEX(Tendina_Settori,SERVIZIO!$A$3))&lt;&gt;"",INDEX(Tendina_Settori,SERVIZIO!$A$3)=$B899)=TRUE,GETPIVOTDATA(CONCATENATE(INDEX(Tendina_Indicatori_Grafico,SERVIZIO!$A$1)),$A$1,"Brand",$A899,"Data",DATE(YEAR(INDEX(Tendina_Data,SERVIZIO!$A$2)),MONTH(INDEX(Tendina_Data,SERVIZIO!$A$2)),1),"Settore",INDEX(Tendina_Settori,SERVIZIO!$A$3)),"")),"")</f>
        <v/>
      </c>
      <c r="AH899" s="31" t="str">
        <f ca="1">IF(AG899&lt;&gt;"",AG899-(COUNTIF($AG$4:AG899,AG899)/10000),"")</f>
        <v/>
      </c>
      <c r="AI899" s="31" t="str">
        <f t="shared" ca="1" si="41"/>
        <v/>
      </c>
      <c r="AJ899" s="31"/>
      <c r="AK899" s="31">
        <v>896</v>
      </c>
      <c r="AL899" s="31" t="str">
        <f t="shared" ca="1" si="39"/>
        <v/>
      </c>
      <c r="AM899" s="31" t="str">
        <f t="shared" ca="1" si="40"/>
        <v/>
      </c>
      <c r="AN899" s="31" t="str">
        <f ca="1">IF(INDEX(Tendina_Brand_per_Settore,SERVIZIO!$A$4)=$AL899,$AM899,"")</f>
        <v/>
      </c>
    </row>
    <row r="900" spans="33:40" x14ac:dyDescent="0.25">
      <c r="AG900" s="31" t="str">
        <f ca="1">IFERROR(IF(SERVIZIO!$A$3=1,IF(GETPIVOTDATA(CONCATENATE(INDEX(Tendina_Indicatori_Grafico,SERVIZIO!$A$1)),$A$1,"Brand",$A900,"Data",DATE(YEAR(INDEX(Tendina_Data,SERVIZIO!$A$2)),MONTH(INDEX(Tendina_Data,SERVIZIO!$A$2)),1),"Settore",$B900)&lt;&gt;"",GETPIVOTDATA(CONCATENATE(INDEX(Tendina_Indicatori_Grafico,SERVIZIO!$A$1)),$A$1,"Brand",$A900,"Data",DATE(YEAR(INDEX(Tendina_Data,SERVIZIO!$A$2)),MONTH(INDEX(Tendina_Data,SERVIZIO!$A$2)),1),"Settore",$B900),""),IF(AND(GETPIVOTDATA(CONCATENATE(INDEX(Tendina_Indicatori_Grafico,SERVIZIO!$A$1)),$A$1,"Brand",$A900,"Data",DATE(YEAR(INDEX(Tendina_Data,SERVIZIO!$A$2)),MONTH(INDEX(Tendina_Data,SERVIZIO!$A$2)),1),"Settore",INDEX(Tendina_Settori,SERVIZIO!$A$3))&lt;&gt;"",INDEX(Tendina_Settori,SERVIZIO!$A$3)=$B900)=TRUE,GETPIVOTDATA(CONCATENATE(INDEX(Tendina_Indicatori_Grafico,SERVIZIO!$A$1)),$A$1,"Brand",$A900,"Data",DATE(YEAR(INDEX(Tendina_Data,SERVIZIO!$A$2)),MONTH(INDEX(Tendina_Data,SERVIZIO!$A$2)),1),"Settore",INDEX(Tendina_Settori,SERVIZIO!$A$3)),"")),"")</f>
        <v/>
      </c>
      <c r="AH900" s="31" t="str">
        <f ca="1">IF(AG900&lt;&gt;"",AG900-(COUNTIF($AG$4:AG900,AG900)/10000),"")</f>
        <v/>
      </c>
      <c r="AI900" s="31" t="str">
        <f t="shared" ca="1" si="41"/>
        <v/>
      </c>
      <c r="AJ900" s="31"/>
      <c r="AK900" s="31">
        <v>897</v>
      </c>
      <c r="AL900" s="31" t="str">
        <f t="shared" ref="AL900:AL963" ca="1" si="42">IFERROR(INDEX($A$3:$A$1002,MATCH($AK900,$AI$3:$AI$1002,0)),"")</f>
        <v/>
      </c>
      <c r="AM900" s="31" t="str">
        <f t="shared" ref="AM900:AM963" ca="1" si="43">IFERROR(INDEX($AG$3:$AG$1002,MATCH($AK900,$AI$3:$AI$1002,0)),"")</f>
        <v/>
      </c>
      <c r="AN900" s="31" t="str">
        <f ca="1">IF(INDEX(Tendina_Brand_per_Settore,SERVIZIO!$A$4)=$AL900,$AM900,"")</f>
        <v/>
      </c>
    </row>
    <row r="901" spans="33:40" x14ac:dyDescent="0.25">
      <c r="AG901" s="31" t="str">
        <f ca="1">IFERROR(IF(SERVIZIO!$A$3=1,IF(GETPIVOTDATA(CONCATENATE(INDEX(Tendina_Indicatori_Grafico,SERVIZIO!$A$1)),$A$1,"Brand",$A901,"Data",DATE(YEAR(INDEX(Tendina_Data,SERVIZIO!$A$2)),MONTH(INDEX(Tendina_Data,SERVIZIO!$A$2)),1),"Settore",$B901)&lt;&gt;"",GETPIVOTDATA(CONCATENATE(INDEX(Tendina_Indicatori_Grafico,SERVIZIO!$A$1)),$A$1,"Brand",$A901,"Data",DATE(YEAR(INDEX(Tendina_Data,SERVIZIO!$A$2)),MONTH(INDEX(Tendina_Data,SERVIZIO!$A$2)),1),"Settore",$B901),""),IF(AND(GETPIVOTDATA(CONCATENATE(INDEX(Tendina_Indicatori_Grafico,SERVIZIO!$A$1)),$A$1,"Brand",$A901,"Data",DATE(YEAR(INDEX(Tendina_Data,SERVIZIO!$A$2)),MONTH(INDEX(Tendina_Data,SERVIZIO!$A$2)),1),"Settore",INDEX(Tendina_Settori,SERVIZIO!$A$3))&lt;&gt;"",INDEX(Tendina_Settori,SERVIZIO!$A$3)=$B901)=TRUE,GETPIVOTDATA(CONCATENATE(INDEX(Tendina_Indicatori_Grafico,SERVIZIO!$A$1)),$A$1,"Brand",$A901,"Data",DATE(YEAR(INDEX(Tendina_Data,SERVIZIO!$A$2)),MONTH(INDEX(Tendina_Data,SERVIZIO!$A$2)),1),"Settore",INDEX(Tendina_Settori,SERVIZIO!$A$3)),"")),"")</f>
        <v/>
      </c>
      <c r="AH901" s="31" t="str">
        <f ca="1">IF(AG901&lt;&gt;"",AG901-(COUNTIF($AG$4:AG901,AG901)/10000),"")</f>
        <v/>
      </c>
      <c r="AI901" s="31" t="str">
        <f t="shared" ref="AI901:AI964" ca="1" si="44">IFERROR(RANK($AH901,$AH$4:$AH$1003),"")</f>
        <v/>
      </c>
      <c r="AJ901" s="31"/>
      <c r="AK901" s="31">
        <v>898</v>
      </c>
      <c r="AL901" s="31" t="str">
        <f t="shared" ca="1" si="42"/>
        <v/>
      </c>
      <c r="AM901" s="31" t="str">
        <f t="shared" ca="1" si="43"/>
        <v/>
      </c>
      <c r="AN901" s="31" t="str">
        <f ca="1">IF(INDEX(Tendina_Brand_per_Settore,SERVIZIO!$A$4)=$AL901,$AM901,"")</f>
        <v/>
      </c>
    </row>
    <row r="902" spans="33:40" x14ac:dyDescent="0.25">
      <c r="AG902" s="31" t="str">
        <f ca="1">IFERROR(IF(SERVIZIO!$A$3=1,IF(GETPIVOTDATA(CONCATENATE(INDEX(Tendina_Indicatori_Grafico,SERVIZIO!$A$1)),$A$1,"Brand",$A902,"Data",DATE(YEAR(INDEX(Tendina_Data,SERVIZIO!$A$2)),MONTH(INDEX(Tendina_Data,SERVIZIO!$A$2)),1),"Settore",$B902)&lt;&gt;"",GETPIVOTDATA(CONCATENATE(INDEX(Tendina_Indicatori_Grafico,SERVIZIO!$A$1)),$A$1,"Brand",$A902,"Data",DATE(YEAR(INDEX(Tendina_Data,SERVIZIO!$A$2)),MONTH(INDEX(Tendina_Data,SERVIZIO!$A$2)),1),"Settore",$B902),""),IF(AND(GETPIVOTDATA(CONCATENATE(INDEX(Tendina_Indicatori_Grafico,SERVIZIO!$A$1)),$A$1,"Brand",$A902,"Data",DATE(YEAR(INDEX(Tendina_Data,SERVIZIO!$A$2)),MONTH(INDEX(Tendina_Data,SERVIZIO!$A$2)),1),"Settore",INDEX(Tendina_Settori,SERVIZIO!$A$3))&lt;&gt;"",INDEX(Tendina_Settori,SERVIZIO!$A$3)=$B902)=TRUE,GETPIVOTDATA(CONCATENATE(INDEX(Tendina_Indicatori_Grafico,SERVIZIO!$A$1)),$A$1,"Brand",$A902,"Data",DATE(YEAR(INDEX(Tendina_Data,SERVIZIO!$A$2)),MONTH(INDEX(Tendina_Data,SERVIZIO!$A$2)),1),"Settore",INDEX(Tendina_Settori,SERVIZIO!$A$3)),"")),"")</f>
        <v/>
      </c>
      <c r="AH902" s="31" t="str">
        <f ca="1">IF(AG902&lt;&gt;"",AG902-(COUNTIF($AG$4:AG902,AG902)/10000),"")</f>
        <v/>
      </c>
      <c r="AI902" s="31" t="str">
        <f t="shared" ca="1" si="44"/>
        <v/>
      </c>
      <c r="AJ902" s="31"/>
      <c r="AK902" s="31">
        <v>899</v>
      </c>
      <c r="AL902" s="31" t="str">
        <f t="shared" ca="1" si="42"/>
        <v/>
      </c>
      <c r="AM902" s="31" t="str">
        <f t="shared" ca="1" si="43"/>
        <v/>
      </c>
      <c r="AN902" s="31" t="str">
        <f ca="1">IF(INDEX(Tendina_Brand_per_Settore,SERVIZIO!$A$4)=$AL902,$AM902,"")</f>
        <v/>
      </c>
    </row>
    <row r="903" spans="33:40" x14ac:dyDescent="0.25">
      <c r="AG903" s="31" t="str">
        <f ca="1">IFERROR(IF(SERVIZIO!$A$3=1,IF(GETPIVOTDATA(CONCATENATE(INDEX(Tendina_Indicatori_Grafico,SERVIZIO!$A$1)),$A$1,"Brand",$A903,"Data",DATE(YEAR(INDEX(Tendina_Data,SERVIZIO!$A$2)),MONTH(INDEX(Tendina_Data,SERVIZIO!$A$2)),1),"Settore",$B903)&lt;&gt;"",GETPIVOTDATA(CONCATENATE(INDEX(Tendina_Indicatori_Grafico,SERVIZIO!$A$1)),$A$1,"Brand",$A903,"Data",DATE(YEAR(INDEX(Tendina_Data,SERVIZIO!$A$2)),MONTH(INDEX(Tendina_Data,SERVIZIO!$A$2)),1),"Settore",$B903),""),IF(AND(GETPIVOTDATA(CONCATENATE(INDEX(Tendina_Indicatori_Grafico,SERVIZIO!$A$1)),$A$1,"Brand",$A903,"Data",DATE(YEAR(INDEX(Tendina_Data,SERVIZIO!$A$2)),MONTH(INDEX(Tendina_Data,SERVIZIO!$A$2)),1),"Settore",INDEX(Tendina_Settori,SERVIZIO!$A$3))&lt;&gt;"",INDEX(Tendina_Settori,SERVIZIO!$A$3)=$B903)=TRUE,GETPIVOTDATA(CONCATENATE(INDEX(Tendina_Indicatori_Grafico,SERVIZIO!$A$1)),$A$1,"Brand",$A903,"Data",DATE(YEAR(INDEX(Tendina_Data,SERVIZIO!$A$2)),MONTH(INDEX(Tendina_Data,SERVIZIO!$A$2)),1),"Settore",INDEX(Tendina_Settori,SERVIZIO!$A$3)),"")),"")</f>
        <v/>
      </c>
      <c r="AH903" s="31" t="str">
        <f ca="1">IF(AG903&lt;&gt;"",AG903-(COUNTIF($AG$4:AG903,AG903)/10000),"")</f>
        <v/>
      </c>
      <c r="AI903" s="31" t="str">
        <f t="shared" ca="1" si="44"/>
        <v/>
      </c>
      <c r="AJ903" s="31"/>
      <c r="AK903" s="31">
        <v>900</v>
      </c>
      <c r="AL903" s="31" t="str">
        <f t="shared" ca="1" si="42"/>
        <v/>
      </c>
      <c r="AM903" s="31" t="str">
        <f t="shared" ca="1" si="43"/>
        <v/>
      </c>
      <c r="AN903" s="31" t="str">
        <f ca="1">IF(INDEX(Tendina_Brand_per_Settore,SERVIZIO!$A$4)=$AL903,$AM903,"")</f>
        <v/>
      </c>
    </row>
    <row r="904" spans="33:40" x14ac:dyDescent="0.25">
      <c r="AG904" s="31" t="str">
        <f ca="1">IFERROR(IF(SERVIZIO!$A$3=1,IF(GETPIVOTDATA(CONCATENATE(INDEX(Tendina_Indicatori_Grafico,SERVIZIO!$A$1)),$A$1,"Brand",$A904,"Data",DATE(YEAR(INDEX(Tendina_Data,SERVIZIO!$A$2)),MONTH(INDEX(Tendina_Data,SERVIZIO!$A$2)),1),"Settore",$B904)&lt;&gt;"",GETPIVOTDATA(CONCATENATE(INDEX(Tendina_Indicatori_Grafico,SERVIZIO!$A$1)),$A$1,"Brand",$A904,"Data",DATE(YEAR(INDEX(Tendina_Data,SERVIZIO!$A$2)),MONTH(INDEX(Tendina_Data,SERVIZIO!$A$2)),1),"Settore",$B904),""),IF(AND(GETPIVOTDATA(CONCATENATE(INDEX(Tendina_Indicatori_Grafico,SERVIZIO!$A$1)),$A$1,"Brand",$A904,"Data",DATE(YEAR(INDEX(Tendina_Data,SERVIZIO!$A$2)),MONTH(INDEX(Tendina_Data,SERVIZIO!$A$2)),1),"Settore",INDEX(Tendina_Settori,SERVIZIO!$A$3))&lt;&gt;"",INDEX(Tendina_Settori,SERVIZIO!$A$3)=$B904)=TRUE,GETPIVOTDATA(CONCATENATE(INDEX(Tendina_Indicatori_Grafico,SERVIZIO!$A$1)),$A$1,"Brand",$A904,"Data",DATE(YEAR(INDEX(Tendina_Data,SERVIZIO!$A$2)),MONTH(INDEX(Tendina_Data,SERVIZIO!$A$2)),1),"Settore",INDEX(Tendina_Settori,SERVIZIO!$A$3)),"")),"")</f>
        <v/>
      </c>
      <c r="AH904" s="31" t="str">
        <f ca="1">IF(AG904&lt;&gt;"",AG904-(COUNTIF($AG$4:AG904,AG904)/10000),"")</f>
        <v/>
      </c>
      <c r="AI904" s="31" t="str">
        <f t="shared" ca="1" si="44"/>
        <v/>
      </c>
      <c r="AJ904" s="31"/>
      <c r="AK904" s="31">
        <v>901</v>
      </c>
      <c r="AL904" s="31" t="str">
        <f t="shared" ca="1" si="42"/>
        <v/>
      </c>
      <c r="AM904" s="31" t="str">
        <f t="shared" ca="1" si="43"/>
        <v/>
      </c>
      <c r="AN904" s="31" t="str">
        <f ca="1">IF(INDEX(Tendina_Brand_per_Settore,SERVIZIO!$A$4)=$AL904,$AM904,"")</f>
        <v/>
      </c>
    </row>
    <row r="905" spans="33:40" x14ac:dyDescent="0.25">
      <c r="AG905" s="31" t="str">
        <f ca="1">IFERROR(IF(SERVIZIO!$A$3=1,IF(GETPIVOTDATA(CONCATENATE(INDEX(Tendina_Indicatori_Grafico,SERVIZIO!$A$1)),$A$1,"Brand",$A905,"Data",DATE(YEAR(INDEX(Tendina_Data,SERVIZIO!$A$2)),MONTH(INDEX(Tendina_Data,SERVIZIO!$A$2)),1),"Settore",$B905)&lt;&gt;"",GETPIVOTDATA(CONCATENATE(INDEX(Tendina_Indicatori_Grafico,SERVIZIO!$A$1)),$A$1,"Brand",$A905,"Data",DATE(YEAR(INDEX(Tendina_Data,SERVIZIO!$A$2)),MONTH(INDEX(Tendina_Data,SERVIZIO!$A$2)),1),"Settore",$B905),""),IF(AND(GETPIVOTDATA(CONCATENATE(INDEX(Tendina_Indicatori_Grafico,SERVIZIO!$A$1)),$A$1,"Brand",$A905,"Data",DATE(YEAR(INDEX(Tendina_Data,SERVIZIO!$A$2)),MONTH(INDEX(Tendina_Data,SERVIZIO!$A$2)),1),"Settore",INDEX(Tendina_Settori,SERVIZIO!$A$3))&lt;&gt;"",INDEX(Tendina_Settori,SERVIZIO!$A$3)=$B905)=TRUE,GETPIVOTDATA(CONCATENATE(INDEX(Tendina_Indicatori_Grafico,SERVIZIO!$A$1)),$A$1,"Brand",$A905,"Data",DATE(YEAR(INDEX(Tendina_Data,SERVIZIO!$A$2)),MONTH(INDEX(Tendina_Data,SERVIZIO!$A$2)),1),"Settore",INDEX(Tendina_Settori,SERVIZIO!$A$3)),"")),"")</f>
        <v/>
      </c>
      <c r="AH905" s="31" t="str">
        <f ca="1">IF(AG905&lt;&gt;"",AG905-(COUNTIF($AG$4:AG905,AG905)/10000),"")</f>
        <v/>
      </c>
      <c r="AI905" s="31" t="str">
        <f t="shared" ca="1" si="44"/>
        <v/>
      </c>
      <c r="AJ905" s="31"/>
      <c r="AK905" s="31">
        <v>902</v>
      </c>
      <c r="AL905" s="31" t="str">
        <f t="shared" ca="1" si="42"/>
        <v/>
      </c>
      <c r="AM905" s="31" t="str">
        <f t="shared" ca="1" si="43"/>
        <v/>
      </c>
      <c r="AN905" s="31" t="str">
        <f ca="1">IF(INDEX(Tendina_Brand_per_Settore,SERVIZIO!$A$4)=$AL905,$AM905,"")</f>
        <v/>
      </c>
    </row>
    <row r="906" spans="33:40" x14ac:dyDescent="0.25">
      <c r="AG906" s="31" t="str">
        <f ca="1">IFERROR(IF(SERVIZIO!$A$3=1,IF(GETPIVOTDATA(CONCATENATE(INDEX(Tendina_Indicatori_Grafico,SERVIZIO!$A$1)),$A$1,"Brand",$A906,"Data",DATE(YEAR(INDEX(Tendina_Data,SERVIZIO!$A$2)),MONTH(INDEX(Tendina_Data,SERVIZIO!$A$2)),1),"Settore",$B906)&lt;&gt;"",GETPIVOTDATA(CONCATENATE(INDEX(Tendina_Indicatori_Grafico,SERVIZIO!$A$1)),$A$1,"Brand",$A906,"Data",DATE(YEAR(INDEX(Tendina_Data,SERVIZIO!$A$2)),MONTH(INDEX(Tendina_Data,SERVIZIO!$A$2)),1),"Settore",$B906),""),IF(AND(GETPIVOTDATA(CONCATENATE(INDEX(Tendina_Indicatori_Grafico,SERVIZIO!$A$1)),$A$1,"Brand",$A906,"Data",DATE(YEAR(INDEX(Tendina_Data,SERVIZIO!$A$2)),MONTH(INDEX(Tendina_Data,SERVIZIO!$A$2)),1),"Settore",INDEX(Tendina_Settori,SERVIZIO!$A$3))&lt;&gt;"",INDEX(Tendina_Settori,SERVIZIO!$A$3)=$B906)=TRUE,GETPIVOTDATA(CONCATENATE(INDEX(Tendina_Indicatori_Grafico,SERVIZIO!$A$1)),$A$1,"Brand",$A906,"Data",DATE(YEAR(INDEX(Tendina_Data,SERVIZIO!$A$2)),MONTH(INDEX(Tendina_Data,SERVIZIO!$A$2)),1),"Settore",INDEX(Tendina_Settori,SERVIZIO!$A$3)),"")),"")</f>
        <v/>
      </c>
      <c r="AH906" s="31" t="str">
        <f ca="1">IF(AG906&lt;&gt;"",AG906-(COUNTIF($AG$4:AG906,AG906)/10000),"")</f>
        <v/>
      </c>
      <c r="AI906" s="31" t="str">
        <f t="shared" ca="1" si="44"/>
        <v/>
      </c>
      <c r="AJ906" s="31"/>
      <c r="AK906" s="31">
        <v>903</v>
      </c>
      <c r="AL906" s="31" t="str">
        <f t="shared" ca="1" si="42"/>
        <v/>
      </c>
      <c r="AM906" s="31" t="str">
        <f t="shared" ca="1" si="43"/>
        <v/>
      </c>
      <c r="AN906" s="31" t="str">
        <f ca="1">IF(INDEX(Tendina_Brand_per_Settore,SERVIZIO!$A$4)=$AL906,$AM906,"")</f>
        <v/>
      </c>
    </row>
    <row r="907" spans="33:40" x14ac:dyDescent="0.25">
      <c r="AG907" s="31" t="str">
        <f ca="1">IFERROR(IF(SERVIZIO!$A$3=1,IF(GETPIVOTDATA(CONCATENATE(INDEX(Tendina_Indicatori_Grafico,SERVIZIO!$A$1)),$A$1,"Brand",$A907,"Data",DATE(YEAR(INDEX(Tendina_Data,SERVIZIO!$A$2)),MONTH(INDEX(Tendina_Data,SERVIZIO!$A$2)),1),"Settore",$B907)&lt;&gt;"",GETPIVOTDATA(CONCATENATE(INDEX(Tendina_Indicatori_Grafico,SERVIZIO!$A$1)),$A$1,"Brand",$A907,"Data",DATE(YEAR(INDEX(Tendina_Data,SERVIZIO!$A$2)),MONTH(INDEX(Tendina_Data,SERVIZIO!$A$2)),1),"Settore",$B907),""),IF(AND(GETPIVOTDATA(CONCATENATE(INDEX(Tendina_Indicatori_Grafico,SERVIZIO!$A$1)),$A$1,"Brand",$A907,"Data",DATE(YEAR(INDEX(Tendina_Data,SERVIZIO!$A$2)),MONTH(INDEX(Tendina_Data,SERVIZIO!$A$2)),1),"Settore",INDEX(Tendina_Settori,SERVIZIO!$A$3))&lt;&gt;"",INDEX(Tendina_Settori,SERVIZIO!$A$3)=$B907)=TRUE,GETPIVOTDATA(CONCATENATE(INDEX(Tendina_Indicatori_Grafico,SERVIZIO!$A$1)),$A$1,"Brand",$A907,"Data",DATE(YEAR(INDEX(Tendina_Data,SERVIZIO!$A$2)),MONTH(INDEX(Tendina_Data,SERVIZIO!$A$2)),1),"Settore",INDEX(Tendina_Settori,SERVIZIO!$A$3)),"")),"")</f>
        <v/>
      </c>
      <c r="AH907" s="31" t="str">
        <f ca="1">IF(AG907&lt;&gt;"",AG907-(COUNTIF($AG$4:AG907,AG907)/10000),"")</f>
        <v/>
      </c>
      <c r="AI907" s="31" t="str">
        <f t="shared" ca="1" si="44"/>
        <v/>
      </c>
      <c r="AJ907" s="31"/>
      <c r="AK907" s="31">
        <v>904</v>
      </c>
      <c r="AL907" s="31" t="str">
        <f t="shared" ca="1" si="42"/>
        <v/>
      </c>
      <c r="AM907" s="31" t="str">
        <f t="shared" ca="1" si="43"/>
        <v/>
      </c>
      <c r="AN907" s="31" t="str">
        <f ca="1">IF(INDEX(Tendina_Brand_per_Settore,SERVIZIO!$A$4)=$AL907,$AM907,"")</f>
        <v/>
      </c>
    </row>
    <row r="908" spans="33:40" x14ac:dyDescent="0.25">
      <c r="AG908" s="31" t="str">
        <f ca="1">IFERROR(IF(SERVIZIO!$A$3=1,IF(GETPIVOTDATA(CONCATENATE(INDEX(Tendina_Indicatori_Grafico,SERVIZIO!$A$1)),$A$1,"Brand",$A908,"Data",DATE(YEAR(INDEX(Tendina_Data,SERVIZIO!$A$2)),MONTH(INDEX(Tendina_Data,SERVIZIO!$A$2)),1),"Settore",$B908)&lt;&gt;"",GETPIVOTDATA(CONCATENATE(INDEX(Tendina_Indicatori_Grafico,SERVIZIO!$A$1)),$A$1,"Brand",$A908,"Data",DATE(YEAR(INDEX(Tendina_Data,SERVIZIO!$A$2)),MONTH(INDEX(Tendina_Data,SERVIZIO!$A$2)),1),"Settore",$B908),""),IF(AND(GETPIVOTDATA(CONCATENATE(INDEX(Tendina_Indicatori_Grafico,SERVIZIO!$A$1)),$A$1,"Brand",$A908,"Data",DATE(YEAR(INDEX(Tendina_Data,SERVIZIO!$A$2)),MONTH(INDEX(Tendina_Data,SERVIZIO!$A$2)),1),"Settore",INDEX(Tendina_Settori,SERVIZIO!$A$3))&lt;&gt;"",INDEX(Tendina_Settori,SERVIZIO!$A$3)=$B908)=TRUE,GETPIVOTDATA(CONCATENATE(INDEX(Tendina_Indicatori_Grafico,SERVIZIO!$A$1)),$A$1,"Brand",$A908,"Data",DATE(YEAR(INDEX(Tendina_Data,SERVIZIO!$A$2)),MONTH(INDEX(Tendina_Data,SERVIZIO!$A$2)),1),"Settore",INDEX(Tendina_Settori,SERVIZIO!$A$3)),"")),"")</f>
        <v/>
      </c>
      <c r="AH908" s="31" t="str">
        <f ca="1">IF(AG908&lt;&gt;"",AG908-(COUNTIF($AG$4:AG908,AG908)/10000),"")</f>
        <v/>
      </c>
      <c r="AI908" s="31" t="str">
        <f t="shared" ca="1" si="44"/>
        <v/>
      </c>
      <c r="AJ908" s="31"/>
      <c r="AK908" s="31">
        <v>905</v>
      </c>
      <c r="AL908" s="31" t="str">
        <f t="shared" ca="1" si="42"/>
        <v/>
      </c>
      <c r="AM908" s="31" t="str">
        <f t="shared" ca="1" si="43"/>
        <v/>
      </c>
      <c r="AN908" s="31" t="str">
        <f ca="1">IF(INDEX(Tendina_Brand_per_Settore,SERVIZIO!$A$4)=$AL908,$AM908,"")</f>
        <v/>
      </c>
    </row>
    <row r="909" spans="33:40" x14ac:dyDescent="0.25">
      <c r="AG909" s="31" t="str">
        <f ca="1">IFERROR(IF(SERVIZIO!$A$3=1,IF(GETPIVOTDATA(CONCATENATE(INDEX(Tendina_Indicatori_Grafico,SERVIZIO!$A$1)),$A$1,"Brand",$A909,"Data",DATE(YEAR(INDEX(Tendina_Data,SERVIZIO!$A$2)),MONTH(INDEX(Tendina_Data,SERVIZIO!$A$2)),1),"Settore",$B909)&lt;&gt;"",GETPIVOTDATA(CONCATENATE(INDEX(Tendina_Indicatori_Grafico,SERVIZIO!$A$1)),$A$1,"Brand",$A909,"Data",DATE(YEAR(INDEX(Tendina_Data,SERVIZIO!$A$2)),MONTH(INDEX(Tendina_Data,SERVIZIO!$A$2)),1),"Settore",$B909),""),IF(AND(GETPIVOTDATA(CONCATENATE(INDEX(Tendina_Indicatori_Grafico,SERVIZIO!$A$1)),$A$1,"Brand",$A909,"Data",DATE(YEAR(INDEX(Tendina_Data,SERVIZIO!$A$2)),MONTH(INDEX(Tendina_Data,SERVIZIO!$A$2)),1),"Settore",INDEX(Tendina_Settori,SERVIZIO!$A$3))&lt;&gt;"",INDEX(Tendina_Settori,SERVIZIO!$A$3)=$B909)=TRUE,GETPIVOTDATA(CONCATENATE(INDEX(Tendina_Indicatori_Grafico,SERVIZIO!$A$1)),$A$1,"Brand",$A909,"Data",DATE(YEAR(INDEX(Tendina_Data,SERVIZIO!$A$2)),MONTH(INDEX(Tendina_Data,SERVIZIO!$A$2)),1),"Settore",INDEX(Tendina_Settori,SERVIZIO!$A$3)),"")),"")</f>
        <v/>
      </c>
      <c r="AH909" s="31" t="str">
        <f ca="1">IF(AG909&lt;&gt;"",AG909-(COUNTIF($AG$4:AG909,AG909)/10000),"")</f>
        <v/>
      </c>
      <c r="AI909" s="31" t="str">
        <f t="shared" ca="1" si="44"/>
        <v/>
      </c>
      <c r="AJ909" s="31"/>
      <c r="AK909" s="31">
        <v>906</v>
      </c>
      <c r="AL909" s="31" t="str">
        <f t="shared" ca="1" si="42"/>
        <v/>
      </c>
      <c r="AM909" s="31" t="str">
        <f t="shared" ca="1" si="43"/>
        <v/>
      </c>
      <c r="AN909" s="31" t="str">
        <f ca="1">IF(INDEX(Tendina_Brand_per_Settore,SERVIZIO!$A$4)=$AL909,$AM909,"")</f>
        <v/>
      </c>
    </row>
    <row r="910" spans="33:40" x14ac:dyDescent="0.25">
      <c r="AG910" s="31" t="str">
        <f ca="1">IFERROR(IF(SERVIZIO!$A$3=1,IF(GETPIVOTDATA(CONCATENATE(INDEX(Tendina_Indicatori_Grafico,SERVIZIO!$A$1)),$A$1,"Brand",$A910,"Data",DATE(YEAR(INDEX(Tendina_Data,SERVIZIO!$A$2)),MONTH(INDEX(Tendina_Data,SERVIZIO!$A$2)),1),"Settore",$B910)&lt;&gt;"",GETPIVOTDATA(CONCATENATE(INDEX(Tendina_Indicatori_Grafico,SERVIZIO!$A$1)),$A$1,"Brand",$A910,"Data",DATE(YEAR(INDEX(Tendina_Data,SERVIZIO!$A$2)),MONTH(INDEX(Tendina_Data,SERVIZIO!$A$2)),1),"Settore",$B910),""),IF(AND(GETPIVOTDATA(CONCATENATE(INDEX(Tendina_Indicatori_Grafico,SERVIZIO!$A$1)),$A$1,"Brand",$A910,"Data",DATE(YEAR(INDEX(Tendina_Data,SERVIZIO!$A$2)),MONTH(INDEX(Tendina_Data,SERVIZIO!$A$2)),1),"Settore",INDEX(Tendina_Settori,SERVIZIO!$A$3))&lt;&gt;"",INDEX(Tendina_Settori,SERVIZIO!$A$3)=$B910)=TRUE,GETPIVOTDATA(CONCATENATE(INDEX(Tendina_Indicatori_Grafico,SERVIZIO!$A$1)),$A$1,"Brand",$A910,"Data",DATE(YEAR(INDEX(Tendina_Data,SERVIZIO!$A$2)),MONTH(INDEX(Tendina_Data,SERVIZIO!$A$2)),1),"Settore",INDEX(Tendina_Settori,SERVIZIO!$A$3)),"")),"")</f>
        <v/>
      </c>
      <c r="AH910" s="31" t="str">
        <f ca="1">IF(AG910&lt;&gt;"",AG910-(COUNTIF($AG$4:AG910,AG910)/10000),"")</f>
        <v/>
      </c>
      <c r="AI910" s="31" t="str">
        <f t="shared" ca="1" si="44"/>
        <v/>
      </c>
      <c r="AJ910" s="31"/>
      <c r="AK910" s="31">
        <v>907</v>
      </c>
      <c r="AL910" s="31" t="str">
        <f t="shared" ca="1" si="42"/>
        <v/>
      </c>
      <c r="AM910" s="31" t="str">
        <f t="shared" ca="1" si="43"/>
        <v/>
      </c>
      <c r="AN910" s="31" t="str">
        <f ca="1">IF(INDEX(Tendina_Brand_per_Settore,SERVIZIO!$A$4)=$AL910,$AM910,"")</f>
        <v/>
      </c>
    </row>
    <row r="911" spans="33:40" x14ac:dyDescent="0.25">
      <c r="AG911" s="31" t="str">
        <f ca="1">IFERROR(IF(SERVIZIO!$A$3=1,IF(GETPIVOTDATA(CONCATENATE(INDEX(Tendina_Indicatori_Grafico,SERVIZIO!$A$1)),$A$1,"Brand",$A911,"Data",DATE(YEAR(INDEX(Tendina_Data,SERVIZIO!$A$2)),MONTH(INDEX(Tendina_Data,SERVIZIO!$A$2)),1),"Settore",$B911)&lt;&gt;"",GETPIVOTDATA(CONCATENATE(INDEX(Tendina_Indicatori_Grafico,SERVIZIO!$A$1)),$A$1,"Brand",$A911,"Data",DATE(YEAR(INDEX(Tendina_Data,SERVIZIO!$A$2)),MONTH(INDEX(Tendina_Data,SERVIZIO!$A$2)),1),"Settore",$B911),""),IF(AND(GETPIVOTDATA(CONCATENATE(INDEX(Tendina_Indicatori_Grafico,SERVIZIO!$A$1)),$A$1,"Brand",$A911,"Data",DATE(YEAR(INDEX(Tendina_Data,SERVIZIO!$A$2)),MONTH(INDEX(Tendina_Data,SERVIZIO!$A$2)),1),"Settore",INDEX(Tendina_Settori,SERVIZIO!$A$3))&lt;&gt;"",INDEX(Tendina_Settori,SERVIZIO!$A$3)=$B911)=TRUE,GETPIVOTDATA(CONCATENATE(INDEX(Tendina_Indicatori_Grafico,SERVIZIO!$A$1)),$A$1,"Brand",$A911,"Data",DATE(YEAR(INDEX(Tendina_Data,SERVIZIO!$A$2)),MONTH(INDEX(Tendina_Data,SERVIZIO!$A$2)),1),"Settore",INDEX(Tendina_Settori,SERVIZIO!$A$3)),"")),"")</f>
        <v/>
      </c>
      <c r="AH911" s="31" t="str">
        <f ca="1">IF(AG911&lt;&gt;"",AG911-(COUNTIF($AG$4:AG911,AG911)/10000),"")</f>
        <v/>
      </c>
      <c r="AI911" s="31" t="str">
        <f t="shared" ca="1" si="44"/>
        <v/>
      </c>
      <c r="AJ911" s="31"/>
      <c r="AK911" s="31">
        <v>908</v>
      </c>
      <c r="AL911" s="31" t="str">
        <f t="shared" ca="1" si="42"/>
        <v/>
      </c>
      <c r="AM911" s="31" t="str">
        <f t="shared" ca="1" si="43"/>
        <v/>
      </c>
      <c r="AN911" s="31" t="str">
        <f ca="1">IF(INDEX(Tendina_Brand_per_Settore,SERVIZIO!$A$4)=$AL911,$AM911,"")</f>
        <v/>
      </c>
    </row>
    <row r="912" spans="33:40" x14ac:dyDescent="0.25">
      <c r="AG912" s="31" t="str">
        <f ca="1">IFERROR(IF(SERVIZIO!$A$3=1,IF(GETPIVOTDATA(CONCATENATE(INDEX(Tendina_Indicatori_Grafico,SERVIZIO!$A$1)),$A$1,"Brand",$A912,"Data",DATE(YEAR(INDEX(Tendina_Data,SERVIZIO!$A$2)),MONTH(INDEX(Tendina_Data,SERVIZIO!$A$2)),1),"Settore",$B912)&lt;&gt;"",GETPIVOTDATA(CONCATENATE(INDEX(Tendina_Indicatori_Grafico,SERVIZIO!$A$1)),$A$1,"Brand",$A912,"Data",DATE(YEAR(INDEX(Tendina_Data,SERVIZIO!$A$2)),MONTH(INDEX(Tendina_Data,SERVIZIO!$A$2)),1),"Settore",$B912),""),IF(AND(GETPIVOTDATA(CONCATENATE(INDEX(Tendina_Indicatori_Grafico,SERVIZIO!$A$1)),$A$1,"Brand",$A912,"Data",DATE(YEAR(INDEX(Tendina_Data,SERVIZIO!$A$2)),MONTH(INDEX(Tendina_Data,SERVIZIO!$A$2)),1),"Settore",INDEX(Tendina_Settori,SERVIZIO!$A$3))&lt;&gt;"",INDEX(Tendina_Settori,SERVIZIO!$A$3)=$B912)=TRUE,GETPIVOTDATA(CONCATENATE(INDEX(Tendina_Indicatori_Grafico,SERVIZIO!$A$1)),$A$1,"Brand",$A912,"Data",DATE(YEAR(INDEX(Tendina_Data,SERVIZIO!$A$2)),MONTH(INDEX(Tendina_Data,SERVIZIO!$A$2)),1),"Settore",INDEX(Tendina_Settori,SERVIZIO!$A$3)),"")),"")</f>
        <v/>
      </c>
      <c r="AH912" s="31" t="str">
        <f ca="1">IF(AG912&lt;&gt;"",AG912-(COUNTIF($AG$4:AG912,AG912)/10000),"")</f>
        <v/>
      </c>
      <c r="AI912" s="31" t="str">
        <f t="shared" ca="1" si="44"/>
        <v/>
      </c>
      <c r="AJ912" s="31"/>
      <c r="AK912" s="31">
        <v>909</v>
      </c>
      <c r="AL912" s="31" t="str">
        <f t="shared" ca="1" si="42"/>
        <v/>
      </c>
      <c r="AM912" s="31" t="str">
        <f t="shared" ca="1" si="43"/>
        <v/>
      </c>
      <c r="AN912" s="31" t="str">
        <f ca="1">IF(INDEX(Tendina_Brand_per_Settore,SERVIZIO!$A$4)=$AL912,$AM912,"")</f>
        <v/>
      </c>
    </row>
    <row r="913" spans="33:40" x14ac:dyDescent="0.25">
      <c r="AG913" s="31" t="str">
        <f ca="1">IFERROR(IF(SERVIZIO!$A$3=1,IF(GETPIVOTDATA(CONCATENATE(INDEX(Tendina_Indicatori_Grafico,SERVIZIO!$A$1)),$A$1,"Brand",$A913,"Data",DATE(YEAR(INDEX(Tendina_Data,SERVIZIO!$A$2)),MONTH(INDEX(Tendina_Data,SERVIZIO!$A$2)),1),"Settore",$B913)&lt;&gt;"",GETPIVOTDATA(CONCATENATE(INDEX(Tendina_Indicatori_Grafico,SERVIZIO!$A$1)),$A$1,"Brand",$A913,"Data",DATE(YEAR(INDEX(Tendina_Data,SERVIZIO!$A$2)),MONTH(INDEX(Tendina_Data,SERVIZIO!$A$2)),1),"Settore",$B913),""),IF(AND(GETPIVOTDATA(CONCATENATE(INDEX(Tendina_Indicatori_Grafico,SERVIZIO!$A$1)),$A$1,"Brand",$A913,"Data",DATE(YEAR(INDEX(Tendina_Data,SERVIZIO!$A$2)),MONTH(INDEX(Tendina_Data,SERVIZIO!$A$2)),1),"Settore",INDEX(Tendina_Settori,SERVIZIO!$A$3))&lt;&gt;"",INDEX(Tendina_Settori,SERVIZIO!$A$3)=$B913)=TRUE,GETPIVOTDATA(CONCATENATE(INDEX(Tendina_Indicatori_Grafico,SERVIZIO!$A$1)),$A$1,"Brand",$A913,"Data",DATE(YEAR(INDEX(Tendina_Data,SERVIZIO!$A$2)),MONTH(INDEX(Tendina_Data,SERVIZIO!$A$2)),1),"Settore",INDEX(Tendina_Settori,SERVIZIO!$A$3)),"")),"")</f>
        <v/>
      </c>
      <c r="AH913" s="31" t="str">
        <f ca="1">IF(AG913&lt;&gt;"",AG913-(COUNTIF($AG$4:AG913,AG913)/10000),"")</f>
        <v/>
      </c>
      <c r="AI913" s="31" t="str">
        <f t="shared" ca="1" si="44"/>
        <v/>
      </c>
      <c r="AJ913" s="31"/>
      <c r="AK913" s="31">
        <v>910</v>
      </c>
      <c r="AL913" s="31" t="str">
        <f t="shared" ca="1" si="42"/>
        <v/>
      </c>
      <c r="AM913" s="31" t="str">
        <f t="shared" ca="1" si="43"/>
        <v/>
      </c>
      <c r="AN913" s="31" t="str">
        <f ca="1">IF(INDEX(Tendina_Brand_per_Settore,SERVIZIO!$A$4)=$AL913,$AM913,"")</f>
        <v/>
      </c>
    </row>
    <row r="914" spans="33:40" x14ac:dyDescent="0.25">
      <c r="AG914" s="31" t="str">
        <f ca="1">IFERROR(IF(SERVIZIO!$A$3=1,IF(GETPIVOTDATA(CONCATENATE(INDEX(Tendina_Indicatori_Grafico,SERVIZIO!$A$1)),$A$1,"Brand",$A914,"Data",DATE(YEAR(INDEX(Tendina_Data,SERVIZIO!$A$2)),MONTH(INDEX(Tendina_Data,SERVIZIO!$A$2)),1),"Settore",$B914)&lt;&gt;"",GETPIVOTDATA(CONCATENATE(INDEX(Tendina_Indicatori_Grafico,SERVIZIO!$A$1)),$A$1,"Brand",$A914,"Data",DATE(YEAR(INDEX(Tendina_Data,SERVIZIO!$A$2)),MONTH(INDEX(Tendina_Data,SERVIZIO!$A$2)),1),"Settore",$B914),""),IF(AND(GETPIVOTDATA(CONCATENATE(INDEX(Tendina_Indicatori_Grafico,SERVIZIO!$A$1)),$A$1,"Brand",$A914,"Data",DATE(YEAR(INDEX(Tendina_Data,SERVIZIO!$A$2)),MONTH(INDEX(Tendina_Data,SERVIZIO!$A$2)),1),"Settore",INDEX(Tendina_Settori,SERVIZIO!$A$3))&lt;&gt;"",INDEX(Tendina_Settori,SERVIZIO!$A$3)=$B914)=TRUE,GETPIVOTDATA(CONCATENATE(INDEX(Tendina_Indicatori_Grafico,SERVIZIO!$A$1)),$A$1,"Brand",$A914,"Data",DATE(YEAR(INDEX(Tendina_Data,SERVIZIO!$A$2)),MONTH(INDEX(Tendina_Data,SERVIZIO!$A$2)),1),"Settore",INDEX(Tendina_Settori,SERVIZIO!$A$3)),"")),"")</f>
        <v/>
      </c>
      <c r="AH914" s="31" t="str">
        <f ca="1">IF(AG914&lt;&gt;"",AG914-(COUNTIF($AG$4:AG914,AG914)/10000),"")</f>
        <v/>
      </c>
      <c r="AI914" s="31" t="str">
        <f t="shared" ca="1" si="44"/>
        <v/>
      </c>
      <c r="AJ914" s="31"/>
      <c r="AK914" s="31">
        <v>911</v>
      </c>
      <c r="AL914" s="31" t="str">
        <f t="shared" ca="1" si="42"/>
        <v/>
      </c>
      <c r="AM914" s="31" t="str">
        <f t="shared" ca="1" si="43"/>
        <v/>
      </c>
      <c r="AN914" s="31" t="str">
        <f ca="1">IF(INDEX(Tendina_Brand_per_Settore,SERVIZIO!$A$4)=$AL914,$AM914,"")</f>
        <v/>
      </c>
    </row>
    <row r="915" spans="33:40" x14ac:dyDescent="0.25">
      <c r="AG915" s="31" t="str">
        <f ca="1">IFERROR(IF(SERVIZIO!$A$3=1,IF(GETPIVOTDATA(CONCATENATE(INDEX(Tendina_Indicatori_Grafico,SERVIZIO!$A$1)),$A$1,"Brand",$A915,"Data",DATE(YEAR(INDEX(Tendina_Data,SERVIZIO!$A$2)),MONTH(INDEX(Tendina_Data,SERVIZIO!$A$2)),1),"Settore",$B915)&lt;&gt;"",GETPIVOTDATA(CONCATENATE(INDEX(Tendina_Indicatori_Grafico,SERVIZIO!$A$1)),$A$1,"Brand",$A915,"Data",DATE(YEAR(INDEX(Tendina_Data,SERVIZIO!$A$2)),MONTH(INDEX(Tendina_Data,SERVIZIO!$A$2)),1),"Settore",$B915),""),IF(AND(GETPIVOTDATA(CONCATENATE(INDEX(Tendina_Indicatori_Grafico,SERVIZIO!$A$1)),$A$1,"Brand",$A915,"Data",DATE(YEAR(INDEX(Tendina_Data,SERVIZIO!$A$2)),MONTH(INDEX(Tendina_Data,SERVIZIO!$A$2)),1),"Settore",INDEX(Tendina_Settori,SERVIZIO!$A$3))&lt;&gt;"",INDEX(Tendina_Settori,SERVIZIO!$A$3)=$B915)=TRUE,GETPIVOTDATA(CONCATENATE(INDEX(Tendina_Indicatori_Grafico,SERVIZIO!$A$1)),$A$1,"Brand",$A915,"Data",DATE(YEAR(INDEX(Tendina_Data,SERVIZIO!$A$2)),MONTH(INDEX(Tendina_Data,SERVIZIO!$A$2)),1),"Settore",INDEX(Tendina_Settori,SERVIZIO!$A$3)),"")),"")</f>
        <v/>
      </c>
      <c r="AH915" s="31" t="str">
        <f ca="1">IF(AG915&lt;&gt;"",AG915-(COUNTIF($AG$4:AG915,AG915)/10000),"")</f>
        <v/>
      </c>
      <c r="AI915" s="31" t="str">
        <f t="shared" ca="1" si="44"/>
        <v/>
      </c>
      <c r="AJ915" s="31"/>
      <c r="AK915" s="31">
        <v>912</v>
      </c>
      <c r="AL915" s="31" t="str">
        <f t="shared" ca="1" si="42"/>
        <v/>
      </c>
      <c r="AM915" s="31" t="str">
        <f t="shared" ca="1" si="43"/>
        <v/>
      </c>
      <c r="AN915" s="31" t="str">
        <f ca="1">IF(INDEX(Tendina_Brand_per_Settore,SERVIZIO!$A$4)=$AL915,$AM915,"")</f>
        <v/>
      </c>
    </row>
    <row r="916" spans="33:40" x14ac:dyDescent="0.25">
      <c r="AG916" s="31" t="str">
        <f ca="1">IFERROR(IF(SERVIZIO!$A$3=1,IF(GETPIVOTDATA(CONCATENATE(INDEX(Tendina_Indicatori_Grafico,SERVIZIO!$A$1)),$A$1,"Brand",$A916,"Data",DATE(YEAR(INDEX(Tendina_Data,SERVIZIO!$A$2)),MONTH(INDEX(Tendina_Data,SERVIZIO!$A$2)),1),"Settore",$B916)&lt;&gt;"",GETPIVOTDATA(CONCATENATE(INDEX(Tendina_Indicatori_Grafico,SERVIZIO!$A$1)),$A$1,"Brand",$A916,"Data",DATE(YEAR(INDEX(Tendina_Data,SERVIZIO!$A$2)),MONTH(INDEX(Tendina_Data,SERVIZIO!$A$2)),1),"Settore",$B916),""),IF(AND(GETPIVOTDATA(CONCATENATE(INDEX(Tendina_Indicatori_Grafico,SERVIZIO!$A$1)),$A$1,"Brand",$A916,"Data",DATE(YEAR(INDEX(Tendina_Data,SERVIZIO!$A$2)),MONTH(INDEX(Tendina_Data,SERVIZIO!$A$2)),1),"Settore",INDEX(Tendina_Settori,SERVIZIO!$A$3))&lt;&gt;"",INDEX(Tendina_Settori,SERVIZIO!$A$3)=$B916)=TRUE,GETPIVOTDATA(CONCATENATE(INDEX(Tendina_Indicatori_Grafico,SERVIZIO!$A$1)),$A$1,"Brand",$A916,"Data",DATE(YEAR(INDEX(Tendina_Data,SERVIZIO!$A$2)),MONTH(INDEX(Tendina_Data,SERVIZIO!$A$2)),1),"Settore",INDEX(Tendina_Settori,SERVIZIO!$A$3)),"")),"")</f>
        <v/>
      </c>
      <c r="AH916" s="31" t="str">
        <f ca="1">IF(AG916&lt;&gt;"",AG916-(COUNTIF($AG$4:AG916,AG916)/10000),"")</f>
        <v/>
      </c>
      <c r="AI916" s="31" t="str">
        <f t="shared" ca="1" si="44"/>
        <v/>
      </c>
      <c r="AJ916" s="31"/>
      <c r="AK916" s="31">
        <v>913</v>
      </c>
      <c r="AL916" s="31" t="str">
        <f t="shared" ca="1" si="42"/>
        <v/>
      </c>
      <c r="AM916" s="31" t="str">
        <f t="shared" ca="1" si="43"/>
        <v/>
      </c>
      <c r="AN916" s="31" t="str">
        <f ca="1">IF(INDEX(Tendina_Brand_per_Settore,SERVIZIO!$A$4)=$AL916,$AM916,"")</f>
        <v/>
      </c>
    </row>
    <row r="917" spans="33:40" x14ac:dyDescent="0.25">
      <c r="AG917" s="31" t="str">
        <f ca="1">IFERROR(IF(SERVIZIO!$A$3=1,IF(GETPIVOTDATA(CONCATENATE(INDEX(Tendina_Indicatori_Grafico,SERVIZIO!$A$1)),$A$1,"Brand",$A917,"Data",DATE(YEAR(INDEX(Tendina_Data,SERVIZIO!$A$2)),MONTH(INDEX(Tendina_Data,SERVIZIO!$A$2)),1),"Settore",$B917)&lt;&gt;"",GETPIVOTDATA(CONCATENATE(INDEX(Tendina_Indicatori_Grafico,SERVIZIO!$A$1)),$A$1,"Brand",$A917,"Data",DATE(YEAR(INDEX(Tendina_Data,SERVIZIO!$A$2)),MONTH(INDEX(Tendina_Data,SERVIZIO!$A$2)),1),"Settore",$B917),""),IF(AND(GETPIVOTDATA(CONCATENATE(INDEX(Tendina_Indicatori_Grafico,SERVIZIO!$A$1)),$A$1,"Brand",$A917,"Data",DATE(YEAR(INDEX(Tendina_Data,SERVIZIO!$A$2)),MONTH(INDEX(Tendina_Data,SERVIZIO!$A$2)),1),"Settore",INDEX(Tendina_Settori,SERVIZIO!$A$3))&lt;&gt;"",INDEX(Tendina_Settori,SERVIZIO!$A$3)=$B917)=TRUE,GETPIVOTDATA(CONCATENATE(INDEX(Tendina_Indicatori_Grafico,SERVIZIO!$A$1)),$A$1,"Brand",$A917,"Data",DATE(YEAR(INDEX(Tendina_Data,SERVIZIO!$A$2)),MONTH(INDEX(Tendina_Data,SERVIZIO!$A$2)),1),"Settore",INDEX(Tendina_Settori,SERVIZIO!$A$3)),"")),"")</f>
        <v/>
      </c>
      <c r="AH917" s="31" t="str">
        <f ca="1">IF(AG917&lt;&gt;"",AG917-(COUNTIF($AG$4:AG917,AG917)/10000),"")</f>
        <v/>
      </c>
      <c r="AI917" s="31" t="str">
        <f t="shared" ca="1" si="44"/>
        <v/>
      </c>
      <c r="AJ917" s="31"/>
      <c r="AK917" s="31">
        <v>914</v>
      </c>
      <c r="AL917" s="31" t="str">
        <f t="shared" ca="1" si="42"/>
        <v/>
      </c>
      <c r="AM917" s="31" t="str">
        <f t="shared" ca="1" si="43"/>
        <v/>
      </c>
      <c r="AN917" s="31" t="str">
        <f ca="1">IF(INDEX(Tendina_Brand_per_Settore,SERVIZIO!$A$4)=$AL917,$AM917,"")</f>
        <v/>
      </c>
    </row>
    <row r="918" spans="33:40" x14ac:dyDescent="0.25">
      <c r="AG918" s="31" t="str">
        <f ca="1">IFERROR(IF(SERVIZIO!$A$3=1,IF(GETPIVOTDATA(CONCATENATE(INDEX(Tendina_Indicatori_Grafico,SERVIZIO!$A$1)),$A$1,"Brand",$A918,"Data",DATE(YEAR(INDEX(Tendina_Data,SERVIZIO!$A$2)),MONTH(INDEX(Tendina_Data,SERVIZIO!$A$2)),1),"Settore",$B918)&lt;&gt;"",GETPIVOTDATA(CONCATENATE(INDEX(Tendina_Indicatori_Grafico,SERVIZIO!$A$1)),$A$1,"Brand",$A918,"Data",DATE(YEAR(INDEX(Tendina_Data,SERVIZIO!$A$2)),MONTH(INDEX(Tendina_Data,SERVIZIO!$A$2)),1),"Settore",$B918),""),IF(AND(GETPIVOTDATA(CONCATENATE(INDEX(Tendina_Indicatori_Grafico,SERVIZIO!$A$1)),$A$1,"Brand",$A918,"Data",DATE(YEAR(INDEX(Tendina_Data,SERVIZIO!$A$2)),MONTH(INDEX(Tendina_Data,SERVIZIO!$A$2)),1),"Settore",INDEX(Tendina_Settori,SERVIZIO!$A$3))&lt;&gt;"",INDEX(Tendina_Settori,SERVIZIO!$A$3)=$B918)=TRUE,GETPIVOTDATA(CONCATENATE(INDEX(Tendina_Indicatori_Grafico,SERVIZIO!$A$1)),$A$1,"Brand",$A918,"Data",DATE(YEAR(INDEX(Tendina_Data,SERVIZIO!$A$2)),MONTH(INDEX(Tendina_Data,SERVIZIO!$A$2)),1),"Settore",INDEX(Tendina_Settori,SERVIZIO!$A$3)),"")),"")</f>
        <v/>
      </c>
      <c r="AH918" s="31" t="str">
        <f ca="1">IF(AG918&lt;&gt;"",AG918-(COUNTIF($AG$4:AG918,AG918)/10000),"")</f>
        <v/>
      </c>
      <c r="AI918" s="31" t="str">
        <f t="shared" ca="1" si="44"/>
        <v/>
      </c>
      <c r="AJ918" s="31"/>
      <c r="AK918" s="31">
        <v>915</v>
      </c>
      <c r="AL918" s="31" t="str">
        <f t="shared" ca="1" si="42"/>
        <v/>
      </c>
      <c r="AM918" s="31" t="str">
        <f t="shared" ca="1" si="43"/>
        <v/>
      </c>
      <c r="AN918" s="31" t="str">
        <f ca="1">IF(INDEX(Tendina_Brand_per_Settore,SERVIZIO!$A$4)=$AL918,$AM918,"")</f>
        <v/>
      </c>
    </row>
    <row r="919" spans="33:40" x14ac:dyDescent="0.25">
      <c r="AG919" s="31" t="str">
        <f ca="1">IFERROR(IF(SERVIZIO!$A$3=1,IF(GETPIVOTDATA(CONCATENATE(INDEX(Tendina_Indicatori_Grafico,SERVIZIO!$A$1)),$A$1,"Brand",$A919,"Data",DATE(YEAR(INDEX(Tendina_Data,SERVIZIO!$A$2)),MONTH(INDEX(Tendina_Data,SERVIZIO!$A$2)),1),"Settore",$B919)&lt;&gt;"",GETPIVOTDATA(CONCATENATE(INDEX(Tendina_Indicatori_Grafico,SERVIZIO!$A$1)),$A$1,"Brand",$A919,"Data",DATE(YEAR(INDEX(Tendina_Data,SERVIZIO!$A$2)),MONTH(INDEX(Tendina_Data,SERVIZIO!$A$2)),1),"Settore",$B919),""),IF(AND(GETPIVOTDATA(CONCATENATE(INDEX(Tendina_Indicatori_Grafico,SERVIZIO!$A$1)),$A$1,"Brand",$A919,"Data",DATE(YEAR(INDEX(Tendina_Data,SERVIZIO!$A$2)),MONTH(INDEX(Tendina_Data,SERVIZIO!$A$2)),1),"Settore",INDEX(Tendina_Settori,SERVIZIO!$A$3))&lt;&gt;"",INDEX(Tendina_Settori,SERVIZIO!$A$3)=$B919)=TRUE,GETPIVOTDATA(CONCATENATE(INDEX(Tendina_Indicatori_Grafico,SERVIZIO!$A$1)),$A$1,"Brand",$A919,"Data",DATE(YEAR(INDEX(Tendina_Data,SERVIZIO!$A$2)),MONTH(INDEX(Tendina_Data,SERVIZIO!$A$2)),1),"Settore",INDEX(Tendina_Settori,SERVIZIO!$A$3)),"")),"")</f>
        <v/>
      </c>
      <c r="AH919" s="31" t="str">
        <f ca="1">IF(AG919&lt;&gt;"",AG919-(COUNTIF($AG$4:AG919,AG919)/10000),"")</f>
        <v/>
      </c>
      <c r="AI919" s="31" t="str">
        <f t="shared" ca="1" si="44"/>
        <v/>
      </c>
      <c r="AJ919" s="31"/>
      <c r="AK919" s="31">
        <v>916</v>
      </c>
      <c r="AL919" s="31" t="str">
        <f t="shared" ca="1" si="42"/>
        <v/>
      </c>
      <c r="AM919" s="31" t="str">
        <f t="shared" ca="1" si="43"/>
        <v/>
      </c>
      <c r="AN919" s="31" t="str">
        <f ca="1">IF(INDEX(Tendina_Brand_per_Settore,SERVIZIO!$A$4)=$AL919,$AM919,"")</f>
        <v/>
      </c>
    </row>
    <row r="920" spans="33:40" x14ac:dyDescent="0.25">
      <c r="AG920" s="31" t="str">
        <f ca="1">IFERROR(IF(SERVIZIO!$A$3=1,IF(GETPIVOTDATA(CONCATENATE(INDEX(Tendina_Indicatori_Grafico,SERVIZIO!$A$1)),$A$1,"Brand",$A920,"Data",DATE(YEAR(INDEX(Tendina_Data,SERVIZIO!$A$2)),MONTH(INDEX(Tendina_Data,SERVIZIO!$A$2)),1),"Settore",$B920)&lt;&gt;"",GETPIVOTDATA(CONCATENATE(INDEX(Tendina_Indicatori_Grafico,SERVIZIO!$A$1)),$A$1,"Brand",$A920,"Data",DATE(YEAR(INDEX(Tendina_Data,SERVIZIO!$A$2)),MONTH(INDEX(Tendina_Data,SERVIZIO!$A$2)),1),"Settore",$B920),""),IF(AND(GETPIVOTDATA(CONCATENATE(INDEX(Tendina_Indicatori_Grafico,SERVIZIO!$A$1)),$A$1,"Brand",$A920,"Data",DATE(YEAR(INDEX(Tendina_Data,SERVIZIO!$A$2)),MONTH(INDEX(Tendina_Data,SERVIZIO!$A$2)),1),"Settore",INDEX(Tendina_Settori,SERVIZIO!$A$3))&lt;&gt;"",INDEX(Tendina_Settori,SERVIZIO!$A$3)=$B920)=TRUE,GETPIVOTDATA(CONCATENATE(INDEX(Tendina_Indicatori_Grafico,SERVIZIO!$A$1)),$A$1,"Brand",$A920,"Data",DATE(YEAR(INDEX(Tendina_Data,SERVIZIO!$A$2)),MONTH(INDEX(Tendina_Data,SERVIZIO!$A$2)),1),"Settore",INDEX(Tendina_Settori,SERVIZIO!$A$3)),"")),"")</f>
        <v/>
      </c>
      <c r="AH920" s="31" t="str">
        <f ca="1">IF(AG920&lt;&gt;"",AG920-(COUNTIF($AG$4:AG920,AG920)/10000),"")</f>
        <v/>
      </c>
      <c r="AI920" s="31" t="str">
        <f t="shared" ca="1" si="44"/>
        <v/>
      </c>
      <c r="AJ920" s="31"/>
      <c r="AK920" s="31">
        <v>917</v>
      </c>
      <c r="AL920" s="31" t="str">
        <f t="shared" ca="1" si="42"/>
        <v/>
      </c>
      <c r="AM920" s="31" t="str">
        <f t="shared" ca="1" si="43"/>
        <v/>
      </c>
      <c r="AN920" s="31" t="str">
        <f ca="1">IF(INDEX(Tendina_Brand_per_Settore,SERVIZIO!$A$4)=$AL920,$AM920,"")</f>
        <v/>
      </c>
    </row>
    <row r="921" spans="33:40" x14ac:dyDescent="0.25">
      <c r="AG921" s="31" t="str">
        <f ca="1">IFERROR(IF(SERVIZIO!$A$3=1,IF(GETPIVOTDATA(CONCATENATE(INDEX(Tendina_Indicatori_Grafico,SERVIZIO!$A$1)),$A$1,"Brand",$A921,"Data",DATE(YEAR(INDEX(Tendina_Data,SERVIZIO!$A$2)),MONTH(INDEX(Tendina_Data,SERVIZIO!$A$2)),1),"Settore",$B921)&lt;&gt;"",GETPIVOTDATA(CONCATENATE(INDEX(Tendina_Indicatori_Grafico,SERVIZIO!$A$1)),$A$1,"Brand",$A921,"Data",DATE(YEAR(INDEX(Tendina_Data,SERVIZIO!$A$2)),MONTH(INDEX(Tendina_Data,SERVIZIO!$A$2)),1),"Settore",$B921),""),IF(AND(GETPIVOTDATA(CONCATENATE(INDEX(Tendina_Indicatori_Grafico,SERVIZIO!$A$1)),$A$1,"Brand",$A921,"Data",DATE(YEAR(INDEX(Tendina_Data,SERVIZIO!$A$2)),MONTH(INDEX(Tendina_Data,SERVIZIO!$A$2)),1),"Settore",INDEX(Tendina_Settori,SERVIZIO!$A$3))&lt;&gt;"",INDEX(Tendina_Settori,SERVIZIO!$A$3)=$B921)=TRUE,GETPIVOTDATA(CONCATENATE(INDEX(Tendina_Indicatori_Grafico,SERVIZIO!$A$1)),$A$1,"Brand",$A921,"Data",DATE(YEAR(INDEX(Tendina_Data,SERVIZIO!$A$2)),MONTH(INDEX(Tendina_Data,SERVIZIO!$A$2)),1),"Settore",INDEX(Tendina_Settori,SERVIZIO!$A$3)),"")),"")</f>
        <v/>
      </c>
      <c r="AH921" s="31" t="str">
        <f ca="1">IF(AG921&lt;&gt;"",AG921-(COUNTIF($AG$4:AG921,AG921)/10000),"")</f>
        <v/>
      </c>
      <c r="AI921" s="31" t="str">
        <f t="shared" ca="1" si="44"/>
        <v/>
      </c>
      <c r="AJ921" s="31"/>
      <c r="AK921" s="31">
        <v>918</v>
      </c>
      <c r="AL921" s="31" t="str">
        <f t="shared" ca="1" si="42"/>
        <v/>
      </c>
      <c r="AM921" s="31" t="str">
        <f t="shared" ca="1" si="43"/>
        <v/>
      </c>
      <c r="AN921" s="31" t="str">
        <f ca="1">IF(INDEX(Tendina_Brand_per_Settore,SERVIZIO!$A$4)=$AL921,$AM921,"")</f>
        <v/>
      </c>
    </row>
    <row r="922" spans="33:40" x14ac:dyDescent="0.25">
      <c r="AG922" s="31" t="str">
        <f ca="1">IFERROR(IF(SERVIZIO!$A$3=1,IF(GETPIVOTDATA(CONCATENATE(INDEX(Tendina_Indicatori_Grafico,SERVIZIO!$A$1)),$A$1,"Brand",$A922,"Data",DATE(YEAR(INDEX(Tendina_Data,SERVIZIO!$A$2)),MONTH(INDEX(Tendina_Data,SERVIZIO!$A$2)),1),"Settore",$B922)&lt;&gt;"",GETPIVOTDATA(CONCATENATE(INDEX(Tendina_Indicatori_Grafico,SERVIZIO!$A$1)),$A$1,"Brand",$A922,"Data",DATE(YEAR(INDEX(Tendina_Data,SERVIZIO!$A$2)),MONTH(INDEX(Tendina_Data,SERVIZIO!$A$2)),1),"Settore",$B922),""),IF(AND(GETPIVOTDATA(CONCATENATE(INDEX(Tendina_Indicatori_Grafico,SERVIZIO!$A$1)),$A$1,"Brand",$A922,"Data",DATE(YEAR(INDEX(Tendina_Data,SERVIZIO!$A$2)),MONTH(INDEX(Tendina_Data,SERVIZIO!$A$2)),1),"Settore",INDEX(Tendina_Settori,SERVIZIO!$A$3))&lt;&gt;"",INDEX(Tendina_Settori,SERVIZIO!$A$3)=$B922)=TRUE,GETPIVOTDATA(CONCATENATE(INDEX(Tendina_Indicatori_Grafico,SERVIZIO!$A$1)),$A$1,"Brand",$A922,"Data",DATE(YEAR(INDEX(Tendina_Data,SERVIZIO!$A$2)),MONTH(INDEX(Tendina_Data,SERVIZIO!$A$2)),1),"Settore",INDEX(Tendina_Settori,SERVIZIO!$A$3)),"")),"")</f>
        <v/>
      </c>
      <c r="AH922" s="31" t="str">
        <f ca="1">IF(AG922&lt;&gt;"",AG922-(COUNTIF($AG$4:AG922,AG922)/10000),"")</f>
        <v/>
      </c>
      <c r="AI922" s="31" t="str">
        <f t="shared" ca="1" si="44"/>
        <v/>
      </c>
      <c r="AJ922" s="31"/>
      <c r="AK922" s="31">
        <v>919</v>
      </c>
      <c r="AL922" s="31" t="str">
        <f t="shared" ca="1" si="42"/>
        <v/>
      </c>
      <c r="AM922" s="31" t="str">
        <f t="shared" ca="1" si="43"/>
        <v/>
      </c>
      <c r="AN922" s="31" t="str">
        <f ca="1">IF(INDEX(Tendina_Brand_per_Settore,SERVIZIO!$A$4)=$AL922,$AM922,"")</f>
        <v/>
      </c>
    </row>
    <row r="923" spans="33:40" x14ac:dyDescent="0.25">
      <c r="AG923" s="31" t="str">
        <f ca="1">IFERROR(IF(SERVIZIO!$A$3=1,IF(GETPIVOTDATA(CONCATENATE(INDEX(Tendina_Indicatori_Grafico,SERVIZIO!$A$1)),$A$1,"Brand",$A923,"Data",DATE(YEAR(INDEX(Tendina_Data,SERVIZIO!$A$2)),MONTH(INDEX(Tendina_Data,SERVIZIO!$A$2)),1),"Settore",$B923)&lt;&gt;"",GETPIVOTDATA(CONCATENATE(INDEX(Tendina_Indicatori_Grafico,SERVIZIO!$A$1)),$A$1,"Brand",$A923,"Data",DATE(YEAR(INDEX(Tendina_Data,SERVIZIO!$A$2)),MONTH(INDEX(Tendina_Data,SERVIZIO!$A$2)),1),"Settore",$B923),""),IF(AND(GETPIVOTDATA(CONCATENATE(INDEX(Tendina_Indicatori_Grafico,SERVIZIO!$A$1)),$A$1,"Brand",$A923,"Data",DATE(YEAR(INDEX(Tendina_Data,SERVIZIO!$A$2)),MONTH(INDEX(Tendina_Data,SERVIZIO!$A$2)),1),"Settore",INDEX(Tendina_Settori,SERVIZIO!$A$3))&lt;&gt;"",INDEX(Tendina_Settori,SERVIZIO!$A$3)=$B923)=TRUE,GETPIVOTDATA(CONCATENATE(INDEX(Tendina_Indicatori_Grafico,SERVIZIO!$A$1)),$A$1,"Brand",$A923,"Data",DATE(YEAR(INDEX(Tendina_Data,SERVIZIO!$A$2)),MONTH(INDEX(Tendina_Data,SERVIZIO!$A$2)),1),"Settore",INDEX(Tendina_Settori,SERVIZIO!$A$3)),"")),"")</f>
        <v/>
      </c>
      <c r="AH923" s="31" t="str">
        <f ca="1">IF(AG923&lt;&gt;"",AG923-(COUNTIF($AG$4:AG923,AG923)/10000),"")</f>
        <v/>
      </c>
      <c r="AI923" s="31" t="str">
        <f t="shared" ca="1" si="44"/>
        <v/>
      </c>
      <c r="AJ923" s="31"/>
      <c r="AK923" s="31">
        <v>920</v>
      </c>
      <c r="AL923" s="31" t="str">
        <f t="shared" ca="1" si="42"/>
        <v/>
      </c>
      <c r="AM923" s="31" t="str">
        <f t="shared" ca="1" si="43"/>
        <v/>
      </c>
      <c r="AN923" s="31" t="str">
        <f ca="1">IF(INDEX(Tendina_Brand_per_Settore,SERVIZIO!$A$4)=$AL923,$AM923,"")</f>
        <v/>
      </c>
    </row>
    <row r="924" spans="33:40" x14ac:dyDescent="0.25">
      <c r="AG924" s="31" t="str">
        <f ca="1">IFERROR(IF(SERVIZIO!$A$3=1,IF(GETPIVOTDATA(CONCATENATE(INDEX(Tendina_Indicatori_Grafico,SERVIZIO!$A$1)),$A$1,"Brand",$A924,"Data",DATE(YEAR(INDEX(Tendina_Data,SERVIZIO!$A$2)),MONTH(INDEX(Tendina_Data,SERVIZIO!$A$2)),1),"Settore",$B924)&lt;&gt;"",GETPIVOTDATA(CONCATENATE(INDEX(Tendina_Indicatori_Grafico,SERVIZIO!$A$1)),$A$1,"Brand",$A924,"Data",DATE(YEAR(INDEX(Tendina_Data,SERVIZIO!$A$2)),MONTH(INDEX(Tendina_Data,SERVIZIO!$A$2)),1),"Settore",$B924),""),IF(AND(GETPIVOTDATA(CONCATENATE(INDEX(Tendina_Indicatori_Grafico,SERVIZIO!$A$1)),$A$1,"Brand",$A924,"Data",DATE(YEAR(INDEX(Tendina_Data,SERVIZIO!$A$2)),MONTH(INDEX(Tendina_Data,SERVIZIO!$A$2)),1),"Settore",INDEX(Tendina_Settori,SERVIZIO!$A$3))&lt;&gt;"",INDEX(Tendina_Settori,SERVIZIO!$A$3)=$B924)=TRUE,GETPIVOTDATA(CONCATENATE(INDEX(Tendina_Indicatori_Grafico,SERVIZIO!$A$1)),$A$1,"Brand",$A924,"Data",DATE(YEAR(INDEX(Tendina_Data,SERVIZIO!$A$2)),MONTH(INDEX(Tendina_Data,SERVIZIO!$A$2)),1),"Settore",INDEX(Tendina_Settori,SERVIZIO!$A$3)),"")),"")</f>
        <v/>
      </c>
      <c r="AH924" s="31" t="str">
        <f ca="1">IF(AG924&lt;&gt;"",AG924-(COUNTIF($AG$4:AG924,AG924)/10000),"")</f>
        <v/>
      </c>
      <c r="AI924" s="31" t="str">
        <f t="shared" ca="1" si="44"/>
        <v/>
      </c>
      <c r="AJ924" s="31"/>
      <c r="AK924" s="31">
        <v>921</v>
      </c>
      <c r="AL924" s="31" t="str">
        <f t="shared" ca="1" si="42"/>
        <v/>
      </c>
      <c r="AM924" s="31" t="str">
        <f t="shared" ca="1" si="43"/>
        <v/>
      </c>
      <c r="AN924" s="31" t="str">
        <f ca="1">IF(INDEX(Tendina_Brand_per_Settore,SERVIZIO!$A$4)=$AL924,$AM924,"")</f>
        <v/>
      </c>
    </row>
    <row r="925" spans="33:40" x14ac:dyDescent="0.25">
      <c r="AG925" s="31" t="str">
        <f ca="1">IFERROR(IF(SERVIZIO!$A$3=1,IF(GETPIVOTDATA(CONCATENATE(INDEX(Tendina_Indicatori_Grafico,SERVIZIO!$A$1)),$A$1,"Brand",$A925,"Data",DATE(YEAR(INDEX(Tendina_Data,SERVIZIO!$A$2)),MONTH(INDEX(Tendina_Data,SERVIZIO!$A$2)),1),"Settore",$B925)&lt;&gt;"",GETPIVOTDATA(CONCATENATE(INDEX(Tendina_Indicatori_Grafico,SERVIZIO!$A$1)),$A$1,"Brand",$A925,"Data",DATE(YEAR(INDEX(Tendina_Data,SERVIZIO!$A$2)),MONTH(INDEX(Tendina_Data,SERVIZIO!$A$2)),1),"Settore",$B925),""),IF(AND(GETPIVOTDATA(CONCATENATE(INDEX(Tendina_Indicatori_Grafico,SERVIZIO!$A$1)),$A$1,"Brand",$A925,"Data",DATE(YEAR(INDEX(Tendina_Data,SERVIZIO!$A$2)),MONTH(INDEX(Tendina_Data,SERVIZIO!$A$2)),1),"Settore",INDEX(Tendina_Settori,SERVIZIO!$A$3))&lt;&gt;"",INDEX(Tendina_Settori,SERVIZIO!$A$3)=$B925)=TRUE,GETPIVOTDATA(CONCATENATE(INDEX(Tendina_Indicatori_Grafico,SERVIZIO!$A$1)),$A$1,"Brand",$A925,"Data",DATE(YEAR(INDEX(Tendina_Data,SERVIZIO!$A$2)),MONTH(INDEX(Tendina_Data,SERVIZIO!$A$2)),1),"Settore",INDEX(Tendina_Settori,SERVIZIO!$A$3)),"")),"")</f>
        <v/>
      </c>
      <c r="AH925" s="31" t="str">
        <f ca="1">IF(AG925&lt;&gt;"",AG925-(COUNTIF($AG$4:AG925,AG925)/10000),"")</f>
        <v/>
      </c>
      <c r="AI925" s="31" t="str">
        <f t="shared" ca="1" si="44"/>
        <v/>
      </c>
      <c r="AJ925" s="31"/>
      <c r="AK925" s="31">
        <v>922</v>
      </c>
      <c r="AL925" s="31" t="str">
        <f t="shared" ca="1" si="42"/>
        <v/>
      </c>
      <c r="AM925" s="31" t="str">
        <f t="shared" ca="1" si="43"/>
        <v/>
      </c>
      <c r="AN925" s="31" t="str">
        <f ca="1">IF(INDEX(Tendina_Brand_per_Settore,SERVIZIO!$A$4)=$AL925,$AM925,"")</f>
        <v/>
      </c>
    </row>
    <row r="926" spans="33:40" x14ac:dyDescent="0.25">
      <c r="AG926" s="31" t="str">
        <f ca="1">IFERROR(IF(SERVIZIO!$A$3=1,IF(GETPIVOTDATA(CONCATENATE(INDEX(Tendina_Indicatori_Grafico,SERVIZIO!$A$1)),$A$1,"Brand",$A926,"Data",DATE(YEAR(INDEX(Tendina_Data,SERVIZIO!$A$2)),MONTH(INDEX(Tendina_Data,SERVIZIO!$A$2)),1),"Settore",$B926)&lt;&gt;"",GETPIVOTDATA(CONCATENATE(INDEX(Tendina_Indicatori_Grafico,SERVIZIO!$A$1)),$A$1,"Brand",$A926,"Data",DATE(YEAR(INDEX(Tendina_Data,SERVIZIO!$A$2)),MONTH(INDEX(Tendina_Data,SERVIZIO!$A$2)),1),"Settore",$B926),""),IF(AND(GETPIVOTDATA(CONCATENATE(INDEX(Tendina_Indicatori_Grafico,SERVIZIO!$A$1)),$A$1,"Brand",$A926,"Data",DATE(YEAR(INDEX(Tendina_Data,SERVIZIO!$A$2)),MONTH(INDEX(Tendina_Data,SERVIZIO!$A$2)),1),"Settore",INDEX(Tendina_Settori,SERVIZIO!$A$3))&lt;&gt;"",INDEX(Tendina_Settori,SERVIZIO!$A$3)=$B926)=TRUE,GETPIVOTDATA(CONCATENATE(INDEX(Tendina_Indicatori_Grafico,SERVIZIO!$A$1)),$A$1,"Brand",$A926,"Data",DATE(YEAR(INDEX(Tendina_Data,SERVIZIO!$A$2)),MONTH(INDEX(Tendina_Data,SERVIZIO!$A$2)),1),"Settore",INDEX(Tendina_Settori,SERVIZIO!$A$3)),"")),"")</f>
        <v/>
      </c>
      <c r="AH926" s="31" t="str">
        <f ca="1">IF(AG926&lt;&gt;"",AG926-(COUNTIF($AG$4:AG926,AG926)/10000),"")</f>
        <v/>
      </c>
      <c r="AI926" s="31" t="str">
        <f t="shared" ca="1" si="44"/>
        <v/>
      </c>
      <c r="AJ926" s="31"/>
      <c r="AK926" s="31">
        <v>923</v>
      </c>
      <c r="AL926" s="31" t="str">
        <f t="shared" ca="1" si="42"/>
        <v/>
      </c>
      <c r="AM926" s="31" t="str">
        <f t="shared" ca="1" si="43"/>
        <v/>
      </c>
      <c r="AN926" s="31" t="str">
        <f ca="1">IF(INDEX(Tendina_Brand_per_Settore,SERVIZIO!$A$4)=$AL926,$AM926,"")</f>
        <v/>
      </c>
    </row>
    <row r="927" spans="33:40" x14ac:dyDescent="0.25">
      <c r="AG927" s="31" t="str">
        <f ca="1">IFERROR(IF(SERVIZIO!$A$3=1,IF(GETPIVOTDATA(CONCATENATE(INDEX(Tendina_Indicatori_Grafico,SERVIZIO!$A$1)),$A$1,"Brand",$A927,"Data",DATE(YEAR(INDEX(Tendina_Data,SERVIZIO!$A$2)),MONTH(INDEX(Tendina_Data,SERVIZIO!$A$2)),1),"Settore",$B927)&lt;&gt;"",GETPIVOTDATA(CONCATENATE(INDEX(Tendina_Indicatori_Grafico,SERVIZIO!$A$1)),$A$1,"Brand",$A927,"Data",DATE(YEAR(INDEX(Tendina_Data,SERVIZIO!$A$2)),MONTH(INDEX(Tendina_Data,SERVIZIO!$A$2)),1),"Settore",$B927),""),IF(AND(GETPIVOTDATA(CONCATENATE(INDEX(Tendina_Indicatori_Grafico,SERVIZIO!$A$1)),$A$1,"Brand",$A927,"Data",DATE(YEAR(INDEX(Tendina_Data,SERVIZIO!$A$2)),MONTH(INDEX(Tendina_Data,SERVIZIO!$A$2)),1),"Settore",INDEX(Tendina_Settori,SERVIZIO!$A$3))&lt;&gt;"",INDEX(Tendina_Settori,SERVIZIO!$A$3)=$B927)=TRUE,GETPIVOTDATA(CONCATENATE(INDEX(Tendina_Indicatori_Grafico,SERVIZIO!$A$1)),$A$1,"Brand",$A927,"Data",DATE(YEAR(INDEX(Tendina_Data,SERVIZIO!$A$2)),MONTH(INDEX(Tendina_Data,SERVIZIO!$A$2)),1),"Settore",INDEX(Tendina_Settori,SERVIZIO!$A$3)),"")),"")</f>
        <v/>
      </c>
      <c r="AH927" s="31" t="str">
        <f ca="1">IF(AG927&lt;&gt;"",AG927-(COUNTIF($AG$4:AG927,AG927)/10000),"")</f>
        <v/>
      </c>
      <c r="AI927" s="31" t="str">
        <f t="shared" ca="1" si="44"/>
        <v/>
      </c>
      <c r="AJ927" s="31"/>
      <c r="AK927" s="31">
        <v>924</v>
      </c>
      <c r="AL927" s="31" t="str">
        <f t="shared" ca="1" si="42"/>
        <v/>
      </c>
      <c r="AM927" s="31" t="str">
        <f t="shared" ca="1" si="43"/>
        <v/>
      </c>
      <c r="AN927" s="31" t="str">
        <f ca="1">IF(INDEX(Tendina_Brand_per_Settore,SERVIZIO!$A$4)=$AL927,$AM927,"")</f>
        <v/>
      </c>
    </row>
    <row r="928" spans="33:40" x14ac:dyDescent="0.25">
      <c r="AG928" s="31" t="str">
        <f ca="1">IFERROR(IF(SERVIZIO!$A$3=1,IF(GETPIVOTDATA(CONCATENATE(INDEX(Tendina_Indicatori_Grafico,SERVIZIO!$A$1)),$A$1,"Brand",$A928,"Data",DATE(YEAR(INDEX(Tendina_Data,SERVIZIO!$A$2)),MONTH(INDEX(Tendina_Data,SERVIZIO!$A$2)),1),"Settore",$B928)&lt;&gt;"",GETPIVOTDATA(CONCATENATE(INDEX(Tendina_Indicatori_Grafico,SERVIZIO!$A$1)),$A$1,"Brand",$A928,"Data",DATE(YEAR(INDEX(Tendina_Data,SERVIZIO!$A$2)),MONTH(INDEX(Tendina_Data,SERVIZIO!$A$2)),1),"Settore",$B928),""),IF(AND(GETPIVOTDATA(CONCATENATE(INDEX(Tendina_Indicatori_Grafico,SERVIZIO!$A$1)),$A$1,"Brand",$A928,"Data",DATE(YEAR(INDEX(Tendina_Data,SERVIZIO!$A$2)),MONTH(INDEX(Tendina_Data,SERVIZIO!$A$2)),1),"Settore",INDEX(Tendina_Settori,SERVIZIO!$A$3))&lt;&gt;"",INDEX(Tendina_Settori,SERVIZIO!$A$3)=$B928)=TRUE,GETPIVOTDATA(CONCATENATE(INDEX(Tendina_Indicatori_Grafico,SERVIZIO!$A$1)),$A$1,"Brand",$A928,"Data",DATE(YEAR(INDEX(Tendina_Data,SERVIZIO!$A$2)),MONTH(INDEX(Tendina_Data,SERVIZIO!$A$2)),1),"Settore",INDEX(Tendina_Settori,SERVIZIO!$A$3)),"")),"")</f>
        <v/>
      </c>
      <c r="AH928" s="31" t="str">
        <f ca="1">IF(AG928&lt;&gt;"",AG928-(COUNTIF($AG$4:AG928,AG928)/10000),"")</f>
        <v/>
      </c>
      <c r="AI928" s="31" t="str">
        <f t="shared" ca="1" si="44"/>
        <v/>
      </c>
      <c r="AJ928" s="31"/>
      <c r="AK928" s="31">
        <v>925</v>
      </c>
      <c r="AL928" s="31" t="str">
        <f t="shared" ca="1" si="42"/>
        <v/>
      </c>
      <c r="AM928" s="31" t="str">
        <f t="shared" ca="1" si="43"/>
        <v/>
      </c>
      <c r="AN928" s="31" t="str">
        <f ca="1">IF(INDEX(Tendina_Brand_per_Settore,SERVIZIO!$A$4)=$AL928,$AM928,"")</f>
        <v/>
      </c>
    </row>
    <row r="929" spans="33:40" x14ac:dyDescent="0.25">
      <c r="AG929" s="31" t="str">
        <f ca="1">IFERROR(IF(SERVIZIO!$A$3=1,IF(GETPIVOTDATA(CONCATENATE(INDEX(Tendina_Indicatori_Grafico,SERVIZIO!$A$1)),$A$1,"Brand",$A929,"Data",DATE(YEAR(INDEX(Tendina_Data,SERVIZIO!$A$2)),MONTH(INDEX(Tendina_Data,SERVIZIO!$A$2)),1),"Settore",$B929)&lt;&gt;"",GETPIVOTDATA(CONCATENATE(INDEX(Tendina_Indicatori_Grafico,SERVIZIO!$A$1)),$A$1,"Brand",$A929,"Data",DATE(YEAR(INDEX(Tendina_Data,SERVIZIO!$A$2)),MONTH(INDEX(Tendina_Data,SERVIZIO!$A$2)),1),"Settore",$B929),""),IF(AND(GETPIVOTDATA(CONCATENATE(INDEX(Tendina_Indicatori_Grafico,SERVIZIO!$A$1)),$A$1,"Brand",$A929,"Data",DATE(YEAR(INDEX(Tendina_Data,SERVIZIO!$A$2)),MONTH(INDEX(Tendina_Data,SERVIZIO!$A$2)),1),"Settore",INDEX(Tendina_Settori,SERVIZIO!$A$3))&lt;&gt;"",INDEX(Tendina_Settori,SERVIZIO!$A$3)=$B929)=TRUE,GETPIVOTDATA(CONCATENATE(INDEX(Tendina_Indicatori_Grafico,SERVIZIO!$A$1)),$A$1,"Brand",$A929,"Data",DATE(YEAR(INDEX(Tendina_Data,SERVIZIO!$A$2)),MONTH(INDEX(Tendina_Data,SERVIZIO!$A$2)),1),"Settore",INDEX(Tendina_Settori,SERVIZIO!$A$3)),"")),"")</f>
        <v/>
      </c>
      <c r="AH929" s="31" t="str">
        <f ca="1">IF(AG929&lt;&gt;"",AG929-(COUNTIF($AG$4:AG929,AG929)/10000),"")</f>
        <v/>
      </c>
      <c r="AI929" s="31" t="str">
        <f t="shared" ca="1" si="44"/>
        <v/>
      </c>
      <c r="AJ929" s="31"/>
      <c r="AK929" s="31">
        <v>926</v>
      </c>
      <c r="AL929" s="31" t="str">
        <f t="shared" ca="1" si="42"/>
        <v/>
      </c>
      <c r="AM929" s="31" t="str">
        <f t="shared" ca="1" si="43"/>
        <v/>
      </c>
      <c r="AN929" s="31" t="str">
        <f ca="1">IF(INDEX(Tendina_Brand_per_Settore,SERVIZIO!$A$4)=$AL929,$AM929,"")</f>
        <v/>
      </c>
    </row>
    <row r="930" spans="33:40" x14ac:dyDescent="0.25">
      <c r="AG930" s="31" t="str">
        <f ca="1">IFERROR(IF(SERVIZIO!$A$3=1,IF(GETPIVOTDATA(CONCATENATE(INDEX(Tendina_Indicatori_Grafico,SERVIZIO!$A$1)),$A$1,"Brand",$A930,"Data",DATE(YEAR(INDEX(Tendina_Data,SERVIZIO!$A$2)),MONTH(INDEX(Tendina_Data,SERVIZIO!$A$2)),1),"Settore",$B930)&lt;&gt;"",GETPIVOTDATA(CONCATENATE(INDEX(Tendina_Indicatori_Grafico,SERVIZIO!$A$1)),$A$1,"Brand",$A930,"Data",DATE(YEAR(INDEX(Tendina_Data,SERVIZIO!$A$2)),MONTH(INDEX(Tendina_Data,SERVIZIO!$A$2)),1),"Settore",$B930),""),IF(AND(GETPIVOTDATA(CONCATENATE(INDEX(Tendina_Indicatori_Grafico,SERVIZIO!$A$1)),$A$1,"Brand",$A930,"Data",DATE(YEAR(INDEX(Tendina_Data,SERVIZIO!$A$2)),MONTH(INDEX(Tendina_Data,SERVIZIO!$A$2)),1),"Settore",INDEX(Tendina_Settori,SERVIZIO!$A$3))&lt;&gt;"",INDEX(Tendina_Settori,SERVIZIO!$A$3)=$B930)=TRUE,GETPIVOTDATA(CONCATENATE(INDEX(Tendina_Indicatori_Grafico,SERVIZIO!$A$1)),$A$1,"Brand",$A930,"Data",DATE(YEAR(INDEX(Tendina_Data,SERVIZIO!$A$2)),MONTH(INDEX(Tendina_Data,SERVIZIO!$A$2)),1),"Settore",INDEX(Tendina_Settori,SERVIZIO!$A$3)),"")),"")</f>
        <v/>
      </c>
      <c r="AH930" s="31" t="str">
        <f ca="1">IF(AG930&lt;&gt;"",AG930-(COUNTIF($AG$4:AG930,AG930)/10000),"")</f>
        <v/>
      </c>
      <c r="AI930" s="31" t="str">
        <f t="shared" ca="1" si="44"/>
        <v/>
      </c>
      <c r="AJ930" s="31"/>
      <c r="AK930" s="31">
        <v>927</v>
      </c>
      <c r="AL930" s="31" t="str">
        <f t="shared" ca="1" si="42"/>
        <v/>
      </c>
      <c r="AM930" s="31" t="str">
        <f t="shared" ca="1" si="43"/>
        <v/>
      </c>
      <c r="AN930" s="31" t="str">
        <f ca="1">IF(INDEX(Tendina_Brand_per_Settore,SERVIZIO!$A$4)=$AL930,$AM930,"")</f>
        <v/>
      </c>
    </row>
    <row r="931" spans="33:40" x14ac:dyDescent="0.25">
      <c r="AG931" s="31" t="str">
        <f ca="1">IFERROR(IF(SERVIZIO!$A$3=1,IF(GETPIVOTDATA(CONCATENATE(INDEX(Tendina_Indicatori_Grafico,SERVIZIO!$A$1)),$A$1,"Brand",$A931,"Data",DATE(YEAR(INDEX(Tendina_Data,SERVIZIO!$A$2)),MONTH(INDEX(Tendina_Data,SERVIZIO!$A$2)),1),"Settore",$B931)&lt;&gt;"",GETPIVOTDATA(CONCATENATE(INDEX(Tendina_Indicatori_Grafico,SERVIZIO!$A$1)),$A$1,"Brand",$A931,"Data",DATE(YEAR(INDEX(Tendina_Data,SERVIZIO!$A$2)),MONTH(INDEX(Tendina_Data,SERVIZIO!$A$2)),1),"Settore",$B931),""),IF(AND(GETPIVOTDATA(CONCATENATE(INDEX(Tendina_Indicatori_Grafico,SERVIZIO!$A$1)),$A$1,"Brand",$A931,"Data",DATE(YEAR(INDEX(Tendina_Data,SERVIZIO!$A$2)),MONTH(INDEX(Tendina_Data,SERVIZIO!$A$2)),1),"Settore",INDEX(Tendina_Settori,SERVIZIO!$A$3))&lt;&gt;"",INDEX(Tendina_Settori,SERVIZIO!$A$3)=$B931)=TRUE,GETPIVOTDATA(CONCATENATE(INDEX(Tendina_Indicatori_Grafico,SERVIZIO!$A$1)),$A$1,"Brand",$A931,"Data",DATE(YEAR(INDEX(Tendina_Data,SERVIZIO!$A$2)),MONTH(INDEX(Tendina_Data,SERVIZIO!$A$2)),1),"Settore",INDEX(Tendina_Settori,SERVIZIO!$A$3)),"")),"")</f>
        <v/>
      </c>
      <c r="AH931" s="31" t="str">
        <f ca="1">IF(AG931&lt;&gt;"",AG931-(COUNTIF($AG$4:AG931,AG931)/10000),"")</f>
        <v/>
      </c>
      <c r="AI931" s="31" t="str">
        <f t="shared" ca="1" si="44"/>
        <v/>
      </c>
      <c r="AJ931" s="31"/>
      <c r="AK931" s="31">
        <v>928</v>
      </c>
      <c r="AL931" s="31" t="str">
        <f t="shared" ca="1" si="42"/>
        <v/>
      </c>
      <c r="AM931" s="31" t="str">
        <f t="shared" ca="1" si="43"/>
        <v/>
      </c>
      <c r="AN931" s="31" t="str">
        <f ca="1">IF(INDEX(Tendina_Brand_per_Settore,SERVIZIO!$A$4)=$AL931,$AM931,"")</f>
        <v/>
      </c>
    </row>
    <row r="932" spans="33:40" x14ac:dyDescent="0.25">
      <c r="AG932" s="31" t="str">
        <f ca="1">IFERROR(IF(SERVIZIO!$A$3=1,IF(GETPIVOTDATA(CONCATENATE(INDEX(Tendina_Indicatori_Grafico,SERVIZIO!$A$1)),$A$1,"Brand",$A932,"Data",DATE(YEAR(INDEX(Tendina_Data,SERVIZIO!$A$2)),MONTH(INDEX(Tendina_Data,SERVIZIO!$A$2)),1),"Settore",$B932)&lt;&gt;"",GETPIVOTDATA(CONCATENATE(INDEX(Tendina_Indicatori_Grafico,SERVIZIO!$A$1)),$A$1,"Brand",$A932,"Data",DATE(YEAR(INDEX(Tendina_Data,SERVIZIO!$A$2)),MONTH(INDEX(Tendina_Data,SERVIZIO!$A$2)),1),"Settore",$B932),""),IF(AND(GETPIVOTDATA(CONCATENATE(INDEX(Tendina_Indicatori_Grafico,SERVIZIO!$A$1)),$A$1,"Brand",$A932,"Data",DATE(YEAR(INDEX(Tendina_Data,SERVIZIO!$A$2)),MONTH(INDEX(Tendina_Data,SERVIZIO!$A$2)),1),"Settore",INDEX(Tendina_Settori,SERVIZIO!$A$3))&lt;&gt;"",INDEX(Tendina_Settori,SERVIZIO!$A$3)=$B932)=TRUE,GETPIVOTDATA(CONCATENATE(INDEX(Tendina_Indicatori_Grafico,SERVIZIO!$A$1)),$A$1,"Brand",$A932,"Data",DATE(YEAR(INDEX(Tendina_Data,SERVIZIO!$A$2)),MONTH(INDEX(Tendina_Data,SERVIZIO!$A$2)),1),"Settore",INDEX(Tendina_Settori,SERVIZIO!$A$3)),"")),"")</f>
        <v/>
      </c>
      <c r="AH932" s="31" t="str">
        <f ca="1">IF(AG932&lt;&gt;"",AG932-(COUNTIF($AG$4:AG932,AG932)/10000),"")</f>
        <v/>
      </c>
      <c r="AI932" s="31" t="str">
        <f t="shared" ca="1" si="44"/>
        <v/>
      </c>
      <c r="AJ932" s="31"/>
      <c r="AK932" s="31">
        <v>929</v>
      </c>
      <c r="AL932" s="31" t="str">
        <f t="shared" ca="1" si="42"/>
        <v/>
      </c>
      <c r="AM932" s="31" t="str">
        <f t="shared" ca="1" si="43"/>
        <v/>
      </c>
      <c r="AN932" s="31" t="str">
        <f ca="1">IF(INDEX(Tendina_Brand_per_Settore,SERVIZIO!$A$4)=$AL932,$AM932,"")</f>
        <v/>
      </c>
    </row>
    <row r="933" spans="33:40" x14ac:dyDescent="0.25">
      <c r="AG933" s="31" t="str">
        <f ca="1">IFERROR(IF(SERVIZIO!$A$3=1,IF(GETPIVOTDATA(CONCATENATE(INDEX(Tendina_Indicatori_Grafico,SERVIZIO!$A$1)),$A$1,"Brand",$A933,"Data",DATE(YEAR(INDEX(Tendina_Data,SERVIZIO!$A$2)),MONTH(INDEX(Tendina_Data,SERVIZIO!$A$2)),1),"Settore",$B933)&lt;&gt;"",GETPIVOTDATA(CONCATENATE(INDEX(Tendina_Indicatori_Grafico,SERVIZIO!$A$1)),$A$1,"Brand",$A933,"Data",DATE(YEAR(INDEX(Tendina_Data,SERVIZIO!$A$2)),MONTH(INDEX(Tendina_Data,SERVIZIO!$A$2)),1),"Settore",$B933),""),IF(AND(GETPIVOTDATA(CONCATENATE(INDEX(Tendina_Indicatori_Grafico,SERVIZIO!$A$1)),$A$1,"Brand",$A933,"Data",DATE(YEAR(INDEX(Tendina_Data,SERVIZIO!$A$2)),MONTH(INDEX(Tendina_Data,SERVIZIO!$A$2)),1),"Settore",INDEX(Tendina_Settori,SERVIZIO!$A$3))&lt;&gt;"",INDEX(Tendina_Settori,SERVIZIO!$A$3)=$B933)=TRUE,GETPIVOTDATA(CONCATENATE(INDEX(Tendina_Indicatori_Grafico,SERVIZIO!$A$1)),$A$1,"Brand",$A933,"Data",DATE(YEAR(INDEX(Tendina_Data,SERVIZIO!$A$2)),MONTH(INDEX(Tendina_Data,SERVIZIO!$A$2)),1),"Settore",INDEX(Tendina_Settori,SERVIZIO!$A$3)),"")),"")</f>
        <v/>
      </c>
      <c r="AH933" s="31" t="str">
        <f ca="1">IF(AG933&lt;&gt;"",AG933-(COUNTIF($AG$4:AG933,AG933)/10000),"")</f>
        <v/>
      </c>
      <c r="AI933" s="31" t="str">
        <f t="shared" ca="1" si="44"/>
        <v/>
      </c>
      <c r="AJ933" s="31"/>
      <c r="AK933" s="31">
        <v>930</v>
      </c>
      <c r="AL933" s="31" t="str">
        <f t="shared" ca="1" si="42"/>
        <v/>
      </c>
      <c r="AM933" s="31" t="str">
        <f t="shared" ca="1" si="43"/>
        <v/>
      </c>
      <c r="AN933" s="31" t="str">
        <f ca="1">IF(INDEX(Tendina_Brand_per_Settore,SERVIZIO!$A$4)=$AL933,$AM933,"")</f>
        <v/>
      </c>
    </row>
    <row r="934" spans="33:40" x14ac:dyDescent="0.25">
      <c r="AG934" s="31" t="str">
        <f ca="1">IFERROR(IF(SERVIZIO!$A$3=1,IF(GETPIVOTDATA(CONCATENATE(INDEX(Tendina_Indicatori_Grafico,SERVIZIO!$A$1)),$A$1,"Brand",$A934,"Data",DATE(YEAR(INDEX(Tendina_Data,SERVIZIO!$A$2)),MONTH(INDEX(Tendina_Data,SERVIZIO!$A$2)),1),"Settore",$B934)&lt;&gt;"",GETPIVOTDATA(CONCATENATE(INDEX(Tendina_Indicatori_Grafico,SERVIZIO!$A$1)),$A$1,"Brand",$A934,"Data",DATE(YEAR(INDEX(Tendina_Data,SERVIZIO!$A$2)),MONTH(INDEX(Tendina_Data,SERVIZIO!$A$2)),1),"Settore",$B934),""),IF(AND(GETPIVOTDATA(CONCATENATE(INDEX(Tendina_Indicatori_Grafico,SERVIZIO!$A$1)),$A$1,"Brand",$A934,"Data",DATE(YEAR(INDEX(Tendina_Data,SERVIZIO!$A$2)),MONTH(INDEX(Tendina_Data,SERVIZIO!$A$2)),1),"Settore",INDEX(Tendina_Settori,SERVIZIO!$A$3))&lt;&gt;"",INDEX(Tendina_Settori,SERVIZIO!$A$3)=$B934)=TRUE,GETPIVOTDATA(CONCATENATE(INDEX(Tendina_Indicatori_Grafico,SERVIZIO!$A$1)),$A$1,"Brand",$A934,"Data",DATE(YEAR(INDEX(Tendina_Data,SERVIZIO!$A$2)),MONTH(INDEX(Tendina_Data,SERVIZIO!$A$2)),1),"Settore",INDEX(Tendina_Settori,SERVIZIO!$A$3)),"")),"")</f>
        <v/>
      </c>
      <c r="AH934" s="31" t="str">
        <f ca="1">IF(AG934&lt;&gt;"",AG934-(COUNTIF($AG$4:AG934,AG934)/10000),"")</f>
        <v/>
      </c>
      <c r="AI934" s="31" t="str">
        <f t="shared" ca="1" si="44"/>
        <v/>
      </c>
      <c r="AJ934" s="31"/>
      <c r="AK934" s="31">
        <v>931</v>
      </c>
      <c r="AL934" s="31" t="str">
        <f t="shared" ca="1" si="42"/>
        <v/>
      </c>
      <c r="AM934" s="31" t="str">
        <f t="shared" ca="1" si="43"/>
        <v/>
      </c>
      <c r="AN934" s="31" t="str">
        <f ca="1">IF(INDEX(Tendina_Brand_per_Settore,SERVIZIO!$A$4)=$AL934,$AM934,"")</f>
        <v/>
      </c>
    </row>
    <row r="935" spans="33:40" x14ac:dyDescent="0.25">
      <c r="AG935" s="31" t="str">
        <f ca="1">IFERROR(IF(SERVIZIO!$A$3=1,IF(GETPIVOTDATA(CONCATENATE(INDEX(Tendina_Indicatori_Grafico,SERVIZIO!$A$1)),$A$1,"Brand",$A935,"Data",DATE(YEAR(INDEX(Tendina_Data,SERVIZIO!$A$2)),MONTH(INDEX(Tendina_Data,SERVIZIO!$A$2)),1),"Settore",$B935)&lt;&gt;"",GETPIVOTDATA(CONCATENATE(INDEX(Tendina_Indicatori_Grafico,SERVIZIO!$A$1)),$A$1,"Brand",$A935,"Data",DATE(YEAR(INDEX(Tendina_Data,SERVIZIO!$A$2)),MONTH(INDEX(Tendina_Data,SERVIZIO!$A$2)),1),"Settore",$B935),""),IF(AND(GETPIVOTDATA(CONCATENATE(INDEX(Tendina_Indicatori_Grafico,SERVIZIO!$A$1)),$A$1,"Brand",$A935,"Data",DATE(YEAR(INDEX(Tendina_Data,SERVIZIO!$A$2)),MONTH(INDEX(Tendina_Data,SERVIZIO!$A$2)),1),"Settore",INDEX(Tendina_Settori,SERVIZIO!$A$3))&lt;&gt;"",INDEX(Tendina_Settori,SERVIZIO!$A$3)=$B935)=TRUE,GETPIVOTDATA(CONCATENATE(INDEX(Tendina_Indicatori_Grafico,SERVIZIO!$A$1)),$A$1,"Brand",$A935,"Data",DATE(YEAR(INDEX(Tendina_Data,SERVIZIO!$A$2)),MONTH(INDEX(Tendina_Data,SERVIZIO!$A$2)),1),"Settore",INDEX(Tendina_Settori,SERVIZIO!$A$3)),"")),"")</f>
        <v/>
      </c>
      <c r="AH935" s="31" t="str">
        <f ca="1">IF(AG935&lt;&gt;"",AG935-(COUNTIF($AG$4:AG935,AG935)/10000),"")</f>
        <v/>
      </c>
      <c r="AI935" s="31" t="str">
        <f t="shared" ca="1" si="44"/>
        <v/>
      </c>
      <c r="AJ935" s="31"/>
      <c r="AK935" s="31">
        <v>932</v>
      </c>
      <c r="AL935" s="31" t="str">
        <f t="shared" ca="1" si="42"/>
        <v/>
      </c>
      <c r="AM935" s="31" t="str">
        <f t="shared" ca="1" si="43"/>
        <v/>
      </c>
      <c r="AN935" s="31" t="str">
        <f ca="1">IF(INDEX(Tendina_Brand_per_Settore,SERVIZIO!$A$4)=$AL935,$AM935,"")</f>
        <v/>
      </c>
    </row>
    <row r="936" spans="33:40" x14ac:dyDescent="0.25">
      <c r="AG936" s="31" t="str">
        <f ca="1">IFERROR(IF(SERVIZIO!$A$3=1,IF(GETPIVOTDATA(CONCATENATE(INDEX(Tendina_Indicatori_Grafico,SERVIZIO!$A$1)),$A$1,"Brand",$A936,"Data",DATE(YEAR(INDEX(Tendina_Data,SERVIZIO!$A$2)),MONTH(INDEX(Tendina_Data,SERVIZIO!$A$2)),1),"Settore",$B936)&lt;&gt;"",GETPIVOTDATA(CONCATENATE(INDEX(Tendina_Indicatori_Grafico,SERVIZIO!$A$1)),$A$1,"Brand",$A936,"Data",DATE(YEAR(INDEX(Tendina_Data,SERVIZIO!$A$2)),MONTH(INDEX(Tendina_Data,SERVIZIO!$A$2)),1),"Settore",$B936),""),IF(AND(GETPIVOTDATA(CONCATENATE(INDEX(Tendina_Indicatori_Grafico,SERVIZIO!$A$1)),$A$1,"Brand",$A936,"Data",DATE(YEAR(INDEX(Tendina_Data,SERVIZIO!$A$2)),MONTH(INDEX(Tendina_Data,SERVIZIO!$A$2)),1),"Settore",INDEX(Tendina_Settori,SERVIZIO!$A$3))&lt;&gt;"",INDEX(Tendina_Settori,SERVIZIO!$A$3)=$B936)=TRUE,GETPIVOTDATA(CONCATENATE(INDEX(Tendina_Indicatori_Grafico,SERVIZIO!$A$1)),$A$1,"Brand",$A936,"Data",DATE(YEAR(INDEX(Tendina_Data,SERVIZIO!$A$2)),MONTH(INDEX(Tendina_Data,SERVIZIO!$A$2)),1),"Settore",INDEX(Tendina_Settori,SERVIZIO!$A$3)),"")),"")</f>
        <v/>
      </c>
      <c r="AH936" s="31" t="str">
        <f ca="1">IF(AG936&lt;&gt;"",AG936-(COUNTIF($AG$4:AG936,AG936)/10000),"")</f>
        <v/>
      </c>
      <c r="AI936" s="31" t="str">
        <f t="shared" ca="1" si="44"/>
        <v/>
      </c>
      <c r="AJ936" s="31"/>
      <c r="AK936" s="31">
        <v>933</v>
      </c>
      <c r="AL936" s="31" t="str">
        <f t="shared" ca="1" si="42"/>
        <v/>
      </c>
      <c r="AM936" s="31" t="str">
        <f t="shared" ca="1" si="43"/>
        <v/>
      </c>
      <c r="AN936" s="31" t="str">
        <f ca="1">IF(INDEX(Tendina_Brand_per_Settore,SERVIZIO!$A$4)=$AL936,$AM936,"")</f>
        <v/>
      </c>
    </row>
    <row r="937" spans="33:40" x14ac:dyDescent="0.25">
      <c r="AG937" s="31" t="str">
        <f ca="1">IFERROR(IF(SERVIZIO!$A$3=1,IF(GETPIVOTDATA(CONCATENATE(INDEX(Tendina_Indicatori_Grafico,SERVIZIO!$A$1)),$A$1,"Brand",$A937,"Data",DATE(YEAR(INDEX(Tendina_Data,SERVIZIO!$A$2)),MONTH(INDEX(Tendina_Data,SERVIZIO!$A$2)),1),"Settore",$B937)&lt;&gt;"",GETPIVOTDATA(CONCATENATE(INDEX(Tendina_Indicatori_Grafico,SERVIZIO!$A$1)),$A$1,"Brand",$A937,"Data",DATE(YEAR(INDEX(Tendina_Data,SERVIZIO!$A$2)),MONTH(INDEX(Tendina_Data,SERVIZIO!$A$2)),1),"Settore",$B937),""),IF(AND(GETPIVOTDATA(CONCATENATE(INDEX(Tendina_Indicatori_Grafico,SERVIZIO!$A$1)),$A$1,"Brand",$A937,"Data",DATE(YEAR(INDEX(Tendina_Data,SERVIZIO!$A$2)),MONTH(INDEX(Tendina_Data,SERVIZIO!$A$2)),1),"Settore",INDEX(Tendina_Settori,SERVIZIO!$A$3))&lt;&gt;"",INDEX(Tendina_Settori,SERVIZIO!$A$3)=$B937)=TRUE,GETPIVOTDATA(CONCATENATE(INDEX(Tendina_Indicatori_Grafico,SERVIZIO!$A$1)),$A$1,"Brand",$A937,"Data",DATE(YEAR(INDEX(Tendina_Data,SERVIZIO!$A$2)),MONTH(INDEX(Tendina_Data,SERVIZIO!$A$2)),1),"Settore",INDEX(Tendina_Settori,SERVIZIO!$A$3)),"")),"")</f>
        <v/>
      </c>
      <c r="AH937" s="31" t="str">
        <f ca="1">IF(AG937&lt;&gt;"",AG937-(COUNTIF($AG$4:AG937,AG937)/10000),"")</f>
        <v/>
      </c>
      <c r="AI937" s="31" t="str">
        <f t="shared" ca="1" si="44"/>
        <v/>
      </c>
      <c r="AJ937" s="31"/>
      <c r="AK937" s="31">
        <v>934</v>
      </c>
      <c r="AL937" s="31" t="str">
        <f t="shared" ca="1" si="42"/>
        <v/>
      </c>
      <c r="AM937" s="31" t="str">
        <f t="shared" ca="1" si="43"/>
        <v/>
      </c>
      <c r="AN937" s="31" t="str">
        <f ca="1">IF(INDEX(Tendina_Brand_per_Settore,SERVIZIO!$A$4)=$AL937,$AM937,"")</f>
        <v/>
      </c>
    </row>
    <row r="938" spans="33:40" x14ac:dyDescent="0.25">
      <c r="AG938" s="31" t="str">
        <f ca="1">IFERROR(IF(SERVIZIO!$A$3=1,IF(GETPIVOTDATA(CONCATENATE(INDEX(Tendina_Indicatori_Grafico,SERVIZIO!$A$1)),$A$1,"Brand",$A938,"Data",DATE(YEAR(INDEX(Tendina_Data,SERVIZIO!$A$2)),MONTH(INDEX(Tendina_Data,SERVIZIO!$A$2)),1),"Settore",$B938)&lt;&gt;"",GETPIVOTDATA(CONCATENATE(INDEX(Tendina_Indicatori_Grafico,SERVIZIO!$A$1)),$A$1,"Brand",$A938,"Data",DATE(YEAR(INDEX(Tendina_Data,SERVIZIO!$A$2)),MONTH(INDEX(Tendina_Data,SERVIZIO!$A$2)),1),"Settore",$B938),""),IF(AND(GETPIVOTDATA(CONCATENATE(INDEX(Tendina_Indicatori_Grafico,SERVIZIO!$A$1)),$A$1,"Brand",$A938,"Data",DATE(YEAR(INDEX(Tendina_Data,SERVIZIO!$A$2)),MONTH(INDEX(Tendina_Data,SERVIZIO!$A$2)),1),"Settore",INDEX(Tendina_Settori,SERVIZIO!$A$3))&lt;&gt;"",INDEX(Tendina_Settori,SERVIZIO!$A$3)=$B938)=TRUE,GETPIVOTDATA(CONCATENATE(INDEX(Tendina_Indicatori_Grafico,SERVIZIO!$A$1)),$A$1,"Brand",$A938,"Data",DATE(YEAR(INDEX(Tendina_Data,SERVIZIO!$A$2)),MONTH(INDEX(Tendina_Data,SERVIZIO!$A$2)),1),"Settore",INDEX(Tendina_Settori,SERVIZIO!$A$3)),"")),"")</f>
        <v/>
      </c>
      <c r="AH938" s="31" t="str">
        <f ca="1">IF(AG938&lt;&gt;"",AG938-(COUNTIF($AG$4:AG938,AG938)/10000),"")</f>
        <v/>
      </c>
      <c r="AI938" s="31" t="str">
        <f t="shared" ca="1" si="44"/>
        <v/>
      </c>
      <c r="AJ938" s="31"/>
      <c r="AK938" s="31">
        <v>935</v>
      </c>
      <c r="AL938" s="31" t="str">
        <f t="shared" ca="1" si="42"/>
        <v/>
      </c>
      <c r="AM938" s="31" t="str">
        <f t="shared" ca="1" si="43"/>
        <v/>
      </c>
      <c r="AN938" s="31" t="str">
        <f ca="1">IF(INDEX(Tendina_Brand_per_Settore,SERVIZIO!$A$4)=$AL938,$AM938,"")</f>
        <v/>
      </c>
    </row>
    <row r="939" spans="33:40" x14ac:dyDescent="0.25">
      <c r="AG939" s="31" t="str">
        <f ca="1">IFERROR(IF(SERVIZIO!$A$3=1,IF(GETPIVOTDATA(CONCATENATE(INDEX(Tendina_Indicatori_Grafico,SERVIZIO!$A$1)),$A$1,"Brand",$A939,"Data",DATE(YEAR(INDEX(Tendina_Data,SERVIZIO!$A$2)),MONTH(INDEX(Tendina_Data,SERVIZIO!$A$2)),1),"Settore",$B939)&lt;&gt;"",GETPIVOTDATA(CONCATENATE(INDEX(Tendina_Indicatori_Grafico,SERVIZIO!$A$1)),$A$1,"Brand",$A939,"Data",DATE(YEAR(INDEX(Tendina_Data,SERVIZIO!$A$2)),MONTH(INDEX(Tendina_Data,SERVIZIO!$A$2)),1),"Settore",$B939),""),IF(AND(GETPIVOTDATA(CONCATENATE(INDEX(Tendina_Indicatori_Grafico,SERVIZIO!$A$1)),$A$1,"Brand",$A939,"Data",DATE(YEAR(INDEX(Tendina_Data,SERVIZIO!$A$2)),MONTH(INDEX(Tendina_Data,SERVIZIO!$A$2)),1),"Settore",INDEX(Tendina_Settori,SERVIZIO!$A$3))&lt;&gt;"",INDEX(Tendina_Settori,SERVIZIO!$A$3)=$B939)=TRUE,GETPIVOTDATA(CONCATENATE(INDEX(Tendina_Indicatori_Grafico,SERVIZIO!$A$1)),$A$1,"Brand",$A939,"Data",DATE(YEAR(INDEX(Tendina_Data,SERVIZIO!$A$2)),MONTH(INDEX(Tendina_Data,SERVIZIO!$A$2)),1),"Settore",INDEX(Tendina_Settori,SERVIZIO!$A$3)),"")),"")</f>
        <v/>
      </c>
      <c r="AH939" s="31" t="str">
        <f ca="1">IF(AG939&lt;&gt;"",AG939-(COUNTIF($AG$4:AG939,AG939)/10000),"")</f>
        <v/>
      </c>
      <c r="AI939" s="31" t="str">
        <f t="shared" ca="1" si="44"/>
        <v/>
      </c>
      <c r="AJ939" s="31"/>
      <c r="AK939" s="31">
        <v>936</v>
      </c>
      <c r="AL939" s="31" t="str">
        <f t="shared" ca="1" si="42"/>
        <v/>
      </c>
      <c r="AM939" s="31" t="str">
        <f t="shared" ca="1" si="43"/>
        <v/>
      </c>
      <c r="AN939" s="31" t="str">
        <f ca="1">IF(INDEX(Tendina_Brand_per_Settore,SERVIZIO!$A$4)=$AL939,$AM939,"")</f>
        <v/>
      </c>
    </row>
    <row r="940" spans="33:40" x14ac:dyDescent="0.25">
      <c r="AG940" s="31" t="str">
        <f ca="1">IFERROR(IF(SERVIZIO!$A$3=1,IF(GETPIVOTDATA(CONCATENATE(INDEX(Tendina_Indicatori_Grafico,SERVIZIO!$A$1)),$A$1,"Brand",$A940,"Data",DATE(YEAR(INDEX(Tendina_Data,SERVIZIO!$A$2)),MONTH(INDEX(Tendina_Data,SERVIZIO!$A$2)),1),"Settore",$B940)&lt;&gt;"",GETPIVOTDATA(CONCATENATE(INDEX(Tendina_Indicatori_Grafico,SERVIZIO!$A$1)),$A$1,"Brand",$A940,"Data",DATE(YEAR(INDEX(Tendina_Data,SERVIZIO!$A$2)),MONTH(INDEX(Tendina_Data,SERVIZIO!$A$2)),1),"Settore",$B940),""),IF(AND(GETPIVOTDATA(CONCATENATE(INDEX(Tendina_Indicatori_Grafico,SERVIZIO!$A$1)),$A$1,"Brand",$A940,"Data",DATE(YEAR(INDEX(Tendina_Data,SERVIZIO!$A$2)),MONTH(INDEX(Tendina_Data,SERVIZIO!$A$2)),1),"Settore",INDEX(Tendina_Settori,SERVIZIO!$A$3))&lt;&gt;"",INDEX(Tendina_Settori,SERVIZIO!$A$3)=$B940)=TRUE,GETPIVOTDATA(CONCATENATE(INDEX(Tendina_Indicatori_Grafico,SERVIZIO!$A$1)),$A$1,"Brand",$A940,"Data",DATE(YEAR(INDEX(Tendina_Data,SERVIZIO!$A$2)),MONTH(INDEX(Tendina_Data,SERVIZIO!$A$2)),1),"Settore",INDEX(Tendina_Settori,SERVIZIO!$A$3)),"")),"")</f>
        <v/>
      </c>
      <c r="AH940" s="31" t="str">
        <f ca="1">IF(AG940&lt;&gt;"",AG940-(COUNTIF($AG$4:AG940,AG940)/10000),"")</f>
        <v/>
      </c>
      <c r="AI940" s="31" t="str">
        <f t="shared" ca="1" si="44"/>
        <v/>
      </c>
      <c r="AJ940" s="31"/>
      <c r="AK940" s="31">
        <v>937</v>
      </c>
      <c r="AL940" s="31" t="str">
        <f t="shared" ca="1" si="42"/>
        <v/>
      </c>
      <c r="AM940" s="31" t="str">
        <f t="shared" ca="1" si="43"/>
        <v/>
      </c>
      <c r="AN940" s="31" t="str">
        <f ca="1">IF(INDEX(Tendina_Brand_per_Settore,SERVIZIO!$A$4)=$AL940,$AM940,"")</f>
        <v/>
      </c>
    </row>
    <row r="941" spans="33:40" x14ac:dyDescent="0.25">
      <c r="AG941" s="31" t="str">
        <f ca="1">IFERROR(IF(SERVIZIO!$A$3=1,IF(GETPIVOTDATA(CONCATENATE(INDEX(Tendina_Indicatori_Grafico,SERVIZIO!$A$1)),$A$1,"Brand",$A941,"Data",DATE(YEAR(INDEX(Tendina_Data,SERVIZIO!$A$2)),MONTH(INDEX(Tendina_Data,SERVIZIO!$A$2)),1),"Settore",$B941)&lt;&gt;"",GETPIVOTDATA(CONCATENATE(INDEX(Tendina_Indicatori_Grafico,SERVIZIO!$A$1)),$A$1,"Brand",$A941,"Data",DATE(YEAR(INDEX(Tendina_Data,SERVIZIO!$A$2)),MONTH(INDEX(Tendina_Data,SERVIZIO!$A$2)),1),"Settore",$B941),""),IF(AND(GETPIVOTDATA(CONCATENATE(INDEX(Tendina_Indicatori_Grafico,SERVIZIO!$A$1)),$A$1,"Brand",$A941,"Data",DATE(YEAR(INDEX(Tendina_Data,SERVIZIO!$A$2)),MONTH(INDEX(Tendina_Data,SERVIZIO!$A$2)),1),"Settore",INDEX(Tendina_Settori,SERVIZIO!$A$3))&lt;&gt;"",INDEX(Tendina_Settori,SERVIZIO!$A$3)=$B941)=TRUE,GETPIVOTDATA(CONCATENATE(INDEX(Tendina_Indicatori_Grafico,SERVIZIO!$A$1)),$A$1,"Brand",$A941,"Data",DATE(YEAR(INDEX(Tendina_Data,SERVIZIO!$A$2)),MONTH(INDEX(Tendina_Data,SERVIZIO!$A$2)),1),"Settore",INDEX(Tendina_Settori,SERVIZIO!$A$3)),"")),"")</f>
        <v/>
      </c>
      <c r="AH941" s="31" t="str">
        <f ca="1">IF(AG941&lt;&gt;"",AG941-(COUNTIF($AG$4:AG941,AG941)/10000),"")</f>
        <v/>
      </c>
      <c r="AI941" s="31" t="str">
        <f t="shared" ca="1" si="44"/>
        <v/>
      </c>
      <c r="AJ941" s="31"/>
      <c r="AK941" s="31">
        <v>938</v>
      </c>
      <c r="AL941" s="31" t="str">
        <f t="shared" ca="1" si="42"/>
        <v/>
      </c>
      <c r="AM941" s="31" t="str">
        <f t="shared" ca="1" si="43"/>
        <v/>
      </c>
      <c r="AN941" s="31" t="str">
        <f ca="1">IF(INDEX(Tendina_Brand_per_Settore,SERVIZIO!$A$4)=$AL941,$AM941,"")</f>
        <v/>
      </c>
    </row>
    <row r="942" spans="33:40" x14ac:dyDescent="0.25">
      <c r="AG942" s="31" t="str">
        <f ca="1">IFERROR(IF(SERVIZIO!$A$3=1,IF(GETPIVOTDATA(CONCATENATE(INDEX(Tendina_Indicatori_Grafico,SERVIZIO!$A$1)),$A$1,"Brand",$A942,"Data",DATE(YEAR(INDEX(Tendina_Data,SERVIZIO!$A$2)),MONTH(INDEX(Tendina_Data,SERVIZIO!$A$2)),1),"Settore",$B942)&lt;&gt;"",GETPIVOTDATA(CONCATENATE(INDEX(Tendina_Indicatori_Grafico,SERVIZIO!$A$1)),$A$1,"Brand",$A942,"Data",DATE(YEAR(INDEX(Tendina_Data,SERVIZIO!$A$2)),MONTH(INDEX(Tendina_Data,SERVIZIO!$A$2)),1),"Settore",$B942),""),IF(AND(GETPIVOTDATA(CONCATENATE(INDEX(Tendina_Indicatori_Grafico,SERVIZIO!$A$1)),$A$1,"Brand",$A942,"Data",DATE(YEAR(INDEX(Tendina_Data,SERVIZIO!$A$2)),MONTH(INDEX(Tendina_Data,SERVIZIO!$A$2)),1),"Settore",INDEX(Tendina_Settori,SERVIZIO!$A$3))&lt;&gt;"",INDEX(Tendina_Settori,SERVIZIO!$A$3)=$B942)=TRUE,GETPIVOTDATA(CONCATENATE(INDEX(Tendina_Indicatori_Grafico,SERVIZIO!$A$1)),$A$1,"Brand",$A942,"Data",DATE(YEAR(INDEX(Tendina_Data,SERVIZIO!$A$2)),MONTH(INDEX(Tendina_Data,SERVIZIO!$A$2)),1),"Settore",INDEX(Tendina_Settori,SERVIZIO!$A$3)),"")),"")</f>
        <v/>
      </c>
      <c r="AH942" s="31" t="str">
        <f ca="1">IF(AG942&lt;&gt;"",AG942-(COUNTIF($AG$4:AG942,AG942)/10000),"")</f>
        <v/>
      </c>
      <c r="AI942" s="31" t="str">
        <f t="shared" ca="1" si="44"/>
        <v/>
      </c>
      <c r="AJ942" s="31"/>
      <c r="AK942" s="31">
        <v>939</v>
      </c>
      <c r="AL942" s="31" t="str">
        <f t="shared" ca="1" si="42"/>
        <v/>
      </c>
      <c r="AM942" s="31" t="str">
        <f t="shared" ca="1" si="43"/>
        <v/>
      </c>
      <c r="AN942" s="31" t="str">
        <f ca="1">IF(INDEX(Tendina_Brand_per_Settore,SERVIZIO!$A$4)=$AL942,$AM942,"")</f>
        <v/>
      </c>
    </row>
    <row r="943" spans="33:40" x14ac:dyDescent="0.25">
      <c r="AG943" s="31" t="str">
        <f ca="1">IFERROR(IF(SERVIZIO!$A$3=1,IF(GETPIVOTDATA(CONCATENATE(INDEX(Tendina_Indicatori_Grafico,SERVIZIO!$A$1)),$A$1,"Brand",$A943,"Data",DATE(YEAR(INDEX(Tendina_Data,SERVIZIO!$A$2)),MONTH(INDEX(Tendina_Data,SERVIZIO!$A$2)),1),"Settore",$B943)&lt;&gt;"",GETPIVOTDATA(CONCATENATE(INDEX(Tendina_Indicatori_Grafico,SERVIZIO!$A$1)),$A$1,"Brand",$A943,"Data",DATE(YEAR(INDEX(Tendina_Data,SERVIZIO!$A$2)),MONTH(INDEX(Tendina_Data,SERVIZIO!$A$2)),1),"Settore",$B943),""),IF(AND(GETPIVOTDATA(CONCATENATE(INDEX(Tendina_Indicatori_Grafico,SERVIZIO!$A$1)),$A$1,"Brand",$A943,"Data",DATE(YEAR(INDEX(Tendina_Data,SERVIZIO!$A$2)),MONTH(INDEX(Tendina_Data,SERVIZIO!$A$2)),1),"Settore",INDEX(Tendina_Settori,SERVIZIO!$A$3))&lt;&gt;"",INDEX(Tendina_Settori,SERVIZIO!$A$3)=$B943)=TRUE,GETPIVOTDATA(CONCATENATE(INDEX(Tendina_Indicatori_Grafico,SERVIZIO!$A$1)),$A$1,"Brand",$A943,"Data",DATE(YEAR(INDEX(Tendina_Data,SERVIZIO!$A$2)),MONTH(INDEX(Tendina_Data,SERVIZIO!$A$2)),1),"Settore",INDEX(Tendina_Settori,SERVIZIO!$A$3)),"")),"")</f>
        <v/>
      </c>
      <c r="AH943" s="31" t="str">
        <f ca="1">IF(AG943&lt;&gt;"",AG943-(COUNTIF($AG$4:AG943,AG943)/10000),"")</f>
        <v/>
      </c>
      <c r="AI943" s="31" t="str">
        <f t="shared" ca="1" si="44"/>
        <v/>
      </c>
      <c r="AJ943" s="31"/>
      <c r="AK943" s="31">
        <v>940</v>
      </c>
      <c r="AL943" s="31" t="str">
        <f t="shared" ca="1" si="42"/>
        <v/>
      </c>
      <c r="AM943" s="31" t="str">
        <f t="shared" ca="1" si="43"/>
        <v/>
      </c>
      <c r="AN943" s="31" t="str">
        <f ca="1">IF(INDEX(Tendina_Brand_per_Settore,SERVIZIO!$A$4)=$AL943,$AM943,"")</f>
        <v/>
      </c>
    </row>
    <row r="944" spans="33:40" x14ac:dyDescent="0.25">
      <c r="AG944" s="31" t="str">
        <f ca="1">IFERROR(IF(SERVIZIO!$A$3=1,IF(GETPIVOTDATA(CONCATENATE(INDEX(Tendina_Indicatori_Grafico,SERVIZIO!$A$1)),$A$1,"Brand",$A944,"Data",DATE(YEAR(INDEX(Tendina_Data,SERVIZIO!$A$2)),MONTH(INDEX(Tendina_Data,SERVIZIO!$A$2)),1),"Settore",$B944)&lt;&gt;"",GETPIVOTDATA(CONCATENATE(INDEX(Tendina_Indicatori_Grafico,SERVIZIO!$A$1)),$A$1,"Brand",$A944,"Data",DATE(YEAR(INDEX(Tendina_Data,SERVIZIO!$A$2)),MONTH(INDEX(Tendina_Data,SERVIZIO!$A$2)),1),"Settore",$B944),""),IF(AND(GETPIVOTDATA(CONCATENATE(INDEX(Tendina_Indicatori_Grafico,SERVIZIO!$A$1)),$A$1,"Brand",$A944,"Data",DATE(YEAR(INDEX(Tendina_Data,SERVIZIO!$A$2)),MONTH(INDEX(Tendina_Data,SERVIZIO!$A$2)),1),"Settore",INDEX(Tendina_Settori,SERVIZIO!$A$3))&lt;&gt;"",INDEX(Tendina_Settori,SERVIZIO!$A$3)=$B944)=TRUE,GETPIVOTDATA(CONCATENATE(INDEX(Tendina_Indicatori_Grafico,SERVIZIO!$A$1)),$A$1,"Brand",$A944,"Data",DATE(YEAR(INDEX(Tendina_Data,SERVIZIO!$A$2)),MONTH(INDEX(Tendina_Data,SERVIZIO!$A$2)),1),"Settore",INDEX(Tendina_Settori,SERVIZIO!$A$3)),"")),"")</f>
        <v/>
      </c>
      <c r="AH944" s="31" t="str">
        <f ca="1">IF(AG944&lt;&gt;"",AG944-(COUNTIF($AG$4:AG944,AG944)/10000),"")</f>
        <v/>
      </c>
      <c r="AI944" s="31" t="str">
        <f t="shared" ca="1" si="44"/>
        <v/>
      </c>
      <c r="AJ944" s="31"/>
      <c r="AK944" s="31">
        <v>941</v>
      </c>
      <c r="AL944" s="31" t="str">
        <f t="shared" ca="1" si="42"/>
        <v/>
      </c>
      <c r="AM944" s="31" t="str">
        <f t="shared" ca="1" si="43"/>
        <v/>
      </c>
      <c r="AN944" s="31" t="str">
        <f ca="1">IF(INDEX(Tendina_Brand_per_Settore,SERVIZIO!$A$4)=$AL944,$AM944,"")</f>
        <v/>
      </c>
    </row>
    <row r="945" spans="33:40" x14ac:dyDescent="0.25">
      <c r="AG945" s="31" t="str">
        <f ca="1">IFERROR(IF(SERVIZIO!$A$3=1,IF(GETPIVOTDATA(CONCATENATE(INDEX(Tendina_Indicatori_Grafico,SERVIZIO!$A$1)),$A$1,"Brand",$A945,"Data",DATE(YEAR(INDEX(Tendina_Data,SERVIZIO!$A$2)),MONTH(INDEX(Tendina_Data,SERVIZIO!$A$2)),1),"Settore",$B945)&lt;&gt;"",GETPIVOTDATA(CONCATENATE(INDEX(Tendina_Indicatori_Grafico,SERVIZIO!$A$1)),$A$1,"Brand",$A945,"Data",DATE(YEAR(INDEX(Tendina_Data,SERVIZIO!$A$2)),MONTH(INDEX(Tendina_Data,SERVIZIO!$A$2)),1),"Settore",$B945),""),IF(AND(GETPIVOTDATA(CONCATENATE(INDEX(Tendina_Indicatori_Grafico,SERVIZIO!$A$1)),$A$1,"Brand",$A945,"Data",DATE(YEAR(INDEX(Tendina_Data,SERVIZIO!$A$2)),MONTH(INDEX(Tendina_Data,SERVIZIO!$A$2)),1),"Settore",INDEX(Tendina_Settori,SERVIZIO!$A$3))&lt;&gt;"",INDEX(Tendina_Settori,SERVIZIO!$A$3)=$B945)=TRUE,GETPIVOTDATA(CONCATENATE(INDEX(Tendina_Indicatori_Grafico,SERVIZIO!$A$1)),$A$1,"Brand",$A945,"Data",DATE(YEAR(INDEX(Tendina_Data,SERVIZIO!$A$2)),MONTH(INDEX(Tendina_Data,SERVIZIO!$A$2)),1),"Settore",INDEX(Tendina_Settori,SERVIZIO!$A$3)),"")),"")</f>
        <v/>
      </c>
      <c r="AH945" s="31" t="str">
        <f ca="1">IF(AG945&lt;&gt;"",AG945-(COUNTIF($AG$4:AG945,AG945)/10000),"")</f>
        <v/>
      </c>
      <c r="AI945" s="31" t="str">
        <f t="shared" ca="1" si="44"/>
        <v/>
      </c>
      <c r="AJ945" s="31"/>
      <c r="AK945" s="31">
        <v>942</v>
      </c>
      <c r="AL945" s="31" t="str">
        <f t="shared" ca="1" si="42"/>
        <v/>
      </c>
      <c r="AM945" s="31" t="str">
        <f t="shared" ca="1" si="43"/>
        <v/>
      </c>
      <c r="AN945" s="31" t="str">
        <f ca="1">IF(INDEX(Tendina_Brand_per_Settore,SERVIZIO!$A$4)=$AL945,$AM945,"")</f>
        <v/>
      </c>
    </row>
    <row r="946" spans="33:40" x14ac:dyDescent="0.25">
      <c r="AG946" s="31" t="str">
        <f ca="1">IFERROR(IF(SERVIZIO!$A$3=1,IF(GETPIVOTDATA(CONCATENATE(INDEX(Tendina_Indicatori_Grafico,SERVIZIO!$A$1)),$A$1,"Brand",$A946,"Data",DATE(YEAR(INDEX(Tendina_Data,SERVIZIO!$A$2)),MONTH(INDEX(Tendina_Data,SERVIZIO!$A$2)),1),"Settore",$B946)&lt;&gt;"",GETPIVOTDATA(CONCATENATE(INDEX(Tendina_Indicatori_Grafico,SERVIZIO!$A$1)),$A$1,"Brand",$A946,"Data",DATE(YEAR(INDEX(Tendina_Data,SERVIZIO!$A$2)),MONTH(INDEX(Tendina_Data,SERVIZIO!$A$2)),1),"Settore",$B946),""),IF(AND(GETPIVOTDATA(CONCATENATE(INDEX(Tendina_Indicatori_Grafico,SERVIZIO!$A$1)),$A$1,"Brand",$A946,"Data",DATE(YEAR(INDEX(Tendina_Data,SERVIZIO!$A$2)),MONTH(INDEX(Tendina_Data,SERVIZIO!$A$2)),1),"Settore",INDEX(Tendina_Settori,SERVIZIO!$A$3))&lt;&gt;"",INDEX(Tendina_Settori,SERVIZIO!$A$3)=$B946)=TRUE,GETPIVOTDATA(CONCATENATE(INDEX(Tendina_Indicatori_Grafico,SERVIZIO!$A$1)),$A$1,"Brand",$A946,"Data",DATE(YEAR(INDEX(Tendina_Data,SERVIZIO!$A$2)),MONTH(INDEX(Tendina_Data,SERVIZIO!$A$2)),1),"Settore",INDEX(Tendina_Settori,SERVIZIO!$A$3)),"")),"")</f>
        <v/>
      </c>
      <c r="AH946" s="31" t="str">
        <f ca="1">IF(AG946&lt;&gt;"",AG946-(COUNTIF($AG$4:AG946,AG946)/10000),"")</f>
        <v/>
      </c>
      <c r="AI946" s="31" t="str">
        <f t="shared" ca="1" si="44"/>
        <v/>
      </c>
      <c r="AJ946" s="31"/>
      <c r="AK946" s="31">
        <v>943</v>
      </c>
      <c r="AL946" s="31" t="str">
        <f t="shared" ca="1" si="42"/>
        <v/>
      </c>
      <c r="AM946" s="31" t="str">
        <f t="shared" ca="1" si="43"/>
        <v/>
      </c>
      <c r="AN946" s="31" t="str">
        <f ca="1">IF(INDEX(Tendina_Brand_per_Settore,SERVIZIO!$A$4)=$AL946,$AM946,"")</f>
        <v/>
      </c>
    </row>
    <row r="947" spans="33:40" x14ac:dyDescent="0.25">
      <c r="AG947" s="31" t="str">
        <f ca="1">IFERROR(IF(SERVIZIO!$A$3=1,IF(GETPIVOTDATA(CONCATENATE(INDEX(Tendina_Indicatori_Grafico,SERVIZIO!$A$1)),$A$1,"Brand",$A947,"Data",DATE(YEAR(INDEX(Tendina_Data,SERVIZIO!$A$2)),MONTH(INDEX(Tendina_Data,SERVIZIO!$A$2)),1),"Settore",$B947)&lt;&gt;"",GETPIVOTDATA(CONCATENATE(INDEX(Tendina_Indicatori_Grafico,SERVIZIO!$A$1)),$A$1,"Brand",$A947,"Data",DATE(YEAR(INDEX(Tendina_Data,SERVIZIO!$A$2)),MONTH(INDEX(Tendina_Data,SERVIZIO!$A$2)),1),"Settore",$B947),""),IF(AND(GETPIVOTDATA(CONCATENATE(INDEX(Tendina_Indicatori_Grafico,SERVIZIO!$A$1)),$A$1,"Brand",$A947,"Data",DATE(YEAR(INDEX(Tendina_Data,SERVIZIO!$A$2)),MONTH(INDEX(Tendina_Data,SERVIZIO!$A$2)),1),"Settore",INDEX(Tendina_Settori,SERVIZIO!$A$3))&lt;&gt;"",INDEX(Tendina_Settori,SERVIZIO!$A$3)=$B947)=TRUE,GETPIVOTDATA(CONCATENATE(INDEX(Tendina_Indicatori_Grafico,SERVIZIO!$A$1)),$A$1,"Brand",$A947,"Data",DATE(YEAR(INDEX(Tendina_Data,SERVIZIO!$A$2)),MONTH(INDEX(Tendina_Data,SERVIZIO!$A$2)),1),"Settore",INDEX(Tendina_Settori,SERVIZIO!$A$3)),"")),"")</f>
        <v/>
      </c>
      <c r="AH947" s="31" t="str">
        <f ca="1">IF(AG947&lt;&gt;"",AG947-(COUNTIF($AG$4:AG947,AG947)/10000),"")</f>
        <v/>
      </c>
      <c r="AI947" s="31" t="str">
        <f t="shared" ca="1" si="44"/>
        <v/>
      </c>
      <c r="AJ947" s="31"/>
      <c r="AK947" s="31">
        <v>944</v>
      </c>
      <c r="AL947" s="31" t="str">
        <f t="shared" ca="1" si="42"/>
        <v/>
      </c>
      <c r="AM947" s="31" t="str">
        <f t="shared" ca="1" si="43"/>
        <v/>
      </c>
      <c r="AN947" s="31" t="str">
        <f ca="1">IF(INDEX(Tendina_Brand_per_Settore,SERVIZIO!$A$4)=$AL947,$AM947,"")</f>
        <v/>
      </c>
    </row>
    <row r="948" spans="33:40" x14ac:dyDescent="0.25">
      <c r="AG948" s="31" t="str">
        <f ca="1">IFERROR(IF(SERVIZIO!$A$3=1,IF(GETPIVOTDATA(CONCATENATE(INDEX(Tendina_Indicatori_Grafico,SERVIZIO!$A$1)),$A$1,"Brand",$A948,"Data",DATE(YEAR(INDEX(Tendina_Data,SERVIZIO!$A$2)),MONTH(INDEX(Tendina_Data,SERVIZIO!$A$2)),1),"Settore",$B948)&lt;&gt;"",GETPIVOTDATA(CONCATENATE(INDEX(Tendina_Indicatori_Grafico,SERVIZIO!$A$1)),$A$1,"Brand",$A948,"Data",DATE(YEAR(INDEX(Tendina_Data,SERVIZIO!$A$2)),MONTH(INDEX(Tendina_Data,SERVIZIO!$A$2)),1),"Settore",$B948),""),IF(AND(GETPIVOTDATA(CONCATENATE(INDEX(Tendina_Indicatori_Grafico,SERVIZIO!$A$1)),$A$1,"Brand",$A948,"Data",DATE(YEAR(INDEX(Tendina_Data,SERVIZIO!$A$2)),MONTH(INDEX(Tendina_Data,SERVIZIO!$A$2)),1),"Settore",INDEX(Tendina_Settori,SERVIZIO!$A$3))&lt;&gt;"",INDEX(Tendina_Settori,SERVIZIO!$A$3)=$B948)=TRUE,GETPIVOTDATA(CONCATENATE(INDEX(Tendina_Indicatori_Grafico,SERVIZIO!$A$1)),$A$1,"Brand",$A948,"Data",DATE(YEAR(INDEX(Tendina_Data,SERVIZIO!$A$2)),MONTH(INDEX(Tendina_Data,SERVIZIO!$A$2)),1),"Settore",INDEX(Tendina_Settori,SERVIZIO!$A$3)),"")),"")</f>
        <v/>
      </c>
      <c r="AH948" s="31" t="str">
        <f ca="1">IF(AG948&lt;&gt;"",AG948-(COUNTIF($AG$4:AG948,AG948)/10000),"")</f>
        <v/>
      </c>
      <c r="AI948" s="31" t="str">
        <f t="shared" ca="1" si="44"/>
        <v/>
      </c>
      <c r="AJ948" s="31"/>
      <c r="AK948" s="31">
        <v>945</v>
      </c>
      <c r="AL948" s="31" t="str">
        <f t="shared" ca="1" si="42"/>
        <v/>
      </c>
      <c r="AM948" s="31" t="str">
        <f t="shared" ca="1" si="43"/>
        <v/>
      </c>
      <c r="AN948" s="31" t="str">
        <f ca="1">IF(INDEX(Tendina_Brand_per_Settore,SERVIZIO!$A$4)=$AL948,$AM948,"")</f>
        <v/>
      </c>
    </row>
    <row r="949" spans="33:40" x14ac:dyDescent="0.25">
      <c r="AG949" s="31" t="str">
        <f ca="1">IFERROR(IF(SERVIZIO!$A$3=1,IF(GETPIVOTDATA(CONCATENATE(INDEX(Tendina_Indicatori_Grafico,SERVIZIO!$A$1)),$A$1,"Brand",$A949,"Data",DATE(YEAR(INDEX(Tendina_Data,SERVIZIO!$A$2)),MONTH(INDEX(Tendina_Data,SERVIZIO!$A$2)),1),"Settore",$B949)&lt;&gt;"",GETPIVOTDATA(CONCATENATE(INDEX(Tendina_Indicatori_Grafico,SERVIZIO!$A$1)),$A$1,"Brand",$A949,"Data",DATE(YEAR(INDEX(Tendina_Data,SERVIZIO!$A$2)),MONTH(INDEX(Tendina_Data,SERVIZIO!$A$2)),1),"Settore",$B949),""),IF(AND(GETPIVOTDATA(CONCATENATE(INDEX(Tendina_Indicatori_Grafico,SERVIZIO!$A$1)),$A$1,"Brand",$A949,"Data",DATE(YEAR(INDEX(Tendina_Data,SERVIZIO!$A$2)),MONTH(INDEX(Tendina_Data,SERVIZIO!$A$2)),1),"Settore",INDEX(Tendina_Settori,SERVIZIO!$A$3))&lt;&gt;"",INDEX(Tendina_Settori,SERVIZIO!$A$3)=$B949)=TRUE,GETPIVOTDATA(CONCATENATE(INDEX(Tendina_Indicatori_Grafico,SERVIZIO!$A$1)),$A$1,"Brand",$A949,"Data",DATE(YEAR(INDEX(Tendina_Data,SERVIZIO!$A$2)),MONTH(INDEX(Tendina_Data,SERVIZIO!$A$2)),1),"Settore",INDEX(Tendina_Settori,SERVIZIO!$A$3)),"")),"")</f>
        <v/>
      </c>
      <c r="AH949" s="31" t="str">
        <f ca="1">IF(AG949&lt;&gt;"",AG949-(COUNTIF($AG$4:AG949,AG949)/10000),"")</f>
        <v/>
      </c>
      <c r="AI949" s="31" t="str">
        <f t="shared" ca="1" si="44"/>
        <v/>
      </c>
      <c r="AJ949" s="31"/>
      <c r="AK949" s="31">
        <v>946</v>
      </c>
      <c r="AL949" s="31" t="str">
        <f t="shared" ca="1" si="42"/>
        <v/>
      </c>
      <c r="AM949" s="31" t="str">
        <f t="shared" ca="1" si="43"/>
        <v/>
      </c>
      <c r="AN949" s="31" t="str">
        <f ca="1">IF(INDEX(Tendina_Brand_per_Settore,SERVIZIO!$A$4)=$AL949,$AM949,"")</f>
        <v/>
      </c>
    </row>
    <row r="950" spans="33:40" x14ac:dyDescent="0.25">
      <c r="AG950" s="31" t="str">
        <f ca="1">IFERROR(IF(SERVIZIO!$A$3=1,IF(GETPIVOTDATA(CONCATENATE(INDEX(Tendina_Indicatori_Grafico,SERVIZIO!$A$1)),$A$1,"Brand",$A950,"Data",DATE(YEAR(INDEX(Tendina_Data,SERVIZIO!$A$2)),MONTH(INDEX(Tendina_Data,SERVIZIO!$A$2)),1),"Settore",$B950)&lt;&gt;"",GETPIVOTDATA(CONCATENATE(INDEX(Tendina_Indicatori_Grafico,SERVIZIO!$A$1)),$A$1,"Brand",$A950,"Data",DATE(YEAR(INDEX(Tendina_Data,SERVIZIO!$A$2)),MONTH(INDEX(Tendina_Data,SERVIZIO!$A$2)),1),"Settore",$B950),""),IF(AND(GETPIVOTDATA(CONCATENATE(INDEX(Tendina_Indicatori_Grafico,SERVIZIO!$A$1)),$A$1,"Brand",$A950,"Data",DATE(YEAR(INDEX(Tendina_Data,SERVIZIO!$A$2)),MONTH(INDEX(Tendina_Data,SERVIZIO!$A$2)),1),"Settore",INDEX(Tendina_Settori,SERVIZIO!$A$3))&lt;&gt;"",INDEX(Tendina_Settori,SERVIZIO!$A$3)=$B950)=TRUE,GETPIVOTDATA(CONCATENATE(INDEX(Tendina_Indicatori_Grafico,SERVIZIO!$A$1)),$A$1,"Brand",$A950,"Data",DATE(YEAR(INDEX(Tendina_Data,SERVIZIO!$A$2)),MONTH(INDEX(Tendina_Data,SERVIZIO!$A$2)),1),"Settore",INDEX(Tendina_Settori,SERVIZIO!$A$3)),"")),"")</f>
        <v/>
      </c>
      <c r="AH950" s="31" t="str">
        <f ca="1">IF(AG950&lt;&gt;"",AG950-(COUNTIF($AG$4:AG950,AG950)/10000),"")</f>
        <v/>
      </c>
      <c r="AI950" s="31" t="str">
        <f t="shared" ca="1" si="44"/>
        <v/>
      </c>
      <c r="AJ950" s="31"/>
      <c r="AK950" s="31">
        <v>947</v>
      </c>
      <c r="AL950" s="31" t="str">
        <f t="shared" ca="1" si="42"/>
        <v/>
      </c>
      <c r="AM950" s="31" t="str">
        <f t="shared" ca="1" si="43"/>
        <v/>
      </c>
      <c r="AN950" s="31" t="str">
        <f ca="1">IF(INDEX(Tendina_Brand_per_Settore,SERVIZIO!$A$4)=$AL950,$AM950,"")</f>
        <v/>
      </c>
    </row>
    <row r="951" spans="33:40" x14ac:dyDescent="0.25">
      <c r="AG951" s="31" t="str">
        <f ca="1">IFERROR(IF(SERVIZIO!$A$3=1,IF(GETPIVOTDATA(CONCATENATE(INDEX(Tendina_Indicatori_Grafico,SERVIZIO!$A$1)),$A$1,"Brand",$A951,"Data",DATE(YEAR(INDEX(Tendina_Data,SERVIZIO!$A$2)),MONTH(INDEX(Tendina_Data,SERVIZIO!$A$2)),1),"Settore",$B951)&lt;&gt;"",GETPIVOTDATA(CONCATENATE(INDEX(Tendina_Indicatori_Grafico,SERVIZIO!$A$1)),$A$1,"Brand",$A951,"Data",DATE(YEAR(INDEX(Tendina_Data,SERVIZIO!$A$2)),MONTH(INDEX(Tendina_Data,SERVIZIO!$A$2)),1),"Settore",$B951),""),IF(AND(GETPIVOTDATA(CONCATENATE(INDEX(Tendina_Indicatori_Grafico,SERVIZIO!$A$1)),$A$1,"Brand",$A951,"Data",DATE(YEAR(INDEX(Tendina_Data,SERVIZIO!$A$2)),MONTH(INDEX(Tendina_Data,SERVIZIO!$A$2)),1),"Settore",INDEX(Tendina_Settori,SERVIZIO!$A$3))&lt;&gt;"",INDEX(Tendina_Settori,SERVIZIO!$A$3)=$B951)=TRUE,GETPIVOTDATA(CONCATENATE(INDEX(Tendina_Indicatori_Grafico,SERVIZIO!$A$1)),$A$1,"Brand",$A951,"Data",DATE(YEAR(INDEX(Tendina_Data,SERVIZIO!$A$2)),MONTH(INDEX(Tendina_Data,SERVIZIO!$A$2)),1),"Settore",INDEX(Tendina_Settori,SERVIZIO!$A$3)),"")),"")</f>
        <v/>
      </c>
      <c r="AH951" s="31" t="str">
        <f ca="1">IF(AG951&lt;&gt;"",AG951-(COUNTIF($AG$4:AG951,AG951)/10000),"")</f>
        <v/>
      </c>
      <c r="AI951" s="31" t="str">
        <f t="shared" ca="1" si="44"/>
        <v/>
      </c>
      <c r="AJ951" s="31"/>
      <c r="AK951" s="31">
        <v>948</v>
      </c>
      <c r="AL951" s="31" t="str">
        <f t="shared" ca="1" si="42"/>
        <v/>
      </c>
      <c r="AM951" s="31" t="str">
        <f t="shared" ca="1" si="43"/>
        <v/>
      </c>
      <c r="AN951" s="31" t="str">
        <f ca="1">IF(INDEX(Tendina_Brand_per_Settore,SERVIZIO!$A$4)=$AL951,$AM951,"")</f>
        <v/>
      </c>
    </row>
    <row r="952" spans="33:40" x14ac:dyDescent="0.25">
      <c r="AG952" s="31" t="str">
        <f ca="1">IFERROR(IF(SERVIZIO!$A$3=1,IF(GETPIVOTDATA(CONCATENATE(INDEX(Tendina_Indicatori_Grafico,SERVIZIO!$A$1)),$A$1,"Brand",$A952,"Data",DATE(YEAR(INDEX(Tendina_Data,SERVIZIO!$A$2)),MONTH(INDEX(Tendina_Data,SERVIZIO!$A$2)),1),"Settore",$B952)&lt;&gt;"",GETPIVOTDATA(CONCATENATE(INDEX(Tendina_Indicatori_Grafico,SERVIZIO!$A$1)),$A$1,"Brand",$A952,"Data",DATE(YEAR(INDEX(Tendina_Data,SERVIZIO!$A$2)),MONTH(INDEX(Tendina_Data,SERVIZIO!$A$2)),1),"Settore",$B952),""),IF(AND(GETPIVOTDATA(CONCATENATE(INDEX(Tendina_Indicatori_Grafico,SERVIZIO!$A$1)),$A$1,"Brand",$A952,"Data",DATE(YEAR(INDEX(Tendina_Data,SERVIZIO!$A$2)),MONTH(INDEX(Tendina_Data,SERVIZIO!$A$2)),1),"Settore",INDEX(Tendina_Settori,SERVIZIO!$A$3))&lt;&gt;"",INDEX(Tendina_Settori,SERVIZIO!$A$3)=$B952)=TRUE,GETPIVOTDATA(CONCATENATE(INDEX(Tendina_Indicatori_Grafico,SERVIZIO!$A$1)),$A$1,"Brand",$A952,"Data",DATE(YEAR(INDEX(Tendina_Data,SERVIZIO!$A$2)),MONTH(INDEX(Tendina_Data,SERVIZIO!$A$2)),1),"Settore",INDEX(Tendina_Settori,SERVIZIO!$A$3)),"")),"")</f>
        <v/>
      </c>
      <c r="AH952" s="31" t="str">
        <f ca="1">IF(AG952&lt;&gt;"",AG952-(COUNTIF($AG$4:AG952,AG952)/10000),"")</f>
        <v/>
      </c>
      <c r="AI952" s="31" t="str">
        <f t="shared" ca="1" si="44"/>
        <v/>
      </c>
      <c r="AJ952" s="31"/>
      <c r="AK952" s="31">
        <v>949</v>
      </c>
      <c r="AL952" s="31" t="str">
        <f t="shared" ca="1" si="42"/>
        <v/>
      </c>
      <c r="AM952" s="31" t="str">
        <f t="shared" ca="1" si="43"/>
        <v/>
      </c>
      <c r="AN952" s="31" t="str">
        <f ca="1">IF(INDEX(Tendina_Brand_per_Settore,SERVIZIO!$A$4)=$AL952,$AM952,"")</f>
        <v/>
      </c>
    </row>
    <row r="953" spans="33:40" x14ac:dyDescent="0.25">
      <c r="AG953" s="31" t="str">
        <f ca="1">IFERROR(IF(SERVIZIO!$A$3=1,IF(GETPIVOTDATA(CONCATENATE(INDEX(Tendina_Indicatori_Grafico,SERVIZIO!$A$1)),$A$1,"Brand",$A953,"Data",DATE(YEAR(INDEX(Tendina_Data,SERVIZIO!$A$2)),MONTH(INDEX(Tendina_Data,SERVIZIO!$A$2)),1),"Settore",$B953)&lt;&gt;"",GETPIVOTDATA(CONCATENATE(INDEX(Tendina_Indicatori_Grafico,SERVIZIO!$A$1)),$A$1,"Brand",$A953,"Data",DATE(YEAR(INDEX(Tendina_Data,SERVIZIO!$A$2)),MONTH(INDEX(Tendina_Data,SERVIZIO!$A$2)),1),"Settore",$B953),""),IF(AND(GETPIVOTDATA(CONCATENATE(INDEX(Tendina_Indicatori_Grafico,SERVIZIO!$A$1)),$A$1,"Brand",$A953,"Data",DATE(YEAR(INDEX(Tendina_Data,SERVIZIO!$A$2)),MONTH(INDEX(Tendina_Data,SERVIZIO!$A$2)),1),"Settore",INDEX(Tendina_Settori,SERVIZIO!$A$3))&lt;&gt;"",INDEX(Tendina_Settori,SERVIZIO!$A$3)=$B953)=TRUE,GETPIVOTDATA(CONCATENATE(INDEX(Tendina_Indicatori_Grafico,SERVIZIO!$A$1)),$A$1,"Brand",$A953,"Data",DATE(YEAR(INDEX(Tendina_Data,SERVIZIO!$A$2)),MONTH(INDEX(Tendina_Data,SERVIZIO!$A$2)),1),"Settore",INDEX(Tendina_Settori,SERVIZIO!$A$3)),"")),"")</f>
        <v/>
      </c>
      <c r="AH953" s="31" t="str">
        <f ca="1">IF(AG953&lt;&gt;"",AG953-(COUNTIF($AG$4:AG953,AG953)/10000),"")</f>
        <v/>
      </c>
      <c r="AI953" s="31" t="str">
        <f t="shared" ca="1" si="44"/>
        <v/>
      </c>
      <c r="AJ953" s="31"/>
      <c r="AK953" s="31">
        <v>950</v>
      </c>
      <c r="AL953" s="31" t="str">
        <f t="shared" ca="1" si="42"/>
        <v/>
      </c>
      <c r="AM953" s="31" t="str">
        <f t="shared" ca="1" si="43"/>
        <v/>
      </c>
      <c r="AN953" s="31" t="str">
        <f ca="1">IF(INDEX(Tendina_Brand_per_Settore,SERVIZIO!$A$4)=$AL953,$AM953,"")</f>
        <v/>
      </c>
    </row>
    <row r="954" spans="33:40" x14ac:dyDescent="0.25">
      <c r="AG954" s="31" t="str">
        <f ca="1">IFERROR(IF(SERVIZIO!$A$3=1,IF(GETPIVOTDATA(CONCATENATE(INDEX(Tendina_Indicatori_Grafico,SERVIZIO!$A$1)),$A$1,"Brand",$A954,"Data",DATE(YEAR(INDEX(Tendina_Data,SERVIZIO!$A$2)),MONTH(INDEX(Tendina_Data,SERVIZIO!$A$2)),1),"Settore",$B954)&lt;&gt;"",GETPIVOTDATA(CONCATENATE(INDEX(Tendina_Indicatori_Grafico,SERVIZIO!$A$1)),$A$1,"Brand",$A954,"Data",DATE(YEAR(INDEX(Tendina_Data,SERVIZIO!$A$2)),MONTH(INDEX(Tendina_Data,SERVIZIO!$A$2)),1),"Settore",$B954),""),IF(AND(GETPIVOTDATA(CONCATENATE(INDEX(Tendina_Indicatori_Grafico,SERVIZIO!$A$1)),$A$1,"Brand",$A954,"Data",DATE(YEAR(INDEX(Tendina_Data,SERVIZIO!$A$2)),MONTH(INDEX(Tendina_Data,SERVIZIO!$A$2)),1),"Settore",INDEX(Tendina_Settori,SERVIZIO!$A$3))&lt;&gt;"",INDEX(Tendina_Settori,SERVIZIO!$A$3)=$B954)=TRUE,GETPIVOTDATA(CONCATENATE(INDEX(Tendina_Indicatori_Grafico,SERVIZIO!$A$1)),$A$1,"Brand",$A954,"Data",DATE(YEAR(INDEX(Tendina_Data,SERVIZIO!$A$2)),MONTH(INDEX(Tendina_Data,SERVIZIO!$A$2)),1),"Settore",INDEX(Tendina_Settori,SERVIZIO!$A$3)),"")),"")</f>
        <v/>
      </c>
      <c r="AH954" s="31" t="str">
        <f ca="1">IF(AG954&lt;&gt;"",AG954-(COUNTIF($AG$4:AG954,AG954)/10000),"")</f>
        <v/>
      </c>
      <c r="AI954" s="31" t="str">
        <f t="shared" ca="1" si="44"/>
        <v/>
      </c>
      <c r="AJ954" s="31"/>
      <c r="AK954" s="31">
        <v>951</v>
      </c>
      <c r="AL954" s="31" t="str">
        <f t="shared" ca="1" si="42"/>
        <v/>
      </c>
      <c r="AM954" s="31" t="str">
        <f t="shared" ca="1" si="43"/>
        <v/>
      </c>
      <c r="AN954" s="31" t="str">
        <f ca="1">IF(INDEX(Tendina_Brand_per_Settore,SERVIZIO!$A$4)=$AL954,$AM954,"")</f>
        <v/>
      </c>
    </row>
    <row r="955" spans="33:40" x14ac:dyDescent="0.25">
      <c r="AG955" s="31" t="str">
        <f ca="1">IFERROR(IF(SERVIZIO!$A$3=1,IF(GETPIVOTDATA(CONCATENATE(INDEX(Tendina_Indicatori_Grafico,SERVIZIO!$A$1)),$A$1,"Brand",$A955,"Data",DATE(YEAR(INDEX(Tendina_Data,SERVIZIO!$A$2)),MONTH(INDEX(Tendina_Data,SERVIZIO!$A$2)),1),"Settore",$B955)&lt;&gt;"",GETPIVOTDATA(CONCATENATE(INDEX(Tendina_Indicatori_Grafico,SERVIZIO!$A$1)),$A$1,"Brand",$A955,"Data",DATE(YEAR(INDEX(Tendina_Data,SERVIZIO!$A$2)),MONTH(INDEX(Tendina_Data,SERVIZIO!$A$2)),1),"Settore",$B955),""),IF(AND(GETPIVOTDATA(CONCATENATE(INDEX(Tendina_Indicatori_Grafico,SERVIZIO!$A$1)),$A$1,"Brand",$A955,"Data",DATE(YEAR(INDEX(Tendina_Data,SERVIZIO!$A$2)),MONTH(INDEX(Tendina_Data,SERVIZIO!$A$2)),1),"Settore",INDEX(Tendina_Settori,SERVIZIO!$A$3))&lt;&gt;"",INDEX(Tendina_Settori,SERVIZIO!$A$3)=$B955)=TRUE,GETPIVOTDATA(CONCATENATE(INDEX(Tendina_Indicatori_Grafico,SERVIZIO!$A$1)),$A$1,"Brand",$A955,"Data",DATE(YEAR(INDEX(Tendina_Data,SERVIZIO!$A$2)),MONTH(INDEX(Tendina_Data,SERVIZIO!$A$2)),1),"Settore",INDEX(Tendina_Settori,SERVIZIO!$A$3)),"")),"")</f>
        <v/>
      </c>
      <c r="AH955" s="31" t="str">
        <f ca="1">IF(AG955&lt;&gt;"",AG955-(COUNTIF($AG$4:AG955,AG955)/10000),"")</f>
        <v/>
      </c>
      <c r="AI955" s="31" t="str">
        <f t="shared" ca="1" si="44"/>
        <v/>
      </c>
      <c r="AJ955" s="31"/>
      <c r="AK955" s="31">
        <v>952</v>
      </c>
      <c r="AL955" s="31" t="str">
        <f t="shared" ca="1" si="42"/>
        <v/>
      </c>
      <c r="AM955" s="31" t="str">
        <f t="shared" ca="1" si="43"/>
        <v/>
      </c>
      <c r="AN955" s="31" t="str">
        <f ca="1">IF(INDEX(Tendina_Brand_per_Settore,SERVIZIO!$A$4)=$AL955,$AM955,"")</f>
        <v/>
      </c>
    </row>
    <row r="956" spans="33:40" x14ac:dyDescent="0.25">
      <c r="AG956" s="31" t="str">
        <f ca="1">IFERROR(IF(SERVIZIO!$A$3=1,IF(GETPIVOTDATA(CONCATENATE(INDEX(Tendina_Indicatori_Grafico,SERVIZIO!$A$1)),$A$1,"Brand",$A956,"Data",DATE(YEAR(INDEX(Tendina_Data,SERVIZIO!$A$2)),MONTH(INDEX(Tendina_Data,SERVIZIO!$A$2)),1),"Settore",$B956)&lt;&gt;"",GETPIVOTDATA(CONCATENATE(INDEX(Tendina_Indicatori_Grafico,SERVIZIO!$A$1)),$A$1,"Brand",$A956,"Data",DATE(YEAR(INDEX(Tendina_Data,SERVIZIO!$A$2)),MONTH(INDEX(Tendina_Data,SERVIZIO!$A$2)),1),"Settore",$B956),""),IF(AND(GETPIVOTDATA(CONCATENATE(INDEX(Tendina_Indicatori_Grafico,SERVIZIO!$A$1)),$A$1,"Brand",$A956,"Data",DATE(YEAR(INDEX(Tendina_Data,SERVIZIO!$A$2)),MONTH(INDEX(Tendina_Data,SERVIZIO!$A$2)),1),"Settore",INDEX(Tendina_Settori,SERVIZIO!$A$3))&lt;&gt;"",INDEX(Tendina_Settori,SERVIZIO!$A$3)=$B956)=TRUE,GETPIVOTDATA(CONCATENATE(INDEX(Tendina_Indicatori_Grafico,SERVIZIO!$A$1)),$A$1,"Brand",$A956,"Data",DATE(YEAR(INDEX(Tendina_Data,SERVIZIO!$A$2)),MONTH(INDEX(Tendina_Data,SERVIZIO!$A$2)),1),"Settore",INDEX(Tendina_Settori,SERVIZIO!$A$3)),"")),"")</f>
        <v/>
      </c>
      <c r="AH956" s="31" t="str">
        <f ca="1">IF(AG956&lt;&gt;"",AG956-(COUNTIF($AG$4:AG956,AG956)/10000),"")</f>
        <v/>
      </c>
      <c r="AI956" s="31" t="str">
        <f t="shared" ca="1" si="44"/>
        <v/>
      </c>
      <c r="AJ956" s="31"/>
      <c r="AK956" s="31">
        <v>953</v>
      </c>
      <c r="AL956" s="31" t="str">
        <f t="shared" ca="1" si="42"/>
        <v/>
      </c>
      <c r="AM956" s="31" t="str">
        <f t="shared" ca="1" si="43"/>
        <v/>
      </c>
      <c r="AN956" s="31" t="str">
        <f ca="1">IF(INDEX(Tendina_Brand_per_Settore,SERVIZIO!$A$4)=$AL956,$AM956,"")</f>
        <v/>
      </c>
    </row>
    <row r="957" spans="33:40" x14ac:dyDescent="0.25">
      <c r="AG957" s="31" t="str">
        <f ca="1">IFERROR(IF(SERVIZIO!$A$3=1,IF(GETPIVOTDATA(CONCATENATE(INDEX(Tendina_Indicatori_Grafico,SERVIZIO!$A$1)),$A$1,"Brand",$A957,"Data",DATE(YEAR(INDEX(Tendina_Data,SERVIZIO!$A$2)),MONTH(INDEX(Tendina_Data,SERVIZIO!$A$2)),1),"Settore",$B957)&lt;&gt;"",GETPIVOTDATA(CONCATENATE(INDEX(Tendina_Indicatori_Grafico,SERVIZIO!$A$1)),$A$1,"Brand",$A957,"Data",DATE(YEAR(INDEX(Tendina_Data,SERVIZIO!$A$2)),MONTH(INDEX(Tendina_Data,SERVIZIO!$A$2)),1),"Settore",$B957),""),IF(AND(GETPIVOTDATA(CONCATENATE(INDEX(Tendina_Indicatori_Grafico,SERVIZIO!$A$1)),$A$1,"Brand",$A957,"Data",DATE(YEAR(INDEX(Tendina_Data,SERVIZIO!$A$2)),MONTH(INDEX(Tendina_Data,SERVIZIO!$A$2)),1),"Settore",INDEX(Tendina_Settori,SERVIZIO!$A$3))&lt;&gt;"",INDEX(Tendina_Settori,SERVIZIO!$A$3)=$B957)=TRUE,GETPIVOTDATA(CONCATENATE(INDEX(Tendina_Indicatori_Grafico,SERVIZIO!$A$1)),$A$1,"Brand",$A957,"Data",DATE(YEAR(INDEX(Tendina_Data,SERVIZIO!$A$2)),MONTH(INDEX(Tendina_Data,SERVIZIO!$A$2)),1),"Settore",INDEX(Tendina_Settori,SERVIZIO!$A$3)),"")),"")</f>
        <v/>
      </c>
      <c r="AH957" s="31" t="str">
        <f ca="1">IF(AG957&lt;&gt;"",AG957-(COUNTIF($AG$4:AG957,AG957)/10000),"")</f>
        <v/>
      </c>
      <c r="AI957" s="31" t="str">
        <f t="shared" ca="1" si="44"/>
        <v/>
      </c>
      <c r="AJ957" s="31"/>
      <c r="AK957" s="31">
        <v>954</v>
      </c>
      <c r="AL957" s="31" t="str">
        <f t="shared" ca="1" si="42"/>
        <v/>
      </c>
      <c r="AM957" s="31" t="str">
        <f t="shared" ca="1" si="43"/>
        <v/>
      </c>
      <c r="AN957" s="31" t="str">
        <f ca="1">IF(INDEX(Tendina_Brand_per_Settore,SERVIZIO!$A$4)=$AL957,$AM957,"")</f>
        <v/>
      </c>
    </row>
    <row r="958" spans="33:40" x14ac:dyDescent="0.25">
      <c r="AG958" s="31" t="str">
        <f ca="1">IFERROR(IF(SERVIZIO!$A$3=1,IF(GETPIVOTDATA(CONCATENATE(INDEX(Tendina_Indicatori_Grafico,SERVIZIO!$A$1)),$A$1,"Brand",$A958,"Data",DATE(YEAR(INDEX(Tendina_Data,SERVIZIO!$A$2)),MONTH(INDEX(Tendina_Data,SERVIZIO!$A$2)),1),"Settore",$B958)&lt;&gt;"",GETPIVOTDATA(CONCATENATE(INDEX(Tendina_Indicatori_Grafico,SERVIZIO!$A$1)),$A$1,"Brand",$A958,"Data",DATE(YEAR(INDEX(Tendina_Data,SERVIZIO!$A$2)),MONTH(INDEX(Tendina_Data,SERVIZIO!$A$2)),1),"Settore",$B958),""),IF(AND(GETPIVOTDATA(CONCATENATE(INDEX(Tendina_Indicatori_Grafico,SERVIZIO!$A$1)),$A$1,"Brand",$A958,"Data",DATE(YEAR(INDEX(Tendina_Data,SERVIZIO!$A$2)),MONTH(INDEX(Tendina_Data,SERVIZIO!$A$2)),1),"Settore",INDEX(Tendina_Settori,SERVIZIO!$A$3))&lt;&gt;"",INDEX(Tendina_Settori,SERVIZIO!$A$3)=$B958)=TRUE,GETPIVOTDATA(CONCATENATE(INDEX(Tendina_Indicatori_Grafico,SERVIZIO!$A$1)),$A$1,"Brand",$A958,"Data",DATE(YEAR(INDEX(Tendina_Data,SERVIZIO!$A$2)),MONTH(INDEX(Tendina_Data,SERVIZIO!$A$2)),1),"Settore",INDEX(Tendina_Settori,SERVIZIO!$A$3)),"")),"")</f>
        <v/>
      </c>
      <c r="AH958" s="31" t="str">
        <f ca="1">IF(AG958&lt;&gt;"",AG958-(COUNTIF($AG$4:AG958,AG958)/10000),"")</f>
        <v/>
      </c>
      <c r="AI958" s="31" t="str">
        <f t="shared" ca="1" si="44"/>
        <v/>
      </c>
      <c r="AJ958" s="31"/>
      <c r="AK958" s="31">
        <v>955</v>
      </c>
      <c r="AL958" s="31" t="str">
        <f t="shared" ca="1" si="42"/>
        <v/>
      </c>
      <c r="AM958" s="31" t="str">
        <f t="shared" ca="1" si="43"/>
        <v/>
      </c>
      <c r="AN958" s="31" t="str">
        <f ca="1">IF(INDEX(Tendina_Brand_per_Settore,SERVIZIO!$A$4)=$AL958,$AM958,"")</f>
        <v/>
      </c>
    </row>
    <row r="959" spans="33:40" x14ac:dyDescent="0.25">
      <c r="AG959" s="31" t="str">
        <f ca="1">IFERROR(IF(SERVIZIO!$A$3=1,IF(GETPIVOTDATA(CONCATENATE(INDEX(Tendina_Indicatori_Grafico,SERVIZIO!$A$1)),$A$1,"Brand",$A959,"Data",DATE(YEAR(INDEX(Tendina_Data,SERVIZIO!$A$2)),MONTH(INDEX(Tendina_Data,SERVIZIO!$A$2)),1),"Settore",$B959)&lt;&gt;"",GETPIVOTDATA(CONCATENATE(INDEX(Tendina_Indicatori_Grafico,SERVIZIO!$A$1)),$A$1,"Brand",$A959,"Data",DATE(YEAR(INDEX(Tendina_Data,SERVIZIO!$A$2)),MONTH(INDEX(Tendina_Data,SERVIZIO!$A$2)),1),"Settore",$B959),""),IF(AND(GETPIVOTDATA(CONCATENATE(INDEX(Tendina_Indicatori_Grafico,SERVIZIO!$A$1)),$A$1,"Brand",$A959,"Data",DATE(YEAR(INDEX(Tendina_Data,SERVIZIO!$A$2)),MONTH(INDEX(Tendina_Data,SERVIZIO!$A$2)),1),"Settore",INDEX(Tendina_Settori,SERVIZIO!$A$3))&lt;&gt;"",INDEX(Tendina_Settori,SERVIZIO!$A$3)=$B959)=TRUE,GETPIVOTDATA(CONCATENATE(INDEX(Tendina_Indicatori_Grafico,SERVIZIO!$A$1)),$A$1,"Brand",$A959,"Data",DATE(YEAR(INDEX(Tendina_Data,SERVIZIO!$A$2)),MONTH(INDEX(Tendina_Data,SERVIZIO!$A$2)),1),"Settore",INDEX(Tendina_Settori,SERVIZIO!$A$3)),"")),"")</f>
        <v/>
      </c>
      <c r="AH959" s="31" t="str">
        <f ca="1">IF(AG959&lt;&gt;"",AG959-(COUNTIF($AG$4:AG959,AG959)/10000),"")</f>
        <v/>
      </c>
      <c r="AI959" s="31" t="str">
        <f t="shared" ca="1" si="44"/>
        <v/>
      </c>
      <c r="AJ959" s="31"/>
      <c r="AK959" s="31">
        <v>956</v>
      </c>
      <c r="AL959" s="31" t="str">
        <f t="shared" ca="1" si="42"/>
        <v/>
      </c>
      <c r="AM959" s="31" t="str">
        <f t="shared" ca="1" si="43"/>
        <v/>
      </c>
      <c r="AN959" s="31" t="str">
        <f ca="1">IF(INDEX(Tendina_Brand_per_Settore,SERVIZIO!$A$4)=$AL959,$AM959,"")</f>
        <v/>
      </c>
    </row>
    <row r="960" spans="33:40" x14ac:dyDescent="0.25">
      <c r="AG960" s="31" t="str">
        <f ca="1">IFERROR(IF(SERVIZIO!$A$3=1,IF(GETPIVOTDATA(CONCATENATE(INDEX(Tendina_Indicatori_Grafico,SERVIZIO!$A$1)),$A$1,"Brand",$A960,"Data",DATE(YEAR(INDEX(Tendina_Data,SERVIZIO!$A$2)),MONTH(INDEX(Tendina_Data,SERVIZIO!$A$2)),1),"Settore",$B960)&lt;&gt;"",GETPIVOTDATA(CONCATENATE(INDEX(Tendina_Indicatori_Grafico,SERVIZIO!$A$1)),$A$1,"Brand",$A960,"Data",DATE(YEAR(INDEX(Tendina_Data,SERVIZIO!$A$2)),MONTH(INDEX(Tendina_Data,SERVIZIO!$A$2)),1),"Settore",$B960),""),IF(AND(GETPIVOTDATA(CONCATENATE(INDEX(Tendina_Indicatori_Grafico,SERVIZIO!$A$1)),$A$1,"Brand",$A960,"Data",DATE(YEAR(INDEX(Tendina_Data,SERVIZIO!$A$2)),MONTH(INDEX(Tendina_Data,SERVIZIO!$A$2)),1),"Settore",INDEX(Tendina_Settori,SERVIZIO!$A$3))&lt;&gt;"",INDEX(Tendina_Settori,SERVIZIO!$A$3)=$B960)=TRUE,GETPIVOTDATA(CONCATENATE(INDEX(Tendina_Indicatori_Grafico,SERVIZIO!$A$1)),$A$1,"Brand",$A960,"Data",DATE(YEAR(INDEX(Tendina_Data,SERVIZIO!$A$2)),MONTH(INDEX(Tendina_Data,SERVIZIO!$A$2)),1),"Settore",INDEX(Tendina_Settori,SERVIZIO!$A$3)),"")),"")</f>
        <v/>
      </c>
      <c r="AH960" s="31" t="str">
        <f ca="1">IF(AG960&lt;&gt;"",AG960-(COUNTIF($AG$4:AG960,AG960)/10000),"")</f>
        <v/>
      </c>
      <c r="AI960" s="31" t="str">
        <f t="shared" ca="1" si="44"/>
        <v/>
      </c>
      <c r="AJ960" s="31"/>
      <c r="AK960" s="31">
        <v>957</v>
      </c>
      <c r="AL960" s="31" t="str">
        <f t="shared" ca="1" si="42"/>
        <v/>
      </c>
      <c r="AM960" s="31" t="str">
        <f t="shared" ca="1" si="43"/>
        <v/>
      </c>
      <c r="AN960" s="31" t="str">
        <f ca="1">IF(INDEX(Tendina_Brand_per_Settore,SERVIZIO!$A$4)=$AL960,$AM960,"")</f>
        <v/>
      </c>
    </row>
    <row r="961" spans="33:40" x14ac:dyDescent="0.25">
      <c r="AG961" s="31" t="str">
        <f ca="1">IFERROR(IF(SERVIZIO!$A$3=1,IF(GETPIVOTDATA(CONCATENATE(INDEX(Tendina_Indicatori_Grafico,SERVIZIO!$A$1)),$A$1,"Brand",$A961,"Data",DATE(YEAR(INDEX(Tendina_Data,SERVIZIO!$A$2)),MONTH(INDEX(Tendina_Data,SERVIZIO!$A$2)),1),"Settore",$B961)&lt;&gt;"",GETPIVOTDATA(CONCATENATE(INDEX(Tendina_Indicatori_Grafico,SERVIZIO!$A$1)),$A$1,"Brand",$A961,"Data",DATE(YEAR(INDEX(Tendina_Data,SERVIZIO!$A$2)),MONTH(INDEX(Tendina_Data,SERVIZIO!$A$2)),1),"Settore",$B961),""),IF(AND(GETPIVOTDATA(CONCATENATE(INDEX(Tendina_Indicatori_Grafico,SERVIZIO!$A$1)),$A$1,"Brand",$A961,"Data",DATE(YEAR(INDEX(Tendina_Data,SERVIZIO!$A$2)),MONTH(INDEX(Tendina_Data,SERVIZIO!$A$2)),1),"Settore",INDEX(Tendina_Settori,SERVIZIO!$A$3))&lt;&gt;"",INDEX(Tendina_Settori,SERVIZIO!$A$3)=$B961)=TRUE,GETPIVOTDATA(CONCATENATE(INDEX(Tendina_Indicatori_Grafico,SERVIZIO!$A$1)),$A$1,"Brand",$A961,"Data",DATE(YEAR(INDEX(Tendina_Data,SERVIZIO!$A$2)),MONTH(INDEX(Tendina_Data,SERVIZIO!$A$2)),1),"Settore",INDEX(Tendina_Settori,SERVIZIO!$A$3)),"")),"")</f>
        <v/>
      </c>
      <c r="AH961" s="31" t="str">
        <f ca="1">IF(AG961&lt;&gt;"",AG961-(COUNTIF($AG$4:AG961,AG961)/10000),"")</f>
        <v/>
      </c>
      <c r="AI961" s="31" t="str">
        <f t="shared" ca="1" si="44"/>
        <v/>
      </c>
      <c r="AJ961" s="31"/>
      <c r="AK961" s="31">
        <v>958</v>
      </c>
      <c r="AL961" s="31" t="str">
        <f t="shared" ca="1" si="42"/>
        <v/>
      </c>
      <c r="AM961" s="31" t="str">
        <f t="shared" ca="1" si="43"/>
        <v/>
      </c>
      <c r="AN961" s="31" t="str">
        <f ca="1">IF(INDEX(Tendina_Brand_per_Settore,SERVIZIO!$A$4)=$AL961,$AM961,"")</f>
        <v/>
      </c>
    </row>
    <row r="962" spans="33:40" x14ac:dyDescent="0.25">
      <c r="AG962" s="31" t="str">
        <f ca="1">IFERROR(IF(SERVIZIO!$A$3=1,IF(GETPIVOTDATA(CONCATENATE(INDEX(Tendina_Indicatori_Grafico,SERVIZIO!$A$1)),$A$1,"Brand",$A962,"Data",DATE(YEAR(INDEX(Tendina_Data,SERVIZIO!$A$2)),MONTH(INDEX(Tendina_Data,SERVIZIO!$A$2)),1),"Settore",$B962)&lt;&gt;"",GETPIVOTDATA(CONCATENATE(INDEX(Tendina_Indicatori_Grafico,SERVIZIO!$A$1)),$A$1,"Brand",$A962,"Data",DATE(YEAR(INDEX(Tendina_Data,SERVIZIO!$A$2)),MONTH(INDEX(Tendina_Data,SERVIZIO!$A$2)),1),"Settore",$B962),""),IF(AND(GETPIVOTDATA(CONCATENATE(INDEX(Tendina_Indicatori_Grafico,SERVIZIO!$A$1)),$A$1,"Brand",$A962,"Data",DATE(YEAR(INDEX(Tendina_Data,SERVIZIO!$A$2)),MONTH(INDEX(Tendina_Data,SERVIZIO!$A$2)),1),"Settore",INDEX(Tendina_Settori,SERVIZIO!$A$3))&lt;&gt;"",INDEX(Tendina_Settori,SERVIZIO!$A$3)=$B962)=TRUE,GETPIVOTDATA(CONCATENATE(INDEX(Tendina_Indicatori_Grafico,SERVIZIO!$A$1)),$A$1,"Brand",$A962,"Data",DATE(YEAR(INDEX(Tendina_Data,SERVIZIO!$A$2)),MONTH(INDEX(Tendina_Data,SERVIZIO!$A$2)),1),"Settore",INDEX(Tendina_Settori,SERVIZIO!$A$3)),"")),"")</f>
        <v/>
      </c>
      <c r="AH962" s="31" t="str">
        <f ca="1">IF(AG962&lt;&gt;"",AG962-(COUNTIF($AG$4:AG962,AG962)/10000),"")</f>
        <v/>
      </c>
      <c r="AI962" s="31" t="str">
        <f t="shared" ca="1" si="44"/>
        <v/>
      </c>
      <c r="AJ962" s="31"/>
      <c r="AK962" s="31">
        <v>959</v>
      </c>
      <c r="AL962" s="31" t="str">
        <f t="shared" ca="1" si="42"/>
        <v/>
      </c>
      <c r="AM962" s="31" t="str">
        <f t="shared" ca="1" si="43"/>
        <v/>
      </c>
      <c r="AN962" s="31" t="str">
        <f ca="1">IF(INDEX(Tendina_Brand_per_Settore,SERVIZIO!$A$4)=$AL962,$AM962,"")</f>
        <v/>
      </c>
    </row>
    <row r="963" spans="33:40" x14ac:dyDescent="0.25">
      <c r="AG963" s="31" t="str">
        <f ca="1">IFERROR(IF(SERVIZIO!$A$3=1,IF(GETPIVOTDATA(CONCATENATE(INDEX(Tendina_Indicatori_Grafico,SERVIZIO!$A$1)),$A$1,"Brand",$A963,"Data",DATE(YEAR(INDEX(Tendina_Data,SERVIZIO!$A$2)),MONTH(INDEX(Tendina_Data,SERVIZIO!$A$2)),1),"Settore",$B963)&lt;&gt;"",GETPIVOTDATA(CONCATENATE(INDEX(Tendina_Indicatori_Grafico,SERVIZIO!$A$1)),$A$1,"Brand",$A963,"Data",DATE(YEAR(INDEX(Tendina_Data,SERVIZIO!$A$2)),MONTH(INDEX(Tendina_Data,SERVIZIO!$A$2)),1),"Settore",$B963),""),IF(AND(GETPIVOTDATA(CONCATENATE(INDEX(Tendina_Indicatori_Grafico,SERVIZIO!$A$1)),$A$1,"Brand",$A963,"Data",DATE(YEAR(INDEX(Tendina_Data,SERVIZIO!$A$2)),MONTH(INDEX(Tendina_Data,SERVIZIO!$A$2)),1),"Settore",INDEX(Tendina_Settori,SERVIZIO!$A$3))&lt;&gt;"",INDEX(Tendina_Settori,SERVIZIO!$A$3)=$B963)=TRUE,GETPIVOTDATA(CONCATENATE(INDEX(Tendina_Indicatori_Grafico,SERVIZIO!$A$1)),$A$1,"Brand",$A963,"Data",DATE(YEAR(INDEX(Tendina_Data,SERVIZIO!$A$2)),MONTH(INDEX(Tendina_Data,SERVIZIO!$A$2)),1),"Settore",INDEX(Tendina_Settori,SERVIZIO!$A$3)),"")),"")</f>
        <v/>
      </c>
      <c r="AH963" s="31" t="str">
        <f ca="1">IF(AG963&lt;&gt;"",AG963-(COUNTIF($AG$4:AG963,AG963)/10000),"")</f>
        <v/>
      </c>
      <c r="AI963" s="31" t="str">
        <f t="shared" ca="1" si="44"/>
        <v/>
      </c>
      <c r="AJ963" s="31"/>
      <c r="AK963" s="31">
        <v>960</v>
      </c>
      <c r="AL963" s="31" t="str">
        <f t="shared" ca="1" si="42"/>
        <v/>
      </c>
      <c r="AM963" s="31" t="str">
        <f t="shared" ca="1" si="43"/>
        <v/>
      </c>
      <c r="AN963" s="31" t="str">
        <f ca="1">IF(INDEX(Tendina_Brand_per_Settore,SERVIZIO!$A$4)=$AL963,$AM963,"")</f>
        <v/>
      </c>
    </row>
    <row r="964" spans="33:40" x14ac:dyDescent="0.25">
      <c r="AG964" s="31" t="str">
        <f ca="1">IFERROR(IF(SERVIZIO!$A$3=1,IF(GETPIVOTDATA(CONCATENATE(INDEX(Tendina_Indicatori_Grafico,SERVIZIO!$A$1)),$A$1,"Brand",$A964,"Data",DATE(YEAR(INDEX(Tendina_Data,SERVIZIO!$A$2)),MONTH(INDEX(Tendina_Data,SERVIZIO!$A$2)),1),"Settore",$B964)&lt;&gt;"",GETPIVOTDATA(CONCATENATE(INDEX(Tendina_Indicatori_Grafico,SERVIZIO!$A$1)),$A$1,"Brand",$A964,"Data",DATE(YEAR(INDEX(Tendina_Data,SERVIZIO!$A$2)),MONTH(INDEX(Tendina_Data,SERVIZIO!$A$2)),1),"Settore",$B964),""),IF(AND(GETPIVOTDATA(CONCATENATE(INDEX(Tendina_Indicatori_Grafico,SERVIZIO!$A$1)),$A$1,"Brand",$A964,"Data",DATE(YEAR(INDEX(Tendina_Data,SERVIZIO!$A$2)),MONTH(INDEX(Tendina_Data,SERVIZIO!$A$2)),1),"Settore",INDEX(Tendina_Settori,SERVIZIO!$A$3))&lt;&gt;"",INDEX(Tendina_Settori,SERVIZIO!$A$3)=$B964)=TRUE,GETPIVOTDATA(CONCATENATE(INDEX(Tendina_Indicatori_Grafico,SERVIZIO!$A$1)),$A$1,"Brand",$A964,"Data",DATE(YEAR(INDEX(Tendina_Data,SERVIZIO!$A$2)),MONTH(INDEX(Tendina_Data,SERVIZIO!$A$2)),1),"Settore",INDEX(Tendina_Settori,SERVIZIO!$A$3)),"")),"")</f>
        <v/>
      </c>
      <c r="AH964" s="31" t="str">
        <f ca="1">IF(AG964&lt;&gt;"",AG964-(COUNTIF($AG$4:AG964,AG964)/10000),"")</f>
        <v/>
      </c>
      <c r="AI964" s="31" t="str">
        <f t="shared" ca="1" si="44"/>
        <v/>
      </c>
      <c r="AJ964" s="31"/>
      <c r="AK964" s="31">
        <v>961</v>
      </c>
      <c r="AL964" s="31" t="str">
        <f t="shared" ref="AL964:AL1003" ca="1" si="45">IFERROR(INDEX($A$3:$A$1002,MATCH($AK964,$AI$3:$AI$1002,0)),"")</f>
        <v/>
      </c>
      <c r="AM964" s="31" t="str">
        <f t="shared" ref="AM964:AM1003" ca="1" si="46">IFERROR(INDEX($AG$3:$AG$1002,MATCH($AK964,$AI$3:$AI$1002,0)),"")</f>
        <v/>
      </c>
      <c r="AN964" s="31" t="str">
        <f ca="1">IF(INDEX(Tendina_Brand_per_Settore,SERVIZIO!$A$4)=$AL964,$AM964,"")</f>
        <v/>
      </c>
    </row>
    <row r="965" spans="33:40" x14ac:dyDescent="0.25">
      <c r="AG965" s="31" t="str">
        <f ca="1">IFERROR(IF(SERVIZIO!$A$3=1,IF(GETPIVOTDATA(CONCATENATE(INDEX(Tendina_Indicatori_Grafico,SERVIZIO!$A$1)),$A$1,"Brand",$A965,"Data",DATE(YEAR(INDEX(Tendina_Data,SERVIZIO!$A$2)),MONTH(INDEX(Tendina_Data,SERVIZIO!$A$2)),1),"Settore",$B965)&lt;&gt;"",GETPIVOTDATA(CONCATENATE(INDEX(Tendina_Indicatori_Grafico,SERVIZIO!$A$1)),$A$1,"Brand",$A965,"Data",DATE(YEAR(INDEX(Tendina_Data,SERVIZIO!$A$2)),MONTH(INDEX(Tendina_Data,SERVIZIO!$A$2)),1),"Settore",$B965),""),IF(AND(GETPIVOTDATA(CONCATENATE(INDEX(Tendina_Indicatori_Grafico,SERVIZIO!$A$1)),$A$1,"Brand",$A965,"Data",DATE(YEAR(INDEX(Tendina_Data,SERVIZIO!$A$2)),MONTH(INDEX(Tendina_Data,SERVIZIO!$A$2)),1),"Settore",INDEX(Tendina_Settori,SERVIZIO!$A$3))&lt;&gt;"",INDEX(Tendina_Settori,SERVIZIO!$A$3)=$B965)=TRUE,GETPIVOTDATA(CONCATENATE(INDEX(Tendina_Indicatori_Grafico,SERVIZIO!$A$1)),$A$1,"Brand",$A965,"Data",DATE(YEAR(INDEX(Tendina_Data,SERVIZIO!$A$2)),MONTH(INDEX(Tendina_Data,SERVIZIO!$A$2)),1),"Settore",INDEX(Tendina_Settori,SERVIZIO!$A$3)),"")),"")</f>
        <v/>
      </c>
      <c r="AH965" s="31" t="str">
        <f ca="1">IF(AG965&lt;&gt;"",AG965-(COUNTIF($AG$4:AG965,AG965)/10000),"")</f>
        <v/>
      </c>
      <c r="AI965" s="31" t="str">
        <f t="shared" ref="AI965:AI1003" ca="1" si="47">IFERROR(RANK($AH965,$AH$4:$AH$1003),"")</f>
        <v/>
      </c>
      <c r="AJ965" s="31"/>
      <c r="AK965" s="31">
        <v>962</v>
      </c>
      <c r="AL965" s="31" t="str">
        <f t="shared" ca="1" si="45"/>
        <v/>
      </c>
      <c r="AM965" s="31" t="str">
        <f t="shared" ca="1" si="46"/>
        <v/>
      </c>
      <c r="AN965" s="31" t="str">
        <f ca="1">IF(INDEX(Tendina_Brand_per_Settore,SERVIZIO!$A$4)=$AL965,$AM965,"")</f>
        <v/>
      </c>
    </row>
    <row r="966" spans="33:40" x14ac:dyDescent="0.25">
      <c r="AG966" s="31" t="str">
        <f ca="1">IFERROR(IF(SERVIZIO!$A$3=1,IF(GETPIVOTDATA(CONCATENATE(INDEX(Tendina_Indicatori_Grafico,SERVIZIO!$A$1)),$A$1,"Brand",$A966,"Data",DATE(YEAR(INDEX(Tendina_Data,SERVIZIO!$A$2)),MONTH(INDEX(Tendina_Data,SERVIZIO!$A$2)),1),"Settore",$B966)&lt;&gt;"",GETPIVOTDATA(CONCATENATE(INDEX(Tendina_Indicatori_Grafico,SERVIZIO!$A$1)),$A$1,"Brand",$A966,"Data",DATE(YEAR(INDEX(Tendina_Data,SERVIZIO!$A$2)),MONTH(INDEX(Tendina_Data,SERVIZIO!$A$2)),1),"Settore",$B966),""),IF(AND(GETPIVOTDATA(CONCATENATE(INDEX(Tendina_Indicatori_Grafico,SERVIZIO!$A$1)),$A$1,"Brand",$A966,"Data",DATE(YEAR(INDEX(Tendina_Data,SERVIZIO!$A$2)),MONTH(INDEX(Tendina_Data,SERVIZIO!$A$2)),1),"Settore",INDEX(Tendina_Settori,SERVIZIO!$A$3))&lt;&gt;"",INDEX(Tendina_Settori,SERVIZIO!$A$3)=$B966)=TRUE,GETPIVOTDATA(CONCATENATE(INDEX(Tendina_Indicatori_Grafico,SERVIZIO!$A$1)),$A$1,"Brand",$A966,"Data",DATE(YEAR(INDEX(Tendina_Data,SERVIZIO!$A$2)),MONTH(INDEX(Tendina_Data,SERVIZIO!$A$2)),1),"Settore",INDEX(Tendina_Settori,SERVIZIO!$A$3)),"")),"")</f>
        <v/>
      </c>
      <c r="AH966" s="31" t="str">
        <f ca="1">IF(AG966&lt;&gt;"",AG966-(COUNTIF($AG$4:AG966,AG966)/10000),"")</f>
        <v/>
      </c>
      <c r="AI966" s="31" t="str">
        <f t="shared" ca="1" si="47"/>
        <v/>
      </c>
      <c r="AJ966" s="31"/>
      <c r="AK966" s="31">
        <v>963</v>
      </c>
      <c r="AL966" s="31" t="str">
        <f t="shared" ca="1" si="45"/>
        <v/>
      </c>
      <c r="AM966" s="31" t="str">
        <f t="shared" ca="1" si="46"/>
        <v/>
      </c>
      <c r="AN966" s="31" t="str">
        <f ca="1">IF(INDEX(Tendina_Brand_per_Settore,SERVIZIO!$A$4)=$AL966,$AM966,"")</f>
        <v/>
      </c>
    </row>
    <row r="967" spans="33:40" x14ac:dyDescent="0.25">
      <c r="AG967" s="31" t="str">
        <f ca="1">IFERROR(IF(SERVIZIO!$A$3=1,IF(GETPIVOTDATA(CONCATENATE(INDEX(Tendina_Indicatori_Grafico,SERVIZIO!$A$1)),$A$1,"Brand",$A967,"Data",DATE(YEAR(INDEX(Tendina_Data,SERVIZIO!$A$2)),MONTH(INDEX(Tendina_Data,SERVIZIO!$A$2)),1),"Settore",$B967)&lt;&gt;"",GETPIVOTDATA(CONCATENATE(INDEX(Tendina_Indicatori_Grafico,SERVIZIO!$A$1)),$A$1,"Brand",$A967,"Data",DATE(YEAR(INDEX(Tendina_Data,SERVIZIO!$A$2)),MONTH(INDEX(Tendina_Data,SERVIZIO!$A$2)),1),"Settore",$B967),""),IF(AND(GETPIVOTDATA(CONCATENATE(INDEX(Tendina_Indicatori_Grafico,SERVIZIO!$A$1)),$A$1,"Brand",$A967,"Data",DATE(YEAR(INDEX(Tendina_Data,SERVIZIO!$A$2)),MONTH(INDEX(Tendina_Data,SERVIZIO!$A$2)),1),"Settore",INDEX(Tendina_Settori,SERVIZIO!$A$3))&lt;&gt;"",INDEX(Tendina_Settori,SERVIZIO!$A$3)=$B967)=TRUE,GETPIVOTDATA(CONCATENATE(INDEX(Tendina_Indicatori_Grafico,SERVIZIO!$A$1)),$A$1,"Brand",$A967,"Data",DATE(YEAR(INDEX(Tendina_Data,SERVIZIO!$A$2)),MONTH(INDEX(Tendina_Data,SERVIZIO!$A$2)),1),"Settore",INDEX(Tendina_Settori,SERVIZIO!$A$3)),"")),"")</f>
        <v/>
      </c>
      <c r="AH967" s="31" t="str">
        <f ca="1">IF(AG967&lt;&gt;"",AG967-(COUNTIF($AG$4:AG967,AG967)/10000),"")</f>
        <v/>
      </c>
      <c r="AI967" s="31" t="str">
        <f t="shared" ca="1" si="47"/>
        <v/>
      </c>
      <c r="AJ967" s="31"/>
      <c r="AK967" s="31">
        <v>964</v>
      </c>
      <c r="AL967" s="31" t="str">
        <f t="shared" ca="1" si="45"/>
        <v/>
      </c>
      <c r="AM967" s="31" t="str">
        <f t="shared" ca="1" si="46"/>
        <v/>
      </c>
      <c r="AN967" s="31" t="str">
        <f ca="1">IF(INDEX(Tendina_Brand_per_Settore,SERVIZIO!$A$4)=$AL967,$AM967,"")</f>
        <v/>
      </c>
    </row>
    <row r="968" spans="33:40" x14ac:dyDescent="0.25">
      <c r="AG968" s="31" t="str">
        <f ca="1">IFERROR(IF(SERVIZIO!$A$3=1,IF(GETPIVOTDATA(CONCATENATE(INDEX(Tendina_Indicatori_Grafico,SERVIZIO!$A$1)),$A$1,"Brand",$A968,"Data",DATE(YEAR(INDEX(Tendina_Data,SERVIZIO!$A$2)),MONTH(INDEX(Tendina_Data,SERVIZIO!$A$2)),1),"Settore",$B968)&lt;&gt;"",GETPIVOTDATA(CONCATENATE(INDEX(Tendina_Indicatori_Grafico,SERVIZIO!$A$1)),$A$1,"Brand",$A968,"Data",DATE(YEAR(INDEX(Tendina_Data,SERVIZIO!$A$2)),MONTH(INDEX(Tendina_Data,SERVIZIO!$A$2)),1),"Settore",$B968),""),IF(AND(GETPIVOTDATA(CONCATENATE(INDEX(Tendina_Indicatori_Grafico,SERVIZIO!$A$1)),$A$1,"Brand",$A968,"Data",DATE(YEAR(INDEX(Tendina_Data,SERVIZIO!$A$2)),MONTH(INDEX(Tendina_Data,SERVIZIO!$A$2)),1),"Settore",INDEX(Tendina_Settori,SERVIZIO!$A$3))&lt;&gt;"",INDEX(Tendina_Settori,SERVIZIO!$A$3)=$B968)=TRUE,GETPIVOTDATA(CONCATENATE(INDEX(Tendina_Indicatori_Grafico,SERVIZIO!$A$1)),$A$1,"Brand",$A968,"Data",DATE(YEAR(INDEX(Tendina_Data,SERVIZIO!$A$2)),MONTH(INDEX(Tendina_Data,SERVIZIO!$A$2)),1),"Settore",INDEX(Tendina_Settori,SERVIZIO!$A$3)),"")),"")</f>
        <v/>
      </c>
      <c r="AH968" s="31" t="str">
        <f ca="1">IF(AG968&lt;&gt;"",AG968-(COUNTIF($AG$4:AG968,AG968)/10000),"")</f>
        <v/>
      </c>
      <c r="AI968" s="31" t="str">
        <f t="shared" ca="1" si="47"/>
        <v/>
      </c>
      <c r="AJ968" s="31"/>
      <c r="AK968" s="31">
        <v>965</v>
      </c>
      <c r="AL968" s="31" t="str">
        <f t="shared" ca="1" si="45"/>
        <v/>
      </c>
      <c r="AM968" s="31" t="str">
        <f t="shared" ca="1" si="46"/>
        <v/>
      </c>
      <c r="AN968" s="31" t="str">
        <f ca="1">IF(INDEX(Tendina_Brand_per_Settore,SERVIZIO!$A$4)=$AL968,$AM968,"")</f>
        <v/>
      </c>
    </row>
    <row r="969" spans="33:40" x14ac:dyDescent="0.25">
      <c r="AG969" s="31" t="str">
        <f ca="1">IFERROR(IF(SERVIZIO!$A$3=1,IF(GETPIVOTDATA(CONCATENATE(INDEX(Tendina_Indicatori_Grafico,SERVIZIO!$A$1)),$A$1,"Brand",$A969,"Data",DATE(YEAR(INDEX(Tendina_Data,SERVIZIO!$A$2)),MONTH(INDEX(Tendina_Data,SERVIZIO!$A$2)),1),"Settore",$B969)&lt;&gt;"",GETPIVOTDATA(CONCATENATE(INDEX(Tendina_Indicatori_Grafico,SERVIZIO!$A$1)),$A$1,"Brand",$A969,"Data",DATE(YEAR(INDEX(Tendina_Data,SERVIZIO!$A$2)),MONTH(INDEX(Tendina_Data,SERVIZIO!$A$2)),1),"Settore",$B969),""),IF(AND(GETPIVOTDATA(CONCATENATE(INDEX(Tendina_Indicatori_Grafico,SERVIZIO!$A$1)),$A$1,"Brand",$A969,"Data",DATE(YEAR(INDEX(Tendina_Data,SERVIZIO!$A$2)),MONTH(INDEX(Tendina_Data,SERVIZIO!$A$2)),1),"Settore",INDEX(Tendina_Settori,SERVIZIO!$A$3))&lt;&gt;"",INDEX(Tendina_Settori,SERVIZIO!$A$3)=$B969)=TRUE,GETPIVOTDATA(CONCATENATE(INDEX(Tendina_Indicatori_Grafico,SERVIZIO!$A$1)),$A$1,"Brand",$A969,"Data",DATE(YEAR(INDEX(Tendina_Data,SERVIZIO!$A$2)),MONTH(INDEX(Tendina_Data,SERVIZIO!$A$2)),1),"Settore",INDEX(Tendina_Settori,SERVIZIO!$A$3)),"")),"")</f>
        <v/>
      </c>
      <c r="AH969" s="31" t="str">
        <f ca="1">IF(AG969&lt;&gt;"",AG969-(COUNTIF($AG$4:AG969,AG969)/10000),"")</f>
        <v/>
      </c>
      <c r="AI969" s="31" t="str">
        <f t="shared" ca="1" si="47"/>
        <v/>
      </c>
      <c r="AJ969" s="31"/>
      <c r="AK969" s="31">
        <v>966</v>
      </c>
      <c r="AL969" s="31" t="str">
        <f t="shared" ca="1" si="45"/>
        <v/>
      </c>
      <c r="AM969" s="31" t="str">
        <f t="shared" ca="1" si="46"/>
        <v/>
      </c>
      <c r="AN969" s="31" t="str">
        <f ca="1">IF(INDEX(Tendina_Brand_per_Settore,SERVIZIO!$A$4)=$AL969,$AM969,"")</f>
        <v/>
      </c>
    </row>
    <row r="970" spans="33:40" x14ac:dyDescent="0.25">
      <c r="AG970" s="31" t="str">
        <f ca="1">IFERROR(IF(SERVIZIO!$A$3=1,IF(GETPIVOTDATA(CONCATENATE(INDEX(Tendina_Indicatori_Grafico,SERVIZIO!$A$1)),$A$1,"Brand",$A970,"Data",DATE(YEAR(INDEX(Tendina_Data,SERVIZIO!$A$2)),MONTH(INDEX(Tendina_Data,SERVIZIO!$A$2)),1),"Settore",$B970)&lt;&gt;"",GETPIVOTDATA(CONCATENATE(INDEX(Tendina_Indicatori_Grafico,SERVIZIO!$A$1)),$A$1,"Brand",$A970,"Data",DATE(YEAR(INDEX(Tendina_Data,SERVIZIO!$A$2)),MONTH(INDEX(Tendina_Data,SERVIZIO!$A$2)),1),"Settore",$B970),""),IF(AND(GETPIVOTDATA(CONCATENATE(INDEX(Tendina_Indicatori_Grafico,SERVIZIO!$A$1)),$A$1,"Brand",$A970,"Data",DATE(YEAR(INDEX(Tendina_Data,SERVIZIO!$A$2)),MONTH(INDEX(Tendina_Data,SERVIZIO!$A$2)),1),"Settore",INDEX(Tendina_Settori,SERVIZIO!$A$3))&lt;&gt;"",INDEX(Tendina_Settori,SERVIZIO!$A$3)=$B970)=TRUE,GETPIVOTDATA(CONCATENATE(INDEX(Tendina_Indicatori_Grafico,SERVIZIO!$A$1)),$A$1,"Brand",$A970,"Data",DATE(YEAR(INDEX(Tendina_Data,SERVIZIO!$A$2)),MONTH(INDEX(Tendina_Data,SERVIZIO!$A$2)),1),"Settore",INDEX(Tendina_Settori,SERVIZIO!$A$3)),"")),"")</f>
        <v/>
      </c>
      <c r="AH970" s="31" t="str">
        <f ca="1">IF(AG970&lt;&gt;"",AG970-(COUNTIF($AG$4:AG970,AG970)/10000),"")</f>
        <v/>
      </c>
      <c r="AI970" s="31" t="str">
        <f t="shared" ca="1" si="47"/>
        <v/>
      </c>
      <c r="AJ970" s="31"/>
      <c r="AK970" s="31">
        <v>967</v>
      </c>
      <c r="AL970" s="31" t="str">
        <f t="shared" ca="1" si="45"/>
        <v/>
      </c>
      <c r="AM970" s="31" t="str">
        <f t="shared" ca="1" si="46"/>
        <v/>
      </c>
      <c r="AN970" s="31" t="str">
        <f ca="1">IF(INDEX(Tendina_Brand_per_Settore,SERVIZIO!$A$4)=$AL970,$AM970,"")</f>
        <v/>
      </c>
    </row>
    <row r="971" spans="33:40" x14ac:dyDescent="0.25">
      <c r="AG971" s="31" t="str">
        <f ca="1">IFERROR(IF(SERVIZIO!$A$3=1,IF(GETPIVOTDATA(CONCATENATE(INDEX(Tendina_Indicatori_Grafico,SERVIZIO!$A$1)),$A$1,"Brand",$A971,"Data",DATE(YEAR(INDEX(Tendina_Data,SERVIZIO!$A$2)),MONTH(INDEX(Tendina_Data,SERVIZIO!$A$2)),1),"Settore",$B971)&lt;&gt;"",GETPIVOTDATA(CONCATENATE(INDEX(Tendina_Indicatori_Grafico,SERVIZIO!$A$1)),$A$1,"Brand",$A971,"Data",DATE(YEAR(INDEX(Tendina_Data,SERVIZIO!$A$2)),MONTH(INDEX(Tendina_Data,SERVIZIO!$A$2)),1),"Settore",$B971),""),IF(AND(GETPIVOTDATA(CONCATENATE(INDEX(Tendina_Indicatori_Grafico,SERVIZIO!$A$1)),$A$1,"Brand",$A971,"Data",DATE(YEAR(INDEX(Tendina_Data,SERVIZIO!$A$2)),MONTH(INDEX(Tendina_Data,SERVIZIO!$A$2)),1),"Settore",INDEX(Tendina_Settori,SERVIZIO!$A$3))&lt;&gt;"",INDEX(Tendina_Settori,SERVIZIO!$A$3)=$B971)=TRUE,GETPIVOTDATA(CONCATENATE(INDEX(Tendina_Indicatori_Grafico,SERVIZIO!$A$1)),$A$1,"Brand",$A971,"Data",DATE(YEAR(INDEX(Tendina_Data,SERVIZIO!$A$2)),MONTH(INDEX(Tendina_Data,SERVIZIO!$A$2)),1),"Settore",INDEX(Tendina_Settori,SERVIZIO!$A$3)),"")),"")</f>
        <v/>
      </c>
      <c r="AH971" s="31" t="str">
        <f ca="1">IF(AG971&lt;&gt;"",AG971-(COUNTIF($AG$4:AG971,AG971)/10000),"")</f>
        <v/>
      </c>
      <c r="AI971" s="31" t="str">
        <f t="shared" ca="1" si="47"/>
        <v/>
      </c>
      <c r="AJ971" s="31"/>
      <c r="AK971" s="31">
        <v>968</v>
      </c>
      <c r="AL971" s="31" t="str">
        <f t="shared" ca="1" si="45"/>
        <v/>
      </c>
      <c r="AM971" s="31" t="str">
        <f t="shared" ca="1" si="46"/>
        <v/>
      </c>
      <c r="AN971" s="31" t="str">
        <f ca="1">IF(INDEX(Tendina_Brand_per_Settore,SERVIZIO!$A$4)=$AL971,$AM971,"")</f>
        <v/>
      </c>
    </row>
    <row r="972" spans="33:40" x14ac:dyDescent="0.25">
      <c r="AG972" s="31" t="str">
        <f ca="1">IFERROR(IF(SERVIZIO!$A$3=1,IF(GETPIVOTDATA(CONCATENATE(INDEX(Tendina_Indicatori_Grafico,SERVIZIO!$A$1)),$A$1,"Brand",$A972,"Data",DATE(YEAR(INDEX(Tendina_Data,SERVIZIO!$A$2)),MONTH(INDEX(Tendina_Data,SERVIZIO!$A$2)),1),"Settore",$B972)&lt;&gt;"",GETPIVOTDATA(CONCATENATE(INDEX(Tendina_Indicatori_Grafico,SERVIZIO!$A$1)),$A$1,"Brand",$A972,"Data",DATE(YEAR(INDEX(Tendina_Data,SERVIZIO!$A$2)),MONTH(INDEX(Tendina_Data,SERVIZIO!$A$2)),1),"Settore",$B972),""),IF(AND(GETPIVOTDATA(CONCATENATE(INDEX(Tendina_Indicatori_Grafico,SERVIZIO!$A$1)),$A$1,"Brand",$A972,"Data",DATE(YEAR(INDEX(Tendina_Data,SERVIZIO!$A$2)),MONTH(INDEX(Tendina_Data,SERVIZIO!$A$2)),1),"Settore",INDEX(Tendina_Settori,SERVIZIO!$A$3))&lt;&gt;"",INDEX(Tendina_Settori,SERVIZIO!$A$3)=$B972)=TRUE,GETPIVOTDATA(CONCATENATE(INDEX(Tendina_Indicatori_Grafico,SERVIZIO!$A$1)),$A$1,"Brand",$A972,"Data",DATE(YEAR(INDEX(Tendina_Data,SERVIZIO!$A$2)),MONTH(INDEX(Tendina_Data,SERVIZIO!$A$2)),1),"Settore",INDEX(Tendina_Settori,SERVIZIO!$A$3)),"")),"")</f>
        <v/>
      </c>
      <c r="AH972" s="31" t="str">
        <f ca="1">IF(AG972&lt;&gt;"",AG972-(COUNTIF($AG$4:AG972,AG972)/10000),"")</f>
        <v/>
      </c>
      <c r="AI972" s="31" t="str">
        <f t="shared" ca="1" si="47"/>
        <v/>
      </c>
      <c r="AJ972" s="31"/>
      <c r="AK972" s="31">
        <v>969</v>
      </c>
      <c r="AL972" s="31" t="str">
        <f t="shared" ca="1" si="45"/>
        <v/>
      </c>
      <c r="AM972" s="31" t="str">
        <f t="shared" ca="1" si="46"/>
        <v/>
      </c>
      <c r="AN972" s="31" t="str">
        <f ca="1">IF(INDEX(Tendina_Brand_per_Settore,SERVIZIO!$A$4)=$AL972,$AM972,"")</f>
        <v/>
      </c>
    </row>
    <row r="973" spans="33:40" x14ac:dyDescent="0.25">
      <c r="AG973" s="31" t="str">
        <f ca="1">IFERROR(IF(SERVIZIO!$A$3=1,IF(GETPIVOTDATA(CONCATENATE(INDEX(Tendina_Indicatori_Grafico,SERVIZIO!$A$1)),$A$1,"Brand",$A973,"Data",DATE(YEAR(INDEX(Tendina_Data,SERVIZIO!$A$2)),MONTH(INDEX(Tendina_Data,SERVIZIO!$A$2)),1),"Settore",$B973)&lt;&gt;"",GETPIVOTDATA(CONCATENATE(INDEX(Tendina_Indicatori_Grafico,SERVIZIO!$A$1)),$A$1,"Brand",$A973,"Data",DATE(YEAR(INDEX(Tendina_Data,SERVIZIO!$A$2)),MONTH(INDEX(Tendina_Data,SERVIZIO!$A$2)),1),"Settore",$B973),""),IF(AND(GETPIVOTDATA(CONCATENATE(INDEX(Tendina_Indicatori_Grafico,SERVIZIO!$A$1)),$A$1,"Brand",$A973,"Data",DATE(YEAR(INDEX(Tendina_Data,SERVIZIO!$A$2)),MONTH(INDEX(Tendina_Data,SERVIZIO!$A$2)),1),"Settore",INDEX(Tendina_Settori,SERVIZIO!$A$3))&lt;&gt;"",INDEX(Tendina_Settori,SERVIZIO!$A$3)=$B973)=TRUE,GETPIVOTDATA(CONCATENATE(INDEX(Tendina_Indicatori_Grafico,SERVIZIO!$A$1)),$A$1,"Brand",$A973,"Data",DATE(YEAR(INDEX(Tendina_Data,SERVIZIO!$A$2)),MONTH(INDEX(Tendina_Data,SERVIZIO!$A$2)),1),"Settore",INDEX(Tendina_Settori,SERVIZIO!$A$3)),"")),"")</f>
        <v/>
      </c>
      <c r="AH973" s="31" t="str">
        <f ca="1">IF(AG973&lt;&gt;"",AG973-(COUNTIF($AG$4:AG973,AG973)/10000),"")</f>
        <v/>
      </c>
      <c r="AI973" s="31" t="str">
        <f t="shared" ca="1" si="47"/>
        <v/>
      </c>
      <c r="AJ973" s="31"/>
      <c r="AK973" s="31">
        <v>970</v>
      </c>
      <c r="AL973" s="31" t="str">
        <f t="shared" ca="1" si="45"/>
        <v/>
      </c>
      <c r="AM973" s="31" t="str">
        <f t="shared" ca="1" si="46"/>
        <v/>
      </c>
      <c r="AN973" s="31" t="str">
        <f ca="1">IF(INDEX(Tendina_Brand_per_Settore,SERVIZIO!$A$4)=$AL973,$AM973,"")</f>
        <v/>
      </c>
    </row>
    <row r="974" spans="33:40" x14ac:dyDescent="0.25">
      <c r="AG974" s="31" t="str">
        <f ca="1">IFERROR(IF(SERVIZIO!$A$3=1,IF(GETPIVOTDATA(CONCATENATE(INDEX(Tendina_Indicatori_Grafico,SERVIZIO!$A$1)),$A$1,"Brand",$A974,"Data",DATE(YEAR(INDEX(Tendina_Data,SERVIZIO!$A$2)),MONTH(INDEX(Tendina_Data,SERVIZIO!$A$2)),1),"Settore",$B974)&lt;&gt;"",GETPIVOTDATA(CONCATENATE(INDEX(Tendina_Indicatori_Grafico,SERVIZIO!$A$1)),$A$1,"Brand",$A974,"Data",DATE(YEAR(INDEX(Tendina_Data,SERVIZIO!$A$2)),MONTH(INDEX(Tendina_Data,SERVIZIO!$A$2)),1),"Settore",$B974),""),IF(AND(GETPIVOTDATA(CONCATENATE(INDEX(Tendina_Indicatori_Grafico,SERVIZIO!$A$1)),$A$1,"Brand",$A974,"Data",DATE(YEAR(INDEX(Tendina_Data,SERVIZIO!$A$2)),MONTH(INDEX(Tendina_Data,SERVIZIO!$A$2)),1),"Settore",INDEX(Tendina_Settori,SERVIZIO!$A$3))&lt;&gt;"",INDEX(Tendina_Settori,SERVIZIO!$A$3)=$B974)=TRUE,GETPIVOTDATA(CONCATENATE(INDEX(Tendina_Indicatori_Grafico,SERVIZIO!$A$1)),$A$1,"Brand",$A974,"Data",DATE(YEAR(INDEX(Tendina_Data,SERVIZIO!$A$2)),MONTH(INDEX(Tendina_Data,SERVIZIO!$A$2)),1),"Settore",INDEX(Tendina_Settori,SERVIZIO!$A$3)),"")),"")</f>
        <v/>
      </c>
      <c r="AH974" s="31" t="str">
        <f ca="1">IF(AG974&lt;&gt;"",AG974-(COUNTIF($AG$4:AG974,AG974)/10000),"")</f>
        <v/>
      </c>
      <c r="AI974" s="31" t="str">
        <f t="shared" ca="1" si="47"/>
        <v/>
      </c>
      <c r="AJ974" s="31"/>
      <c r="AK974" s="31">
        <v>971</v>
      </c>
      <c r="AL974" s="31" t="str">
        <f t="shared" ca="1" si="45"/>
        <v/>
      </c>
      <c r="AM974" s="31" t="str">
        <f t="shared" ca="1" si="46"/>
        <v/>
      </c>
      <c r="AN974" s="31" t="str">
        <f ca="1">IF(INDEX(Tendina_Brand_per_Settore,SERVIZIO!$A$4)=$AL974,$AM974,"")</f>
        <v/>
      </c>
    </row>
    <row r="975" spans="33:40" x14ac:dyDescent="0.25">
      <c r="AG975" s="31" t="str">
        <f ca="1">IFERROR(IF(SERVIZIO!$A$3=1,IF(GETPIVOTDATA(CONCATENATE(INDEX(Tendina_Indicatori_Grafico,SERVIZIO!$A$1)),$A$1,"Brand",$A975,"Data",DATE(YEAR(INDEX(Tendina_Data,SERVIZIO!$A$2)),MONTH(INDEX(Tendina_Data,SERVIZIO!$A$2)),1),"Settore",$B975)&lt;&gt;"",GETPIVOTDATA(CONCATENATE(INDEX(Tendina_Indicatori_Grafico,SERVIZIO!$A$1)),$A$1,"Brand",$A975,"Data",DATE(YEAR(INDEX(Tendina_Data,SERVIZIO!$A$2)),MONTH(INDEX(Tendina_Data,SERVIZIO!$A$2)),1),"Settore",$B975),""),IF(AND(GETPIVOTDATA(CONCATENATE(INDEX(Tendina_Indicatori_Grafico,SERVIZIO!$A$1)),$A$1,"Brand",$A975,"Data",DATE(YEAR(INDEX(Tendina_Data,SERVIZIO!$A$2)),MONTH(INDEX(Tendina_Data,SERVIZIO!$A$2)),1),"Settore",INDEX(Tendina_Settori,SERVIZIO!$A$3))&lt;&gt;"",INDEX(Tendina_Settori,SERVIZIO!$A$3)=$B975)=TRUE,GETPIVOTDATA(CONCATENATE(INDEX(Tendina_Indicatori_Grafico,SERVIZIO!$A$1)),$A$1,"Brand",$A975,"Data",DATE(YEAR(INDEX(Tendina_Data,SERVIZIO!$A$2)),MONTH(INDEX(Tendina_Data,SERVIZIO!$A$2)),1),"Settore",INDEX(Tendina_Settori,SERVIZIO!$A$3)),"")),"")</f>
        <v/>
      </c>
      <c r="AH975" s="31" t="str">
        <f ca="1">IF(AG975&lt;&gt;"",AG975-(COUNTIF($AG$4:AG975,AG975)/10000),"")</f>
        <v/>
      </c>
      <c r="AI975" s="31" t="str">
        <f t="shared" ca="1" si="47"/>
        <v/>
      </c>
      <c r="AJ975" s="31"/>
      <c r="AK975" s="31">
        <v>972</v>
      </c>
      <c r="AL975" s="31" t="str">
        <f t="shared" ca="1" si="45"/>
        <v/>
      </c>
      <c r="AM975" s="31" t="str">
        <f t="shared" ca="1" si="46"/>
        <v/>
      </c>
      <c r="AN975" s="31" t="str">
        <f ca="1">IF(INDEX(Tendina_Brand_per_Settore,SERVIZIO!$A$4)=$AL975,$AM975,"")</f>
        <v/>
      </c>
    </row>
    <row r="976" spans="33:40" x14ac:dyDescent="0.25">
      <c r="AG976" s="31" t="str">
        <f ca="1">IFERROR(IF(SERVIZIO!$A$3=1,IF(GETPIVOTDATA(CONCATENATE(INDEX(Tendina_Indicatori_Grafico,SERVIZIO!$A$1)),$A$1,"Brand",$A976,"Data",DATE(YEAR(INDEX(Tendina_Data,SERVIZIO!$A$2)),MONTH(INDEX(Tendina_Data,SERVIZIO!$A$2)),1),"Settore",$B976)&lt;&gt;"",GETPIVOTDATA(CONCATENATE(INDEX(Tendina_Indicatori_Grafico,SERVIZIO!$A$1)),$A$1,"Brand",$A976,"Data",DATE(YEAR(INDEX(Tendina_Data,SERVIZIO!$A$2)),MONTH(INDEX(Tendina_Data,SERVIZIO!$A$2)),1),"Settore",$B976),""),IF(AND(GETPIVOTDATA(CONCATENATE(INDEX(Tendina_Indicatori_Grafico,SERVIZIO!$A$1)),$A$1,"Brand",$A976,"Data",DATE(YEAR(INDEX(Tendina_Data,SERVIZIO!$A$2)),MONTH(INDEX(Tendina_Data,SERVIZIO!$A$2)),1),"Settore",INDEX(Tendina_Settori,SERVIZIO!$A$3))&lt;&gt;"",INDEX(Tendina_Settori,SERVIZIO!$A$3)=$B976)=TRUE,GETPIVOTDATA(CONCATENATE(INDEX(Tendina_Indicatori_Grafico,SERVIZIO!$A$1)),$A$1,"Brand",$A976,"Data",DATE(YEAR(INDEX(Tendina_Data,SERVIZIO!$A$2)),MONTH(INDEX(Tendina_Data,SERVIZIO!$A$2)),1),"Settore",INDEX(Tendina_Settori,SERVIZIO!$A$3)),"")),"")</f>
        <v/>
      </c>
      <c r="AH976" s="31" t="str">
        <f ca="1">IF(AG976&lt;&gt;"",AG976-(COUNTIF($AG$4:AG976,AG976)/10000),"")</f>
        <v/>
      </c>
      <c r="AI976" s="31" t="str">
        <f t="shared" ca="1" si="47"/>
        <v/>
      </c>
      <c r="AJ976" s="31"/>
      <c r="AK976" s="31">
        <v>973</v>
      </c>
      <c r="AL976" s="31" t="str">
        <f t="shared" ca="1" si="45"/>
        <v/>
      </c>
      <c r="AM976" s="31" t="str">
        <f t="shared" ca="1" si="46"/>
        <v/>
      </c>
      <c r="AN976" s="31" t="str">
        <f ca="1">IF(INDEX(Tendina_Brand_per_Settore,SERVIZIO!$A$4)=$AL976,$AM976,"")</f>
        <v/>
      </c>
    </row>
    <row r="977" spans="33:40" x14ac:dyDescent="0.25">
      <c r="AG977" s="31" t="str">
        <f ca="1">IFERROR(IF(SERVIZIO!$A$3=1,IF(GETPIVOTDATA(CONCATENATE(INDEX(Tendina_Indicatori_Grafico,SERVIZIO!$A$1)),$A$1,"Brand",$A977,"Data",DATE(YEAR(INDEX(Tendina_Data,SERVIZIO!$A$2)),MONTH(INDEX(Tendina_Data,SERVIZIO!$A$2)),1),"Settore",$B977)&lt;&gt;"",GETPIVOTDATA(CONCATENATE(INDEX(Tendina_Indicatori_Grafico,SERVIZIO!$A$1)),$A$1,"Brand",$A977,"Data",DATE(YEAR(INDEX(Tendina_Data,SERVIZIO!$A$2)),MONTH(INDEX(Tendina_Data,SERVIZIO!$A$2)),1),"Settore",$B977),""),IF(AND(GETPIVOTDATA(CONCATENATE(INDEX(Tendina_Indicatori_Grafico,SERVIZIO!$A$1)),$A$1,"Brand",$A977,"Data",DATE(YEAR(INDEX(Tendina_Data,SERVIZIO!$A$2)),MONTH(INDEX(Tendina_Data,SERVIZIO!$A$2)),1),"Settore",INDEX(Tendina_Settori,SERVIZIO!$A$3))&lt;&gt;"",INDEX(Tendina_Settori,SERVIZIO!$A$3)=$B977)=TRUE,GETPIVOTDATA(CONCATENATE(INDEX(Tendina_Indicatori_Grafico,SERVIZIO!$A$1)),$A$1,"Brand",$A977,"Data",DATE(YEAR(INDEX(Tendina_Data,SERVIZIO!$A$2)),MONTH(INDEX(Tendina_Data,SERVIZIO!$A$2)),1),"Settore",INDEX(Tendina_Settori,SERVIZIO!$A$3)),"")),"")</f>
        <v/>
      </c>
      <c r="AH977" s="31" t="str">
        <f ca="1">IF(AG977&lt;&gt;"",AG977-(COUNTIF($AG$4:AG977,AG977)/10000),"")</f>
        <v/>
      </c>
      <c r="AI977" s="31" t="str">
        <f t="shared" ca="1" si="47"/>
        <v/>
      </c>
      <c r="AJ977" s="31"/>
      <c r="AK977" s="31">
        <v>974</v>
      </c>
      <c r="AL977" s="31" t="str">
        <f t="shared" ca="1" si="45"/>
        <v/>
      </c>
      <c r="AM977" s="31" t="str">
        <f t="shared" ca="1" si="46"/>
        <v/>
      </c>
      <c r="AN977" s="31" t="str">
        <f ca="1">IF(INDEX(Tendina_Brand_per_Settore,SERVIZIO!$A$4)=$AL977,$AM977,"")</f>
        <v/>
      </c>
    </row>
    <row r="978" spans="33:40" x14ac:dyDescent="0.25">
      <c r="AG978" s="31" t="str">
        <f ca="1">IFERROR(IF(SERVIZIO!$A$3=1,IF(GETPIVOTDATA(CONCATENATE(INDEX(Tendina_Indicatori_Grafico,SERVIZIO!$A$1)),$A$1,"Brand",$A978,"Data",DATE(YEAR(INDEX(Tendina_Data,SERVIZIO!$A$2)),MONTH(INDEX(Tendina_Data,SERVIZIO!$A$2)),1),"Settore",$B978)&lt;&gt;"",GETPIVOTDATA(CONCATENATE(INDEX(Tendina_Indicatori_Grafico,SERVIZIO!$A$1)),$A$1,"Brand",$A978,"Data",DATE(YEAR(INDEX(Tendina_Data,SERVIZIO!$A$2)),MONTH(INDEX(Tendina_Data,SERVIZIO!$A$2)),1),"Settore",$B978),""),IF(AND(GETPIVOTDATA(CONCATENATE(INDEX(Tendina_Indicatori_Grafico,SERVIZIO!$A$1)),$A$1,"Brand",$A978,"Data",DATE(YEAR(INDEX(Tendina_Data,SERVIZIO!$A$2)),MONTH(INDEX(Tendina_Data,SERVIZIO!$A$2)),1),"Settore",INDEX(Tendina_Settori,SERVIZIO!$A$3))&lt;&gt;"",INDEX(Tendina_Settori,SERVIZIO!$A$3)=$B978)=TRUE,GETPIVOTDATA(CONCATENATE(INDEX(Tendina_Indicatori_Grafico,SERVIZIO!$A$1)),$A$1,"Brand",$A978,"Data",DATE(YEAR(INDEX(Tendina_Data,SERVIZIO!$A$2)),MONTH(INDEX(Tendina_Data,SERVIZIO!$A$2)),1),"Settore",INDEX(Tendina_Settori,SERVIZIO!$A$3)),"")),"")</f>
        <v/>
      </c>
      <c r="AH978" s="31" t="str">
        <f ca="1">IF(AG978&lt;&gt;"",AG978-(COUNTIF($AG$4:AG978,AG978)/10000),"")</f>
        <v/>
      </c>
      <c r="AI978" s="31" t="str">
        <f t="shared" ca="1" si="47"/>
        <v/>
      </c>
      <c r="AJ978" s="31"/>
      <c r="AK978" s="31">
        <v>975</v>
      </c>
      <c r="AL978" s="31" t="str">
        <f t="shared" ca="1" si="45"/>
        <v/>
      </c>
      <c r="AM978" s="31" t="str">
        <f t="shared" ca="1" si="46"/>
        <v/>
      </c>
      <c r="AN978" s="31" t="str">
        <f ca="1">IF(INDEX(Tendina_Brand_per_Settore,SERVIZIO!$A$4)=$AL978,$AM978,"")</f>
        <v/>
      </c>
    </row>
    <row r="979" spans="33:40" x14ac:dyDescent="0.25">
      <c r="AG979" s="31" t="str">
        <f ca="1">IFERROR(IF(SERVIZIO!$A$3=1,IF(GETPIVOTDATA(CONCATENATE(INDEX(Tendina_Indicatori_Grafico,SERVIZIO!$A$1)),$A$1,"Brand",$A979,"Data",DATE(YEAR(INDEX(Tendina_Data,SERVIZIO!$A$2)),MONTH(INDEX(Tendina_Data,SERVIZIO!$A$2)),1),"Settore",$B979)&lt;&gt;"",GETPIVOTDATA(CONCATENATE(INDEX(Tendina_Indicatori_Grafico,SERVIZIO!$A$1)),$A$1,"Brand",$A979,"Data",DATE(YEAR(INDEX(Tendina_Data,SERVIZIO!$A$2)),MONTH(INDEX(Tendina_Data,SERVIZIO!$A$2)),1),"Settore",$B979),""),IF(AND(GETPIVOTDATA(CONCATENATE(INDEX(Tendina_Indicatori_Grafico,SERVIZIO!$A$1)),$A$1,"Brand",$A979,"Data",DATE(YEAR(INDEX(Tendina_Data,SERVIZIO!$A$2)),MONTH(INDEX(Tendina_Data,SERVIZIO!$A$2)),1),"Settore",INDEX(Tendina_Settori,SERVIZIO!$A$3))&lt;&gt;"",INDEX(Tendina_Settori,SERVIZIO!$A$3)=$B979)=TRUE,GETPIVOTDATA(CONCATENATE(INDEX(Tendina_Indicatori_Grafico,SERVIZIO!$A$1)),$A$1,"Brand",$A979,"Data",DATE(YEAR(INDEX(Tendina_Data,SERVIZIO!$A$2)),MONTH(INDEX(Tendina_Data,SERVIZIO!$A$2)),1),"Settore",INDEX(Tendina_Settori,SERVIZIO!$A$3)),"")),"")</f>
        <v/>
      </c>
      <c r="AH979" s="31" t="str">
        <f ca="1">IF(AG979&lt;&gt;"",AG979-(COUNTIF($AG$4:AG979,AG979)/10000),"")</f>
        <v/>
      </c>
      <c r="AI979" s="31" t="str">
        <f t="shared" ca="1" si="47"/>
        <v/>
      </c>
      <c r="AJ979" s="31"/>
      <c r="AK979" s="31">
        <v>976</v>
      </c>
      <c r="AL979" s="31" t="str">
        <f t="shared" ca="1" si="45"/>
        <v/>
      </c>
      <c r="AM979" s="31" t="str">
        <f t="shared" ca="1" si="46"/>
        <v/>
      </c>
      <c r="AN979" s="31" t="str">
        <f ca="1">IF(INDEX(Tendina_Brand_per_Settore,SERVIZIO!$A$4)=$AL979,$AM979,"")</f>
        <v/>
      </c>
    </row>
    <row r="980" spans="33:40" x14ac:dyDescent="0.25">
      <c r="AG980" s="31" t="str">
        <f ca="1">IFERROR(IF(SERVIZIO!$A$3=1,IF(GETPIVOTDATA(CONCATENATE(INDEX(Tendina_Indicatori_Grafico,SERVIZIO!$A$1)),$A$1,"Brand",$A980,"Data",DATE(YEAR(INDEX(Tendina_Data,SERVIZIO!$A$2)),MONTH(INDEX(Tendina_Data,SERVIZIO!$A$2)),1),"Settore",$B980)&lt;&gt;"",GETPIVOTDATA(CONCATENATE(INDEX(Tendina_Indicatori_Grafico,SERVIZIO!$A$1)),$A$1,"Brand",$A980,"Data",DATE(YEAR(INDEX(Tendina_Data,SERVIZIO!$A$2)),MONTH(INDEX(Tendina_Data,SERVIZIO!$A$2)),1),"Settore",$B980),""),IF(AND(GETPIVOTDATA(CONCATENATE(INDEX(Tendina_Indicatori_Grafico,SERVIZIO!$A$1)),$A$1,"Brand",$A980,"Data",DATE(YEAR(INDEX(Tendina_Data,SERVIZIO!$A$2)),MONTH(INDEX(Tendina_Data,SERVIZIO!$A$2)),1),"Settore",INDEX(Tendina_Settori,SERVIZIO!$A$3))&lt;&gt;"",INDEX(Tendina_Settori,SERVIZIO!$A$3)=$B980)=TRUE,GETPIVOTDATA(CONCATENATE(INDEX(Tendina_Indicatori_Grafico,SERVIZIO!$A$1)),$A$1,"Brand",$A980,"Data",DATE(YEAR(INDEX(Tendina_Data,SERVIZIO!$A$2)),MONTH(INDEX(Tendina_Data,SERVIZIO!$A$2)),1),"Settore",INDEX(Tendina_Settori,SERVIZIO!$A$3)),"")),"")</f>
        <v/>
      </c>
      <c r="AH980" s="31" t="str">
        <f ca="1">IF(AG980&lt;&gt;"",AG980-(COUNTIF($AG$4:AG980,AG980)/10000),"")</f>
        <v/>
      </c>
      <c r="AI980" s="31" t="str">
        <f t="shared" ca="1" si="47"/>
        <v/>
      </c>
      <c r="AJ980" s="31"/>
      <c r="AK980" s="31">
        <v>977</v>
      </c>
      <c r="AL980" s="31" t="str">
        <f t="shared" ca="1" si="45"/>
        <v/>
      </c>
      <c r="AM980" s="31" t="str">
        <f t="shared" ca="1" si="46"/>
        <v/>
      </c>
      <c r="AN980" s="31" t="str">
        <f ca="1">IF(INDEX(Tendina_Brand_per_Settore,SERVIZIO!$A$4)=$AL980,$AM980,"")</f>
        <v/>
      </c>
    </row>
    <row r="981" spans="33:40" x14ac:dyDescent="0.25">
      <c r="AG981" s="31" t="str">
        <f ca="1">IFERROR(IF(SERVIZIO!$A$3=1,IF(GETPIVOTDATA(CONCATENATE(INDEX(Tendina_Indicatori_Grafico,SERVIZIO!$A$1)),$A$1,"Brand",$A981,"Data",DATE(YEAR(INDEX(Tendina_Data,SERVIZIO!$A$2)),MONTH(INDEX(Tendina_Data,SERVIZIO!$A$2)),1),"Settore",$B981)&lt;&gt;"",GETPIVOTDATA(CONCATENATE(INDEX(Tendina_Indicatori_Grafico,SERVIZIO!$A$1)),$A$1,"Brand",$A981,"Data",DATE(YEAR(INDEX(Tendina_Data,SERVIZIO!$A$2)),MONTH(INDEX(Tendina_Data,SERVIZIO!$A$2)),1),"Settore",$B981),""),IF(AND(GETPIVOTDATA(CONCATENATE(INDEX(Tendina_Indicatori_Grafico,SERVIZIO!$A$1)),$A$1,"Brand",$A981,"Data",DATE(YEAR(INDEX(Tendina_Data,SERVIZIO!$A$2)),MONTH(INDEX(Tendina_Data,SERVIZIO!$A$2)),1),"Settore",INDEX(Tendina_Settori,SERVIZIO!$A$3))&lt;&gt;"",INDEX(Tendina_Settori,SERVIZIO!$A$3)=$B981)=TRUE,GETPIVOTDATA(CONCATENATE(INDEX(Tendina_Indicatori_Grafico,SERVIZIO!$A$1)),$A$1,"Brand",$A981,"Data",DATE(YEAR(INDEX(Tendina_Data,SERVIZIO!$A$2)),MONTH(INDEX(Tendina_Data,SERVIZIO!$A$2)),1),"Settore",INDEX(Tendina_Settori,SERVIZIO!$A$3)),"")),"")</f>
        <v/>
      </c>
      <c r="AH981" s="31" t="str">
        <f ca="1">IF(AG981&lt;&gt;"",AG981-(COUNTIF($AG$4:AG981,AG981)/10000),"")</f>
        <v/>
      </c>
      <c r="AI981" s="31" t="str">
        <f t="shared" ca="1" si="47"/>
        <v/>
      </c>
      <c r="AJ981" s="31"/>
      <c r="AK981" s="31">
        <v>978</v>
      </c>
      <c r="AL981" s="31" t="str">
        <f t="shared" ca="1" si="45"/>
        <v/>
      </c>
      <c r="AM981" s="31" t="str">
        <f t="shared" ca="1" si="46"/>
        <v/>
      </c>
      <c r="AN981" s="31" t="str">
        <f ca="1">IF(INDEX(Tendina_Brand_per_Settore,SERVIZIO!$A$4)=$AL981,$AM981,"")</f>
        <v/>
      </c>
    </row>
    <row r="982" spans="33:40" x14ac:dyDescent="0.25">
      <c r="AG982" s="31" t="str">
        <f ca="1">IFERROR(IF(SERVIZIO!$A$3=1,IF(GETPIVOTDATA(CONCATENATE(INDEX(Tendina_Indicatori_Grafico,SERVIZIO!$A$1)),$A$1,"Brand",$A982,"Data",DATE(YEAR(INDEX(Tendina_Data,SERVIZIO!$A$2)),MONTH(INDEX(Tendina_Data,SERVIZIO!$A$2)),1),"Settore",$B982)&lt;&gt;"",GETPIVOTDATA(CONCATENATE(INDEX(Tendina_Indicatori_Grafico,SERVIZIO!$A$1)),$A$1,"Brand",$A982,"Data",DATE(YEAR(INDEX(Tendina_Data,SERVIZIO!$A$2)),MONTH(INDEX(Tendina_Data,SERVIZIO!$A$2)),1),"Settore",$B982),""),IF(AND(GETPIVOTDATA(CONCATENATE(INDEX(Tendina_Indicatori_Grafico,SERVIZIO!$A$1)),$A$1,"Brand",$A982,"Data",DATE(YEAR(INDEX(Tendina_Data,SERVIZIO!$A$2)),MONTH(INDEX(Tendina_Data,SERVIZIO!$A$2)),1),"Settore",INDEX(Tendina_Settori,SERVIZIO!$A$3))&lt;&gt;"",INDEX(Tendina_Settori,SERVIZIO!$A$3)=$B982)=TRUE,GETPIVOTDATA(CONCATENATE(INDEX(Tendina_Indicatori_Grafico,SERVIZIO!$A$1)),$A$1,"Brand",$A982,"Data",DATE(YEAR(INDEX(Tendina_Data,SERVIZIO!$A$2)),MONTH(INDEX(Tendina_Data,SERVIZIO!$A$2)),1),"Settore",INDEX(Tendina_Settori,SERVIZIO!$A$3)),"")),"")</f>
        <v/>
      </c>
      <c r="AH982" s="31" t="str">
        <f ca="1">IF(AG982&lt;&gt;"",AG982-(COUNTIF($AG$4:AG982,AG982)/10000),"")</f>
        <v/>
      </c>
      <c r="AI982" s="31" t="str">
        <f t="shared" ca="1" si="47"/>
        <v/>
      </c>
      <c r="AJ982" s="31"/>
      <c r="AK982" s="31">
        <v>979</v>
      </c>
      <c r="AL982" s="31" t="str">
        <f t="shared" ca="1" si="45"/>
        <v/>
      </c>
      <c r="AM982" s="31" t="str">
        <f t="shared" ca="1" si="46"/>
        <v/>
      </c>
      <c r="AN982" s="31" t="str">
        <f ca="1">IF(INDEX(Tendina_Brand_per_Settore,SERVIZIO!$A$4)=$AL982,$AM982,"")</f>
        <v/>
      </c>
    </row>
    <row r="983" spans="33:40" x14ac:dyDescent="0.25">
      <c r="AG983" s="31" t="str">
        <f ca="1">IFERROR(IF(SERVIZIO!$A$3=1,IF(GETPIVOTDATA(CONCATENATE(INDEX(Tendina_Indicatori_Grafico,SERVIZIO!$A$1)),$A$1,"Brand",$A983,"Data",DATE(YEAR(INDEX(Tendina_Data,SERVIZIO!$A$2)),MONTH(INDEX(Tendina_Data,SERVIZIO!$A$2)),1),"Settore",$B983)&lt;&gt;"",GETPIVOTDATA(CONCATENATE(INDEX(Tendina_Indicatori_Grafico,SERVIZIO!$A$1)),$A$1,"Brand",$A983,"Data",DATE(YEAR(INDEX(Tendina_Data,SERVIZIO!$A$2)),MONTH(INDEX(Tendina_Data,SERVIZIO!$A$2)),1),"Settore",$B983),""),IF(AND(GETPIVOTDATA(CONCATENATE(INDEX(Tendina_Indicatori_Grafico,SERVIZIO!$A$1)),$A$1,"Brand",$A983,"Data",DATE(YEAR(INDEX(Tendina_Data,SERVIZIO!$A$2)),MONTH(INDEX(Tendina_Data,SERVIZIO!$A$2)),1),"Settore",INDEX(Tendina_Settori,SERVIZIO!$A$3))&lt;&gt;"",INDEX(Tendina_Settori,SERVIZIO!$A$3)=$B983)=TRUE,GETPIVOTDATA(CONCATENATE(INDEX(Tendina_Indicatori_Grafico,SERVIZIO!$A$1)),$A$1,"Brand",$A983,"Data",DATE(YEAR(INDEX(Tendina_Data,SERVIZIO!$A$2)),MONTH(INDEX(Tendina_Data,SERVIZIO!$A$2)),1),"Settore",INDEX(Tendina_Settori,SERVIZIO!$A$3)),"")),"")</f>
        <v/>
      </c>
      <c r="AH983" s="31" t="str">
        <f ca="1">IF(AG983&lt;&gt;"",AG983-(COUNTIF($AG$4:AG983,AG983)/10000),"")</f>
        <v/>
      </c>
      <c r="AI983" s="31" t="str">
        <f t="shared" ca="1" si="47"/>
        <v/>
      </c>
      <c r="AJ983" s="31"/>
      <c r="AK983" s="31">
        <v>980</v>
      </c>
      <c r="AL983" s="31" t="str">
        <f t="shared" ca="1" si="45"/>
        <v/>
      </c>
      <c r="AM983" s="31" t="str">
        <f t="shared" ca="1" si="46"/>
        <v/>
      </c>
      <c r="AN983" s="31" t="str">
        <f ca="1">IF(INDEX(Tendina_Brand_per_Settore,SERVIZIO!$A$4)=$AL983,$AM983,"")</f>
        <v/>
      </c>
    </row>
    <row r="984" spans="33:40" x14ac:dyDescent="0.25">
      <c r="AG984" s="31" t="str">
        <f ca="1">IFERROR(IF(SERVIZIO!$A$3=1,IF(GETPIVOTDATA(CONCATENATE(INDEX(Tendina_Indicatori_Grafico,SERVIZIO!$A$1)),$A$1,"Brand",$A984,"Data",DATE(YEAR(INDEX(Tendina_Data,SERVIZIO!$A$2)),MONTH(INDEX(Tendina_Data,SERVIZIO!$A$2)),1),"Settore",$B984)&lt;&gt;"",GETPIVOTDATA(CONCATENATE(INDEX(Tendina_Indicatori_Grafico,SERVIZIO!$A$1)),$A$1,"Brand",$A984,"Data",DATE(YEAR(INDEX(Tendina_Data,SERVIZIO!$A$2)),MONTH(INDEX(Tendina_Data,SERVIZIO!$A$2)),1),"Settore",$B984),""),IF(AND(GETPIVOTDATA(CONCATENATE(INDEX(Tendina_Indicatori_Grafico,SERVIZIO!$A$1)),$A$1,"Brand",$A984,"Data",DATE(YEAR(INDEX(Tendina_Data,SERVIZIO!$A$2)),MONTH(INDEX(Tendina_Data,SERVIZIO!$A$2)),1),"Settore",INDEX(Tendina_Settori,SERVIZIO!$A$3))&lt;&gt;"",INDEX(Tendina_Settori,SERVIZIO!$A$3)=$B984)=TRUE,GETPIVOTDATA(CONCATENATE(INDEX(Tendina_Indicatori_Grafico,SERVIZIO!$A$1)),$A$1,"Brand",$A984,"Data",DATE(YEAR(INDEX(Tendina_Data,SERVIZIO!$A$2)),MONTH(INDEX(Tendina_Data,SERVIZIO!$A$2)),1),"Settore",INDEX(Tendina_Settori,SERVIZIO!$A$3)),"")),"")</f>
        <v/>
      </c>
      <c r="AH984" s="31" t="str">
        <f ca="1">IF(AG984&lt;&gt;"",AG984-(COUNTIF($AG$4:AG984,AG984)/10000),"")</f>
        <v/>
      </c>
      <c r="AI984" s="31" t="str">
        <f t="shared" ca="1" si="47"/>
        <v/>
      </c>
      <c r="AJ984" s="31"/>
      <c r="AK984" s="31">
        <v>981</v>
      </c>
      <c r="AL984" s="31" t="str">
        <f t="shared" ca="1" si="45"/>
        <v/>
      </c>
      <c r="AM984" s="31" t="str">
        <f t="shared" ca="1" si="46"/>
        <v/>
      </c>
      <c r="AN984" s="31" t="str">
        <f ca="1">IF(INDEX(Tendina_Brand_per_Settore,SERVIZIO!$A$4)=$AL984,$AM984,"")</f>
        <v/>
      </c>
    </row>
    <row r="985" spans="33:40" x14ac:dyDescent="0.25">
      <c r="AG985" s="31" t="str">
        <f ca="1">IFERROR(IF(SERVIZIO!$A$3=1,IF(GETPIVOTDATA(CONCATENATE(INDEX(Tendina_Indicatori_Grafico,SERVIZIO!$A$1)),$A$1,"Brand",$A985,"Data",DATE(YEAR(INDEX(Tendina_Data,SERVIZIO!$A$2)),MONTH(INDEX(Tendina_Data,SERVIZIO!$A$2)),1),"Settore",$B985)&lt;&gt;"",GETPIVOTDATA(CONCATENATE(INDEX(Tendina_Indicatori_Grafico,SERVIZIO!$A$1)),$A$1,"Brand",$A985,"Data",DATE(YEAR(INDEX(Tendina_Data,SERVIZIO!$A$2)),MONTH(INDEX(Tendina_Data,SERVIZIO!$A$2)),1),"Settore",$B985),""),IF(AND(GETPIVOTDATA(CONCATENATE(INDEX(Tendina_Indicatori_Grafico,SERVIZIO!$A$1)),$A$1,"Brand",$A985,"Data",DATE(YEAR(INDEX(Tendina_Data,SERVIZIO!$A$2)),MONTH(INDEX(Tendina_Data,SERVIZIO!$A$2)),1),"Settore",INDEX(Tendina_Settori,SERVIZIO!$A$3))&lt;&gt;"",INDEX(Tendina_Settori,SERVIZIO!$A$3)=$B985)=TRUE,GETPIVOTDATA(CONCATENATE(INDEX(Tendina_Indicatori_Grafico,SERVIZIO!$A$1)),$A$1,"Brand",$A985,"Data",DATE(YEAR(INDEX(Tendina_Data,SERVIZIO!$A$2)),MONTH(INDEX(Tendina_Data,SERVIZIO!$A$2)),1),"Settore",INDEX(Tendina_Settori,SERVIZIO!$A$3)),"")),"")</f>
        <v/>
      </c>
      <c r="AH985" s="31" t="str">
        <f ca="1">IF(AG985&lt;&gt;"",AG985-(COUNTIF($AG$4:AG985,AG985)/10000),"")</f>
        <v/>
      </c>
      <c r="AI985" s="31" t="str">
        <f t="shared" ca="1" si="47"/>
        <v/>
      </c>
      <c r="AJ985" s="31"/>
      <c r="AK985" s="31">
        <v>982</v>
      </c>
      <c r="AL985" s="31" t="str">
        <f t="shared" ca="1" si="45"/>
        <v/>
      </c>
      <c r="AM985" s="31" t="str">
        <f t="shared" ca="1" si="46"/>
        <v/>
      </c>
      <c r="AN985" s="31" t="str">
        <f ca="1">IF(INDEX(Tendina_Brand_per_Settore,SERVIZIO!$A$4)=$AL985,$AM985,"")</f>
        <v/>
      </c>
    </row>
    <row r="986" spans="33:40" x14ac:dyDescent="0.25">
      <c r="AG986" s="31" t="str">
        <f ca="1">IFERROR(IF(SERVIZIO!$A$3=1,IF(GETPIVOTDATA(CONCATENATE(INDEX(Tendina_Indicatori_Grafico,SERVIZIO!$A$1)),$A$1,"Brand",$A986,"Data",DATE(YEAR(INDEX(Tendina_Data,SERVIZIO!$A$2)),MONTH(INDEX(Tendina_Data,SERVIZIO!$A$2)),1),"Settore",$B986)&lt;&gt;"",GETPIVOTDATA(CONCATENATE(INDEX(Tendina_Indicatori_Grafico,SERVIZIO!$A$1)),$A$1,"Brand",$A986,"Data",DATE(YEAR(INDEX(Tendina_Data,SERVIZIO!$A$2)),MONTH(INDEX(Tendina_Data,SERVIZIO!$A$2)),1),"Settore",$B986),""),IF(AND(GETPIVOTDATA(CONCATENATE(INDEX(Tendina_Indicatori_Grafico,SERVIZIO!$A$1)),$A$1,"Brand",$A986,"Data",DATE(YEAR(INDEX(Tendina_Data,SERVIZIO!$A$2)),MONTH(INDEX(Tendina_Data,SERVIZIO!$A$2)),1),"Settore",INDEX(Tendina_Settori,SERVIZIO!$A$3))&lt;&gt;"",INDEX(Tendina_Settori,SERVIZIO!$A$3)=$B986)=TRUE,GETPIVOTDATA(CONCATENATE(INDEX(Tendina_Indicatori_Grafico,SERVIZIO!$A$1)),$A$1,"Brand",$A986,"Data",DATE(YEAR(INDEX(Tendina_Data,SERVIZIO!$A$2)),MONTH(INDEX(Tendina_Data,SERVIZIO!$A$2)),1),"Settore",INDEX(Tendina_Settori,SERVIZIO!$A$3)),"")),"")</f>
        <v/>
      </c>
      <c r="AH986" s="31" t="str">
        <f ca="1">IF(AG986&lt;&gt;"",AG986-(COUNTIF($AG$4:AG986,AG986)/10000),"")</f>
        <v/>
      </c>
      <c r="AI986" s="31" t="str">
        <f t="shared" ca="1" si="47"/>
        <v/>
      </c>
      <c r="AJ986" s="31"/>
      <c r="AK986" s="31">
        <v>983</v>
      </c>
      <c r="AL986" s="31" t="str">
        <f t="shared" ca="1" si="45"/>
        <v/>
      </c>
      <c r="AM986" s="31" t="str">
        <f t="shared" ca="1" si="46"/>
        <v/>
      </c>
      <c r="AN986" s="31" t="str">
        <f ca="1">IF(INDEX(Tendina_Brand_per_Settore,SERVIZIO!$A$4)=$AL986,$AM986,"")</f>
        <v/>
      </c>
    </row>
    <row r="987" spans="33:40" x14ac:dyDescent="0.25">
      <c r="AG987" s="31" t="str">
        <f ca="1">IFERROR(IF(SERVIZIO!$A$3=1,IF(GETPIVOTDATA(CONCATENATE(INDEX(Tendina_Indicatori_Grafico,SERVIZIO!$A$1)),$A$1,"Brand",$A987,"Data",DATE(YEAR(INDEX(Tendina_Data,SERVIZIO!$A$2)),MONTH(INDEX(Tendina_Data,SERVIZIO!$A$2)),1),"Settore",$B987)&lt;&gt;"",GETPIVOTDATA(CONCATENATE(INDEX(Tendina_Indicatori_Grafico,SERVIZIO!$A$1)),$A$1,"Brand",$A987,"Data",DATE(YEAR(INDEX(Tendina_Data,SERVIZIO!$A$2)),MONTH(INDEX(Tendina_Data,SERVIZIO!$A$2)),1),"Settore",$B987),""),IF(AND(GETPIVOTDATA(CONCATENATE(INDEX(Tendina_Indicatori_Grafico,SERVIZIO!$A$1)),$A$1,"Brand",$A987,"Data",DATE(YEAR(INDEX(Tendina_Data,SERVIZIO!$A$2)),MONTH(INDEX(Tendina_Data,SERVIZIO!$A$2)),1),"Settore",INDEX(Tendina_Settori,SERVIZIO!$A$3))&lt;&gt;"",INDEX(Tendina_Settori,SERVIZIO!$A$3)=$B987)=TRUE,GETPIVOTDATA(CONCATENATE(INDEX(Tendina_Indicatori_Grafico,SERVIZIO!$A$1)),$A$1,"Brand",$A987,"Data",DATE(YEAR(INDEX(Tendina_Data,SERVIZIO!$A$2)),MONTH(INDEX(Tendina_Data,SERVIZIO!$A$2)),1),"Settore",INDEX(Tendina_Settori,SERVIZIO!$A$3)),"")),"")</f>
        <v/>
      </c>
      <c r="AH987" s="31" t="str">
        <f ca="1">IF(AG987&lt;&gt;"",AG987-(COUNTIF($AG$4:AG987,AG987)/10000),"")</f>
        <v/>
      </c>
      <c r="AI987" s="31" t="str">
        <f t="shared" ca="1" si="47"/>
        <v/>
      </c>
      <c r="AJ987" s="31"/>
      <c r="AK987" s="31">
        <v>984</v>
      </c>
      <c r="AL987" s="31" t="str">
        <f t="shared" ca="1" si="45"/>
        <v/>
      </c>
      <c r="AM987" s="31" t="str">
        <f t="shared" ca="1" si="46"/>
        <v/>
      </c>
      <c r="AN987" s="31" t="str">
        <f ca="1">IF(INDEX(Tendina_Brand_per_Settore,SERVIZIO!$A$4)=$AL987,$AM987,"")</f>
        <v/>
      </c>
    </row>
    <row r="988" spans="33:40" x14ac:dyDescent="0.25">
      <c r="AG988" s="31" t="str">
        <f ca="1">IFERROR(IF(SERVIZIO!$A$3=1,IF(GETPIVOTDATA(CONCATENATE(INDEX(Tendina_Indicatori_Grafico,SERVIZIO!$A$1)),$A$1,"Brand",$A988,"Data",DATE(YEAR(INDEX(Tendina_Data,SERVIZIO!$A$2)),MONTH(INDEX(Tendina_Data,SERVIZIO!$A$2)),1),"Settore",$B988)&lt;&gt;"",GETPIVOTDATA(CONCATENATE(INDEX(Tendina_Indicatori_Grafico,SERVIZIO!$A$1)),$A$1,"Brand",$A988,"Data",DATE(YEAR(INDEX(Tendina_Data,SERVIZIO!$A$2)),MONTH(INDEX(Tendina_Data,SERVIZIO!$A$2)),1),"Settore",$B988),""),IF(AND(GETPIVOTDATA(CONCATENATE(INDEX(Tendina_Indicatori_Grafico,SERVIZIO!$A$1)),$A$1,"Brand",$A988,"Data",DATE(YEAR(INDEX(Tendina_Data,SERVIZIO!$A$2)),MONTH(INDEX(Tendina_Data,SERVIZIO!$A$2)),1),"Settore",INDEX(Tendina_Settori,SERVIZIO!$A$3))&lt;&gt;"",INDEX(Tendina_Settori,SERVIZIO!$A$3)=$B988)=TRUE,GETPIVOTDATA(CONCATENATE(INDEX(Tendina_Indicatori_Grafico,SERVIZIO!$A$1)),$A$1,"Brand",$A988,"Data",DATE(YEAR(INDEX(Tendina_Data,SERVIZIO!$A$2)),MONTH(INDEX(Tendina_Data,SERVIZIO!$A$2)),1),"Settore",INDEX(Tendina_Settori,SERVIZIO!$A$3)),"")),"")</f>
        <v/>
      </c>
      <c r="AH988" s="31" t="str">
        <f ca="1">IF(AG988&lt;&gt;"",AG988-(COUNTIF($AG$4:AG988,AG988)/10000),"")</f>
        <v/>
      </c>
      <c r="AI988" s="31" t="str">
        <f t="shared" ca="1" si="47"/>
        <v/>
      </c>
      <c r="AJ988" s="31"/>
      <c r="AK988" s="31">
        <v>985</v>
      </c>
      <c r="AL988" s="31" t="str">
        <f t="shared" ca="1" si="45"/>
        <v/>
      </c>
      <c r="AM988" s="31" t="str">
        <f t="shared" ca="1" si="46"/>
        <v/>
      </c>
      <c r="AN988" s="31" t="str">
        <f ca="1">IF(INDEX(Tendina_Brand_per_Settore,SERVIZIO!$A$4)=$AL988,$AM988,"")</f>
        <v/>
      </c>
    </row>
    <row r="989" spans="33:40" x14ac:dyDescent="0.25">
      <c r="AG989" s="31" t="str">
        <f ca="1">IFERROR(IF(SERVIZIO!$A$3=1,IF(GETPIVOTDATA(CONCATENATE(INDEX(Tendina_Indicatori_Grafico,SERVIZIO!$A$1)),$A$1,"Brand",$A989,"Data",DATE(YEAR(INDEX(Tendina_Data,SERVIZIO!$A$2)),MONTH(INDEX(Tendina_Data,SERVIZIO!$A$2)),1),"Settore",$B989)&lt;&gt;"",GETPIVOTDATA(CONCATENATE(INDEX(Tendina_Indicatori_Grafico,SERVIZIO!$A$1)),$A$1,"Brand",$A989,"Data",DATE(YEAR(INDEX(Tendina_Data,SERVIZIO!$A$2)),MONTH(INDEX(Tendina_Data,SERVIZIO!$A$2)),1),"Settore",$B989),""),IF(AND(GETPIVOTDATA(CONCATENATE(INDEX(Tendina_Indicatori_Grafico,SERVIZIO!$A$1)),$A$1,"Brand",$A989,"Data",DATE(YEAR(INDEX(Tendina_Data,SERVIZIO!$A$2)),MONTH(INDEX(Tendina_Data,SERVIZIO!$A$2)),1),"Settore",INDEX(Tendina_Settori,SERVIZIO!$A$3))&lt;&gt;"",INDEX(Tendina_Settori,SERVIZIO!$A$3)=$B989)=TRUE,GETPIVOTDATA(CONCATENATE(INDEX(Tendina_Indicatori_Grafico,SERVIZIO!$A$1)),$A$1,"Brand",$A989,"Data",DATE(YEAR(INDEX(Tendina_Data,SERVIZIO!$A$2)),MONTH(INDEX(Tendina_Data,SERVIZIO!$A$2)),1),"Settore",INDEX(Tendina_Settori,SERVIZIO!$A$3)),"")),"")</f>
        <v/>
      </c>
      <c r="AH989" s="31" t="str">
        <f ca="1">IF(AG989&lt;&gt;"",AG989-(COUNTIF($AG$4:AG989,AG989)/10000),"")</f>
        <v/>
      </c>
      <c r="AI989" s="31" t="str">
        <f t="shared" ca="1" si="47"/>
        <v/>
      </c>
      <c r="AJ989" s="31"/>
      <c r="AK989" s="31">
        <v>986</v>
      </c>
      <c r="AL989" s="31" t="str">
        <f t="shared" ca="1" si="45"/>
        <v/>
      </c>
      <c r="AM989" s="31" t="str">
        <f t="shared" ca="1" si="46"/>
        <v/>
      </c>
      <c r="AN989" s="31" t="str">
        <f ca="1">IF(INDEX(Tendina_Brand_per_Settore,SERVIZIO!$A$4)=$AL989,$AM989,"")</f>
        <v/>
      </c>
    </row>
    <row r="990" spans="33:40" x14ac:dyDescent="0.25">
      <c r="AG990" s="31" t="str">
        <f ca="1">IFERROR(IF(SERVIZIO!$A$3=1,IF(GETPIVOTDATA(CONCATENATE(INDEX(Tendina_Indicatori_Grafico,SERVIZIO!$A$1)),$A$1,"Brand",$A990,"Data",DATE(YEAR(INDEX(Tendina_Data,SERVIZIO!$A$2)),MONTH(INDEX(Tendina_Data,SERVIZIO!$A$2)),1),"Settore",$B990)&lt;&gt;"",GETPIVOTDATA(CONCATENATE(INDEX(Tendina_Indicatori_Grafico,SERVIZIO!$A$1)),$A$1,"Brand",$A990,"Data",DATE(YEAR(INDEX(Tendina_Data,SERVIZIO!$A$2)),MONTH(INDEX(Tendina_Data,SERVIZIO!$A$2)),1),"Settore",$B990),""),IF(AND(GETPIVOTDATA(CONCATENATE(INDEX(Tendina_Indicatori_Grafico,SERVIZIO!$A$1)),$A$1,"Brand",$A990,"Data",DATE(YEAR(INDEX(Tendina_Data,SERVIZIO!$A$2)),MONTH(INDEX(Tendina_Data,SERVIZIO!$A$2)),1),"Settore",INDEX(Tendina_Settori,SERVIZIO!$A$3))&lt;&gt;"",INDEX(Tendina_Settori,SERVIZIO!$A$3)=$B990)=TRUE,GETPIVOTDATA(CONCATENATE(INDEX(Tendina_Indicatori_Grafico,SERVIZIO!$A$1)),$A$1,"Brand",$A990,"Data",DATE(YEAR(INDEX(Tendina_Data,SERVIZIO!$A$2)),MONTH(INDEX(Tendina_Data,SERVIZIO!$A$2)),1),"Settore",INDEX(Tendina_Settori,SERVIZIO!$A$3)),"")),"")</f>
        <v/>
      </c>
      <c r="AH990" s="31" t="str">
        <f ca="1">IF(AG990&lt;&gt;"",AG990-(COUNTIF($AG$4:AG990,AG990)/10000),"")</f>
        <v/>
      </c>
      <c r="AI990" s="31" t="str">
        <f t="shared" ca="1" si="47"/>
        <v/>
      </c>
      <c r="AJ990" s="31"/>
      <c r="AK990" s="31">
        <v>987</v>
      </c>
      <c r="AL990" s="31" t="str">
        <f t="shared" ca="1" si="45"/>
        <v/>
      </c>
      <c r="AM990" s="31" t="str">
        <f t="shared" ca="1" si="46"/>
        <v/>
      </c>
      <c r="AN990" s="31" t="str">
        <f ca="1">IF(INDEX(Tendina_Brand_per_Settore,SERVIZIO!$A$4)=$AL990,$AM990,"")</f>
        <v/>
      </c>
    </row>
    <row r="991" spans="33:40" x14ac:dyDescent="0.25">
      <c r="AG991" s="31" t="str">
        <f ca="1">IFERROR(IF(SERVIZIO!$A$3=1,IF(GETPIVOTDATA(CONCATENATE(INDEX(Tendina_Indicatori_Grafico,SERVIZIO!$A$1)),$A$1,"Brand",$A991,"Data",DATE(YEAR(INDEX(Tendina_Data,SERVIZIO!$A$2)),MONTH(INDEX(Tendina_Data,SERVIZIO!$A$2)),1),"Settore",$B991)&lt;&gt;"",GETPIVOTDATA(CONCATENATE(INDEX(Tendina_Indicatori_Grafico,SERVIZIO!$A$1)),$A$1,"Brand",$A991,"Data",DATE(YEAR(INDEX(Tendina_Data,SERVIZIO!$A$2)),MONTH(INDEX(Tendina_Data,SERVIZIO!$A$2)),1),"Settore",$B991),""),IF(AND(GETPIVOTDATA(CONCATENATE(INDEX(Tendina_Indicatori_Grafico,SERVIZIO!$A$1)),$A$1,"Brand",$A991,"Data",DATE(YEAR(INDEX(Tendina_Data,SERVIZIO!$A$2)),MONTH(INDEX(Tendina_Data,SERVIZIO!$A$2)),1),"Settore",INDEX(Tendina_Settori,SERVIZIO!$A$3))&lt;&gt;"",INDEX(Tendina_Settori,SERVIZIO!$A$3)=$B991)=TRUE,GETPIVOTDATA(CONCATENATE(INDEX(Tendina_Indicatori_Grafico,SERVIZIO!$A$1)),$A$1,"Brand",$A991,"Data",DATE(YEAR(INDEX(Tendina_Data,SERVIZIO!$A$2)),MONTH(INDEX(Tendina_Data,SERVIZIO!$A$2)),1),"Settore",INDEX(Tendina_Settori,SERVIZIO!$A$3)),"")),"")</f>
        <v/>
      </c>
      <c r="AH991" s="31" t="str">
        <f ca="1">IF(AG991&lt;&gt;"",AG991-(COUNTIF($AG$4:AG991,AG991)/10000),"")</f>
        <v/>
      </c>
      <c r="AI991" s="31" t="str">
        <f t="shared" ca="1" si="47"/>
        <v/>
      </c>
      <c r="AJ991" s="31"/>
      <c r="AK991" s="31">
        <v>988</v>
      </c>
      <c r="AL991" s="31" t="str">
        <f t="shared" ca="1" si="45"/>
        <v/>
      </c>
      <c r="AM991" s="31" t="str">
        <f t="shared" ca="1" si="46"/>
        <v/>
      </c>
      <c r="AN991" s="31" t="str">
        <f ca="1">IF(INDEX(Tendina_Brand_per_Settore,SERVIZIO!$A$4)=$AL991,$AM991,"")</f>
        <v/>
      </c>
    </row>
    <row r="992" spans="33:40" x14ac:dyDescent="0.25">
      <c r="AG992" s="31" t="str">
        <f ca="1">IFERROR(IF(SERVIZIO!$A$3=1,IF(GETPIVOTDATA(CONCATENATE(INDEX(Tendina_Indicatori_Grafico,SERVIZIO!$A$1)),$A$1,"Brand",$A992,"Data",DATE(YEAR(INDEX(Tendina_Data,SERVIZIO!$A$2)),MONTH(INDEX(Tendina_Data,SERVIZIO!$A$2)),1),"Settore",$B992)&lt;&gt;"",GETPIVOTDATA(CONCATENATE(INDEX(Tendina_Indicatori_Grafico,SERVIZIO!$A$1)),$A$1,"Brand",$A992,"Data",DATE(YEAR(INDEX(Tendina_Data,SERVIZIO!$A$2)),MONTH(INDEX(Tendina_Data,SERVIZIO!$A$2)),1),"Settore",$B992),""),IF(AND(GETPIVOTDATA(CONCATENATE(INDEX(Tendina_Indicatori_Grafico,SERVIZIO!$A$1)),$A$1,"Brand",$A992,"Data",DATE(YEAR(INDEX(Tendina_Data,SERVIZIO!$A$2)),MONTH(INDEX(Tendina_Data,SERVIZIO!$A$2)),1),"Settore",INDEX(Tendina_Settori,SERVIZIO!$A$3))&lt;&gt;"",INDEX(Tendina_Settori,SERVIZIO!$A$3)=$B992)=TRUE,GETPIVOTDATA(CONCATENATE(INDEX(Tendina_Indicatori_Grafico,SERVIZIO!$A$1)),$A$1,"Brand",$A992,"Data",DATE(YEAR(INDEX(Tendina_Data,SERVIZIO!$A$2)),MONTH(INDEX(Tendina_Data,SERVIZIO!$A$2)),1),"Settore",INDEX(Tendina_Settori,SERVIZIO!$A$3)),"")),"")</f>
        <v/>
      </c>
      <c r="AH992" s="31" t="str">
        <f ca="1">IF(AG992&lt;&gt;"",AG992-(COUNTIF($AG$4:AG992,AG992)/10000),"")</f>
        <v/>
      </c>
      <c r="AI992" s="31" t="str">
        <f t="shared" ca="1" si="47"/>
        <v/>
      </c>
      <c r="AJ992" s="31"/>
      <c r="AK992" s="31">
        <v>989</v>
      </c>
      <c r="AL992" s="31" t="str">
        <f t="shared" ca="1" si="45"/>
        <v/>
      </c>
      <c r="AM992" s="31" t="str">
        <f t="shared" ca="1" si="46"/>
        <v/>
      </c>
      <c r="AN992" s="31" t="str">
        <f ca="1">IF(INDEX(Tendina_Brand_per_Settore,SERVIZIO!$A$4)=$AL992,$AM992,"")</f>
        <v/>
      </c>
    </row>
    <row r="993" spans="33:40" x14ac:dyDescent="0.25">
      <c r="AG993" s="31" t="str">
        <f ca="1">IFERROR(IF(SERVIZIO!$A$3=1,IF(GETPIVOTDATA(CONCATENATE(INDEX(Tendina_Indicatori_Grafico,SERVIZIO!$A$1)),$A$1,"Brand",$A993,"Data",DATE(YEAR(INDEX(Tendina_Data,SERVIZIO!$A$2)),MONTH(INDEX(Tendina_Data,SERVIZIO!$A$2)),1),"Settore",$B993)&lt;&gt;"",GETPIVOTDATA(CONCATENATE(INDEX(Tendina_Indicatori_Grafico,SERVIZIO!$A$1)),$A$1,"Brand",$A993,"Data",DATE(YEAR(INDEX(Tendina_Data,SERVIZIO!$A$2)),MONTH(INDEX(Tendina_Data,SERVIZIO!$A$2)),1),"Settore",$B993),""),IF(AND(GETPIVOTDATA(CONCATENATE(INDEX(Tendina_Indicatori_Grafico,SERVIZIO!$A$1)),$A$1,"Brand",$A993,"Data",DATE(YEAR(INDEX(Tendina_Data,SERVIZIO!$A$2)),MONTH(INDEX(Tendina_Data,SERVIZIO!$A$2)),1),"Settore",INDEX(Tendina_Settori,SERVIZIO!$A$3))&lt;&gt;"",INDEX(Tendina_Settori,SERVIZIO!$A$3)=$B993)=TRUE,GETPIVOTDATA(CONCATENATE(INDEX(Tendina_Indicatori_Grafico,SERVIZIO!$A$1)),$A$1,"Brand",$A993,"Data",DATE(YEAR(INDEX(Tendina_Data,SERVIZIO!$A$2)),MONTH(INDEX(Tendina_Data,SERVIZIO!$A$2)),1),"Settore",INDEX(Tendina_Settori,SERVIZIO!$A$3)),"")),"")</f>
        <v/>
      </c>
      <c r="AH993" s="31" t="str">
        <f ca="1">IF(AG993&lt;&gt;"",AG993-(COUNTIF($AG$4:AG993,AG993)/10000),"")</f>
        <v/>
      </c>
      <c r="AI993" s="31" t="str">
        <f t="shared" ca="1" si="47"/>
        <v/>
      </c>
      <c r="AJ993" s="31"/>
      <c r="AK993" s="31">
        <v>990</v>
      </c>
      <c r="AL993" s="31" t="str">
        <f t="shared" ca="1" si="45"/>
        <v/>
      </c>
      <c r="AM993" s="31" t="str">
        <f t="shared" ca="1" si="46"/>
        <v/>
      </c>
      <c r="AN993" s="31" t="str">
        <f ca="1">IF(INDEX(Tendina_Brand_per_Settore,SERVIZIO!$A$4)=$AL993,$AM993,"")</f>
        <v/>
      </c>
    </row>
    <row r="994" spans="33:40" x14ac:dyDescent="0.25">
      <c r="AG994" s="31" t="str">
        <f ca="1">IFERROR(IF(SERVIZIO!$A$3=1,IF(GETPIVOTDATA(CONCATENATE(INDEX(Tendina_Indicatori_Grafico,SERVIZIO!$A$1)),$A$1,"Brand",$A994,"Data",DATE(YEAR(INDEX(Tendina_Data,SERVIZIO!$A$2)),MONTH(INDEX(Tendina_Data,SERVIZIO!$A$2)),1),"Settore",$B994)&lt;&gt;"",GETPIVOTDATA(CONCATENATE(INDEX(Tendina_Indicatori_Grafico,SERVIZIO!$A$1)),$A$1,"Brand",$A994,"Data",DATE(YEAR(INDEX(Tendina_Data,SERVIZIO!$A$2)),MONTH(INDEX(Tendina_Data,SERVIZIO!$A$2)),1),"Settore",$B994),""),IF(AND(GETPIVOTDATA(CONCATENATE(INDEX(Tendina_Indicatori_Grafico,SERVIZIO!$A$1)),$A$1,"Brand",$A994,"Data",DATE(YEAR(INDEX(Tendina_Data,SERVIZIO!$A$2)),MONTH(INDEX(Tendina_Data,SERVIZIO!$A$2)),1),"Settore",INDEX(Tendina_Settori,SERVIZIO!$A$3))&lt;&gt;"",INDEX(Tendina_Settori,SERVIZIO!$A$3)=$B994)=TRUE,GETPIVOTDATA(CONCATENATE(INDEX(Tendina_Indicatori_Grafico,SERVIZIO!$A$1)),$A$1,"Brand",$A994,"Data",DATE(YEAR(INDEX(Tendina_Data,SERVIZIO!$A$2)),MONTH(INDEX(Tendina_Data,SERVIZIO!$A$2)),1),"Settore",INDEX(Tendina_Settori,SERVIZIO!$A$3)),"")),"")</f>
        <v/>
      </c>
      <c r="AH994" s="31" t="str">
        <f ca="1">IF(AG994&lt;&gt;"",AG994-(COUNTIF($AG$4:AG994,AG994)/10000),"")</f>
        <v/>
      </c>
      <c r="AI994" s="31" t="str">
        <f t="shared" ca="1" si="47"/>
        <v/>
      </c>
      <c r="AJ994" s="31"/>
      <c r="AK994" s="31">
        <v>991</v>
      </c>
      <c r="AL994" s="31" t="str">
        <f t="shared" ca="1" si="45"/>
        <v/>
      </c>
      <c r="AM994" s="31" t="str">
        <f t="shared" ca="1" si="46"/>
        <v/>
      </c>
      <c r="AN994" s="31" t="str">
        <f ca="1">IF(INDEX(Tendina_Brand_per_Settore,SERVIZIO!$A$4)=$AL994,$AM994,"")</f>
        <v/>
      </c>
    </row>
    <row r="995" spans="33:40" x14ac:dyDescent="0.25">
      <c r="AG995" s="31" t="str">
        <f ca="1">IFERROR(IF(SERVIZIO!$A$3=1,IF(GETPIVOTDATA(CONCATENATE(INDEX(Tendina_Indicatori_Grafico,SERVIZIO!$A$1)),$A$1,"Brand",$A995,"Data",DATE(YEAR(INDEX(Tendina_Data,SERVIZIO!$A$2)),MONTH(INDEX(Tendina_Data,SERVIZIO!$A$2)),1),"Settore",$B995)&lt;&gt;"",GETPIVOTDATA(CONCATENATE(INDEX(Tendina_Indicatori_Grafico,SERVIZIO!$A$1)),$A$1,"Brand",$A995,"Data",DATE(YEAR(INDEX(Tendina_Data,SERVIZIO!$A$2)),MONTH(INDEX(Tendina_Data,SERVIZIO!$A$2)),1),"Settore",$B995),""),IF(AND(GETPIVOTDATA(CONCATENATE(INDEX(Tendina_Indicatori_Grafico,SERVIZIO!$A$1)),$A$1,"Brand",$A995,"Data",DATE(YEAR(INDEX(Tendina_Data,SERVIZIO!$A$2)),MONTH(INDEX(Tendina_Data,SERVIZIO!$A$2)),1),"Settore",INDEX(Tendina_Settori,SERVIZIO!$A$3))&lt;&gt;"",INDEX(Tendina_Settori,SERVIZIO!$A$3)=$B995)=TRUE,GETPIVOTDATA(CONCATENATE(INDEX(Tendina_Indicatori_Grafico,SERVIZIO!$A$1)),$A$1,"Brand",$A995,"Data",DATE(YEAR(INDEX(Tendina_Data,SERVIZIO!$A$2)),MONTH(INDEX(Tendina_Data,SERVIZIO!$A$2)),1),"Settore",INDEX(Tendina_Settori,SERVIZIO!$A$3)),"")),"")</f>
        <v/>
      </c>
      <c r="AH995" s="31" t="str">
        <f ca="1">IF(AG995&lt;&gt;"",AG995-(COUNTIF($AG$4:AG995,AG995)/10000),"")</f>
        <v/>
      </c>
      <c r="AI995" s="31" t="str">
        <f t="shared" ca="1" si="47"/>
        <v/>
      </c>
      <c r="AJ995" s="31"/>
      <c r="AK995" s="31">
        <v>992</v>
      </c>
      <c r="AL995" s="31" t="str">
        <f t="shared" ca="1" si="45"/>
        <v/>
      </c>
      <c r="AM995" s="31" t="str">
        <f t="shared" ca="1" si="46"/>
        <v/>
      </c>
      <c r="AN995" s="31" t="str">
        <f ca="1">IF(INDEX(Tendina_Brand_per_Settore,SERVIZIO!$A$4)=$AL995,$AM995,"")</f>
        <v/>
      </c>
    </row>
    <row r="996" spans="33:40" x14ac:dyDescent="0.25">
      <c r="AG996" s="31" t="str">
        <f ca="1">IFERROR(IF(SERVIZIO!$A$3=1,IF(GETPIVOTDATA(CONCATENATE(INDEX(Tendina_Indicatori_Grafico,SERVIZIO!$A$1)),$A$1,"Brand",$A996,"Data",DATE(YEAR(INDEX(Tendina_Data,SERVIZIO!$A$2)),MONTH(INDEX(Tendina_Data,SERVIZIO!$A$2)),1),"Settore",$B996)&lt;&gt;"",GETPIVOTDATA(CONCATENATE(INDEX(Tendina_Indicatori_Grafico,SERVIZIO!$A$1)),$A$1,"Brand",$A996,"Data",DATE(YEAR(INDEX(Tendina_Data,SERVIZIO!$A$2)),MONTH(INDEX(Tendina_Data,SERVIZIO!$A$2)),1),"Settore",$B996),""),IF(AND(GETPIVOTDATA(CONCATENATE(INDEX(Tendina_Indicatori_Grafico,SERVIZIO!$A$1)),$A$1,"Brand",$A996,"Data",DATE(YEAR(INDEX(Tendina_Data,SERVIZIO!$A$2)),MONTH(INDEX(Tendina_Data,SERVIZIO!$A$2)),1),"Settore",INDEX(Tendina_Settori,SERVIZIO!$A$3))&lt;&gt;"",INDEX(Tendina_Settori,SERVIZIO!$A$3)=$B996)=TRUE,GETPIVOTDATA(CONCATENATE(INDEX(Tendina_Indicatori_Grafico,SERVIZIO!$A$1)),$A$1,"Brand",$A996,"Data",DATE(YEAR(INDEX(Tendina_Data,SERVIZIO!$A$2)),MONTH(INDEX(Tendina_Data,SERVIZIO!$A$2)),1),"Settore",INDEX(Tendina_Settori,SERVIZIO!$A$3)),"")),"")</f>
        <v/>
      </c>
      <c r="AH996" s="31" t="str">
        <f ca="1">IF(AG996&lt;&gt;"",AG996-(COUNTIF($AG$4:AG996,AG996)/10000),"")</f>
        <v/>
      </c>
      <c r="AI996" s="31" t="str">
        <f t="shared" ca="1" si="47"/>
        <v/>
      </c>
      <c r="AJ996" s="31"/>
      <c r="AK996" s="31">
        <v>993</v>
      </c>
      <c r="AL996" s="31" t="str">
        <f t="shared" ca="1" si="45"/>
        <v/>
      </c>
      <c r="AM996" s="31" t="str">
        <f t="shared" ca="1" si="46"/>
        <v/>
      </c>
      <c r="AN996" s="31" t="str">
        <f ca="1">IF(INDEX(Tendina_Brand_per_Settore,SERVIZIO!$A$4)=$AL996,$AM996,"")</f>
        <v/>
      </c>
    </row>
    <row r="997" spans="33:40" x14ac:dyDescent="0.25">
      <c r="AG997" s="31" t="str">
        <f ca="1">IFERROR(IF(SERVIZIO!$A$3=1,IF(GETPIVOTDATA(CONCATENATE(INDEX(Tendina_Indicatori_Grafico,SERVIZIO!$A$1)),$A$1,"Brand",$A997,"Data",DATE(YEAR(INDEX(Tendina_Data,SERVIZIO!$A$2)),MONTH(INDEX(Tendina_Data,SERVIZIO!$A$2)),1),"Settore",$B997)&lt;&gt;"",GETPIVOTDATA(CONCATENATE(INDEX(Tendina_Indicatori_Grafico,SERVIZIO!$A$1)),$A$1,"Brand",$A997,"Data",DATE(YEAR(INDEX(Tendina_Data,SERVIZIO!$A$2)),MONTH(INDEX(Tendina_Data,SERVIZIO!$A$2)),1),"Settore",$B997),""),IF(AND(GETPIVOTDATA(CONCATENATE(INDEX(Tendina_Indicatori_Grafico,SERVIZIO!$A$1)),$A$1,"Brand",$A997,"Data",DATE(YEAR(INDEX(Tendina_Data,SERVIZIO!$A$2)),MONTH(INDEX(Tendina_Data,SERVIZIO!$A$2)),1),"Settore",INDEX(Tendina_Settori,SERVIZIO!$A$3))&lt;&gt;"",INDEX(Tendina_Settori,SERVIZIO!$A$3)=$B997)=TRUE,GETPIVOTDATA(CONCATENATE(INDEX(Tendina_Indicatori_Grafico,SERVIZIO!$A$1)),$A$1,"Brand",$A997,"Data",DATE(YEAR(INDEX(Tendina_Data,SERVIZIO!$A$2)),MONTH(INDEX(Tendina_Data,SERVIZIO!$A$2)),1),"Settore",INDEX(Tendina_Settori,SERVIZIO!$A$3)),"")),"")</f>
        <v/>
      </c>
      <c r="AH997" s="31" t="str">
        <f ca="1">IF(AG997&lt;&gt;"",AG997-(COUNTIF($AG$4:AG997,AG997)/10000),"")</f>
        <v/>
      </c>
      <c r="AI997" s="31" t="str">
        <f t="shared" ca="1" si="47"/>
        <v/>
      </c>
      <c r="AJ997" s="31"/>
      <c r="AK997" s="31">
        <v>994</v>
      </c>
      <c r="AL997" s="31" t="str">
        <f t="shared" ca="1" si="45"/>
        <v/>
      </c>
      <c r="AM997" s="31" t="str">
        <f t="shared" ca="1" si="46"/>
        <v/>
      </c>
      <c r="AN997" s="31" t="str">
        <f ca="1">IF(INDEX(Tendina_Brand_per_Settore,SERVIZIO!$A$4)=$AL997,$AM997,"")</f>
        <v/>
      </c>
    </row>
    <row r="998" spans="33:40" x14ac:dyDescent="0.25">
      <c r="AG998" s="31" t="str">
        <f ca="1">IFERROR(IF(SERVIZIO!$A$3=1,IF(GETPIVOTDATA(CONCATENATE(INDEX(Tendina_Indicatori_Grafico,SERVIZIO!$A$1)),$A$1,"Brand",$A998,"Data",DATE(YEAR(INDEX(Tendina_Data,SERVIZIO!$A$2)),MONTH(INDEX(Tendina_Data,SERVIZIO!$A$2)),1),"Settore",$B998)&lt;&gt;"",GETPIVOTDATA(CONCATENATE(INDEX(Tendina_Indicatori_Grafico,SERVIZIO!$A$1)),$A$1,"Brand",$A998,"Data",DATE(YEAR(INDEX(Tendina_Data,SERVIZIO!$A$2)),MONTH(INDEX(Tendina_Data,SERVIZIO!$A$2)),1),"Settore",$B998),""),IF(AND(GETPIVOTDATA(CONCATENATE(INDEX(Tendina_Indicatori_Grafico,SERVIZIO!$A$1)),$A$1,"Brand",$A998,"Data",DATE(YEAR(INDEX(Tendina_Data,SERVIZIO!$A$2)),MONTH(INDEX(Tendina_Data,SERVIZIO!$A$2)),1),"Settore",INDEX(Tendina_Settori,SERVIZIO!$A$3))&lt;&gt;"",INDEX(Tendina_Settori,SERVIZIO!$A$3)=$B998)=TRUE,GETPIVOTDATA(CONCATENATE(INDEX(Tendina_Indicatori_Grafico,SERVIZIO!$A$1)),$A$1,"Brand",$A998,"Data",DATE(YEAR(INDEX(Tendina_Data,SERVIZIO!$A$2)),MONTH(INDEX(Tendina_Data,SERVIZIO!$A$2)),1),"Settore",INDEX(Tendina_Settori,SERVIZIO!$A$3)),"")),"")</f>
        <v/>
      </c>
      <c r="AH998" s="31" t="str">
        <f ca="1">IF(AG998&lt;&gt;"",AG998-(COUNTIF($AG$4:AG998,AG998)/10000),"")</f>
        <v/>
      </c>
      <c r="AI998" s="31" t="str">
        <f t="shared" ca="1" si="47"/>
        <v/>
      </c>
      <c r="AJ998" s="31"/>
      <c r="AK998" s="31">
        <v>995</v>
      </c>
      <c r="AL998" s="31" t="str">
        <f t="shared" ca="1" si="45"/>
        <v/>
      </c>
      <c r="AM998" s="31" t="str">
        <f t="shared" ca="1" si="46"/>
        <v/>
      </c>
      <c r="AN998" s="31" t="str">
        <f ca="1">IF(INDEX(Tendina_Brand_per_Settore,SERVIZIO!$A$4)=$AL998,$AM998,"")</f>
        <v/>
      </c>
    </row>
    <row r="999" spans="33:40" x14ac:dyDescent="0.25">
      <c r="AG999" s="31" t="str">
        <f ca="1">IFERROR(IF(SERVIZIO!$A$3=1,IF(GETPIVOTDATA(CONCATENATE(INDEX(Tendina_Indicatori_Grafico,SERVIZIO!$A$1)),$A$1,"Brand",$A999,"Data",DATE(YEAR(INDEX(Tendina_Data,SERVIZIO!$A$2)),MONTH(INDEX(Tendina_Data,SERVIZIO!$A$2)),1),"Settore",$B999)&lt;&gt;"",GETPIVOTDATA(CONCATENATE(INDEX(Tendina_Indicatori_Grafico,SERVIZIO!$A$1)),$A$1,"Brand",$A999,"Data",DATE(YEAR(INDEX(Tendina_Data,SERVIZIO!$A$2)),MONTH(INDEX(Tendina_Data,SERVIZIO!$A$2)),1),"Settore",$B999),""),IF(AND(GETPIVOTDATA(CONCATENATE(INDEX(Tendina_Indicatori_Grafico,SERVIZIO!$A$1)),$A$1,"Brand",$A999,"Data",DATE(YEAR(INDEX(Tendina_Data,SERVIZIO!$A$2)),MONTH(INDEX(Tendina_Data,SERVIZIO!$A$2)),1),"Settore",INDEX(Tendina_Settori,SERVIZIO!$A$3))&lt;&gt;"",INDEX(Tendina_Settori,SERVIZIO!$A$3)=$B999)=TRUE,GETPIVOTDATA(CONCATENATE(INDEX(Tendina_Indicatori_Grafico,SERVIZIO!$A$1)),$A$1,"Brand",$A999,"Data",DATE(YEAR(INDEX(Tendina_Data,SERVIZIO!$A$2)),MONTH(INDEX(Tendina_Data,SERVIZIO!$A$2)),1),"Settore",INDEX(Tendina_Settori,SERVIZIO!$A$3)),"")),"")</f>
        <v/>
      </c>
      <c r="AH999" s="31" t="str">
        <f ca="1">IF(AG999&lt;&gt;"",AG999-(COUNTIF($AG$4:AG999,AG999)/10000),"")</f>
        <v/>
      </c>
      <c r="AI999" s="31" t="str">
        <f t="shared" ca="1" si="47"/>
        <v/>
      </c>
      <c r="AJ999" s="31"/>
      <c r="AK999" s="31">
        <v>996</v>
      </c>
      <c r="AL999" s="31" t="str">
        <f t="shared" ca="1" si="45"/>
        <v/>
      </c>
      <c r="AM999" s="31" t="str">
        <f t="shared" ca="1" si="46"/>
        <v/>
      </c>
      <c r="AN999" s="31" t="str">
        <f ca="1">IF(INDEX(Tendina_Brand_per_Settore,SERVIZIO!$A$4)=$AL999,$AM999,"")</f>
        <v/>
      </c>
    </row>
    <row r="1000" spans="33:40" x14ac:dyDescent="0.25">
      <c r="AG1000" s="31" t="str">
        <f ca="1">IFERROR(IF(SERVIZIO!$A$3=1,IF(GETPIVOTDATA(CONCATENATE(INDEX(Tendina_Indicatori_Grafico,SERVIZIO!$A$1)),$A$1,"Brand",$A1000,"Data",DATE(YEAR(INDEX(Tendina_Data,SERVIZIO!$A$2)),MONTH(INDEX(Tendina_Data,SERVIZIO!$A$2)),1),"Settore",$B1000)&lt;&gt;"",GETPIVOTDATA(CONCATENATE(INDEX(Tendina_Indicatori_Grafico,SERVIZIO!$A$1)),$A$1,"Brand",$A1000,"Data",DATE(YEAR(INDEX(Tendina_Data,SERVIZIO!$A$2)),MONTH(INDEX(Tendina_Data,SERVIZIO!$A$2)),1),"Settore",$B1000),""),IF(AND(GETPIVOTDATA(CONCATENATE(INDEX(Tendina_Indicatori_Grafico,SERVIZIO!$A$1)),$A$1,"Brand",$A1000,"Data",DATE(YEAR(INDEX(Tendina_Data,SERVIZIO!$A$2)),MONTH(INDEX(Tendina_Data,SERVIZIO!$A$2)),1),"Settore",INDEX(Tendina_Settori,SERVIZIO!$A$3))&lt;&gt;"",INDEX(Tendina_Settori,SERVIZIO!$A$3)=$B1000)=TRUE,GETPIVOTDATA(CONCATENATE(INDEX(Tendina_Indicatori_Grafico,SERVIZIO!$A$1)),$A$1,"Brand",$A1000,"Data",DATE(YEAR(INDEX(Tendina_Data,SERVIZIO!$A$2)),MONTH(INDEX(Tendina_Data,SERVIZIO!$A$2)),1),"Settore",INDEX(Tendina_Settori,SERVIZIO!$A$3)),"")),"")</f>
        <v/>
      </c>
      <c r="AH1000" s="31" t="str">
        <f ca="1">IF(AG1000&lt;&gt;"",AG1000-(COUNTIF($AG$4:AG1000,AG1000)/10000),"")</f>
        <v/>
      </c>
      <c r="AI1000" s="31" t="str">
        <f t="shared" ca="1" si="47"/>
        <v/>
      </c>
      <c r="AJ1000" s="31"/>
      <c r="AK1000" s="31">
        <v>997</v>
      </c>
      <c r="AL1000" s="31" t="str">
        <f t="shared" ca="1" si="45"/>
        <v/>
      </c>
      <c r="AM1000" s="31" t="str">
        <f t="shared" ca="1" si="46"/>
        <v/>
      </c>
      <c r="AN1000" s="31" t="str">
        <f ca="1">IF(INDEX(Tendina_Brand_per_Settore,SERVIZIO!$A$4)=$AL1000,$AM1000,"")</f>
        <v/>
      </c>
    </row>
    <row r="1001" spans="33:40" x14ac:dyDescent="0.25">
      <c r="AG1001" s="31" t="str">
        <f ca="1">IFERROR(IF(SERVIZIO!$A$3=1,IF(GETPIVOTDATA(CONCATENATE(INDEX(Tendina_Indicatori_Grafico,SERVIZIO!$A$1)),$A$1,"Brand",$A1001,"Data",DATE(YEAR(INDEX(Tendina_Data,SERVIZIO!$A$2)),MONTH(INDEX(Tendina_Data,SERVIZIO!$A$2)),1),"Settore",$B1001)&lt;&gt;"",GETPIVOTDATA(CONCATENATE(INDEX(Tendina_Indicatori_Grafico,SERVIZIO!$A$1)),$A$1,"Brand",$A1001,"Data",DATE(YEAR(INDEX(Tendina_Data,SERVIZIO!$A$2)),MONTH(INDEX(Tendina_Data,SERVIZIO!$A$2)),1),"Settore",$B1001),""),IF(AND(GETPIVOTDATA(CONCATENATE(INDEX(Tendina_Indicatori_Grafico,SERVIZIO!$A$1)),$A$1,"Brand",$A1001,"Data",DATE(YEAR(INDEX(Tendina_Data,SERVIZIO!$A$2)),MONTH(INDEX(Tendina_Data,SERVIZIO!$A$2)),1),"Settore",INDEX(Tendina_Settori,SERVIZIO!$A$3))&lt;&gt;"",INDEX(Tendina_Settori,SERVIZIO!$A$3)=$B1001)=TRUE,GETPIVOTDATA(CONCATENATE(INDEX(Tendina_Indicatori_Grafico,SERVIZIO!$A$1)),$A$1,"Brand",$A1001,"Data",DATE(YEAR(INDEX(Tendina_Data,SERVIZIO!$A$2)),MONTH(INDEX(Tendina_Data,SERVIZIO!$A$2)),1),"Settore",INDEX(Tendina_Settori,SERVIZIO!$A$3)),"")),"")</f>
        <v/>
      </c>
      <c r="AH1001" s="31" t="str">
        <f ca="1">IF(AG1001&lt;&gt;"",AG1001-(COUNTIF($AG$4:AG1001,AG1001)/10000),"")</f>
        <v/>
      </c>
      <c r="AI1001" s="31" t="str">
        <f t="shared" ca="1" si="47"/>
        <v/>
      </c>
      <c r="AJ1001" s="31"/>
      <c r="AK1001" s="31">
        <v>998</v>
      </c>
      <c r="AL1001" s="31" t="str">
        <f t="shared" ca="1" si="45"/>
        <v/>
      </c>
      <c r="AM1001" s="31" t="str">
        <f t="shared" ca="1" si="46"/>
        <v/>
      </c>
      <c r="AN1001" s="31" t="str">
        <f ca="1">IF(INDEX(Tendina_Brand_per_Settore,SERVIZIO!$A$4)=$AL1001,$AM1001,"")</f>
        <v/>
      </c>
    </row>
    <row r="1002" spans="33:40" x14ac:dyDescent="0.25">
      <c r="AG1002" s="31" t="str">
        <f ca="1">IFERROR(IF(SERVIZIO!$A$3=1,IF(GETPIVOTDATA(CONCATENATE(INDEX(Tendina_Indicatori_Grafico,SERVIZIO!$A$1)),$A$1,"Brand",$A1002,"Data",DATE(YEAR(INDEX(Tendina_Data,SERVIZIO!$A$2)),MONTH(INDEX(Tendina_Data,SERVIZIO!$A$2)),1),"Settore",$B1002)&lt;&gt;"",GETPIVOTDATA(CONCATENATE(INDEX(Tendina_Indicatori_Grafico,SERVIZIO!$A$1)),$A$1,"Brand",$A1002,"Data",DATE(YEAR(INDEX(Tendina_Data,SERVIZIO!$A$2)),MONTH(INDEX(Tendina_Data,SERVIZIO!$A$2)),1),"Settore",$B1002),""),IF(AND(GETPIVOTDATA(CONCATENATE(INDEX(Tendina_Indicatori_Grafico,SERVIZIO!$A$1)),$A$1,"Brand",$A1002,"Data",DATE(YEAR(INDEX(Tendina_Data,SERVIZIO!$A$2)),MONTH(INDEX(Tendina_Data,SERVIZIO!$A$2)),1),"Settore",INDEX(Tendina_Settori,SERVIZIO!$A$3))&lt;&gt;"",INDEX(Tendina_Settori,SERVIZIO!$A$3)=$B1002)=TRUE,GETPIVOTDATA(CONCATENATE(INDEX(Tendina_Indicatori_Grafico,SERVIZIO!$A$1)),$A$1,"Brand",$A1002,"Data",DATE(YEAR(INDEX(Tendina_Data,SERVIZIO!$A$2)),MONTH(INDEX(Tendina_Data,SERVIZIO!$A$2)),1),"Settore",INDEX(Tendina_Settori,SERVIZIO!$A$3)),"")),"")</f>
        <v/>
      </c>
      <c r="AH1002" s="31" t="str">
        <f ca="1">IF(AG1002&lt;&gt;"",AG1002-(COUNTIF($AG$4:AG1002,AG1002)/10000),"")</f>
        <v/>
      </c>
      <c r="AI1002" s="31" t="str">
        <f t="shared" ca="1" si="47"/>
        <v/>
      </c>
      <c r="AJ1002" s="31"/>
      <c r="AK1002" s="31">
        <v>999</v>
      </c>
      <c r="AL1002" s="31" t="str">
        <f t="shared" ca="1" si="45"/>
        <v/>
      </c>
      <c r="AM1002" s="31" t="str">
        <f t="shared" ca="1" si="46"/>
        <v/>
      </c>
      <c r="AN1002" s="31" t="str">
        <f ca="1">IF(INDEX(Tendina_Brand_per_Settore,SERVIZIO!$A$4)=$AL1002,$AM1002,"")</f>
        <v/>
      </c>
    </row>
    <row r="1003" spans="33:40" x14ac:dyDescent="0.25">
      <c r="AG1003" s="31" t="str">
        <f ca="1">IFERROR(IF(SERVIZIO!$A$3=1,IF(GETPIVOTDATA(CONCATENATE(INDEX(Tendina_Indicatori_Grafico,SERVIZIO!$A$1)),$A$1,"Brand",$A1003,"Data",DATE(YEAR(INDEX(Tendina_Data,SERVIZIO!$A$2)),MONTH(INDEX(Tendina_Data,SERVIZIO!$A$2)),1),"Settore",$B1003)&lt;&gt;"",GETPIVOTDATA(CONCATENATE(INDEX(Tendina_Indicatori_Grafico,SERVIZIO!$A$1)),$A$1,"Brand",$A1003,"Data",DATE(YEAR(INDEX(Tendina_Data,SERVIZIO!$A$2)),MONTH(INDEX(Tendina_Data,SERVIZIO!$A$2)),1),"Settore",$B1003),""),IF(AND(GETPIVOTDATA(CONCATENATE(INDEX(Tendina_Indicatori_Grafico,SERVIZIO!$A$1)),$A$1,"Brand",$A1003,"Data",DATE(YEAR(INDEX(Tendina_Data,SERVIZIO!$A$2)),MONTH(INDEX(Tendina_Data,SERVIZIO!$A$2)),1),"Settore",INDEX(Tendina_Settori,SERVIZIO!$A$3))&lt;&gt;"",INDEX(Tendina_Settori,SERVIZIO!$A$3)=$B1003)=TRUE,GETPIVOTDATA(CONCATENATE(INDEX(Tendina_Indicatori_Grafico,SERVIZIO!$A$1)),$A$1,"Brand",$A1003,"Data",DATE(YEAR(INDEX(Tendina_Data,SERVIZIO!$A$2)),MONTH(INDEX(Tendina_Data,SERVIZIO!$A$2)),1),"Settore",INDEX(Tendina_Settori,SERVIZIO!$A$3)),"")),"")</f>
        <v/>
      </c>
      <c r="AH1003" s="31" t="str">
        <f ca="1">IF(AG1003&lt;&gt;"",AG1003-(COUNTIF($AG$4:AG1003,AG1003)/10000),"")</f>
        <v/>
      </c>
      <c r="AI1003" s="31" t="str">
        <f t="shared" ca="1" si="47"/>
        <v/>
      </c>
      <c r="AK1003" s="31">
        <v>1000</v>
      </c>
      <c r="AL1003" s="31" t="str">
        <f t="shared" ca="1" si="45"/>
        <v/>
      </c>
      <c r="AM1003" s="31" t="str">
        <f t="shared" ca="1" si="46"/>
        <v/>
      </c>
      <c r="AN1003" s="31" t="str">
        <f ca="1">IF(INDEX(Tendina_Brand_per_Settore,SERVIZIO!$A$4)=$AL1003,$AM1003,"")</f>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dimension ref="A1:JI256"/>
  <sheetViews>
    <sheetView topLeftCell="EC234" workbookViewId="0">
      <selection activeCell="EG256" sqref="EG256"/>
    </sheetView>
  </sheetViews>
  <sheetFormatPr defaultRowHeight="15" x14ac:dyDescent="0.25"/>
  <cols>
    <col min="1" max="1" width="22.28515625" bestFit="1" customWidth="1"/>
    <col min="2" max="2" width="36.42578125" bestFit="1" customWidth="1"/>
    <col min="3" max="3" width="21.140625" bestFit="1" customWidth="1"/>
    <col min="4" max="4" width="25.140625" bestFit="1" customWidth="1"/>
    <col min="5" max="5" width="18.85546875" bestFit="1" customWidth="1"/>
    <col min="6" max="6" width="26.42578125" bestFit="1" customWidth="1"/>
    <col min="7" max="7" width="22" bestFit="1" customWidth="1"/>
    <col min="8" max="8" width="29.140625" bestFit="1" customWidth="1"/>
    <col min="9" max="9" width="52.7109375" bestFit="1" customWidth="1"/>
    <col min="10" max="10" width="34.85546875" bestFit="1" customWidth="1"/>
    <col min="11" max="11" width="27.140625" bestFit="1" customWidth="1"/>
    <col min="12" max="12" width="38.5703125" bestFit="1" customWidth="1"/>
    <col min="13" max="13" width="25" bestFit="1" customWidth="1"/>
    <col min="14" max="14" width="13.85546875" bestFit="1" customWidth="1"/>
    <col min="15" max="15" width="25.140625" bestFit="1" customWidth="1"/>
    <col min="16" max="16" width="27.5703125" bestFit="1" customWidth="1"/>
    <col min="17" max="17" width="36.140625" bestFit="1" customWidth="1"/>
    <col min="18" max="18" width="27.85546875" bestFit="1" customWidth="1"/>
    <col min="19" max="19" width="40.7109375" bestFit="1" customWidth="1"/>
    <col min="20" max="20" width="36" bestFit="1" customWidth="1"/>
    <col min="21" max="21" width="30.5703125" bestFit="1" customWidth="1"/>
    <col min="22" max="22" width="35.140625" bestFit="1" customWidth="1"/>
    <col min="23" max="23" width="24.85546875" bestFit="1" customWidth="1"/>
    <col min="24" max="24" width="25.5703125" bestFit="1" customWidth="1"/>
    <col min="25" max="25" width="35.28515625" bestFit="1" customWidth="1"/>
    <col min="26" max="26" width="24.7109375" bestFit="1" customWidth="1"/>
    <col min="27" max="27" width="23.5703125" bestFit="1" customWidth="1"/>
    <col min="28" max="28" width="31.42578125" bestFit="1" customWidth="1"/>
    <col min="29" max="29" width="19.28515625" bestFit="1" customWidth="1"/>
    <col min="30" max="30" width="22.7109375" bestFit="1" customWidth="1"/>
    <col min="31" max="31" width="33.140625" bestFit="1" customWidth="1"/>
    <col min="32" max="32" width="37.7109375" bestFit="1" customWidth="1"/>
    <col min="33" max="33" width="41" bestFit="1" customWidth="1"/>
    <col min="34" max="34" width="18" bestFit="1" customWidth="1"/>
    <col min="35" max="35" width="22.5703125" bestFit="1" customWidth="1"/>
    <col min="36" max="36" width="33.42578125" bestFit="1" customWidth="1"/>
    <col min="37" max="37" width="19.85546875" bestFit="1" customWidth="1"/>
    <col min="38" max="38" width="41.5703125" bestFit="1" customWidth="1"/>
    <col min="39" max="39" width="33.5703125" bestFit="1" customWidth="1"/>
    <col min="40" max="40" width="35.140625" bestFit="1" customWidth="1"/>
    <col min="41" max="41" width="38.140625" bestFit="1" customWidth="1"/>
    <col min="42" max="42" width="34.85546875" bestFit="1" customWidth="1"/>
    <col min="43" max="43" width="30" bestFit="1" customWidth="1"/>
    <col min="44" max="44" width="21.140625" bestFit="1" customWidth="1"/>
    <col min="45" max="46" width="35.85546875" bestFit="1" customWidth="1"/>
    <col min="47" max="47" width="35.42578125" bestFit="1" customWidth="1"/>
    <col min="48" max="48" width="34.140625" bestFit="1" customWidth="1"/>
    <col min="49" max="49" width="25.5703125" bestFit="1" customWidth="1"/>
    <col min="50" max="50" width="26" bestFit="1" customWidth="1"/>
    <col min="51" max="51" width="36.28515625" bestFit="1" customWidth="1"/>
    <col min="52" max="52" width="19.28515625" bestFit="1" customWidth="1"/>
    <col min="53" max="53" width="21.140625" bestFit="1" customWidth="1"/>
    <col min="54" max="54" width="22" bestFit="1" customWidth="1"/>
    <col min="55" max="55" width="17.7109375" bestFit="1" customWidth="1"/>
    <col min="56" max="56" width="16.140625" bestFit="1" customWidth="1"/>
    <col min="57" max="57" width="14" bestFit="1" customWidth="1"/>
    <col min="58" max="58" width="18.85546875" bestFit="1" customWidth="1"/>
    <col min="59" max="59" width="56.28515625" bestFit="1" customWidth="1"/>
    <col min="60" max="60" width="60.140625" bestFit="1" customWidth="1"/>
    <col min="61" max="61" width="71.5703125" bestFit="1" customWidth="1"/>
    <col min="62" max="62" width="35.42578125" bestFit="1" customWidth="1"/>
    <col min="63" max="63" width="33.5703125" bestFit="1" customWidth="1"/>
    <col min="64" max="64" width="27.28515625" bestFit="1" customWidth="1"/>
    <col min="65" max="65" width="18.7109375" bestFit="1" customWidth="1"/>
    <col min="66" max="66" width="30.28515625" bestFit="1" customWidth="1"/>
    <col min="67" max="67" width="17.28515625" bestFit="1" customWidth="1"/>
    <col min="68" max="68" width="22.28515625" bestFit="1" customWidth="1"/>
    <col min="69" max="69" width="36.42578125" bestFit="1" customWidth="1"/>
    <col min="70" max="70" width="21.140625" bestFit="1" customWidth="1"/>
    <col min="71" max="71" width="25.140625" bestFit="1" customWidth="1"/>
    <col min="72" max="72" width="18.85546875" bestFit="1" customWidth="1"/>
    <col min="73" max="73" width="26.42578125" bestFit="1" customWidth="1"/>
    <col min="74" max="74" width="22" bestFit="1" customWidth="1"/>
    <col min="75" max="75" width="29.140625" bestFit="1" customWidth="1"/>
    <col min="76" max="76" width="52.7109375" bestFit="1" customWidth="1"/>
    <col min="77" max="77" width="34.85546875" bestFit="1" customWidth="1"/>
    <col min="78" max="78" width="27.140625" bestFit="1" customWidth="1"/>
    <col min="79" max="79" width="38.5703125" bestFit="1" customWidth="1"/>
    <col min="80" max="80" width="25" bestFit="1" customWidth="1"/>
    <col min="81" max="81" width="13.85546875" bestFit="1" customWidth="1"/>
    <col min="82" max="82" width="25.140625" bestFit="1" customWidth="1"/>
    <col min="83" max="83" width="27.5703125" bestFit="1" customWidth="1"/>
    <col min="84" max="84" width="36.140625" bestFit="1" customWidth="1"/>
    <col min="85" max="85" width="27.85546875" bestFit="1" customWidth="1"/>
    <col min="86" max="86" width="40.7109375" bestFit="1" customWidth="1"/>
    <col min="87" max="87" width="36" bestFit="1" customWidth="1"/>
    <col min="88" max="88" width="30.5703125" bestFit="1" customWidth="1"/>
    <col min="89" max="89" width="35.140625" bestFit="1" customWidth="1"/>
    <col min="90" max="90" width="24.85546875" bestFit="1" customWidth="1"/>
    <col min="91" max="91" width="25.5703125" bestFit="1" customWidth="1"/>
    <col min="92" max="92" width="35.28515625" bestFit="1" customWidth="1"/>
    <col min="93" max="93" width="24.7109375" bestFit="1" customWidth="1"/>
    <col min="94" max="94" width="23.5703125" bestFit="1" customWidth="1"/>
    <col min="95" max="95" width="31.42578125" bestFit="1" customWidth="1"/>
    <col min="96" max="96" width="19.28515625" bestFit="1" customWidth="1"/>
    <col min="97" max="97" width="22.7109375" bestFit="1" customWidth="1"/>
    <col min="98" max="98" width="33.140625" bestFit="1" customWidth="1"/>
    <col min="99" max="99" width="37.7109375" bestFit="1" customWidth="1"/>
    <col min="100" max="100" width="41" bestFit="1" customWidth="1"/>
    <col min="101" max="101" width="18" bestFit="1" customWidth="1"/>
    <col min="102" max="102" width="22.5703125" bestFit="1" customWidth="1"/>
    <col min="103" max="103" width="33.42578125" bestFit="1" customWidth="1"/>
    <col min="104" max="104" width="19.85546875" bestFit="1" customWidth="1"/>
    <col min="105" max="105" width="41.5703125" bestFit="1" customWidth="1"/>
    <col min="106" max="106" width="33.5703125" bestFit="1" customWidth="1"/>
    <col min="107" max="107" width="35.140625" bestFit="1" customWidth="1"/>
    <col min="108" max="108" width="38.140625" bestFit="1" customWidth="1"/>
    <col min="109" max="109" width="34.85546875" bestFit="1" customWidth="1"/>
    <col min="110" max="110" width="30" bestFit="1" customWidth="1"/>
    <col min="111" max="111" width="21.140625" bestFit="1" customWidth="1"/>
    <col min="112" max="113" width="35.85546875" bestFit="1" customWidth="1"/>
    <col min="114" max="114" width="35.42578125" bestFit="1" customWidth="1"/>
    <col min="115" max="115" width="34.140625" bestFit="1" customWidth="1"/>
    <col min="116" max="116" width="25.5703125" bestFit="1" customWidth="1"/>
    <col min="117" max="117" width="26" bestFit="1" customWidth="1"/>
    <col min="118" max="118" width="36.28515625" bestFit="1" customWidth="1"/>
    <col min="119" max="119" width="19.28515625" bestFit="1" customWidth="1"/>
    <col min="120" max="120" width="21.140625" bestFit="1" customWidth="1"/>
    <col min="121" max="121" width="22" bestFit="1" customWidth="1"/>
    <col min="122" max="122" width="17.7109375" bestFit="1" customWidth="1"/>
    <col min="123" max="123" width="16.140625" bestFit="1" customWidth="1"/>
    <col min="124" max="124" width="14" bestFit="1" customWidth="1"/>
    <col min="125" max="125" width="18.85546875" bestFit="1" customWidth="1"/>
    <col min="126" max="126" width="56.28515625" bestFit="1" customWidth="1"/>
    <col min="127" max="127" width="60.140625" bestFit="1" customWidth="1"/>
    <col min="128" max="128" width="71.5703125" bestFit="1" customWidth="1"/>
    <col min="129" max="129" width="35.42578125" bestFit="1" customWidth="1"/>
    <col min="130" max="130" width="33.5703125" bestFit="1" customWidth="1"/>
    <col min="131" max="131" width="27.28515625" bestFit="1" customWidth="1"/>
    <col min="132" max="132" width="18.7109375" bestFit="1" customWidth="1"/>
    <col min="133" max="133" width="30.28515625" bestFit="1" customWidth="1"/>
    <col min="134" max="134" width="17.28515625" bestFit="1" customWidth="1"/>
    <col min="135" max="135" width="22.28515625" bestFit="1" customWidth="1"/>
    <col min="136" max="136" width="36.42578125" bestFit="1" customWidth="1"/>
    <col min="137" max="137" width="21.140625" bestFit="1" customWidth="1"/>
    <col min="138" max="138" width="25.140625" bestFit="1" customWidth="1"/>
    <col min="139" max="139" width="18.85546875" bestFit="1" customWidth="1"/>
    <col min="140" max="140" width="26.42578125" bestFit="1" customWidth="1"/>
    <col min="141" max="141" width="22" bestFit="1" customWidth="1"/>
    <col min="142" max="142" width="29.140625" bestFit="1" customWidth="1"/>
    <col min="143" max="143" width="52.7109375" bestFit="1" customWidth="1"/>
    <col min="144" max="144" width="34.85546875" bestFit="1" customWidth="1"/>
    <col min="145" max="145" width="27.140625" bestFit="1" customWidth="1"/>
    <col min="146" max="146" width="38.5703125" bestFit="1" customWidth="1"/>
    <col min="147" max="147" width="25" bestFit="1" customWidth="1"/>
    <col min="148" max="148" width="13.85546875" bestFit="1" customWidth="1"/>
    <col min="149" max="149" width="25.140625" bestFit="1" customWidth="1"/>
    <col min="150" max="150" width="27.5703125" bestFit="1" customWidth="1"/>
    <col min="151" max="151" width="36.140625" bestFit="1" customWidth="1"/>
    <col min="152" max="152" width="27.85546875" bestFit="1" customWidth="1"/>
    <col min="153" max="153" width="40.7109375" bestFit="1" customWidth="1"/>
    <col min="154" max="154" width="36" bestFit="1" customWidth="1"/>
    <col min="155" max="155" width="30.5703125" bestFit="1" customWidth="1"/>
    <col min="156" max="156" width="35.140625" bestFit="1" customWidth="1"/>
    <col min="157" max="157" width="24.85546875" bestFit="1" customWidth="1"/>
    <col min="158" max="158" width="25.5703125" bestFit="1" customWidth="1"/>
    <col min="159" max="159" width="35.28515625" bestFit="1" customWidth="1"/>
    <col min="160" max="160" width="24.7109375" bestFit="1" customWidth="1"/>
    <col min="161" max="161" width="23.5703125" bestFit="1" customWidth="1"/>
    <col min="162" max="162" width="31.42578125" bestFit="1" customWidth="1"/>
    <col min="163" max="163" width="19.28515625" bestFit="1" customWidth="1"/>
    <col min="164" max="164" width="22.7109375" bestFit="1" customWidth="1"/>
    <col min="165" max="165" width="33.140625" bestFit="1" customWidth="1"/>
    <col min="166" max="166" width="37.7109375" bestFit="1" customWidth="1"/>
    <col min="167" max="167" width="41" bestFit="1" customWidth="1"/>
    <col min="168" max="168" width="18" bestFit="1" customWidth="1"/>
    <col min="169" max="169" width="22.5703125" bestFit="1" customWidth="1"/>
    <col min="170" max="170" width="33.42578125" bestFit="1" customWidth="1"/>
    <col min="171" max="171" width="19.85546875" bestFit="1" customWidth="1"/>
    <col min="172" max="172" width="41.5703125" bestFit="1" customWidth="1"/>
    <col min="173" max="173" width="33.5703125" bestFit="1" customWidth="1"/>
    <col min="174" max="174" width="35.140625" bestFit="1" customWidth="1"/>
    <col min="175" max="175" width="38.140625" bestFit="1" customWidth="1"/>
    <col min="176" max="176" width="34.85546875" bestFit="1" customWidth="1"/>
    <col min="177" max="177" width="30" bestFit="1" customWidth="1"/>
    <col min="178" max="178" width="21.140625" bestFit="1" customWidth="1"/>
    <col min="179" max="180" width="35.85546875" bestFit="1" customWidth="1"/>
    <col min="181" max="181" width="35.42578125" bestFit="1" customWidth="1"/>
    <col min="182" max="182" width="34.140625" bestFit="1" customWidth="1"/>
    <col min="183" max="183" width="25.5703125" bestFit="1" customWidth="1"/>
    <col min="184" max="184" width="26" bestFit="1" customWidth="1"/>
    <col min="185" max="185" width="36.28515625" bestFit="1" customWidth="1"/>
    <col min="186" max="186" width="19.28515625" bestFit="1" customWidth="1"/>
    <col min="187" max="187" width="21.140625" bestFit="1" customWidth="1"/>
    <col min="188" max="188" width="22" bestFit="1" customWidth="1"/>
    <col min="189" max="189" width="17.7109375" bestFit="1" customWidth="1"/>
    <col min="190" max="190" width="16.140625" bestFit="1" customWidth="1"/>
    <col min="191" max="191" width="14" bestFit="1" customWidth="1"/>
    <col min="192" max="192" width="18.85546875" bestFit="1" customWidth="1"/>
    <col min="193" max="193" width="56.28515625" bestFit="1" customWidth="1"/>
    <col min="194" max="194" width="60.140625" bestFit="1" customWidth="1"/>
    <col min="195" max="195" width="71.5703125" bestFit="1" customWidth="1"/>
    <col min="196" max="196" width="35.42578125" bestFit="1" customWidth="1"/>
    <col min="197" max="197" width="33.5703125" bestFit="1" customWidth="1"/>
    <col min="198" max="198" width="27.28515625" bestFit="1" customWidth="1"/>
    <col min="199" max="199" width="18.7109375" bestFit="1" customWidth="1"/>
    <col min="200" max="200" width="30.28515625" bestFit="1" customWidth="1"/>
    <col min="201" max="201" width="17.28515625" bestFit="1" customWidth="1"/>
    <col min="202" max="202" width="22.28515625" bestFit="1" customWidth="1"/>
    <col min="203" max="203" width="42.42578125" bestFit="1" customWidth="1"/>
    <col min="204" max="204" width="27.140625" bestFit="1" customWidth="1"/>
    <col min="205" max="205" width="31.140625" bestFit="1" customWidth="1"/>
    <col min="206" max="206" width="24.7109375" bestFit="1" customWidth="1"/>
    <col min="207" max="207" width="32.28515625" bestFit="1" customWidth="1"/>
    <col min="208" max="208" width="27.85546875" bestFit="1" customWidth="1"/>
    <col min="209" max="209" width="35.140625" bestFit="1" customWidth="1"/>
    <col min="210" max="210" width="58.7109375" bestFit="1" customWidth="1"/>
    <col min="211" max="211" width="40.7109375" bestFit="1" customWidth="1"/>
    <col min="212" max="212" width="33" bestFit="1" customWidth="1"/>
    <col min="213" max="213" width="44.42578125" bestFit="1" customWidth="1"/>
    <col min="214" max="214" width="31" bestFit="1" customWidth="1"/>
    <col min="215" max="215" width="19.7109375" bestFit="1" customWidth="1"/>
    <col min="216" max="216" width="31.140625" bestFit="1" customWidth="1"/>
    <col min="217" max="217" width="33.42578125" bestFit="1" customWidth="1"/>
    <col min="218" max="218" width="42.140625" bestFit="1" customWidth="1"/>
    <col min="219" max="219" width="33.85546875" bestFit="1" customWidth="1"/>
    <col min="220" max="220" width="46.7109375" bestFit="1" customWidth="1"/>
    <col min="221" max="221" width="41.85546875" bestFit="1" customWidth="1"/>
    <col min="222" max="222" width="36.42578125" bestFit="1" customWidth="1"/>
    <col min="223" max="223" width="41" bestFit="1" customWidth="1"/>
    <col min="224" max="224" width="30.85546875" bestFit="1" customWidth="1"/>
    <col min="225" max="225" width="31.42578125" bestFit="1" customWidth="1"/>
    <col min="226" max="226" width="41.140625" bestFit="1" customWidth="1"/>
    <col min="227" max="227" width="30.7109375" bestFit="1" customWidth="1"/>
    <col min="228" max="228" width="29.42578125" bestFit="1" customWidth="1"/>
    <col min="229" max="229" width="37.28515625" bestFit="1" customWidth="1"/>
    <col min="230" max="230" width="25.140625" bestFit="1" customWidth="1"/>
    <col min="231" max="231" width="28.5703125" bestFit="1" customWidth="1"/>
    <col min="232" max="232" width="39.140625" bestFit="1" customWidth="1"/>
    <col min="233" max="233" width="43.7109375" bestFit="1" customWidth="1"/>
    <col min="234" max="234" width="47" bestFit="1" customWidth="1"/>
    <col min="235" max="235" width="23.85546875" bestFit="1" customWidth="1"/>
    <col min="236" max="236" width="28.42578125" bestFit="1" customWidth="1"/>
    <col min="237" max="237" width="39.42578125" bestFit="1" customWidth="1"/>
    <col min="238" max="238" width="25.85546875" bestFit="1" customWidth="1"/>
    <col min="239" max="239" width="47.5703125" bestFit="1" customWidth="1"/>
    <col min="240" max="240" width="39.5703125" bestFit="1" customWidth="1"/>
    <col min="241" max="241" width="41" bestFit="1" customWidth="1"/>
    <col min="242" max="242" width="44" bestFit="1" customWidth="1"/>
    <col min="243" max="243" width="40.7109375" bestFit="1" customWidth="1"/>
    <col min="244" max="244" width="35.85546875" bestFit="1" customWidth="1"/>
    <col min="245" max="245" width="27.140625" bestFit="1" customWidth="1"/>
    <col min="246" max="247" width="41.7109375" bestFit="1" customWidth="1"/>
    <col min="248" max="248" width="41.28515625" bestFit="1" customWidth="1"/>
    <col min="249" max="249" width="40" bestFit="1" customWidth="1"/>
    <col min="250" max="250" width="31.42578125" bestFit="1" customWidth="1"/>
    <col min="251" max="251" width="31.85546875" bestFit="1" customWidth="1"/>
    <col min="252" max="252" width="42.28515625" bestFit="1" customWidth="1"/>
    <col min="253" max="253" width="25.140625" bestFit="1" customWidth="1"/>
    <col min="254" max="254" width="27.140625" bestFit="1" customWidth="1"/>
    <col min="255" max="255" width="27.85546875" bestFit="1" customWidth="1"/>
    <col min="256" max="256" width="23.5703125" bestFit="1" customWidth="1"/>
    <col min="257" max="257" width="22.140625" bestFit="1" customWidth="1"/>
    <col min="258" max="258" width="19.85546875" bestFit="1" customWidth="1"/>
    <col min="259" max="259" width="24.7109375" bestFit="1" customWidth="1"/>
    <col min="260" max="260" width="62.140625" bestFit="1" customWidth="1"/>
    <col min="261" max="261" width="66" bestFit="1" customWidth="1"/>
    <col min="262" max="262" width="77.42578125" bestFit="1" customWidth="1"/>
    <col min="263" max="263" width="41.28515625" bestFit="1" customWidth="1"/>
    <col min="264" max="264" width="39.5703125" bestFit="1" customWidth="1"/>
    <col min="265" max="265" width="33.140625" bestFit="1" customWidth="1"/>
    <col min="266" max="266" width="24.5703125" bestFit="1" customWidth="1"/>
    <col min="267" max="267" width="36.140625" bestFit="1" customWidth="1"/>
    <col min="268" max="268" width="23.140625" bestFit="1" customWidth="1"/>
    <col min="269" max="269" width="28.140625" bestFit="1" customWidth="1"/>
  </cols>
  <sheetData>
    <row r="1" spans="1:269" x14ac:dyDescent="0.25">
      <c r="B1" s="29" t="s">
        <v>169</v>
      </c>
    </row>
    <row r="2" spans="1:269" x14ac:dyDescent="0.25">
      <c r="B2" s="14">
        <v>42430</v>
      </c>
      <c r="BQ2" s="14">
        <v>42614</v>
      </c>
      <c r="EF2" s="14">
        <v>42795</v>
      </c>
      <c r="GU2" s="14" t="s">
        <v>175</v>
      </c>
      <c r="GV2" s="14" t="s">
        <v>565</v>
      </c>
      <c r="GW2" s="14" t="s">
        <v>192</v>
      </c>
      <c r="GX2" s="14" t="s">
        <v>381</v>
      </c>
      <c r="GY2" s="14" t="s">
        <v>176</v>
      </c>
      <c r="GZ2" s="14" t="s">
        <v>178</v>
      </c>
      <c r="HA2" s="14" t="s">
        <v>180</v>
      </c>
      <c r="HB2" s="14" t="s">
        <v>182</v>
      </c>
      <c r="HC2" s="14" t="s">
        <v>184</v>
      </c>
      <c r="HD2" s="14" t="s">
        <v>186</v>
      </c>
      <c r="HE2" s="14" t="s">
        <v>188</v>
      </c>
      <c r="HF2" s="14" t="s">
        <v>190</v>
      </c>
      <c r="HG2" s="14" t="s">
        <v>303</v>
      </c>
      <c r="HH2" s="14" t="s">
        <v>304</v>
      </c>
      <c r="HI2" s="14" t="s">
        <v>306</v>
      </c>
      <c r="HJ2" s="14" t="s">
        <v>308</v>
      </c>
      <c r="HK2" s="14" t="s">
        <v>310</v>
      </c>
      <c r="HL2" s="14" t="s">
        <v>312</v>
      </c>
      <c r="HM2" s="14" t="s">
        <v>314</v>
      </c>
      <c r="HN2" s="14" t="s">
        <v>316</v>
      </c>
      <c r="HO2" s="14" t="s">
        <v>318</v>
      </c>
      <c r="HP2" s="14" t="s">
        <v>320</v>
      </c>
      <c r="HQ2" s="14" t="s">
        <v>322</v>
      </c>
      <c r="HR2" s="14" t="s">
        <v>333</v>
      </c>
      <c r="HS2" s="14" t="s">
        <v>324</v>
      </c>
      <c r="HT2" s="14" t="s">
        <v>326</v>
      </c>
      <c r="HU2" s="14" t="s">
        <v>328</v>
      </c>
      <c r="HV2" s="14" t="s">
        <v>418</v>
      </c>
      <c r="HW2" s="14" t="s">
        <v>330</v>
      </c>
      <c r="HX2" s="14" t="s">
        <v>419</v>
      </c>
      <c r="HY2" s="14" t="s">
        <v>420</v>
      </c>
      <c r="HZ2" s="14" t="s">
        <v>421</v>
      </c>
      <c r="IA2" s="14" t="s">
        <v>422</v>
      </c>
      <c r="IB2" s="14" t="s">
        <v>335</v>
      </c>
      <c r="IC2" s="14" t="s">
        <v>423</v>
      </c>
      <c r="ID2" s="14" t="s">
        <v>337</v>
      </c>
      <c r="IE2" s="14" t="s">
        <v>424</v>
      </c>
      <c r="IF2" s="14" t="s">
        <v>339</v>
      </c>
      <c r="IG2" s="14" t="s">
        <v>341</v>
      </c>
      <c r="IH2" s="14" t="s">
        <v>343</v>
      </c>
      <c r="II2" s="14" t="s">
        <v>345</v>
      </c>
      <c r="IJ2" s="14" t="s">
        <v>347</v>
      </c>
      <c r="IK2" s="14" t="s">
        <v>425</v>
      </c>
      <c r="IL2" s="14" t="s">
        <v>426</v>
      </c>
      <c r="IM2" s="14" t="s">
        <v>427</v>
      </c>
      <c r="IN2" s="14" t="s">
        <v>349</v>
      </c>
      <c r="IO2" s="14" t="s">
        <v>351</v>
      </c>
      <c r="IP2" s="14" t="s">
        <v>353</v>
      </c>
      <c r="IQ2" s="14" t="s">
        <v>355</v>
      </c>
      <c r="IR2" s="14" t="s">
        <v>428</v>
      </c>
      <c r="IS2" s="14" t="s">
        <v>357</v>
      </c>
      <c r="IT2" s="14" t="s">
        <v>359</v>
      </c>
      <c r="IU2" s="14" t="s">
        <v>361</v>
      </c>
      <c r="IV2" s="14" t="s">
        <v>363</v>
      </c>
      <c r="IW2" s="14" t="s">
        <v>365</v>
      </c>
      <c r="IX2" s="14" t="s">
        <v>367</v>
      </c>
      <c r="IY2" s="14" t="s">
        <v>429</v>
      </c>
      <c r="IZ2" s="14" t="s">
        <v>430</v>
      </c>
      <c r="JA2" s="14" t="s">
        <v>431</v>
      </c>
      <c r="JB2" s="14" t="s">
        <v>432</v>
      </c>
      <c r="JC2" s="14" t="s">
        <v>369</v>
      </c>
      <c r="JD2" s="14" t="s">
        <v>371</v>
      </c>
      <c r="JE2" s="14" t="s">
        <v>373</v>
      </c>
      <c r="JF2" s="14" t="s">
        <v>375</v>
      </c>
      <c r="JG2" s="14" t="s">
        <v>377</v>
      </c>
      <c r="JH2" s="14" t="s">
        <v>379</v>
      </c>
      <c r="JI2" s="14" t="s">
        <v>433</v>
      </c>
    </row>
    <row r="3" spans="1:269" x14ac:dyDescent="0.25">
      <c r="A3" s="29" t="s">
        <v>166</v>
      </c>
      <c r="B3" t="s">
        <v>174</v>
      </c>
      <c r="C3" t="s">
        <v>566</v>
      </c>
      <c r="D3" t="s">
        <v>193</v>
      </c>
      <c r="E3" t="s">
        <v>382</v>
      </c>
      <c r="F3" t="s">
        <v>172</v>
      </c>
      <c r="G3" t="s">
        <v>179</v>
      </c>
      <c r="H3" t="s">
        <v>181</v>
      </c>
      <c r="I3" t="s">
        <v>183</v>
      </c>
      <c r="J3" t="s">
        <v>185</v>
      </c>
      <c r="K3" t="s">
        <v>187</v>
      </c>
      <c r="L3" t="s">
        <v>189</v>
      </c>
      <c r="M3" t="s">
        <v>191</v>
      </c>
      <c r="N3" t="s">
        <v>302</v>
      </c>
      <c r="O3" t="s">
        <v>305</v>
      </c>
      <c r="P3" t="s">
        <v>307</v>
      </c>
      <c r="Q3" t="s">
        <v>309</v>
      </c>
      <c r="R3" t="s">
        <v>311</v>
      </c>
      <c r="S3" t="s">
        <v>313</v>
      </c>
      <c r="T3" t="s">
        <v>315</v>
      </c>
      <c r="U3" t="s">
        <v>317</v>
      </c>
      <c r="V3" t="s">
        <v>319</v>
      </c>
      <c r="W3" t="s">
        <v>321</v>
      </c>
      <c r="X3" t="s">
        <v>323</v>
      </c>
      <c r="Y3" t="s">
        <v>334</v>
      </c>
      <c r="Z3" t="s">
        <v>325</v>
      </c>
      <c r="AA3" t="s">
        <v>327</v>
      </c>
      <c r="AB3" t="s">
        <v>329</v>
      </c>
      <c r="AC3" t="s">
        <v>402</v>
      </c>
      <c r="AD3" t="s">
        <v>331</v>
      </c>
      <c r="AE3" t="s">
        <v>403</v>
      </c>
      <c r="AF3" t="s">
        <v>404</v>
      </c>
      <c r="AG3" t="s">
        <v>405</v>
      </c>
      <c r="AH3" t="s">
        <v>406</v>
      </c>
      <c r="AI3" t="s">
        <v>336</v>
      </c>
      <c r="AJ3" t="s">
        <v>407</v>
      </c>
      <c r="AK3" t="s">
        <v>338</v>
      </c>
      <c r="AL3" t="s">
        <v>408</v>
      </c>
      <c r="AM3" t="s">
        <v>340</v>
      </c>
      <c r="AN3" t="s">
        <v>342</v>
      </c>
      <c r="AO3" t="s">
        <v>344</v>
      </c>
      <c r="AP3" t="s">
        <v>346</v>
      </c>
      <c r="AQ3" t="s">
        <v>348</v>
      </c>
      <c r="AR3" t="s">
        <v>409</v>
      </c>
      <c r="AS3" t="s">
        <v>410</v>
      </c>
      <c r="AT3" t="s">
        <v>411</v>
      </c>
      <c r="AU3" t="s">
        <v>350</v>
      </c>
      <c r="AV3" t="s">
        <v>352</v>
      </c>
      <c r="AW3" t="s">
        <v>354</v>
      </c>
      <c r="AX3" t="s">
        <v>356</v>
      </c>
      <c r="AY3" t="s">
        <v>412</v>
      </c>
      <c r="AZ3" t="s">
        <v>358</v>
      </c>
      <c r="BA3" t="s">
        <v>360</v>
      </c>
      <c r="BB3" t="s">
        <v>362</v>
      </c>
      <c r="BC3" t="s">
        <v>364</v>
      </c>
      <c r="BD3" t="s">
        <v>366</v>
      </c>
      <c r="BE3" t="s">
        <v>368</v>
      </c>
      <c r="BF3" t="s">
        <v>413</v>
      </c>
      <c r="BG3" t="s">
        <v>414</v>
      </c>
      <c r="BH3" t="s">
        <v>415</v>
      </c>
      <c r="BI3" t="s">
        <v>416</v>
      </c>
      <c r="BJ3" t="s">
        <v>370</v>
      </c>
      <c r="BK3" t="s">
        <v>372</v>
      </c>
      <c r="BL3" t="s">
        <v>374</v>
      </c>
      <c r="BM3" t="s">
        <v>376</v>
      </c>
      <c r="BN3" t="s">
        <v>378</v>
      </c>
      <c r="BO3" t="s">
        <v>380</v>
      </c>
      <c r="BP3" t="s">
        <v>417</v>
      </c>
      <c r="BQ3" t="s">
        <v>174</v>
      </c>
      <c r="BR3" t="s">
        <v>566</v>
      </c>
      <c r="BS3" t="s">
        <v>193</v>
      </c>
      <c r="BT3" t="s">
        <v>382</v>
      </c>
      <c r="BU3" t="s">
        <v>172</v>
      </c>
      <c r="BV3" t="s">
        <v>179</v>
      </c>
      <c r="BW3" t="s">
        <v>181</v>
      </c>
      <c r="BX3" t="s">
        <v>183</v>
      </c>
      <c r="BY3" t="s">
        <v>185</v>
      </c>
      <c r="BZ3" t="s">
        <v>187</v>
      </c>
      <c r="CA3" t="s">
        <v>189</v>
      </c>
      <c r="CB3" t="s">
        <v>191</v>
      </c>
      <c r="CC3" t="s">
        <v>302</v>
      </c>
      <c r="CD3" t="s">
        <v>305</v>
      </c>
      <c r="CE3" t="s">
        <v>307</v>
      </c>
      <c r="CF3" t="s">
        <v>309</v>
      </c>
      <c r="CG3" t="s">
        <v>311</v>
      </c>
      <c r="CH3" t="s">
        <v>313</v>
      </c>
      <c r="CI3" t="s">
        <v>315</v>
      </c>
      <c r="CJ3" t="s">
        <v>317</v>
      </c>
      <c r="CK3" t="s">
        <v>319</v>
      </c>
      <c r="CL3" t="s">
        <v>321</v>
      </c>
      <c r="CM3" t="s">
        <v>323</v>
      </c>
      <c r="CN3" t="s">
        <v>334</v>
      </c>
      <c r="CO3" t="s">
        <v>325</v>
      </c>
      <c r="CP3" t="s">
        <v>327</v>
      </c>
      <c r="CQ3" t="s">
        <v>329</v>
      </c>
      <c r="CR3" t="s">
        <v>402</v>
      </c>
      <c r="CS3" t="s">
        <v>331</v>
      </c>
      <c r="CT3" t="s">
        <v>403</v>
      </c>
      <c r="CU3" t="s">
        <v>404</v>
      </c>
      <c r="CV3" t="s">
        <v>405</v>
      </c>
      <c r="CW3" t="s">
        <v>406</v>
      </c>
      <c r="CX3" t="s">
        <v>336</v>
      </c>
      <c r="CY3" t="s">
        <v>407</v>
      </c>
      <c r="CZ3" t="s">
        <v>338</v>
      </c>
      <c r="DA3" t="s">
        <v>408</v>
      </c>
      <c r="DB3" t="s">
        <v>340</v>
      </c>
      <c r="DC3" t="s">
        <v>342</v>
      </c>
      <c r="DD3" t="s">
        <v>344</v>
      </c>
      <c r="DE3" t="s">
        <v>346</v>
      </c>
      <c r="DF3" t="s">
        <v>348</v>
      </c>
      <c r="DG3" t="s">
        <v>409</v>
      </c>
      <c r="DH3" t="s">
        <v>410</v>
      </c>
      <c r="DI3" t="s">
        <v>411</v>
      </c>
      <c r="DJ3" t="s">
        <v>350</v>
      </c>
      <c r="DK3" t="s">
        <v>352</v>
      </c>
      <c r="DL3" t="s">
        <v>354</v>
      </c>
      <c r="DM3" t="s">
        <v>356</v>
      </c>
      <c r="DN3" t="s">
        <v>412</v>
      </c>
      <c r="DO3" t="s">
        <v>358</v>
      </c>
      <c r="DP3" t="s">
        <v>360</v>
      </c>
      <c r="DQ3" t="s">
        <v>362</v>
      </c>
      <c r="DR3" t="s">
        <v>364</v>
      </c>
      <c r="DS3" t="s">
        <v>366</v>
      </c>
      <c r="DT3" t="s">
        <v>368</v>
      </c>
      <c r="DU3" t="s">
        <v>413</v>
      </c>
      <c r="DV3" t="s">
        <v>414</v>
      </c>
      <c r="DW3" t="s">
        <v>415</v>
      </c>
      <c r="DX3" t="s">
        <v>416</v>
      </c>
      <c r="DY3" t="s">
        <v>370</v>
      </c>
      <c r="DZ3" t="s">
        <v>372</v>
      </c>
      <c r="EA3" t="s">
        <v>374</v>
      </c>
      <c r="EB3" t="s">
        <v>376</v>
      </c>
      <c r="EC3" t="s">
        <v>378</v>
      </c>
      <c r="ED3" t="s">
        <v>380</v>
      </c>
      <c r="EE3" t="s">
        <v>417</v>
      </c>
      <c r="EF3" t="s">
        <v>174</v>
      </c>
      <c r="EG3" t="s">
        <v>566</v>
      </c>
      <c r="EH3" t="s">
        <v>193</v>
      </c>
      <c r="EI3" t="s">
        <v>382</v>
      </c>
      <c r="EJ3" t="s">
        <v>172</v>
      </c>
      <c r="EK3" t="s">
        <v>179</v>
      </c>
      <c r="EL3" t="s">
        <v>181</v>
      </c>
      <c r="EM3" t="s">
        <v>183</v>
      </c>
      <c r="EN3" t="s">
        <v>185</v>
      </c>
      <c r="EO3" t="s">
        <v>187</v>
      </c>
      <c r="EP3" t="s">
        <v>189</v>
      </c>
      <c r="EQ3" t="s">
        <v>191</v>
      </c>
      <c r="ER3" t="s">
        <v>302</v>
      </c>
      <c r="ES3" t="s">
        <v>305</v>
      </c>
      <c r="ET3" t="s">
        <v>307</v>
      </c>
      <c r="EU3" t="s">
        <v>309</v>
      </c>
      <c r="EV3" t="s">
        <v>311</v>
      </c>
      <c r="EW3" t="s">
        <v>313</v>
      </c>
      <c r="EX3" t="s">
        <v>315</v>
      </c>
      <c r="EY3" t="s">
        <v>317</v>
      </c>
      <c r="EZ3" t="s">
        <v>319</v>
      </c>
      <c r="FA3" t="s">
        <v>321</v>
      </c>
      <c r="FB3" t="s">
        <v>323</v>
      </c>
      <c r="FC3" t="s">
        <v>334</v>
      </c>
      <c r="FD3" t="s">
        <v>325</v>
      </c>
      <c r="FE3" t="s">
        <v>327</v>
      </c>
      <c r="FF3" t="s">
        <v>329</v>
      </c>
      <c r="FG3" t="s">
        <v>402</v>
      </c>
      <c r="FH3" t="s">
        <v>331</v>
      </c>
      <c r="FI3" t="s">
        <v>403</v>
      </c>
      <c r="FJ3" t="s">
        <v>404</v>
      </c>
      <c r="FK3" t="s">
        <v>405</v>
      </c>
      <c r="FL3" t="s">
        <v>406</v>
      </c>
      <c r="FM3" t="s">
        <v>336</v>
      </c>
      <c r="FN3" t="s">
        <v>407</v>
      </c>
      <c r="FO3" t="s">
        <v>338</v>
      </c>
      <c r="FP3" t="s">
        <v>408</v>
      </c>
      <c r="FQ3" t="s">
        <v>340</v>
      </c>
      <c r="FR3" t="s">
        <v>342</v>
      </c>
      <c r="FS3" t="s">
        <v>344</v>
      </c>
      <c r="FT3" t="s">
        <v>346</v>
      </c>
      <c r="FU3" t="s">
        <v>348</v>
      </c>
      <c r="FV3" t="s">
        <v>409</v>
      </c>
      <c r="FW3" t="s">
        <v>410</v>
      </c>
      <c r="FX3" t="s">
        <v>411</v>
      </c>
      <c r="FY3" t="s">
        <v>350</v>
      </c>
      <c r="FZ3" t="s">
        <v>352</v>
      </c>
      <c r="GA3" t="s">
        <v>354</v>
      </c>
      <c r="GB3" t="s">
        <v>356</v>
      </c>
      <c r="GC3" t="s">
        <v>412</v>
      </c>
      <c r="GD3" t="s">
        <v>358</v>
      </c>
      <c r="GE3" t="s">
        <v>360</v>
      </c>
      <c r="GF3" t="s">
        <v>362</v>
      </c>
      <c r="GG3" t="s">
        <v>364</v>
      </c>
      <c r="GH3" t="s">
        <v>366</v>
      </c>
      <c r="GI3" t="s">
        <v>368</v>
      </c>
      <c r="GJ3" t="s">
        <v>413</v>
      </c>
      <c r="GK3" t="s">
        <v>414</v>
      </c>
      <c r="GL3" t="s">
        <v>415</v>
      </c>
      <c r="GM3" t="s">
        <v>416</v>
      </c>
      <c r="GN3" t="s">
        <v>370</v>
      </c>
      <c r="GO3" t="s">
        <v>372</v>
      </c>
      <c r="GP3" t="s">
        <v>374</v>
      </c>
      <c r="GQ3" t="s">
        <v>376</v>
      </c>
      <c r="GR3" t="s">
        <v>378</v>
      </c>
      <c r="GS3" t="s">
        <v>380</v>
      </c>
      <c r="GT3" t="s">
        <v>417</v>
      </c>
    </row>
    <row r="4" spans="1:269" x14ac:dyDescent="0.25">
      <c r="A4" s="30" t="s">
        <v>567</v>
      </c>
      <c r="B4" s="31">
        <v>1</v>
      </c>
      <c r="C4" s="31">
        <v>1</v>
      </c>
      <c r="D4" s="31">
        <v>4</v>
      </c>
      <c r="E4" s="31">
        <v>0</v>
      </c>
      <c r="F4" s="31">
        <v>0</v>
      </c>
      <c r="G4" s="31">
        <v>0</v>
      </c>
      <c r="H4" s="31">
        <v>0</v>
      </c>
      <c r="I4" s="31">
        <v>0</v>
      </c>
      <c r="J4" s="31">
        <v>0</v>
      </c>
      <c r="K4" s="31">
        <v>0</v>
      </c>
      <c r="L4" s="31">
        <v>0</v>
      </c>
      <c r="M4" s="31">
        <v>0</v>
      </c>
      <c r="N4" s="31">
        <v>0</v>
      </c>
      <c r="O4" s="31">
        <v>0</v>
      </c>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v>1</v>
      </c>
      <c r="BR4" s="31">
        <v>1</v>
      </c>
      <c r="BS4" s="31">
        <v>4</v>
      </c>
      <c r="BT4" s="31">
        <v>0</v>
      </c>
      <c r="BU4" s="31">
        <v>0</v>
      </c>
      <c r="BV4" s="31">
        <v>0</v>
      </c>
      <c r="BW4" s="31">
        <v>0</v>
      </c>
      <c r="BX4" s="31">
        <v>0</v>
      </c>
      <c r="BY4" s="31">
        <v>0</v>
      </c>
      <c r="BZ4" s="31">
        <v>0</v>
      </c>
      <c r="CA4" s="31">
        <v>0</v>
      </c>
      <c r="CB4" s="31">
        <v>0</v>
      </c>
      <c r="CC4" s="31">
        <v>0</v>
      </c>
      <c r="CD4" s="31">
        <v>0</v>
      </c>
      <c r="CE4" s="31">
        <v>0</v>
      </c>
      <c r="CF4" s="31">
        <v>0</v>
      </c>
      <c r="CG4" s="31">
        <v>0</v>
      </c>
      <c r="CH4" s="31">
        <v>0</v>
      </c>
      <c r="CI4" s="31">
        <v>0</v>
      </c>
      <c r="CJ4" s="31">
        <v>0</v>
      </c>
      <c r="CK4" s="31">
        <v>0</v>
      </c>
      <c r="CL4" s="31">
        <v>0</v>
      </c>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v>1</v>
      </c>
      <c r="EG4" s="31">
        <v>1</v>
      </c>
      <c r="EH4" s="31">
        <v>4</v>
      </c>
      <c r="EI4" s="31">
        <v>0</v>
      </c>
      <c r="EJ4" s="31">
        <v>0</v>
      </c>
      <c r="EK4" s="31">
        <v>0</v>
      </c>
      <c r="EL4" s="31">
        <v>0</v>
      </c>
      <c r="EM4" s="31">
        <v>0</v>
      </c>
      <c r="EN4" s="31">
        <v>0</v>
      </c>
      <c r="EO4" s="31">
        <v>0</v>
      </c>
      <c r="EP4" s="31">
        <v>0</v>
      </c>
      <c r="EQ4" s="31">
        <v>0</v>
      </c>
      <c r="ER4" s="31">
        <v>0</v>
      </c>
      <c r="ES4" s="31">
        <v>0</v>
      </c>
      <c r="ET4" s="31">
        <v>0</v>
      </c>
      <c r="EU4" s="31">
        <v>0</v>
      </c>
      <c r="EV4" s="31">
        <v>0</v>
      </c>
      <c r="EW4" s="31">
        <v>0</v>
      </c>
      <c r="EX4" s="31">
        <v>0</v>
      </c>
      <c r="EY4" s="31">
        <v>0</v>
      </c>
      <c r="EZ4" s="31">
        <v>0</v>
      </c>
      <c r="FA4" s="31">
        <v>0</v>
      </c>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v>3</v>
      </c>
      <c r="GV4" s="31">
        <v>3</v>
      </c>
      <c r="GW4" s="31">
        <v>12</v>
      </c>
      <c r="GX4" s="31">
        <v>0</v>
      </c>
      <c r="GY4" s="31">
        <v>0</v>
      </c>
      <c r="GZ4" s="31">
        <v>0</v>
      </c>
      <c r="HA4" s="31">
        <v>0</v>
      </c>
      <c r="HB4" s="31">
        <v>0</v>
      </c>
      <c r="HC4" s="31">
        <v>0</v>
      </c>
      <c r="HD4" s="31">
        <v>0</v>
      </c>
      <c r="HE4" s="31">
        <v>0</v>
      </c>
      <c r="HF4" s="31">
        <v>0</v>
      </c>
      <c r="HG4" s="31">
        <v>0</v>
      </c>
      <c r="HH4" s="31">
        <v>0</v>
      </c>
      <c r="HI4" s="31">
        <v>0</v>
      </c>
      <c r="HJ4" s="31">
        <v>0</v>
      </c>
      <c r="HK4" s="31">
        <v>0</v>
      </c>
      <c r="HL4" s="31">
        <v>0</v>
      </c>
      <c r="HM4" s="31">
        <v>0</v>
      </c>
      <c r="HN4" s="31">
        <v>0</v>
      </c>
      <c r="HO4" s="31">
        <v>0</v>
      </c>
      <c r="HP4" s="31">
        <v>0</v>
      </c>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row>
    <row r="5" spans="1:269" x14ac:dyDescent="0.25">
      <c r="A5" s="30" t="s">
        <v>568</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v>0</v>
      </c>
      <c r="EH5" s="31">
        <v>42</v>
      </c>
      <c r="EI5" s="31">
        <v>0</v>
      </c>
      <c r="EJ5" s="31">
        <v>0</v>
      </c>
      <c r="EK5" s="31">
        <v>0</v>
      </c>
      <c r="EL5" s="31">
        <v>0</v>
      </c>
      <c r="EM5" s="31">
        <v>0</v>
      </c>
      <c r="EN5" s="31">
        <v>0</v>
      </c>
      <c r="EO5" s="31">
        <v>0</v>
      </c>
      <c r="EP5" s="31">
        <v>0</v>
      </c>
      <c r="EQ5" s="31"/>
      <c r="ER5" s="31">
        <v>0</v>
      </c>
      <c r="ES5" s="31">
        <v>0</v>
      </c>
      <c r="ET5" s="31">
        <v>0</v>
      </c>
      <c r="EU5" s="31">
        <v>0</v>
      </c>
      <c r="EV5" s="31">
        <v>0</v>
      </c>
      <c r="EW5" s="31">
        <v>0</v>
      </c>
      <c r="EX5" s="31">
        <v>0</v>
      </c>
      <c r="EY5" s="31">
        <v>0</v>
      </c>
      <c r="EZ5" s="31">
        <v>0</v>
      </c>
      <c r="FA5" s="31">
        <v>0</v>
      </c>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v>0</v>
      </c>
      <c r="GW5" s="31">
        <v>42</v>
      </c>
      <c r="GX5" s="31">
        <v>0</v>
      </c>
      <c r="GY5" s="31">
        <v>0</v>
      </c>
      <c r="GZ5" s="31">
        <v>0</v>
      </c>
      <c r="HA5" s="31">
        <v>0</v>
      </c>
      <c r="HB5" s="31">
        <v>0</v>
      </c>
      <c r="HC5" s="31">
        <v>0</v>
      </c>
      <c r="HD5" s="31">
        <v>0</v>
      </c>
      <c r="HE5" s="31">
        <v>0</v>
      </c>
      <c r="HF5" s="31"/>
      <c r="HG5" s="31">
        <v>0</v>
      </c>
      <c r="HH5" s="31">
        <v>0</v>
      </c>
      <c r="HI5" s="31">
        <v>0</v>
      </c>
      <c r="HJ5" s="31">
        <v>0</v>
      </c>
      <c r="HK5" s="31">
        <v>0</v>
      </c>
      <c r="HL5" s="31">
        <v>0</v>
      </c>
      <c r="HM5" s="31">
        <v>0</v>
      </c>
      <c r="HN5" s="31">
        <v>0</v>
      </c>
      <c r="HO5" s="31">
        <v>0</v>
      </c>
      <c r="HP5" s="31">
        <v>0</v>
      </c>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row>
    <row r="6" spans="1:269" x14ac:dyDescent="0.25">
      <c r="A6" s="30" t="s">
        <v>569</v>
      </c>
      <c r="B6" s="31">
        <v>1</v>
      </c>
      <c r="C6" s="31">
        <v>1</v>
      </c>
      <c r="D6" s="31">
        <v>2</v>
      </c>
      <c r="E6" s="31">
        <v>0.5</v>
      </c>
      <c r="F6" s="31">
        <v>0</v>
      </c>
      <c r="G6" s="31">
        <v>0</v>
      </c>
      <c r="H6" s="31">
        <v>0</v>
      </c>
      <c r="I6" s="31">
        <v>0</v>
      </c>
      <c r="J6" s="31">
        <v>0</v>
      </c>
      <c r="K6" s="31">
        <v>1</v>
      </c>
      <c r="L6" s="31">
        <v>0</v>
      </c>
      <c r="M6" s="31">
        <v>0</v>
      </c>
      <c r="N6" s="31">
        <v>1</v>
      </c>
      <c r="O6" s="31">
        <v>0</v>
      </c>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v>1</v>
      </c>
      <c r="BR6" s="31">
        <v>1</v>
      </c>
      <c r="BS6" s="31">
        <v>2</v>
      </c>
      <c r="BT6" s="31">
        <v>4.2</v>
      </c>
      <c r="BU6" s="31">
        <v>0</v>
      </c>
      <c r="BV6" s="31">
        <v>0</v>
      </c>
      <c r="BW6" s="31">
        <v>1</v>
      </c>
      <c r="BX6" s="31">
        <v>0</v>
      </c>
      <c r="BY6" s="31">
        <v>0</v>
      </c>
      <c r="BZ6" s="31">
        <v>1</v>
      </c>
      <c r="CA6" s="31">
        <v>0</v>
      </c>
      <c r="CB6" s="31">
        <v>0</v>
      </c>
      <c r="CC6" s="31">
        <v>1</v>
      </c>
      <c r="CD6" s="31">
        <v>1</v>
      </c>
      <c r="CE6" s="31">
        <v>1</v>
      </c>
      <c r="CF6" s="31">
        <v>0</v>
      </c>
      <c r="CG6" s="31">
        <v>0</v>
      </c>
      <c r="CH6" s="31">
        <v>0</v>
      </c>
      <c r="CI6" s="31">
        <v>0</v>
      </c>
      <c r="CJ6" s="31">
        <v>0</v>
      </c>
      <c r="CK6" s="31">
        <v>0</v>
      </c>
      <c r="CL6" s="31">
        <v>0</v>
      </c>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v>1</v>
      </c>
      <c r="EG6" s="31">
        <v>1</v>
      </c>
      <c r="EH6" s="31">
        <v>2</v>
      </c>
      <c r="EI6" s="31">
        <v>4.2</v>
      </c>
      <c r="EJ6" s="31">
        <v>0</v>
      </c>
      <c r="EK6" s="31">
        <v>0</v>
      </c>
      <c r="EL6" s="31">
        <v>1</v>
      </c>
      <c r="EM6" s="31">
        <v>0</v>
      </c>
      <c r="EN6" s="31">
        <v>0</v>
      </c>
      <c r="EO6" s="31">
        <v>1</v>
      </c>
      <c r="EP6" s="31">
        <v>0</v>
      </c>
      <c r="EQ6" s="31">
        <v>0</v>
      </c>
      <c r="ER6" s="31">
        <v>1</v>
      </c>
      <c r="ES6" s="31">
        <v>1</v>
      </c>
      <c r="ET6" s="31">
        <v>1</v>
      </c>
      <c r="EU6" s="31">
        <v>0</v>
      </c>
      <c r="EV6" s="31">
        <v>0</v>
      </c>
      <c r="EW6" s="31">
        <v>0</v>
      </c>
      <c r="EX6" s="31">
        <v>0</v>
      </c>
      <c r="EY6" s="31">
        <v>0</v>
      </c>
      <c r="EZ6" s="31">
        <v>0</v>
      </c>
      <c r="FA6" s="31">
        <v>0</v>
      </c>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v>3</v>
      </c>
      <c r="GV6" s="31">
        <v>3</v>
      </c>
      <c r="GW6" s="31">
        <v>6</v>
      </c>
      <c r="GX6" s="31">
        <v>8.9</v>
      </c>
      <c r="GY6" s="31">
        <v>0</v>
      </c>
      <c r="GZ6" s="31">
        <v>0</v>
      </c>
      <c r="HA6" s="31">
        <v>2</v>
      </c>
      <c r="HB6" s="31">
        <v>0</v>
      </c>
      <c r="HC6" s="31">
        <v>0</v>
      </c>
      <c r="HD6" s="31">
        <v>3</v>
      </c>
      <c r="HE6" s="31">
        <v>0</v>
      </c>
      <c r="HF6" s="31">
        <v>0</v>
      </c>
      <c r="HG6" s="31">
        <v>3</v>
      </c>
      <c r="HH6" s="31">
        <v>2</v>
      </c>
      <c r="HI6" s="31">
        <v>2</v>
      </c>
      <c r="HJ6" s="31">
        <v>0</v>
      </c>
      <c r="HK6" s="31">
        <v>0</v>
      </c>
      <c r="HL6" s="31">
        <v>0</v>
      </c>
      <c r="HM6" s="31">
        <v>0</v>
      </c>
      <c r="HN6" s="31">
        <v>0</v>
      </c>
      <c r="HO6" s="31">
        <v>0</v>
      </c>
      <c r="HP6" s="31">
        <v>0</v>
      </c>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row>
    <row r="7" spans="1:269" x14ac:dyDescent="0.25">
      <c r="A7" s="30" t="s">
        <v>570</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v>0</v>
      </c>
      <c r="BS7" s="31">
        <v>700</v>
      </c>
      <c r="BT7" s="31">
        <v>1</v>
      </c>
      <c r="BU7" s="31">
        <v>0</v>
      </c>
      <c r="BV7" s="31">
        <v>0</v>
      </c>
      <c r="BW7" s="31">
        <v>0</v>
      </c>
      <c r="BX7" s="31">
        <v>0</v>
      </c>
      <c r="BY7" s="31">
        <v>0</v>
      </c>
      <c r="BZ7" s="31">
        <v>0</v>
      </c>
      <c r="CA7" s="31">
        <v>0</v>
      </c>
      <c r="CB7" s="31"/>
      <c r="CC7" s="31">
        <v>1</v>
      </c>
      <c r="CD7" s="31">
        <v>0</v>
      </c>
      <c r="CE7" s="31">
        <v>1</v>
      </c>
      <c r="CF7" s="31">
        <v>0</v>
      </c>
      <c r="CG7" s="31">
        <v>0</v>
      </c>
      <c r="CH7" s="31">
        <v>0</v>
      </c>
      <c r="CI7" s="31">
        <v>0</v>
      </c>
      <c r="CJ7" s="31">
        <v>0</v>
      </c>
      <c r="CK7" s="31">
        <v>0</v>
      </c>
      <c r="CL7" s="31">
        <v>0</v>
      </c>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v>0</v>
      </c>
      <c r="EH7" s="31">
        <v>700</v>
      </c>
      <c r="EI7" s="31">
        <v>1</v>
      </c>
      <c r="EJ7" s="31">
        <v>0</v>
      </c>
      <c r="EK7" s="31">
        <v>0</v>
      </c>
      <c r="EL7" s="31">
        <v>0</v>
      </c>
      <c r="EM7" s="31">
        <v>0</v>
      </c>
      <c r="EN7" s="31">
        <v>0</v>
      </c>
      <c r="EO7" s="31">
        <v>0</v>
      </c>
      <c r="EP7" s="31">
        <v>0</v>
      </c>
      <c r="EQ7" s="31"/>
      <c r="ER7" s="31">
        <v>1</v>
      </c>
      <c r="ES7" s="31">
        <v>0</v>
      </c>
      <c r="ET7" s="31">
        <v>1</v>
      </c>
      <c r="EU7" s="31">
        <v>0</v>
      </c>
      <c r="EV7" s="31">
        <v>0</v>
      </c>
      <c r="EW7" s="31">
        <v>0</v>
      </c>
      <c r="EX7" s="31">
        <v>0</v>
      </c>
      <c r="EY7" s="31">
        <v>0</v>
      </c>
      <c r="EZ7" s="31">
        <v>0</v>
      </c>
      <c r="FA7" s="31">
        <v>0</v>
      </c>
      <c r="FB7" s="31">
        <v>0</v>
      </c>
      <c r="FC7" s="31">
        <v>0</v>
      </c>
      <c r="FD7" s="31">
        <v>0</v>
      </c>
      <c r="FE7" s="31">
        <v>0</v>
      </c>
      <c r="FF7" s="31">
        <v>0</v>
      </c>
      <c r="FG7" s="31">
        <v>0</v>
      </c>
      <c r="FH7" s="31">
        <v>4</v>
      </c>
      <c r="FI7" s="31">
        <v>4</v>
      </c>
      <c r="FJ7" s="31"/>
      <c r="FK7" s="31"/>
      <c r="FL7" s="31"/>
      <c r="FM7" s="31"/>
      <c r="FN7" s="31"/>
      <c r="FO7" s="31"/>
      <c r="FP7" s="31"/>
      <c r="FQ7" s="31"/>
      <c r="FR7" s="31"/>
      <c r="FS7" s="31"/>
      <c r="FT7" s="31"/>
      <c r="FU7" s="31"/>
      <c r="FV7" s="31">
        <v>4</v>
      </c>
      <c r="FW7" s="31"/>
      <c r="FX7" s="31"/>
      <c r="FY7" s="31">
        <v>4</v>
      </c>
      <c r="FZ7" s="31">
        <v>0</v>
      </c>
      <c r="GA7" s="31">
        <v>0</v>
      </c>
      <c r="GB7" s="31">
        <v>0</v>
      </c>
      <c r="GC7" s="31">
        <v>4</v>
      </c>
      <c r="GD7" s="31"/>
      <c r="GE7" s="31"/>
      <c r="GF7" s="31"/>
      <c r="GG7" s="31"/>
      <c r="GH7" s="31"/>
      <c r="GI7" s="31"/>
      <c r="GJ7" s="31"/>
      <c r="GK7" s="31"/>
      <c r="GL7" s="31">
        <v>1</v>
      </c>
      <c r="GM7" s="31">
        <v>3</v>
      </c>
      <c r="GN7" s="31">
        <v>1</v>
      </c>
      <c r="GO7" s="31">
        <v>3</v>
      </c>
      <c r="GP7" s="31"/>
      <c r="GQ7" s="31"/>
      <c r="GR7" s="31"/>
      <c r="GS7" s="31">
        <v>4</v>
      </c>
      <c r="GT7" s="31">
        <v>4</v>
      </c>
      <c r="GU7" s="31"/>
      <c r="GV7" s="31">
        <v>0</v>
      </c>
      <c r="GW7" s="31">
        <v>1400</v>
      </c>
      <c r="GX7" s="31">
        <v>2</v>
      </c>
      <c r="GY7" s="31">
        <v>0</v>
      </c>
      <c r="GZ7" s="31">
        <v>0</v>
      </c>
      <c r="HA7" s="31">
        <v>0</v>
      </c>
      <c r="HB7" s="31">
        <v>0</v>
      </c>
      <c r="HC7" s="31">
        <v>0</v>
      </c>
      <c r="HD7" s="31">
        <v>0</v>
      </c>
      <c r="HE7" s="31">
        <v>0</v>
      </c>
      <c r="HF7" s="31"/>
      <c r="HG7" s="31">
        <v>2</v>
      </c>
      <c r="HH7" s="31">
        <v>0</v>
      </c>
      <c r="HI7" s="31">
        <v>2</v>
      </c>
      <c r="HJ7" s="31">
        <v>0</v>
      </c>
      <c r="HK7" s="31">
        <v>0</v>
      </c>
      <c r="HL7" s="31">
        <v>0</v>
      </c>
      <c r="HM7" s="31">
        <v>0</v>
      </c>
      <c r="HN7" s="31">
        <v>0</v>
      </c>
      <c r="HO7" s="31">
        <v>0</v>
      </c>
      <c r="HP7" s="31">
        <v>0</v>
      </c>
      <c r="HQ7" s="31">
        <v>0</v>
      </c>
      <c r="HR7" s="31">
        <v>0</v>
      </c>
      <c r="HS7" s="31">
        <v>0</v>
      </c>
      <c r="HT7" s="31">
        <v>0</v>
      </c>
      <c r="HU7" s="31">
        <v>0</v>
      </c>
      <c r="HV7" s="31">
        <v>0</v>
      </c>
      <c r="HW7" s="31">
        <v>4</v>
      </c>
      <c r="HX7" s="31">
        <v>4</v>
      </c>
      <c r="HY7" s="31"/>
      <c r="HZ7" s="31"/>
      <c r="IA7" s="31"/>
      <c r="IB7" s="31"/>
      <c r="IC7" s="31"/>
      <c r="ID7" s="31"/>
      <c r="IE7" s="31"/>
      <c r="IF7" s="31"/>
      <c r="IG7" s="31"/>
      <c r="IH7" s="31"/>
      <c r="II7" s="31"/>
      <c r="IJ7" s="31"/>
      <c r="IK7" s="31">
        <v>4</v>
      </c>
      <c r="IL7" s="31"/>
      <c r="IM7" s="31"/>
      <c r="IN7" s="31">
        <v>4</v>
      </c>
      <c r="IO7" s="31">
        <v>0</v>
      </c>
      <c r="IP7" s="31">
        <v>0</v>
      </c>
      <c r="IQ7" s="31">
        <v>0</v>
      </c>
      <c r="IR7" s="31">
        <v>4</v>
      </c>
      <c r="IS7" s="31"/>
      <c r="IT7" s="31"/>
      <c r="IU7" s="31"/>
      <c r="IV7" s="31"/>
      <c r="IW7" s="31"/>
      <c r="IX7" s="31"/>
      <c r="IY7" s="31"/>
      <c r="IZ7" s="31"/>
      <c r="JA7" s="31">
        <v>1</v>
      </c>
      <c r="JB7" s="31">
        <v>3</v>
      </c>
      <c r="JC7" s="31">
        <v>1</v>
      </c>
      <c r="JD7" s="31">
        <v>3</v>
      </c>
      <c r="JE7" s="31"/>
      <c r="JF7" s="31"/>
      <c r="JG7" s="31"/>
      <c r="JH7" s="31">
        <v>4</v>
      </c>
      <c r="JI7" s="31">
        <v>4</v>
      </c>
    </row>
    <row r="8" spans="1:269" x14ac:dyDescent="0.25">
      <c r="A8" s="30" t="s">
        <v>571</v>
      </c>
      <c r="B8" s="31">
        <v>1</v>
      </c>
      <c r="C8" s="31">
        <v>1</v>
      </c>
      <c r="D8" s="31">
        <v>152</v>
      </c>
      <c r="E8" s="31">
        <v>0.5</v>
      </c>
      <c r="F8" s="31">
        <v>0</v>
      </c>
      <c r="G8" s="31">
        <v>0</v>
      </c>
      <c r="H8" s="31">
        <v>0</v>
      </c>
      <c r="I8" s="31">
        <v>0</v>
      </c>
      <c r="J8" s="31">
        <v>0</v>
      </c>
      <c r="K8" s="31">
        <v>1</v>
      </c>
      <c r="L8" s="31">
        <v>0</v>
      </c>
      <c r="M8" s="31"/>
      <c r="N8" s="31">
        <v>0</v>
      </c>
      <c r="O8" s="31">
        <v>0</v>
      </c>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v>1</v>
      </c>
      <c r="BR8" s="31">
        <v>1</v>
      </c>
      <c r="BS8" s="31">
        <v>152</v>
      </c>
      <c r="BT8" s="31">
        <v>3</v>
      </c>
      <c r="BU8" s="31">
        <v>0</v>
      </c>
      <c r="BV8" s="31">
        <v>0</v>
      </c>
      <c r="BW8" s="31">
        <v>0</v>
      </c>
      <c r="BX8" s="31">
        <v>0</v>
      </c>
      <c r="BY8" s="31">
        <v>0</v>
      </c>
      <c r="BZ8" s="31">
        <v>1</v>
      </c>
      <c r="CA8" s="31">
        <v>0</v>
      </c>
      <c r="CB8" s="31"/>
      <c r="CC8" s="31">
        <v>1</v>
      </c>
      <c r="CD8" s="31">
        <v>0</v>
      </c>
      <c r="CE8" s="31">
        <v>0</v>
      </c>
      <c r="CF8" s="31">
        <v>0</v>
      </c>
      <c r="CG8" s="31">
        <v>1</v>
      </c>
      <c r="CH8" s="31">
        <v>0</v>
      </c>
      <c r="CI8" s="31">
        <v>0</v>
      </c>
      <c r="CJ8" s="31">
        <v>0</v>
      </c>
      <c r="CK8" s="31">
        <v>0</v>
      </c>
      <c r="CL8" s="31">
        <v>0</v>
      </c>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v>1</v>
      </c>
      <c r="EG8" s="31">
        <v>1</v>
      </c>
      <c r="EH8" s="31">
        <v>46</v>
      </c>
      <c r="EI8" s="31">
        <v>3</v>
      </c>
      <c r="EJ8" s="31">
        <v>0</v>
      </c>
      <c r="EK8" s="31">
        <v>0</v>
      </c>
      <c r="EL8" s="31">
        <v>0</v>
      </c>
      <c r="EM8" s="31">
        <v>0</v>
      </c>
      <c r="EN8" s="31">
        <v>0</v>
      </c>
      <c r="EO8" s="31">
        <v>1</v>
      </c>
      <c r="EP8" s="31">
        <v>0</v>
      </c>
      <c r="EQ8" s="31"/>
      <c r="ER8" s="31">
        <v>1</v>
      </c>
      <c r="ES8" s="31">
        <v>0</v>
      </c>
      <c r="ET8" s="31">
        <v>0</v>
      </c>
      <c r="EU8" s="31">
        <v>0</v>
      </c>
      <c r="EV8" s="31">
        <v>1</v>
      </c>
      <c r="EW8" s="31">
        <v>0</v>
      </c>
      <c r="EX8" s="31">
        <v>0</v>
      </c>
      <c r="EY8" s="31">
        <v>0</v>
      </c>
      <c r="EZ8" s="31">
        <v>0</v>
      </c>
      <c r="FA8" s="31">
        <v>0</v>
      </c>
      <c r="FB8" s="31">
        <v>1</v>
      </c>
      <c r="FC8" s="31">
        <v>1</v>
      </c>
      <c r="FD8" s="31">
        <v>0</v>
      </c>
      <c r="FE8" s="31">
        <v>1</v>
      </c>
      <c r="FF8" s="31">
        <v>1</v>
      </c>
      <c r="FG8" s="31">
        <v>0</v>
      </c>
      <c r="FH8" s="31">
        <v>2</v>
      </c>
      <c r="FI8" s="31">
        <v>3</v>
      </c>
      <c r="FJ8" s="31"/>
      <c r="FK8" s="31"/>
      <c r="FL8" s="31"/>
      <c r="FM8" s="31"/>
      <c r="FN8" s="31"/>
      <c r="FO8" s="31"/>
      <c r="FP8" s="31"/>
      <c r="FQ8" s="31"/>
      <c r="FR8" s="31"/>
      <c r="FS8" s="31"/>
      <c r="FT8" s="31"/>
      <c r="FU8" s="31"/>
      <c r="FV8" s="31">
        <v>3</v>
      </c>
      <c r="FW8" s="31"/>
      <c r="FX8" s="31"/>
      <c r="FY8" s="31">
        <v>3</v>
      </c>
      <c r="FZ8" s="31">
        <v>3</v>
      </c>
      <c r="GA8" s="31">
        <v>0</v>
      </c>
      <c r="GB8" s="31">
        <v>0</v>
      </c>
      <c r="GC8" s="31">
        <v>1</v>
      </c>
      <c r="GD8" s="31"/>
      <c r="GE8" s="31"/>
      <c r="GF8" s="31"/>
      <c r="GG8" s="31"/>
      <c r="GH8" s="31"/>
      <c r="GI8" s="31"/>
      <c r="GJ8" s="31"/>
      <c r="GK8" s="31">
        <v>2</v>
      </c>
      <c r="GL8" s="31"/>
      <c r="GM8" s="31">
        <v>1</v>
      </c>
      <c r="GN8" s="31"/>
      <c r="GO8" s="31">
        <v>3</v>
      </c>
      <c r="GP8" s="31"/>
      <c r="GQ8" s="31">
        <v>1</v>
      </c>
      <c r="GR8" s="31">
        <v>1</v>
      </c>
      <c r="GS8" s="31">
        <v>1</v>
      </c>
      <c r="GT8" s="31">
        <v>3</v>
      </c>
      <c r="GU8" s="31">
        <v>3</v>
      </c>
      <c r="GV8" s="31">
        <v>3</v>
      </c>
      <c r="GW8" s="31">
        <v>350</v>
      </c>
      <c r="GX8" s="31">
        <v>6.5</v>
      </c>
      <c r="GY8" s="31">
        <v>0</v>
      </c>
      <c r="GZ8" s="31">
        <v>0</v>
      </c>
      <c r="HA8" s="31">
        <v>0</v>
      </c>
      <c r="HB8" s="31">
        <v>0</v>
      </c>
      <c r="HC8" s="31">
        <v>0</v>
      </c>
      <c r="HD8" s="31">
        <v>3</v>
      </c>
      <c r="HE8" s="31">
        <v>0</v>
      </c>
      <c r="HF8" s="31"/>
      <c r="HG8" s="31">
        <v>2</v>
      </c>
      <c r="HH8" s="31">
        <v>0</v>
      </c>
      <c r="HI8" s="31">
        <v>0</v>
      </c>
      <c r="HJ8" s="31">
        <v>0</v>
      </c>
      <c r="HK8" s="31">
        <v>2</v>
      </c>
      <c r="HL8" s="31">
        <v>0</v>
      </c>
      <c r="HM8" s="31">
        <v>0</v>
      </c>
      <c r="HN8" s="31">
        <v>0</v>
      </c>
      <c r="HO8" s="31">
        <v>0</v>
      </c>
      <c r="HP8" s="31">
        <v>0</v>
      </c>
      <c r="HQ8" s="31">
        <v>1</v>
      </c>
      <c r="HR8" s="31">
        <v>1</v>
      </c>
      <c r="HS8" s="31">
        <v>0</v>
      </c>
      <c r="HT8" s="31">
        <v>1</v>
      </c>
      <c r="HU8" s="31">
        <v>1</v>
      </c>
      <c r="HV8" s="31">
        <v>0</v>
      </c>
      <c r="HW8" s="31">
        <v>2</v>
      </c>
      <c r="HX8" s="31">
        <v>3</v>
      </c>
      <c r="HY8" s="31"/>
      <c r="HZ8" s="31"/>
      <c r="IA8" s="31"/>
      <c r="IB8" s="31"/>
      <c r="IC8" s="31"/>
      <c r="ID8" s="31"/>
      <c r="IE8" s="31"/>
      <c r="IF8" s="31"/>
      <c r="IG8" s="31"/>
      <c r="IH8" s="31"/>
      <c r="II8" s="31"/>
      <c r="IJ8" s="31"/>
      <c r="IK8" s="31">
        <v>3</v>
      </c>
      <c r="IL8" s="31"/>
      <c r="IM8" s="31"/>
      <c r="IN8" s="31">
        <v>3</v>
      </c>
      <c r="IO8" s="31">
        <v>3</v>
      </c>
      <c r="IP8" s="31">
        <v>0</v>
      </c>
      <c r="IQ8" s="31">
        <v>0</v>
      </c>
      <c r="IR8" s="31">
        <v>1</v>
      </c>
      <c r="IS8" s="31"/>
      <c r="IT8" s="31"/>
      <c r="IU8" s="31"/>
      <c r="IV8" s="31"/>
      <c r="IW8" s="31"/>
      <c r="IX8" s="31"/>
      <c r="IY8" s="31"/>
      <c r="IZ8" s="31">
        <v>2</v>
      </c>
      <c r="JA8" s="31"/>
      <c r="JB8" s="31">
        <v>1</v>
      </c>
      <c r="JC8" s="31"/>
      <c r="JD8" s="31">
        <v>3</v>
      </c>
      <c r="JE8" s="31"/>
      <c r="JF8" s="31">
        <v>1</v>
      </c>
      <c r="JG8" s="31">
        <v>1</v>
      </c>
      <c r="JH8" s="31">
        <v>1</v>
      </c>
      <c r="JI8" s="31">
        <v>3</v>
      </c>
    </row>
    <row r="9" spans="1:269" x14ac:dyDescent="0.25">
      <c r="A9" s="30" t="s">
        <v>573</v>
      </c>
      <c r="B9" s="31">
        <v>1</v>
      </c>
      <c r="C9" s="31">
        <v>1</v>
      </c>
      <c r="D9" s="31">
        <v>85</v>
      </c>
      <c r="E9" s="31">
        <v>0</v>
      </c>
      <c r="F9" s="31">
        <v>0</v>
      </c>
      <c r="G9" s="31">
        <v>0</v>
      </c>
      <c r="H9" s="31">
        <v>0</v>
      </c>
      <c r="I9" s="31">
        <v>0</v>
      </c>
      <c r="J9" s="31">
        <v>0</v>
      </c>
      <c r="K9" s="31">
        <v>0</v>
      </c>
      <c r="L9" s="31">
        <v>0</v>
      </c>
      <c r="M9" s="31">
        <v>0</v>
      </c>
      <c r="N9" s="31">
        <v>0</v>
      </c>
      <c r="O9" s="31">
        <v>0</v>
      </c>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v>1</v>
      </c>
      <c r="BR9" s="31">
        <v>1</v>
      </c>
      <c r="BS9" s="31">
        <v>85</v>
      </c>
      <c r="BT9" s="31">
        <v>0</v>
      </c>
      <c r="BU9" s="31">
        <v>0</v>
      </c>
      <c r="BV9" s="31">
        <v>0</v>
      </c>
      <c r="BW9" s="31">
        <v>0</v>
      </c>
      <c r="BX9" s="31">
        <v>0</v>
      </c>
      <c r="BY9" s="31">
        <v>0</v>
      </c>
      <c r="BZ9" s="31">
        <v>0</v>
      </c>
      <c r="CA9" s="31">
        <v>0</v>
      </c>
      <c r="CB9" s="31">
        <v>0</v>
      </c>
      <c r="CC9" s="31">
        <v>0</v>
      </c>
      <c r="CD9" s="31">
        <v>0</v>
      </c>
      <c r="CE9" s="31">
        <v>0</v>
      </c>
      <c r="CF9" s="31">
        <v>0</v>
      </c>
      <c r="CG9" s="31">
        <v>0</v>
      </c>
      <c r="CH9" s="31">
        <v>0</v>
      </c>
      <c r="CI9" s="31">
        <v>0</v>
      </c>
      <c r="CJ9" s="31">
        <v>0</v>
      </c>
      <c r="CK9" s="31">
        <v>0</v>
      </c>
      <c r="CL9" s="31">
        <v>0</v>
      </c>
      <c r="CM9" s="31">
        <v>0</v>
      </c>
      <c r="CN9" s="31">
        <v>0</v>
      </c>
      <c r="CO9" s="31">
        <v>0</v>
      </c>
      <c r="CP9" s="31">
        <v>0</v>
      </c>
      <c r="CQ9" s="31">
        <v>0</v>
      </c>
      <c r="CR9" s="31">
        <v>0</v>
      </c>
      <c r="CS9" s="31">
        <v>3</v>
      </c>
      <c r="CT9" s="31">
        <v>3</v>
      </c>
      <c r="CU9" s="31"/>
      <c r="CV9" s="31"/>
      <c r="CW9" s="31"/>
      <c r="CX9" s="31"/>
      <c r="CY9" s="31"/>
      <c r="CZ9" s="31"/>
      <c r="DA9" s="31"/>
      <c r="DB9" s="31"/>
      <c r="DC9" s="31"/>
      <c r="DD9" s="31"/>
      <c r="DE9" s="31"/>
      <c r="DF9" s="31"/>
      <c r="DG9" s="31">
        <v>3</v>
      </c>
      <c r="DH9" s="31"/>
      <c r="DI9" s="31"/>
      <c r="DJ9" s="31">
        <v>3</v>
      </c>
      <c r="DK9" s="31">
        <v>1</v>
      </c>
      <c r="DL9" s="31">
        <v>0</v>
      </c>
      <c r="DM9" s="31">
        <v>0</v>
      </c>
      <c r="DN9" s="31">
        <v>2</v>
      </c>
      <c r="DO9" s="31"/>
      <c r="DP9" s="31"/>
      <c r="DQ9" s="31"/>
      <c r="DR9" s="31"/>
      <c r="DS9" s="31"/>
      <c r="DT9" s="31"/>
      <c r="DU9" s="31"/>
      <c r="DV9" s="31"/>
      <c r="DW9" s="31">
        <v>2</v>
      </c>
      <c r="DX9" s="31">
        <v>1</v>
      </c>
      <c r="DY9" s="31"/>
      <c r="DZ9" s="31">
        <v>2</v>
      </c>
      <c r="EA9" s="31">
        <v>1</v>
      </c>
      <c r="EB9" s="31"/>
      <c r="EC9" s="31"/>
      <c r="ED9" s="31">
        <v>3</v>
      </c>
      <c r="EE9" s="31">
        <v>3</v>
      </c>
      <c r="EF9" s="31">
        <v>1</v>
      </c>
      <c r="EG9" s="31">
        <v>1</v>
      </c>
      <c r="EH9" s="31">
        <v>85</v>
      </c>
      <c r="EI9" s="31">
        <v>0</v>
      </c>
      <c r="EJ9" s="31">
        <v>0</v>
      </c>
      <c r="EK9" s="31">
        <v>0</v>
      </c>
      <c r="EL9" s="31">
        <v>0</v>
      </c>
      <c r="EM9" s="31">
        <v>0</v>
      </c>
      <c r="EN9" s="31">
        <v>0</v>
      </c>
      <c r="EO9" s="31">
        <v>0</v>
      </c>
      <c r="EP9" s="31">
        <v>0</v>
      </c>
      <c r="EQ9" s="31">
        <v>0</v>
      </c>
      <c r="ER9" s="31">
        <v>0</v>
      </c>
      <c r="ES9" s="31">
        <v>0</v>
      </c>
      <c r="ET9" s="31">
        <v>0</v>
      </c>
      <c r="EU9" s="31">
        <v>0</v>
      </c>
      <c r="EV9" s="31">
        <v>0</v>
      </c>
      <c r="EW9" s="31">
        <v>0</v>
      </c>
      <c r="EX9" s="31">
        <v>0</v>
      </c>
      <c r="EY9" s="31">
        <v>0</v>
      </c>
      <c r="EZ9" s="31">
        <v>0</v>
      </c>
      <c r="FA9" s="31">
        <v>0</v>
      </c>
      <c r="FB9" s="31">
        <v>0</v>
      </c>
      <c r="FC9" s="31">
        <v>0</v>
      </c>
      <c r="FD9" s="31">
        <v>0</v>
      </c>
      <c r="FE9" s="31">
        <v>0</v>
      </c>
      <c r="FF9" s="31">
        <v>0</v>
      </c>
      <c r="FG9" s="31">
        <v>0</v>
      </c>
      <c r="FH9" s="31">
        <v>4</v>
      </c>
      <c r="FI9" s="31">
        <v>4</v>
      </c>
      <c r="FJ9" s="31"/>
      <c r="FK9" s="31"/>
      <c r="FL9" s="31"/>
      <c r="FM9" s="31"/>
      <c r="FN9" s="31"/>
      <c r="FO9" s="31"/>
      <c r="FP9" s="31"/>
      <c r="FQ9" s="31"/>
      <c r="FR9" s="31"/>
      <c r="FS9" s="31"/>
      <c r="FT9" s="31"/>
      <c r="FU9" s="31"/>
      <c r="FV9" s="31">
        <v>4</v>
      </c>
      <c r="FW9" s="31"/>
      <c r="FX9" s="31"/>
      <c r="FY9" s="31">
        <v>4</v>
      </c>
      <c r="FZ9" s="31">
        <v>2</v>
      </c>
      <c r="GA9" s="31">
        <v>0</v>
      </c>
      <c r="GB9" s="31">
        <v>0</v>
      </c>
      <c r="GC9" s="31">
        <v>3</v>
      </c>
      <c r="GD9" s="31"/>
      <c r="GE9" s="31"/>
      <c r="GF9" s="31"/>
      <c r="GG9" s="31"/>
      <c r="GH9" s="31"/>
      <c r="GI9" s="31"/>
      <c r="GJ9" s="31"/>
      <c r="GK9" s="31"/>
      <c r="GL9" s="31">
        <v>3</v>
      </c>
      <c r="GM9" s="31">
        <v>1</v>
      </c>
      <c r="GN9" s="31"/>
      <c r="GO9" s="31">
        <v>3</v>
      </c>
      <c r="GP9" s="31">
        <v>1</v>
      </c>
      <c r="GQ9" s="31"/>
      <c r="GR9" s="31"/>
      <c r="GS9" s="31">
        <v>4</v>
      </c>
      <c r="GT9" s="31">
        <v>4</v>
      </c>
      <c r="GU9" s="31">
        <v>3</v>
      </c>
      <c r="GV9" s="31">
        <v>3</v>
      </c>
      <c r="GW9" s="31">
        <v>255</v>
      </c>
      <c r="GX9" s="31">
        <v>0</v>
      </c>
      <c r="GY9" s="31">
        <v>0</v>
      </c>
      <c r="GZ9" s="31">
        <v>0</v>
      </c>
      <c r="HA9" s="31">
        <v>0</v>
      </c>
      <c r="HB9" s="31">
        <v>0</v>
      </c>
      <c r="HC9" s="31">
        <v>0</v>
      </c>
      <c r="HD9" s="31">
        <v>0</v>
      </c>
      <c r="HE9" s="31">
        <v>0</v>
      </c>
      <c r="HF9" s="31">
        <v>0</v>
      </c>
      <c r="HG9" s="31">
        <v>0</v>
      </c>
      <c r="HH9" s="31">
        <v>0</v>
      </c>
      <c r="HI9" s="31">
        <v>0</v>
      </c>
      <c r="HJ9" s="31">
        <v>0</v>
      </c>
      <c r="HK9" s="31">
        <v>0</v>
      </c>
      <c r="HL9" s="31">
        <v>0</v>
      </c>
      <c r="HM9" s="31">
        <v>0</v>
      </c>
      <c r="HN9" s="31">
        <v>0</v>
      </c>
      <c r="HO9" s="31">
        <v>0</v>
      </c>
      <c r="HP9" s="31">
        <v>0</v>
      </c>
      <c r="HQ9" s="31">
        <v>0</v>
      </c>
      <c r="HR9" s="31">
        <v>0</v>
      </c>
      <c r="HS9" s="31">
        <v>0</v>
      </c>
      <c r="HT9" s="31">
        <v>0</v>
      </c>
      <c r="HU9" s="31">
        <v>0</v>
      </c>
      <c r="HV9" s="31">
        <v>0</v>
      </c>
      <c r="HW9" s="31">
        <v>7</v>
      </c>
      <c r="HX9" s="31">
        <v>7</v>
      </c>
      <c r="HY9" s="31"/>
      <c r="HZ9" s="31"/>
      <c r="IA9" s="31"/>
      <c r="IB9" s="31"/>
      <c r="IC9" s="31"/>
      <c r="ID9" s="31"/>
      <c r="IE9" s="31"/>
      <c r="IF9" s="31"/>
      <c r="IG9" s="31"/>
      <c r="IH9" s="31"/>
      <c r="II9" s="31"/>
      <c r="IJ9" s="31"/>
      <c r="IK9" s="31">
        <v>7</v>
      </c>
      <c r="IL9" s="31"/>
      <c r="IM9" s="31"/>
      <c r="IN9" s="31">
        <v>7</v>
      </c>
      <c r="IO9" s="31">
        <v>3</v>
      </c>
      <c r="IP9" s="31">
        <v>0</v>
      </c>
      <c r="IQ9" s="31">
        <v>0</v>
      </c>
      <c r="IR9" s="31">
        <v>5</v>
      </c>
      <c r="IS9" s="31"/>
      <c r="IT9" s="31"/>
      <c r="IU9" s="31"/>
      <c r="IV9" s="31"/>
      <c r="IW9" s="31"/>
      <c r="IX9" s="31"/>
      <c r="IY9" s="31"/>
      <c r="IZ9" s="31"/>
      <c r="JA9" s="31">
        <v>5</v>
      </c>
      <c r="JB9" s="31">
        <v>2</v>
      </c>
      <c r="JC9" s="31"/>
      <c r="JD9" s="31">
        <v>5</v>
      </c>
      <c r="JE9" s="31">
        <v>2</v>
      </c>
      <c r="JF9" s="31"/>
      <c r="JG9" s="31"/>
      <c r="JH9" s="31">
        <v>7</v>
      </c>
      <c r="JI9" s="31">
        <v>7</v>
      </c>
    </row>
    <row r="10" spans="1:269" x14ac:dyDescent="0.25">
      <c r="A10" s="30" t="s">
        <v>575</v>
      </c>
      <c r="B10" s="31">
        <v>1</v>
      </c>
      <c r="C10" s="31">
        <v>1</v>
      </c>
      <c r="D10" s="31">
        <v>1</v>
      </c>
      <c r="E10" s="31">
        <v>2.2000000000000002</v>
      </c>
      <c r="F10" s="31">
        <v>0</v>
      </c>
      <c r="G10" s="31">
        <v>0</v>
      </c>
      <c r="H10" s="31">
        <v>1</v>
      </c>
      <c r="I10" s="31">
        <v>0</v>
      </c>
      <c r="J10" s="31">
        <v>0</v>
      </c>
      <c r="K10" s="31">
        <v>0</v>
      </c>
      <c r="L10" s="31">
        <v>0</v>
      </c>
      <c r="M10" s="31"/>
      <c r="N10" s="31">
        <v>0</v>
      </c>
      <c r="O10" s="31">
        <v>0</v>
      </c>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v>1</v>
      </c>
      <c r="BR10" s="31">
        <v>1</v>
      </c>
      <c r="BS10" s="31">
        <v>1</v>
      </c>
      <c r="BT10" s="31">
        <v>5</v>
      </c>
      <c r="BU10" s="31">
        <v>0</v>
      </c>
      <c r="BV10" s="31">
        <v>0</v>
      </c>
      <c r="BW10" s="31">
        <v>1</v>
      </c>
      <c r="BX10" s="31">
        <v>1</v>
      </c>
      <c r="BY10" s="31">
        <v>0</v>
      </c>
      <c r="BZ10" s="31">
        <v>0</v>
      </c>
      <c r="CA10" s="31">
        <v>0</v>
      </c>
      <c r="CB10" s="31"/>
      <c r="CC10" s="31">
        <v>0</v>
      </c>
      <c r="CD10" s="31">
        <v>0</v>
      </c>
      <c r="CE10" s="31">
        <v>0</v>
      </c>
      <c r="CF10" s="31">
        <v>0</v>
      </c>
      <c r="CG10" s="31">
        <v>0</v>
      </c>
      <c r="CH10" s="31">
        <v>0</v>
      </c>
      <c r="CI10" s="31">
        <v>0</v>
      </c>
      <c r="CJ10" s="31">
        <v>0</v>
      </c>
      <c r="CK10" s="31">
        <v>0</v>
      </c>
      <c r="CL10" s="31">
        <v>0</v>
      </c>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v>1</v>
      </c>
      <c r="EG10" s="31">
        <v>1</v>
      </c>
      <c r="EH10" s="31">
        <v>1</v>
      </c>
      <c r="EI10" s="31">
        <v>5</v>
      </c>
      <c r="EJ10" s="31">
        <v>0</v>
      </c>
      <c r="EK10" s="31">
        <v>0</v>
      </c>
      <c r="EL10" s="31">
        <v>1</v>
      </c>
      <c r="EM10" s="31">
        <v>1</v>
      </c>
      <c r="EN10" s="31">
        <v>0</v>
      </c>
      <c r="EO10" s="31">
        <v>0</v>
      </c>
      <c r="EP10" s="31">
        <v>0</v>
      </c>
      <c r="EQ10" s="31"/>
      <c r="ER10" s="31">
        <v>0</v>
      </c>
      <c r="ES10" s="31">
        <v>0</v>
      </c>
      <c r="ET10" s="31">
        <v>0</v>
      </c>
      <c r="EU10" s="31">
        <v>0</v>
      </c>
      <c r="EV10" s="31">
        <v>0</v>
      </c>
      <c r="EW10" s="31">
        <v>0</v>
      </c>
      <c r="EX10" s="31">
        <v>0</v>
      </c>
      <c r="EY10" s="31">
        <v>0</v>
      </c>
      <c r="EZ10" s="31">
        <v>0</v>
      </c>
      <c r="FA10" s="31">
        <v>0</v>
      </c>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v>3</v>
      </c>
      <c r="GV10" s="31">
        <v>3</v>
      </c>
      <c r="GW10" s="31">
        <v>3</v>
      </c>
      <c r="GX10" s="31">
        <v>12.2</v>
      </c>
      <c r="GY10" s="31">
        <v>0</v>
      </c>
      <c r="GZ10" s="31">
        <v>0</v>
      </c>
      <c r="HA10" s="31">
        <v>3</v>
      </c>
      <c r="HB10" s="31">
        <v>2</v>
      </c>
      <c r="HC10" s="31">
        <v>0</v>
      </c>
      <c r="HD10" s="31">
        <v>0</v>
      </c>
      <c r="HE10" s="31">
        <v>0</v>
      </c>
      <c r="HF10" s="31"/>
      <c r="HG10" s="31">
        <v>0</v>
      </c>
      <c r="HH10" s="31">
        <v>0</v>
      </c>
      <c r="HI10" s="31">
        <v>0</v>
      </c>
      <c r="HJ10" s="31">
        <v>0</v>
      </c>
      <c r="HK10" s="31">
        <v>0</v>
      </c>
      <c r="HL10" s="31">
        <v>0</v>
      </c>
      <c r="HM10" s="31">
        <v>0</v>
      </c>
      <c r="HN10" s="31">
        <v>0</v>
      </c>
      <c r="HO10" s="31">
        <v>0</v>
      </c>
      <c r="HP10" s="31">
        <v>0</v>
      </c>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row>
    <row r="11" spans="1:269" x14ac:dyDescent="0.25">
      <c r="A11" s="30" t="s">
        <v>576</v>
      </c>
      <c r="B11" s="31"/>
      <c r="C11" s="31">
        <v>0</v>
      </c>
      <c r="D11" s="31">
        <v>4</v>
      </c>
      <c r="E11" s="31">
        <v>1</v>
      </c>
      <c r="F11" s="31">
        <v>0</v>
      </c>
      <c r="G11" s="31">
        <v>0</v>
      </c>
      <c r="H11" s="31">
        <v>0</v>
      </c>
      <c r="I11" s="31">
        <v>0</v>
      </c>
      <c r="J11" s="31">
        <v>1</v>
      </c>
      <c r="K11" s="31">
        <v>0</v>
      </c>
      <c r="L11" s="31">
        <v>0</v>
      </c>
      <c r="M11" s="31"/>
      <c r="N11" s="31">
        <v>0</v>
      </c>
      <c r="O11" s="31">
        <v>0</v>
      </c>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v>0</v>
      </c>
      <c r="BS11" s="31">
        <v>4</v>
      </c>
      <c r="BT11" s="31">
        <v>1</v>
      </c>
      <c r="BU11" s="31">
        <v>0</v>
      </c>
      <c r="BV11" s="31">
        <v>0</v>
      </c>
      <c r="BW11" s="31">
        <v>0</v>
      </c>
      <c r="BX11" s="31">
        <v>0</v>
      </c>
      <c r="BY11" s="31">
        <v>1</v>
      </c>
      <c r="BZ11" s="31">
        <v>0</v>
      </c>
      <c r="CA11" s="31">
        <v>0</v>
      </c>
      <c r="CB11" s="31"/>
      <c r="CC11" s="31">
        <v>0</v>
      </c>
      <c r="CD11" s="31">
        <v>0</v>
      </c>
      <c r="CE11" s="31">
        <v>0</v>
      </c>
      <c r="CF11" s="31">
        <v>0</v>
      </c>
      <c r="CG11" s="31">
        <v>0</v>
      </c>
      <c r="CH11" s="31">
        <v>0</v>
      </c>
      <c r="CI11" s="31">
        <v>0</v>
      </c>
      <c r="CJ11" s="31">
        <v>0</v>
      </c>
      <c r="CK11" s="31">
        <v>0</v>
      </c>
      <c r="CL11" s="31">
        <v>0</v>
      </c>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v>0</v>
      </c>
      <c r="EH11" s="31">
        <v>4</v>
      </c>
      <c r="EI11" s="31">
        <v>1</v>
      </c>
      <c r="EJ11" s="31">
        <v>0</v>
      </c>
      <c r="EK11" s="31">
        <v>0</v>
      </c>
      <c r="EL11" s="31">
        <v>0</v>
      </c>
      <c r="EM11" s="31">
        <v>0</v>
      </c>
      <c r="EN11" s="31">
        <v>1</v>
      </c>
      <c r="EO11" s="31">
        <v>0</v>
      </c>
      <c r="EP11" s="31">
        <v>0</v>
      </c>
      <c r="EQ11" s="31"/>
      <c r="ER11" s="31">
        <v>0</v>
      </c>
      <c r="ES11" s="31">
        <v>0</v>
      </c>
      <c r="ET11" s="31">
        <v>0</v>
      </c>
      <c r="EU11" s="31">
        <v>0</v>
      </c>
      <c r="EV11" s="31">
        <v>0</v>
      </c>
      <c r="EW11" s="31">
        <v>0</v>
      </c>
      <c r="EX11" s="31">
        <v>0</v>
      </c>
      <c r="EY11" s="31">
        <v>0</v>
      </c>
      <c r="EZ11" s="31">
        <v>0</v>
      </c>
      <c r="FA11" s="31">
        <v>0</v>
      </c>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v>0</v>
      </c>
      <c r="GW11" s="31">
        <v>12</v>
      </c>
      <c r="GX11" s="31">
        <v>3</v>
      </c>
      <c r="GY11" s="31">
        <v>0</v>
      </c>
      <c r="GZ11" s="31">
        <v>0</v>
      </c>
      <c r="HA11" s="31">
        <v>0</v>
      </c>
      <c r="HB11" s="31">
        <v>0</v>
      </c>
      <c r="HC11" s="31">
        <v>3</v>
      </c>
      <c r="HD11" s="31">
        <v>0</v>
      </c>
      <c r="HE11" s="31">
        <v>0</v>
      </c>
      <c r="HF11" s="31"/>
      <c r="HG11" s="31">
        <v>0</v>
      </c>
      <c r="HH11" s="31">
        <v>0</v>
      </c>
      <c r="HI11" s="31">
        <v>0</v>
      </c>
      <c r="HJ11" s="31">
        <v>0</v>
      </c>
      <c r="HK11" s="31">
        <v>0</v>
      </c>
      <c r="HL11" s="31">
        <v>0</v>
      </c>
      <c r="HM11" s="31">
        <v>0</v>
      </c>
      <c r="HN11" s="31">
        <v>0</v>
      </c>
      <c r="HO11" s="31">
        <v>0</v>
      </c>
      <c r="HP11" s="31">
        <v>0</v>
      </c>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row>
    <row r="12" spans="1:269" x14ac:dyDescent="0.25">
      <c r="A12" s="30" t="s">
        <v>577</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v>0</v>
      </c>
      <c r="EH12" s="31">
        <v>60</v>
      </c>
      <c r="EI12" s="31">
        <v>1.8</v>
      </c>
      <c r="EJ12" s="31">
        <v>0</v>
      </c>
      <c r="EK12" s="31">
        <v>0</v>
      </c>
      <c r="EL12" s="31">
        <v>0</v>
      </c>
      <c r="EM12" s="31">
        <v>0</v>
      </c>
      <c r="EN12" s="31">
        <v>0</v>
      </c>
      <c r="EO12" s="31">
        <v>0</v>
      </c>
      <c r="EP12" s="31">
        <v>0</v>
      </c>
      <c r="EQ12" s="31"/>
      <c r="ER12" s="31">
        <v>1</v>
      </c>
      <c r="ES12" s="31">
        <v>0</v>
      </c>
      <c r="ET12" s="31">
        <v>1</v>
      </c>
      <c r="EU12" s="31">
        <v>0</v>
      </c>
      <c r="EV12" s="31">
        <v>0</v>
      </c>
      <c r="EW12" s="31">
        <v>0</v>
      </c>
      <c r="EX12" s="31">
        <v>1</v>
      </c>
      <c r="EY12" s="31">
        <v>0</v>
      </c>
      <c r="EZ12" s="31">
        <v>0</v>
      </c>
      <c r="FA12" s="31">
        <v>0</v>
      </c>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v>0</v>
      </c>
      <c r="GW12" s="31">
        <v>60</v>
      </c>
      <c r="GX12" s="31">
        <v>1.8</v>
      </c>
      <c r="GY12" s="31">
        <v>0</v>
      </c>
      <c r="GZ12" s="31">
        <v>0</v>
      </c>
      <c r="HA12" s="31">
        <v>0</v>
      </c>
      <c r="HB12" s="31">
        <v>0</v>
      </c>
      <c r="HC12" s="31">
        <v>0</v>
      </c>
      <c r="HD12" s="31">
        <v>0</v>
      </c>
      <c r="HE12" s="31">
        <v>0</v>
      </c>
      <c r="HF12" s="31"/>
      <c r="HG12" s="31">
        <v>1</v>
      </c>
      <c r="HH12" s="31">
        <v>0</v>
      </c>
      <c r="HI12" s="31">
        <v>1</v>
      </c>
      <c r="HJ12" s="31">
        <v>0</v>
      </c>
      <c r="HK12" s="31">
        <v>0</v>
      </c>
      <c r="HL12" s="31">
        <v>0</v>
      </c>
      <c r="HM12" s="31">
        <v>1</v>
      </c>
      <c r="HN12" s="31">
        <v>0</v>
      </c>
      <c r="HO12" s="31">
        <v>0</v>
      </c>
      <c r="HP12" s="31">
        <v>0</v>
      </c>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row>
    <row r="13" spans="1:269" x14ac:dyDescent="0.25">
      <c r="A13" s="30" t="s">
        <v>578</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v>1</v>
      </c>
      <c r="BR13" s="31">
        <v>1</v>
      </c>
      <c r="BS13" s="31">
        <v>2</v>
      </c>
      <c r="BT13" s="31">
        <v>1</v>
      </c>
      <c r="BU13" s="31">
        <v>0</v>
      </c>
      <c r="BV13" s="31">
        <v>0</v>
      </c>
      <c r="BW13" s="31">
        <v>0</v>
      </c>
      <c r="BX13" s="31">
        <v>0</v>
      </c>
      <c r="BY13" s="31">
        <v>1</v>
      </c>
      <c r="BZ13" s="31">
        <v>0</v>
      </c>
      <c r="CA13" s="31">
        <v>0</v>
      </c>
      <c r="CB13" s="31"/>
      <c r="CC13" s="31">
        <v>0</v>
      </c>
      <c r="CD13" s="31">
        <v>0</v>
      </c>
      <c r="CE13" s="31">
        <v>0</v>
      </c>
      <c r="CF13" s="31">
        <v>0</v>
      </c>
      <c r="CG13" s="31">
        <v>0</v>
      </c>
      <c r="CH13" s="31">
        <v>0</v>
      </c>
      <c r="CI13" s="31">
        <v>0</v>
      </c>
      <c r="CJ13" s="31">
        <v>0</v>
      </c>
      <c r="CK13" s="31">
        <v>0</v>
      </c>
      <c r="CL13" s="31">
        <v>0</v>
      </c>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v>1</v>
      </c>
      <c r="EG13" s="31">
        <v>1</v>
      </c>
      <c r="EH13" s="31">
        <v>2</v>
      </c>
      <c r="EI13" s="31">
        <v>1</v>
      </c>
      <c r="EJ13" s="31">
        <v>0</v>
      </c>
      <c r="EK13" s="31">
        <v>0</v>
      </c>
      <c r="EL13" s="31">
        <v>0</v>
      </c>
      <c r="EM13" s="31">
        <v>0</v>
      </c>
      <c r="EN13" s="31">
        <v>1</v>
      </c>
      <c r="EO13" s="31">
        <v>0</v>
      </c>
      <c r="EP13" s="31">
        <v>0</v>
      </c>
      <c r="EQ13" s="31"/>
      <c r="ER13" s="31">
        <v>0</v>
      </c>
      <c r="ES13" s="31">
        <v>0</v>
      </c>
      <c r="ET13" s="31">
        <v>0</v>
      </c>
      <c r="EU13" s="31">
        <v>0</v>
      </c>
      <c r="EV13" s="31">
        <v>0</v>
      </c>
      <c r="EW13" s="31">
        <v>0</v>
      </c>
      <c r="EX13" s="31">
        <v>0</v>
      </c>
      <c r="EY13" s="31">
        <v>0</v>
      </c>
      <c r="EZ13" s="31">
        <v>0</v>
      </c>
      <c r="FA13" s="31">
        <v>0</v>
      </c>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v>2</v>
      </c>
      <c r="GV13" s="31">
        <v>2</v>
      </c>
      <c r="GW13" s="31">
        <v>4</v>
      </c>
      <c r="GX13" s="31">
        <v>2</v>
      </c>
      <c r="GY13" s="31">
        <v>0</v>
      </c>
      <c r="GZ13" s="31">
        <v>0</v>
      </c>
      <c r="HA13" s="31">
        <v>0</v>
      </c>
      <c r="HB13" s="31">
        <v>0</v>
      </c>
      <c r="HC13" s="31">
        <v>2</v>
      </c>
      <c r="HD13" s="31">
        <v>0</v>
      </c>
      <c r="HE13" s="31">
        <v>0</v>
      </c>
      <c r="HF13" s="31"/>
      <c r="HG13" s="31">
        <v>0</v>
      </c>
      <c r="HH13" s="31">
        <v>0</v>
      </c>
      <c r="HI13" s="31">
        <v>0</v>
      </c>
      <c r="HJ13" s="31">
        <v>0</v>
      </c>
      <c r="HK13" s="31">
        <v>0</v>
      </c>
      <c r="HL13" s="31">
        <v>0</v>
      </c>
      <c r="HM13" s="31">
        <v>0</v>
      </c>
      <c r="HN13" s="31">
        <v>0</v>
      </c>
      <c r="HO13" s="31">
        <v>0</v>
      </c>
      <c r="HP13" s="31">
        <v>0</v>
      </c>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row>
    <row r="14" spans="1:269" x14ac:dyDescent="0.25">
      <c r="A14" s="30" t="s">
        <v>579</v>
      </c>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v>0</v>
      </c>
      <c r="EH14" s="31">
        <v>550</v>
      </c>
      <c r="EI14" s="31">
        <v>0</v>
      </c>
      <c r="EJ14" s="31">
        <v>0</v>
      </c>
      <c r="EK14" s="31">
        <v>0</v>
      </c>
      <c r="EL14" s="31">
        <v>0</v>
      </c>
      <c r="EM14" s="31">
        <v>0</v>
      </c>
      <c r="EN14" s="31">
        <v>0</v>
      </c>
      <c r="EO14" s="31">
        <v>0</v>
      </c>
      <c r="EP14" s="31">
        <v>0</v>
      </c>
      <c r="EQ14" s="31"/>
      <c r="ER14" s="31">
        <v>0</v>
      </c>
      <c r="ES14" s="31">
        <v>0</v>
      </c>
      <c r="ET14" s="31">
        <v>0</v>
      </c>
      <c r="EU14" s="31">
        <v>0</v>
      </c>
      <c r="EV14" s="31">
        <v>0</v>
      </c>
      <c r="EW14" s="31">
        <v>0</v>
      </c>
      <c r="EX14" s="31">
        <v>0</v>
      </c>
      <c r="EY14" s="31">
        <v>0</v>
      </c>
      <c r="EZ14" s="31">
        <v>0</v>
      </c>
      <c r="FA14" s="31">
        <v>0</v>
      </c>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v>0</v>
      </c>
      <c r="GW14" s="31">
        <v>550</v>
      </c>
      <c r="GX14" s="31">
        <v>0</v>
      </c>
      <c r="GY14" s="31">
        <v>0</v>
      </c>
      <c r="GZ14" s="31">
        <v>0</v>
      </c>
      <c r="HA14" s="31">
        <v>0</v>
      </c>
      <c r="HB14" s="31">
        <v>0</v>
      </c>
      <c r="HC14" s="31">
        <v>0</v>
      </c>
      <c r="HD14" s="31">
        <v>0</v>
      </c>
      <c r="HE14" s="31">
        <v>0</v>
      </c>
      <c r="HF14" s="31"/>
      <c r="HG14" s="31">
        <v>0</v>
      </c>
      <c r="HH14" s="31">
        <v>0</v>
      </c>
      <c r="HI14" s="31">
        <v>0</v>
      </c>
      <c r="HJ14" s="31">
        <v>0</v>
      </c>
      <c r="HK14" s="31">
        <v>0</v>
      </c>
      <c r="HL14" s="31">
        <v>0</v>
      </c>
      <c r="HM14" s="31">
        <v>0</v>
      </c>
      <c r="HN14" s="31">
        <v>0</v>
      </c>
      <c r="HO14" s="31">
        <v>0</v>
      </c>
      <c r="HP14" s="31">
        <v>0</v>
      </c>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row>
    <row r="15" spans="1:269" x14ac:dyDescent="0.25">
      <c r="A15" s="30" t="s">
        <v>580</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v>0</v>
      </c>
      <c r="EH15" s="31">
        <v>12</v>
      </c>
      <c r="EI15" s="31">
        <v>0</v>
      </c>
      <c r="EJ15" s="31">
        <v>0</v>
      </c>
      <c r="EK15" s="31">
        <v>0</v>
      </c>
      <c r="EL15" s="31">
        <v>0</v>
      </c>
      <c r="EM15" s="31">
        <v>0</v>
      </c>
      <c r="EN15" s="31">
        <v>0</v>
      </c>
      <c r="EO15" s="31">
        <v>0</v>
      </c>
      <c r="EP15" s="31">
        <v>0</v>
      </c>
      <c r="EQ15" s="31"/>
      <c r="ER15" s="31">
        <v>0</v>
      </c>
      <c r="ES15" s="31">
        <v>0</v>
      </c>
      <c r="ET15" s="31">
        <v>0</v>
      </c>
      <c r="EU15" s="31">
        <v>0</v>
      </c>
      <c r="EV15" s="31">
        <v>0</v>
      </c>
      <c r="EW15" s="31">
        <v>0</v>
      </c>
      <c r="EX15" s="31">
        <v>0</v>
      </c>
      <c r="EY15" s="31">
        <v>0</v>
      </c>
      <c r="EZ15" s="31">
        <v>0</v>
      </c>
      <c r="FA15" s="31">
        <v>0</v>
      </c>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v>0</v>
      </c>
      <c r="GW15" s="31">
        <v>12</v>
      </c>
      <c r="GX15" s="31">
        <v>0</v>
      </c>
      <c r="GY15" s="31">
        <v>0</v>
      </c>
      <c r="GZ15" s="31">
        <v>0</v>
      </c>
      <c r="HA15" s="31">
        <v>0</v>
      </c>
      <c r="HB15" s="31">
        <v>0</v>
      </c>
      <c r="HC15" s="31">
        <v>0</v>
      </c>
      <c r="HD15" s="31">
        <v>0</v>
      </c>
      <c r="HE15" s="31">
        <v>0</v>
      </c>
      <c r="HF15" s="31"/>
      <c r="HG15" s="31">
        <v>0</v>
      </c>
      <c r="HH15" s="31">
        <v>0</v>
      </c>
      <c r="HI15" s="31">
        <v>0</v>
      </c>
      <c r="HJ15" s="31">
        <v>0</v>
      </c>
      <c r="HK15" s="31">
        <v>0</v>
      </c>
      <c r="HL15" s="31">
        <v>0</v>
      </c>
      <c r="HM15" s="31">
        <v>0</v>
      </c>
      <c r="HN15" s="31">
        <v>0</v>
      </c>
      <c r="HO15" s="31">
        <v>0</v>
      </c>
      <c r="HP15" s="31">
        <v>0</v>
      </c>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row>
    <row r="16" spans="1:269" x14ac:dyDescent="0.25">
      <c r="A16" s="30" t="s">
        <v>140</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v>1</v>
      </c>
      <c r="BR16" s="31">
        <v>1</v>
      </c>
      <c r="BS16" s="31">
        <v>16</v>
      </c>
      <c r="BT16" s="31">
        <v>5.2</v>
      </c>
      <c r="BU16" s="31">
        <v>1</v>
      </c>
      <c r="BV16" s="31">
        <v>1</v>
      </c>
      <c r="BW16" s="31">
        <v>1</v>
      </c>
      <c r="BX16" s="31">
        <v>0</v>
      </c>
      <c r="BY16" s="31">
        <v>0</v>
      </c>
      <c r="BZ16" s="31">
        <v>0</v>
      </c>
      <c r="CA16" s="31">
        <v>0</v>
      </c>
      <c r="CB16" s="31"/>
      <c r="CC16" s="31">
        <v>1</v>
      </c>
      <c r="CD16" s="31">
        <v>0</v>
      </c>
      <c r="CE16" s="31">
        <v>0</v>
      </c>
      <c r="CF16" s="31">
        <v>0</v>
      </c>
      <c r="CG16" s="31">
        <v>0</v>
      </c>
      <c r="CH16" s="31">
        <v>0</v>
      </c>
      <c r="CI16" s="31">
        <v>0</v>
      </c>
      <c r="CJ16" s="31">
        <v>0</v>
      </c>
      <c r="CK16" s="31">
        <v>0</v>
      </c>
      <c r="CL16" s="31">
        <v>0</v>
      </c>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v>1</v>
      </c>
      <c r="EG16" s="31">
        <v>1</v>
      </c>
      <c r="EH16" s="31">
        <v>16</v>
      </c>
      <c r="EI16" s="31">
        <v>5.2</v>
      </c>
      <c r="EJ16" s="31">
        <v>1</v>
      </c>
      <c r="EK16" s="31">
        <v>1</v>
      </c>
      <c r="EL16" s="31">
        <v>1</v>
      </c>
      <c r="EM16" s="31">
        <v>0</v>
      </c>
      <c r="EN16" s="31">
        <v>0</v>
      </c>
      <c r="EO16" s="31">
        <v>0</v>
      </c>
      <c r="EP16" s="31">
        <v>0</v>
      </c>
      <c r="EQ16" s="31"/>
      <c r="ER16" s="31">
        <v>1</v>
      </c>
      <c r="ES16" s="31">
        <v>0</v>
      </c>
      <c r="ET16" s="31">
        <v>0</v>
      </c>
      <c r="EU16" s="31">
        <v>0</v>
      </c>
      <c r="EV16" s="31">
        <v>0</v>
      </c>
      <c r="EW16" s="31">
        <v>0</v>
      </c>
      <c r="EX16" s="31">
        <v>0</v>
      </c>
      <c r="EY16" s="31">
        <v>0</v>
      </c>
      <c r="EZ16" s="31">
        <v>0</v>
      </c>
      <c r="FA16" s="31">
        <v>0</v>
      </c>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v>2</v>
      </c>
      <c r="GV16" s="31">
        <v>2</v>
      </c>
      <c r="GW16" s="31">
        <v>32</v>
      </c>
      <c r="GX16" s="31">
        <v>10.4</v>
      </c>
      <c r="GY16" s="31">
        <v>2</v>
      </c>
      <c r="GZ16" s="31">
        <v>2</v>
      </c>
      <c r="HA16" s="31">
        <v>2</v>
      </c>
      <c r="HB16" s="31">
        <v>0</v>
      </c>
      <c r="HC16" s="31">
        <v>0</v>
      </c>
      <c r="HD16" s="31">
        <v>0</v>
      </c>
      <c r="HE16" s="31">
        <v>0</v>
      </c>
      <c r="HF16" s="31"/>
      <c r="HG16" s="31">
        <v>2</v>
      </c>
      <c r="HH16" s="31">
        <v>0</v>
      </c>
      <c r="HI16" s="31">
        <v>0</v>
      </c>
      <c r="HJ16" s="31">
        <v>0</v>
      </c>
      <c r="HK16" s="31">
        <v>0</v>
      </c>
      <c r="HL16" s="31">
        <v>0</v>
      </c>
      <c r="HM16" s="31">
        <v>0</v>
      </c>
      <c r="HN16" s="31">
        <v>0</v>
      </c>
      <c r="HO16" s="31">
        <v>0</v>
      </c>
      <c r="HP16" s="31">
        <v>0</v>
      </c>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row>
    <row r="17" spans="1:269" x14ac:dyDescent="0.25">
      <c r="A17" s="30" t="s">
        <v>581</v>
      </c>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v>1</v>
      </c>
      <c r="BR17" s="31">
        <v>1</v>
      </c>
      <c r="BS17" s="31">
        <v>155</v>
      </c>
      <c r="BT17" s="31">
        <v>1</v>
      </c>
      <c r="BU17" s="31">
        <v>0</v>
      </c>
      <c r="BV17" s="31">
        <v>0</v>
      </c>
      <c r="BW17" s="31">
        <v>0</v>
      </c>
      <c r="BX17" s="31">
        <v>0</v>
      </c>
      <c r="BY17" s="31">
        <v>1</v>
      </c>
      <c r="BZ17" s="31">
        <v>0</v>
      </c>
      <c r="CA17" s="31">
        <v>0</v>
      </c>
      <c r="CB17" s="31"/>
      <c r="CC17" s="31">
        <v>0</v>
      </c>
      <c r="CD17" s="31">
        <v>0</v>
      </c>
      <c r="CE17" s="31">
        <v>0</v>
      </c>
      <c r="CF17" s="31">
        <v>0</v>
      </c>
      <c r="CG17" s="31">
        <v>0</v>
      </c>
      <c r="CH17" s="31">
        <v>0</v>
      </c>
      <c r="CI17" s="31">
        <v>0</v>
      </c>
      <c r="CJ17" s="31">
        <v>0</v>
      </c>
      <c r="CK17" s="31">
        <v>0</v>
      </c>
      <c r="CL17" s="31">
        <v>0</v>
      </c>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v>1</v>
      </c>
      <c r="EG17" s="31">
        <v>1</v>
      </c>
      <c r="EH17" s="31">
        <v>155</v>
      </c>
      <c r="EI17" s="31">
        <v>1</v>
      </c>
      <c r="EJ17" s="31">
        <v>0</v>
      </c>
      <c r="EK17" s="31">
        <v>0</v>
      </c>
      <c r="EL17" s="31">
        <v>0</v>
      </c>
      <c r="EM17" s="31">
        <v>0</v>
      </c>
      <c r="EN17" s="31">
        <v>1</v>
      </c>
      <c r="EO17" s="31">
        <v>0</v>
      </c>
      <c r="EP17" s="31">
        <v>0</v>
      </c>
      <c r="EQ17" s="31"/>
      <c r="ER17" s="31">
        <v>0</v>
      </c>
      <c r="ES17" s="31">
        <v>0</v>
      </c>
      <c r="ET17" s="31">
        <v>0</v>
      </c>
      <c r="EU17" s="31">
        <v>0</v>
      </c>
      <c r="EV17" s="31">
        <v>0</v>
      </c>
      <c r="EW17" s="31">
        <v>0</v>
      </c>
      <c r="EX17" s="31">
        <v>0</v>
      </c>
      <c r="EY17" s="31">
        <v>0</v>
      </c>
      <c r="EZ17" s="31">
        <v>0</v>
      </c>
      <c r="FA17" s="31">
        <v>0</v>
      </c>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v>2</v>
      </c>
      <c r="GV17" s="31">
        <v>2</v>
      </c>
      <c r="GW17" s="31">
        <v>310</v>
      </c>
      <c r="GX17" s="31">
        <v>2</v>
      </c>
      <c r="GY17" s="31">
        <v>0</v>
      </c>
      <c r="GZ17" s="31">
        <v>0</v>
      </c>
      <c r="HA17" s="31">
        <v>0</v>
      </c>
      <c r="HB17" s="31">
        <v>0</v>
      </c>
      <c r="HC17" s="31">
        <v>2</v>
      </c>
      <c r="HD17" s="31">
        <v>0</v>
      </c>
      <c r="HE17" s="31">
        <v>0</v>
      </c>
      <c r="HF17" s="31"/>
      <c r="HG17" s="31">
        <v>0</v>
      </c>
      <c r="HH17" s="31">
        <v>0</v>
      </c>
      <c r="HI17" s="31">
        <v>0</v>
      </c>
      <c r="HJ17" s="31">
        <v>0</v>
      </c>
      <c r="HK17" s="31">
        <v>0</v>
      </c>
      <c r="HL17" s="31">
        <v>0</v>
      </c>
      <c r="HM17" s="31">
        <v>0</v>
      </c>
      <c r="HN17" s="31">
        <v>0</v>
      </c>
      <c r="HO17" s="31">
        <v>0</v>
      </c>
      <c r="HP17" s="31">
        <v>0</v>
      </c>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row>
    <row r="18" spans="1:269" x14ac:dyDescent="0.25">
      <c r="A18" s="30" t="s">
        <v>583</v>
      </c>
      <c r="B18" s="31">
        <v>1</v>
      </c>
      <c r="C18" s="31">
        <v>1</v>
      </c>
      <c r="D18" s="31">
        <v>92</v>
      </c>
      <c r="E18" s="31">
        <v>0</v>
      </c>
      <c r="F18" s="31">
        <v>0</v>
      </c>
      <c r="G18" s="31">
        <v>0</v>
      </c>
      <c r="H18" s="31">
        <v>0</v>
      </c>
      <c r="I18" s="31">
        <v>0</v>
      </c>
      <c r="J18" s="31">
        <v>0</v>
      </c>
      <c r="K18" s="31">
        <v>0</v>
      </c>
      <c r="L18" s="31">
        <v>0</v>
      </c>
      <c r="M18" s="31"/>
      <c r="N18" s="31">
        <v>1</v>
      </c>
      <c r="O18" s="31">
        <v>0</v>
      </c>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v>1</v>
      </c>
      <c r="BR18" s="31">
        <v>1</v>
      </c>
      <c r="BS18" s="31">
        <v>92</v>
      </c>
      <c r="BT18" s="31">
        <v>0.5</v>
      </c>
      <c r="BU18" s="31">
        <v>0</v>
      </c>
      <c r="BV18" s="31">
        <v>0</v>
      </c>
      <c r="BW18" s="31">
        <v>0</v>
      </c>
      <c r="BX18" s="31">
        <v>0</v>
      </c>
      <c r="BY18" s="31">
        <v>0</v>
      </c>
      <c r="BZ18" s="31">
        <v>0</v>
      </c>
      <c r="CA18" s="31">
        <v>0</v>
      </c>
      <c r="CB18" s="31"/>
      <c r="CC18" s="31">
        <v>1</v>
      </c>
      <c r="CD18" s="31">
        <v>0</v>
      </c>
      <c r="CE18" s="31">
        <v>0</v>
      </c>
      <c r="CF18" s="31">
        <v>0</v>
      </c>
      <c r="CG18" s="31">
        <v>0</v>
      </c>
      <c r="CH18" s="31">
        <v>0</v>
      </c>
      <c r="CI18" s="31">
        <v>0</v>
      </c>
      <c r="CJ18" s="31">
        <v>0</v>
      </c>
      <c r="CK18" s="31">
        <v>0</v>
      </c>
      <c r="CL18" s="31">
        <v>0</v>
      </c>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v>1</v>
      </c>
      <c r="EG18" s="31">
        <v>1</v>
      </c>
      <c r="EH18" s="31">
        <v>92</v>
      </c>
      <c r="EI18" s="31">
        <v>0.5</v>
      </c>
      <c r="EJ18" s="31">
        <v>0</v>
      </c>
      <c r="EK18" s="31">
        <v>0</v>
      </c>
      <c r="EL18" s="31">
        <v>0</v>
      </c>
      <c r="EM18" s="31">
        <v>0</v>
      </c>
      <c r="EN18" s="31">
        <v>0</v>
      </c>
      <c r="EO18" s="31">
        <v>0</v>
      </c>
      <c r="EP18" s="31">
        <v>0</v>
      </c>
      <c r="EQ18" s="31"/>
      <c r="ER18" s="31">
        <v>1</v>
      </c>
      <c r="ES18" s="31">
        <v>0</v>
      </c>
      <c r="ET18" s="31">
        <v>0</v>
      </c>
      <c r="EU18" s="31">
        <v>0</v>
      </c>
      <c r="EV18" s="31">
        <v>0</v>
      </c>
      <c r="EW18" s="31">
        <v>0</v>
      </c>
      <c r="EX18" s="31">
        <v>0</v>
      </c>
      <c r="EY18" s="31">
        <v>0</v>
      </c>
      <c r="EZ18" s="31">
        <v>0</v>
      </c>
      <c r="FA18" s="31">
        <v>0</v>
      </c>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v>3</v>
      </c>
      <c r="GV18" s="31">
        <v>3</v>
      </c>
      <c r="GW18" s="31">
        <v>276</v>
      </c>
      <c r="GX18" s="31">
        <v>1</v>
      </c>
      <c r="GY18" s="31">
        <v>0</v>
      </c>
      <c r="GZ18" s="31">
        <v>0</v>
      </c>
      <c r="HA18" s="31">
        <v>0</v>
      </c>
      <c r="HB18" s="31">
        <v>0</v>
      </c>
      <c r="HC18" s="31">
        <v>0</v>
      </c>
      <c r="HD18" s="31">
        <v>0</v>
      </c>
      <c r="HE18" s="31">
        <v>0</v>
      </c>
      <c r="HF18" s="31"/>
      <c r="HG18" s="31">
        <v>3</v>
      </c>
      <c r="HH18" s="31">
        <v>0</v>
      </c>
      <c r="HI18" s="31">
        <v>0</v>
      </c>
      <c r="HJ18" s="31">
        <v>0</v>
      </c>
      <c r="HK18" s="31">
        <v>0</v>
      </c>
      <c r="HL18" s="31">
        <v>0</v>
      </c>
      <c r="HM18" s="31">
        <v>0</v>
      </c>
      <c r="HN18" s="31">
        <v>0</v>
      </c>
      <c r="HO18" s="31">
        <v>0</v>
      </c>
      <c r="HP18" s="31">
        <v>0</v>
      </c>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row>
    <row r="19" spans="1:269" x14ac:dyDescent="0.25">
      <c r="A19" s="30" t="s">
        <v>585</v>
      </c>
      <c r="B19" s="31"/>
      <c r="C19" s="31">
        <v>0</v>
      </c>
      <c r="D19" s="31">
        <v>57</v>
      </c>
      <c r="E19" s="31">
        <v>1</v>
      </c>
      <c r="F19" s="31">
        <v>0</v>
      </c>
      <c r="G19" s="31">
        <v>0</v>
      </c>
      <c r="H19" s="31">
        <v>0</v>
      </c>
      <c r="I19" s="31">
        <v>0</v>
      </c>
      <c r="J19" s="31">
        <v>1</v>
      </c>
      <c r="K19" s="31">
        <v>0</v>
      </c>
      <c r="L19" s="31">
        <v>0</v>
      </c>
      <c r="M19" s="31"/>
      <c r="N19" s="31">
        <v>0</v>
      </c>
      <c r="O19" s="31">
        <v>0</v>
      </c>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v>0</v>
      </c>
      <c r="BS19" s="31">
        <v>57</v>
      </c>
      <c r="BT19" s="31">
        <v>6.8</v>
      </c>
      <c r="BU19" s="31">
        <v>0</v>
      </c>
      <c r="BV19" s="31">
        <v>0</v>
      </c>
      <c r="BW19" s="31">
        <v>0</v>
      </c>
      <c r="BX19" s="31">
        <v>0</v>
      </c>
      <c r="BY19" s="31">
        <v>1</v>
      </c>
      <c r="BZ19" s="31">
        <v>0</v>
      </c>
      <c r="CA19" s="31">
        <v>0</v>
      </c>
      <c r="CB19" s="31"/>
      <c r="CC19" s="31">
        <v>1</v>
      </c>
      <c r="CD19" s="31">
        <v>0</v>
      </c>
      <c r="CE19" s="31">
        <v>1</v>
      </c>
      <c r="CF19" s="31">
        <v>0</v>
      </c>
      <c r="CG19" s="31">
        <v>0</v>
      </c>
      <c r="CH19" s="31">
        <v>1</v>
      </c>
      <c r="CI19" s="31">
        <v>1</v>
      </c>
      <c r="CJ19" s="31">
        <v>0</v>
      </c>
      <c r="CK19" s="31">
        <v>1</v>
      </c>
      <c r="CL19" s="31">
        <v>1</v>
      </c>
      <c r="CM19" s="31">
        <v>1</v>
      </c>
      <c r="CN19" s="31">
        <v>0</v>
      </c>
      <c r="CO19" s="31">
        <v>0</v>
      </c>
      <c r="CP19" s="31">
        <v>1</v>
      </c>
      <c r="CQ19" s="31">
        <v>0</v>
      </c>
      <c r="CR19" s="31">
        <v>0</v>
      </c>
      <c r="CS19" s="31">
        <v>7</v>
      </c>
      <c r="CT19" s="31">
        <v>9</v>
      </c>
      <c r="CU19" s="31"/>
      <c r="CV19" s="31"/>
      <c r="CW19" s="31"/>
      <c r="CX19" s="31"/>
      <c r="CY19" s="31"/>
      <c r="CZ19" s="31"/>
      <c r="DA19" s="31"/>
      <c r="DB19" s="31"/>
      <c r="DC19" s="31"/>
      <c r="DD19" s="31"/>
      <c r="DE19" s="31"/>
      <c r="DF19" s="31"/>
      <c r="DG19" s="31">
        <v>9</v>
      </c>
      <c r="DH19" s="31"/>
      <c r="DI19" s="31"/>
      <c r="DJ19" s="31">
        <v>9</v>
      </c>
      <c r="DK19" s="31">
        <v>9</v>
      </c>
      <c r="DL19" s="31">
        <v>0</v>
      </c>
      <c r="DM19" s="31">
        <v>1</v>
      </c>
      <c r="DN19" s="31">
        <v>2</v>
      </c>
      <c r="DO19" s="31">
        <v>0</v>
      </c>
      <c r="DP19" s="31">
        <v>0</v>
      </c>
      <c r="DQ19" s="31">
        <v>0</v>
      </c>
      <c r="DR19" s="31">
        <v>0</v>
      </c>
      <c r="DS19" s="31">
        <v>1</v>
      </c>
      <c r="DT19" s="31">
        <v>0</v>
      </c>
      <c r="DU19" s="31">
        <v>0</v>
      </c>
      <c r="DV19" s="31">
        <v>7</v>
      </c>
      <c r="DW19" s="31">
        <v>1</v>
      </c>
      <c r="DX19" s="31">
        <v>1</v>
      </c>
      <c r="DY19" s="31">
        <v>1</v>
      </c>
      <c r="DZ19" s="31">
        <v>7</v>
      </c>
      <c r="EA19" s="31">
        <v>1</v>
      </c>
      <c r="EB19" s="31">
        <v>2</v>
      </c>
      <c r="EC19" s="31">
        <v>1</v>
      </c>
      <c r="ED19" s="31">
        <v>5</v>
      </c>
      <c r="EE19" s="31">
        <v>9</v>
      </c>
      <c r="EF19" s="31"/>
      <c r="EG19" s="31">
        <v>0</v>
      </c>
      <c r="EH19" s="31">
        <v>57</v>
      </c>
      <c r="EI19" s="31">
        <v>6.8</v>
      </c>
      <c r="EJ19" s="31">
        <v>0</v>
      </c>
      <c r="EK19" s="31">
        <v>0</v>
      </c>
      <c r="EL19" s="31">
        <v>0</v>
      </c>
      <c r="EM19" s="31">
        <v>0</v>
      </c>
      <c r="EN19" s="31">
        <v>1</v>
      </c>
      <c r="EO19" s="31">
        <v>0</v>
      </c>
      <c r="EP19" s="31">
        <v>0</v>
      </c>
      <c r="EQ19" s="31"/>
      <c r="ER19" s="31">
        <v>1</v>
      </c>
      <c r="ES19" s="31">
        <v>0</v>
      </c>
      <c r="ET19" s="31">
        <v>1</v>
      </c>
      <c r="EU19" s="31">
        <v>0</v>
      </c>
      <c r="EV19" s="31">
        <v>0</v>
      </c>
      <c r="EW19" s="31">
        <v>1</v>
      </c>
      <c r="EX19" s="31">
        <v>1</v>
      </c>
      <c r="EY19" s="31">
        <v>0</v>
      </c>
      <c r="EZ19" s="31">
        <v>1</v>
      </c>
      <c r="FA19" s="31">
        <v>1</v>
      </c>
      <c r="FB19" s="31">
        <v>1</v>
      </c>
      <c r="FC19" s="31">
        <v>0</v>
      </c>
      <c r="FD19" s="31">
        <v>0</v>
      </c>
      <c r="FE19" s="31">
        <v>1</v>
      </c>
      <c r="FF19" s="31">
        <v>0</v>
      </c>
      <c r="FG19" s="31">
        <v>0</v>
      </c>
      <c r="FH19" s="31">
        <v>7</v>
      </c>
      <c r="FI19" s="31">
        <v>9</v>
      </c>
      <c r="FJ19" s="31"/>
      <c r="FK19" s="31"/>
      <c r="FL19" s="31"/>
      <c r="FM19" s="31"/>
      <c r="FN19" s="31"/>
      <c r="FO19" s="31"/>
      <c r="FP19" s="31"/>
      <c r="FQ19" s="31"/>
      <c r="FR19" s="31"/>
      <c r="FS19" s="31"/>
      <c r="FT19" s="31"/>
      <c r="FU19" s="31"/>
      <c r="FV19" s="31">
        <v>9</v>
      </c>
      <c r="FW19" s="31"/>
      <c r="FX19" s="31"/>
      <c r="FY19" s="31">
        <v>9</v>
      </c>
      <c r="FZ19" s="31">
        <v>9</v>
      </c>
      <c r="GA19" s="31">
        <v>0</v>
      </c>
      <c r="GB19" s="31">
        <v>1</v>
      </c>
      <c r="GC19" s="31">
        <v>2</v>
      </c>
      <c r="GD19" s="31">
        <v>0</v>
      </c>
      <c r="GE19" s="31">
        <v>0</v>
      </c>
      <c r="GF19" s="31">
        <v>0</v>
      </c>
      <c r="GG19" s="31">
        <v>0</v>
      </c>
      <c r="GH19" s="31">
        <v>1</v>
      </c>
      <c r="GI19" s="31">
        <v>0</v>
      </c>
      <c r="GJ19" s="31">
        <v>0</v>
      </c>
      <c r="GK19" s="31">
        <v>7</v>
      </c>
      <c r="GL19" s="31">
        <v>1</v>
      </c>
      <c r="GM19" s="31">
        <v>1</v>
      </c>
      <c r="GN19" s="31">
        <v>1</v>
      </c>
      <c r="GO19" s="31">
        <v>7</v>
      </c>
      <c r="GP19" s="31">
        <v>1</v>
      </c>
      <c r="GQ19" s="31">
        <v>2</v>
      </c>
      <c r="GR19" s="31">
        <v>1</v>
      </c>
      <c r="GS19" s="31">
        <v>5</v>
      </c>
      <c r="GT19" s="31">
        <v>9</v>
      </c>
      <c r="GU19" s="31"/>
      <c r="GV19" s="31">
        <v>0</v>
      </c>
      <c r="GW19" s="31">
        <v>171</v>
      </c>
      <c r="GX19" s="31">
        <v>14.6</v>
      </c>
      <c r="GY19" s="31">
        <v>0</v>
      </c>
      <c r="GZ19" s="31">
        <v>0</v>
      </c>
      <c r="HA19" s="31">
        <v>0</v>
      </c>
      <c r="HB19" s="31">
        <v>0</v>
      </c>
      <c r="HC19" s="31">
        <v>3</v>
      </c>
      <c r="HD19" s="31">
        <v>0</v>
      </c>
      <c r="HE19" s="31">
        <v>0</v>
      </c>
      <c r="HF19" s="31"/>
      <c r="HG19" s="31">
        <v>2</v>
      </c>
      <c r="HH19" s="31">
        <v>0</v>
      </c>
      <c r="HI19" s="31">
        <v>2</v>
      </c>
      <c r="HJ19" s="31">
        <v>0</v>
      </c>
      <c r="HK19" s="31">
        <v>0</v>
      </c>
      <c r="HL19" s="31">
        <v>2</v>
      </c>
      <c r="HM19" s="31">
        <v>2</v>
      </c>
      <c r="HN19" s="31">
        <v>0</v>
      </c>
      <c r="HO19" s="31">
        <v>2</v>
      </c>
      <c r="HP19" s="31">
        <v>2</v>
      </c>
      <c r="HQ19" s="31">
        <v>2</v>
      </c>
      <c r="HR19" s="31">
        <v>0</v>
      </c>
      <c r="HS19" s="31">
        <v>0</v>
      </c>
      <c r="HT19" s="31">
        <v>2</v>
      </c>
      <c r="HU19" s="31">
        <v>0</v>
      </c>
      <c r="HV19" s="31">
        <v>0</v>
      </c>
      <c r="HW19" s="31">
        <v>14</v>
      </c>
      <c r="HX19" s="31">
        <v>18</v>
      </c>
      <c r="HY19" s="31"/>
      <c r="HZ19" s="31"/>
      <c r="IA19" s="31"/>
      <c r="IB19" s="31"/>
      <c r="IC19" s="31"/>
      <c r="ID19" s="31"/>
      <c r="IE19" s="31"/>
      <c r="IF19" s="31"/>
      <c r="IG19" s="31"/>
      <c r="IH19" s="31"/>
      <c r="II19" s="31"/>
      <c r="IJ19" s="31"/>
      <c r="IK19" s="31">
        <v>18</v>
      </c>
      <c r="IL19" s="31"/>
      <c r="IM19" s="31"/>
      <c r="IN19" s="31">
        <v>18</v>
      </c>
      <c r="IO19" s="31">
        <v>18</v>
      </c>
      <c r="IP19" s="31">
        <v>0</v>
      </c>
      <c r="IQ19" s="31">
        <v>2</v>
      </c>
      <c r="IR19" s="31">
        <v>4</v>
      </c>
      <c r="IS19" s="31">
        <v>0</v>
      </c>
      <c r="IT19" s="31">
        <v>0</v>
      </c>
      <c r="IU19" s="31">
        <v>0</v>
      </c>
      <c r="IV19" s="31">
        <v>0</v>
      </c>
      <c r="IW19" s="31">
        <v>2</v>
      </c>
      <c r="IX19" s="31">
        <v>0</v>
      </c>
      <c r="IY19" s="31">
        <v>0</v>
      </c>
      <c r="IZ19" s="31">
        <v>14</v>
      </c>
      <c r="JA19" s="31">
        <v>2</v>
      </c>
      <c r="JB19" s="31">
        <v>2</v>
      </c>
      <c r="JC19" s="31">
        <v>2</v>
      </c>
      <c r="JD19" s="31">
        <v>14</v>
      </c>
      <c r="JE19" s="31">
        <v>2</v>
      </c>
      <c r="JF19" s="31">
        <v>4</v>
      </c>
      <c r="JG19" s="31">
        <v>2</v>
      </c>
      <c r="JH19" s="31">
        <v>10</v>
      </c>
      <c r="JI19" s="31">
        <v>18</v>
      </c>
    </row>
    <row r="20" spans="1:269" x14ac:dyDescent="0.25">
      <c r="A20" s="30" t="s">
        <v>586</v>
      </c>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v>0</v>
      </c>
      <c r="EH20" s="31">
        <v>261</v>
      </c>
      <c r="EI20" s="31">
        <v>0</v>
      </c>
      <c r="EJ20" s="31">
        <v>0</v>
      </c>
      <c r="EK20" s="31">
        <v>0</v>
      </c>
      <c r="EL20" s="31">
        <v>0</v>
      </c>
      <c r="EM20" s="31">
        <v>0</v>
      </c>
      <c r="EN20" s="31">
        <v>0</v>
      </c>
      <c r="EO20" s="31">
        <v>0</v>
      </c>
      <c r="EP20" s="31">
        <v>0</v>
      </c>
      <c r="EQ20" s="31"/>
      <c r="ER20" s="31">
        <v>0</v>
      </c>
      <c r="ES20" s="31">
        <v>0</v>
      </c>
      <c r="ET20" s="31">
        <v>0</v>
      </c>
      <c r="EU20" s="31">
        <v>0</v>
      </c>
      <c r="EV20" s="31">
        <v>0</v>
      </c>
      <c r="EW20" s="31">
        <v>0</v>
      </c>
      <c r="EX20" s="31">
        <v>0</v>
      </c>
      <c r="EY20" s="31">
        <v>0</v>
      </c>
      <c r="EZ20" s="31">
        <v>0</v>
      </c>
      <c r="FA20" s="31">
        <v>0</v>
      </c>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v>0</v>
      </c>
      <c r="GW20" s="31">
        <v>261</v>
      </c>
      <c r="GX20" s="31">
        <v>0</v>
      </c>
      <c r="GY20" s="31">
        <v>0</v>
      </c>
      <c r="GZ20" s="31">
        <v>0</v>
      </c>
      <c r="HA20" s="31">
        <v>0</v>
      </c>
      <c r="HB20" s="31">
        <v>0</v>
      </c>
      <c r="HC20" s="31">
        <v>0</v>
      </c>
      <c r="HD20" s="31">
        <v>0</v>
      </c>
      <c r="HE20" s="31">
        <v>0</v>
      </c>
      <c r="HF20" s="31"/>
      <c r="HG20" s="31">
        <v>0</v>
      </c>
      <c r="HH20" s="31">
        <v>0</v>
      </c>
      <c r="HI20" s="31">
        <v>0</v>
      </c>
      <c r="HJ20" s="31">
        <v>0</v>
      </c>
      <c r="HK20" s="31">
        <v>0</v>
      </c>
      <c r="HL20" s="31">
        <v>0</v>
      </c>
      <c r="HM20" s="31">
        <v>0</v>
      </c>
      <c r="HN20" s="31">
        <v>0</v>
      </c>
      <c r="HO20" s="31">
        <v>0</v>
      </c>
      <c r="HP20" s="31">
        <v>0</v>
      </c>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row>
    <row r="21" spans="1:269" x14ac:dyDescent="0.25">
      <c r="A21" s="30" t="s">
        <v>587</v>
      </c>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v>0</v>
      </c>
      <c r="EH21" s="31">
        <v>130</v>
      </c>
      <c r="EI21" s="31">
        <v>0</v>
      </c>
      <c r="EJ21" s="31">
        <v>0</v>
      </c>
      <c r="EK21" s="31">
        <v>0</v>
      </c>
      <c r="EL21" s="31">
        <v>0</v>
      </c>
      <c r="EM21" s="31">
        <v>0</v>
      </c>
      <c r="EN21" s="31">
        <v>0</v>
      </c>
      <c r="EO21" s="31">
        <v>0</v>
      </c>
      <c r="EP21" s="31">
        <v>0</v>
      </c>
      <c r="EQ21" s="31"/>
      <c r="ER21" s="31">
        <v>0</v>
      </c>
      <c r="ES21" s="31">
        <v>0</v>
      </c>
      <c r="ET21" s="31">
        <v>0</v>
      </c>
      <c r="EU21" s="31">
        <v>0</v>
      </c>
      <c r="EV21" s="31">
        <v>0</v>
      </c>
      <c r="EW21" s="31">
        <v>0</v>
      </c>
      <c r="EX21" s="31">
        <v>0</v>
      </c>
      <c r="EY21" s="31">
        <v>0</v>
      </c>
      <c r="EZ21" s="31">
        <v>0</v>
      </c>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v>0</v>
      </c>
      <c r="GW21" s="31">
        <v>130</v>
      </c>
      <c r="GX21" s="31">
        <v>0</v>
      </c>
      <c r="GY21" s="31">
        <v>0</v>
      </c>
      <c r="GZ21" s="31">
        <v>0</v>
      </c>
      <c r="HA21" s="31">
        <v>0</v>
      </c>
      <c r="HB21" s="31">
        <v>0</v>
      </c>
      <c r="HC21" s="31">
        <v>0</v>
      </c>
      <c r="HD21" s="31">
        <v>0</v>
      </c>
      <c r="HE21" s="31">
        <v>0</v>
      </c>
      <c r="HF21" s="31"/>
      <c r="HG21" s="31">
        <v>0</v>
      </c>
      <c r="HH21" s="31">
        <v>0</v>
      </c>
      <c r="HI21" s="31">
        <v>0</v>
      </c>
      <c r="HJ21" s="31">
        <v>0</v>
      </c>
      <c r="HK21" s="31">
        <v>0</v>
      </c>
      <c r="HL21" s="31">
        <v>0</v>
      </c>
      <c r="HM21" s="31">
        <v>0</v>
      </c>
      <c r="HN21" s="31">
        <v>0</v>
      </c>
      <c r="HO21" s="31">
        <v>0</v>
      </c>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row>
    <row r="22" spans="1:269" x14ac:dyDescent="0.25">
      <c r="A22" s="30" t="s">
        <v>588</v>
      </c>
      <c r="B22" s="31">
        <v>1</v>
      </c>
      <c r="C22" s="31">
        <v>1</v>
      </c>
      <c r="D22" s="31">
        <v>300</v>
      </c>
      <c r="E22" s="31">
        <v>0</v>
      </c>
      <c r="F22" s="31">
        <v>0</v>
      </c>
      <c r="G22" s="31">
        <v>0</v>
      </c>
      <c r="H22" s="31">
        <v>0</v>
      </c>
      <c r="I22" s="31">
        <v>0</v>
      </c>
      <c r="J22" s="31">
        <v>0</v>
      </c>
      <c r="K22" s="31">
        <v>0</v>
      </c>
      <c r="L22" s="31">
        <v>0</v>
      </c>
      <c r="M22" s="31"/>
      <c r="N22" s="31">
        <v>0</v>
      </c>
      <c r="O22" s="31">
        <v>0</v>
      </c>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v>1</v>
      </c>
      <c r="BR22" s="31">
        <v>1</v>
      </c>
      <c r="BS22" s="31">
        <v>300</v>
      </c>
      <c r="BT22" s="31">
        <v>0</v>
      </c>
      <c r="BU22" s="31">
        <v>0</v>
      </c>
      <c r="BV22" s="31">
        <v>0</v>
      </c>
      <c r="BW22" s="31">
        <v>0</v>
      </c>
      <c r="BX22" s="31">
        <v>0</v>
      </c>
      <c r="BY22" s="31">
        <v>0</v>
      </c>
      <c r="BZ22" s="31">
        <v>0</v>
      </c>
      <c r="CA22" s="31">
        <v>0</v>
      </c>
      <c r="CB22" s="31"/>
      <c r="CC22" s="31">
        <v>0</v>
      </c>
      <c r="CD22" s="31">
        <v>0</v>
      </c>
      <c r="CE22" s="31">
        <v>0</v>
      </c>
      <c r="CF22" s="31">
        <v>0</v>
      </c>
      <c r="CG22" s="31">
        <v>0</v>
      </c>
      <c r="CH22" s="31">
        <v>0</v>
      </c>
      <c r="CI22" s="31">
        <v>0</v>
      </c>
      <c r="CJ22" s="31">
        <v>0</v>
      </c>
      <c r="CK22" s="31">
        <v>0</v>
      </c>
      <c r="CL22" s="31">
        <v>0</v>
      </c>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v>1</v>
      </c>
      <c r="EG22" s="31">
        <v>1</v>
      </c>
      <c r="EH22" s="31">
        <v>0</v>
      </c>
      <c r="EI22" s="31">
        <v>0</v>
      </c>
      <c r="EJ22" s="31">
        <v>0</v>
      </c>
      <c r="EK22" s="31">
        <v>0</v>
      </c>
      <c r="EL22" s="31">
        <v>0</v>
      </c>
      <c r="EM22" s="31">
        <v>0</v>
      </c>
      <c r="EN22" s="31">
        <v>0</v>
      </c>
      <c r="EO22" s="31">
        <v>0</v>
      </c>
      <c r="EP22" s="31">
        <v>0</v>
      </c>
      <c r="EQ22" s="31"/>
      <c r="ER22" s="31">
        <v>0</v>
      </c>
      <c r="ES22" s="31">
        <v>0</v>
      </c>
      <c r="ET22" s="31">
        <v>0</v>
      </c>
      <c r="EU22" s="31">
        <v>0</v>
      </c>
      <c r="EV22" s="31">
        <v>0</v>
      </c>
      <c r="EW22" s="31">
        <v>0</v>
      </c>
      <c r="EX22" s="31">
        <v>0</v>
      </c>
      <c r="EY22" s="31">
        <v>0</v>
      </c>
      <c r="EZ22" s="31">
        <v>0</v>
      </c>
      <c r="FA22" s="31">
        <v>0</v>
      </c>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v>3</v>
      </c>
      <c r="GV22" s="31">
        <v>3</v>
      </c>
      <c r="GW22" s="31">
        <v>600</v>
      </c>
      <c r="GX22" s="31">
        <v>0</v>
      </c>
      <c r="GY22" s="31">
        <v>0</v>
      </c>
      <c r="GZ22" s="31">
        <v>0</v>
      </c>
      <c r="HA22" s="31">
        <v>0</v>
      </c>
      <c r="HB22" s="31">
        <v>0</v>
      </c>
      <c r="HC22" s="31">
        <v>0</v>
      </c>
      <c r="HD22" s="31">
        <v>0</v>
      </c>
      <c r="HE22" s="31">
        <v>0</v>
      </c>
      <c r="HF22" s="31"/>
      <c r="HG22" s="31">
        <v>0</v>
      </c>
      <c r="HH22" s="31">
        <v>0</v>
      </c>
      <c r="HI22" s="31">
        <v>0</v>
      </c>
      <c r="HJ22" s="31">
        <v>0</v>
      </c>
      <c r="HK22" s="31">
        <v>0</v>
      </c>
      <c r="HL22" s="31">
        <v>0</v>
      </c>
      <c r="HM22" s="31">
        <v>0</v>
      </c>
      <c r="HN22" s="31">
        <v>0</v>
      </c>
      <c r="HO22" s="31">
        <v>0</v>
      </c>
      <c r="HP22" s="31">
        <v>0</v>
      </c>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row>
    <row r="23" spans="1:269" x14ac:dyDescent="0.25">
      <c r="A23" s="30" t="s">
        <v>590</v>
      </c>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v>0</v>
      </c>
      <c r="EH23" s="31">
        <v>452</v>
      </c>
      <c r="EI23" s="31">
        <v>4.5</v>
      </c>
      <c r="EJ23" s="31">
        <v>0</v>
      </c>
      <c r="EK23" s="31">
        <v>0</v>
      </c>
      <c r="EL23" s="31">
        <v>0</v>
      </c>
      <c r="EM23" s="31">
        <v>0</v>
      </c>
      <c r="EN23" s="31">
        <v>1</v>
      </c>
      <c r="EO23" s="31">
        <v>0</v>
      </c>
      <c r="EP23" s="31">
        <v>0</v>
      </c>
      <c r="EQ23" s="31"/>
      <c r="ER23" s="31">
        <v>1</v>
      </c>
      <c r="ES23" s="31">
        <v>0</v>
      </c>
      <c r="ET23" s="31">
        <v>1</v>
      </c>
      <c r="EU23" s="31">
        <v>0</v>
      </c>
      <c r="EV23" s="31">
        <v>0</v>
      </c>
      <c r="EW23" s="31">
        <v>0</v>
      </c>
      <c r="EX23" s="31">
        <v>1</v>
      </c>
      <c r="EY23" s="31">
        <v>1</v>
      </c>
      <c r="EZ23" s="31">
        <v>0</v>
      </c>
      <c r="FA23" s="31">
        <v>1</v>
      </c>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v>0</v>
      </c>
      <c r="GW23" s="31">
        <v>452</v>
      </c>
      <c r="GX23" s="31">
        <v>4.5</v>
      </c>
      <c r="GY23" s="31">
        <v>0</v>
      </c>
      <c r="GZ23" s="31">
        <v>0</v>
      </c>
      <c r="HA23" s="31">
        <v>0</v>
      </c>
      <c r="HB23" s="31">
        <v>0</v>
      </c>
      <c r="HC23" s="31">
        <v>1</v>
      </c>
      <c r="HD23" s="31">
        <v>0</v>
      </c>
      <c r="HE23" s="31">
        <v>0</v>
      </c>
      <c r="HF23" s="31"/>
      <c r="HG23" s="31">
        <v>1</v>
      </c>
      <c r="HH23" s="31">
        <v>0</v>
      </c>
      <c r="HI23" s="31">
        <v>1</v>
      </c>
      <c r="HJ23" s="31">
        <v>0</v>
      </c>
      <c r="HK23" s="31">
        <v>0</v>
      </c>
      <c r="HL23" s="31">
        <v>0</v>
      </c>
      <c r="HM23" s="31">
        <v>1</v>
      </c>
      <c r="HN23" s="31">
        <v>1</v>
      </c>
      <c r="HO23" s="31">
        <v>0</v>
      </c>
      <c r="HP23" s="31">
        <v>1</v>
      </c>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row>
    <row r="24" spans="1:269" x14ac:dyDescent="0.25">
      <c r="A24" s="30" t="s">
        <v>591</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v>1</v>
      </c>
      <c r="BR24" s="31">
        <v>1</v>
      </c>
      <c r="BS24" s="31">
        <v>15</v>
      </c>
      <c r="BT24" s="31">
        <v>4.7</v>
      </c>
      <c r="BU24" s="31">
        <v>1</v>
      </c>
      <c r="BV24" s="31">
        <v>1</v>
      </c>
      <c r="BW24" s="31">
        <v>1</v>
      </c>
      <c r="BX24" s="31">
        <v>0</v>
      </c>
      <c r="BY24" s="31">
        <v>0</v>
      </c>
      <c r="BZ24" s="31">
        <v>0</v>
      </c>
      <c r="CA24" s="31">
        <v>0</v>
      </c>
      <c r="CB24" s="31"/>
      <c r="CC24" s="31">
        <v>0</v>
      </c>
      <c r="CD24" s="31">
        <v>0</v>
      </c>
      <c r="CE24" s="31">
        <v>0</v>
      </c>
      <c r="CF24" s="31">
        <v>0</v>
      </c>
      <c r="CG24" s="31">
        <v>0</v>
      </c>
      <c r="CH24" s="31">
        <v>0</v>
      </c>
      <c r="CI24" s="31">
        <v>0</v>
      </c>
      <c r="CJ24" s="31">
        <v>0</v>
      </c>
      <c r="CK24" s="31">
        <v>0</v>
      </c>
      <c r="CL24" s="31">
        <v>0</v>
      </c>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v>1</v>
      </c>
      <c r="EG24" s="31">
        <v>1</v>
      </c>
      <c r="EH24" s="31">
        <v>90</v>
      </c>
      <c r="EI24" s="31">
        <v>4.7</v>
      </c>
      <c r="EJ24" s="31">
        <v>1</v>
      </c>
      <c r="EK24" s="31">
        <v>1</v>
      </c>
      <c r="EL24" s="31">
        <v>1</v>
      </c>
      <c r="EM24" s="31">
        <v>0</v>
      </c>
      <c r="EN24" s="31">
        <v>0</v>
      </c>
      <c r="EO24" s="31">
        <v>0</v>
      </c>
      <c r="EP24" s="31">
        <v>0</v>
      </c>
      <c r="EQ24" s="31"/>
      <c r="ER24" s="31">
        <v>0</v>
      </c>
      <c r="ES24" s="31">
        <v>0</v>
      </c>
      <c r="ET24" s="31">
        <v>0</v>
      </c>
      <c r="EU24" s="31">
        <v>0</v>
      </c>
      <c r="EV24" s="31">
        <v>0</v>
      </c>
      <c r="EW24" s="31">
        <v>0</v>
      </c>
      <c r="EX24" s="31">
        <v>0</v>
      </c>
      <c r="EY24" s="31">
        <v>0</v>
      </c>
      <c r="EZ24" s="31">
        <v>0</v>
      </c>
      <c r="FA24" s="31">
        <v>0</v>
      </c>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v>2</v>
      </c>
      <c r="GV24" s="31">
        <v>2</v>
      </c>
      <c r="GW24" s="31">
        <v>105</v>
      </c>
      <c r="GX24" s="31">
        <v>9.4</v>
      </c>
      <c r="GY24" s="31">
        <v>2</v>
      </c>
      <c r="GZ24" s="31">
        <v>2</v>
      </c>
      <c r="HA24" s="31">
        <v>2</v>
      </c>
      <c r="HB24" s="31">
        <v>0</v>
      </c>
      <c r="HC24" s="31">
        <v>0</v>
      </c>
      <c r="HD24" s="31">
        <v>0</v>
      </c>
      <c r="HE24" s="31">
        <v>0</v>
      </c>
      <c r="HF24" s="31"/>
      <c r="HG24" s="31">
        <v>0</v>
      </c>
      <c r="HH24" s="31">
        <v>0</v>
      </c>
      <c r="HI24" s="31">
        <v>0</v>
      </c>
      <c r="HJ24" s="31">
        <v>0</v>
      </c>
      <c r="HK24" s="31">
        <v>0</v>
      </c>
      <c r="HL24" s="31">
        <v>0</v>
      </c>
      <c r="HM24" s="31">
        <v>0</v>
      </c>
      <c r="HN24" s="31">
        <v>0</v>
      </c>
      <c r="HO24" s="31">
        <v>0</v>
      </c>
      <c r="HP24" s="31">
        <v>0</v>
      </c>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row>
    <row r="25" spans="1:269" x14ac:dyDescent="0.25">
      <c r="A25" s="30" t="s">
        <v>592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v>0</v>
      </c>
      <c r="EH25" s="31">
        <v>2</v>
      </c>
      <c r="EI25" s="31">
        <v>2.8</v>
      </c>
      <c r="EJ25" s="31">
        <v>0</v>
      </c>
      <c r="EK25" s="31">
        <v>0</v>
      </c>
      <c r="EL25" s="31">
        <v>0</v>
      </c>
      <c r="EM25" s="31">
        <v>1</v>
      </c>
      <c r="EN25" s="31">
        <v>0</v>
      </c>
      <c r="EO25" s="31">
        <v>0</v>
      </c>
      <c r="EP25" s="31">
        <v>0</v>
      </c>
      <c r="EQ25" s="31"/>
      <c r="ER25" s="31">
        <v>0</v>
      </c>
      <c r="ES25" s="31">
        <v>0</v>
      </c>
      <c r="ET25" s="31">
        <v>0</v>
      </c>
      <c r="EU25" s="31">
        <v>0</v>
      </c>
      <c r="EV25" s="31">
        <v>0</v>
      </c>
      <c r="EW25" s="31">
        <v>0</v>
      </c>
      <c r="EX25" s="31">
        <v>0</v>
      </c>
      <c r="EY25" s="31">
        <v>0</v>
      </c>
      <c r="EZ25" s="31">
        <v>0</v>
      </c>
      <c r="FA25" s="31">
        <v>0</v>
      </c>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v>0</v>
      </c>
      <c r="GW25" s="31">
        <v>2</v>
      </c>
      <c r="GX25" s="31">
        <v>2.8</v>
      </c>
      <c r="GY25" s="31">
        <v>0</v>
      </c>
      <c r="GZ25" s="31">
        <v>0</v>
      </c>
      <c r="HA25" s="31">
        <v>0</v>
      </c>
      <c r="HB25" s="31">
        <v>1</v>
      </c>
      <c r="HC25" s="31">
        <v>0</v>
      </c>
      <c r="HD25" s="31">
        <v>0</v>
      </c>
      <c r="HE25" s="31">
        <v>0</v>
      </c>
      <c r="HF25" s="31"/>
      <c r="HG25" s="31">
        <v>0</v>
      </c>
      <c r="HH25" s="31">
        <v>0</v>
      </c>
      <c r="HI25" s="31">
        <v>0</v>
      </c>
      <c r="HJ25" s="31">
        <v>0</v>
      </c>
      <c r="HK25" s="31">
        <v>0</v>
      </c>
      <c r="HL25" s="31">
        <v>0</v>
      </c>
      <c r="HM25" s="31">
        <v>0</v>
      </c>
      <c r="HN25" s="31">
        <v>0</v>
      </c>
      <c r="HO25" s="31">
        <v>0</v>
      </c>
      <c r="HP25" s="31">
        <v>0</v>
      </c>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row>
    <row r="26" spans="1:269" x14ac:dyDescent="0.25">
      <c r="A26" s="30" t="s">
        <v>593</v>
      </c>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v>1</v>
      </c>
      <c r="EG26" s="31">
        <v>1</v>
      </c>
      <c r="EH26" s="31">
        <v>9</v>
      </c>
      <c r="EI26" s="31">
        <v>0</v>
      </c>
      <c r="EJ26" s="31">
        <v>0</v>
      </c>
      <c r="EK26" s="31">
        <v>0</v>
      </c>
      <c r="EL26" s="31">
        <v>0</v>
      </c>
      <c r="EM26" s="31">
        <v>0</v>
      </c>
      <c r="EN26" s="31">
        <v>0</v>
      </c>
      <c r="EO26" s="31">
        <v>0</v>
      </c>
      <c r="EP26" s="31">
        <v>0</v>
      </c>
      <c r="EQ26" s="31"/>
      <c r="ER26" s="31">
        <v>0</v>
      </c>
      <c r="ES26" s="31">
        <v>0</v>
      </c>
      <c r="ET26" s="31">
        <v>0</v>
      </c>
      <c r="EU26" s="31">
        <v>0</v>
      </c>
      <c r="EV26" s="31">
        <v>0</v>
      </c>
      <c r="EW26" s="31">
        <v>0</v>
      </c>
      <c r="EX26" s="31">
        <v>0</v>
      </c>
      <c r="EY26" s="31">
        <v>0</v>
      </c>
      <c r="EZ26" s="31">
        <v>0</v>
      </c>
      <c r="FA26" s="31">
        <v>0</v>
      </c>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v>1</v>
      </c>
      <c r="GV26" s="31">
        <v>1</v>
      </c>
      <c r="GW26" s="31">
        <v>9</v>
      </c>
      <c r="GX26" s="31">
        <v>0</v>
      </c>
      <c r="GY26" s="31">
        <v>0</v>
      </c>
      <c r="GZ26" s="31">
        <v>0</v>
      </c>
      <c r="HA26" s="31">
        <v>0</v>
      </c>
      <c r="HB26" s="31">
        <v>0</v>
      </c>
      <c r="HC26" s="31">
        <v>0</v>
      </c>
      <c r="HD26" s="31">
        <v>0</v>
      </c>
      <c r="HE26" s="31">
        <v>0</v>
      </c>
      <c r="HF26" s="31"/>
      <c r="HG26" s="31">
        <v>0</v>
      </c>
      <c r="HH26" s="31">
        <v>0</v>
      </c>
      <c r="HI26" s="31">
        <v>0</v>
      </c>
      <c r="HJ26" s="31">
        <v>0</v>
      </c>
      <c r="HK26" s="31">
        <v>0</v>
      </c>
      <c r="HL26" s="31">
        <v>0</v>
      </c>
      <c r="HM26" s="31">
        <v>0</v>
      </c>
      <c r="HN26" s="31">
        <v>0</v>
      </c>
      <c r="HO26" s="31">
        <v>0</v>
      </c>
      <c r="HP26" s="31">
        <v>0</v>
      </c>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row>
    <row r="27" spans="1:269" x14ac:dyDescent="0.25">
      <c r="A27" s="30" t="s">
        <v>594</v>
      </c>
      <c r="B27" s="31">
        <v>1</v>
      </c>
      <c r="C27" s="31">
        <v>1</v>
      </c>
      <c r="D27" s="31">
        <v>7</v>
      </c>
      <c r="E27" s="31">
        <v>2.2000000000000002</v>
      </c>
      <c r="F27" s="31">
        <v>0</v>
      </c>
      <c r="G27" s="31">
        <v>0</v>
      </c>
      <c r="H27" s="31">
        <v>1</v>
      </c>
      <c r="I27" s="31">
        <v>0</v>
      </c>
      <c r="J27" s="31">
        <v>0</v>
      </c>
      <c r="K27" s="31">
        <v>0</v>
      </c>
      <c r="L27" s="31">
        <v>0</v>
      </c>
      <c r="M27" s="31"/>
      <c r="N27" s="31">
        <v>0</v>
      </c>
      <c r="O27" s="31">
        <v>0</v>
      </c>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v>1</v>
      </c>
      <c r="BR27" s="31">
        <v>1</v>
      </c>
      <c r="BS27" s="31">
        <v>7</v>
      </c>
      <c r="BT27" s="31">
        <v>5</v>
      </c>
      <c r="BU27" s="31">
        <v>0</v>
      </c>
      <c r="BV27" s="31">
        <v>0</v>
      </c>
      <c r="BW27" s="31">
        <v>1</v>
      </c>
      <c r="BX27" s="31">
        <v>1</v>
      </c>
      <c r="BY27" s="31">
        <v>0</v>
      </c>
      <c r="BZ27" s="31">
        <v>0</v>
      </c>
      <c r="CA27" s="31">
        <v>0</v>
      </c>
      <c r="CB27" s="31"/>
      <c r="CC27" s="31">
        <v>0</v>
      </c>
      <c r="CD27" s="31">
        <v>0</v>
      </c>
      <c r="CE27" s="31">
        <v>0</v>
      </c>
      <c r="CF27" s="31">
        <v>0</v>
      </c>
      <c r="CG27" s="31">
        <v>0</v>
      </c>
      <c r="CH27" s="31">
        <v>0</v>
      </c>
      <c r="CI27" s="31">
        <v>0</v>
      </c>
      <c r="CJ27" s="31">
        <v>0</v>
      </c>
      <c r="CK27" s="31">
        <v>0</v>
      </c>
      <c r="CL27" s="31">
        <v>0</v>
      </c>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v>1</v>
      </c>
      <c r="EG27" s="31">
        <v>1</v>
      </c>
      <c r="EH27" s="31">
        <v>7</v>
      </c>
      <c r="EI27" s="31">
        <v>5</v>
      </c>
      <c r="EJ27" s="31">
        <v>0</v>
      </c>
      <c r="EK27" s="31">
        <v>0</v>
      </c>
      <c r="EL27" s="31">
        <v>1</v>
      </c>
      <c r="EM27" s="31">
        <v>1</v>
      </c>
      <c r="EN27" s="31">
        <v>0</v>
      </c>
      <c r="EO27" s="31">
        <v>0</v>
      </c>
      <c r="EP27" s="31">
        <v>0</v>
      </c>
      <c r="EQ27" s="31"/>
      <c r="ER27" s="31">
        <v>0</v>
      </c>
      <c r="ES27" s="31">
        <v>0</v>
      </c>
      <c r="ET27" s="31">
        <v>0</v>
      </c>
      <c r="EU27" s="31">
        <v>0</v>
      </c>
      <c r="EV27" s="31">
        <v>0</v>
      </c>
      <c r="EW27" s="31">
        <v>0</v>
      </c>
      <c r="EX27" s="31">
        <v>0</v>
      </c>
      <c r="EY27" s="31">
        <v>0</v>
      </c>
      <c r="EZ27" s="31">
        <v>0</v>
      </c>
      <c r="FA27" s="31">
        <v>0</v>
      </c>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v>3</v>
      </c>
      <c r="GV27" s="31">
        <v>3</v>
      </c>
      <c r="GW27" s="31">
        <v>21</v>
      </c>
      <c r="GX27" s="31">
        <v>12.2</v>
      </c>
      <c r="GY27" s="31">
        <v>0</v>
      </c>
      <c r="GZ27" s="31">
        <v>0</v>
      </c>
      <c r="HA27" s="31">
        <v>3</v>
      </c>
      <c r="HB27" s="31">
        <v>2</v>
      </c>
      <c r="HC27" s="31">
        <v>0</v>
      </c>
      <c r="HD27" s="31">
        <v>0</v>
      </c>
      <c r="HE27" s="31">
        <v>0</v>
      </c>
      <c r="HF27" s="31"/>
      <c r="HG27" s="31">
        <v>0</v>
      </c>
      <c r="HH27" s="31">
        <v>0</v>
      </c>
      <c r="HI27" s="31">
        <v>0</v>
      </c>
      <c r="HJ27" s="31">
        <v>0</v>
      </c>
      <c r="HK27" s="31">
        <v>0</v>
      </c>
      <c r="HL27" s="31">
        <v>0</v>
      </c>
      <c r="HM27" s="31">
        <v>0</v>
      </c>
      <c r="HN27" s="31">
        <v>0</v>
      </c>
      <c r="HO27" s="31">
        <v>0</v>
      </c>
      <c r="HP27" s="31">
        <v>0</v>
      </c>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row>
    <row r="28" spans="1:269" x14ac:dyDescent="0.25">
      <c r="A28" s="30" t="s">
        <v>596</v>
      </c>
      <c r="B28" s="31">
        <v>1</v>
      </c>
      <c r="C28" s="31">
        <v>1</v>
      </c>
      <c r="D28" s="31">
        <v>3</v>
      </c>
      <c r="E28" s="31">
        <v>3.7</v>
      </c>
      <c r="F28" s="31">
        <v>0</v>
      </c>
      <c r="G28" s="31">
        <v>1</v>
      </c>
      <c r="H28" s="31">
        <v>1</v>
      </c>
      <c r="I28" s="31">
        <v>0</v>
      </c>
      <c r="J28" s="31">
        <v>0</v>
      </c>
      <c r="K28" s="31">
        <v>0</v>
      </c>
      <c r="L28" s="31">
        <v>0</v>
      </c>
      <c r="M28" s="31"/>
      <c r="N28" s="31">
        <v>0</v>
      </c>
      <c r="O28" s="31">
        <v>0</v>
      </c>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v>1</v>
      </c>
      <c r="BR28" s="31">
        <v>1</v>
      </c>
      <c r="BS28" s="31">
        <v>3</v>
      </c>
      <c r="BT28" s="31">
        <v>3.7</v>
      </c>
      <c r="BU28" s="31">
        <v>0</v>
      </c>
      <c r="BV28" s="31">
        <v>1</v>
      </c>
      <c r="BW28" s="31">
        <v>1</v>
      </c>
      <c r="BX28" s="31">
        <v>0</v>
      </c>
      <c r="BY28" s="31">
        <v>0</v>
      </c>
      <c r="BZ28" s="31">
        <v>0</v>
      </c>
      <c r="CA28" s="31">
        <v>0</v>
      </c>
      <c r="CB28" s="31"/>
      <c r="CC28" s="31">
        <v>0</v>
      </c>
      <c r="CD28" s="31">
        <v>0</v>
      </c>
      <c r="CE28" s="31">
        <v>0</v>
      </c>
      <c r="CF28" s="31">
        <v>0</v>
      </c>
      <c r="CG28" s="31">
        <v>0</v>
      </c>
      <c r="CH28" s="31">
        <v>0</v>
      </c>
      <c r="CI28" s="31">
        <v>0</v>
      </c>
      <c r="CJ28" s="31">
        <v>0</v>
      </c>
      <c r="CK28" s="31">
        <v>0</v>
      </c>
      <c r="CL28" s="31">
        <v>0</v>
      </c>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v>1</v>
      </c>
      <c r="EG28" s="31">
        <v>1</v>
      </c>
      <c r="EH28" s="31">
        <v>3</v>
      </c>
      <c r="EI28" s="31">
        <v>3.7</v>
      </c>
      <c r="EJ28" s="31">
        <v>0</v>
      </c>
      <c r="EK28" s="31">
        <v>1</v>
      </c>
      <c r="EL28" s="31">
        <v>1</v>
      </c>
      <c r="EM28" s="31">
        <v>0</v>
      </c>
      <c r="EN28" s="31">
        <v>0</v>
      </c>
      <c r="EO28" s="31">
        <v>0</v>
      </c>
      <c r="EP28" s="31">
        <v>0</v>
      </c>
      <c r="EQ28" s="31"/>
      <c r="ER28" s="31">
        <v>0</v>
      </c>
      <c r="ES28" s="31">
        <v>0</v>
      </c>
      <c r="ET28" s="31">
        <v>0</v>
      </c>
      <c r="EU28" s="31">
        <v>0</v>
      </c>
      <c r="EV28" s="31">
        <v>0</v>
      </c>
      <c r="EW28" s="31">
        <v>0</v>
      </c>
      <c r="EX28" s="31">
        <v>0</v>
      </c>
      <c r="EY28" s="31">
        <v>0</v>
      </c>
      <c r="EZ28" s="31">
        <v>0</v>
      </c>
      <c r="FA28" s="31">
        <v>0</v>
      </c>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v>3</v>
      </c>
      <c r="GV28" s="31">
        <v>3</v>
      </c>
      <c r="GW28" s="31">
        <v>9</v>
      </c>
      <c r="GX28" s="31">
        <v>11.100000000000001</v>
      </c>
      <c r="GY28" s="31">
        <v>0</v>
      </c>
      <c r="GZ28" s="31">
        <v>3</v>
      </c>
      <c r="HA28" s="31">
        <v>3</v>
      </c>
      <c r="HB28" s="31">
        <v>0</v>
      </c>
      <c r="HC28" s="31">
        <v>0</v>
      </c>
      <c r="HD28" s="31">
        <v>0</v>
      </c>
      <c r="HE28" s="31">
        <v>0</v>
      </c>
      <c r="HF28" s="31"/>
      <c r="HG28" s="31">
        <v>0</v>
      </c>
      <c r="HH28" s="31">
        <v>0</v>
      </c>
      <c r="HI28" s="31">
        <v>0</v>
      </c>
      <c r="HJ28" s="31">
        <v>0</v>
      </c>
      <c r="HK28" s="31">
        <v>0</v>
      </c>
      <c r="HL28" s="31">
        <v>0</v>
      </c>
      <c r="HM28" s="31">
        <v>0</v>
      </c>
      <c r="HN28" s="31">
        <v>0</v>
      </c>
      <c r="HO28" s="31">
        <v>0</v>
      </c>
      <c r="HP28" s="31">
        <v>0</v>
      </c>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row>
    <row r="29" spans="1:269" x14ac:dyDescent="0.25">
      <c r="A29" s="30" t="s">
        <v>598</v>
      </c>
      <c r="B29" s="31">
        <v>1</v>
      </c>
      <c r="C29" s="31">
        <v>1</v>
      </c>
      <c r="D29" s="31">
        <v>0</v>
      </c>
      <c r="E29" s="31">
        <v>0</v>
      </c>
      <c r="F29" s="31">
        <v>0</v>
      </c>
      <c r="G29" s="31">
        <v>0</v>
      </c>
      <c r="H29" s="31">
        <v>0</v>
      </c>
      <c r="I29" s="31">
        <v>0</v>
      </c>
      <c r="J29" s="31">
        <v>0</v>
      </c>
      <c r="K29" s="31">
        <v>0</v>
      </c>
      <c r="L29" s="31">
        <v>0</v>
      </c>
      <c r="M29" s="31"/>
      <c r="N29" s="31">
        <v>0</v>
      </c>
      <c r="O29" s="31">
        <v>0</v>
      </c>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v>1</v>
      </c>
      <c r="BR29" s="31">
        <v>1</v>
      </c>
      <c r="BS29" s="31">
        <v>0</v>
      </c>
      <c r="BT29" s="31">
        <v>0</v>
      </c>
      <c r="BU29" s="31">
        <v>0</v>
      </c>
      <c r="BV29" s="31">
        <v>0</v>
      </c>
      <c r="BW29" s="31">
        <v>0</v>
      </c>
      <c r="BX29" s="31">
        <v>0</v>
      </c>
      <c r="BY29" s="31">
        <v>0</v>
      </c>
      <c r="BZ29" s="31">
        <v>0</v>
      </c>
      <c r="CA29" s="31">
        <v>0</v>
      </c>
      <c r="CB29" s="31"/>
      <c r="CC29" s="31">
        <v>0</v>
      </c>
      <c r="CD29" s="31">
        <v>0</v>
      </c>
      <c r="CE29" s="31">
        <v>0</v>
      </c>
      <c r="CF29" s="31">
        <v>0</v>
      </c>
      <c r="CG29" s="31">
        <v>0</v>
      </c>
      <c r="CH29" s="31">
        <v>0</v>
      </c>
      <c r="CI29" s="31">
        <v>0</v>
      </c>
      <c r="CJ29" s="31">
        <v>0</v>
      </c>
      <c r="CK29" s="31">
        <v>0</v>
      </c>
      <c r="CL29" s="31">
        <v>0</v>
      </c>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v>1</v>
      </c>
      <c r="EG29" s="31">
        <v>1</v>
      </c>
      <c r="EH29" s="31">
        <v>0</v>
      </c>
      <c r="EI29" s="31">
        <v>0</v>
      </c>
      <c r="EJ29" s="31">
        <v>0</v>
      </c>
      <c r="EK29" s="31">
        <v>0</v>
      </c>
      <c r="EL29" s="31">
        <v>0</v>
      </c>
      <c r="EM29" s="31">
        <v>0</v>
      </c>
      <c r="EN29" s="31">
        <v>0</v>
      </c>
      <c r="EO29" s="31">
        <v>0</v>
      </c>
      <c r="EP29" s="31">
        <v>0</v>
      </c>
      <c r="EQ29" s="31"/>
      <c r="ER29" s="31">
        <v>0</v>
      </c>
      <c r="ES29" s="31">
        <v>0</v>
      </c>
      <c r="ET29" s="31">
        <v>0</v>
      </c>
      <c r="EU29" s="31">
        <v>0</v>
      </c>
      <c r="EV29" s="31">
        <v>0</v>
      </c>
      <c r="EW29" s="31">
        <v>0</v>
      </c>
      <c r="EX29" s="31">
        <v>0</v>
      </c>
      <c r="EY29" s="31">
        <v>0</v>
      </c>
      <c r="EZ29" s="31">
        <v>0</v>
      </c>
      <c r="FA29" s="31">
        <v>0</v>
      </c>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v>3</v>
      </c>
      <c r="GV29" s="31">
        <v>3</v>
      </c>
      <c r="GW29" s="31">
        <v>0</v>
      </c>
      <c r="GX29" s="31">
        <v>0</v>
      </c>
      <c r="GY29" s="31">
        <v>0</v>
      </c>
      <c r="GZ29" s="31">
        <v>0</v>
      </c>
      <c r="HA29" s="31">
        <v>0</v>
      </c>
      <c r="HB29" s="31">
        <v>0</v>
      </c>
      <c r="HC29" s="31">
        <v>0</v>
      </c>
      <c r="HD29" s="31">
        <v>0</v>
      </c>
      <c r="HE29" s="31">
        <v>0</v>
      </c>
      <c r="HF29" s="31"/>
      <c r="HG29" s="31">
        <v>0</v>
      </c>
      <c r="HH29" s="31">
        <v>0</v>
      </c>
      <c r="HI29" s="31">
        <v>0</v>
      </c>
      <c r="HJ29" s="31">
        <v>0</v>
      </c>
      <c r="HK29" s="31">
        <v>0</v>
      </c>
      <c r="HL29" s="31">
        <v>0</v>
      </c>
      <c r="HM29" s="31">
        <v>0</v>
      </c>
      <c r="HN29" s="31">
        <v>0</v>
      </c>
      <c r="HO29" s="31">
        <v>0</v>
      </c>
      <c r="HP29" s="31">
        <v>0</v>
      </c>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row>
    <row r="30" spans="1:269" x14ac:dyDescent="0.25">
      <c r="A30" s="30" t="s">
        <v>600</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v>1</v>
      </c>
      <c r="EG30" s="31">
        <v>1</v>
      </c>
      <c r="EH30" s="31">
        <v>239</v>
      </c>
      <c r="EI30" s="31">
        <v>4.2</v>
      </c>
      <c r="EJ30" s="31">
        <v>1</v>
      </c>
      <c r="EK30" s="31">
        <v>0</v>
      </c>
      <c r="EL30" s="31">
        <v>1</v>
      </c>
      <c r="EM30" s="31">
        <v>0</v>
      </c>
      <c r="EN30" s="31">
        <v>1</v>
      </c>
      <c r="EO30" s="31">
        <v>0</v>
      </c>
      <c r="EP30" s="31">
        <v>0</v>
      </c>
      <c r="EQ30" s="31"/>
      <c r="ER30" s="31">
        <v>0</v>
      </c>
      <c r="ES30" s="31">
        <v>0</v>
      </c>
      <c r="ET30" s="31">
        <v>0</v>
      </c>
      <c r="EU30" s="31">
        <v>0</v>
      </c>
      <c r="EV30" s="31">
        <v>0</v>
      </c>
      <c r="EW30" s="31">
        <v>0</v>
      </c>
      <c r="EX30" s="31">
        <v>0</v>
      </c>
      <c r="EY30" s="31">
        <v>0</v>
      </c>
      <c r="EZ30" s="31">
        <v>0</v>
      </c>
      <c r="FA30" s="31">
        <v>0</v>
      </c>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v>1</v>
      </c>
      <c r="GV30" s="31">
        <v>1</v>
      </c>
      <c r="GW30" s="31">
        <v>239</v>
      </c>
      <c r="GX30" s="31">
        <v>4.2</v>
      </c>
      <c r="GY30" s="31">
        <v>1</v>
      </c>
      <c r="GZ30" s="31">
        <v>0</v>
      </c>
      <c r="HA30" s="31">
        <v>1</v>
      </c>
      <c r="HB30" s="31">
        <v>0</v>
      </c>
      <c r="HC30" s="31">
        <v>1</v>
      </c>
      <c r="HD30" s="31">
        <v>0</v>
      </c>
      <c r="HE30" s="31">
        <v>0</v>
      </c>
      <c r="HF30" s="31"/>
      <c r="HG30" s="31">
        <v>0</v>
      </c>
      <c r="HH30" s="31">
        <v>0</v>
      </c>
      <c r="HI30" s="31">
        <v>0</v>
      </c>
      <c r="HJ30" s="31">
        <v>0</v>
      </c>
      <c r="HK30" s="31">
        <v>0</v>
      </c>
      <c r="HL30" s="31">
        <v>0</v>
      </c>
      <c r="HM30" s="31">
        <v>0</v>
      </c>
      <c r="HN30" s="31">
        <v>0</v>
      </c>
      <c r="HO30" s="31">
        <v>0</v>
      </c>
      <c r="HP30" s="31">
        <v>0</v>
      </c>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row>
    <row r="31" spans="1:269" x14ac:dyDescent="0.25">
      <c r="A31" s="30" t="s">
        <v>602</v>
      </c>
      <c r="B31" s="31"/>
      <c r="C31" s="31">
        <v>0</v>
      </c>
      <c r="D31" s="31">
        <v>64</v>
      </c>
      <c r="E31" s="31">
        <v>1</v>
      </c>
      <c r="F31" s="31">
        <v>0</v>
      </c>
      <c r="G31" s="31">
        <v>0</v>
      </c>
      <c r="H31" s="31">
        <v>0</v>
      </c>
      <c r="I31" s="31">
        <v>0</v>
      </c>
      <c r="J31" s="31">
        <v>1</v>
      </c>
      <c r="K31" s="31">
        <v>0</v>
      </c>
      <c r="L31" s="31">
        <v>0</v>
      </c>
      <c r="M31" s="31"/>
      <c r="N31" s="31">
        <v>0</v>
      </c>
      <c r="O31" s="31">
        <v>0</v>
      </c>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v>0</v>
      </c>
      <c r="BS31" s="31">
        <v>64</v>
      </c>
      <c r="BT31" s="31">
        <v>2.8</v>
      </c>
      <c r="BU31" s="31">
        <v>0</v>
      </c>
      <c r="BV31" s="31">
        <v>0</v>
      </c>
      <c r="BW31" s="31">
        <v>0</v>
      </c>
      <c r="BX31" s="31">
        <v>0</v>
      </c>
      <c r="BY31" s="31">
        <v>1</v>
      </c>
      <c r="BZ31" s="31">
        <v>0</v>
      </c>
      <c r="CA31" s="31">
        <v>0</v>
      </c>
      <c r="CB31" s="31"/>
      <c r="CC31" s="31">
        <v>1</v>
      </c>
      <c r="CD31" s="31">
        <v>0</v>
      </c>
      <c r="CE31" s="31">
        <v>1</v>
      </c>
      <c r="CF31" s="31">
        <v>0</v>
      </c>
      <c r="CG31" s="31">
        <v>0</v>
      </c>
      <c r="CH31" s="31">
        <v>0</v>
      </c>
      <c r="CI31" s="31">
        <v>1</v>
      </c>
      <c r="CJ31" s="31">
        <v>0</v>
      </c>
      <c r="CK31" s="31">
        <v>0</v>
      </c>
      <c r="CL31" s="31">
        <v>0</v>
      </c>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v>0</v>
      </c>
      <c r="EH31" s="31">
        <v>64</v>
      </c>
      <c r="EI31" s="31">
        <v>2.8</v>
      </c>
      <c r="EJ31" s="31">
        <v>0</v>
      </c>
      <c r="EK31" s="31">
        <v>0</v>
      </c>
      <c r="EL31" s="31">
        <v>0</v>
      </c>
      <c r="EM31" s="31">
        <v>0</v>
      </c>
      <c r="EN31" s="31">
        <v>1</v>
      </c>
      <c r="EO31" s="31">
        <v>0</v>
      </c>
      <c r="EP31" s="31">
        <v>0</v>
      </c>
      <c r="EQ31" s="31"/>
      <c r="ER31" s="31">
        <v>1</v>
      </c>
      <c r="ES31" s="31">
        <v>0</v>
      </c>
      <c r="ET31" s="31">
        <v>1</v>
      </c>
      <c r="EU31" s="31">
        <v>0</v>
      </c>
      <c r="EV31" s="31">
        <v>0</v>
      </c>
      <c r="EW31" s="31">
        <v>0</v>
      </c>
      <c r="EX31" s="31">
        <v>1</v>
      </c>
      <c r="EY31" s="31">
        <v>0</v>
      </c>
      <c r="EZ31" s="31">
        <v>0</v>
      </c>
      <c r="FA31" s="31">
        <v>0</v>
      </c>
      <c r="FB31" s="31">
        <v>0</v>
      </c>
      <c r="FC31" s="31">
        <v>0</v>
      </c>
      <c r="FD31" s="31">
        <v>0</v>
      </c>
      <c r="FE31" s="31">
        <v>0</v>
      </c>
      <c r="FF31" s="31">
        <v>1</v>
      </c>
      <c r="FG31" s="31">
        <v>0</v>
      </c>
      <c r="FH31" s="31">
        <v>3</v>
      </c>
      <c r="FI31" s="31">
        <v>4</v>
      </c>
      <c r="FJ31" s="31"/>
      <c r="FK31" s="31"/>
      <c r="FL31" s="31"/>
      <c r="FM31" s="31"/>
      <c r="FN31" s="31"/>
      <c r="FO31" s="31"/>
      <c r="FP31" s="31"/>
      <c r="FQ31" s="31"/>
      <c r="FR31" s="31"/>
      <c r="FS31" s="31"/>
      <c r="FT31" s="31"/>
      <c r="FU31" s="31"/>
      <c r="FV31" s="31">
        <v>4</v>
      </c>
      <c r="FW31" s="31"/>
      <c r="FX31" s="31"/>
      <c r="FY31" s="31">
        <v>4</v>
      </c>
      <c r="FZ31" s="31">
        <v>3</v>
      </c>
      <c r="GA31" s="31">
        <v>0</v>
      </c>
      <c r="GB31" s="31">
        <v>0</v>
      </c>
      <c r="GC31" s="31">
        <v>4</v>
      </c>
      <c r="GD31" s="31"/>
      <c r="GE31" s="31"/>
      <c r="GF31" s="31"/>
      <c r="GG31" s="31"/>
      <c r="GH31" s="31"/>
      <c r="GI31" s="31"/>
      <c r="GJ31" s="31"/>
      <c r="GK31" s="31"/>
      <c r="GL31" s="31">
        <v>4</v>
      </c>
      <c r="GM31" s="31"/>
      <c r="GN31" s="31"/>
      <c r="GO31" s="31">
        <v>4</v>
      </c>
      <c r="GP31" s="31"/>
      <c r="GQ31" s="31"/>
      <c r="GR31" s="31"/>
      <c r="GS31" s="31">
        <v>4</v>
      </c>
      <c r="GT31" s="31">
        <v>4</v>
      </c>
      <c r="GU31" s="31"/>
      <c r="GV31" s="31">
        <v>0</v>
      </c>
      <c r="GW31" s="31">
        <v>192</v>
      </c>
      <c r="GX31" s="31">
        <v>6.6</v>
      </c>
      <c r="GY31" s="31">
        <v>0</v>
      </c>
      <c r="GZ31" s="31">
        <v>0</v>
      </c>
      <c r="HA31" s="31">
        <v>0</v>
      </c>
      <c r="HB31" s="31">
        <v>0</v>
      </c>
      <c r="HC31" s="31">
        <v>3</v>
      </c>
      <c r="HD31" s="31">
        <v>0</v>
      </c>
      <c r="HE31" s="31">
        <v>0</v>
      </c>
      <c r="HF31" s="31"/>
      <c r="HG31" s="31">
        <v>2</v>
      </c>
      <c r="HH31" s="31">
        <v>0</v>
      </c>
      <c r="HI31" s="31">
        <v>2</v>
      </c>
      <c r="HJ31" s="31">
        <v>0</v>
      </c>
      <c r="HK31" s="31">
        <v>0</v>
      </c>
      <c r="HL31" s="31">
        <v>0</v>
      </c>
      <c r="HM31" s="31">
        <v>2</v>
      </c>
      <c r="HN31" s="31">
        <v>0</v>
      </c>
      <c r="HO31" s="31">
        <v>0</v>
      </c>
      <c r="HP31" s="31">
        <v>0</v>
      </c>
      <c r="HQ31" s="31">
        <v>0</v>
      </c>
      <c r="HR31" s="31">
        <v>0</v>
      </c>
      <c r="HS31" s="31">
        <v>0</v>
      </c>
      <c r="HT31" s="31">
        <v>0</v>
      </c>
      <c r="HU31" s="31">
        <v>1</v>
      </c>
      <c r="HV31" s="31">
        <v>0</v>
      </c>
      <c r="HW31" s="31">
        <v>3</v>
      </c>
      <c r="HX31" s="31">
        <v>4</v>
      </c>
      <c r="HY31" s="31"/>
      <c r="HZ31" s="31"/>
      <c r="IA31" s="31"/>
      <c r="IB31" s="31"/>
      <c r="IC31" s="31"/>
      <c r="ID31" s="31"/>
      <c r="IE31" s="31"/>
      <c r="IF31" s="31"/>
      <c r="IG31" s="31"/>
      <c r="IH31" s="31"/>
      <c r="II31" s="31"/>
      <c r="IJ31" s="31"/>
      <c r="IK31" s="31">
        <v>4</v>
      </c>
      <c r="IL31" s="31"/>
      <c r="IM31" s="31"/>
      <c r="IN31" s="31">
        <v>4</v>
      </c>
      <c r="IO31" s="31">
        <v>3</v>
      </c>
      <c r="IP31" s="31">
        <v>0</v>
      </c>
      <c r="IQ31" s="31">
        <v>0</v>
      </c>
      <c r="IR31" s="31">
        <v>4</v>
      </c>
      <c r="IS31" s="31"/>
      <c r="IT31" s="31"/>
      <c r="IU31" s="31"/>
      <c r="IV31" s="31"/>
      <c r="IW31" s="31"/>
      <c r="IX31" s="31"/>
      <c r="IY31" s="31"/>
      <c r="IZ31" s="31"/>
      <c r="JA31" s="31">
        <v>4</v>
      </c>
      <c r="JB31" s="31"/>
      <c r="JC31" s="31"/>
      <c r="JD31" s="31">
        <v>4</v>
      </c>
      <c r="JE31" s="31"/>
      <c r="JF31" s="31"/>
      <c r="JG31" s="31"/>
      <c r="JH31" s="31">
        <v>4</v>
      </c>
      <c r="JI31" s="31">
        <v>4</v>
      </c>
    </row>
    <row r="32" spans="1:269" x14ac:dyDescent="0.25">
      <c r="A32" s="30" t="s">
        <v>603</v>
      </c>
      <c r="B32" s="31">
        <v>1</v>
      </c>
      <c r="C32" s="31">
        <v>1</v>
      </c>
      <c r="D32" s="31">
        <v>45</v>
      </c>
      <c r="E32" s="31">
        <v>2.5</v>
      </c>
      <c r="F32" s="31">
        <v>1</v>
      </c>
      <c r="G32" s="31">
        <v>1</v>
      </c>
      <c r="H32" s="31">
        <v>0</v>
      </c>
      <c r="I32" s="31">
        <v>0</v>
      </c>
      <c r="J32" s="31">
        <v>0</v>
      </c>
      <c r="K32" s="31">
        <v>0</v>
      </c>
      <c r="L32" s="31">
        <v>0</v>
      </c>
      <c r="M32" s="31">
        <v>0</v>
      </c>
      <c r="N32" s="31">
        <v>1</v>
      </c>
      <c r="O32" s="31">
        <v>0</v>
      </c>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v>1</v>
      </c>
      <c r="BR32" s="31">
        <v>1</v>
      </c>
      <c r="BS32" s="31">
        <v>45</v>
      </c>
      <c r="BT32" s="31">
        <v>7.7</v>
      </c>
      <c r="BU32" s="31">
        <v>1</v>
      </c>
      <c r="BV32" s="31">
        <v>1</v>
      </c>
      <c r="BW32" s="31">
        <v>1</v>
      </c>
      <c r="BX32" s="31">
        <v>0</v>
      </c>
      <c r="BY32" s="31">
        <v>0</v>
      </c>
      <c r="BZ32" s="31">
        <v>0</v>
      </c>
      <c r="CA32" s="31">
        <v>0</v>
      </c>
      <c r="CB32" s="31">
        <v>0</v>
      </c>
      <c r="CC32" s="31">
        <v>1</v>
      </c>
      <c r="CD32" s="31">
        <v>1</v>
      </c>
      <c r="CE32" s="31">
        <v>1</v>
      </c>
      <c r="CF32" s="31">
        <v>1</v>
      </c>
      <c r="CG32" s="31">
        <v>0</v>
      </c>
      <c r="CH32" s="31">
        <v>0</v>
      </c>
      <c r="CI32" s="31">
        <v>0</v>
      </c>
      <c r="CJ32" s="31">
        <v>0</v>
      </c>
      <c r="CK32" s="31">
        <v>0</v>
      </c>
      <c r="CL32" s="31">
        <v>0</v>
      </c>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v>1</v>
      </c>
      <c r="EG32" s="31">
        <v>1</v>
      </c>
      <c r="EH32" s="31">
        <v>45</v>
      </c>
      <c r="EI32" s="31">
        <v>7.7</v>
      </c>
      <c r="EJ32" s="31">
        <v>1</v>
      </c>
      <c r="EK32" s="31">
        <v>1</v>
      </c>
      <c r="EL32" s="31">
        <v>1</v>
      </c>
      <c r="EM32" s="31">
        <v>0</v>
      </c>
      <c r="EN32" s="31">
        <v>0</v>
      </c>
      <c r="EO32" s="31">
        <v>0</v>
      </c>
      <c r="EP32" s="31">
        <v>0</v>
      </c>
      <c r="EQ32" s="31">
        <v>0</v>
      </c>
      <c r="ER32" s="31">
        <v>1</v>
      </c>
      <c r="ES32" s="31">
        <v>1</v>
      </c>
      <c r="ET32" s="31">
        <v>1</v>
      </c>
      <c r="EU32" s="31">
        <v>1</v>
      </c>
      <c r="EV32" s="31">
        <v>0</v>
      </c>
      <c r="EW32" s="31">
        <v>0</v>
      </c>
      <c r="EX32" s="31">
        <v>0</v>
      </c>
      <c r="EY32" s="31">
        <v>0</v>
      </c>
      <c r="EZ32" s="31">
        <v>0</v>
      </c>
      <c r="FA32" s="31">
        <v>0</v>
      </c>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v>3</v>
      </c>
      <c r="GV32" s="31">
        <v>3</v>
      </c>
      <c r="GW32" s="31">
        <v>135</v>
      </c>
      <c r="GX32" s="31">
        <v>17.899999999999999</v>
      </c>
      <c r="GY32" s="31">
        <v>3</v>
      </c>
      <c r="GZ32" s="31">
        <v>3</v>
      </c>
      <c r="HA32" s="31">
        <v>2</v>
      </c>
      <c r="HB32" s="31">
        <v>0</v>
      </c>
      <c r="HC32" s="31">
        <v>0</v>
      </c>
      <c r="HD32" s="31">
        <v>0</v>
      </c>
      <c r="HE32" s="31">
        <v>0</v>
      </c>
      <c r="HF32" s="31">
        <v>0</v>
      </c>
      <c r="HG32" s="31">
        <v>3</v>
      </c>
      <c r="HH32" s="31">
        <v>2</v>
      </c>
      <c r="HI32" s="31">
        <v>2</v>
      </c>
      <c r="HJ32" s="31">
        <v>2</v>
      </c>
      <c r="HK32" s="31">
        <v>0</v>
      </c>
      <c r="HL32" s="31">
        <v>0</v>
      </c>
      <c r="HM32" s="31">
        <v>0</v>
      </c>
      <c r="HN32" s="31">
        <v>0</v>
      </c>
      <c r="HO32" s="31">
        <v>0</v>
      </c>
      <c r="HP32" s="31">
        <v>0</v>
      </c>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row>
    <row r="33" spans="1:269" x14ac:dyDescent="0.25">
      <c r="A33" s="30" t="s">
        <v>605</v>
      </c>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v>1</v>
      </c>
      <c r="BR33" s="31">
        <v>1</v>
      </c>
      <c r="BS33" s="31">
        <v>8</v>
      </c>
      <c r="BT33" s="31">
        <v>0</v>
      </c>
      <c r="BU33" s="31">
        <v>0</v>
      </c>
      <c r="BV33" s="31">
        <v>0</v>
      </c>
      <c r="BW33" s="31">
        <v>0</v>
      </c>
      <c r="BX33" s="31">
        <v>0</v>
      </c>
      <c r="BY33" s="31">
        <v>0</v>
      </c>
      <c r="BZ33" s="31">
        <v>0</v>
      </c>
      <c r="CA33" s="31">
        <v>0</v>
      </c>
      <c r="CB33" s="31"/>
      <c r="CC33" s="31">
        <v>0</v>
      </c>
      <c r="CD33" s="31">
        <v>0</v>
      </c>
      <c r="CE33" s="31">
        <v>0</v>
      </c>
      <c r="CF33" s="31">
        <v>0</v>
      </c>
      <c r="CG33" s="31">
        <v>0</v>
      </c>
      <c r="CH33" s="31">
        <v>0</v>
      </c>
      <c r="CI33" s="31">
        <v>0</v>
      </c>
      <c r="CJ33" s="31">
        <v>0</v>
      </c>
      <c r="CK33" s="31">
        <v>0</v>
      </c>
      <c r="CL33" s="31">
        <v>0</v>
      </c>
      <c r="CM33" s="31">
        <v>0</v>
      </c>
      <c r="CN33" s="31">
        <v>0</v>
      </c>
      <c r="CO33" s="31">
        <v>0</v>
      </c>
      <c r="CP33" s="31">
        <v>0</v>
      </c>
      <c r="CQ33" s="31">
        <v>0</v>
      </c>
      <c r="CR33" s="31">
        <v>0</v>
      </c>
      <c r="CS33" s="31">
        <v>3</v>
      </c>
      <c r="CT33" s="31">
        <v>3</v>
      </c>
      <c r="CU33" s="31"/>
      <c r="CV33" s="31"/>
      <c r="CW33" s="31"/>
      <c r="CX33" s="31"/>
      <c r="CY33" s="31"/>
      <c r="CZ33" s="31"/>
      <c r="DA33" s="31"/>
      <c r="DB33" s="31"/>
      <c r="DC33" s="31"/>
      <c r="DD33" s="31"/>
      <c r="DE33" s="31"/>
      <c r="DF33" s="31"/>
      <c r="DG33" s="31">
        <v>3</v>
      </c>
      <c r="DH33" s="31"/>
      <c r="DI33" s="31"/>
      <c r="DJ33" s="31">
        <v>3</v>
      </c>
      <c r="DK33" s="31">
        <v>1</v>
      </c>
      <c r="DL33" s="31">
        <v>0</v>
      </c>
      <c r="DM33" s="31">
        <v>0</v>
      </c>
      <c r="DN33" s="31">
        <v>0</v>
      </c>
      <c r="DO33" s="31"/>
      <c r="DP33" s="31"/>
      <c r="DQ33" s="31"/>
      <c r="DR33" s="31"/>
      <c r="DS33" s="31"/>
      <c r="DT33" s="31"/>
      <c r="DU33" s="31"/>
      <c r="DV33" s="31"/>
      <c r="DW33" s="31">
        <v>1</v>
      </c>
      <c r="DX33" s="31">
        <v>2</v>
      </c>
      <c r="DY33" s="31"/>
      <c r="DZ33" s="31">
        <v>3</v>
      </c>
      <c r="EA33" s="31"/>
      <c r="EB33" s="31"/>
      <c r="EC33" s="31">
        <v>1</v>
      </c>
      <c r="ED33" s="31">
        <v>2</v>
      </c>
      <c r="EE33" s="31">
        <v>3</v>
      </c>
      <c r="EF33" s="31">
        <v>1</v>
      </c>
      <c r="EG33" s="31">
        <v>1</v>
      </c>
      <c r="EH33" s="31">
        <v>8</v>
      </c>
      <c r="EI33" s="31">
        <v>0</v>
      </c>
      <c r="EJ33" s="31">
        <v>0</v>
      </c>
      <c r="EK33" s="31">
        <v>0</v>
      </c>
      <c r="EL33" s="31">
        <v>0</v>
      </c>
      <c r="EM33" s="31">
        <v>0</v>
      </c>
      <c r="EN33" s="31">
        <v>0</v>
      </c>
      <c r="EO33" s="31">
        <v>0</v>
      </c>
      <c r="EP33" s="31">
        <v>0</v>
      </c>
      <c r="EQ33" s="31"/>
      <c r="ER33" s="31">
        <v>0</v>
      </c>
      <c r="ES33" s="31">
        <v>0</v>
      </c>
      <c r="ET33" s="31">
        <v>0</v>
      </c>
      <c r="EU33" s="31">
        <v>0</v>
      </c>
      <c r="EV33" s="31">
        <v>0</v>
      </c>
      <c r="EW33" s="31">
        <v>0</v>
      </c>
      <c r="EX33" s="31">
        <v>0</v>
      </c>
      <c r="EY33" s="31">
        <v>0</v>
      </c>
      <c r="EZ33" s="31">
        <v>0</v>
      </c>
      <c r="FA33" s="31">
        <v>0</v>
      </c>
      <c r="FB33" s="31">
        <v>0</v>
      </c>
      <c r="FC33" s="31">
        <v>0</v>
      </c>
      <c r="FD33" s="31">
        <v>0</v>
      </c>
      <c r="FE33" s="31">
        <v>0</v>
      </c>
      <c r="FF33" s="31">
        <v>0</v>
      </c>
      <c r="FG33" s="31">
        <v>0</v>
      </c>
      <c r="FH33" s="31">
        <v>3</v>
      </c>
      <c r="FI33" s="31">
        <v>3</v>
      </c>
      <c r="FJ33" s="31"/>
      <c r="FK33" s="31"/>
      <c r="FL33" s="31"/>
      <c r="FM33" s="31"/>
      <c r="FN33" s="31"/>
      <c r="FO33" s="31"/>
      <c r="FP33" s="31"/>
      <c r="FQ33" s="31"/>
      <c r="FR33" s="31"/>
      <c r="FS33" s="31"/>
      <c r="FT33" s="31"/>
      <c r="FU33" s="31"/>
      <c r="FV33" s="31">
        <v>3</v>
      </c>
      <c r="FW33" s="31"/>
      <c r="FX33" s="31"/>
      <c r="FY33" s="31">
        <v>3</v>
      </c>
      <c r="FZ33" s="31">
        <v>1</v>
      </c>
      <c r="GA33" s="31">
        <v>0</v>
      </c>
      <c r="GB33" s="31">
        <v>0</v>
      </c>
      <c r="GC33" s="31">
        <v>0</v>
      </c>
      <c r="GD33" s="31"/>
      <c r="GE33" s="31"/>
      <c r="GF33" s="31"/>
      <c r="GG33" s="31"/>
      <c r="GH33" s="31"/>
      <c r="GI33" s="31"/>
      <c r="GJ33" s="31"/>
      <c r="GK33" s="31"/>
      <c r="GL33" s="31">
        <v>1</v>
      </c>
      <c r="GM33" s="31">
        <v>2</v>
      </c>
      <c r="GN33" s="31"/>
      <c r="GO33" s="31">
        <v>3</v>
      </c>
      <c r="GP33" s="31"/>
      <c r="GQ33" s="31"/>
      <c r="GR33" s="31">
        <v>1</v>
      </c>
      <c r="GS33" s="31">
        <v>2</v>
      </c>
      <c r="GT33" s="31">
        <v>3</v>
      </c>
      <c r="GU33" s="31">
        <v>2</v>
      </c>
      <c r="GV33" s="31">
        <v>2</v>
      </c>
      <c r="GW33" s="31">
        <v>16</v>
      </c>
      <c r="GX33" s="31">
        <v>0</v>
      </c>
      <c r="GY33" s="31">
        <v>0</v>
      </c>
      <c r="GZ33" s="31">
        <v>0</v>
      </c>
      <c r="HA33" s="31">
        <v>0</v>
      </c>
      <c r="HB33" s="31">
        <v>0</v>
      </c>
      <c r="HC33" s="31">
        <v>0</v>
      </c>
      <c r="HD33" s="31">
        <v>0</v>
      </c>
      <c r="HE33" s="31">
        <v>0</v>
      </c>
      <c r="HF33" s="31"/>
      <c r="HG33" s="31">
        <v>0</v>
      </c>
      <c r="HH33" s="31">
        <v>0</v>
      </c>
      <c r="HI33" s="31">
        <v>0</v>
      </c>
      <c r="HJ33" s="31">
        <v>0</v>
      </c>
      <c r="HK33" s="31">
        <v>0</v>
      </c>
      <c r="HL33" s="31">
        <v>0</v>
      </c>
      <c r="HM33" s="31">
        <v>0</v>
      </c>
      <c r="HN33" s="31">
        <v>0</v>
      </c>
      <c r="HO33" s="31">
        <v>0</v>
      </c>
      <c r="HP33" s="31">
        <v>0</v>
      </c>
      <c r="HQ33" s="31">
        <v>0</v>
      </c>
      <c r="HR33" s="31">
        <v>0</v>
      </c>
      <c r="HS33" s="31">
        <v>0</v>
      </c>
      <c r="HT33" s="31">
        <v>0</v>
      </c>
      <c r="HU33" s="31">
        <v>0</v>
      </c>
      <c r="HV33" s="31">
        <v>0</v>
      </c>
      <c r="HW33" s="31">
        <v>6</v>
      </c>
      <c r="HX33" s="31">
        <v>6</v>
      </c>
      <c r="HY33" s="31"/>
      <c r="HZ33" s="31"/>
      <c r="IA33" s="31"/>
      <c r="IB33" s="31"/>
      <c r="IC33" s="31"/>
      <c r="ID33" s="31"/>
      <c r="IE33" s="31"/>
      <c r="IF33" s="31"/>
      <c r="IG33" s="31"/>
      <c r="IH33" s="31"/>
      <c r="II33" s="31"/>
      <c r="IJ33" s="31"/>
      <c r="IK33" s="31">
        <v>6</v>
      </c>
      <c r="IL33" s="31"/>
      <c r="IM33" s="31"/>
      <c r="IN33" s="31">
        <v>6</v>
      </c>
      <c r="IO33" s="31">
        <v>2</v>
      </c>
      <c r="IP33" s="31">
        <v>0</v>
      </c>
      <c r="IQ33" s="31">
        <v>0</v>
      </c>
      <c r="IR33" s="31">
        <v>0</v>
      </c>
      <c r="IS33" s="31"/>
      <c r="IT33" s="31"/>
      <c r="IU33" s="31"/>
      <c r="IV33" s="31"/>
      <c r="IW33" s="31"/>
      <c r="IX33" s="31"/>
      <c r="IY33" s="31"/>
      <c r="IZ33" s="31"/>
      <c r="JA33" s="31">
        <v>2</v>
      </c>
      <c r="JB33" s="31">
        <v>4</v>
      </c>
      <c r="JC33" s="31"/>
      <c r="JD33" s="31">
        <v>6</v>
      </c>
      <c r="JE33" s="31"/>
      <c r="JF33" s="31"/>
      <c r="JG33" s="31">
        <v>2</v>
      </c>
      <c r="JH33" s="31">
        <v>4</v>
      </c>
      <c r="JI33" s="31">
        <v>6</v>
      </c>
    </row>
    <row r="34" spans="1:269" x14ac:dyDescent="0.25">
      <c r="A34" s="30" t="s">
        <v>607</v>
      </c>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v>1</v>
      </c>
      <c r="BR34" s="31">
        <v>1</v>
      </c>
      <c r="BS34" s="31">
        <v>75</v>
      </c>
      <c r="BT34" s="31">
        <v>1</v>
      </c>
      <c r="BU34" s="31">
        <v>0</v>
      </c>
      <c r="BV34" s="31">
        <v>0</v>
      </c>
      <c r="BW34" s="31">
        <v>0</v>
      </c>
      <c r="BX34" s="31">
        <v>0</v>
      </c>
      <c r="BY34" s="31">
        <v>1</v>
      </c>
      <c r="BZ34" s="31">
        <v>0</v>
      </c>
      <c r="CA34" s="31">
        <v>0</v>
      </c>
      <c r="CB34" s="31"/>
      <c r="CC34" s="31">
        <v>0</v>
      </c>
      <c r="CD34" s="31">
        <v>0</v>
      </c>
      <c r="CE34" s="31">
        <v>0</v>
      </c>
      <c r="CF34" s="31">
        <v>0</v>
      </c>
      <c r="CG34" s="31">
        <v>0</v>
      </c>
      <c r="CH34" s="31">
        <v>0</v>
      </c>
      <c r="CI34" s="31">
        <v>0</v>
      </c>
      <c r="CJ34" s="31">
        <v>0</v>
      </c>
      <c r="CK34" s="31">
        <v>0</v>
      </c>
      <c r="CL34" s="31">
        <v>0</v>
      </c>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v>1</v>
      </c>
      <c r="EG34" s="31">
        <v>1</v>
      </c>
      <c r="EH34" s="31">
        <v>75</v>
      </c>
      <c r="EI34" s="31">
        <v>1</v>
      </c>
      <c r="EJ34" s="31">
        <v>0</v>
      </c>
      <c r="EK34" s="31">
        <v>0</v>
      </c>
      <c r="EL34" s="31">
        <v>0</v>
      </c>
      <c r="EM34" s="31">
        <v>0</v>
      </c>
      <c r="EN34" s="31">
        <v>1</v>
      </c>
      <c r="EO34" s="31">
        <v>0</v>
      </c>
      <c r="EP34" s="31">
        <v>0</v>
      </c>
      <c r="EQ34" s="31"/>
      <c r="ER34" s="31">
        <v>0</v>
      </c>
      <c r="ES34" s="31">
        <v>0</v>
      </c>
      <c r="ET34" s="31">
        <v>0</v>
      </c>
      <c r="EU34" s="31">
        <v>0</v>
      </c>
      <c r="EV34" s="31">
        <v>0</v>
      </c>
      <c r="EW34" s="31">
        <v>0</v>
      </c>
      <c r="EX34" s="31">
        <v>0</v>
      </c>
      <c r="EY34" s="31">
        <v>0</v>
      </c>
      <c r="EZ34" s="31">
        <v>0</v>
      </c>
      <c r="FA34" s="31">
        <v>0</v>
      </c>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v>2</v>
      </c>
      <c r="GV34" s="31">
        <v>2</v>
      </c>
      <c r="GW34" s="31">
        <v>150</v>
      </c>
      <c r="GX34" s="31">
        <v>2</v>
      </c>
      <c r="GY34" s="31">
        <v>0</v>
      </c>
      <c r="GZ34" s="31">
        <v>0</v>
      </c>
      <c r="HA34" s="31">
        <v>0</v>
      </c>
      <c r="HB34" s="31">
        <v>0</v>
      </c>
      <c r="HC34" s="31">
        <v>2</v>
      </c>
      <c r="HD34" s="31">
        <v>0</v>
      </c>
      <c r="HE34" s="31">
        <v>0</v>
      </c>
      <c r="HF34" s="31"/>
      <c r="HG34" s="31">
        <v>0</v>
      </c>
      <c r="HH34" s="31">
        <v>0</v>
      </c>
      <c r="HI34" s="31">
        <v>0</v>
      </c>
      <c r="HJ34" s="31">
        <v>0</v>
      </c>
      <c r="HK34" s="31">
        <v>0</v>
      </c>
      <c r="HL34" s="31">
        <v>0</v>
      </c>
      <c r="HM34" s="31">
        <v>0</v>
      </c>
      <c r="HN34" s="31">
        <v>0</v>
      </c>
      <c r="HO34" s="31">
        <v>0</v>
      </c>
      <c r="HP34" s="31">
        <v>0</v>
      </c>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row>
    <row r="35" spans="1:269" x14ac:dyDescent="0.25">
      <c r="A35" s="30" t="s">
        <v>608</v>
      </c>
      <c r="B35" s="31"/>
      <c r="C35" s="31">
        <v>0</v>
      </c>
      <c r="D35" s="31">
        <v>8</v>
      </c>
      <c r="E35" s="31">
        <v>1.5</v>
      </c>
      <c r="F35" s="31">
        <v>0</v>
      </c>
      <c r="G35" s="31">
        <v>0</v>
      </c>
      <c r="H35" s="31">
        <v>0</v>
      </c>
      <c r="I35" s="31">
        <v>0</v>
      </c>
      <c r="J35" s="31">
        <v>1</v>
      </c>
      <c r="K35" s="31">
        <v>1</v>
      </c>
      <c r="L35" s="31">
        <v>0</v>
      </c>
      <c r="M35" s="31"/>
      <c r="N35" s="31">
        <v>0</v>
      </c>
      <c r="O35" s="31">
        <v>0</v>
      </c>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v>0</v>
      </c>
      <c r="BS35" s="31">
        <v>8</v>
      </c>
      <c r="BT35" s="31">
        <v>1.5</v>
      </c>
      <c r="BU35" s="31">
        <v>0</v>
      </c>
      <c r="BV35" s="31">
        <v>0</v>
      </c>
      <c r="BW35" s="31">
        <v>0</v>
      </c>
      <c r="BX35" s="31">
        <v>0</v>
      </c>
      <c r="BY35" s="31">
        <v>1</v>
      </c>
      <c r="BZ35" s="31">
        <v>1</v>
      </c>
      <c r="CA35" s="31">
        <v>0</v>
      </c>
      <c r="CB35" s="31"/>
      <c r="CC35" s="31">
        <v>0</v>
      </c>
      <c r="CD35" s="31">
        <v>0</v>
      </c>
      <c r="CE35" s="31">
        <v>0</v>
      </c>
      <c r="CF35" s="31">
        <v>0</v>
      </c>
      <c r="CG35" s="31">
        <v>0</v>
      </c>
      <c r="CH35" s="31">
        <v>0</v>
      </c>
      <c r="CI35" s="31">
        <v>0</v>
      </c>
      <c r="CJ35" s="31">
        <v>0</v>
      </c>
      <c r="CK35" s="31">
        <v>0</v>
      </c>
      <c r="CL35" s="31">
        <v>0</v>
      </c>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v>0</v>
      </c>
      <c r="EH35" s="31">
        <v>8</v>
      </c>
      <c r="EI35" s="31">
        <v>1.5</v>
      </c>
      <c r="EJ35" s="31">
        <v>0</v>
      </c>
      <c r="EK35" s="31">
        <v>0</v>
      </c>
      <c r="EL35" s="31">
        <v>0</v>
      </c>
      <c r="EM35" s="31">
        <v>0</v>
      </c>
      <c r="EN35" s="31">
        <v>1</v>
      </c>
      <c r="EO35" s="31">
        <v>1</v>
      </c>
      <c r="EP35" s="31">
        <v>0</v>
      </c>
      <c r="EQ35" s="31"/>
      <c r="ER35" s="31">
        <v>0</v>
      </c>
      <c r="ES35" s="31">
        <v>0</v>
      </c>
      <c r="ET35" s="31">
        <v>0</v>
      </c>
      <c r="EU35" s="31">
        <v>0</v>
      </c>
      <c r="EV35" s="31">
        <v>0</v>
      </c>
      <c r="EW35" s="31">
        <v>0</v>
      </c>
      <c r="EX35" s="31">
        <v>0</v>
      </c>
      <c r="EY35" s="31">
        <v>0</v>
      </c>
      <c r="EZ35" s="31">
        <v>0</v>
      </c>
      <c r="FA35" s="31">
        <v>0</v>
      </c>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v>0</v>
      </c>
      <c r="GW35" s="31">
        <v>24</v>
      </c>
      <c r="GX35" s="31">
        <v>4.5</v>
      </c>
      <c r="GY35" s="31">
        <v>0</v>
      </c>
      <c r="GZ35" s="31">
        <v>0</v>
      </c>
      <c r="HA35" s="31">
        <v>0</v>
      </c>
      <c r="HB35" s="31">
        <v>0</v>
      </c>
      <c r="HC35" s="31">
        <v>3</v>
      </c>
      <c r="HD35" s="31">
        <v>3</v>
      </c>
      <c r="HE35" s="31">
        <v>0</v>
      </c>
      <c r="HF35" s="31"/>
      <c r="HG35" s="31">
        <v>0</v>
      </c>
      <c r="HH35" s="31">
        <v>0</v>
      </c>
      <c r="HI35" s="31">
        <v>0</v>
      </c>
      <c r="HJ35" s="31">
        <v>0</v>
      </c>
      <c r="HK35" s="31">
        <v>0</v>
      </c>
      <c r="HL35" s="31">
        <v>0</v>
      </c>
      <c r="HM35" s="31">
        <v>0</v>
      </c>
      <c r="HN35" s="31">
        <v>0</v>
      </c>
      <c r="HO35" s="31">
        <v>0</v>
      </c>
      <c r="HP35" s="31">
        <v>0</v>
      </c>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row>
    <row r="36" spans="1:269" x14ac:dyDescent="0.25">
      <c r="A36" s="30" t="s">
        <v>609</v>
      </c>
      <c r="B36" s="31"/>
      <c r="C36" s="31">
        <v>0</v>
      </c>
      <c r="D36" s="31">
        <v>0</v>
      </c>
      <c r="E36" s="31">
        <v>0</v>
      </c>
      <c r="F36" s="31">
        <v>0</v>
      </c>
      <c r="G36" s="31">
        <v>0</v>
      </c>
      <c r="H36" s="31">
        <v>0</v>
      </c>
      <c r="I36" s="31">
        <v>0</v>
      </c>
      <c r="J36" s="31">
        <v>0</v>
      </c>
      <c r="K36" s="31">
        <v>0</v>
      </c>
      <c r="L36" s="31">
        <v>0</v>
      </c>
      <c r="M36" s="31"/>
      <c r="N36" s="31">
        <v>0</v>
      </c>
      <c r="O36" s="31">
        <v>0</v>
      </c>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v>0</v>
      </c>
      <c r="BS36" s="31">
        <v>0</v>
      </c>
      <c r="BT36" s="31">
        <v>0</v>
      </c>
      <c r="BU36" s="31">
        <v>0</v>
      </c>
      <c r="BV36" s="31">
        <v>0</v>
      </c>
      <c r="BW36" s="31">
        <v>0</v>
      </c>
      <c r="BX36" s="31">
        <v>0</v>
      </c>
      <c r="BY36" s="31">
        <v>0</v>
      </c>
      <c r="BZ36" s="31">
        <v>0</v>
      </c>
      <c r="CA36" s="31">
        <v>0</v>
      </c>
      <c r="CB36" s="31"/>
      <c r="CC36" s="31">
        <v>0</v>
      </c>
      <c r="CD36" s="31">
        <v>0</v>
      </c>
      <c r="CE36" s="31">
        <v>0</v>
      </c>
      <c r="CF36" s="31">
        <v>0</v>
      </c>
      <c r="CG36" s="31">
        <v>0</v>
      </c>
      <c r="CH36" s="31">
        <v>0</v>
      </c>
      <c r="CI36" s="31">
        <v>0</v>
      </c>
      <c r="CJ36" s="31">
        <v>0</v>
      </c>
      <c r="CK36" s="31">
        <v>0</v>
      </c>
      <c r="CL36" s="31">
        <v>0</v>
      </c>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v>0</v>
      </c>
      <c r="EH36" s="31">
        <v>0</v>
      </c>
      <c r="EI36" s="31">
        <v>0</v>
      </c>
      <c r="EJ36" s="31">
        <v>0</v>
      </c>
      <c r="EK36" s="31">
        <v>0</v>
      </c>
      <c r="EL36" s="31">
        <v>0</v>
      </c>
      <c r="EM36" s="31">
        <v>0</v>
      </c>
      <c r="EN36" s="31">
        <v>0</v>
      </c>
      <c r="EO36" s="31">
        <v>0</v>
      </c>
      <c r="EP36" s="31">
        <v>0</v>
      </c>
      <c r="EQ36" s="31"/>
      <c r="ER36" s="31">
        <v>0</v>
      </c>
      <c r="ES36" s="31">
        <v>0</v>
      </c>
      <c r="ET36" s="31">
        <v>0</v>
      </c>
      <c r="EU36" s="31">
        <v>0</v>
      </c>
      <c r="EV36" s="31">
        <v>0</v>
      </c>
      <c r="EW36" s="31">
        <v>0</v>
      </c>
      <c r="EX36" s="31">
        <v>0</v>
      </c>
      <c r="EY36" s="31">
        <v>0</v>
      </c>
      <c r="EZ36" s="31">
        <v>0</v>
      </c>
      <c r="FA36" s="31">
        <v>0</v>
      </c>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v>0</v>
      </c>
      <c r="GW36" s="31">
        <v>0</v>
      </c>
      <c r="GX36" s="31">
        <v>0</v>
      </c>
      <c r="GY36" s="31">
        <v>0</v>
      </c>
      <c r="GZ36" s="31">
        <v>0</v>
      </c>
      <c r="HA36" s="31">
        <v>0</v>
      </c>
      <c r="HB36" s="31">
        <v>0</v>
      </c>
      <c r="HC36" s="31">
        <v>0</v>
      </c>
      <c r="HD36" s="31">
        <v>0</v>
      </c>
      <c r="HE36" s="31">
        <v>0</v>
      </c>
      <c r="HF36" s="31"/>
      <c r="HG36" s="31">
        <v>0</v>
      </c>
      <c r="HH36" s="31">
        <v>0</v>
      </c>
      <c r="HI36" s="31">
        <v>0</v>
      </c>
      <c r="HJ36" s="31">
        <v>0</v>
      </c>
      <c r="HK36" s="31">
        <v>0</v>
      </c>
      <c r="HL36" s="31">
        <v>0</v>
      </c>
      <c r="HM36" s="31">
        <v>0</v>
      </c>
      <c r="HN36" s="31">
        <v>0</v>
      </c>
      <c r="HO36" s="31">
        <v>0</v>
      </c>
      <c r="HP36" s="31">
        <v>0</v>
      </c>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row>
    <row r="37" spans="1:269" x14ac:dyDescent="0.25">
      <c r="A37" s="30" t="s">
        <v>610</v>
      </c>
      <c r="B37" s="31">
        <v>1</v>
      </c>
      <c r="C37" s="31">
        <v>1</v>
      </c>
      <c r="D37" s="31">
        <v>9</v>
      </c>
      <c r="E37" s="31">
        <v>0</v>
      </c>
      <c r="F37" s="31">
        <v>0</v>
      </c>
      <c r="G37" s="31">
        <v>0</v>
      </c>
      <c r="H37" s="31">
        <v>0</v>
      </c>
      <c r="I37" s="31">
        <v>0</v>
      </c>
      <c r="J37" s="31">
        <v>0</v>
      </c>
      <c r="K37" s="31">
        <v>0</v>
      </c>
      <c r="L37" s="31">
        <v>0</v>
      </c>
      <c r="M37" s="31"/>
      <c r="N37" s="31">
        <v>0</v>
      </c>
      <c r="O37" s="31">
        <v>0</v>
      </c>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v>1</v>
      </c>
      <c r="BR37" s="31">
        <v>1</v>
      </c>
      <c r="BS37" s="31">
        <v>9</v>
      </c>
      <c r="BT37" s="31">
        <v>0</v>
      </c>
      <c r="BU37" s="31">
        <v>0</v>
      </c>
      <c r="BV37" s="31">
        <v>0</v>
      </c>
      <c r="BW37" s="31">
        <v>0</v>
      </c>
      <c r="BX37" s="31">
        <v>0</v>
      </c>
      <c r="BY37" s="31">
        <v>0</v>
      </c>
      <c r="BZ37" s="31">
        <v>0</v>
      </c>
      <c r="CA37" s="31">
        <v>0</v>
      </c>
      <c r="CB37" s="31"/>
      <c r="CC37" s="31">
        <v>0</v>
      </c>
      <c r="CD37" s="31">
        <v>0</v>
      </c>
      <c r="CE37" s="31">
        <v>0</v>
      </c>
      <c r="CF37" s="31">
        <v>0</v>
      </c>
      <c r="CG37" s="31">
        <v>0</v>
      </c>
      <c r="CH37" s="31">
        <v>0</v>
      </c>
      <c r="CI37" s="31">
        <v>0</v>
      </c>
      <c r="CJ37" s="31">
        <v>0</v>
      </c>
      <c r="CK37" s="31">
        <v>0</v>
      </c>
      <c r="CL37" s="31">
        <v>0</v>
      </c>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v>1</v>
      </c>
      <c r="EG37" s="31">
        <v>1</v>
      </c>
      <c r="EH37" s="31">
        <v>9</v>
      </c>
      <c r="EI37" s="31">
        <v>0</v>
      </c>
      <c r="EJ37" s="31">
        <v>0</v>
      </c>
      <c r="EK37" s="31">
        <v>0</v>
      </c>
      <c r="EL37" s="31">
        <v>0</v>
      </c>
      <c r="EM37" s="31">
        <v>0</v>
      </c>
      <c r="EN37" s="31">
        <v>0</v>
      </c>
      <c r="EO37" s="31">
        <v>0</v>
      </c>
      <c r="EP37" s="31">
        <v>0</v>
      </c>
      <c r="EQ37" s="31"/>
      <c r="ER37" s="31">
        <v>0</v>
      </c>
      <c r="ES37" s="31">
        <v>0</v>
      </c>
      <c r="ET37" s="31">
        <v>0</v>
      </c>
      <c r="EU37" s="31">
        <v>0</v>
      </c>
      <c r="EV37" s="31">
        <v>0</v>
      </c>
      <c r="EW37" s="31">
        <v>0</v>
      </c>
      <c r="EX37" s="31">
        <v>0</v>
      </c>
      <c r="EY37" s="31">
        <v>0</v>
      </c>
      <c r="EZ37" s="31">
        <v>0</v>
      </c>
      <c r="FA37" s="31">
        <v>0</v>
      </c>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v>3</v>
      </c>
      <c r="GV37" s="31">
        <v>3</v>
      </c>
      <c r="GW37" s="31">
        <v>27</v>
      </c>
      <c r="GX37" s="31">
        <v>0</v>
      </c>
      <c r="GY37" s="31">
        <v>0</v>
      </c>
      <c r="GZ37" s="31">
        <v>0</v>
      </c>
      <c r="HA37" s="31">
        <v>0</v>
      </c>
      <c r="HB37" s="31">
        <v>0</v>
      </c>
      <c r="HC37" s="31">
        <v>0</v>
      </c>
      <c r="HD37" s="31">
        <v>0</v>
      </c>
      <c r="HE37" s="31">
        <v>0</v>
      </c>
      <c r="HF37" s="31"/>
      <c r="HG37" s="31">
        <v>0</v>
      </c>
      <c r="HH37" s="31">
        <v>0</v>
      </c>
      <c r="HI37" s="31">
        <v>0</v>
      </c>
      <c r="HJ37" s="31">
        <v>0</v>
      </c>
      <c r="HK37" s="31">
        <v>0</v>
      </c>
      <c r="HL37" s="31">
        <v>0</v>
      </c>
      <c r="HM37" s="31">
        <v>0</v>
      </c>
      <c r="HN37" s="31">
        <v>0</v>
      </c>
      <c r="HO37" s="31">
        <v>0</v>
      </c>
      <c r="HP37" s="31">
        <v>0</v>
      </c>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row>
    <row r="38" spans="1:269" x14ac:dyDescent="0.25">
      <c r="A38" s="30" t="s">
        <v>611</v>
      </c>
      <c r="B38" s="31">
        <v>1</v>
      </c>
      <c r="C38" s="31">
        <v>1</v>
      </c>
      <c r="D38" s="31">
        <v>417</v>
      </c>
      <c r="E38" s="31">
        <v>0</v>
      </c>
      <c r="F38" s="31">
        <v>0</v>
      </c>
      <c r="G38" s="31">
        <v>0</v>
      </c>
      <c r="H38" s="31">
        <v>0</v>
      </c>
      <c r="I38" s="31">
        <v>0</v>
      </c>
      <c r="J38" s="31">
        <v>0</v>
      </c>
      <c r="K38" s="31">
        <v>0</v>
      </c>
      <c r="L38" s="31">
        <v>0</v>
      </c>
      <c r="M38" s="31"/>
      <c r="N38" s="31">
        <v>0</v>
      </c>
      <c r="O38" s="31">
        <v>0</v>
      </c>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v>1</v>
      </c>
      <c r="BR38" s="31">
        <v>1</v>
      </c>
      <c r="BS38" s="31">
        <v>417</v>
      </c>
      <c r="BT38" s="31">
        <v>1.2</v>
      </c>
      <c r="BU38" s="31">
        <v>0</v>
      </c>
      <c r="BV38" s="31">
        <v>0</v>
      </c>
      <c r="BW38" s="31">
        <v>0</v>
      </c>
      <c r="BX38" s="31">
        <v>0</v>
      </c>
      <c r="BY38" s="31">
        <v>0</v>
      </c>
      <c r="BZ38" s="31">
        <v>0</v>
      </c>
      <c r="CA38" s="31">
        <v>0</v>
      </c>
      <c r="CB38" s="31"/>
      <c r="CC38" s="31">
        <v>1</v>
      </c>
      <c r="CD38" s="31">
        <v>0</v>
      </c>
      <c r="CE38" s="31">
        <v>1</v>
      </c>
      <c r="CF38" s="31">
        <v>0</v>
      </c>
      <c r="CG38" s="31">
        <v>0</v>
      </c>
      <c r="CH38" s="31">
        <v>0</v>
      </c>
      <c r="CI38" s="31">
        <v>0</v>
      </c>
      <c r="CJ38" s="31">
        <v>1</v>
      </c>
      <c r="CK38" s="31">
        <v>0</v>
      </c>
      <c r="CL38" s="31">
        <v>0</v>
      </c>
      <c r="CM38" s="31">
        <v>1</v>
      </c>
      <c r="CN38" s="31">
        <v>1</v>
      </c>
      <c r="CO38" s="31">
        <v>0</v>
      </c>
      <c r="CP38" s="31">
        <v>2</v>
      </c>
      <c r="CQ38" s="31">
        <v>1</v>
      </c>
      <c r="CR38" s="31">
        <v>0</v>
      </c>
      <c r="CS38" s="31">
        <v>1</v>
      </c>
      <c r="CT38" s="31">
        <v>2</v>
      </c>
      <c r="CU38" s="31"/>
      <c r="CV38" s="31">
        <v>1</v>
      </c>
      <c r="CW38" s="31">
        <v>1</v>
      </c>
      <c r="CX38" s="31">
        <v>0</v>
      </c>
      <c r="CY38" s="31">
        <v>0</v>
      </c>
      <c r="CZ38" s="31">
        <v>0</v>
      </c>
      <c r="DA38" s="31">
        <v>0</v>
      </c>
      <c r="DB38" s="31">
        <v>0</v>
      </c>
      <c r="DC38" s="31">
        <v>0</v>
      </c>
      <c r="DD38" s="31">
        <v>1</v>
      </c>
      <c r="DE38" s="31">
        <v>1</v>
      </c>
      <c r="DF38" s="31">
        <v>0</v>
      </c>
      <c r="DG38" s="31">
        <v>3</v>
      </c>
      <c r="DH38" s="31"/>
      <c r="DI38" s="31"/>
      <c r="DJ38" s="31">
        <v>3</v>
      </c>
      <c r="DK38" s="31">
        <v>1</v>
      </c>
      <c r="DL38" s="31">
        <v>0</v>
      </c>
      <c r="DM38" s="31">
        <v>0</v>
      </c>
      <c r="DN38" s="31">
        <v>0</v>
      </c>
      <c r="DO38" s="31"/>
      <c r="DP38" s="31"/>
      <c r="DQ38" s="31"/>
      <c r="DR38" s="31"/>
      <c r="DS38" s="31"/>
      <c r="DT38" s="31"/>
      <c r="DU38" s="31"/>
      <c r="DV38" s="31">
        <v>2</v>
      </c>
      <c r="DW38" s="31">
        <v>1</v>
      </c>
      <c r="DX38" s="31"/>
      <c r="DY38" s="31"/>
      <c r="DZ38" s="31">
        <v>3</v>
      </c>
      <c r="EA38" s="31"/>
      <c r="EB38" s="31"/>
      <c r="EC38" s="31">
        <v>2</v>
      </c>
      <c r="ED38" s="31">
        <v>1</v>
      </c>
      <c r="EE38" s="31">
        <v>3</v>
      </c>
      <c r="EF38" s="31">
        <v>1</v>
      </c>
      <c r="EG38" s="31">
        <v>1</v>
      </c>
      <c r="EH38" s="31">
        <v>417</v>
      </c>
      <c r="EI38" s="31">
        <v>1.2</v>
      </c>
      <c r="EJ38" s="31">
        <v>0</v>
      </c>
      <c r="EK38" s="31">
        <v>0</v>
      </c>
      <c r="EL38" s="31">
        <v>0</v>
      </c>
      <c r="EM38" s="31">
        <v>0</v>
      </c>
      <c r="EN38" s="31">
        <v>0</v>
      </c>
      <c r="EO38" s="31">
        <v>0</v>
      </c>
      <c r="EP38" s="31">
        <v>0</v>
      </c>
      <c r="EQ38" s="31"/>
      <c r="ER38" s="31">
        <v>1</v>
      </c>
      <c r="ES38" s="31">
        <v>0</v>
      </c>
      <c r="ET38" s="31">
        <v>1</v>
      </c>
      <c r="EU38" s="31">
        <v>0</v>
      </c>
      <c r="EV38" s="31">
        <v>0</v>
      </c>
      <c r="EW38" s="31">
        <v>0</v>
      </c>
      <c r="EX38" s="31">
        <v>0</v>
      </c>
      <c r="EY38" s="31">
        <v>1</v>
      </c>
      <c r="EZ38" s="31">
        <v>0</v>
      </c>
      <c r="FA38" s="31">
        <v>0</v>
      </c>
      <c r="FB38" s="31">
        <v>0</v>
      </c>
      <c r="FC38" s="31">
        <v>0</v>
      </c>
      <c r="FD38" s="31">
        <v>0</v>
      </c>
      <c r="FE38" s="31">
        <v>1</v>
      </c>
      <c r="FF38" s="31">
        <v>0</v>
      </c>
      <c r="FG38" s="31">
        <v>0</v>
      </c>
      <c r="FH38" s="31">
        <v>5</v>
      </c>
      <c r="FI38" s="31">
        <v>6</v>
      </c>
      <c r="FJ38" s="31"/>
      <c r="FK38" s="31"/>
      <c r="FL38" s="31"/>
      <c r="FM38" s="31"/>
      <c r="FN38" s="31"/>
      <c r="FO38" s="31"/>
      <c r="FP38" s="31"/>
      <c r="FQ38" s="31"/>
      <c r="FR38" s="31"/>
      <c r="FS38" s="31"/>
      <c r="FT38" s="31"/>
      <c r="FU38" s="31"/>
      <c r="FV38" s="31">
        <v>6</v>
      </c>
      <c r="FW38" s="31"/>
      <c r="FX38" s="31"/>
      <c r="FY38" s="31">
        <v>5</v>
      </c>
      <c r="FZ38" s="31">
        <v>1</v>
      </c>
      <c r="GA38" s="31">
        <v>0</v>
      </c>
      <c r="GB38" s="31">
        <v>0</v>
      </c>
      <c r="GC38" s="31">
        <v>6</v>
      </c>
      <c r="GD38" s="31"/>
      <c r="GE38" s="31"/>
      <c r="GF38" s="31"/>
      <c r="GG38" s="31"/>
      <c r="GH38" s="31"/>
      <c r="GI38" s="31"/>
      <c r="GJ38" s="31"/>
      <c r="GK38" s="31">
        <v>5</v>
      </c>
      <c r="GL38" s="31">
        <v>1</v>
      </c>
      <c r="GM38" s="31"/>
      <c r="GN38" s="31"/>
      <c r="GO38" s="31">
        <v>5</v>
      </c>
      <c r="GP38" s="31"/>
      <c r="GQ38" s="31"/>
      <c r="GR38" s="31"/>
      <c r="GS38" s="31">
        <v>5</v>
      </c>
      <c r="GT38" s="31">
        <v>6</v>
      </c>
      <c r="GU38" s="31">
        <v>3</v>
      </c>
      <c r="GV38" s="31">
        <v>3</v>
      </c>
      <c r="GW38" s="31">
        <v>1251</v>
      </c>
      <c r="GX38" s="31">
        <v>2.4</v>
      </c>
      <c r="GY38" s="31">
        <v>0</v>
      </c>
      <c r="GZ38" s="31">
        <v>0</v>
      </c>
      <c r="HA38" s="31">
        <v>0</v>
      </c>
      <c r="HB38" s="31">
        <v>0</v>
      </c>
      <c r="HC38" s="31">
        <v>0</v>
      </c>
      <c r="HD38" s="31">
        <v>0</v>
      </c>
      <c r="HE38" s="31">
        <v>0</v>
      </c>
      <c r="HF38" s="31"/>
      <c r="HG38" s="31">
        <v>2</v>
      </c>
      <c r="HH38" s="31">
        <v>0</v>
      </c>
      <c r="HI38" s="31">
        <v>2</v>
      </c>
      <c r="HJ38" s="31">
        <v>0</v>
      </c>
      <c r="HK38" s="31">
        <v>0</v>
      </c>
      <c r="HL38" s="31">
        <v>0</v>
      </c>
      <c r="HM38" s="31">
        <v>0</v>
      </c>
      <c r="HN38" s="31">
        <v>2</v>
      </c>
      <c r="HO38" s="31">
        <v>0</v>
      </c>
      <c r="HP38" s="31">
        <v>0</v>
      </c>
      <c r="HQ38" s="31">
        <v>1</v>
      </c>
      <c r="HR38" s="31">
        <v>1</v>
      </c>
      <c r="HS38" s="31">
        <v>0</v>
      </c>
      <c r="HT38" s="31">
        <v>3</v>
      </c>
      <c r="HU38" s="31">
        <v>1</v>
      </c>
      <c r="HV38" s="31">
        <v>0</v>
      </c>
      <c r="HW38" s="31">
        <v>6</v>
      </c>
      <c r="HX38" s="31">
        <v>8</v>
      </c>
      <c r="HY38" s="31"/>
      <c r="HZ38" s="31">
        <v>1</v>
      </c>
      <c r="IA38" s="31">
        <v>1</v>
      </c>
      <c r="IB38" s="31">
        <v>0</v>
      </c>
      <c r="IC38" s="31">
        <v>0</v>
      </c>
      <c r="ID38" s="31">
        <v>0</v>
      </c>
      <c r="IE38" s="31">
        <v>0</v>
      </c>
      <c r="IF38" s="31">
        <v>0</v>
      </c>
      <c r="IG38" s="31">
        <v>0</v>
      </c>
      <c r="IH38" s="31">
        <v>1</v>
      </c>
      <c r="II38" s="31">
        <v>1</v>
      </c>
      <c r="IJ38" s="31">
        <v>0</v>
      </c>
      <c r="IK38" s="31">
        <v>9</v>
      </c>
      <c r="IL38" s="31"/>
      <c r="IM38" s="31"/>
      <c r="IN38" s="31">
        <v>8</v>
      </c>
      <c r="IO38" s="31">
        <v>2</v>
      </c>
      <c r="IP38" s="31">
        <v>0</v>
      </c>
      <c r="IQ38" s="31">
        <v>0</v>
      </c>
      <c r="IR38" s="31">
        <v>6</v>
      </c>
      <c r="IS38" s="31"/>
      <c r="IT38" s="31"/>
      <c r="IU38" s="31"/>
      <c r="IV38" s="31"/>
      <c r="IW38" s="31"/>
      <c r="IX38" s="31"/>
      <c r="IY38" s="31"/>
      <c r="IZ38" s="31">
        <v>7</v>
      </c>
      <c r="JA38" s="31">
        <v>2</v>
      </c>
      <c r="JB38" s="31"/>
      <c r="JC38" s="31"/>
      <c r="JD38" s="31">
        <v>8</v>
      </c>
      <c r="JE38" s="31"/>
      <c r="JF38" s="31"/>
      <c r="JG38" s="31">
        <v>2</v>
      </c>
      <c r="JH38" s="31">
        <v>6</v>
      </c>
      <c r="JI38" s="31">
        <v>9</v>
      </c>
    </row>
    <row r="39" spans="1:269" x14ac:dyDescent="0.25">
      <c r="A39" s="30" t="s">
        <v>612</v>
      </c>
      <c r="B39" s="31"/>
      <c r="C39" s="31">
        <v>0</v>
      </c>
      <c r="D39" s="31">
        <v>69</v>
      </c>
      <c r="E39" s="31">
        <v>1</v>
      </c>
      <c r="F39" s="31">
        <v>0</v>
      </c>
      <c r="G39" s="31">
        <v>0</v>
      </c>
      <c r="H39" s="31">
        <v>0</v>
      </c>
      <c r="I39" s="31">
        <v>0</v>
      </c>
      <c r="J39" s="31">
        <v>1</v>
      </c>
      <c r="K39" s="31">
        <v>0</v>
      </c>
      <c r="L39" s="31">
        <v>0</v>
      </c>
      <c r="M39" s="31"/>
      <c r="N39" s="31">
        <v>0</v>
      </c>
      <c r="O39" s="31">
        <v>0</v>
      </c>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v>0</v>
      </c>
      <c r="BS39" s="31">
        <v>69</v>
      </c>
      <c r="BT39" s="31">
        <v>2</v>
      </c>
      <c r="BU39" s="31">
        <v>0</v>
      </c>
      <c r="BV39" s="31">
        <v>0</v>
      </c>
      <c r="BW39" s="31">
        <v>0</v>
      </c>
      <c r="BX39" s="31">
        <v>0</v>
      </c>
      <c r="BY39" s="31">
        <v>1</v>
      </c>
      <c r="BZ39" s="31">
        <v>0</v>
      </c>
      <c r="CA39" s="31">
        <v>0</v>
      </c>
      <c r="CB39" s="31"/>
      <c r="CC39" s="31">
        <v>1</v>
      </c>
      <c r="CD39" s="31">
        <v>0</v>
      </c>
      <c r="CE39" s="31">
        <v>1</v>
      </c>
      <c r="CF39" s="31">
        <v>0</v>
      </c>
      <c r="CG39" s="31">
        <v>0</v>
      </c>
      <c r="CH39" s="31">
        <v>0</v>
      </c>
      <c r="CI39" s="31">
        <v>0</v>
      </c>
      <c r="CJ39" s="31">
        <v>0</v>
      </c>
      <c r="CK39" s="31">
        <v>0</v>
      </c>
      <c r="CL39" s="31">
        <v>0</v>
      </c>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v>0</v>
      </c>
      <c r="EH39" s="31">
        <v>69</v>
      </c>
      <c r="EI39" s="31">
        <v>2</v>
      </c>
      <c r="EJ39" s="31">
        <v>0</v>
      </c>
      <c r="EK39" s="31">
        <v>0</v>
      </c>
      <c r="EL39" s="31">
        <v>0</v>
      </c>
      <c r="EM39" s="31">
        <v>0</v>
      </c>
      <c r="EN39" s="31">
        <v>1</v>
      </c>
      <c r="EO39" s="31">
        <v>0</v>
      </c>
      <c r="EP39" s="31">
        <v>0</v>
      </c>
      <c r="EQ39" s="31"/>
      <c r="ER39" s="31">
        <v>1</v>
      </c>
      <c r="ES39" s="31">
        <v>0</v>
      </c>
      <c r="ET39" s="31">
        <v>1</v>
      </c>
      <c r="EU39" s="31">
        <v>0</v>
      </c>
      <c r="EV39" s="31">
        <v>0</v>
      </c>
      <c r="EW39" s="31">
        <v>0</v>
      </c>
      <c r="EX39" s="31">
        <v>0</v>
      </c>
      <c r="EY39" s="31">
        <v>0</v>
      </c>
      <c r="EZ39" s="31">
        <v>0</v>
      </c>
      <c r="FA39" s="31">
        <v>0</v>
      </c>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v>0</v>
      </c>
      <c r="GW39" s="31">
        <v>207</v>
      </c>
      <c r="GX39" s="31">
        <v>5</v>
      </c>
      <c r="GY39" s="31">
        <v>0</v>
      </c>
      <c r="GZ39" s="31">
        <v>0</v>
      </c>
      <c r="HA39" s="31">
        <v>0</v>
      </c>
      <c r="HB39" s="31">
        <v>0</v>
      </c>
      <c r="HC39" s="31">
        <v>3</v>
      </c>
      <c r="HD39" s="31">
        <v>0</v>
      </c>
      <c r="HE39" s="31">
        <v>0</v>
      </c>
      <c r="HF39" s="31"/>
      <c r="HG39" s="31">
        <v>2</v>
      </c>
      <c r="HH39" s="31">
        <v>0</v>
      </c>
      <c r="HI39" s="31">
        <v>2</v>
      </c>
      <c r="HJ39" s="31">
        <v>0</v>
      </c>
      <c r="HK39" s="31">
        <v>0</v>
      </c>
      <c r="HL39" s="31">
        <v>0</v>
      </c>
      <c r="HM39" s="31">
        <v>0</v>
      </c>
      <c r="HN39" s="31">
        <v>0</v>
      </c>
      <c r="HO39" s="31">
        <v>0</v>
      </c>
      <c r="HP39" s="31">
        <v>0</v>
      </c>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row>
    <row r="40" spans="1:269" x14ac:dyDescent="0.25">
      <c r="A40" s="30" t="s">
        <v>613</v>
      </c>
      <c r="B40" s="31"/>
      <c r="C40" s="31">
        <v>0</v>
      </c>
      <c r="D40" s="31">
        <v>90</v>
      </c>
      <c r="E40" s="31">
        <v>1</v>
      </c>
      <c r="F40" s="31">
        <v>0</v>
      </c>
      <c r="G40" s="31">
        <v>0</v>
      </c>
      <c r="H40" s="31">
        <v>0</v>
      </c>
      <c r="I40" s="31">
        <v>0</v>
      </c>
      <c r="J40" s="31">
        <v>1</v>
      </c>
      <c r="K40" s="31">
        <v>0</v>
      </c>
      <c r="L40" s="31">
        <v>0</v>
      </c>
      <c r="M40" s="31"/>
      <c r="N40" s="31">
        <v>0</v>
      </c>
      <c r="O40" s="31">
        <v>0</v>
      </c>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v>0</v>
      </c>
      <c r="BS40" s="31">
        <v>90</v>
      </c>
      <c r="BT40" s="31">
        <v>2.8</v>
      </c>
      <c r="BU40" s="31">
        <v>0</v>
      </c>
      <c r="BV40" s="31">
        <v>0</v>
      </c>
      <c r="BW40" s="31">
        <v>0</v>
      </c>
      <c r="BX40" s="31">
        <v>0</v>
      </c>
      <c r="BY40" s="31">
        <v>1</v>
      </c>
      <c r="BZ40" s="31">
        <v>0</v>
      </c>
      <c r="CA40" s="31">
        <v>0</v>
      </c>
      <c r="CB40" s="31"/>
      <c r="CC40" s="31">
        <v>1</v>
      </c>
      <c r="CD40" s="31">
        <v>0</v>
      </c>
      <c r="CE40" s="31">
        <v>1</v>
      </c>
      <c r="CF40" s="31">
        <v>0</v>
      </c>
      <c r="CG40" s="31">
        <v>0</v>
      </c>
      <c r="CH40" s="31">
        <v>0</v>
      </c>
      <c r="CI40" s="31">
        <v>1</v>
      </c>
      <c r="CJ40" s="31">
        <v>0</v>
      </c>
      <c r="CK40" s="31">
        <v>0</v>
      </c>
      <c r="CL40" s="31">
        <v>0</v>
      </c>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v>0</v>
      </c>
      <c r="EH40" s="31">
        <v>90</v>
      </c>
      <c r="EI40" s="31">
        <v>2.8</v>
      </c>
      <c r="EJ40" s="31">
        <v>0</v>
      </c>
      <c r="EK40" s="31">
        <v>0</v>
      </c>
      <c r="EL40" s="31">
        <v>0</v>
      </c>
      <c r="EM40" s="31">
        <v>0</v>
      </c>
      <c r="EN40" s="31">
        <v>1</v>
      </c>
      <c r="EO40" s="31">
        <v>0</v>
      </c>
      <c r="EP40" s="31">
        <v>0</v>
      </c>
      <c r="EQ40" s="31"/>
      <c r="ER40" s="31">
        <v>1</v>
      </c>
      <c r="ES40" s="31">
        <v>0</v>
      </c>
      <c r="ET40" s="31">
        <v>1</v>
      </c>
      <c r="EU40" s="31">
        <v>0</v>
      </c>
      <c r="EV40" s="31">
        <v>0</v>
      </c>
      <c r="EW40" s="31">
        <v>0</v>
      </c>
      <c r="EX40" s="31">
        <v>1</v>
      </c>
      <c r="EY40" s="31">
        <v>0</v>
      </c>
      <c r="EZ40" s="31">
        <v>0</v>
      </c>
      <c r="FA40" s="31">
        <v>0</v>
      </c>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v>0</v>
      </c>
      <c r="GW40" s="31">
        <v>270</v>
      </c>
      <c r="GX40" s="31">
        <v>6.6</v>
      </c>
      <c r="GY40" s="31">
        <v>0</v>
      </c>
      <c r="GZ40" s="31">
        <v>0</v>
      </c>
      <c r="HA40" s="31">
        <v>0</v>
      </c>
      <c r="HB40" s="31">
        <v>0</v>
      </c>
      <c r="HC40" s="31">
        <v>3</v>
      </c>
      <c r="HD40" s="31">
        <v>0</v>
      </c>
      <c r="HE40" s="31">
        <v>0</v>
      </c>
      <c r="HF40" s="31"/>
      <c r="HG40" s="31">
        <v>2</v>
      </c>
      <c r="HH40" s="31">
        <v>0</v>
      </c>
      <c r="HI40" s="31">
        <v>2</v>
      </c>
      <c r="HJ40" s="31">
        <v>0</v>
      </c>
      <c r="HK40" s="31">
        <v>0</v>
      </c>
      <c r="HL40" s="31">
        <v>0</v>
      </c>
      <c r="HM40" s="31">
        <v>2</v>
      </c>
      <c r="HN40" s="31">
        <v>0</v>
      </c>
      <c r="HO40" s="31">
        <v>0</v>
      </c>
      <c r="HP40" s="31">
        <v>0</v>
      </c>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row>
    <row r="41" spans="1:269" x14ac:dyDescent="0.25">
      <c r="A41" s="30" t="s">
        <v>614</v>
      </c>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v>1</v>
      </c>
      <c r="EG41" s="31">
        <v>1</v>
      </c>
      <c r="EH41" s="31">
        <v>1</v>
      </c>
      <c r="EI41" s="31">
        <v>1</v>
      </c>
      <c r="EJ41" s="31">
        <v>1</v>
      </c>
      <c r="EK41" s="31">
        <v>0</v>
      </c>
      <c r="EL41" s="31">
        <v>0</v>
      </c>
      <c r="EM41" s="31">
        <v>0</v>
      </c>
      <c r="EN41" s="31">
        <v>0</v>
      </c>
      <c r="EO41" s="31">
        <v>0</v>
      </c>
      <c r="EP41" s="31">
        <v>0</v>
      </c>
      <c r="EQ41" s="31"/>
      <c r="ER41" s="31">
        <v>0</v>
      </c>
      <c r="ES41" s="31">
        <v>0</v>
      </c>
      <c r="ET41" s="31">
        <v>0</v>
      </c>
      <c r="EU41" s="31">
        <v>0</v>
      </c>
      <c r="EV41" s="31">
        <v>0</v>
      </c>
      <c r="EW41" s="31">
        <v>0</v>
      </c>
      <c r="EX41" s="31">
        <v>0</v>
      </c>
      <c r="EY41" s="31">
        <v>0</v>
      </c>
      <c r="EZ41" s="31">
        <v>0</v>
      </c>
      <c r="FA41" s="31">
        <v>0</v>
      </c>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v>1</v>
      </c>
      <c r="GV41" s="31">
        <v>1</v>
      </c>
      <c r="GW41" s="31">
        <v>1</v>
      </c>
      <c r="GX41" s="31">
        <v>1</v>
      </c>
      <c r="GY41" s="31">
        <v>1</v>
      </c>
      <c r="GZ41" s="31">
        <v>0</v>
      </c>
      <c r="HA41" s="31">
        <v>0</v>
      </c>
      <c r="HB41" s="31">
        <v>0</v>
      </c>
      <c r="HC41" s="31">
        <v>0</v>
      </c>
      <c r="HD41" s="31">
        <v>0</v>
      </c>
      <c r="HE41" s="31">
        <v>0</v>
      </c>
      <c r="HF41" s="31"/>
      <c r="HG41" s="31">
        <v>0</v>
      </c>
      <c r="HH41" s="31">
        <v>0</v>
      </c>
      <c r="HI41" s="31">
        <v>0</v>
      </c>
      <c r="HJ41" s="31">
        <v>0</v>
      </c>
      <c r="HK41" s="31">
        <v>0</v>
      </c>
      <c r="HL41" s="31">
        <v>0</v>
      </c>
      <c r="HM41" s="31">
        <v>0</v>
      </c>
      <c r="HN41" s="31">
        <v>0</v>
      </c>
      <c r="HO41" s="31">
        <v>0</v>
      </c>
      <c r="HP41" s="31">
        <v>0</v>
      </c>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row>
    <row r="42" spans="1:269" x14ac:dyDescent="0.25">
      <c r="A42" s="30" t="s">
        <v>616</v>
      </c>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v>1</v>
      </c>
      <c r="BR42" s="31">
        <v>1</v>
      </c>
      <c r="BS42" s="31">
        <v>117</v>
      </c>
      <c r="BT42" s="31">
        <v>2.8</v>
      </c>
      <c r="BU42" s="31">
        <v>0</v>
      </c>
      <c r="BV42" s="31">
        <v>0</v>
      </c>
      <c r="BW42" s="31">
        <v>0</v>
      </c>
      <c r="BX42" s="31">
        <v>1</v>
      </c>
      <c r="BY42" s="31">
        <v>0</v>
      </c>
      <c r="BZ42" s="31">
        <v>0</v>
      </c>
      <c r="CA42" s="31">
        <v>0</v>
      </c>
      <c r="CB42" s="31"/>
      <c r="CC42" s="31">
        <v>0</v>
      </c>
      <c r="CD42" s="31">
        <v>0</v>
      </c>
      <c r="CE42" s="31">
        <v>0</v>
      </c>
      <c r="CF42" s="31">
        <v>0</v>
      </c>
      <c r="CG42" s="31">
        <v>0</v>
      </c>
      <c r="CH42" s="31">
        <v>0</v>
      </c>
      <c r="CI42" s="31">
        <v>0</v>
      </c>
      <c r="CJ42" s="31">
        <v>0</v>
      </c>
      <c r="CK42" s="31">
        <v>0</v>
      </c>
      <c r="CL42" s="31">
        <v>0</v>
      </c>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v>1</v>
      </c>
      <c r="EG42" s="31">
        <v>1</v>
      </c>
      <c r="EH42" s="31">
        <v>117</v>
      </c>
      <c r="EI42" s="31">
        <v>2.8</v>
      </c>
      <c r="EJ42" s="31">
        <v>0</v>
      </c>
      <c r="EK42" s="31">
        <v>0</v>
      </c>
      <c r="EL42" s="31">
        <v>0</v>
      </c>
      <c r="EM42" s="31">
        <v>1</v>
      </c>
      <c r="EN42" s="31">
        <v>0</v>
      </c>
      <c r="EO42" s="31">
        <v>0</v>
      </c>
      <c r="EP42" s="31">
        <v>0</v>
      </c>
      <c r="EQ42" s="31"/>
      <c r="ER42" s="31">
        <v>0</v>
      </c>
      <c r="ES42" s="31">
        <v>0</v>
      </c>
      <c r="ET42" s="31">
        <v>0</v>
      </c>
      <c r="EU42" s="31">
        <v>0</v>
      </c>
      <c r="EV42" s="31">
        <v>0</v>
      </c>
      <c r="EW42" s="31">
        <v>0</v>
      </c>
      <c r="EX42" s="31">
        <v>0</v>
      </c>
      <c r="EY42" s="31">
        <v>0</v>
      </c>
      <c r="EZ42" s="31">
        <v>0</v>
      </c>
      <c r="FA42" s="31">
        <v>0</v>
      </c>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v>2</v>
      </c>
      <c r="GV42" s="31">
        <v>2</v>
      </c>
      <c r="GW42" s="31">
        <v>234</v>
      </c>
      <c r="GX42" s="31">
        <v>5.6</v>
      </c>
      <c r="GY42" s="31">
        <v>0</v>
      </c>
      <c r="GZ42" s="31">
        <v>0</v>
      </c>
      <c r="HA42" s="31">
        <v>0</v>
      </c>
      <c r="HB42" s="31">
        <v>2</v>
      </c>
      <c r="HC42" s="31">
        <v>0</v>
      </c>
      <c r="HD42" s="31">
        <v>0</v>
      </c>
      <c r="HE42" s="31">
        <v>0</v>
      </c>
      <c r="HF42" s="31"/>
      <c r="HG42" s="31">
        <v>0</v>
      </c>
      <c r="HH42" s="31">
        <v>0</v>
      </c>
      <c r="HI42" s="31">
        <v>0</v>
      </c>
      <c r="HJ42" s="31">
        <v>0</v>
      </c>
      <c r="HK42" s="31">
        <v>0</v>
      </c>
      <c r="HL42" s="31">
        <v>0</v>
      </c>
      <c r="HM42" s="31">
        <v>0</v>
      </c>
      <c r="HN42" s="31">
        <v>0</v>
      </c>
      <c r="HO42" s="31">
        <v>0</v>
      </c>
      <c r="HP42" s="31">
        <v>0</v>
      </c>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row>
    <row r="43" spans="1:269" x14ac:dyDescent="0.25">
      <c r="A43" s="30" t="s">
        <v>618</v>
      </c>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v>1</v>
      </c>
      <c r="BR43" s="31">
        <v>1</v>
      </c>
      <c r="BS43" s="31">
        <v>16</v>
      </c>
      <c r="BT43" s="31">
        <v>3.7</v>
      </c>
      <c r="BU43" s="31">
        <v>0</v>
      </c>
      <c r="BV43" s="31">
        <v>1</v>
      </c>
      <c r="BW43" s="31">
        <v>1</v>
      </c>
      <c r="BX43" s="31">
        <v>0</v>
      </c>
      <c r="BY43" s="31">
        <v>0</v>
      </c>
      <c r="BZ43" s="31">
        <v>0</v>
      </c>
      <c r="CA43" s="31">
        <v>0</v>
      </c>
      <c r="CB43" s="31"/>
      <c r="CC43" s="31">
        <v>0</v>
      </c>
      <c r="CD43" s="31">
        <v>0</v>
      </c>
      <c r="CE43" s="31">
        <v>0</v>
      </c>
      <c r="CF43" s="31">
        <v>0</v>
      </c>
      <c r="CG43" s="31">
        <v>0</v>
      </c>
      <c r="CH43" s="31">
        <v>0</v>
      </c>
      <c r="CI43" s="31">
        <v>0</v>
      </c>
      <c r="CJ43" s="31">
        <v>0</v>
      </c>
      <c r="CK43" s="31">
        <v>0</v>
      </c>
      <c r="CL43" s="31">
        <v>0</v>
      </c>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v>1</v>
      </c>
      <c r="EG43" s="31">
        <v>1</v>
      </c>
      <c r="EH43" s="31">
        <v>16</v>
      </c>
      <c r="EI43" s="31">
        <v>3.7</v>
      </c>
      <c r="EJ43" s="31">
        <v>0</v>
      </c>
      <c r="EK43" s="31">
        <v>1</v>
      </c>
      <c r="EL43" s="31">
        <v>1</v>
      </c>
      <c r="EM43" s="31">
        <v>0</v>
      </c>
      <c r="EN43" s="31">
        <v>0</v>
      </c>
      <c r="EO43" s="31">
        <v>0</v>
      </c>
      <c r="EP43" s="31">
        <v>0</v>
      </c>
      <c r="EQ43" s="31"/>
      <c r="ER43" s="31">
        <v>0</v>
      </c>
      <c r="ES43" s="31">
        <v>0</v>
      </c>
      <c r="ET43" s="31">
        <v>0</v>
      </c>
      <c r="EU43" s="31">
        <v>0</v>
      </c>
      <c r="EV43" s="31">
        <v>0</v>
      </c>
      <c r="EW43" s="31">
        <v>0</v>
      </c>
      <c r="EX43" s="31">
        <v>0</v>
      </c>
      <c r="EY43" s="31">
        <v>0</v>
      </c>
      <c r="EZ43" s="31">
        <v>0</v>
      </c>
      <c r="FA43" s="31">
        <v>0</v>
      </c>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v>2</v>
      </c>
      <c r="GV43" s="31">
        <v>2</v>
      </c>
      <c r="GW43" s="31">
        <v>32</v>
      </c>
      <c r="GX43" s="31">
        <v>7.4</v>
      </c>
      <c r="GY43" s="31">
        <v>0</v>
      </c>
      <c r="GZ43" s="31">
        <v>2</v>
      </c>
      <c r="HA43" s="31">
        <v>2</v>
      </c>
      <c r="HB43" s="31">
        <v>0</v>
      </c>
      <c r="HC43" s="31">
        <v>0</v>
      </c>
      <c r="HD43" s="31">
        <v>0</v>
      </c>
      <c r="HE43" s="31">
        <v>0</v>
      </c>
      <c r="HF43" s="31"/>
      <c r="HG43" s="31">
        <v>0</v>
      </c>
      <c r="HH43" s="31">
        <v>0</v>
      </c>
      <c r="HI43" s="31">
        <v>0</v>
      </c>
      <c r="HJ43" s="31">
        <v>0</v>
      </c>
      <c r="HK43" s="31">
        <v>0</v>
      </c>
      <c r="HL43" s="31">
        <v>0</v>
      </c>
      <c r="HM43" s="31">
        <v>0</v>
      </c>
      <c r="HN43" s="31">
        <v>0</v>
      </c>
      <c r="HO43" s="31">
        <v>0</v>
      </c>
      <c r="HP43" s="31">
        <v>0</v>
      </c>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row>
    <row r="44" spans="1:269" x14ac:dyDescent="0.25">
      <c r="A44" s="30" t="s">
        <v>620</v>
      </c>
      <c r="B44" s="31">
        <v>1</v>
      </c>
      <c r="C44" s="31">
        <v>1</v>
      </c>
      <c r="D44" s="31">
        <v>3</v>
      </c>
      <c r="E44" s="31">
        <v>5.3</v>
      </c>
      <c r="F44" s="31">
        <v>1</v>
      </c>
      <c r="G44" s="31">
        <v>1</v>
      </c>
      <c r="H44" s="31">
        <v>0</v>
      </c>
      <c r="I44" s="31">
        <v>1</v>
      </c>
      <c r="J44" s="31">
        <v>0</v>
      </c>
      <c r="K44" s="31">
        <v>0</v>
      </c>
      <c r="L44" s="31">
        <v>0</v>
      </c>
      <c r="M44" s="31"/>
      <c r="N44" s="31">
        <v>0</v>
      </c>
      <c r="O44" s="31">
        <v>0</v>
      </c>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v>1</v>
      </c>
      <c r="BR44" s="31">
        <v>1</v>
      </c>
      <c r="BS44" s="31">
        <v>3</v>
      </c>
      <c r="BT44" s="31">
        <v>5.3</v>
      </c>
      <c r="BU44" s="31">
        <v>1</v>
      </c>
      <c r="BV44" s="31">
        <v>1</v>
      </c>
      <c r="BW44" s="31">
        <v>0</v>
      </c>
      <c r="BX44" s="31">
        <v>1</v>
      </c>
      <c r="BY44" s="31">
        <v>0</v>
      </c>
      <c r="BZ44" s="31">
        <v>0</v>
      </c>
      <c r="CA44" s="31">
        <v>0</v>
      </c>
      <c r="CB44" s="31"/>
      <c r="CC44" s="31">
        <v>0</v>
      </c>
      <c r="CD44" s="31">
        <v>0</v>
      </c>
      <c r="CE44" s="31">
        <v>0</v>
      </c>
      <c r="CF44" s="31">
        <v>0</v>
      </c>
      <c r="CG44" s="31">
        <v>0</v>
      </c>
      <c r="CH44" s="31">
        <v>0</v>
      </c>
      <c r="CI44" s="31">
        <v>0</v>
      </c>
      <c r="CJ44" s="31">
        <v>0</v>
      </c>
      <c r="CK44" s="31">
        <v>0</v>
      </c>
      <c r="CL44" s="31">
        <v>0</v>
      </c>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v>1</v>
      </c>
      <c r="EG44" s="31">
        <v>1</v>
      </c>
      <c r="EH44" s="31">
        <v>3</v>
      </c>
      <c r="EI44" s="31">
        <v>5.3</v>
      </c>
      <c r="EJ44" s="31">
        <v>1</v>
      </c>
      <c r="EK44" s="31">
        <v>1</v>
      </c>
      <c r="EL44" s="31">
        <v>0</v>
      </c>
      <c r="EM44" s="31">
        <v>1</v>
      </c>
      <c r="EN44" s="31">
        <v>0</v>
      </c>
      <c r="EO44" s="31">
        <v>0</v>
      </c>
      <c r="EP44" s="31">
        <v>0</v>
      </c>
      <c r="EQ44" s="31"/>
      <c r="ER44" s="31">
        <v>0</v>
      </c>
      <c r="ES44" s="31">
        <v>0</v>
      </c>
      <c r="ET44" s="31">
        <v>0</v>
      </c>
      <c r="EU44" s="31">
        <v>0</v>
      </c>
      <c r="EV44" s="31">
        <v>0</v>
      </c>
      <c r="EW44" s="31">
        <v>0</v>
      </c>
      <c r="EX44" s="31">
        <v>0</v>
      </c>
      <c r="EY44" s="31">
        <v>0</v>
      </c>
      <c r="EZ44" s="31">
        <v>0</v>
      </c>
      <c r="FA44" s="31">
        <v>0</v>
      </c>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v>3</v>
      </c>
      <c r="GV44" s="31">
        <v>3</v>
      </c>
      <c r="GW44" s="31">
        <v>9</v>
      </c>
      <c r="GX44" s="31">
        <v>15.899999999999999</v>
      </c>
      <c r="GY44" s="31">
        <v>3</v>
      </c>
      <c r="GZ44" s="31">
        <v>3</v>
      </c>
      <c r="HA44" s="31">
        <v>0</v>
      </c>
      <c r="HB44" s="31">
        <v>3</v>
      </c>
      <c r="HC44" s="31">
        <v>0</v>
      </c>
      <c r="HD44" s="31">
        <v>0</v>
      </c>
      <c r="HE44" s="31">
        <v>0</v>
      </c>
      <c r="HF44" s="31"/>
      <c r="HG44" s="31">
        <v>0</v>
      </c>
      <c r="HH44" s="31">
        <v>0</v>
      </c>
      <c r="HI44" s="31">
        <v>0</v>
      </c>
      <c r="HJ44" s="31">
        <v>0</v>
      </c>
      <c r="HK44" s="31">
        <v>0</v>
      </c>
      <c r="HL44" s="31">
        <v>0</v>
      </c>
      <c r="HM44" s="31">
        <v>0</v>
      </c>
      <c r="HN44" s="31">
        <v>0</v>
      </c>
      <c r="HO44" s="31">
        <v>0</v>
      </c>
      <c r="HP44" s="31">
        <v>0</v>
      </c>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row>
    <row r="45" spans="1:269" x14ac:dyDescent="0.25">
      <c r="A45" s="30" t="s">
        <v>622</v>
      </c>
      <c r="B45" s="31">
        <v>1</v>
      </c>
      <c r="C45" s="31">
        <v>1</v>
      </c>
      <c r="D45" s="31">
        <v>8</v>
      </c>
      <c r="E45" s="31">
        <v>2.5</v>
      </c>
      <c r="F45" s="31">
        <v>1</v>
      </c>
      <c r="G45" s="31">
        <v>1</v>
      </c>
      <c r="H45" s="31">
        <v>0</v>
      </c>
      <c r="I45" s="31">
        <v>0</v>
      </c>
      <c r="J45" s="31">
        <v>0</v>
      </c>
      <c r="K45" s="31">
        <v>0</v>
      </c>
      <c r="L45" s="31">
        <v>0</v>
      </c>
      <c r="M45" s="31"/>
      <c r="N45" s="31">
        <v>0</v>
      </c>
      <c r="O45" s="31">
        <v>0</v>
      </c>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v>1</v>
      </c>
      <c r="BR45" s="31">
        <v>1</v>
      </c>
      <c r="BS45" s="31">
        <v>8</v>
      </c>
      <c r="BT45" s="31">
        <v>4.7</v>
      </c>
      <c r="BU45" s="31">
        <v>1</v>
      </c>
      <c r="BV45" s="31">
        <v>1</v>
      </c>
      <c r="BW45" s="31">
        <v>1</v>
      </c>
      <c r="BX45" s="31">
        <v>0</v>
      </c>
      <c r="BY45" s="31">
        <v>0</v>
      </c>
      <c r="BZ45" s="31">
        <v>0</v>
      </c>
      <c r="CA45" s="31">
        <v>0</v>
      </c>
      <c r="CB45" s="31"/>
      <c r="CC45" s="31">
        <v>0</v>
      </c>
      <c r="CD45" s="31">
        <v>0</v>
      </c>
      <c r="CE45" s="31">
        <v>0</v>
      </c>
      <c r="CF45" s="31">
        <v>0</v>
      </c>
      <c r="CG45" s="31">
        <v>0</v>
      </c>
      <c r="CH45" s="31">
        <v>0</v>
      </c>
      <c r="CI45" s="31">
        <v>0</v>
      </c>
      <c r="CJ45" s="31">
        <v>0</v>
      </c>
      <c r="CK45" s="31">
        <v>0</v>
      </c>
      <c r="CL45" s="31">
        <v>0</v>
      </c>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v>1</v>
      </c>
      <c r="EG45" s="31">
        <v>1</v>
      </c>
      <c r="EH45" s="31">
        <v>8</v>
      </c>
      <c r="EI45" s="31">
        <v>4.7</v>
      </c>
      <c r="EJ45" s="31">
        <v>1</v>
      </c>
      <c r="EK45" s="31">
        <v>1</v>
      </c>
      <c r="EL45" s="31">
        <v>1</v>
      </c>
      <c r="EM45" s="31">
        <v>0</v>
      </c>
      <c r="EN45" s="31">
        <v>0</v>
      </c>
      <c r="EO45" s="31">
        <v>0</v>
      </c>
      <c r="EP45" s="31">
        <v>0</v>
      </c>
      <c r="EQ45" s="31"/>
      <c r="ER45" s="31">
        <v>0</v>
      </c>
      <c r="ES45" s="31">
        <v>0</v>
      </c>
      <c r="ET45" s="31">
        <v>0</v>
      </c>
      <c r="EU45" s="31">
        <v>0</v>
      </c>
      <c r="EV45" s="31">
        <v>0</v>
      </c>
      <c r="EW45" s="31">
        <v>0</v>
      </c>
      <c r="EX45" s="31">
        <v>0</v>
      </c>
      <c r="EY45" s="31">
        <v>0</v>
      </c>
      <c r="EZ45" s="31">
        <v>0</v>
      </c>
      <c r="FA45" s="31">
        <v>0</v>
      </c>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v>3</v>
      </c>
      <c r="GV45" s="31">
        <v>3</v>
      </c>
      <c r="GW45" s="31">
        <v>24</v>
      </c>
      <c r="GX45" s="31">
        <v>11.9</v>
      </c>
      <c r="GY45" s="31">
        <v>3</v>
      </c>
      <c r="GZ45" s="31">
        <v>3</v>
      </c>
      <c r="HA45" s="31">
        <v>2</v>
      </c>
      <c r="HB45" s="31">
        <v>0</v>
      </c>
      <c r="HC45" s="31">
        <v>0</v>
      </c>
      <c r="HD45" s="31">
        <v>0</v>
      </c>
      <c r="HE45" s="31">
        <v>0</v>
      </c>
      <c r="HF45" s="31"/>
      <c r="HG45" s="31">
        <v>0</v>
      </c>
      <c r="HH45" s="31">
        <v>0</v>
      </c>
      <c r="HI45" s="31">
        <v>0</v>
      </c>
      <c r="HJ45" s="31">
        <v>0</v>
      </c>
      <c r="HK45" s="31">
        <v>0</v>
      </c>
      <c r="HL45" s="31">
        <v>0</v>
      </c>
      <c r="HM45" s="31">
        <v>0</v>
      </c>
      <c r="HN45" s="31">
        <v>0</v>
      </c>
      <c r="HO45" s="31">
        <v>0</v>
      </c>
      <c r="HP45" s="31">
        <v>0</v>
      </c>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row>
    <row r="46" spans="1:269" x14ac:dyDescent="0.25">
      <c r="A46" s="30" t="s">
        <v>624</v>
      </c>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v>0</v>
      </c>
      <c r="EH46" s="31">
        <v>149</v>
      </c>
      <c r="EI46" s="31">
        <v>1.2</v>
      </c>
      <c r="EJ46" s="31">
        <v>0</v>
      </c>
      <c r="EK46" s="31">
        <v>0</v>
      </c>
      <c r="EL46" s="31">
        <v>0</v>
      </c>
      <c r="EM46" s="31">
        <v>0</v>
      </c>
      <c r="EN46" s="31">
        <v>0</v>
      </c>
      <c r="EO46" s="31">
        <v>0</v>
      </c>
      <c r="EP46" s="31">
        <v>0</v>
      </c>
      <c r="EQ46" s="31"/>
      <c r="ER46" s="31">
        <v>1</v>
      </c>
      <c r="ES46" s="31">
        <v>0</v>
      </c>
      <c r="ET46" s="31">
        <v>1</v>
      </c>
      <c r="EU46" s="31">
        <v>0</v>
      </c>
      <c r="EV46" s="31">
        <v>0</v>
      </c>
      <c r="EW46" s="31">
        <v>0</v>
      </c>
      <c r="EX46" s="31">
        <v>0</v>
      </c>
      <c r="EY46" s="31">
        <v>1</v>
      </c>
      <c r="EZ46" s="31">
        <v>0</v>
      </c>
      <c r="FA46" s="31">
        <v>0</v>
      </c>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v>0</v>
      </c>
      <c r="GW46" s="31">
        <v>149</v>
      </c>
      <c r="GX46" s="31">
        <v>1.2</v>
      </c>
      <c r="GY46" s="31">
        <v>0</v>
      </c>
      <c r="GZ46" s="31">
        <v>0</v>
      </c>
      <c r="HA46" s="31">
        <v>0</v>
      </c>
      <c r="HB46" s="31">
        <v>0</v>
      </c>
      <c r="HC46" s="31">
        <v>0</v>
      </c>
      <c r="HD46" s="31">
        <v>0</v>
      </c>
      <c r="HE46" s="31">
        <v>0</v>
      </c>
      <c r="HF46" s="31"/>
      <c r="HG46" s="31">
        <v>1</v>
      </c>
      <c r="HH46" s="31">
        <v>0</v>
      </c>
      <c r="HI46" s="31">
        <v>1</v>
      </c>
      <c r="HJ46" s="31">
        <v>0</v>
      </c>
      <c r="HK46" s="31">
        <v>0</v>
      </c>
      <c r="HL46" s="31">
        <v>0</v>
      </c>
      <c r="HM46" s="31">
        <v>0</v>
      </c>
      <c r="HN46" s="31">
        <v>1</v>
      </c>
      <c r="HO46" s="31">
        <v>0</v>
      </c>
      <c r="HP46" s="31">
        <v>0</v>
      </c>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row>
    <row r="47" spans="1:269" x14ac:dyDescent="0.25">
      <c r="A47" s="30" t="s">
        <v>625</v>
      </c>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v>0</v>
      </c>
      <c r="EH47" s="31">
        <v>6</v>
      </c>
      <c r="EI47" s="31">
        <v>0</v>
      </c>
      <c r="EJ47" s="31">
        <v>0</v>
      </c>
      <c r="EK47" s="31">
        <v>0</v>
      </c>
      <c r="EL47" s="31">
        <v>0</v>
      </c>
      <c r="EM47" s="31">
        <v>0</v>
      </c>
      <c r="EN47" s="31">
        <v>0</v>
      </c>
      <c r="EO47" s="31">
        <v>0</v>
      </c>
      <c r="EP47" s="31">
        <v>0</v>
      </c>
      <c r="EQ47" s="31"/>
      <c r="ER47" s="31">
        <v>0</v>
      </c>
      <c r="ES47" s="31">
        <v>0</v>
      </c>
      <c r="ET47" s="31">
        <v>0</v>
      </c>
      <c r="EU47" s="31">
        <v>0</v>
      </c>
      <c r="EV47" s="31">
        <v>0</v>
      </c>
      <c r="EW47" s="31">
        <v>0</v>
      </c>
      <c r="EX47" s="31">
        <v>0</v>
      </c>
      <c r="EY47" s="31">
        <v>0</v>
      </c>
      <c r="EZ47" s="31">
        <v>0</v>
      </c>
      <c r="FA47" s="31">
        <v>0</v>
      </c>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v>0</v>
      </c>
      <c r="GW47" s="31">
        <v>6</v>
      </c>
      <c r="GX47" s="31">
        <v>0</v>
      </c>
      <c r="GY47" s="31">
        <v>0</v>
      </c>
      <c r="GZ47" s="31">
        <v>0</v>
      </c>
      <c r="HA47" s="31">
        <v>0</v>
      </c>
      <c r="HB47" s="31">
        <v>0</v>
      </c>
      <c r="HC47" s="31">
        <v>0</v>
      </c>
      <c r="HD47" s="31">
        <v>0</v>
      </c>
      <c r="HE47" s="31">
        <v>0</v>
      </c>
      <c r="HF47" s="31"/>
      <c r="HG47" s="31">
        <v>0</v>
      </c>
      <c r="HH47" s="31">
        <v>0</v>
      </c>
      <c r="HI47" s="31">
        <v>0</v>
      </c>
      <c r="HJ47" s="31">
        <v>0</v>
      </c>
      <c r="HK47" s="31">
        <v>0</v>
      </c>
      <c r="HL47" s="31">
        <v>0</v>
      </c>
      <c r="HM47" s="31">
        <v>0</v>
      </c>
      <c r="HN47" s="31">
        <v>0</v>
      </c>
      <c r="HO47" s="31">
        <v>0</v>
      </c>
      <c r="HP47" s="31">
        <v>0</v>
      </c>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row>
    <row r="48" spans="1:269" x14ac:dyDescent="0.25">
      <c r="A48" s="30" t="s">
        <v>626</v>
      </c>
      <c r="B48" s="31">
        <v>1</v>
      </c>
      <c r="C48" s="31">
        <v>1</v>
      </c>
      <c r="D48" s="31">
        <v>12</v>
      </c>
      <c r="E48" s="31">
        <v>3.8</v>
      </c>
      <c r="F48" s="31">
        <v>1</v>
      </c>
      <c r="G48" s="31">
        <v>0</v>
      </c>
      <c r="H48" s="31">
        <v>0</v>
      </c>
      <c r="I48" s="31">
        <v>1</v>
      </c>
      <c r="J48" s="31">
        <v>0</v>
      </c>
      <c r="K48" s="31">
        <v>0</v>
      </c>
      <c r="L48" s="31">
        <v>0</v>
      </c>
      <c r="M48" s="31"/>
      <c r="N48" s="31">
        <v>0</v>
      </c>
      <c r="O48" s="31">
        <v>0</v>
      </c>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v>1</v>
      </c>
      <c r="BR48" s="31">
        <v>1</v>
      </c>
      <c r="BS48" s="31">
        <v>12</v>
      </c>
      <c r="BT48" s="31">
        <v>3.8</v>
      </c>
      <c r="BU48" s="31">
        <v>1</v>
      </c>
      <c r="BV48" s="31">
        <v>0</v>
      </c>
      <c r="BW48" s="31">
        <v>0</v>
      </c>
      <c r="BX48" s="31">
        <v>1</v>
      </c>
      <c r="BY48" s="31">
        <v>0</v>
      </c>
      <c r="BZ48" s="31">
        <v>0</v>
      </c>
      <c r="CA48" s="31">
        <v>0</v>
      </c>
      <c r="CB48" s="31"/>
      <c r="CC48" s="31">
        <v>0</v>
      </c>
      <c r="CD48" s="31">
        <v>0</v>
      </c>
      <c r="CE48" s="31">
        <v>0</v>
      </c>
      <c r="CF48" s="31">
        <v>0</v>
      </c>
      <c r="CG48" s="31">
        <v>0</v>
      </c>
      <c r="CH48" s="31">
        <v>0</v>
      </c>
      <c r="CI48" s="31">
        <v>0</v>
      </c>
      <c r="CJ48" s="31">
        <v>0</v>
      </c>
      <c r="CK48" s="31">
        <v>0</v>
      </c>
      <c r="CL48" s="31">
        <v>0</v>
      </c>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v>1</v>
      </c>
      <c r="EG48" s="31">
        <v>1</v>
      </c>
      <c r="EH48" s="31">
        <v>5</v>
      </c>
      <c r="EI48" s="31">
        <v>3.8</v>
      </c>
      <c r="EJ48" s="31">
        <v>1</v>
      </c>
      <c r="EK48" s="31">
        <v>0</v>
      </c>
      <c r="EL48" s="31">
        <v>0</v>
      </c>
      <c r="EM48" s="31">
        <v>1</v>
      </c>
      <c r="EN48" s="31">
        <v>0</v>
      </c>
      <c r="EO48" s="31">
        <v>0</v>
      </c>
      <c r="EP48" s="31">
        <v>0</v>
      </c>
      <c r="EQ48" s="31"/>
      <c r="ER48" s="31">
        <v>0</v>
      </c>
      <c r="ES48" s="31">
        <v>0</v>
      </c>
      <c r="ET48" s="31">
        <v>0</v>
      </c>
      <c r="EU48" s="31">
        <v>0</v>
      </c>
      <c r="EV48" s="31">
        <v>0</v>
      </c>
      <c r="EW48" s="31">
        <v>0</v>
      </c>
      <c r="EX48" s="31">
        <v>0</v>
      </c>
      <c r="EY48" s="31">
        <v>0</v>
      </c>
      <c r="EZ48" s="31">
        <v>0</v>
      </c>
      <c r="FA48" s="31">
        <v>0</v>
      </c>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v>3</v>
      </c>
      <c r="GV48" s="31">
        <v>3</v>
      </c>
      <c r="GW48" s="31">
        <v>29</v>
      </c>
      <c r="GX48" s="31">
        <v>11.399999999999999</v>
      </c>
      <c r="GY48" s="31">
        <v>3</v>
      </c>
      <c r="GZ48" s="31">
        <v>0</v>
      </c>
      <c r="HA48" s="31">
        <v>0</v>
      </c>
      <c r="HB48" s="31">
        <v>3</v>
      </c>
      <c r="HC48" s="31">
        <v>0</v>
      </c>
      <c r="HD48" s="31">
        <v>0</v>
      </c>
      <c r="HE48" s="31">
        <v>0</v>
      </c>
      <c r="HF48" s="31"/>
      <c r="HG48" s="31">
        <v>0</v>
      </c>
      <c r="HH48" s="31">
        <v>0</v>
      </c>
      <c r="HI48" s="31">
        <v>0</v>
      </c>
      <c r="HJ48" s="31">
        <v>0</v>
      </c>
      <c r="HK48" s="31">
        <v>0</v>
      </c>
      <c r="HL48" s="31">
        <v>0</v>
      </c>
      <c r="HM48" s="31">
        <v>0</v>
      </c>
      <c r="HN48" s="31">
        <v>0</v>
      </c>
      <c r="HO48" s="31">
        <v>0</v>
      </c>
      <c r="HP48" s="31">
        <v>0</v>
      </c>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row>
    <row r="49" spans="1:269" x14ac:dyDescent="0.25">
      <c r="A49" s="30" t="s">
        <v>629</v>
      </c>
      <c r="B49" s="31"/>
      <c r="C49" s="31">
        <v>0</v>
      </c>
      <c r="D49" s="31">
        <v>39</v>
      </c>
      <c r="E49" s="31">
        <v>1</v>
      </c>
      <c r="F49" s="31">
        <v>0</v>
      </c>
      <c r="G49" s="31">
        <v>0</v>
      </c>
      <c r="H49" s="31">
        <v>0</v>
      </c>
      <c r="I49" s="31">
        <v>0</v>
      </c>
      <c r="J49" s="31">
        <v>1</v>
      </c>
      <c r="K49" s="31">
        <v>0</v>
      </c>
      <c r="L49" s="31">
        <v>0</v>
      </c>
      <c r="M49" s="31">
        <v>0</v>
      </c>
      <c r="N49" s="31">
        <v>0</v>
      </c>
      <c r="O49" s="31">
        <v>0</v>
      </c>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v>0</v>
      </c>
      <c r="BS49" s="31">
        <v>39</v>
      </c>
      <c r="BT49" s="31">
        <v>1</v>
      </c>
      <c r="BU49" s="31">
        <v>0</v>
      </c>
      <c r="BV49" s="31">
        <v>0</v>
      </c>
      <c r="BW49" s="31">
        <v>0</v>
      </c>
      <c r="BX49" s="31">
        <v>0</v>
      </c>
      <c r="BY49" s="31">
        <v>1</v>
      </c>
      <c r="BZ49" s="31">
        <v>0</v>
      </c>
      <c r="CA49" s="31">
        <v>0</v>
      </c>
      <c r="CB49" s="31">
        <v>0</v>
      </c>
      <c r="CC49" s="31">
        <v>0</v>
      </c>
      <c r="CD49" s="31">
        <v>0</v>
      </c>
      <c r="CE49" s="31">
        <v>0</v>
      </c>
      <c r="CF49" s="31">
        <v>0</v>
      </c>
      <c r="CG49" s="31">
        <v>0</v>
      </c>
      <c r="CH49" s="31">
        <v>0</v>
      </c>
      <c r="CI49" s="31">
        <v>0</v>
      </c>
      <c r="CJ49" s="31">
        <v>0</v>
      </c>
      <c r="CK49" s="31">
        <v>0</v>
      </c>
      <c r="CL49" s="31">
        <v>0</v>
      </c>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v>0</v>
      </c>
      <c r="EH49" s="31">
        <v>39</v>
      </c>
      <c r="EI49" s="31">
        <v>1</v>
      </c>
      <c r="EJ49" s="31">
        <v>0</v>
      </c>
      <c r="EK49" s="31">
        <v>0</v>
      </c>
      <c r="EL49" s="31">
        <v>0</v>
      </c>
      <c r="EM49" s="31">
        <v>0</v>
      </c>
      <c r="EN49" s="31">
        <v>1</v>
      </c>
      <c r="EO49" s="31">
        <v>0</v>
      </c>
      <c r="EP49" s="31">
        <v>0</v>
      </c>
      <c r="EQ49" s="31">
        <v>0</v>
      </c>
      <c r="ER49" s="31">
        <v>0</v>
      </c>
      <c r="ES49" s="31">
        <v>0</v>
      </c>
      <c r="ET49" s="31">
        <v>0</v>
      </c>
      <c r="EU49" s="31">
        <v>0</v>
      </c>
      <c r="EV49" s="31">
        <v>0</v>
      </c>
      <c r="EW49" s="31">
        <v>0</v>
      </c>
      <c r="EX49" s="31">
        <v>0</v>
      </c>
      <c r="EY49" s="31">
        <v>0</v>
      </c>
      <c r="EZ49" s="31">
        <v>0</v>
      </c>
      <c r="FA49" s="31">
        <v>0</v>
      </c>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v>0</v>
      </c>
      <c r="GW49" s="31">
        <v>117</v>
      </c>
      <c r="GX49" s="31">
        <v>3</v>
      </c>
      <c r="GY49" s="31">
        <v>0</v>
      </c>
      <c r="GZ49" s="31">
        <v>0</v>
      </c>
      <c r="HA49" s="31">
        <v>0</v>
      </c>
      <c r="HB49" s="31">
        <v>0</v>
      </c>
      <c r="HC49" s="31">
        <v>3</v>
      </c>
      <c r="HD49" s="31">
        <v>0</v>
      </c>
      <c r="HE49" s="31">
        <v>0</v>
      </c>
      <c r="HF49" s="31">
        <v>0</v>
      </c>
      <c r="HG49" s="31">
        <v>0</v>
      </c>
      <c r="HH49" s="31">
        <v>0</v>
      </c>
      <c r="HI49" s="31">
        <v>0</v>
      </c>
      <c r="HJ49" s="31">
        <v>0</v>
      </c>
      <c r="HK49" s="31">
        <v>0</v>
      </c>
      <c r="HL49" s="31">
        <v>0</v>
      </c>
      <c r="HM49" s="31">
        <v>0</v>
      </c>
      <c r="HN49" s="31">
        <v>0</v>
      </c>
      <c r="HO49" s="31">
        <v>0</v>
      </c>
      <c r="HP49" s="31">
        <v>0</v>
      </c>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row>
    <row r="50" spans="1:269" x14ac:dyDescent="0.25">
      <c r="A50" s="30" t="s">
        <v>630</v>
      </c>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v>0</v>
      </c>
      <c r="BS50" s="31">
        <v>630</v>
      </c>
      <c r="BT50" s="31">
        <v>0</v>
      </c>
      <c r="BU50" s="31">
        <v>0</v>
      </c>
      <c r="BV50" s="31">
        <v>0</v>
      </c>
      <c r="BW50" s="31">
        <v>0</v>
      </c>
      <c r="BX50" s="31">
        <v>0</v>
      </c>
      <c r="BY50" s="31">
        <v>0</v>
      </c>
      <c r="BZ50" s="31">
        <v>0</v>
      </c>
      <c r="CA50" s="31">
        <v>0</v>
      </c>
      <c r="CB50" s="31"/>
      <c r="CC50" s="31">
        <v>0</v>
      </c>
      <c r="CD50" s="31">
        <v>0</v>
      </c>
      <c r="CE50" s="31">
        <v>0</v>
      </c>
      <c r="CF50" s="31">
        <v>0</v>
      </c>
      <c r="CG50" s="31">
        <v>0</v>
      </c>
      <c r="CH50" s="31">
        <v>0</v>
      </c>
      <c r="CI50" s="31">
        <v>0</v>
      </c>
      <c r="CJ50" s="31">
        <v>0</v>
      </c>
      <c r="CK50" s="31">
        <v>0</v>
      </c>
      <c r="CL50" s="31">
        <v>0</v>
      </c>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v>0</v>
      </c>
      <c r="EH50" s="31">
        <v>630</v>
      </c>
      <c r="EI50" s="31">
        <v>0</v>
      </c>
      <c r="EJ50" s="31">
        <v>0</v>
      </c>
      <c r="EK50" s="31">
        <v>0</v>
      </c>
      <c r="EL50" s="31">
        <v>0</v>
      </c>
      <c r="EM50" s="31">
        <v>0</v>
      </c>
      <c r="EN50" s="31">
        <v>0</v>
      </c>
      <c r="EO50" s="31">
        <v>0</v>
      </c>
      <c r="EP50" s="31">
        <v>0</v>
      </c>
      <c r="EQ50" s="31"/>
      <c r="ER50" s="31">
        <v>0</v>
      </c>
      <c r="ES50" s="31">
        <v>0</v>
      </c>
      <c r="ET50" s="31">
        <v>0</v>
      </c>
      <c r="EU50" s="31">
        <v>0</v>
      </c>
      <c r="EV50" s="31">
        <v>0</v>
      </c>
      <c r="EW50" s="31">
        <v>0</v>
      </c>
      <c r="EX50" s="31">
        <v>0</v>
      </c>
      <c r="EY50" s="31">
        <v>0</v>
      </c>
      <c r="EZ50" s="31">
        <v>0</v>
      </c>
      <c r="FA50" s="31">
        <v>0</v>
      </c>
      <c r="FB50" s="31">
        <v>0</v>
      </c>
      <c r="FC50" s="31">
        <v>0</v>
      </c>
      <c r="FD50" s="31">
        <v>0</v>
      </c>
      <c r="FE50" s="31">
        <v>0</v>
      </c>
      <c r="FF50" s="31">
        <v>0</v>
      </c>
      <c r="FG50" s="31">
        <v>0</v>
      </c>
      <c r="FH50" s="31">
        <v>4</v>
      </c>
      <c r="FI50" s="31">
        <v>3</v>
      </c>
      <c r="FJ50" s="31">
        <v>1</v>
      </c>
      <c r="FK50" s="31"/>
      <c r="FL50" s="31">
        <v>1</v>
      </c>
      <c r="FM50" s="31">
        <v>0</v>
      </c>
      <c r="FN50" s="31">
        <v>0</v>
      </c>
      <c r="FO50" s="31">
        <v>0</v>
      </c>
      <c r="FP50" s="31">
        <v>0</v>
      </c>
      <c r="FQ50" s="31">
        <v>0</v>
      </c>
      <c r="FR50" s="31">
        <v>0</v>
      </c>
      <c r="FS50" s="31">
        <v>1</v>
      </c>
      <c r="FT50" s="31">
        <v>0</v>
      </c>
      <c r="FU50" s="31">
        <v>0</v>
      </c>
      <c r="FV50" s="31">
        <v>4</v>
      </c>
      <c r="FW50" s="31"/>
      <c r="FX50" s="31"/>
      <c r="FY50" s="31">
        <v>4</v>
      </c>
      <c r="FZ50" s="31">
        <v>4</v>
      </c>
      <c r="GA50" s="31">
        <v>0</v>
      </c>
      <c r="GB50" s="31">
        <v>1</v>
      </c>
      <c r="GC50" s="31">
        <v>2</v>
      </c>
      <c r="GD50" s="31">
        <v>0</v>
      </c>
      <c r="GE50" s="31">
        <v>0</v>
      </c>
      <c r="GF50" s="31">
        <v>0</v>
      </c>
      <c r="GG50" s="31">
        <v>0</v>
      </c>
      <c r="GH50" s="31">
        <v>1</v>
      </c>
      <c r="GI50" s="31">
        <v>0</v>
      </c>
      <c r="GJ50" s="31">
        <v>0</v>
      </c>
      <c r="GK50" s="31"/>
      <c r="GL50" s="31">
        <v>3</v>
      </c>
      <c r="GM50" s="31">
        <v>1</v>
      </c>
      <c r="GN50" s="31">
        <v>1</v>
      </c>
      <c r="GO50" s="31">
        <v>2</v>
      </c>
      <c r="GP50" s="31">
        <v>1</v>
      </c>
      <c r="GQ50" s="31"/>
      <c r="GR50" s="31"/>
      <c r="GS50" s="31">
        <v>4</v>
      </c>
      <c r="GT50" s="31">
        <v>4</v>
      </c>
      <c r="GU50" s="31"/>
      <c r="GV50" s="31">
        <v>0</v>
      </c>
      <c r="GW50" s="31">
        <v>1260</v>
      </c>
      <c r="GX50" s="31">
        <v>0</v>
      </c>
      <c r="GY50" s="31">
        <v>0</v>
      </c>
      <c r="GZ50" s="31">
        <v>0</v>
      </c>
      <c r="HA50" s="31">
        <v>0</v>
      </c>
      <c r="HB50" s="31">
        <v>0</v>
      </c>
      <c r="HC50" s="31">
        <v>0</v>
      </c>
      <c r="HD50" s="31">
        <v>0</v>
      </c>
      <c r="HE50" s="31">
        <v>0</v>
      </c>
      <c r="HF50" s="31"/>
      <c r="HG50" s="31">
        <v>0</v>
      </c>
      <c r="HH50" s="31">
        <v>0</v>
      </c>
      <c r="HI50" s="31">
        <v>0</v>
      </c>
      <c r="HJ50" s="31">
        <v>0</v>
      </c>
      <c r="HK50" s="31">
        <v>0</v>
      </c>
      <c r="HL50" s="31">
        <v>0</v>
      </c>
      <c r="HM50" s="31">
        <v>0</v>
      </c>
      <c r="HN50" s="31">
        <v>0</v>
      </c>
      <c r="HO50" s="31">
        <v>0</v>
      </c>
      <c r="HP50" s="31">
        <v>0</v>
      </c>
      <c r="HQ50" s="31">
        <v>0</v>
      </c>
      <c r="HR50" s="31">
        <v>0</v>
      </c>
      <c r="HS50" s="31">
        <v>0</v>
      </c>
      <c r="HT50" s="31">
        <v>0</v>
      </c>
      <c r="HU50" s="31">
        <v>0</v>
      </c>
      <c r="HV50" s="31">
        <v>0</v>
      </c>
      <c r="HW50" s="31">
        <v>4</v>
      </c>
      <c r="HX50" s="31">
        <v>3</v>
      </c>
      <c r="HY50" s="31">
        <v>1</v>
      </c>
      <c r="HZ50" s="31"/>
      <c r="IA50" s="31">
        <v>1</v>
      </c>
      <c r="IB50" s="31">
        <v>0</v>
      </c>
      <c r="IC50" s="31">
        <v>0</v>
      </c>
      <c r="ID50" s="31">
        <v>0</v>
      </c>
      <c r="IE50" s="31">
        <v>0</v>
      </c>
      <c r="IF50" s="31">
        <v>0</v>
      </c>
      <c r="IG50" s="31">
        <v>0</v>
      </c>
      <c r="IH50" s="31">
        <v>1</v>
      </c>
      <c r="II50" s="31">
        <v>0</v>
      </c>
      <c r="IJ50" s="31">
        <v>0</v>
      </c>
      <c r="IK50" s="31">
        <v>4</v>
      </c>
      <c r="IL50" s="31"/>
      <c r="IM50" s="31"/>
      <c r="IN50" s="31">
        <v>4</v>
      </c>
      <c r="IO50" s="31">
        <v>4</v>
      </c>
      <c r="IP50" s="31">
        <v>0</v>
      </c>
      <c r="IQ50" s="31">
        <v>1</v>
      </c>
      <c r="IR50" s="31">
        <v>2</v>
      </c>
      <c r="IS50" s="31">
        <v>0</v>
      </c>
      <c r="IT50" s="31">
        <v>0</v>
      </c>
      <c r="IU50" s="31">
        <v>0</v>
      </c>
      <c r="IV50" s="31">
        <v>0</v>
      </c>
      <c r="IW50" s="31">
        <v>1</v>
      </c>
      <c r="IX50" s="31">
        <v>0</v>
      </c>
      <c r="IY50" s="31">
        <v>0</v>
      </c>
      <c r="IZ50" s="31"/>
      <c r="JA50" s="31">
        <v>3</v>
      </c>
      <c r="JB50" s="31">
        <v>1</v>
      </c>
      <c r="JC50" s="31">
        <v>1</v>
      </c>
      <c r="JD50" s="31">
        <v>2</v>
      </c>
      <c r="JE50" s="31">
        <v>1</v>
      </c>
      <c r="JF50" s="31"/>
      <c r="JG50" s="31"/>
      <c r="JH50" s="31">
        <v>4</v>
      </c>
      <c r="JI50" s="31">
        <v>4</v>
      </c>
    </row>
    <row r="51" spans="1:269" x14ac:dyDescent="0.25">
      <c r="A51" s="30" t="s">
        <v>632</v>
      </c>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v>0</v>
      </c>
      <c r="BS51" s="31">
        <v>69</v>
      </c>
      <c r="BT51" s="31">
        <v>1</v>
      </c>
      <c r="BU51" s="31">
        <v>0</v>
      </c>
      <c r="BV51" s="31">
        <v>0</v>
      </c>
      <c r="BW51" s="31">
        <v>0</v>
      </c>
      <c r="BX51" s="31">
        <v>0</v>
      </c>
      <c r="BY51" s="31">
        <v>1</v>
      </c>
      <c r="BZ51" s="31">
        <v>0</v>
      </c>
      <c r="CA51" s="31">
        <v>0</v>
      </c>
      <c r="CB51" s="31"/>
      <c r="CC51" s="31">
        <v>0</v>
      </c>
      <c r="CD51" s="31">
        <v>0</v>
      </c>
      <c r="CE51" s="31">
        <v>0</v>
      </c>
      <c r="CF51" s="31">
        <v>0</v>
      </c>
      <c r="CG51" s="31">
        <v>0</v>
      </c>
      <c r="CH51" s="31">
        <v>0</v>
      </c>
      <c r="CI51" s="31">
        <v>0</v>
      </c>
      <c r="CJ51" s="31">
        <v>0</v>
      </c>
      <c r="CK51" s="31">
        <v>0</v>
      </c>
      <c r="CL51" s="31">
        <v>0</v>
      </c>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v>0</v>
      </c>
      <c r="EH51" s="31">
        <v>69</v>
      </c>
      <c r="EI51" s="31">
        <v>1</v>
      </c>
      <c r="EJ51" s="31">
        <v>0</v>
      </c>
      <c r="EK51" s="31">
        <v>0</v>
      </c>
      <c r="EL51" s="31">
        <v>0</v>
      </c>
      <c r="EM51" s="31">
        <v>0</v>
      </c>
      <c r="EN51" s="31">
        <v>1</v>
      </c>
      <c r="EO51" s="31">
        <v>0</v>
      </c>
      <c r="EP51" s="31">
        <v>0</v>
      </c>
      <c r="EQ51" s="31"/>
      <c r="ER51" s="31">
        <v>0</v>
      </c>
      <c r="ES51" s="31">
        <v>0</v>
      </c>
      <c r="ET51" s="31">
        <v>0</v>
      </c>
      <c r="EU51" s="31">
        <v>0</v>
      </c>
      <c r="EV51" s="31">
        <v>0</v>
      </c>
      <c r="EW51" s="31">
        <v>0</v>
      </c>
      <c r="EX51" s="31">
        <v>0</v>
      </c>
      <c r="EY51" s="31">
        <v>0</v>
      </c>
      <c r="EZ51" s="31">
        <v>0</v>
      </c>
      <c r="FA51" s="31">
        <v>0</v>
      </c>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v>0</v>
      </c>
      <c r="GW51" s="31">
        <v>138</v>
      </c>
      <c r="GX51" s="31">
        <v>2</v>
      </c>
      <c r="GY51" s="31">
        <v>0</v>
      </c>
      <c r="GZ51" s="31">
        <v>0</v>
      </c>
      <c r="HA51" s="31">
        <v>0</v>
      </c>
      <c r="HB51" s="31">
        <v>0</v>
      </c>
      <c r="HC51" s="31">
        <v>2</v>
      </c>
      <c r="HD51" s="31">
        <v>0</v>
      </c>
      <c r="HE51" s="31">
        <v>0</v>
      </c>
      <c r="HF51" s="31"/>
      <c r="HG51" s="31">
        <v>0</v>
      </c>
      <c r="HH51" s="31">
        <v>0</v>
      </c>
      <c r="HI51" s="31">
        <v>0</v>
      </c>
      <c r="HJ51" s="31">
        <v>0</v>
      </c>
      <c r="HK51" s="31">
        <v>0</v>
      </c>
      <c r="HL51" s="31">
        <v>0</v>
      </c>
      <c r="HM51" s="31">
        <v>0</v>
      </c>
      <c r="HN51" s="31">
        <v>0</v>
      </c>
      <c r="HO51" s="31">
        <v>0</v>
      </c>
      <c r="HP51" s="31">
        <v>0</v>
      </c>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row>
    <row r="52" spans="1:269" x14ac:dyDescent="0.25">
      <c r="A52" s="30" t="s">
        <v>633</v>
      </c>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v>0</v>
      </c>
      <c r="EH52" s="31">
        <v>38</v>
      </c>
      <c r="EI52" s="31">
        <v>1</v>
      </c>
      <c r="EJ52" s="31">
        <v>0</v>
      </c>
      <c r="EK52" s="31">
        <v>0</v>
      </c>
      <c r="EL52" s="31">
        <v>0</v>
      </c>
      <c r="EM52" s="31">
        <v>0</v>
      </c>
      <c r="EN52" s="31">
        <v>1</v>
      </c>
      <c r="EO52" s="31">
        <v>0</v>
      </c>
      <c r="EP52" s="31">
        <v>0</v>
      </c>
      <c r="EQ52" s="31"/>
      <c r="ER52" s="31">
        <v>0</v>
      </c>
      <c r="ES52" s="31">
        <v>0</v>
      </c>
      <c r="ET52" s="31">
        <v>0</v>
      </c>
      <c r="EU52" s="31">
        <v>0</v>
      </c>
      <c r="EV52" s="31">
        <v>0</v>
      </c>
      <c r="EW52" s="31">
        <v>0</v>
      </c>
      <c r="EX52" s="31">
        <v>0</v>
      </c>
      <c r="EY52" s="31">
        <v>0</v>
      </c>
      <c r="EZ52" s="31">
        <v>0</v>
      </c>
      <c r="FA52" s="31">
        <v>0</v>
      </c>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v>0</v>
      </c>
      <c r="GW52" s="31">
        <v>38</v>
      </c>
      <c r="GX52" s="31">
        <v>1</v>
      </c>
      <c r="GY52" s="31">
        <v>0</v>
      </c>
      <c r="GZ52" s="31">
        <v>0</v>
      </c>
      <c r="HA52" s="31">
        <v>0</v>
      </c>
      <c r="HB52" s="31">
        <v>0</v>
      </c>
      <c r="HC52" s="31">
        <v>1</v>
      </c>
      <c r="HD52" s="31">
        <v>0</v>
      </c>
      <c r="HE52" s="31">
        <v>0</v>
      </c>
      <c r="HF52" s="31"/>
      <c r="HG52" s="31">
        <v>0</v>
      </c>
      <c r="HH52" s="31">
        <v>0</v>
      </c>
      <c r="HI52" s="31">
        <v>0</v>
      </c>
      <c r="HJ52" s="31">
        <v>0</v>
      </c>
      <c r="HK52" s="31">
        <v>0</v>
      </c>
      <c r="HL52" s="31">
        <v>0</v>
      </c>
      <c r="HM52" s="31">
        <v>0</v>
      </c>
      <c r="HN52" s="31">
        <v>0</v>
      </c>
      <c r="HO52" s="31">
        <v>0</v>
      </c>
      <c r="HP52" s="31">
        <v>0</v>
      </c>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row>
    <row r="53" spans="1:269" x14ac:dyDescent="0.25">
      <c r="A53" s="30" t="s">
        <v>634</v>
      </c>
      <c r="B53" s="31">
        <v>1</v>
      </c>
      <c r="C53" s="31">
        <v>1</v>
      </c>
      <c r="D53" s="31">
        <v>190</v>
      </c>
      <c r="E53" s="31">
        <v>3.8</v>
      </c>
      <c r="F53" s="31">
        <v>0</v>
      </c>
      <c r="G53" s="31">
        <v>0</v>
      </c>
      <c r="H53" s="31">
        <v>0</v>
      </c>
      <c r="I53" s="31">
        <v>1</v>
      </c>
      <c r="J53" s="31">
        <v>1</v>
      </c>
      <c r="K53" s="31">
        <v>0</v>
      </c>
      <c r="L53" s="31">
        <v>0</v>
      </c>
      <c r="M53" s="31"/>
      <c r="N53" s="31">
        <v>0</v>
      </c>
      <c r="O53" s="31">
        <v>0</v>
      </c>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v>1</v>
      </c>
      <c r="BR53" s="31">
        <v>1</v>
      </c>
      <c r="BS53" s="31">
        <v>190</v>
      </c>
      <c r="BT53" s="31">
        <v>5.7</v>
      </c>
      <c r="BU53" s="31">
        <v>1</v>
      </c>
      <c r="BV53" s="31">
        <v>0</v>
      </c>
      <c r="BW53" s="31">
        <v>0</v>
      </c>
      <c r="BX53" s="31">
        <v>0</v>
      </c>
      <c r="BY53" s="31">
        <v>1</v>
      </c>
      <c r="BZ53" s="31">
        <v>0</v>
      </c>
      <c r="CA53" s="31">
        <v>0</v>
      </c>
      <c r="CB53" s="31"/>
      <c r="CC53" s="31">
        <v>1</v>
      </c>
      <c r="CD53" s="31">
        <v>0</v>
      </c>
      <c r="CE53" s="31">
        <v>1</v>
      </c>
      <c r="CF53" s="31">
        <v>0</v>
      </c>
      <c r="CG53" s="31">
        <v>0</v>
      </c>
      <c r="CH53" s="31">
        <v>1</v>
      </c>
      <c r="CI53" s="31">
        <v>0</v>
      </c>
      <c r="CJ53" s="31">
        <v>1</v>
      </c>
      <c r="CK53" s="31">
        <v>1</v>
      </c>
      <c r="CL53" s="31">
        <v>0</v>
      </c>
      <c r="CM53" s="31">
        <v>1</v>
      </c>
      <c r="CN53" s="31">
        <v>1</v>
      </c>
      <c r="CO53" s="31">
        <v>0</v>
      </c>
      <c r="CP53" s="31">
        <v>3</v>
      </c>
      <c r="CQ53" s="31">
        <v>4</v>
      </c>
      <c r="CR53" s="31">
        <v>1</v>
      </c>
      <c r="CS53" s="31">
        <v>10</v>
      </c>
      <c r="CT53" s="31">
        <v>10</v>
      </c>
      <c r="CU53" s="31">
        <v>1</v>
      </c>
      <c r="CV53" s="31">
        <v>3</v>
      </c>
      <c r="CW53" s="31">
        <v>4</v>
      </c>
      <c r="CX53" s="31">
        <v>1</v>
      </c>
      <c r="CY53" s="31">
        <v>0</v>
      </c>
      <c r="CZ53" s="31">
        <v>0</v>
      </c>
      <c r="DA53" s="31">
        <v>0</v>
      </c>
      <c r="DB53" s="31">
        <v>0</v>
      </c>
      <c r="DC53" s="31">
        <v>0</v>
      </c>
      <c r="DD53" s="31">
        <v>3</v>
      </c>
      <c r="DE53" s="31">
        <v>3</v>
      </c>
      <c r="DF53" s="31">
        <v>0</v>
      </c>
      <c r="DG53" s="31">
        <v>14</v>
      </c>
      <c r="DH53" s="31"/>
      <c r="DI53" s="31"/>
      <c r="DJ53" s="31">
        <v>14</v>
      </c>
      <c r="DK53" s="31">
        <v>11</v>
      </c>
      <c r="DL53" s="31">
        <v>1</v>
      </c>
      <c r="DM53" s="31">
        <v>1</v>
      </c>
      <c r="DN53" s="31">
        <v>1</v>
      </c>
      <c r="DO53" s="31">
        <v>0</v>
      </c>
      <c r="DP53" s="31">
        <v>0</v>
      </c>
      <c r="DQ53" s="31">
        <v>0</v>
      </c>
      <c r="DR53" s="31">
        <v>0</v>
      </c>
      <c r="DS53" s="31">
        <v>1</v>
      </c>
      <c r="DT53" s="31">
        <v>0</v>
      </c>
      <c r="DU53" s="31">
        <v>0</v>
      </c>
      <c r="DV53" s="31">
        <v>8</v>
      </c>
      <c r="DW53" s="31">
        <v>6</v>
      </c>
      <c r="DX53" s="31"/>
      <c r="DY53" s="31">
        <v>2</v>
      </c>
      <c r="DZ53" s="31">
        <v>11</v>
      </c>
      <c r="EA53" s="31"/>
      <c r="EB53" s="31">
        <v>1</v>
      </c>
      <c r="EC53" s="31">
        <v>2</v>
      </c>
      <c r="ED53" s="31">
        <v>11</v>
      </c>
      <c r="EE53" s="31">
        <v>14</v>
      </c>
      <c r="EF53" s="31">
        <v>1</v>
      </c>
      <c r="EG53" s="31">
        <v>1</v>
      </c>
      <c r="EH53" s="31">
        <v>709</v>
      </c>
      <c r="EI53" s="31">
        <v>5.7</v>
      </c>
      <c r="EJ53" s="31">
        <v>1</v>
      </c>
      <c r="EK53" s="31">
        <v>0</v>
      </c>
      <c r="EL53" s="31">
        <v>0</v>
      </c>
      <c r="EM53" s="31">
        <v>0</v>
      </c>
      <c r="EN53" s="31">
        <v>1</v>
      </c>
      <c r="EO53" s="31">
        <v>0</v>
      </c>
      <c r="EP53" s="31">
        <v>0</v>
      </c>
      <c r="EQ53" s="31"/>
      <c r="ER53" s="31">
        <v>1</v>
      </c>
      <c r="ES53" s="31">
        <v>0</v>
      </c>
      <c r="ET53" s="31">
        <v>1</v>
      </c>
      <c r="EU53" s="31">
        <v>0</v>
      </c>
      <c r="EV53" s="31">
        <v>0</v>
      </c>
      <c r="EW53" s="31">
        <v>1</v>
      </c>
      <c r="EX53" s="31">
        <v>0</v>
      </c>
      <c r="EY53" s="31">
        <v>1</v>
      </c>
      <c r="EZ53" s="31">
        <v>1</v>
      </c>
      <c r="FA53" s="31">
        <v>0</v>
      </c>
      <c r="FB53" s="31">
        <v>0</v>
      </c>
      <c r="FC53" s="31">
        <v>0</v>
      </c>
      <c r="FD53" s="31">
        <v>0</v>
      </c>
      <c r="FE53" s="31">
        <v>3</v>
      </c>
      <c r="FF53" s="31">
        <v>2</v>
      </c>
      <c r="FG53" s="31">
        <v>0</v>
      </c>
      <c r="FH53" s="31">
        <v>6</v>
      </c>
      <c r="FI53" s="31">
        <v>9</v>
      </c>
      <c r="FJ53" s="31"/>
      <c r="FK53" s="31">
        <v>1</v>
      </c>
      <c r="FL53" s="31">
        <v>1</v>
      </c>
      <c r="FM53" s="31">
        <v>0</v>
      </c>
      <c r="FN53" s="31">
        <v>0</v>
      </c>
      <c r="FO53" s="31">
        <v>0</v>
      </c>
      <c r="FP53" s="31">
        <v>0</v>
      </c>
      <c r="FQ53" s="31">
        <v>0</v>
      </c>
      <c r="FR53" s="31">
        <v>0</v>
      </c>
      <c r="FS53" s="31">
        <v>0</v>
      </c>
      <c r="FT53" s="31">
        <v>0</v>
      </c>
      <c r="FU53" s="31">
        <v>1</v>
      </c>
      <c r="FV53" s="31">
        <v>10</v>
      </c>
      <c r="FW53" s="31"/>
      <c r="FX53" s="31"/>
      <c r="FY53" s="31">
        <v>10</v>
      </c>
      <c r="FZ53" s="31">
        <v>5</v>
      </c>
      <c r="GA53" s="31">
        <v>0</v>
      </c>
      <c r="GB53" s="31">
        <v>1</v>
      </c>
      <c r="GC53" s="31">
        <v>10</v>
      </c>
      <c r="GD53" s="31">
        <v>0</v>
      </c>
      <c r="GE53" s="31">
        <v>0</v>
      </c>
      <c r="GF53" s="31">
        <v>0</v>
      </c>
      <c r="GG53" s="31">
        <v>0</v>
      </c>
      <c r="GH53" s="31">
        <v>1</v>
      </c>
      <c r="GI53" s="31">
        <v>0</v>
      </c>
      <c r="GJ53" s="31">
        <v>0</v>
      </c>
      <c r="GK53" s="31">
        <v>3</v>
      </c>
      <c r="GL53" s="31">
        <v>5</v>
      </c>
      <c r="GM53" s="31">
        <v>2</v>
      </c>
      <c r="GN53" s="31">
        <v>2</v>
      </c>
      <c r="GO53" s="31">
        <v>5</v>
      </c>
      <c r="GP53" s="31">
        <v>2</v>
      </c>
      <c r="GQ53" s="31"/>
      <c r="GR53" s="31">
        <v>4</v>
      </c>
      <c r="GS53" s="31">
        <v>5</v>
      </c>
      <c r="GT53" s="31">
        <v>10</v>
      </c>
      <c r="GU53" s="31">
        <v>3</v>
      </c>
      <c r="GV53" s="31">
        <v>3</v>
      </c>
      <c r="GW53" s="31">
        <v>1089</v>
      </c>
      <c r="GX53" s="31">
        <v>15.2</v>
      </c>
      <c r="GY53" s="31">
        <v>2</v>
      </c>
      <c r="GZ53" s="31">
        <v>0</v>
      </c>
      <c r="HA53" s="31">
        <v>0</v>
      </c>
      <c r="HB53" s="31">
        <v>1</v>
      </c>
      <c r="HC53" s="31">
        <v>3</v>
      </c>
      <c r="HD53" s="31">
        <v>0</v>
      </c>
      <c r="HE53" s="31">
        <v>0</v>
      </c>
      <c r="HF53" s="31"/>
      <c r="HG53" s="31">
        <v>2</v>
      </c>
      <c r="HH53" s="31">
        <v>0</v>
      </c>
      <c r="HI53" s="31">
        <v>2</v>
      </c>
      <c r="HJ53" s="31">
        <v>0</v>
      </c>
      <c r="HK53" s="31">
        <v>0</v>
      </c>
      <c r="HL53" s="31">
        <v>2</v>
      </c>
      <c r="HM53" s="31">
        <v>0</v>
      </c>
      <c r="HN53" s="31">
        <v>2</v>
      </c>
      <c r="HO53" s="31">
        <v>2</v>
      </c>
      <c r="HP53" s="31">
        <v>0</v>
      </c>
      <c r="HQ53" s="31">
        <v>1</v>
      </c>
      <c r="HR53" s="31">
        <v>1</v>
      </c>
      <c r="HS53" s="31">
        <v>0</v>
      </c>
      <c r="HT53" s="31">
        <v>6</v>
      </c>
      <c r="HU53" s="31">
        <v>6</v>
      </c>
      <c r="HV53" s="31">
        <v>1</v>
      </c>
      <c r="HW53" s="31">
        <v>16</v>
      </c>
      <c r="HX53" s="31">
        <v>19</v>
      </c>
      <c r="HY53" s="31">
        <v>1</v>
      </c>
      <c r="HZ53" s="31">
        <v>4</v>
      </c>
      <c r="IA53" s="31">
        <v>5</v>
      </c>
      <c r="IB53" s="31">
        <v>1</v>
      </c>
      <c r="IC53" s="31">
        <v>0</v>
      </c>
      <c r="ID53" s="31">
        <v>0</v>
      </c>
      <c r="IE53" s="31">
        <v>0</v>
      </c>
      <c r="IF53" s="31">
        <v>0</v>
      </c>
      <c r="IG53" s="31">
        <v>0</v>
      </c>
      <c r="IH53" s="31">
        <v>3</v>
      </c>
      <c r="II53" s="31">
        <v>3</v>
      </c>
      <c r="IJ53" s="31">
        <v>1</v>
      </c>
      <c r="IK53" s="31">
        <v>24</v>
      </c>
      <c r="IL53" s="31"/>
      <c r="IM53" s="31"/>
      <c r="IN53" s="31">
        <v>24</v>
      </c>
      <c r="IO53" s="31">
        <v>16</v>
      </c>
      <c r="IP53" s="31">
        <v>1</v>
      </c>
      <c r="IQ53" s="31">
        <v>2</v>
      </c>
      <c r="IR53" s="31">
        <v>11</v>
      </c>
      <c r="IS53" s="31">
        <v>0</v>
      </c>
      <c r="IT53" s="31">
        <v>0</v>
      </c>
      <c r="IU53" s="31">
        <v>0</v>
      </c>
      <c r="IV53" s="31">
        <v>0</v>
      </c>
      <c r="IW53" s="31">
        <v>2</v>
      </c>
      <c r="IX53" s="31">
        <v>0</v>
      </c>
      <c r="IY53" s="31">
        <v>0</v>
      </c>
      <c r="IZ53" s="31">
        <v>11</v>
      </c>
      <c r="JA53" s="31">
        <v>11</v>
      </c>
      <c r="JB53" s="31">
        <v>2</v>
      </c>
      <c r="JC53" s="31">
        <v>4</v>
      </c>
      <c r="JD53" s="31">
        <v>16</v>
      </c>
      <c r="JE53" s="31">
        <v>2</v>
      </c>
      <c r="JF53" s="31">
        <v>1</v>
      </c>
      <c r="JG53" s="31">
        <v>6</v>
      </c>
      <c r="JH53" s="31">
        <v>16</v>
      </c>
      <c r="JI53" s="31">
        <v>24</v>
      </c>
    </row>
    <row r="54" spans="1:269" x14ac:dyDescent="0.25">
      <c r="A54" s="30" t="s">
        <v>637</v>
      </c>
      <c r="B54" s="31">
        <v>1</v>
      </c>
      <c r="C54" s="31">
        <v>1</v>
      </c>
      <c r="D54" s="31">
        <v>60</v>
      </c>
      <c r="E54" s="31">
        <v>1</v>
      </c>
      <c r="F54" s="31">
        <v>1</v>
      </c>
      <c r="G54" s="31">
        <v>0</v>
      </c>
      <c r="H54" s="31">
        <v>0</v>
      </c>
      <c r="I54" s="31">
        <v>0</v>
      </c>
      <c r="J54" s="31">
        <v>0</v>
      </c>
      <c r="K54" s="31">
        <v>0</v>
      </c>
      <c r="L54" s="31">
        <v>0</v>
      </c>
      <c r="M54" s="31">
        <v>0</v>
      </c>
      <c r="N54" s="31">
        <v>0</v>
      </c>
      <c r="O54" s="31">
        <v>0</v>
      </c>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v>1</v>
      </c>
      <c r="BR54" s="31">
        <v>1</v>
      </c>
      <c r="BS54" s="31">
        <v>60</v>
      </c>
      <c r="BT54" s="31">
        <v>1</v>
      </c>
      <c r="BU54" s="31">
        <v>1</v>
      </c>
      <c r="BV54" s="31">
        <v>0</v>
      </c>
      <c r="BW54" s="31">
        <v>0</v>
      </c>
      <c r="BX54" s="31">
        <v>0</v>
      </c>
      <c r="BY54" s="31">
        <v>0</v>
      </c>
      <c r="BZ54" s="31">
        <v>0</v>
      </c>
      <c r="CA54" s="31">
        <v>0</v>
      </c>
      <c r="CB54" s="31">
        <v>0</v>
      </c>
      <c r="CC54" s="31">
        <v>0</v>
      </c>
      <c r="CD54" s="31">
        <v>0</v>
      </c>
      <c r="CE54" s="31">
        <v>0</v>
      </c>
      <c r="CF54" s="31">
        <v>0</v>
      </c>
      <c r="CG54" s="31">
        <v>0</v>
      </c>
      <c r="CH54" s="31">
        <v>0</v>
      </c>
      <c r="CI54" s="31">
        <v>0</v>
      </c>
      <c r="CJ54" s="31">
        <v>0</v>
      </c>
      <c r="CK54" s="31">
        <v>0</v>
      </c>
      <c r="CL54" s="31">
        <v>0</v>
      </c>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v>1</v>
      </c>
      <c r="EG54" s="31">
        <v>1</v>
      </c>
      <c r="EH54" s="31">
        <v>60</v>
      </c>
      <c r="EI54" s="31">
        <v>1</v>
      </c>
      <c r="EJ54" s="31">
        <v>1</v>
      </c>
      <c r="EK54" s="31">
        <v>0</v>
      </c>
      <c r="EL54" s="31">
        <v>0</v>
      </c>
      <c r="EM54" s="31">
        <v>0</v>
      </c>
      <c r="EN54" s="31">
        <v>0</v>
      </c>
      <c r="EO54" s="31">
        <v>0</v>
      </c>
      <c r="EP54" s="31">
        <v>0</v>
      </c>
      <c r="EQ54" s="31">
        <v>0</v>
      </c>
      <c r="ER54" s="31">
        <v>0</v>
      </c>
      <c r="ES54" s="31">
        <v>0</v>
      </c>
      <c r="ET54" s="31">
        <v>0</v>
      </c>
      <c r="EU54" s="31">
        <v>0</v>
      </c>
      <c r="EV54" s="31">
        <v>0</v>
      </c>
      <c r="EW54" s="31">
        <v>0</v>
      </c>
      <c r="EX54" s="31">
        <v>0</v>
      </c>
      <c r="EY54" s="31">
        <v>0</v>
      </c>
      <c r="EZ54" s="31">
        <v>0</v>
      </c>
      <c r="FA54" s="31">
        <v>0</v>
      </c>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v>3</v>
      </c>
      <c r="GV54" s="31">
        <v>3</v>
      </c>
      <c r="GW54" s="31">
        <v>180</v>
      </c>
      <c r="GX54" s="31">
        <v>3</v>
      </c>
      <c r="GY54" s="31">
        <v>3</v>
      </c>
      <c r="GZ54" s="31">
        <v>0</v>
      </c>
      <c r="HA54" s="31">
        <v>0</v>
      </c>
      <c r="HB54" s="31">
        <v>0</v>
      </c>
      <c r="HC54" s="31">
        <v>0</v>
      </c>
      <c r="HD54" s="31">
        <v>0</v>
      </c>
      <c r="HE54" s="31">
        <v>0</v>
      </c>
      <c r="HF54" s="31">
        <v>0</v>
      </c>
      <c r="HG54" s="31">
        <v>0</v>
      </c>
      <c r="HH54" s="31">
        <v>0</v>
      </c>
      <c r="HI54" s="31">
        <v>0</v>
      </c>
      <c r="HJ54" s="31">
        <v>0</v>
      </c>
      <c r="HK54" s="31">
        <v>0</v>
      </c>
      <c r="HL54" s="31">
        <v>0</v>
      </c>
      <c r="HM54" s="31">
        <v>0</v>
      </c>
      <c r="HN54" s="31">
        <v>0</v>
      </c>
      <c r="HO54" s="31">
        <v>0</v>
      </c>
      <c r="HP54" s="31">
        <v>0</v>
      </c>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row>
    <row r="55" spans="1:269" x14ac:dyDescent="0.25">
      <c r="A55" s="30" t="s">
        <v>639</v>
      </c>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v>0</v>
      </c>
      <c r="EH55" s="31">
        <v>55</v>
      </c>
      <c r="EI55" s="31">
        <v>0</v>
      </c>
      <c r="EJ55" s="31">
        <v>0</v>
      </c>
      <c r="EK55" s="31">
        <v>0</v>
      </c>
      <c r="EL55" s="31">
        <v>0</v>
      </c>
      <c r="EM55" s="31">
        <v>0</v>
      </c>
      <c r="EN55" s="31">
        <v>0</v>
      </c>
      <c r="EO55" s="31">
        <v>0</v>
      </c>
      <c r="EP55" s="31">
        <v>0</v>
      </c>
      <c r="EQ55" s="31"/>
      <c r="ER55" s="31">
        <v>0</v>
      </c>
      <c r="ES55" s="31">
        <v>0</v>
      </c>
      <c r="ET55" s="31">
        <v>0</v>
      </c>
      <c r="EU55" s="31">
        <v>0</v>
      </c>
      <c r="EV55" s="31">
        <v>0</v>
      </c>
      <c r="EW55" s="31">
        <v>0</v>
      </c>
      <c r="EX55" s="31">
        <v>0</v>
      </c>
      <c r="EY55" s="31">
        <v>0</v>
      </c>
      <c r="EZ55" s="31">
        <v>0</v>
      </c>
      <c r="FA55" s="31">
        <v>0</v>
      </c>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v>0</v>
      </c>
      <c r="GW55" s="31">
        <v>55</v>
      </c>
      <c r="GX55" s="31">
        <v>0</v>
      </c>
      <c r="GY55" s="31">
        <v>0</v>
      </c>
      <c r="GZ55" s="31">
        <v>0</v>
      </c>
      <c r="HA55" s="31">
        <v>0</v>
      </c>
      <c r="HB55" s="31">
        <v>0</v>
      </c>
      <c r="HC55" s="31">
        <v>0</v>
      </c>
      <c r="HD55" s="31">
        <v>0</v>
      </c>
      <c r="HE55" s="31">
        <v>0</v>
      </c>
      <c r="HF55" s="31"/>
      <c r="HG55" s="31">
        <v>0</v>
      </c>
      <c r="HH55" s="31">
        <v>0</v>
      </c>
      <c r="HI55" s="31">
        <v>0</v>
      </c>
      <c r="HJ55" s="31">
        <v>0</v>
      </c>
      <c r="HK55" s="31">
        <v>0</v>
      </c>
      <c r="HL55" s="31">
        <v>0</v>
      </c>
      <c r="HM55" s="31">
        <v>0</v>
      </c>
      <c r="HN55" s="31">
        <v>0</v>
      </c>
      <c r="HO55" s="31">
        <v>0</v>
      </c>
      <c r="HP55" s="31">
        <v>0</v>
      </c>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row>
    <row r="56" spans="1:269" x14ac:dyDescent="0.25">
      <c r="A56" s="30" t="s">
        <v>640</v>
      </c>
      <c r="B56" s="31"/>
      <c r="C56" s="31">
        <v>0</v>
      </c>
      <c r="D56" s="31">
        <v>6</v>
      </c>
      <c r="E56" s="31">
        <v>0</v>
      </c>
      <c r="F56" s="31">
        <v>0</v>
      </c>
      <c r="G56" s="31">
        <v>0</v>
      </c>
      <c r="H56" s="31">
        <v>0</v>
      </c>
      <c r="I56" s="31">
        <v>0</v>
      </c>
      <c r="J56" s="31">
        <v>0</v>
      </c>
      <c r="K56" s="31">
        <v>0</v>
      </c>
      <c r="L56" s="31">
        <v>0</v>
      </c>
      <c r="M56" s="31"/>
      <c r="N56" s="31">
        <v>1</v>
      </c>
      <c r="O56" s="31">
        <v>0</v>
      </c>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v>0</v>
      </c>
      <c r="BS56" s="31">
        <v>6</v>
      </c>
      <c r="BT56" s="31">
        <v>1</v>
      </c>
      <c r="BU56" s="31">
        <v>0</v>
      </c>
      <c r="BV56" s="31">
        <v>0</v>
      </c>
      <c r="BW56" s="31">
        <v>0</v>
      </c>
      <c r="BX56" s="31">
        <v>0</v>
      </c>
      <c r="BY56" s="31">
        <v>0</v>
      </c>
      <c r="BZ56" s="31">
        <v>0</v>
      </c>
      <c r="CA56" s="31">
        <v>0</v>
      </c>
      <c r="CB56" s="31"/>
      <c r="CC56" s="31">
        <v>1</v>
      </c>
      <c r="CD56" s="31">
        <v>0</v>
      </c>
      <c r="CE56" s="31">
        <v>1</v>
      </c>
      <c r="CF56" s="31">
        <v>0</v>
      </c>
      <c r="CG56" s="31">
        <v>0</v>
      </c>
      <c r="CH56" s="31">
        <v>0</v>
      </c>
      <c r="CI56" s="31">
        <v>0</v>
      </c>
      <c r="CJ56" s="31">
        <v>0</v>
      </c>
      <c r="CK56" s="31">
        <v>0</v>
      </c>
      <c r="CL56" s="31">
        <v>0</v>
      </c>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v>0</v>
      </c>
      <c r="EH56" s="31">
        <v>6</v>
      </c>
      <c r="EI56" s="31">
        <v>1</v>
      </c>
      <c r="EJ56" s="31">
        <v>0</v>
      </c>
      <c r="EK56" s="31">
        <v>0</v>
      </c>
      <c r="EL56" s="31">
        <v>0</v>
      </c>
      <c r="EM56" s="31">
        <v>0</v>
      </c>
      <c r="EN56" s="31">
        <v>0</v>
      </c>
      <c r="EO56" s="31">
        <v>0</v>
      </c>
      <c r="EP56" s="31">
        <v>0</v>
      </c>
      <c r="EQ56" s="31"/>
      <c r="ER56" s="31">
        <v>1</v>
      </c>
      <c r="ES56" s="31">
        <v>0</v>
      </c>
      <c r="ET56" s="31">
        <v>1</v>
      </c>
      <c r="EU56" s="31">
        <v>0</v>
      </c>
      <c r="EV56" s="31">
        <v>0</v>
      </c>
      <c r="EW56" s="31">
        <v>0</v>
      </c>
      <c r="EX56" s="31">
        <v>0</v>
      </c>
      <c r="EY56" s="31">
        <v>0</v>
      </c>
      <c r="EZ56" s="31">
        <v>0</v>
      </c>
      <c r="FA56" s="31">
        <v>0</v>
      </c>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v>0</v>
      </c>
      <c r="GW56" s="31">
        <v>18</v>
      </c>
      <c r="GX56" s="31">
        <v>2</v>
      </c>
      <c r="GY56" s="31">
        <v>0</v>
      </c>
      <c r="GZ56" s="31">
        <v>0</v>
      </c>
      <c r="HA56" s="31">
        <v>0</v>
      </c>
      <c r="HB56" s="31">
        <v>0</v>
      </c>
      <c r="HC56" s="31">
        <v>0</v>
      </c>
      <c r="HD56" s="31">
        <v>0</v>
      </c>
      <c r="HE56" s="31">
        <v>0</v>
      </c>
      <c r="HF56" s="31"/>
      <c r="HG56" s="31">
        <v>3</v>
      </c>
      <c r="HH56" s="31">
        <v>0</v>
      </c>
      <c r="HI56" s="31">
        <v>2</v>
      </c>
      <c r="HJ56" s="31">
        <v>0</v>
      </c>
      <c r="HK56" s="31">
        <v>0</v>
      </c>
      <c r="HL56" s="31">
        <v>0</v>
      </c>
      <c r="HM56" s="31">
        <v>0</v>
      </c>
      <c r="HN56" s="31">
        <v>0</v>
      </c>
      <c r="HO56" s="31">
        <v>0</v>
      </c>
      <c r="HP56" s="31">
        <v>0</v>
      </c>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row>
    <row r="57" spans="1:269" x14ac:dyDescent="0.25">
      <c r="A57" s="30" t="s">
        <v>641</v>
      </c>
      <c r="B57" s="31"/>
      <c r="C57" s="31">
        <v>0</v>
      </c>
      <c r="D57" s="31">
        <v>120</v>
      </c>
      <c r="E57" s="31">
        <v>0</v>
      </c>
      <c r="F57" s="31">
        <v>0</v>
      </c>
      <c r="G57" s="31">
        <v>0</v>
      </c>
      <c r="H57" s="31">
        <v>0</v>
      </c>
      <c r="I57" s="31">
        <v>0</v>
      </c>
      <c r="J57" s="31">
        <v>0</v>
      </c>
      <c r="K57" s="31">
        <v>0</v>
      </c>
      <c r="L57" s="31">
        <v>0</v>
      </c>
      <c r="M57" s="31"/>
      <c r="N57" s="31">
        <v>0</v>
      </c>
      <c r="O57" s="31">
        <v>0</v>
      </c>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v>0</v>
      </c>
      <c r="BS57" s="31">
        <v>120</v>
      </c>
      <c r="BT57" s="31">
        <v>0</v>
      </c>
      <c r="BU57" s="31">
        <v>0</v>
      </c>
      <c r="BV57" s="31">
        <v>0</v>
      </c>
      <c r="BW57" s="31">
        <v>0</v>
      </c>
      <c r="BX57" s="31">
        <v>0</v>
      </c>
      <c r="BY57" s="31">
        <v>0</v>
      </c>
      <c r="BZ57" s="31">
        <v>0</v>
      </c>
      <c r="CA57" s="31">
        <v>0</v>
      </c>
      <c r="CB57" s="31"/>
      <c r="CC57" s="31">
        <v>0</v>
      </c>
      <c r="CD57" s="31">
        <v>0</v>
      </c>
      <c r="CE57" s="31">
        <v>0</v>
      </c>
      <c r="CF57" s="31">
        <v>0</v>
      </c>
      <c r="CG57" s="31">
        <v>0</v>
      </c>
      <c r="CH57" s="31">
        <v>0</v>
      </c>
      <c r="CI57" s="31">
        <v>0</v>
      </c>
      <c r="CJ57" s="31">
        <v>0</v>
      </c>
      <c r="CK57" s="31">
        <v>0</v>
      </c>
      <c r="CL57" s="31">
        <v>0</v>
      </c>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v>0</v>
      </c>
      <c r="EH57" s="31">
        <v>120</v>
      </c>
      <c r="EI57" s="31">
        <v>0</v>
      </c>
      <c r="EJ57" s="31">
        <v>0</v>
      </c>
      <c r="EK57" s="31">
        <v>0</v>
      </c>
      <c r="EL57" s="31">
        <v>0</v>
      </c>
      <c r="EM57" s="31">
        <v>0</v>
      </c>
      <c r="EN57" s="31">
        <v>0</v>
      </c>
      <c r="EO57" s="31">
        <v>0</v>
      </c>
      <c r="EP57" s="31">
        <v>0</v>
      </c>
      <c r="EQ57" s="31"/>
      <c r="ER57" s="31">
        <v>0</v>
      </c>
      <c r="ES57" s="31">
        <v>0</v>
      </c>
      <c r="ET57" s="31">
        <v>0</v>
      </c>
      <c r="EU57" s="31">
        <v>0</v>
      </c>
      <c r="EV57" s="31">
        <v>0</v>
      </c>
      <c r="EW57" s="31">
        <v>0</v>
      </c>
      <c r="EX57" s="31">
        <v>0</v>
      </c>
      <c r="EY57" s="31">
        <v>0</v>
      </c>
      <c r="EZ57" s="31">
        <v>0</v>
      </c>
      <c r="FA57" s="31">
        <v>0</v>
      </c>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v>0</v>
      </c>
      <c r="GW57" s="31">
        <v>360</v>
      </c>
      <c r="GX57" s="31">
        <v>0</v>
      </c>
      <c r="GY57" s="31">
        <v>0</v>
      </c>
      <c r="GZ57" s="31">
        <v>0</v>
      </c>
      <c r="HA57" s="31">
        <v>0</v>
      </c>
      <c r="HB57" s="31">
        <v>0</v>
      </c>
      <c r="HC57" s="31">
        <v>0</v>
      </c>
      <c r="HD57" s="31">
        <v>0</v>
      </c>
      <c r="HE57" s="31">
        <v>0</v>
      </c>
      <c r="HF57" s="31"/>
      <c r="HG57" s="31">
        <v>0</v>
      </c>
      <c r="HH57" s="31">
        <v>0</v>
      </c>
      <c r="HI57" s="31">
        <v>0</v>
      </c>
      <c r="HJ57" s="31">
        <v>0</v>
      </c>
      <c r="HK57" s="31">
        <v>0</v>
      </c>
      <c r="HL57" s="31">
        <v>0</v>
      </c>
      <c r="HM57" s="31">
        <v>0</v>
      </c>
      <c r="HN57" s="31">
        <v>0</v>
      </c>
      <c r="HO57" s="31">
        <v>0</v>
      </c>
      <c r="HP57" s="31">
        <v>0</v>
      </c>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row>
    <row r="58" spans="1:269" x14ac:dyDescent="0.25">
      <c r="A58" s="30" t="s">
        <v>642</v>
      </c>
      <c r="B58" s="31">
        <v>1</v>
      </c>
      <c r="C58" s="31">
        <v>1</v>
      </c>
      <c r="D58" s="31">
        <v>8</v>
      </c>
      <c r="E58" s="31">
        <v>0</v>
      </c>
      <c r="F58" s="31">
        <v>0</v>
      </c>
      <c r="G58" s="31">
        <v>0</v>
      </c>
      <c r="H58" s="31">
        <v>0</v>
      </c>
      <c r="I58" s="31">
        <v>0</v>
      </c>
      <c r="J58" s="31">
        <v>0</v>
      </c>
      <c r="K58" s="31">
        <v>0</v>
      </c>
      <c r="L58" s="31">
        <v>0</v>
      </c>
      <c r="M58" s="31"/>
      <c r="N58" s="31">
        <v>1</v>
      </c>
      <c r="O58" s="31">
        <v>0</v>
      </c>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v>1</v>
      </c>
      <c r="BR58" s="31">
        <v>1</v>
      </c>
      <c r="BS58" s="31">
        <v>8</v>
      </c>
      <c r="BT58" s="31">
        <v>0.5</v>
      </c>
      <c r="BU58" s="31">
        <v>0</v>
      </c>
      <c r="BV58" s="31">
        <v>0</v>
      </c>
      <c r="BW58" s="31">
        <v>0</v>
      </c>
      <c r="BX58" s="31">
        <v>0</v>
      </c>
      <c r="BY58" s="31">
        <v>0</v>
      </c>
      <c r="BZ58" s="31">
        <v>0</v>
      </c>
      <c r="CA58" s="31">
        <v>0</v>
      </c>
      <c r="CB58" s="31"/>
      <c r="CC58" s="31">
        <v>1</v>
      </c>
      <c r="CD58" s="31">
        <v>0</v>
      </c>
      <c r="CE58" s="31">
        <v>0</v>
      </c>
      <c r="CF58" s="31">
        <v>0</v>
      </c>
      <c r="CG58" s="31">
        <v>0</v>
      </c>
      <c r="CH58" s="31">
        <v>0</v>
      </c>
      <c r="CI58" s="31">
        <v>0</v>
      </c>
      <c r="CJ58" s="31">
        <v>0</v>
      </c>
      <c r="CK58" s="31">
        <v>0</v>
      </c>
      <c r="CL58" s="31">
        <v>0</v>
      </c>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v>1</v>
      </c>
      <c r="EG58" s="31">
        <v>1</v>
      </c>
      <c r="EH58" s="31">
        <v>8</v>
      </c>
      <c r="EI58" s="31">
        <v>0.5</v>
      </c>
      <c r="EJ58" s="31">
        <v>0</v>
      </c>
      <c r="EK58" s="31">
        <v>0</v>
      </c>
      <c r="EL58" s="31">
        <v>0</v>
      </c>
      <c r="EM58" s="31">
        <v>0</v>
      </c>
      <c r="EN58" s="31">
        <v>0</v>
      </c>
      <c r="EO58" s="31">
        <v>0</v>
      </c>
      <c r="EP58" s="31">
        <v>0</v>
      </c>
      <c r="EQ58" s="31"/>
      <c r="ER58" s="31">
        <v>1</v>
      </c>
      <c r="ES58" s="31">
        <v>0</v>
      </c>
      <c r="ET58" s="31">
        <v>0</v>
      </c>
      <c r="EU58" s="31">
        <v>0</v>
      </c>
      <c r="EV58" s="31">
        <v>0</v>
      </c>
      <c r="EW58" s="31">
        <v>0</v>
      </c>
      <c r="EX58" s="31">
        <v>0</v>
      </c>
      <c r="EY58" s="31">
        <v>0</v>
      </c>
      <c r="EZ58" s="31">
        <v>0</v>
      </c>
      <c r="FA58" s="31">
        <v>0</v>
      </c>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v>3</v>
      </c>
      <c r="GV58" s="31">
        <v>3</v>
      </c>
      <c r="GW58" s="31">
        <v>24</v>
      </c>
      <c r="GX58" s="31">
        <v>1</v>
      </c>
      <c r="GY58" s="31">
        <v>0</v>
      </c>
      <c r="GZ58" s="31">
        <v>0</v>
      </c>
      <c r="HA58" s="31">
        <v>0</v>
      </c>
      <c r="HB58" s="31">
        <v>0</v>
      </c>
      <c r="HC58" s="31">
        <v>0</v>
      </c>
      <c r="HD58" s="31">
        <v>0</v>
      </c>
      <c r="HE58" s="31">
        <v>0</v>
      </c>
      <c r="HF58" s="31"/>
      <c r="HG58" s="31">
        <v>3</v>
      </c>
      <c r="HH58" s="31">
        <v>0</v>
      </c>
      <c r="HI58" s="31">
        <v>0</v>
      </c>
      <c r="HJ58" s="31">
        <v>0</v>
      </c>
      <c r="HK58" s="31">
        <v>0</v>
      </c>
      <c r="HL58" s="31">
        <v>0</v>
      </c>
      <c r="HM58" s="31">
        <v>0</v>
      </c>
      <c r="HN58" s="31">
        <v>0</v>
      </c>
      <c r="HO58" s="31">
        <v>0</v>
      </c>
      <c r="HP58" s="31">
        <v>0</v>
      </c>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row>
    <row r="59" spans="1:269" x14ac:dyDescent="0.25">
      <c r="A59" s="30" t="s">
        <v>643</v>
      </c>
      <c r="B59" s="31">
        <v>1</v>
      </c>
      <c r="C59" s="31">
        <v>1</v>
      </c>
      <c r="D59" s="31">
        <v>60</v>
      </c>
      <c r="E59" s="31">
        <v>0</v>
      </c>
      <c r="F59" s="31">
        <v>0</v>
      </c>
      <c r="G59" s="31">
        <v>0</v>
      </c>
      <c r="H59" s="31">
        <v>0</v>
      </c>
      <c r="I59" s="31">
        <v>0</v>
      </c>
      <c r="J59" s="31">
        <v>0</v>
      </c>
      <c r="K59" s="31">
        <v>0</v>
      </c>
      <c r="L59" s="31">
        <v>0</v>
      </c>
      <c r="M59" s="31"/>
      <c r="N59" s="31">
        <v>0</v>
      </c>
      <c r="O59" s="31">
        <v>0</v>
      </c>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v>1</v>
      </c>
      <c r="BR59" s="31">
        <v>1</v>
      </c>
      <c r="BS59" s="31">
        <v>60</v>
      </c>
      <c r="BT59" s="31">
        <v>1</v>
      </c>
      <c r="BU59" s="31">
        <v>0</v>
      </c>
      <c r="BV59" s="31">
        <v>0</v>
      </c>
      <c r="BW59" s="31">
        <v>0</v>
      </c>
      <c r="BX59" s="31">
        <v>0</v>
      </c>
      <c r="BY59" s="31">
        <v>0</v>
      </c>
      <c r="BZ59" s="31">
        <v>0</v>
      </c>
      <c r="CA59" s="31">
        <v>0</v>
      </c>
      <c r="CB59" s="31"/>
      <c r="CC59" s="31">
        <v>1</v>
      </c>
      <c r="CD59" s="31">
        <v>0</v>
      </c>
      <c r="CE59" s="31">
        <v>1</v>
      </c>
      <c r="CF59" s="31">
        <v>0</v>
      </c>
      <c r="CG59" s="31">
        <v>0</v>
      </c>
      <c r="CH59" s="31">
        <v>0</v>
      </c>
      <c r="CI59" s="31">
        <v>0</v>
      </c>
      <c r="CJ59" s="31">
        <v>0</v>
      </c>
      <c r="CK59" s="31">
        <v>0</v>
      </c>
      <c r="CL59" s="31">
        <v>0</v>
      </c>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v>1</v>
      </c>
      <c r="EG59" s="31">
        <v>1</v>
      </c>
      <c r="EH59" s="31">
        <v>60</v>
      </c>
      <c r="EI59" s="31">
        <v>1</v>
      </c>
      <c r="EJ59" s="31">
        <v>0</v>
      </c>
      <c r="EK59" s="31">
        <v>0</v>
      </c>
      <c r="EL59" s="31">
        <v>0</v>
      </c>
      <c r="EM59" s="31">
        <v>0</v>
      </c>
      <c r="EN59" s="31">
        <v>0</v>
      </c>
      <c r="EO59" s="31">
        <v>0</v>
      </c>
      <c r="EP59" s="31">
        <v>0</v>
      </c>
      <c r="EQ59" s="31"/>
      <c r="ER59" s="31">
        <v>1</v>
      </c>
      <c r="ES59" s="31">
        <v>0</v>
      </c>
      <c r="ET59" s="31">
        <v>1</v>
      </c>
      <c r="EU59" s="31">
        <v>0</v>
      </c>
      <c r="EV59" s="31">
        <v>0</v>
      </c>
      <c r="EW59" s="31">
        <v>0</v>
      </c>
      <c r="EX59" s="31">
        <v>0</v>
      </c>
      <c r="EY59" s="31">
        <v>0</v>
      </c>
      <c r="EZ59" s="31">
        <v>0</v>
      </c>
      <c r="FA59" s="31">
        <v>0</v>
      </c>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v>3</v>
      </c>
      <c r="GV59" s="31">
        <v>3</v>
      </c>
      <c r="GW59" s="31">
        <v>180</v>
      </c>
      <c r="GX59" s="31">
        <v>2</v>
      </c>
      <c r="GY59" s="31">
        <v>0</v>
      </c>
      <c r="GZ59" s="31">
        <v>0</v>
      </c>
      <c r="HA59" s="31">
        <v>0</v>
      </c>
      <c r="HB59" s="31">
        <v>0</v>
      </c>
      <c r="HC59" s="31">
        <v>0</v>
      </c>
      <c r="HD59" s="31">
        <v>0</v>
      </c>
      <c r="HE59" s="31">
        <v>0</v>
      </c>
      <c r="HF59" s="31"/>
      <c r="HG59" s="31">
        <v>2</v>
      </c>
      <c r="HH59" s="31">
        <v>0</v>
      </c>
      <c r="HI59" s="31">
        <v>2</v>
      </c>
      <c r="HJ59" s="31">
        <v>0</v>
      </c>
      <c r="HK59" s="31">
        <v>0</v>
      </c>
      <c r="HL59" s="31">
        <v>0</v>
      </c>
      <c r="HM59" s="31">
        <v>0</v>
      </c>
      <c r="HN59" s="31">
        <v>0</v>
      </c>
      <c r="HO59" s="31">
        <v>0</v>
      </c>
      <c r="HP59" s="31">
        <v>0</v>
      </c>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row>
    <row r="60" spans="1:269" x14ac:dyDescent="0.25">
      <c r="A60" s="30" t="s">
        <v>534</v>
      </c>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v>1</v>
      </c>
      <c r="EG60" s="31">
        <v>1</v>
      </c>
      <c r="EH60" s="31">
        <v>50</v>
      </c>
      <c r="EI60" s="31">
        <v>0</v>
      </c>
      <c r="EJ60" s="31">
        <v>0</v>
      </c>
      <c r="EK60" s="31">
        <v>0</v>
      </c>
      <c r="EL60" s="31">
        <v>0</v>
      </c>
      <c r="EM60" s="31">
        <v>0</v>
      </c>
      <c r="EN60" s="31">
        <v>0</v>
      </c>
      <c r="EO60" s="31">
        <v>0</v>
      </c>
      <c r="EP60" s="31">
        <v>0</v>
      </c>
      <c r="EQ60" s="31"/>
      <c r="ER60" s="31">
        <v>0</v>
      </c>
      <c r="ES60" s="31">
        <v>0</v>
      </c>
      <c r="ET60" s="31">
        <v>0</v>
      </c>
      <c r="EU60" s="31">
        <v>0</v>
      </c>
      <c r="EV60" s="31">
        <v>0</v>
      </c>
      <c r="EW60" s="31">
        <v>0</v>
      </c>
      <c r="EX60" s="31">
        <v>0</v>
      </c>
      <c r="EY60" s="31">
        <v>0</v>
      </c>
      <c r="EZ60" s="31">
        <v>0</v>
      </c>
      <c r="FA60" s="31">
        <v>0</v>
      </c>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v>1</v>
      </c>
      <c r="GV60" s="31">
        <v>1</v>
      </c>
      <c r="GW60" s="31">
        <v>50</v>
      </c>
      <c r="GX60" s="31">
        <v>0</v>
      </c>
      <c r="GY60" s="31">
        <v>0</v>
      </c>
      <c r="GZ60" s="31">
        <v>0</v>
      </c>
      <c r="HA60" s="31">
        <v>0</v>
      </c>
      <c r="HB60" s="31">
        <v>0</v>
      </c>
      <c r="HC60" s="31">
        <v>0</v>
      </c>
      <c r="HD60" s="31">
        <v>0</v>
      </c>
      <c r="HE60" s="31">
        <v>0</v>
      </c>
      <c r="HF60" s="31"/>
      <c r="HG60" s="31">
        <v>0</v>
      </c>
      <c r="HH60" s="31">
        <v>0</v>
      </c>
      <c r="HI60" s="31">
        <v>0</v>
      </c>
      <c r="HJ60" s="31">
        <v>0</v>
      </c>
      <c r="HK60" s="31">
        <v>0</v>
      </c>
      <c r="HL60" s="31">
        <v>0</v>
      </c>
      <c r="HM60" s="31">
        <v>0</v>
      </c>
      <c r="HN60" s="31">
        <v>0</v>
      </c>
      <c r="HO60" s="31">
        <v>0</v>
      </c>
      <c r="HP60" s="31">
        <v>0</v>
      </c>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row>
    <row r="61" spans="1:269" x14ac:dyDescent="0.25">
      <c r="A61" s="30" t="s">
        <v>114</v>
      </c>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v>0</v>
      </c>
      <c r="BS61" s="31">
        <v>80</v>
      </c>
      <c r="BT61" s="31">
        <v>4.5</v>
      </c>
      <c r="BU61" s="31">
        <v>0</v>
      </c>
      <c r="BV61" s="31">
        <v>0</v>
      </c>
      <c r="BW61" s="31">
        <v>0</v>
      </c>
      <c r="BX61" s="31">
        <v>0</v>
      </c>
      <c r="BY61" s="31">
        <v>1</v>
      </c>
      <c r="BZ61" s="31">
        <v>0</v>
      </c>
      <c r="CA61" s="31">
        <v>0</v>
      </c>
      <c r="CB61" s="31"/>
      <c r="CC61" s="31">
        <v>1</v>
      </c>
      <c r="CD61" s="31">
        <v>0</v>
      </c>
      <c r="CE61" s="31">
        <v>1</v>
      </c>
      <c r="CF61" s="31">
        <v>1</v>
      </c>
      <c r="CG61" s="31">
        <v>0</v>
      </c>
      <c r="CH61" s="31">
        <v>0</v>
      </c>
      <c r="CI61" s="31">
        <v>1</v>
      </c>
      <c r="CJ61" s="31">
        <v>1</v>
      </c>
      <c r="CK61" s="31">
        <v>0</v>
      </c>
      <c r="CL61" s="31">
        <v>0</v>
      </c>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v>0</v>
      </c>
      <c r="EH61" s="31">
        <v>80</v>
      </c>
      <c r="EI61" s="31">
        <v>4.5</v>
      </c>
      <c r="EJ61" s="31">
        <v>0</v>
      </c>
      <c r="EK61" s="31">
        <v>0</v>
      </c>
      <c r="EL61" s="31">
        <v>0</v>
      </c>
      <c r="EM61" s="31">
        <v>0</v>
      </c>
      <c r="EN61" s="31">
        <v>1</v>
      </c>
      <c r="EO61" s="31">
        <v>0</v>
      </c>
      <c r="EP61" s="31">
        <v>0</v>
      </c>
      <c r="EQ61" s="31"/>
      <c r="ER61" s="31">
        <v>1</v>
      </c>
      <c r="ES61" s="31">
        <v>0</v>
      </c>
      <c r="ET61" s="31">
        <v>1</v>
      </c>
      <c r="EU61" s="31">
        <v>1</v>
      </c>
      <c r="EV61" s="31">
        <v>0</v>
      </c>
      <c r="EW61" s="31">
        <v>0</v>
      </c>
      <c r="EX61" s="31">
        <v>1</v>
      </c>
      <c r="EY61" s="31">
        <v>1</v>
      </c>
      <c r="EZ61" s="31">
        <v>0</v>
      </c>
      <c r="FA61" s="31">
        <v>0</v>
      </c>
      <c r="FB61" s="31">
        <v>0</v>
      </c>
      <c r="FC61" s="31">
        <v>0</v>
      </c>
      <c r="FD61" s="31">
        <v>0</v>
      </c>
      <c r="FE61" s="31">
        <v>1</v>
      </c>
      <c r="FF61" s="31">
        <v>0</v>
      </c>
      <c r="FG61" s="31">
        <v>1</v>
      </c>
      <c r="FH61" s="31">
        <v>2</v>
      </c>
      <c r="FI61" s="31">
        <v>3</v>
      </c>
      <c r="FJ61" s="31"/>
      <c r="FK61" s="31"/>
      <c r="FL61" s="31"/>
      <c r="FM61" s="31"/>
      <c r="FN61" s="31"/>
      <c r="FO61" s="31"/>
      <c r="FP61" s="31"/>
      <c r="FQ61" s="31"/>
      <c r="FR61" s="31"/>
      <c r="FS61" s="31"/>
      <c r="FT61" s="31"/>
      <c r="FU61" s="31"/>
      <c r="FV61" s="31">
        <v>3</v>
      </c>
      <c r="FW61" s="31"/>
      <c r="FX61" s="31"/>
      <c r="FY61" s="31">
        <v>3</v>
      </c>
      <c r="FZ61" s="31">
        <v>3</v>
      </c>
      <c r="GA61" s="31">
        <v>1</v>
      </c>
      <c r="GB61" s="31">
        <v>1</v>
      </c>
      <c r="GC61" s="31">
        <v>3</v>
      </c>
      <c r="GD61" s="31">
        <v>0</v>
      </c>
      <c r="GE61" s="31">
        <v>0</v>
      </c>
      <c r="GF61" s="31">
        <v>0</v>
      </c>
      <c r="GG61" s="31">
        <v>0</v>
      </c>
      <c r="GH61" s="31">
        <v>0</v>
      </c>
      <c r="GI61" s="31">
        <v>0</v>
      </c>
      <c r="GJ61" s="31">
        <v>1</v>
      </c>
      <c r="GK61" s="31">
        <v>2</v>
      </c>
      <c r="GL61" s="31">
        <v>1</v>
      </c>
      <c r="GM61" s="31"/>
      <c r="GN61" s="31">
        <v>2</v>
      </c>
      <c r="GO61" s="31">
        <v>1</v>
      </c>
      <c r="GP61" s="31"/>
      <c r="GQ61" s="31"/>
      <c r="GR61" s="31"/>
      <c r="GS61" s="31">
        <v>3</v>
      </c>
      <c r="GT61" s="31">
        <v>3</v>
      </c>
      <c r="GU61" s="31"/>
      <c r="GV61" s="31">
        <v>0</v>
      </c>
      <c r="GW61" s="31">
        <v>160</v>
      </c>
      <c r="GX61" s="31">
        <v>9</v>
      </c>
      <c r="GY61" s="31">
        <v>0</v>
      </c>
      <c r="GZ61" s="31">
        <v>0</v>
      </c>
      <c r="HA61" s="31">
        <v>0</v>
      </c>
      <c r="HB61" s="31">
        <v>0</v>
      </c>
      <c r="HC61" s="31">
        <v>2</v>
      </c>
      <c r="HD61" s="31">
        <v>0</v>
      </c>
      <c r="HE61" s="31">
        <v>0</v>
      </c>
      <c r="HF61" s="31"/>
      <c r="HG61" s="31">
        <v>2</v>
      </c>
      <c r="HH61" s="31">
        <v>0</v>
      </c>
      <c r="HI61" s="31">
        <v>2</v>
      </c>
      <c r="HJ61" s="31">
        <v>2</v>
      </c>
      <c r="HK61" s="31">
        <v>0</v>
      </c>
      <c r="HL61" s="31">
        <v>0</v>
      </c>
      <c r="HM61" s="31">
        <v>2</v>
      </c>
      <c r="HN61" s="31">
        <v>2</v>
      </c>
      <c r="HO61" s="31">
        <v>0</v>
      </c>
      <c r="HP61" s="31">
        <v>0</v>
      </c>
      <c r="HQ61" s="31">
        <v>0</v>
      </c>
      <c r="HR61" s="31">
        <v>0</v>
      </c>
      <c r="HS61" s="31">
        <v>0</v>
      </c>
      <c r="HT61" s="31">
        <v>1</v>
      </c>
      <c r="HU61" s="31">
        <v>0</v>
      </c>
      <c r="HV61" s="31">
        <v>1</v>
      </c>
      <c r="HW61" s="31">
        <v>2</v>
      </c>
      <c r="HX61" s="31">
        <v>3</v>
      </c>
      <c r="HY61" s="31"/>
      <c r="HZ61" s="31"/>
      <c r="IA61" s="31"/>
      <c r="IB61" s="31"/>
      <c r="IC61" s="31"/>
      <c r="ID61" s="31"/>
      <c r="IE61" s="31"/>
      <c r="IF61" s="31"/>
      <c r="IG61" s="31"/>
      <c r="IH61" s="31"/>
      <c r="II61" s="31"/>
      <c r="IJ61" s="31"/>
      <c r="IK61" s="31">
        <v>3</v>
      </c>
      <c r="IL61" s="31"/>
      <c r="IM61" s="31"/>
      <c r="IN61" s="31">
        <v>3</v>
      </c>
      <c r="IO61" s="31">
        <v>3</v>
      </c>
      <c r="IP61" s="31">
        <v>1</v>
      </c>
      <c r="IQ61" s="31">
        <v>1</v>
      </c>
      <c r="IR61" s="31">
        <v>3</v>
      </c>
      <c r="IS61" s="31">
        <v>0</v>
      </c>
      <c r="IT61" s="31">
        <v>0</v>
      </c>
      <c r="IU61" s="31">
        <v>0</v>
      </c>
      <c r="IV61" s="31">
        <v>0</v>
      </c>
      <c r="IW61" s="31">
        <v>0</v>
      </c>
      <c r="IX61" s="31">
        <v>0</v>
      </c>
      <c r="IY61" s="31">
        <v>1</v>
      </c>
      <c r="IZ61" s="31">
        <v>2</v>
      </c>
      <c r="JA61" s="31">
        <v>1</v>
      </c>
      <c r="JB61" s="31"/>
      <c r="JC61" s="31">
        <v>2</v>
      </c>
      <c r="JD61" s="31">
        <v>1</v>
      </c>
      <c r="JE61" s="31"/>
      <c r="JF61" s="31"/>
      <c r="JG61" s="31"/>
      <c r="JH61" s="31">
        <v>3</v>
      </c>
      <c r="JI61" s="31">
        <v>3</v>
      </c>
    </row>
    <row r="62" spans="1:269" x14ac:dyDescent="0.25">
      <c r="A62" s="30" t="s">
        <v>644</v>
      </c>
      <c r="B62" s="31"/>
      <c r="C62" s="31">
        <v>0</v>
      </c>
      <c r="D62" s="31">
        <v>3015</v>
      </c>
      <c r="E62" s="31">
        <v>2</v>
      </c>
      <c r="F62" s="31">
        <v>0</v>
      </c>
      <c r="G62" s="31">
        <v>0</v>
      </c>
      <c r="H62" s="31">
        <v>0</v>
      </c>
      <c r="I62" s="31">
        <v>0</v>
      </c>
      <c r="J62" s="31">
        <v>1</v>
      </c>
      <c r="K62" s="31">
        <v>0</v>
      </c>
      <c r="L62" s="31">
        <v>1</v>
      </c>
      <c r="M62" s="31"/>
      <c r="N62" s="31">
        <v>0</v>
      </c>
      <c r="O62" s="31">
        <v>0</v>
      </c>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v>0</v>
      </c>
      <c r="BS62" s="31">
        <v>3015</v>
      </c>
      <c r="BT62" s="31">
        <v>3.8</v>
      </c>
      <c r="BU62" s="31">
        <v>0</v>
      </c>
      <c r="BV62" s="31">
        <v>0</v>
      </c>
      <c r="BW62" s="31">
        <v>0</v>
      </c>
      <c r="BX62" s="31">
        <v>0</v>
      </c>
      <c r="BY62" s="31">
        <v>1</v>
      </c>
      <c r="BZ62" s="31">
        <v>0</v>
      </c>
      <c r="CA62" s="31">
        <v>1</v>
      </c>
      <c r="CB62" s="31"/>
      <c r="CC62" s="31">
        <v>1</v>
      </c>
      <c r="CD62" s="31">
        <v>0</v>
      </c>
      <c r="CE62" s="31">
        <v>1</v>
      </c>
      <c r="CF62" s="31">
        <v>0</v>
      </c>
      <c r="CG62" s="31">
        <v>0</v>
      </c>
      <c r="CH62" s="31">
        <v>0</v>
      </c>
      <c r="CI62" s="31">
        <v>1</v>
      </c>
      <c r="CJ62" s="31">
        <v>0</v>
      </c>
      <c r="CK62" s="31">
        <v>0</v>
      </c>
      <c r="CL62" s="31">
        <v>0</v>
      </c>
      <c r="CM62" s="31">
        <v>2</v>
      </c>
      <c r="CN62" s="31">
        <v>2</v>
      </c>
      <c r="CO62" s="31">
        <v>0</v>
      </c>
      <c r="CP62" s="31">
        <v>3</v>
      </c>
      <c r="CQ62" s="31">
        <v>4</v>
      </c>
      <c r="CR62" s="31">
        <v>1</v>
      </c>
      <c r="CS62" s="31">
        <v>5</v>
      </c>
      <c r="CT62" s="31">
        <v>10</v>
      </c>
      <c r="CU62" s="31">
        <v>1</v>
      </c>
      <c r="CV62" s="31">
        <v>1</v>
      </c>
      <c r="CW62" s="31">
        <v>1</v>
      </c>
      <c r="CX62" s="31">
        <v>1</v>
      </c>
      <c r="CY62" s="31">
        <v>0</v>
      </c>
      <c r="CZ62" s="31">
        <v>0</v>
      </c>
      <c r="DA62" s="31">
        <v>0</v>
      </c>
      <c r="DB62" s="31">
        <v>1</v>
      </c>
      <c r="DC62" s="31">
        <v>2</v>
      </c>
      <c r="DD62" s="31">
        <v>0</v>
      </c>
      <c r="DE62" s="31">
        <v>1</v>
      </c>
      <c r="DF62" s="31">
        <v>0</v>
      </c>
      <c r="DG62" s="31">
        <v>10</v>
      </c>
      <c r="DH62" s="31">
        <v>2</v>
      </c>
      <c r="DI62" s="31"/>
      <c r="DJ62" s="31">
        <v>12</v>
      </c>
      <c r="DK62" s="31">
        <v>3</v>
      </c>
      <c r="DL62" s="31">
        <v>1</v>
      </c>
      <c r="DM62" s="31">
        <v>0</v>
      </c>
      <c r="DN62" s="31">
        <v>2</v>
      </c>
      <c r="DO62" s="31"/>
      <c r="DP62" s="31"/>
      <c r="DQ62" s="31"/>
      <c r="DR62" s="31"/>
      <c r="DS62" s="31"/>
      <c r="DT62" s="31"/>
      <c r="DU62" s="31"/>
      <c r="DV62" s="31">
        <v>7</v>
      </c>
      <c r="DW62" s="31">
        <v>2</v>
      </c>
      <c r="DX62" s="31">
        <v>3</v>
      </c>
      <c r="DY62" s="31">
        <v>2</v>
      </c>
      <c r="DZ62" s="31">
        <v>9</v>
      </c>
      <c r="EA62" s="31">
        <v>1</v>
      </c>
      <c r="EB62" s="31">
        <v>1</v>
      </c>
      <c r="EC62" s="31">
        <v>2</v>
      </c>
      <c r="ED62" s="31">
        <v>9</v>
      </c>
      <c r="EE62" s="31">
        <v>12</v>
      </c>
      <c r="EF62" s="31">
        <v>1</v>
      </c>
      <c r="EG62" s="31">
        <v>1</v>
      </c>
      <c r="EH62" s="31">
        <v>3015</v>
      </c>
      <c r="EI62" s="31">
        <v>3.8</v>
      </c>
      <c r="EJ62" s="31">
        <v>0</v>
      </c>
      <c r="EK62" s="31">
        <v>0</v>
      </c>
      <c r="EL62" s="31">
        <v>0</v>
      </c>
      <c r="EM62" s="31">
        <v>0</v>
      </c>
      <c r="EN62" s="31">
        <v>1</v>
      </c>
      <c r="EO62" s="31">
        <v>0</v>
      </c>
      <c r="EP62" s="31">
        <v>1</v>
      </c>
      <c r="EQ62" s="31"/>
      <c r="ER62" s="31">
        <v>1</v>
      </c>
      <c r="ES62" s="31">
        <v>0</v>
      </c>
      <c r="ET62" s="31">
        <v>1</v>
      </c>
      <c r="EU62" s="31">
        <v>0</v>
      </c>
      <c r="EV62" s="31">
        <v>0</v>
      </c>
      <c r="EW62" s="31">
        <v>0</v>
      </c>
      <c r="EX62" s="31">
        <v>1</v>
      </c>
      <c r="EY62" s="31">
        <v>0</v>
      </c>
      <c r="EZ62" s="31">
        <v>0</v>
      </c>
      <c r="FA62" s="31">
        <v>0</v>
      </c>
      <c r="FB62" s="31">
        <v>1</v>
      </c>
      <c r="FC62" s="31">
        <v>1</v>
      </c>
      <c r="FD62" s="31">
        <v>0</v>
      </c>
      <c r="FE62" s="31">
        <v>1</v>
      </c>
      <c r="FF62" s="31">
        <v>2</v>
      </c>
      <c r="FG62" s="31">
        <v>1</v>
      </c>
      <c r="FH62" s="31">
        <v>11</v>
      </c>
      <c r="FI62" s="31">
        <v>11</v>
      </c>
      <c r="FJ62" s="31">
        <v>1</v>
      </c>
      <c r="FK62" s="31">
        <v>3</v>
      </c>
      <c r="FL62" s="31">
        <v>1</v>
      </c>
      <c r="FM62" s="31">
        <v>3</v>
      </c>
      <c r="FN62" s="31">
        <v>0</v>
      </c>
      <c r="FO62" s="31">
        <v>0</v>
      </c>
      <c r="FP62" s="31">
        <v>0</v>
      </c>
      <c r="FQ62" s="31">
        <v>0</v>
      </c>
      <c r="FR62" s="31">
        <v>0</v>
      </c>
      <c r="FS62" s="31">
        <v>1</v>
      </c>
      <c r="FT62" s="31">
        <v>0</v>
      </c>
      <c r="FU62" s="31">
        <v>2</v>
      </c>
      <c r="FV62" s="31">
        <v>15</v>
      </c>
      <c r="FW62" s="31"/>
      <c r="FX62" s="31"/>
      <c r="FY62" s="31">
        <v>13</v>
      </c>
      <c r="FZ62" s="31">
        <v>5</v>
      </c>
      <c r="GA62" s="31">
        <v>1</v>
      </c>
      <c r="GB62" s="31">
        <v>1</v>
      </c>
      <c r="GC62" s="31">
        <v>15</v>
      </c>
      <c r="GD62" s="31">
        <v>0</v>
      </c>
      <c r="GE62" s="31">
        <v>0</v>
      </c>
      <c r="GF62" s="31">
        <v>0</v>
      </c>
      <c r="GG62" s="31">
        <v>0</v>
      </c>
      <c r="GH62" s="31">
        <v>1</v>
      </c>
      <c r="GI62" s="31">
        <v>0</v>
      </c>
      <c r="GJ62" s="31">
        <v>0</v>
      </c>
      <c r="GK62" s="31">
        <v>5</v>
      </c>
      <c r="GL62" s="31">
        <v>7</v>
      </c>
      <c r="GM62" s="31">
        <v>3</v>
      </c>
      <c r="GN62" s="31">
        <v>2</v>
      </c>
      <c r="GO62" s="31">
        <v>10</v>
      </c>
      <c r="GP62" s="31">
        <v>1</v>
      </c>
      <c r="GQ62" s="31"/>
      <c r="GR62" s="31">
        <v>1</v>
      </c>
      <c r="GS62" s="31">
        <v>12</v>
      </c>
      <c r="GT62" s="31">
        <v>15</v>
      </c>
      <c r="GU62" s="31">
        <v>1</v>
      </c>
      <c r="GV62" s="31">
        <v>1</v>
      </c>
      <c r="GW62" s="31">
        <v>9045</v>
      </c>
      <c r="GX62" s="31">
        <v>9.6</v>
      </c>
      <c r="GY62" s="31">
        <v>0</v>
      </c>
      <c r="GZ62" s="31">
        <v>0</v>
      </c>
      <c r="HA62" s="31">
        <v>0</v>
      </c>
      <c r="HB62" s="31">
        <v>0</v>
      </c>
      <c r="HC62" s="31">
        <v>3</v>
      </c>
      <c r="HD62" s="31">
        <v>0</v>
      </c>
      <c r="HE62" s="31">
        <v>3</v>
      </c>
      <c r="HF62" s="31"/>
      <c r="HG62" s="31">
        <v>2</v>
      </c>
      <c r="HH62" s="31">
        <v>0</v>
      </c>
      <c r="HI62" s="31">
        <v>2</v>
      </c>
      <c r="HJ62" s="31">
        <v>0</v>
      </c>
      <c r="HK62" s="31">
        <v>0</v>
      </c>
      <c r="HL62" s="31">
        <v>0</v>
      </c>
      <c r="HM62" s="31">
        <v>2</v>
      </c>
      <c r="HN62" s="31">
        <v>0</v>
      </c>
      <c r="HO62" s="31">
        <v>0</v>
      </c>
      <c r="HP62" s="31">
        <v>0</v>
      </c>
      <c r="HQ62" s="31">
        <v>3</v>
      </c>
      <c r="HR62" s="31">
        <v>3</v>
      </c>
      <c r="HS62" s="31">
        <v>0</v>
      </c>
      <c r="HT62" s="31">
        <v>4</v>
      </c>
      <c r="HU62" s="31">
        <v>6</v>
      </c>
      <c r="HV62" s="31">
        <v>2</v>
      </c>
      <c r="HW62" s="31">
        <v>16</v>
      </c>
      <c r="HX62" s="31">
        <v>21</v>
      </c>
      <c r="HY62" s="31">
        <v>2</v>
      </c>
      <c r="HZ62" s="31">
        <v>4</v>
      </c>
      <c r="IA62" s="31">
        <v>2</v>
      </c>
      <c r="IB62" s="31">
        <v>4</v>
      </c>
      <c r="IC62" s="31">
        <v>0</v>
      </c>
      <c r="ID62" s="31">
        <v>0</v>
      </c>
      <c r="IE62" s="31">
        <v>0</v>
      </c>
      <c r="IF62" s="31">
        <v>1</v>
      </c>
      <c r="IG62" s="31">
        <v>2</v>
      </c>
      <c r="IH62" s="31">
        <v>1</v>
      </c>
      <c r="II62" s="31">
        <v>1</v>
      </c>
      <c r="IJ62" s="31">
        <v>2</v>
      </c>
      <c r="IK62" s="31">
        <v>25</v>
      </c>
      <c r="IL62" s="31">
        <v>2</v>
      </c>
      <c r="IM62" s="31"/>
      <c r="IN62" s="31">
        <v>25</v>
      </c>
      <c r="IO62" s="31">
        <v>8</v>
      </c>
      <c r="IP62" s="31">
        <v>2</v>
      </c>
      <c r="IQ62" s="31">
        <v>1</v>
      </c>
      <c r="IR62" s="31">
        <v>17</v>
      </c>
      <c r="IS62" s="31">
        <v>0</v>
      </c>
      <c r="IT62" s="31">
        <v>0</v>
      </c>
      <c r="IU62" s="31">
        <v>0</v>
      </c>
      <c r="IV62" s="31">
        <v>0</v>
      </c>
      <c r="IW62" s="31">
        <v>1</v>
      </c>
      <c r="IX62" s="31">
        <v>0</v>
      </c>
      <c r="IY62" s="31">
        <v>0</v>
      </c>
      <c r="IZ62" s="31">
        <v>12</v>
      </c>
      <c r="JA62" s="31">
        <v>9</v>
      </c>
      <c r="JB62" s="31">
        <v>6</v>
      </c>
      <c r="JC62" s="31">
        <v>4</v>
      </c>
      <c r="JD62" s="31">
        <v>19</v>
      </c>
      <c r="JE62" s="31">
        <v>2</v>
      </c>
      <c r="JF62" s="31">
        <v>1</v>
      </c>
      <c r="JG62" s="31">
        <v>3</v>
      </c>
      <c r="JH62" s="31">
        <v>21</v>
      </c>
      <c r="JI62" s="31">
        <v>27</v>
      </c>
    </row>
    <row r="63" spans="1:269" x14ac:dyDescent="0.25">
      <c r="A63" s="30" t="s">
        <v>645</v>
      </c>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v>0</v>
      </c>
      <c r="BS63" s="31">
        <v>171</v>
      </c>
      <c r="BT63" s="31">
        <v>1</v>
      </c>
      <c r="BU63" s="31">
        <v>0</v>
      </c>
      <c r="BV63" s="31">
        <v>0</v>
      </c>
      <c r="BW63" s="31">
        <v>0</v>
      </c>
      <c r="BX63" s="31">
        <v>0</v>
      </c>
      <c r="BY63" s="31">
        <v>1</v>
      </c>
      <c r="BZ63" s="31">
        <v>0</v>
      </c>
      <c r="CA63" s="31">
        <v>0</v>
      </c>
      <c r="CB63" s="31"/>
      <c r="CC63" s="31">
        <v>0</v>
      </c>
      <c r="CD63" s="31">
        <v>0</v>
      </c>
      <c r="CE63" s="31">
        <v>0</v>
      </c>
      <c r="CF63" s="31">
        <v>0</v>
      </c>
      <c r="CG63" s="31">
        <v>0</v>
      </c>
      <c r="CH63" s="31">
        <v>0</v>
      </c>
      <c r="CI63" s="31">
        <v>0</v>
      </c>
      <c r="CJ63" s="31">
        <v>0</v>
      </c>
      <c r="CK63" s="31">
        <v>0</v>
      </c>
      <c r="CL63" s="31">
        <v>0</v>
      </c>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v>0</v>
      </c>
      <c r="EH63" s="31">
        <v>171</v>
      </c>
      <c r="EI63" s="31">
        <v>1</v>
      </c>
      <c r="EJ63" s="31">
        <v>0</v>
      </c>
      <c r="EK63" s="31">
        <v>0</v>
      </c>
      <c r="EL63" s="31">
        <v>0</v>
      </c>
      <c r="EM63" s="31">
        <v>0</v>
      </c>
      <c r="EN63" s="31">
        <v>1</v>
      </c>
      <c r="EO63" s="31">
        <v>0</v>
      </c>
      <c r="EP63" s="31">
        <v>0</v>
      </c>
      <c r="EQ63" s="31"/>
      <c r="ER63" s="31">
        <v>0</v>
      </c>
      <c r="ES63" s="31">
        <v>0</v>
      </c>
      <c r="ET63" s="31">
        <v>0</v>
      </c>
      <c r="EU63" s="31">
        <v>0</v>
      </c>
      <c r="EV63" s="31">
        <v>0</v>
      </c>
      <c r="EW63" s="31">
        <v>0</v>
      </c>
      <c r="EX63" s="31">
        <v>0</v>
      </c>
      <c r="EY63" s="31">
        <v>0</v>
      </c>
      <c r="EZ63" s="31">
        <v>0</v>
      </c>
      <c r="FA63" s="31">
        <v>0</v>
      </c>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v>0</v>
      </c>
      <c r="GW63" s="31">
        <v>342</v>
      </c>
      <c r="GX63" s="31">
        <v>2</v>
      </c>
      <c r="GY63" s="31">
        <v>0</v>
      </c>
      <c r="GZ63" s="31">
        <v>0</v>
      </c>
      <c r="HA63" s="31">
        <v>0</v>
      </c>
      <c r="HB63" s="31">
        <v>0</v>
      </c>
      <c r="HC63" s="31">
        <v>2</v>
      </c>
      <c r="HD63" s="31">
        <v>0</v>
      </c>
      <c r="HE63" s="31">
        <v>0</v>
      </c>
      <c r="HF63" s="31"/>
      <c r="HG63" s="31">
        <v>0</v>
      </c>
      <c r="HH63" s="31">
        <v>0</v>
      </c>
      <c r="HI63" s="31">
        <v>0</v>
      </c>
      <c r="HJ63" s="31">
        <v>0</v>
      </c>
      <c r="HK63" s="31">
        <v>0</v>
      </c>
      <c r="HL63" s="31">
        <v>0</v>
      </c>
      <c r="HM63" s="31">
        <v>0</v>
      </c>
      <c r="HN63" s="31">
        <v>0</v>
      </c>
      <c r="HO63" s="31">
        <v>0</v>
      </c>
      <c r="HP63" s="31">
        <v>0</v>
      </c>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row>
    <row r="64" spans="1:269" x14ac:dyDescent="0.25">
      <c r="A64" s="30" t="s">
        <v>647</v>
      </c>
      <c r="B64" s="31">
        <v>1</v>
      </c>
      <c r="C64" s="31">
        <v>1</v>
      </c>
      <c r="D64" s="31">
        <v>0</v>
      </c>
      <c r="E64" s="31">
        <v>0</v>
      </c>
      <c r="F64" s="31">
        <v>0</v>
      </c>
      <c r="G64" s="31">
        <v>0</v>
      </c>
      <c r="H64" s="31">
        <v>0</v>
      </c>
      <c r="I64" s="31">
        <v>0</v>
      </c>
      <c r="J64" s="31">
        <v>0</v>
      </c>
      <c r="K64" s="31">
        <v>0</v>
      </c>
      <c r="L64" s="31">
        <v>0</v>
      </c>
      <c r="M64" s="31"/>
      <c r="N64" s="31">
        <v>0</v>
      </c>
      <c r="O64" s="31">
        <v>0</v>
      </c>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v>1</v>
      </c>
      <c r="BR64" s="31">
        <v>1</v>
      </c>
      <c r="BS64" s="31">
        <v>0</v>
      </c>
      <c r="BT64" s="31">
        <v>0</v>
      </c>
      <c r="BU64" s="31">
        <v>0</v>
      </c>
      <c r="BV64" s="31">
        <v>0</v>
      </c>
      <c r="BW64" s="31">
        <v>0</v>
      </c>
      <c r="BX64" s="31">
        <v>0</v>
      </c>
      <c r="BY64" s="31">
        <v>0</v>
      </c>
      <c r="BZ64" s="31">
        <v>0</v>
      </c>
      <c r="CA64" s="31">
        <v>0</v>
      </c>
      <c r="CB64" s="31"/>
      <c r="CC64" s="31">
        <v>0</v>
      </c>
      <c r="CD64" s="31">
        <v>0</v>
      </c>
      <c r="CE64" s="31">
        <v>0</v>
      </c>
      <c r="CF64" s="31">
        <v>0</v>
      </c>
      <c r="CG64" s="31">
        <v>0</v>
      </c>
      <c r="CH64" s="31">
        <v>0</v>
      </c>
      <c r="CI64" s="31">
        <v>0</v>
      </c>
      <c r="CJ64" s="31">
        <v>0</v>
      </c>
      <c r="CK64" s="31">
        <v>0</v>
      </c>
      <c r="CL64" s="31">
        <v>0</v>
      </c>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v>1</v>
      </c>
      <c r="EG64" s="31">
        <v>1</v>
      </c>
      <c r="EH64" s="31">
        <v>0</v>
      </c>
      <c r="EI64" s="31">
        <v>0</v>
      </c>
      <c r="EJ64" s="31">
        <v>0</v>
      </c>
      <c r="EK64" s="31">
        <v>0</v>
      </c>
      <c r="EL64" s="31">
        <v>0</v>
      </c>
      <c r="EM64" s="31">
        <v>0</v>
      </c>
      <c r="EN64" s="31">
        <v>0</v>
      </c>
      <c r="EO64" s="31">
        <v>0</v>
      </c>
      <c r="EP64" s="31">
        <v>0</v>
      </c>
      <c r="EQ64" s="31"/>
      <c r="ER64" s="31">
        <v>0</v>
      </c>
      <c r="ES64" s="31">
        <v>0</v>
      </c>
      <c r="ET64" s="31">
        <v>0</v>
      </c>
      <c r="EU64" s="31">
        <v>0</v>
      </c>
      <c r="EV64" s="31">
        <v>0</v>
      </c>
      <c r="EW64" s="31">
        <v>0</v>
      </c>
      <c r="EX64" s="31">
        <v>0</v>
      </c>
      <c r="EY64" s="31">
        <v>0</v>
      </c>
      <c r="EZ64" s="31">
        <v>0</v>
      </c>
      <c r="FA64" s="31">
        <v>0</v>
      </c>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v>3</v>
      </c>
      <c r="GV64" s="31">
        <v>3</v>
      </c>
      <c r="GW64" s="31">
        <v>0</v>
      </c>
      <c r="GX64" s="31">
        <v>0</v>
      </c>
      <c r="GY64" s="31">
        <v>0</v>
      </c>
      <c r="GZ64" s="31">
        <v>0</v>
      </c>
      <c r="HA64" s="31">
        <v>0</v>
      </c>
      <c r="HB64" s="31">
        <v>0</v>
      </c>
      <c r="HC64" s="31">
        <v>0</v>
      </c>
      <c r="HD64" s="31">
        <v>0</v>
      </c>
      <c r="HE64" s="31">
        <v>0</v>
      </c>
      <c r="HF64" s="31"/>
      <c r="HG64" s="31">
        <v>0</v>
      </c>
      <c r="HH64" s="31">
        <v>0</v>
      </c>
      <c r="HI64" s="31">
        <v>0</v>
      </c>
      <c r="HJ64" s="31">
        <v>0</v>
      </c>
      <c r="HK64" s="31">
        <v>0</v>
      </c>
      <c r="HL64" s="31">
        <v>0</v>
      </c>
      <c r="HM64" s="31">
        <v>0</v>
      </c>
      <c r="HN64" s="31">
        <v>0</v>
      </c>
      <c r="HO64" s="31">
        <v>0</v>
      </c>
      <c r="HP64" s="31">
        <v>0</v>
      </c>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row>
    <row r="65" spans="1:269" x14ac:dyDescent="0.25">
      <c r="A65" s="30" t="s">
        <v>649</v>
      </c>
      <c r="B65" s="31">
        <v>1</v>
      </c>
      <c r="C65" s="31">
        <v>1</v>
      </c>
      <c r="D65" s="31">
        <v>333</v>
      </c>
      <c r="E65" s="31">
        <v>3.5</v>
      </c>
      <c r="F65" s="31">
        <v>1</v>
      </c>
      <c r="G65" s="31">
        <v>1</v>
      </c>
      <c r="H65" s="31">
        <v>0</v>
      </c>
      <c r="I65" s="31">
        <v>0</v>
      </c>
      <c r="J65" s="31">
        <v>1</v>
      </c>
      <c r="K65" s="31">
        <v>0</v>
      </c>
      <c r="L65" s="31">
        <v>0</v>
      </c>
      <c r="M65" s="31"/>
      <c r="N65" s="31">
        <v>0</v>
      </c>
      <c r="O65" s="31">
        <v>0</v>
      </c>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v>1</v>
      </c>
      <c r="BR65" s="31">
        <v>1</v>
      </c>
      <c r="BS65" s="31">
        <v>333</v>
      </c>
      <c r="BT65" s="31">
        <v>4.7</v>
      </c>
      <c r="BU65" s="31">
        <v>1</v>
      </c>
      <c r="BV65" s="31">
        <v>1</v>
      </c>
      <c r="BW65" s="31">
        <v>0</v>
      </c>
      <c r="BX65" s="31">
        <v>0</v>
      </c>
      <c r="BY65" s="31">
        <v>1</v>
      </c>
      <c r="BZ65" s="31">
        <v>0</v>
      </c>
      <c r="CA65" s="31">
        <v>0</v>
      </c>
      <c r="CB65" s="31"/>
      <c r="CC65" s="31">
        <v>1</v>
      </c>
      <c r="CD65" s="31">
        <v>0</v>
      </c>
      <c r="CE65" s="31">
        <v>1</v>
      </c>
      <c r="CF65" s="31">
        <v>0</v>
      </c>
      <c r="CG65" s="31">
        <v>0</v>
      </c>
      <c r="CH65" s="31">
        <v>0</v>
      </c>
      <c r="CI65" s="31">
        <v>0</v>
      </c>
      <c r="CJ65" s="31">
        <v>1</v>
      </c>
      <c r="CK65" s="31">
        <v>0</v>
      </c>
      <c r="CL65" s="31">
        <v>0</v>
      </c>
      <c r="CM65" s="31">
        <v>0</v>
      </c>
      <c r="CN65" s="31">
        <v>1</v>
      </c>
      <c r="CO65" s="31">
        <v>0</v>
      </c>
      <c r="CP65" s="31">
        <v>1</v>
      </c>
      <c r="CQ65" s="31">
        <v>1</v>
      </c>
      <c r="CR65" s="31">
        <v>0</v>
      </c>
      <c r="CS65" s="31">
        <v>14</v>
      </c>
      <c r="CT65" s="31">
        <v>13</v>
      </c>
      <c r="CU65" s="31">
        <v>1</v>
      </c>
      <c r="CV65" s="31">
        <v>1</v>
      </c>
      <c r="CW65" s="31">
        <v>2</v>
      </c>
      <c r="CX65" s="31">
        <v>1</v>
      </c>
      <c r="CY65" s="31">
        <v>0</v>
      </c>
      <c r="CZ65" s="31">
        <v>0</v>
      </c>
      <c r="DA65" s="31">
        <v>0</v>
      </c>
      <c r="DB65" s="31">
        <v>1</v>
      </c>
      <c r="DC65" s="31">
        <v>0</v>
      </c>
      <c r="DD65" s="31">
        <v>2</v>
      </c>
      <c r="DE65" s="31">
        <v>2</v>
      </c>
      <c r="DF65" s="31">
        <v>0</v>
      </c>
      <c r="DG65" s="31">
        <v>15</v>
      </c>
      <c r="DH65" s="31"/>
      <c r="DI65" s="31"/>
      <c r="DJ65" s="31">
        <v>15</v>
      </c>
      <c r="DK65" s="31">
        <v>7</v>
      </c>
      <c r="DL65" s="31">
        <v>0</v>
      </c>
      <c r="DM65" s="31">
        <v>0</v>
      </c>
      <c r="DN65" s="31">
        <v>4</v>
      </c>
      <c r="DO65" s="31"/>
      <c r="DP65" s="31"/>
      <c r="DQ65" s="31"/>
      <c r="DR65" s="31"/>
      <c r="DS65" s="31"/>
      <c r="DT65" s="31"/>
      <c r="DU65" s="31"/>
      <c r="DV65" s="31">
        <v>4</v>
      </c>
      <c r="DW65" s="31">
        <v>6</v>
      </c>
      <c r="DX65" s="31">
        <v>5</v>
      </c>
      <c r="DY65" s="31">
        <v>2</v>
      </c>
      <c r="DZ65" s="31">
        <v>9</v>
      </c>
      <c r="EA65" s="31">
        <v>4</v>
      </c>
      <c r="EB65" s="31">
        <v>2</v>
      </c>
      <c r="EC65" s="31">
        <v>4</v>
      </c>
      <c r="ED65" s="31">
        <v>8</v>
      </c>
      <c r="EE65" s="31">
        <v>15</v>
      </c>
      <c r="EF65" s="31">
        <v>1</v>
      </c>
      <c r="EG65" s="31">
        <v>1</v>
      </c>
      <c r="EH65" s="31">
        <v>700</v>
      </c>
      <c r="EI65" s="31">
        <v>4.7</v>
      </c>
      <c r="EJ65" s="31">
        <v>1</v>
      </c>
      <c r="EK65" s="31">
        <v>1</v>
      </c>
      <c r="EL65" s="31">
        <v>0</v>
      </c>
      <c r="EM65" s="31">
        <v>0</v>
      </c>
      <c r="EN65" s="31">
        <v>1</v>
      </c>
      <c r="EO65" s="31">
        <v>0</v>
      </c>
      <c r="EP65" s="31">
        <v>0</v>
      </c>
      <c r="EQ65" s="31"/>
      <c r="ER65" s="31">
        <v>1</v>
      </c>
      <c r="ES65" s="31">
        <v>0</v>
      </c>
      <c r="ET65" s="31">
        <v>1</v>
      </c>
      <c r="EU65" s="31">
        <v>0</v>
      </c>
      <c r="EV65" s="31">
        <v>0</v>
      </c>
      <c r="EW65" s="31">
        <v>0</v>
      </c>
      <c r="EX65" s="31">
        <v>0</v>
      </c>
      <c r="EY65" s="31">
        <v>1</v>
      </c>
      <c r="EZ65" s="31">
        <v>0</v>
      </c>
      <c r="FA65" s="31">
        <v>0</v>
      </c>
      <c r="FB65" s="31">
        <v>0</v>
      </c>
      <c r="FC65" s="31">
        <v>0</v>
      </c>
      <c r="FD65" s="31">
        <v>0</v>
      </c>
      <c r="FE65" s="31">
        <v>1</v>
      </c>
      <c r="FF65" s="31">
        <v>1</v>
      </c>
      <c r="FG65" s="31">
        <v>2</v>
      </c>
      <c r="FH65" s="31">
        <v>4</v>
      </c>
      <c r="FI65" s="31">
        <v>5</v>
      </c>
      <c r="FJ65" s="31"/>
      <c r="FK65" s="31">
        <v>3</v>
      </c>
      <c r="FL65" s="31">
        <v>2</v>
      </c>
      <c r="FM65" s="31">
        <v>2</v>
      </c>
      <c r="FN65" s="31">
        <v>0</v>
      </c>
      <c r="FO65" s="31">
        <v>0</v>
      </c>
      <c r="FP65" s="31">
        <v>1</v>
      </c>
      <c r="FQ65" s="31">
        <v>0</v>
      </c>
      <c r="FR65" s="31">
        <v>1</v>
      </c>
      <c r="FS65" s="31">
        <v>0</v>
      </c>
      <c r="FT65" s="31">
        <v>1</v>
      </c>
      <c r="FU65" s="31">
        <v>1</v>
      </c>
      <c r="FV65" s="31">
        <v>8</v>
      </c>
      <c r="FW65" s="31"/>
      <c r="FX65" s="31"/>
      <c r="FY65" s="31">
        <v>6</v>
      </c>
      <c r="FZ65" s="31">
        <v>3</v>
      </c>
      <c r="GA65" s="31">
        <v>1</v>
      </c>
      <c r="GB65" s="31">
        <v>0</v>
      </c>
      <c r="GC65" s="31">
        <v>7</v>
      </c>
      <c r="GD65" s="31"/>
      <c r="GE65" s="31"/>
      <c r="GF65" s="31"/>
      <c r="GG65" s="31"/>
      <c r="GH65" s="31"/>
      <c r="GI65" s="31"/>
      <c r="GJ65" s="31"/>
      <c r="GK65" s="31">
        <v>4</v>
      </c>
      <c r="GL65" s="31">
        <v>3</v>
      </c>
      <c r="GM65" s="31">
        <v>1</v>
      </c>
      <c r="GN65" s="31">
        <v>1</v>
      </c>
      <c r="GO65" s="31">
        <v>5</v>
      </c>
      <c r="GP65" s="31">
        <v>2</v>
      </c>
      <c r="GQ65" s="31">
        <v>3</v>
      </c>
      <c r="GR65" s="31">
        <v>1</v>
      </c>
      <c r="GS65" s="31">
        <v>3</v>
      </c>
      <c r="GT65" s="31">
        <v>8</v>
      </c>
      <c r="GU65" s="31">
        <v>3</v>
      </c>
      <c r="GV65" s="31">
        <v>3</v>
      </c>
      <c r="GW65" s="31">
        <v>1366</v>
      </c>
      <c r="GX65" s="31">
        <v>12.899999999999999</v>
      </c>
      <c r="GY65" s="31">
        <v>3</v>
      </c>
      <c r="GZ65" s="31">
        <v>3</v>
      </c>
      <c r="HA65" s="31">
        <v>0</v>
      </c>
      <c r="HB65" s="31">
        <v>0</v>
      </c>
      <c r="HC65" s="31">
        <v>3</v>
      </c>
      <c r="HD65" s="31">
        <v>0</v>
      </c>
      <c r="HE65" s="31">
        <v>0</v>
      </c>
      <c r="HF65" s="31"/>
      <c r="HG65" s="31">
        <v>2</v>
      </c>
      <c r="HH65" s="31">
        <v>0</v>
      </c>
      <c r="HI65" s="31">
        <v>2</v>
      </c>
      <c r="HJ65" s="31">
        <v>0</v>
      </c>
      <c r="HK65" s="31">
        <v>0</v>
      </c>
      <c r="HL65" s="31">
        <v>0</v>
      </c>
      <c r="HM65" s="31">
        <v>0</v>
      </c>
      <c r="HN65" s="31">
        <v>2</v>
      </c>
      <c r="HO65" s="31">
        <v>0</v>
      </c>
      <c r="HP65" s="31">
        <v>0</v>
      </c>
      <c r="HQ65" s="31">
        <v>0</v>
      </c>
      <c r="HR65" s="31">
        <v>1</v>
      </c>
      <c r="HS65" s="31">
        <v>0</v>
      </c>
      <c r="HT65" s="31">
        <v>2</v>
      </c>
      <c r="HU65" s="31">
        <v>2</v>
      </c>
      <c r="HV65" s="31">
        <v>2</v>
      </c>
      <c r="HW65" s="31">
        <v>18</v>
      </c>
      <c r="HX65" s="31">
        <v>18</v>
      </c>
      <c r="HY65" s="31">
        <v>1</v>
      </c>
      <c r="HZ65" s="31">
        <v>4</v>
      </c>
      <c r="IA65" s="31">
        <v>4</v>
      </c>
      <c r="IB65" s="31">
        <v>3</v>
      </c>
      <c r="IC65" s="31">
        <v>0</v>
      </c>
      <c r="ID65" s="31">
        <v>0</v>
      </c>
      <c r="IE65" s="31">
        <v>1</v>
      </c>
      <c r="IF65" s="31">
        <v>1</v>
      </c>
      <c r="IG65" s="31">
        <v>1</v>
      </c>
      <c r="IH65" s="31">
        <v>2</v>
      </c>
      <c r="II65" s="31">
        <v>3</v>
      </c>
      <c r="IJ65" s="31">
        <v>1</v>
      </c>
      <c r="IK65" s="31">
        <v>23</v>
      </c>
      <c r="IL65" s="31"/>
      <c r="IM65" s="31"/>
      <c r="IN65" s="31">
        <v>21</v>
      </c>
      <c r="IO65" s="31">
        <v>10</v>
      </c>
      <c r="IP65" s="31">
        <v>1</v>
      </c>
      <c r="IQ65" s="31">
        <v>0</v>
      </c>
      <c r="IR65" s="31">
        <v>11</v>
      </c>
      <c r="IS65" s="31"/>
      <c r="IT65" s="31"/>
      <c r="IU65" s="31"/>
      <c r="IV65" s="31"/>
      <c r="IW65" s="31"/>
      <c r="IX65" s="31"/>
      <c r="IY65" s="31"/>
      <c r="IZ65" s="31">
        <v>8</v>
      </c>
      <c r="JA65" s="31">
        <v>9</v>
      </c>
      <c r="JB65" s="31">
        <v>6</v>
      </c>
      <c r="JC65" s="31">
        <v>3</v>
      </c>
      <c r="JD65" s="31">
        <v>14</v>
      </c>
      <c r="JE65" s="31">
        <v>6</v>
      </c>
      <c r="JF65" s="31">
        <v>5</v>
      </c>
      <c r="JG65" s="31">
        <v>5</v>
      </c>
      <c r="JH65" s="31">
        <v>11</v>
      </c>
      <c r="JI65" s="31">
        <v>23</v>
      </c>
    </row>
    <row r="66" spans="1:269" x14ac:dyDescent="0.25">
      <c r="A66" s="30" t="s">
        <v>6</v>
      </c>
      <c r="B66" s="31">
        <v>1</v>
      </c>
      <c r="C66" s="31">
        <v>1</v>
      </c>
      <c r="D66" s="31">
        <v>7</v>
      </c>
      <c r="E66" s="31">
        <v>0</v>
      </c>
      <c r="F66" s="31">
        <v>0</v>
      </c>
      <c r="G66" s="31">
        <v>0</v>
      </c>
      <c r="H66" s="31">
        <v>0</v>
      </c>
      <c r="I66" s="31">
        <v>0</v>
      </c>
      <c r="J66" s="31">
        <v>0</v>
      </c>
      <c r="K66" s="31">
        <v>0</v>
      </c>
      <c r="L66" s="31">
        <v>0</v>
      </c>
      <c r="M66" s="31">
        <v>0</v>
      </c>
      <c r="N66" s="31">
        <v>0</v>
      </c>
      <c r="O66" s="31">
        <v>0</v>
      </c>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v>1</v>
      </c>
      <c r="BR66" s="31">
        <v>1</v>
      </c>
      <c r="BS66" s="31">
        <v>7</v>
      </c>
      <c r="BT66" s="31">
        <v>0</v>
      </c>
      <c r="BU66" s="31">
        <v>0</v>
      </c>
      <c r="BV66" s="31">
        <v>0</v>
      </c>
      <c r="BW66" s="31">
        <v>0</v>
      </c>
      <c r="BX66" s="31">
        <v>0</v>
      </c>
      <c r="BY66" s="31">
        <v>0</v>
      </c>
      <c r="BZ66" s="31">
        <v>0</v>
      </c>
      <c r="CA66" s="31">
        <v>0</v>
      </c>
      <c r="CB66" s="31">
        <v>0</v>
      </c>
      <c r="CC66" s="31">
        <v>0</v>
      </c>
      <c r="CD66" s="31">
        <v>0</v>
      </c>
      <c r="CE66" s="31">
        <v>0</v>
      </c>
      <c r="CF66" s="31">
        <v>0</v>
      </c>
      <c r="CG66" s="31">
        <v>0</v>
      </c>
      <c r="CH66" s="31">
        <v>0</v>
      </c>
      <c r="CI66" s="31">
        <v>0</v>
      </c>
      <c r="CJ66" s="31">
        <v>0</v>
      </c>
      <c r="CK66" s="31">
        <v>0</v>
      </c>
      <c r="CL66" s="31">
        <v>0</v>
      </c>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v>1</v>
      </c>
      <c r="EG66" s="31">
        <v>1</v>
      </c>
      <c r="EH66" s="31">
        <v>7</v>
      </c>
      <c r="EI66" s="31">
        <v>0</v>
      </c>
      <c r="EJ66" s="31">
        <v>0</v>
      </c>
      <c r="EK66" s="31">
        <v>0</v>
      </c>
      <c r="EL66" s="31">
        <v>0</v>
      </c>
      <c r="EM66" s="31">
        <v>0</v>
      </c>
      <c r="EN66" s="31">
        <v>0</v>
      </c>
      <c r="EO66" s="31">
        <v>0</v>
      </c>
      <c r="EP66" s="31">
        <v>0</v>
      </c>
      <c r="EQ66" s="31">
        <v>0</v>
      </c>
      <c r="ER66" s="31">
        <v>0</v>
      </c>
      <c r="ES66" s="31">
        <v>0</v>
      </c>
      <c r="ET66" s="31">
        <v>0</v>
      </c>
      <c r="EU66" s="31">
        <v>0</v>
      </c>
      <c r="EV66" s="31">
        <v>0</v>
      </c>
      <c r="EW66" s="31">
        <v>0</v>
      </c>
      <c r="EX66" s="31">
        <v>0</v>
      </c>
      <c r="EY66" s="31">
        <v>0</v>
      </c>
      <c r="EZ66" s="31">
        <v>0</v>
      </c>
      <c r="FA66" s="31">
        <v>0</v>
      </c>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v>3</v>
      </c>
      <c r="GV66" s="31">
        <v>3</v>
      </c>
      <c r="GW66" s="31">
        <v>21</v>
      </c>
      <c r="GX66" s="31">
        <v>0</v>
      </c>
      <c r="GY66" s="31">
        <v>0</v>
      </c>
      <c r="GZ66" s="31">
        <v>0</v>
      </c>
      <c r="HA66" s="31">
        <v>0</v>
      </c>
      <c r="HB66" s="31">
        <v>0</v>
      </c>
      <c r="HC66" s="31">
        <v>0</v>
      </c>
      <c r="HD66" s="31">
        <v>0</v>
      </c>
      <c r="HE66" s="31">
        <v>0</v>
      </c>
      <c r="HF66" s="31">
        <v>0</v>
      </c>
      <c r="HG66" s="31">
        <v>0</v>
      </c>
      <c r="HH66" s="31">
        <v>0</v>
      </c>
      <c r="HI66" s="31">
        <v>0</v>
      </c>
      <c r="HJ66" s="31">
        <v>0</v>
      </c>
      <c r="HK66" s="31">
        <v>0</v>
      </c>
      <c r="HL66" s="31">
        <v>0</v>
      </c>
      <c r="HM66" s="31">
        <v>0</v>
      </c>
      <c r="HN66" s="31">
        <v>0</v>
      </c>
      <c r="HO66" s="31">
        <v>0</v>
      </c>
      <c r="HP66" s="31">
        <v>0</v>
      </c>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row>
    <row r="67" spans="1:269" x14ac:dyDescent="0.25">
      <c r="A67" s="30" t="s">
        <v>651</v>
      </c>
      <c r="B67" s="31">
        <v>1</v>
      </c>
      <c r="C67" s="31">
        <v>1</v>
      </c>
      <c r="D67" s="31">
        <v>2</v>
      </c>
      <c r="E67" s="31">
        <v>0</v>
      </c>
      <c r="F67" s="31">
        <v>0</v>
      </c>
      <c r="G67" s="31">
        <v>0</v>
      </c>
      <c r="H67" s="31">
        <v>0</v>
      </c>
      <c r="I67" s="31">
        <v>0</v>
      </c>
      <c r="J67" s="31">
        <v>0</v>
      </c>
      <c r="K67" s="31">
        <v>0</v>
      </c>
      <c r="L67" s="31">
        <v>0</v>
      </c>
      <c r="M67" s="31"/>
      <c r="N67" s="31">
        <v>1</v>
      </c>
      <c r="O67" s="31">
        <v>0</v>
      </c>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v>1</v>
      </c>
      <c r="BR67" s="31">
        <v>1</v>
      </c>
      <c r="BS67" s="31">
        <v>2</v>
      </c>
      <c r="BT67" s="31">
        <v>0</v>
      </c>
      <c r="BU67" s="31">
        <v>0</v>
      </c>
      <c r="BV67" s="31">
        <v>0</v>
      </c>
      <c r="BW67" s="31">
        <v>0</v>
      </c>
      <c r="BX67" s="31">
        <v>0</v>
      </c>
      <c r="BY67" s="31">
        <v>0</v>
      </c>
      <c r="BZ67" s="31">
        <v>0</v>
      </c>
      <c r="CA67" s="31">
        <v>0</v>
      </c>
      <c r="CB67" s="31"/>
      <c r="CC67" s="31">
        <v>0</v>
      </c>
      <c r="CD67" s="31">
        <v>0</v>
      </c>
      <c r="CE67" s="31">
        <v>0</v>
      </c>
      <c r="CF67" s="31">
        <v>0</v>
      </c>
      <c r="CG67" s="31">
        <v>0</v>
      </c>
      <c r="CH67" s="31">
        <v>0</v>
      </c>
      <c r="CI67" s="31">
        <v>0</v>
      </c>
      <c r="CJ67" s="31">
        <v>0</v>
      </c>
      <c r="CK67" s="31">
        <v>0</v>
      </c>
      <c r="CL67" s="31">
        <v>0</v>
      </c>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v>1</v>
      </c>
      <c r="EG67" s="31">
        <v>1</v>
      </c>
      <c r="EH67" s="31">
        <v>2</v>
      </c>
      <c r="EI67" s="31">
        <v>0</v>
      </c>
      <c r="EJ67" s="31">
        <v>0</v>
      </c>
      <c r="EK67" s="31">
        <v>0</v>
      </c>
      <c r="EL67" s="31">
        <v>0</v>
      </c>
      <c r="EM67" s="31">
        <v>0</v>
      </c>
      <c r="EN67" s="31">
        <v>0</v>
      </c>
      <c r="EO67" s="31">
        <v>0</v>
      </c>
      <c r="EP67" s="31">
        <v>0</v>
      </c>
      <c r="EQ67" s="31"/>
      <c r="ER67" s="31">
        <v>0</v>
      </c>
      <c r="ES67" s="31">
        <v>0</v>
      </c>
      <c r="ET67" s="31">
        <v>0</v>
      </c>
      <c r="EU67" s="31">
        <v>0</v>
      </c>
      <c r="EV67" s="31">
        <v>0</v>
      </c>
      <c r="EW67" s="31">
        <v>0</v>
      </c>
      <c r="EX67" s="31">
        <v>0</v>
      </c>
      <c r="EY67" s="31">
        <v>0</v>
      </c>
      <c r="EZ67" s="31">
        <v>0</v>
      </c>
      <c r="FA67" s="31">
        <v>0</v>
      </c>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v>3</v>
      </c>
      <c r="GV67" s="31">
        <v>3</v>
      </c>
      <c r="GW67" s="31">
        <v>6</v>
      </c>
      <c r="GX67" s="31">
        <v>0</v>
      </c>
      <c r="GY67" s="31">
        <v>0</v>
      </c>
      <c r="GZ67" s="31">
        <v>0</v>
      </c>
      <c r="HA67" s="31">
        <v>0</v>
      </c>
      <c r="HB67" s="31">
        <v>0</v>
      </c>
      <c r="HC67" s="31">
        <v>0</v>
      </c>
      <c r="HD67" s="31">
        <v>0</v>
      </c>
      <c r="HE67" s="31">
        <v>0</v>
      </c>
      <c r="HF67" s="31"/>
      <c r="HG67" s="31">
        <v>1</v>
      </c>
      <c r="HH67" s="31">
        <v>0</v>
      </c>
      <c r="HI67" s="31">
        <v>0</v>
      </c>
      <c r="HJ67" s="31">
        <v>0</v>
      </c>
      <c r="HK67" s="31">
        <v>0</v>
      </c>
      <c r="HL67" s="31">
        <v>0</v>
      </c>
      <c r="HM67" s="31">
        <v>0</v>
      </c>
      <c r="HN67" s="31">
        <v>0</v>
      </c>
      <c r="HO67" s="31">
        <v>0</v>
      </c>
      <c r="HP67" s="31">
        <v>0</v>
      </c>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row>
    <row r="68" spans="1:269" x14ac:dyDescent="0.25">
      <c r="A68" s="30" t="s">
        <v>652</v>
      </c>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v>0</v>
      </c>
      <c r="BS68" s="31">
        <v>60</v>
      </c>
      <c r="BT68" s="31">
        <v>0</v>
      </c>
      <c r="BU68" s="31">
        <v>0</v>
      </c>
      <c r="BV68" s="31">
        <v>0</v>
      </c>
      <c r="BW68" s="31">
        <v>0</v>
      </c>
      <c r="BX68" s="31">
        <v>0</v>
      </c>
      <c r="BY68" s="31">
        <v>0</v>
      </c>
      <c r="BZ68" s="31">
        <v>0</v>
      </c>
      <c r="CA68" s="31">
        <v>0</v>
      </c>
      <c r="CB68" s="31"/>
      <c r="CC68" s="31">
        <v>0</v>
      </c>
      <c r="CD68" s="31">
        <v>0</v>
      </c>
      <c r="CE68" s="31">
        <v>0</v>
      </c>
      <c r="CF68" s="31">
        <v>0</v>
      </c>
      <c r="CG68" s="31">
        <v>0</v>
      </c>
      <c r="CH68" s="31">
        <v>0</v>
      </c>
      <c r="CI68" s="31">
        <v>0</v>
      </c>
      <c r="CJ68" s="31">
        <v>0</v>
      </c>
      <c r="CK68" s="31">
        <v>0</v>
      </c>
      <c r="CL68" s="31">
        <v>0</v>
      </c>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v>0</v>
      </c>
      <c r="EH68" s="31">
        <v>100</v>
      </c>
      <c r="EI68" s="31">
        <v>0</v>
      </c>
      <c r="EJ68" s="31">
        <v>0</v>
      </c>
      <c r="EK68" s="31">
        <v>0</v>
      </c>
      <c r="EL68" s="31">
        <v>0</v>
      </c>
      <c r="EM68" s="31">
        <v>0</v>
      </c>
      <c r="EN68" s="31">
        <v>0</v>
      </c>
      <c r="EO68" s="31">
        <v>0</v>
      </c>
      <c r="EP68" s="31">
        <v>0</v>
      </c>
      <c r="EQ68" s="31"/>
      <c r="ER68" s="31">
        <v>0</v>
      </c>
      <c r="ES68" s="31">
        <v>0</v>
      </c>
      <c r="ET68" s="31">
        <v>0</v>
      </c>
      <c r="EU68" s="31">
        <v>0</v>
      </c>
      <c r="EV68" s="31">
        <v>0</v>
      </c>
      <c r="EW68" s="31">
        <v>0</v>
      </c>
      <c r="EX68" s="31">
        <v>0</v>
      </c>
      <c r="EY68" s="31">
        <v>0</v>
      </c>
      <c r="EZ68" s="31">
        <v>0</v>
      </c>
      <c r="FA68" s="31">
        <v>0</v>
      </c>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v>0</v>
      </c>
      <c r="GW68" s="31">
        <v>160</v>
      </c>
      <c r="GX68" s="31">
        <v>0</v>
      </c>
      <c r="GY68" s="31">
        <v>0</v>
      </c>
      <c r="GZ68" s="31">
        <v>0</v>
      </c>
      <c r="HA68" s="31">
        <v>0</v>
      </c>
      <c r="HB68" s="31">
        <v>0</v>
      </c>
      <c r="HC68" s="31">
        <v>0</v>
      </c>
      <c r="HD68" s="31">
        <v>0</v>
      </c>
      <c r="HE68" s="31">
        <v>0</v>
      </c>
      <c r="HF68" s="31"/>
      <c r="HG68" s="31">
        <v>0</v>
      </c>
      <c r="HH68" s="31">
        <v>0</v>
      </c>
      <c r="HI68" s="31">
        <v>0</v>
      </c>
      <c r="HJ68" s="31">
        <v>0</v>
      </c>
      <c r="HK68" s="31">
        <v>0</v>
      </c>
      <c r="HL68" s="31">
        <v>0</v>
      </c>
      <c r="HM68" s="31">
        <v>0</v>
      </c>
      <c r="HN68" s="31">
        <v>0</v>
      </c>
      <c r="HO68" s="31">
        <v>0</v>
      </c>
      <c r="HP68" s="31">
        <v>0</v>
      </c>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row>
    <row r="69" spans="1:269" x14ac:dyDescent="0.25">
      <c r="A69" s="30" t="s">
        <v>653</v>
      </c>
      <c r="B69" s="31"/>
      <c r="C69" s="31">
        <v>0</v>
      </c>
      <c r="D69" s="31">
        <v>6480</v>
      </c>
      <c r="E69" s="31">
        <v>1</v>
      </c>
      <c r="F69" s="31">
        <v>0</v>
      </c>
      <c r="G69" s="31">
        <v>0</v>
      </c>
      <c r="H69" s="31">
        <v>0</v>
      </c>
      <c r="I69" s="31">
        <v>0</v>
      </c>
      <c r="J69" s="31">
        <v>1</v>
      </c>
      <c r="K69" s="31">
        <v>0</v>
      </c>
      <c r="L69" s="31">
        <v>0</v>
      </c>
      <c r="M69" s="31"/>
      <c r="N69" s="31">
        <v>0</v>
      </c>
      <c r="O69" s="31">
        <v>0</v>
      </c>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v>0</v>
      </c>
      <c r="BS69" s="31">
        <v>6480</v>
      </c>
      <c r="BT69" s="31">
        <v>2.8</v>
      </c>
      <c r="BU69" s="31">
        <v>0</v>
      </c>
      <c r="BV69" s="31">
        <v>0</v>
      </c>
      <c r="BW69" s="31">
        <v>0</v>
      </c>
      <c r="BX69" s="31">
        <v>0</v>
      </c>
      <c r="BY69" s="31">
        <v>1</v>
      </c>
      <c r="BZ69" s="31">
        <v>0</v>
      </c>
      <c r="CA69" s="31">
        <v>0</v>
      </c>
      <c r="CB69" s="31"/>
      <c r="CC69" s="31">
        <v>1</v>
      </c>
      <c r="CD69" s="31">
        <v>0</v>
      </c>
      <c r="CE69" s="31">
        <v>1</v>
      </c>
      <c r="CF69" s="31">
        <v>0</v>
      </c>
      <c r="CG69" s="31">
        <v>0</v>
      </c>
      <c r="CH69" s="31">
        <v>0</v>
      </c>
      <c r="CI69" s="31">
        <v>1</v>
      </c>
      <c r="CJ69" s="31">
        <v>0</v>
      </c>
      <c r="CK69" s="31">
        <v>0</v>
      </c>
      <c r="CL69" s="31">
        <v>0</v>
      </c>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c r="DS69" s="31"/>
      <c r="DT69" s="31"/>
      <c r="DU69" s="31"/>
      <c r="DV69" s="31"/>
      <c r="DW69" s="31"/>
      <c r="DX69" s="31"/>
      <c r="DY69" s="31"/>
      <c r="DZ69" s="31"/>
      <c r="EA69" s="31"/>
      <c r="EB69" s="31"/>
      <c r="EC69" s="31"/>
      <c r="ED69" s="31"/>
      <c r="EE69" s="31"/>
      <c r="EF69" s="31"/>
      <c r="EG69" s="31">
        <v>0</v>
      </c>
      <c r="EH69" s="31">
        <v>6480</v>
      </c>
      <c r="EI69" s="31">
        <v>2.8</v>
      </c>
      <c r="EJ69" s="31">
        <v>0</v>
      </c>
      <c r="EK69" s="31">
        <v>0</v>
      </c>
      <c r="EL69" s="31">
        <v>0</v>
      </c>
      <c r="EM69" s="31">
        <v>0</v>
      </c>
      <c r="EN69" s="31">
        <v>1</v>
      </c>
      <c r="EO69" s="31">
        <v>0</v>
      </c>
      <c r="EP69" s="31">
        <v>0</v>
      </c>
      <c r="EQ69" s="31"/>
      <c r="ER69" s="31">
        <v>1</v>
      </c>
      <c r="ES69" s="31">
        <v>0</v>
      </c>
      <c r="ET69" s="31">
        <v>1</v>
      </c>
      <c r="EU69" s="31">
        <v>0</v>
      </c>
      <c r="EV69" s="31">
        <v>0</v>
      </c>
      <c r="EW69" s="31">
        <v>0</v>
      </c>
      <c r="EX69" s="31">
        <v>1</v>
      </c>
      <c r="EY69" s="31">
        <v>0</v>
      </c>
      <c r="EZ69" s="31">
        <v>0</v>
      </c>
      <c r="FA69" s="31">
        <v>0</v>
      </c>
      <c r="FB69" s="31">
        <v>0</v>
      </c>
      <c r="FC69" s="31">
        <v>0</v>
      </c>
      <c r="FD69" s="31">
        <v>0</v>
      </c>
      <c r="FE69" s="31">
        <v>0</v>
      </c>
      <c r="FF69" s="31">
        <v>0</v>
      </c>
      <c r="FG69" s="31">
        <v>0</v>
      </c>
      <c r="FH69" s="31">
        <v>4</v>
      </c>
      <c r="FI69" s="31">
        <v>4</v>
      </c>
      <c r="FJ69" s="31"/>
      <c r="FK69" s="31"/>
      <c r="FL69" s="31"/>
      <c r="FM69" s="31"/>
      <c r="FN69" s="31"/>
      <c r="FO69" s="31"/>
      <c r="FP69" s="31"/>
      <c r="FQ69" s="31"/>
      <c r="FR69" s="31"/>
      <c r="FS69" s="31"/>
      <c r="FT69" s="31"/>
      <c r="FU69" s="31"/>
      <c r="FV69" s="31">
        <v>4</v>
      </c>
      <c r="FW69" s="31"/>
      <c r="FX69" s="31"/>
      <c r="FY69" s="31">
        <v>4</v>
      </c>
      <c r="FZ69" s="31">
        <v>2</v>
      </c>
      <c r="GA69" s="31">
        <v>0</v>
      </c>
      <c r="GB69" s="31">
        <v>0</v>
      </c>
      <c r="GC69" s="31">
        <v>4</v>
      </c>
      <c r="GD69" s="31"/>
      <c r="GE69" s="31"/>
      <c r="GF69" s="31"/>
      <c r="GG69" s="31"/>
      <c r="GH69" s="31"/>
      <c r="GI69" s="31"/>
      <c r="GJ69" s="31"/>
      <c r="GK69" s="31">
        <v>2</v>
      </c>
      <c r="GL69" s="31">
        <v>2</v>
      </c>
      <c r="GM69" s="31"/>
      <c r="GN69" s="31"/>
      <c r="GO69" s="31">
        <v>4</v>
      </c>
      <c r="GP69" s="31"/>
      <c r="GQ69" s="31"/>
      <c r="GR69" s="31"/>
      <c r="GS69" s="31">
        <v>4</v>
      </c>
      <c r="GT69" s="31">
        <v>4</v>
      </c>
      <c r="GU69" s="31"/>
      <c r="GV69" s="31">
        <v>0</v>
      </c>
      <c r="GW69" s="31">
        <v>19440</v>
      </c>
      <c r="GX69" s="31">
        <v>6.6</v>
      </c>
      <c r="GY69" s="31">
        <v>0</v>
      </c>
      <c r="GZ69" s="31">
        <v>0</v>
      </c>
      <c r="HA69" s="31">
        <v>0</v>
      </c>
      <c r="HB69" s="31">
        <v>0</v>
      </c>
      <c r="HC69" s="31">
        <v>3</v>
      </c>
      <c r="HD69" s="31">
        <v>0</v>
      </c>
      <c r="HE69" s="31">
        <v>0</v>
      </c>
      <c r="HF69" s="31"/>
      <c r="HG69" s="31">
        <v>2</v>
      </c>
      <c r="HH69" s="31">
        <v>0</v>
      </c>
      <c r="HI69" s="31">
        <v>2</v>
      </c>
      <c r="HJ69" s="31">
        <v>0</v>
      </c>
      <c r="HK69" s="31">
        <v>0</v>
      </c>
      <c r="HL69" s="31">
        <v>0</v>
      </c>
      <c r="HM69" s="31">
        <v>2</v>
      </c>
      <c r="HN69" s="31">
        <v>0</v>
      </c>
      <c r="HO69" s="31">
        <v>0</v>
      </c>
      <c r="HP69" s="31">
        <v>0</v>
      </c>
      <c r="HQ69" s="31">
        <v>0</v>
      </c>
      <c r="HR69" s="31">
        <v>0</v>
      </c>
      <c r="HS69" s="31">
        <v>0</v>
      </c>
      <c r="HT69" s="31">
        <v>0</v>
      </c>
      <c r="HU69" s="31">
        <v>0</v>
      </c>
      <c r="HV69" s="31">
        <v>0</v>
      </c>
      <c r="HW69" s="31">
        <v>4</v>
      </c>
      <c r="HX69" s="31">
        <v>4</v>
      </c>
      <c r="HY69" s="31"/>
      <c r="HZ69" s="31"/>
      <c r="IA69" s="31"/>
      <c r="IB69" s="31"/>
      <c r="IC69" s="31"/>
      <c r="ID69" s="31"/>
      <c r="IE69" s="31"/>
      <c r="IF69" s="31"/>
      <c r="IG69" s="31"/>
      <c r="IH69" s="31"/>
      <c r="II69" s="31"/>
      <c r="IJ69" s="31"/>
      <c r="IK69" s="31">
        <v>4</v>
      </c>
      <c r="IL69" s="31"/>
      <c r="IM69" s="31"/>
      <c r="IN69" s="31">
        <v>4</v>
      </c>
      <c r="IO69" s="31">
        <v>2</v>
      </c>
      <c r="IP69" s="31">
        <v>0</v>
      </c>
      <c r="IQ69" s="31">
        <v>0</v>
      </c>
      <c r="IR69" s="31">
        <v>4</v>
      </c>
      <c r="IS69" s="31"/>
      <c r="IT69" s="31"/>
      <c r="IU69" s="31"/>
      <c r="IV69" s="31"/>
      <c r="IW69" s="31"/>
      <c r="IX69" s="31"/>
      <c r="IY69" s="31"/>
      <c r="IZ69" s="31">
        <v>2</v>
      </c>
      <c r="JA69" s="31">
        <v>2</v>
      </c>
      <c r="JB69" s="31"/>
      <c r="JC69" s="31"/>
      <c r="JD69" s="31">
        <v>4</v>
      </c>
      <c r="JE69" s="31"/>
      <c r="JF69" s="31"/>
      <c r="JG69" s="31"/>
      <c r="JH69" s="31">
        <v>4</v>
      </c>
      <c r="JI69" s="31">
        <v>4</v>
      </c>
    </row>
    <row r="70" spans="1:269" x14ac:dyDescent="0.25">
      <c r="A70" s="30" t="s">
        <v>654</v>
      </c>
      <c r="B70" s="31"/>
      <c r="C70" s="31">
        <v>0</v>
      </c>
      <c r="D70" s="31">
        <v>280</v>
      </c>
      <c r="E70" s="31">
        <v>0</v>
      </c>
      <c r="F70" s="31">
        <v>0</v>
      </c>
      <c r="G70" s="31">
        <v>0</v>
      </c>
      <c r="H70" s="31">
        <v>0</v>
      </c>
      <c r="I70" s="31">
        <v>0</v>
      </c>
      <c r="J70" s="31">
        <v>0</v>
      </c>
      <c r="K70" s="31">
        <v>0</v>
      </c>
      <c r="L70" s="31">
        <v>0</v>
      </c>
      <c r="M70" s="31"/>
      <c r="N70" s="31">
        <v>0</v>
      </c>
      <c r="O70" s="31">
        <v>0</v>
      </c>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v>0</v>
      </c>
      <c r="BS70" s="31">
        <v>280</v>
      </c>
      <c r="BT70" s="31">
        <v>2.5</v>
      </c>
      <c r="BU70" s="31">
        <v>0</v>
      </c>
      <c r="BV70" s="31">
        <v>0</v>
      </c>
      <c r="BW70" s="31">
        <v>0</v>
      </c>
      <c r="BX70" s="31">
        <v>0</v>
      </c>
      <c r="BY70" s="31">
        <v>0</v>
      </c>
      <c r="BZ70" s="31">
        <v>0</v>
      </c>
      <c r="CA70" s="31">
        <v>0</v>
      </c>
      <c r="CB70" s="31"/>
      <c r="CC70" s="31">
        <v>1</v>
      </c>
      <c r="CD70" s="31">
        <v>0</v>
      </c>
      <c r="CE70" s="31">
        <v>1</v>
      </c>
      <c r="CF70" s="31">
        <v>0</v>
      </c>
      <c r="CG70" s="31">
        <v>0</v>
      </c>
      <c r="CH70" s="31">
        <v>1</v>
      </c>
      <c r="CI70" s="31">
        <v>0</v>
      </c>
      <c r="CJ70" s="31">
        <v>0</v>
      </c>
      <c r="CK70" s="31">
        <v>0</v>
      </c>
      <c r="CL70" s="31">
        <v>0</v>
      </c>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v>0</v>
      </c>
      <c r="EH70" s="31">
        <v>280</v>
      </c>
      <c r="EI70" s="31">
        <v>2.5</v>
      </c>
      <c r="EJ70" s="31">
        <v>0</v>
      </c>
      <c r="EK70" s="31">
        <v>0</v>
      </c>
      <c r="EL70" s="31">
        <v>0</v>
      </c>
      <c r="EM70" s="31">
        <v>0</v>
      </c>
      <c r="EN70" s="31">
        <v>0</v>
      </c>
      <c r="EO70" s="31">
        <v>0</v>
      </c>
      <c r="EP70" s="31">
        <v>0</v>
      </c>
      <c r="EQ70" s="31"/>
      <c r="ER70" s="31">
        <v>1</v>
      </c>
      <c r="ES70" s="31">
        <v>0</v>
      </c>
      <c r="ET70" s="31">
        <v>1</v>
      </c>
      <c r="EU70" s="31">
        <v>0</v>
      </c>
      <c r="EV70" s="31">
        <v>0</v>
      </c>
      <c r="EW70" s="31">
        <v>1</v>
      </c>
      <c r="EX70" s="31">
        <v>0</v>
      </c>
      <c r="EY70" s="31">
        <v>0</v>
      </c>
      <c r="EZ70" s="31">
        <v>0</v>
      </c>
      <c r="FA70" s="31">
        <v>0</v>
      </c>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v>0</v>
      </c>
      <c r="GW70" s="31">
        <v>840</v>
      </c>
      <c r="GX70" s="31">
        <v>5</v>
      </c>
      <c r="GY70" s="31">
        <v>0</v>
      </c>
      <c r="GZ70" s="31">
        <v>0</v>
      </c>
      <c r="HA70" s="31">
        <v>0</v>
      </c>
      <c r="HB70" s="31">
        <v>0</v>
      </c>
      <c r="HC70" s="31">
        <v>0</v>
      </c>
      <c r="HD70" s="31">
        <v>0</v>
      </c>
      <c r="HE70" s="31">
        <v>0</v>
      </c>
      <c r="HF70" s="31"/>
      <c r="HG70" s="31">
        <v>2</v>
      </c>
      <c r="HH70" s="31">
        <v>0</v>
      </c>
      <c r="HI70" s="31">
        <v>2</v>
      </c>
      <c r="HJ70" s="31">
        <v>0</v>
      </c>
      <c r="HK70" s="31">
        <v>0</v>
      </c>
      <c r="HL70" s="31">
        <v>2</v>
      </c>
      <c r="HM70" s="31">
        <v>0</v>
      </c>
      <c r="HN70" s="31">
        <v>0</v>
      </c>
      <c r="HO70" s="31">
        <v>0</v>
      </c>
      <c r="HP70" s="31">
        <v>0</v>
      </c>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row>
    <row r="71" spans="1:269" x14ac:dyDescent="0.25">
      <c r="A71" s="30" t="s">
        <v>655</v>
      </c>
      <c r="B71" s="31">
        <v>1</v>
      </c>
      <c r="C71" s="31">
        <v>1</v>
      </c>
      <c r="D71" s="31">
        <v>104</v>
      </c>
      <c r="E71" s="31">
        <v>6.3</v>
      </c>
      <c r="F71" s="31">
        <v>1</v>
      </c>
      <c r="G71" s="31">
        <v>1</v>
      </c>
      <c r="H71" s="31">
        <v>0</v>
      </c>
      <c r="I71" s="31">
        <v>1</v>
      </c>
      <c r="J71" s="31">
        <v>1</v>
      </c>
      <c r="K71" s="31">
        <v>0</v>
      </c>
      <c r="L71" s="31">
        <v>0</v>
      </c>
      <c r="M71" s="31"/>
      <c r="N71" s="31">
        <v>0</v>
      </c>
      <c r="O71" s="31">
        <v>0</v>
      </c>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v>1</v>
      </c>
      <c r="BR71" s="31">
        <v>1</v>
      </c>
      <c r="BS71" s="31">
        <v>104</v>
      </c>
      <c r="BT71" s="31">
        <v>14</v>
      </c>
      <c r="BU71" s="31">
        <v>1</v>
      </c>
      <c r="BV71" s="31">
        <v>1</v>
      </c>
      <c r="BW71" s="31">
        <v>1</v>
      </c>
      <c r="BX71" s="31">
        <v>1</v>
      </c>
      <c r="BY71" s="31">
        <v>1</v>
      </c>
      <c r="BZ71" s="31">
        <v>0</v>
      </c>
      <c r="CA71" s="31">
        <v>0</v>
      </c>
      <c r="CB71" s="31"/>
      <c r="CC71" s="31">
        <v>1</v>
      </c>
      <c r="CD71" s="31">
        <v>1</v>
      </c>
      <c r="CE71" s="31">
        <v>1</v>
      </c>
      <c r="CF71" s="31">
        <v>1</v>
      </c>
      <c r="CG71" s="31">
        <v>0</v>
      </c>
      <c r="CH71" s="31">
        <v>1</v>
      </c>
      <c r="CI71" s="31">
        <v>1</v>
      </c>
      <c r="CJ71" s="31">
        <v>1</v>
      </c>
      <c r="CK71" s="31">
        <v>0</v>
      </c>
      <c r="CL71" s="31">
        <v>0</v>
      </c>
      <c r="CM71" s="31">
        <v>1</v>
      </c>
      <c r="CN71" s="31">
        <v>1</v>
      </c>
      <c r="CO71" s="31">
        <v>0</v>
      </c>
      <c r="CP71" s="31">
        <v>2</v>
      </c>
      <c r="CQ71" s="31">
        <v>2</v>
      </c>
      <c r="CR71" s="31">
        <v>2</v>
      </c>
      <c r="CS71" s="31">
        <v>1</v>
      </c>
      <c r="CT71" s="31"/>
      <c r="CU71" s="31"/>
      <c r="CV71" s="31">
        <v>5</v>
      </c>
      <c r="CW71" s="31">
        <v>5</v>
      </c>
      <c r="CX71" s="31">
        <v>1</v>
      </c>
      <c r="CY71" s="31">
        <v>1</v>
      </c>
      <c r="CZ71" s="31">
        <v>0</v>
      </c>
      <c r="DA71" s="31">
        <v>1</v>
      </c>
      <c r="DB71" s="31">
        <v>1</v>
      </c>
      <c r="DC71" s="31">
        <v>0</v>
      </c>
      <c r="DD71" s="31">
        <v>1</v>
      </c>
      <c r="DE71" s="31">
        <v>2</v>
      </c>
      <c r="DF71" s="31">
        <v>2</v>
      </c>
      <c r="DG71" s="31">
        <v>5</v>
      </c>
      <c r="DH71" s="31"/>
      <c r="DI71" s="31"/>
      <c r="DJ71" s="31">
        <v>5</v>
      </c>
      <c r="DK71" s="31">
        <v>4</v>
      </c>
      <c r="DL71" s="31">
        <v>0</v>
      </c>
      <c r="DM71" s="31">
        <v>1</v>
      </c>
      <c r="DN71" s="31">
        <v>2</v>
      </c>
      <c r="DO71" s="31">
        <v>0</v>
      </c>
      <c r="DP71" s="31">
        <v>0</v>
      </c>
      <c r="DQ71" s="31">
        <v>0</v>
      </c>
      <c r="DR71" s="31">
        <v>0</v>
      </c>
      <c r="DS71" s="31">
        <v>1</v>
      </c>
      <c r="DT71" s="31">
        <v>0</v>
      </c>
      <c r="DU71" s="31">
        <v>0</v>
      </c>
      <c r="DV71" s="31">
        <v>3</v>
      </c>
      <c r="DW71" s="31"/>
      <c r="DX71" s="31">
        <v>2</v>
      </c>
      <c r="DY71" s="31"/>
      <c r="DZ71" s="31">
        <v>3</v>
      </c>
      <c r="EA71" s="31">
        <v>1</v>
      </c>
      <c r="EB71" s="31">
        <v>1</v>
      </c>
      <c r="EC71" s="31">
        <v>2</v>
      </c>
      <c r="ED71" s="31">
        <v>2</v>
      </c>
      <c r="EE71" s="31">
        <v>5</v>
      </c>
      <c r="EF71" s="31">
        <v>1</v>
      </c>
      <c r="EG71" s="31">
        <v>1</v>
      </c>
      <c r="EH71" s="31">
        <v>104</v>
      </c>
      <c r="EI71" s="31">
        <v>14</v>
      </c>
      <c r="EJ71" s="31">
        <v>1</v>
      </c>
      <c r="EK71" s="31">
        <v>1</v>
      </c>
      <c r="EL71" s="31">
        <v>1</v>
      </c>
      <c r="EM71" s="31">
        <v>1</v>
      </c>
      <c r="EN71" s="31">
        <v>1</v>
      </c>
      <c r="EO71" s="31">
        <v>0</v>
      </c>
      <c r="EP71" s="31">
        <v>0</v>
      </c>
      <c r="EQ71" s="31"/>
      <c r="ER71" s="31">
        <v>1</v>
      </c>
      <c r="ES71" s="31">
        <v>1</v>
      </c>
      <c r="ET71" s="31">
        <v>1</v>
      </c>
      <c r="EU71" s="31">
        <v>1</v>
      </c>
      <c r="EV71" s="31">
        <v>0</v>
      </c>
      <c r="EW71" s="31">
        <v>1</v>
      </c>
      <c r="EX71" s="31">
        <v>1</v>
      </c>
      <c r="EY71" s="31">
        <v>1</v>
      </c>
      <c r="EZ71" s="31">
        <v>0</v>
      </c>
      <c r="FA71" s="31">
        <v>0</v>
      </c>
      <c r="FB71" s="31">
        <v>0</v>
      </c>
      <c r="FC71" s="31">
        <v>1</v>
      </c>
      <c r="FD71" s="31">
        <v>0</v>
      </c>
      <c r="FE71" s="31">
        <v>1</v>
      </c>
      <c r="FF71" s="31">
        <v>4</v>
      </c>
      <c r="FG71" s="31">
        <v>1</v>
      </c>
      <c r="FH71" s="31">
        <v>2</v>
      </c>
      <c r="FI71" s="31">
        <v>2</v>
      </c>
      <c r="FJ71" s="31">
        <v>1</v>
      </c>
      <c r="FK71" s="31">
        <v>5</v>
      </c>
      <c r="FL71" s="31">
        <v>5</v>
      </c>
      <c r="FM71" s="31">
        <v>2</v>
      </c>
      <c r="FN71" s="31">
        <v>1</v>
      </c>
      <c r="FO71" s="31">
        <v>0</v>
      </c>
      <c r="FP71" s="31">
        <v>0</v>
      </c>
      <c r="FQ71" s="31">
        <v>0</v>
      </c>
      <c r="FR71" s="31">
        <v>0</v>
      </c>
      <c r="FS71" s="31">
        <v>0</v>
      </c>
      <c r="FT71" s="31">
        <v>2</v>
      </c>
      <c r="FU71" s="31">
        <v>5</v>
      </c>
      <c r="FV71" s="31">
        <v>8</v>
      </c>
      <c r="FW71" s="31"/>
      <c r="FX71" s="31"/>
      <c r="FY71" s="31">
        <v>7</v>
      </c>
      <c r="FZ71" s="31">
        <v>4</v>
      </c>
      <c r="GA71" s="31">
        <v>1</v>
      </c>
      <c r="GB71" s="31">
        <v>1</v>
      </c>
      <c r="GC71" s="31">
        <v>7</v>
      </c>
      <c r="GD71" s="31">
        <v>0</v>
      </c>
      <c r="GE71" s="31">
        <v>0</v>
      </c>
      <c r="GF71" s="31">
        <v>0</v>
      </c>
      <c r="GG71" s="31">
        <v>0</v>
      </c>
      <c r="GH71" s="31">
        <v>1</v>
      </c>
      <c r="GI71" s="31">
        <v>0</v>
      </c>
      <c r="GJ71" s="31">
        <v>0</v>
      </c>
      <c r="GK71" s="31">
        <v>5</v>
      </c>
      <c r="GL71" s="31">
        <v>1</v>
      </c>
      <c r="GM71" s="31">
        <v>2</v>
      </c>
      <c r="GN71" s="31">
        <v>1</v>
      </c>
      <c r="GO71" s="31">
        <v>6</v>
      </c>
      <c r="GP71" s="31">
        <v>1</v>
      </c>
      <c r="GQ71" s="31">
        <v>3</v>
      </c>
      <c r="GR71" s="31">
        <v>2</v>
      </c>
      <c r="GS71" s="31">
        <v>3</v>
      </c>
      <c r="GT71" s="31">
        <v>8</v>
      </c>
      <c r="GU71" s="31">
        <v>3</v>
      </c>
      <c r="GV71" s="31">
        <v>3</v>
      </c>
      <c r="GW71" s="31">
        <v>312</v>
      </c>
      <c r="GX71" s="31">
        <v>34.299999999999997</v>
      </c>
      <c r="GY71" s="31">
        <v>3</v>
      </c>
      <c r="GZ71" s="31">
        <v>3</v>
      </c>
      <c r="HA71" s="31">
        <v>2</v>
      </c>
      <c r="HB71" s="31">
        <v>3</v>
      </c>
      <c r="HC71" s="31">
        <v>3</v>
      </c>
      <c r="HD71" s="31">
        <v>0</v>
      </c>
      <c r="HE71" s="31">
        <v>0</v>
      </c>
      <c r="HF71" s="31"/>
      <c r="HG71" s="31">
        <v>2</v>
      </c>
      <c r="HH71" s="31">
        <v>2</v>
      </c>
      <c r="HI71" s="31">
        <v>2</v>
      </c>
      <c r="HJ71" s="31">
        <v>2</v>
      </c>
      <c r="HK71" s="31">
        <v>0</v>
      </c>
      <c r="HL71" s="31">
        <v>2</v>
      </c>
      <c r="HM71" s="31">
        <v>2</v>
      </c>
      <c r="HN71" s="31">
        <v>2</v>
      </c>
      <c r="HO71" s="31">
        <v>0</v>
      </c>
      <c r="HP71" s="31">
        <v>0</v>
      </c>
      <c r="HQ71" s="31">
        <v>1</v>
      </c>
      <c r="HR71" s="31">
        <v>2</v>
      </c>
      <c r="HS71" s="31">
        <v>0</v>
      </c>
      <c r="HT71" s="31">
        <v>3</v>
      </c>
      <c r="HU71" s="31">
        <v>6</v>
      </c>
      <c r="HV71" s="31">
        <v>3</v>
      </c>
      <c r="HW71" s="31">
        <v>3</v>
      </c>
      <c r="HX71" s="31">
        <v>2</v>
      </c>
      <c r="HY71" s="31">
        <v>1</v>
      </c>
      <c r="HZ71" s="31">
        <v>10</v>
      </c>
      <c r="IA71" s="31">
        <v>10</v>
      </c>
      <c r="IB71" s="31">
        <v>3</v>
      </c>
      <c r="IC71" s="31">
        <v>2</v>
      </c>
      <c r="ID71" s="31">
        <v>0</v>
      </c>
      <c r="IE71" s="31">
        <v>1</v>
      </c>
      <c r="IF71" s="31">
        <v>1</v>
      </c>
      <c r="IG71" s="31">
        <v>0</v>
      </c>
      <c r="IH71" s="31">
        <v>1</v>
      </c>
      <c r="II71" s="31">
        <v>4</v>
      </c>
      <c r="IJ71" s="31">
        <v>7</v>
      </c>
      <c r="IK71" s="31">
        <v>13</v>
      </c>
      <c r="IL71" s="31"/>
      <c r="IM71" s="31"/>
      <c r="IN71" s="31">
        <v>12</v>
      </c>
      <c r="IO71" s="31">
        <v>8</v>
      </c>
      <c r="IP71" s="31">
        <v>1</v>
      </c>
      <c r="IQ71" s="31">
        <v>2</v>
      </c>
      <c r="IR71" s="31">
        <v>9</v>
      </c>
      <c r="IS71" s="31">
        <v>0</v>
      </c>
      <c r="IT71" s="31">
        <v>0</v>
      </c>
      <c r="IU71" s="31">
        <v>0</v>
      </c>
      <c r="IV71" s="31">
        <v>0</v>
      </c>
      <c r="IW71" s="31">
        <v>2</v>
      </c>
      <c r="IX71" s="31">
        <v>0</v>
      </c>
      <c r="IY71" s="31">
        <v>0</v>
      </c>
      <c r="IZ71" s="31">
        <v>8</v>
      </c>
      <c r="JA71" s="31">
        <v>1</v>
      </c>
      <c r="JB71" s="31">
        <v>4</v>
      </c>
      <c r="JC71" s="31">
        <v>1</v>
      </c>
      <c r="JD71" s="31">
        <v>9</v>
      </c>
      <c r="JE71" s="31">
        <v>2</v>
      </c>
      <c r="JF71" s="31">
        <v>4</v>
      </c>
      <c r="JG71" s="31">
        <v>4</v>
      </c>
      <c r="JH71" s="31">
        <v>5</v>
      </c>
      <c r="JI71" s="31">
        <v>13</v>
      </c>
    </row>
    <row r="72" spans="1:269" x14ac:dyDescent="0.25">
      <c r="A72" s="30" t="s">
        <v>657</v>
      </c>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v>1</v>
      </c>
      <c r="BR72" s="31">
        <v>1</v>
      </c>
      <c r="BS72" s="31">
        <v>70</v>
      </c>
      <c r="BT72" s="31">
        <v>6.7</v>
      </c>
      <c r="BU72" s="31">
        <v>0</v>
      </c>
      <c r="BV72" s="31">
        <v>1</v>
      </c>
      <c r="BW72" s="31">
        <v>1</v>
      </c>
      <c r="BX72" s="31">
        <v>0</v>
      </c>
      <c r="BY72" s="31">
        <v>0</v>
      </c>
      <c r="BZ72" s="31">
        <v>0</v>
      </c>
      <c r="CA72" s="31">
        <v>0</v>
      </c>
      <c r="CB72" s="31"/>
      <c r="CC72" s="31">
        <v>1</v>
      </c>
      <c r="CD72" s="31">
        <v>1</v>
      </c>
      <c r="CE72" s="31">
        <v>1</v>
      </c>
      <c r="CF72" s="31">
        <v>0</v>
      </c>
      <c r="CG72" s="31">
        <v>0</v>
      </c>
      <c r="CH72" s="31">
        <v>1</v>
      </c>
      <c r="CI72" s="31">
        <v>0</v>
      </c>
      <c r="CJ72" s="31">
        <v>0</v>
      </c>
      <c r="CK72" s="31">
        <v>0</v>
      </c>
      <c r="CL72" s="31">
        <v>0</v>
      </c>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v>1</v>
      </c>
      <c r="EG72" s="31">
        <v>1</v>
      </c>
      <c r="EH72" s="31">
        <v>63</v>
      </c>
      <c r="EI72" s="31">
        <v>6.7</v>
      </c>
      <c r="EJ72" s="31">
        <v>0</v>
      </c>
      <c r="EK72" s="31">
        <v>1</v>
      </c>
      <c r="EL72" s="31">
        <v>1</v>
      </c>
      <c r="EM72" s="31">
        <v>0</v>
      </c>
      <c r="EN72" s="31">
        <v>0</v>
      </c>
      <c r="EO72" s="31">
        <v>0</v>
      </c>
      <c r="EP72" s="31">
        <v>0</v>
      </c>
      <c r="EQ72" s="31"/>
      <c r="ER72" s="31">
        <v>1</v>
      </c>
      <c r="ES72" s="31">
        <v>1</v>
      </c>
      <c r="ET72" s="31">
        <v>1</v>
      </c>
      <c r="EU72" s="31">
        <v>0</v>
      </c>
      <c r="EV72" s="31">
        <v>0</v>
      </c>
      <c r="EW72" s="31">
        <v>1</v>
      </c>
      <c r="EX72" s="31">
        <v>0</v>
      </c>
      <c r="EY72" s="31">
        <v>0</v>
      </c>
      <c r="EZ72" s="31">
        <v>0</v>
      </c>
      <c r="FA72" s="31">
        <v>0</v>
      </c>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v>2</v>
      </c>
      <c r="GV72" s="31">
        <v>2</v>
      </c>
      <c r="GW72" s="31">
        <v>133</v>
      </c>
      <c r="GX72" s="31">
        <v>13.4</v>
      </c>
      <c r="GY72" s="31">
        <v>0</v>
      </c>
      <c r="GZ72" s="31">
        <v>2</v>
      </c>
      <c r="HA72" s="31">
        <v>2</v>
      </c>
      <c r="HB72" s="31">
        <v>0</v>
      </c>
      <c r="HC72" s="31">
        <v>0</v>
      </c>
      <c r="HD72" s="31">
        <v>0</v>
      </c>
      <c r="HE72" s="31">
        <v>0</v>
      </c>
      <c r="HF72" s="31"/>
      <c r="HG72" s="31">
        <v>2</v>
      </c>
      <c r="HH72" s="31">
        <v>2</v>
      </c>
      <c r="HI72" s="31">
        <v>2</v>
      </c>
      <c r="HJ72" s="31">
        <v>0</v>
      </c>
      <c r="HK72" s="31">
        <v>0</v>
      </c>
      <c r="HL72" s="31">
        <v>2</v>
      </c>
      <c r="HM72" s="31">
        <v>0</v>
      </c>
      <c r="HN72" s="31">
        <v>0</v>
      </c>
      <c r="HO72" s="31">
        <v>0</v>
      </c>
      <c r="HP72" s="31">
        <v>0</v>
      </c>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row>
    <row r="73" spans="1:269" x14ac:dyDescent="0.25">
      <c r="A73" s="30" t="s">
        <v>659</v>
      </c>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v>0</v>
      </c>
      <c r="EH73" s="31">
        <v>109</v>
      </c>
      <c r="EI73" s="31">
        <v>0</v>
      </c>
      <c r="EJ73" s="31">
        <v>0</v>
      </c>
      <c r="EK73" s="31">
        <v>0</v>
      </c>
      <c r="EL73" s="31">
        <v>0</v>
      </c>
      <c r="EM73" s="31">
        <v>0</v>
      </c>
      <c r="EN73" s="31">
        <v>0</v>
      </c>
      <c r="EO73" s="31">
        <v>0</v>
      </c>
      <c r="EP73" s="31">
        <v>0</v>
      </c>
      <c r="EQ73" s="31"/>
      <c r="ER73" s="31">
        <v>0</v>
      </c>
      <c r="ES73" s="31">
        <v>0</v>
      </c>
      <c r="ET73" s="31">
        <v>0</v>
      </c>
      <c r="EU73" s="31">
        <v>0</v>
      </c>
      <c r="EV73" s="31">
        <v>0</v>
      </c>
      <c r="EW73" s="31">
        <v>0</v>
      </c>
      <c r="EX73" s="31">
        <v>0</v>
      </c>
      <c r="EY73" s="31">
        <v>0</v>
      </c>
      <c r="EZ73" s="31">
        <v>0</v>
      </c>
      <c r="FA73" s="31">
        <v>0</v>
      </c>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v>0</v>
      </c>
      <c r="GW73" s="31">
        <v>109</v>
      </c>
      <c r="GX73" s="31">
        <v>0</v>
      </c>
      <c r="GY73" s="31">
        <v>0</v>
      </c>
      <c r="GZ73" s="31">
        <v>0</v>
      </c>
      <c r="HA73" s="31">
        <v>0</v>
      </c>
      <c r="HB73" s="31">
        <v>0</v>
      </c>
      <c r="HC73" s="31">
        <v>0</v>
      </c>
      <c r="HD73" s="31">
        <v>0</v>
      </c>
      <c r="HE73" s="31">
        <v>0</v>
      </c>
      <c r="HF73" s="31"/>
      <c r="HG73" s="31">
        <v>0</v>
      </c>
      <c r="HH73" s="31">
        <v>0</v>
      </c>
      <c r="HI73" s="31">
        <v>0</v>
      </c>
      <c r="HJ73" s="31">
        <v>0</v>
      </c>
      <c r="HK73" s="31">
        <v>0</v>
      </c>
      <c r="HL73" s="31">
        <v>0</v>
      </c>
      <c r="HM73" s="31">
        <v>0</v>
      </c>
      <c r="HN73" s="31">
        <v>0</v>
      </c>
      <c r="HO73" s="31">
        <v>0</v>
      </c>
      <c r="HP73" s="31">
        <v>0</v>
      </c>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row>
    <row r="74" spans="1:269" x14ac:dyDescent="0.25">
      <c r="A74" s="30" t="s">
        <v>661</v>
      </c>
      <c r="B74" s="31"/>
      <c r="C74" s="31">
        <v>0</v>
      </c>
      <c r="D74" s="31">
        <v>563</v>
      </c>
      <c r="E74" s="31">
        <v>0.5</v>
      </c>
      <c r="F74" s="31">
        <v>0</v>
      </c>
      <c r="G74" s="31">
        <v>0</v>
      </c>
      <c r="H74" s="31">
        <v>0</v>
      </c>
      <c r="I74" s="31">
        <v>0</v>
      </c>
      <c r="J74" s="31">
        <v>0</v>
      </c>
      <c r="K74" s="31">
        <v>1</v>
      </c>
      <c r="L74" s="31">
        <v>0</v>
      </c>
      <c r="M74" s="31"/>
      <c r="N74" s="31">
        <v>0</v>
      </c>
      <c r="O74" s="31">
        <v>0</v>
      </c>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v>0</v>
      </c>
      <c r="BS74" s="31">
        <v>563</v>
      </c>
      <c r="BT74" s="31">
        <v>2.2999999999999998</v>
      </c>
      <c r="BU74" s="31">
        <v>0</v>
      </c>
      <c r="BV74" s="31">
        <v>0</v>
      </c>
      <c r="BW74" s="31">
        <v>0</v>
      </c>
      <c r="BX74" s="31">
        <v>0</v>
      </c>
      <c r="BY74" s="31">
        <v>0</v>
      </c>
      <c r="BZ74" s="31">
        <v>1</v>
      </c>
      <c r="CA74" s="31">
        <v>0</v>
      </c>
      <c r="CB74" s="31"/>
      <c r="CC74" s="31">
        <v>1</v>
      </c>
      <c r="CD74" s="31">
        <v>0</v>
      </c>
      <c r="CE74" s="31">
        <v>1</v>
      </c>
      <c r="CF74" s="31">
        <v>0</v>
      </c>
      <c r="CG74" s="31">
        <v>0</v>
      </c>
      <c r="CH74" s="31">
        <v>0</v>
      </c>
      <c r="CI74" s="31">
        <v>1</v>
      </c>
      <c r="CJ74" s="31">
        <v>0</v>
      </c>
      <c r="CK74" s="31">
        <v>0</v>
      </c>
      <c r="CL74" s="31">
        <v>0</v>
      </c>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v>0</v>
      </c>
      <c r="EH74" s="31">
        <v>563</v>
      </c>
      <c r="EI74" s="31">
        <v>2.2999999999999998</v>
      </c>
      <c r="EJ74" s="31">
        <v>0</v>
      </c>
      <c r="EK74" s="31">
        <v>0</v>
      </c>
      <c r="EL74" s="31">
        <v>0</v>
      </c>
      <c r="EM74" s="31">
        <v>0</v>
      </c>
      <c r="EN74" s="31">
        <v>0</v>
      </c>
      <c r="EO74" s="31">
        <v>1</v>
      </c>
      <c r="EP74" s="31">
        <v>0</v>
      </c>
      <c r="EQ74" s="31"/>
      <c r="ER74" s="31">
        <v>1</v>
      </c>
      <c r="ES74" s="31">
        <v>0</v>
      </c>
      <c r="ET74" s="31">
        <v>1</v>
      </c>
      <c r="EU74" s="31">
        <v>0</v>
      </c>
      <c r="EV74" s="31">
        <v>0</v>
      </c>
      <c r="EW74" s="31">
        <v>0</v>
      </c>
      <c r="EX74" s="31">
        <v>1</v>
      </c>
      <c r="EY74" s="31">
        <v>0</v>
      </c>
      <c r="EZ74" s="31">
        <v>0</v>
      </c>
      <c r="FA74" s="31">
        <v>0</v>
      </c>
      <c r="FB74" s="31">
        <v>0</v>
      </c>
      <c r="FC74" s="31">
        <v>0</v>
      </c>
      <c r="FD74" s="31">
        <v>0</v>
      </c>
      <c r="FE74" s="31">
        <v>0</v>
      </c>
      <c r="FF74" s="31">
        <v>0</v>
      </c>
      <c r="FG74" s="31">
        <v>0</v>
      </c>
      <c r="FH74" s="31">
        <v>3</v>
      </c>
      <c r="FI74" s="31">
        <v>3</v>
      </c>
      <c r="FJ74" s="31"/>
      <c r="FK74" s="31"/>
      <c r="FL74" s="31"/>
      <c r="FM74" s="31"/>
      <c r="FN74" s="31"/>
      <c r="FO74" s="31"/>
      <c r="FP74" s="31"/>
      <c r="FQ74" s="31"/>
      <c r="FR74" s="31"/>
      <c r="FS74" s="31"/>
      <c r="FT74" s="31"/>
      <c r="FU74" s="31"/>
      <c r="FV74" s="31">
        <v>3</v>
      </c>
      <c r="FW74" s="31"/>
      <c r="FX74" s="31"/>
      <c r="FY74" s="31">
        <v>3</v>
      </c>
      <c r="FZ74" s="31">
        <v>1</v>
      </c>
      <c r="GA74" s="31">
        <v>0</v>
      </c>
      <c r="GB74" s="31">
        <v>0</v>
      </c>
      <c r="GC74" s="31">
        <v>3</v>
      </c>
      <c r="GD74" s="31"/>
      <c r="GE74" s="31"/>
      <c r="GF74" s="31"/>
      <c r="GG74" s="31"/>
      <c r="GH74" s="31"/>
      <c r="GI74" s="31"/>
      <c r="GJ74" s="31"/>
      <c r="GK74" s="31">
        <v>1</v>
      </c>
      <c r="GL74" s="31"/>
      <c r="GM74" s="31">
        <v>2</v>
      </c>
      <c r="GN74" s="31">
        <v>1</v>
      </c>
      <c r="GO74" s="31">
        <v>2</v>
      </c>
      <c r="GP74" s="31"/>
      <c r="GQ74" s="31"/>
      <c r="GR74" s="31"/>
      <c r="GS74" s="31">
        <v>3</v>
      </c>
      <c r="GT74" s="31">
        <v>3</v>
      </c>
      <c r="GU74" s="31"/>
      <c r="GV74" s="31">
        <v>0</v>
      </c>
      <c r="GW74" s="31">
        <v>1689</v>
      </c>
      <c r="GX74" s="31">
        <v>5.0999999999999996</v>
      </c>
      <c r="GY74" s="31">
        <v>0</v>
      </c>
      <c r="GZ74" s="31">
        <v>0</v>
      </c>
      <c r="HA74" s="31">
        <v>0</v>
      </c>
      <c r="HB74" s="31">
        <v>0</v>
      </c>
      <c r="HC74" s="31">
        <v>0</v>
      </c>
      <c r="HD74" s="31">
        <v>3</v>
      </c>
      <c r="HE74" s="31">
        <v>0</v>
      </c>
      <c r="HF74" s="31"/>
      <c r="HG74" s="31">
        <v>2</v>
      </c>
      <c r="HH74" s="31">
        <v>0</v>
      </c>
      <c r="HI74" s="31">
        <v>2</v>
      </c>
      <c r="HJ74" s="31">
        <v>0</v>
      </c>
      <c r="HK74" s="31">
        <v>0</v>
      </c>
      <c r="HL74" s="31">
        <v>0</v>
      </c>
      <c r="HM74" s="31">
        <v>2</v>
      </c>
      <c r="HN74" s="31">
        <v>0</v>
      </c>
      <c r="HO74" s="31">
        <v>0</v>
      </c>
      <c r="HP74" s="31">
        <v>0</v>
      </c>
      <c r="HQ74" s="31">
        <v>0</v>
      </c>
      <c r="HR74" s="31">
        <v>0</v>
      </c>
      <c r="HS74" s="31">
        <v>0</v>
      </c>
      <c r="HT74" s="31">
        <v>0</v>
      </c>
      <c r="HU74" s="31">
        <v>0</v>
      </c>
      <c r="HV74" s="31">
        <v>0</v>
      </c>
      <c r="HW74" s="31">
        <v>3</v>
      </c>
      <c r="HX74" s="31">
        <v>3</v>
      </c>
      <c r="HY74" s="31"/>
      <c r="HZ74" s="31"/>
      <c r="IA74" s="31"/>
      <c r="IB74" s="31"/>
      <c r="IC74" s="31"/>
      <c r="ID74" s="31"/>
      <c r="IE74" s="31"/>
      <c r="IF74" s="31"/>
      <c r="IG74" s="31"/>
      <c r="IH74" s="31"/>
      <c r="II74" s="31"/>
      <c r="IJ74" s="31"/>
      <c r="IK74" s="31">
        <v>3</v>
      </c>
      <c r="IL74" s="31"/>
      <c r="IM74" s="31"/>
      <c r="IN74" s="31">
        <v>3</v>
      </c>
      <c r="IO74" s="31">
        <v>1</v>
      </c>
      <c r="IP74" s="31">
        <v>0</v>
      </c>
      <c r="IQ74" s="31">
        <v>0</v>
      </c>
      <c r="IR74" s="31">
        <v>3</v>
      </c>
      <c r="IS74" s="31"/>
      <c r="IT74" s="31"/>
      <c r="IU74" s="31"/>
      <c r="IV74" s="31"/>
      <c r="IW74" s="31"/>
      <c r="IX74" s="31"/>
      <c r="IY74" s="31"/>
      <c r="IZ74" s="31">
        <v>1</v>
      </c>
      <c r="JA74" s="31"/>
      <c r="JB74" s="31">
        <v>2</v>
      </c>
      <c r="JC74" s="31">
        <v>1</v>
      </c>
      <c r="JD74" s="31">
        <v>2</v>
      </c>
      <c r="JE74" s="31"/>
      <c r="JF74" s="31"/>
      <c r="JG74" s="31"/>
      <c r="JH74" s="31">
        <v>3</v>
      </c>
      <c r="JI74" s="31">
        <v>3</v>
      </c>
    </row>
    <row r="75" spans="1:269" x14ac:dyDescent="0.25">
      <c r="A75" s="30" t="s">
        <v>662</v>
      </c>
      <c r="B75" s="31">
        <v>1</v>
      </c>
      <c r="C75" s="31">
        <v>1</v>
      </c>
      <c r="D75" s="31">
        <v>13</v>
      </c>
      <c r="E75" s="31">
        <v>1</v>
      </c>
      <c r="F75" s="31">
        <v>0</v>
      </c>
      <c r="G75" s="31">
        <v>0</v>
      </c>
      <c r="H75" s="31">
        <v>0</v>
      </c>
      <c r="I75" s="31">
        <v>0</v>
      </c>
      <c r="J75" s="31">
        <v>1</v>
      </c>
      <c r="K75" s="31">
        <v>0</v>
      </c>
      <c r="L75" s="31">
        <v>0</v>
      </c>
      <c r="M75" s="31"/>
      <c r="N75" s="31">
        <v>0</v>
      </c>
      <c r="O75" s="31">
        <v>0</v>
      </c>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v>1</v>
      </c>
      <c r="BR75" s="31">
        <v>1</v>
      </c>
      <c r="BS75" s="31">
        <v>13</v>
      </c>
      <c r="BT75" s="31">
        <v>3.2</v>
      </c>
      <c r="BU75" s="31">
        <v>0</v>
      </c>
      <c r="BV75" s="31">
        <v>0</v>
      </c>
      <c r="BW75" s="31">
        <v>1</v>
      </c>
      <c r="BX75" s="31">
        <v>0</v>
      </c>
      <c r="BY75" s="31">
        <v>1</v>
      </c>
      <c r="BZ75" s="31">
        <v>0</v>
      </c>
      <c r="CA75" s="31">
        <v>0</v>
      </c>
      <c r="CB75" s="31"/>
      <c r="CC75" s="31">
        <v>0</v>
      </c>
      <c r="CD75" s="31">
        <v>0</v>
      </c>
      <c r="CE75" s="31">
        <v>0</v>
      </c>
      <c r="CF75" s="31">
        <v>0</v>
      </c>
      <c r="CG75" s="31">
        <v>0</v>
      </c>
      <c r="CH75" s="31">
        <v>0</v>
      </c>
      <c r="CI75" s="31">
        <v>0</v>
      </c>
      <c r="CJ75" s="31">
        <v>0</v>
      </c>
      <c r="CK75" s="31">
        <v>0</v>
      </c>
      <c r="CL75" s="31">
        <v>0</v>
      </c>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v>1</v>
      </c>
      <c r="EG75" s="31">
        <v>1</v>
      </c>
      <c r="EH75" s="31">
        <v>13</v>
      </c>
      <c r="EI75" s="31">
        <v>3.2</v>
      </c>
      <c r="EJ75" s="31">
        <v>0</v>
      </c>
      <c r="EK75" s="31">
        <v>0</v>
      </c>
      <c r="EL75" s="31">
        <v>1</v>
      </c>
      <c r="EM75" s="31">
        <v>0</v>
      </c>
      <c r="EN75" s="31">
        <v>1</v>
      </c>
      <c r="EO75" s="31">
        <v>0</v>
      </c>
      <c r="EP75" s="31">
        <v>0</v>
      </c>
      <c r="EQ75" s="31"/>
      <c r="ER75" s="31">
        <v>0</v>
      </c>
      <c r="ES75" s="31">
        <v>0</v>
      </c>
      <c r="ET75" s="31">
        <v>0</v>
      </c>
      <c r="EU75" s="31">
        <v>0</v>
      </c>
      <c r="EV75" s="31">
        <v>0</v>
      </c>
      <c r="EW75" s="31">
        <v>0</v>
      </c>
      <c r="EX75" s="31">
        <v>0</v>
      </c>
      <c r="EY75" s="31">
        <v>0</v>
      </c>
      <c r="EZ75" s="31">
        <v>0</v>
      </c>
      <c r="FA75" s="31">
        <v>0</v>
      </c>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v>3</v>
      </c>
      <c r="GV75" s="31">
        <v>3</v>
      </c>
      <c r="GW75" s="31">
        <v>39</v>
      </c>
      <c r="GX75" s="31">
        <v>7.4</v>
      </c>
      <c r="GY75" s="31">
        <v>0</v>
      </c>
      <c r="GZ75" s="31">
        <v>0</v>
      </c>
      <c r="HA75" s="31">
        <v>2</v>
      </c>
      <c r="HB75" s="31">
        <v>0</v>
      </c>
      <c r="HC75" s="31">
        <v>3</v>
      </c>
      <c r="HD75" s="31">
        <v>0</v>
      </c>
      <c r="HE75" s="31">
        <v>0</v>
      </c>
      <c r="HF75" s="31"/>
      <c r="HG75" s="31">
        <v>0</v>
      </c>
      <c r="HH75" s="31">
        <v>0</v>
      </c>
      <c r="HI75" s="31">
        <v>0</v>
      </c>
      <c r="HJ75" s="31">
        <v>0</v>
      </c>
      <c r="HK75" s="31">
        <v>0</v>
      </c>
      <c r="HL75" s="31">
        <v>0</v>
      </c>
      <c r="HM75" s="31">
        <v>0</v>
      </c>
      <c r="HN75" s="31">
        <v>0</v>
      </c>
      <c r="HO75" s="31">
        <v>0</v>
      </c>
      <c r="HP75" s="31">
        <v>0</v>
      </c>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row>
    <row r="76" spans="1:269" x14ac:dyDescent="0.25">
      <c r="A76" s="30" t="s">
        <v>663</v>
      </c>
      <c r="B76" s="31">
        <v>1</v>
      </c>
      <c r="C76" s="31">
        <v>1</v>
      </c>
      <c r="D76" s="31">
        <v>0</v>
      </c>
      <c r="E76" s="31">
        <v>0</v>
      </c>
      <c r="F76" s="31">
        <v>0</v>
      </c>
      <c r="G76" s="31">
        <v>0</v>
      </c>
      <c r="H76" s="31">
        <v>0</v>
      </c>
      <c r="I76" s="31">
        <v>0</v>
      </c>
      <c r="J76" s="31">
        <v>0</v>
      </c>
      <c r="K76" s="31">
        <v>0</v>
      </c>
      <c r="L76" s="31">
        <v>0</v>
      </c>
      <c r="M76" s="31"/>
      <c r="N76" s="31">
        <v>0</v>
      </c>
      <c r="O76" s="31">
        <v>0</v>
      </c>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v>1</v>
      </c>
      <c r="BR76" s="31">
        <v>1</v>
      </c>
      <c r="BS76" s="31">
        <v>0</v>
      </c>
      <c r="BT76" s="31">
        <v>0</v>
      </c>
      <c r="BU76" s="31">
        <v>0</v>
      </c>
      <c r="BV76" s="31">
        <v>0</v>
      </c>
      <c r="BW76" s="31">
        <v>0</v>
      </c>
      <c r="BX76" s="31">
        <v>0</v>
      </c>
      <c r="BY76" s="31">
        <v>0</v>
      </c>
      <c r="BZ76" s="31">
        <v>0</v>
      </c>
      <c r="CA76" s="31">
        <v>0</v>
      </c>
      <c r="CB76" s="31"/>
      <c r="CC76" s="31">
        <v>0</v>
      </c>
      <c r="CD76" s="31">
        <v>0</v>
      </c>
      <c r="CE76" s="31">
        <v>0</v>
      </c>
      <c r="CF76" s="31">
        <v>0</v>
      </c>
      <c r="CG76" s="31">
        <v>0</v>
      </c>
      <c r="CH76" s="31">
        <v>0</v>
      </c>
      <c r="CI76" s="31">
        <v>0</v>
      </c>
      <c r="CJ76" s="31">
        <v>0</v>
      </c>
      <c r="CK76" s="31">
        <v>0</v>
      </c>
      <c r="CL76" s="31">
        <v>0</v>
      </c>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v>1</v>
      </c>
      <c r="EG76" s="31">
        <v>1</v>
      </c>
      <c r="EH76" s="31">
        <v>0</v>
      </c>
      <c r="EI76" s="31">
        <v>0</v>
      </c>
      <c r="EJ76" s="31">
        <v>0</v>
      </c>
      <c r="EK76" s="31">
        <v>0</v>
      </c>
      <c r="EL76" s="31">
        <v>0</v>
      </c>
      <c r="EM76" s="31">
        <v>0</v>
      </c>
      <c r="EN76" s="31">
        <v>0</v>
      </c>
      <c r="EO76" s="31">
        <v>0</v>
      </c>
      <c r="EP76" s="31">
        <v>0</v>
      </c>
      <c r="EQ76" s="31"/>
      <c r="ER76" s="31">
        <v>0</v>
      </c>
      <c r="ES76" s="31">
        <v>0</v>
      </c>
      <c r="ET76" s="31">
        <v>0</v>
      </c>
      <c r="EU76" s="31">
        <v>0</v>
      </c>
      <c r="EV76" s="31">
        <v>0</v>
      </c>
      <c r="EW76" s="31">
        <v>0</v>
      </c>
      <c r="EX76" s="31">
        <v>0</v>
      </c>
      <c r="EY76" s="31">
        <v>0</v>
      </c>
      <c r="EZ76" s="31">
        <v>0</v>
      </c>
      <c r="FA76" s="31">
        <v>0</v>
      </c>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v>3</v>
      </c>
      <c r="GV76" s="31">
        <v>3</v>
      </c>
      <c r="GW76" s="31">
        <v>0</v>
      </c>
      <c r="GX76" s="31">
        <v>0</v>
      </c>
      <c r="GY76" s="31">
        <v>0</v>
      </c>
      <c r="GZ76" s="31">
        <v>0</v>
      </c>
      <c r="HA76" s="31">
        <v>0</v>
      </c>
      <c r="HB76" s="31">
        <v>0</v>
      </c>
      <c r="HC76" s="31">
        <v>0</v>
      </c>
      <c r="HD76" s="31">
        <v>0</v>
      </c>
      <c r="HE76" s="31">
        <v>0</v>
      </c>
      <c r="HF76" s="31"/>
      <c r="HG76" s="31">
        <v>0</v>
      </c>
      <c r="HH76" s="31">
        <v>0</v>
      </c>
      <c r="HI76" s="31">
        <v>0</v>
      </c>
      <c r="HJ76" s="31">
        <v>0</v>
      </c>
      <c r="HK76" s="31">
        <v>0</v>
      </c>
      <c r="HL76" s="31">
        <v>0</v>
      </c>
      <c r="HM76" s="31">
        <v>0</v>
      </c>
      <c r="HN76" s="31">
        <v>0</v>
      </c>
      <c r="HO76" s="31">
        <v>0</v>
      </c>
      <c r="HP76" s="31">
        <v>0</v>
      </c>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row>
    <row r="77" spans="1:269" x14ac:dyDescent="0.25">
      <c r="A77" s="30" t="s">
        <v>665</v>
      </c>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v>1</v>
      </c>
      <c r="EG77" s="31">
        <v>1</v>
      </c>
      <c r="EH77" s="31">
        <v>21</v>
      </c>
      <c r="EI77" s="31">
        <v>1.5</v>
      </c>
      <c r="EJ77" s="31">
        <v>0</v>
      </c>
      <c r="EK77" s="31">
        <v>1</v>
      </c>
      <c r="EL77" s="31">
        <v>0</v>
      </c>
      <c r="EM77" s="31">
        <v>0</v>
      </c>
      <c r="EN77" s="31">
        <v>0</v>
      </c>
      <c r="EO77" s="31">
        <v>0</v>
      </c>
      <c r="EP77" s="31">
        <v>0</v>
      </c>
      <c r="EQ77" s="31"/>
      <c r="ER77" s="31">
        <v>0</v>
      </c>
      <c r="ES77" s="31">
        <v>0</v>
      </c>
      <c r="ET77" s="31">
        <v>0</v>
      </c>
      <c r="EU77" s="31">
        <v>0</v>
      </c>
      <c r="EV77" s="31">
        <v>0</v>
      </c>
      <c r="EW77" s="31">
        <v>0</v>
      </c>
      <c r="EX77" s="31">
        <v>0</v>
      </c>
      <c r="EY77" s="31">
        <v>0</v>
      </c>
      <c r="EZ77" s="31">
        <v>0</v>
      </c>
      <c r="FA77" s="31">
        <v>0</v>
      </c>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v>1</v>
      </c>
      <c r="GV77" s="31">
        <v>1</v>
      </c>
      <c r="GW77" s="31">
        <v>21</v>
      </c>
      <c r="GX77" s="31">
        <v>1.5</v>
      </c>
      <c r="GY77" s="31">
        <v>0</v>
      </c>
      <c r="GZ77" s="31">
        <v>1</v>
      </c>
      <c r="HA77" s="31">
        <v>0</v>
      </c>
      <c r="HB77" s="31">
        <v>0</v>
      </c>
      <c r="HC77" s="31">
        <v>0</v>
      </c>
      <c r="HD77" s="31">
        <v>0</v>
      </c>
      <c r="HE77" s="31">
        <v>0</v>
      </c>
      <c r="HF77" s="31"/>
      <c r="HG77" s="31">
        <v>0</v>
      </c>
      <c r="HH77" s="31">
        <v>0</v>
      </c>
      <c r="HI77" s="31">
        <v>0</v>
      </c>
      <c r="HJ77" s="31">
        <v>0</v>
      </c>
      <c r="HK77" s="31">
        <v>0</v>
      </c>
      <c r="HL77" s="31">
        <v>0</v>
      </c>
      <c r="HM77" s="31">
        <v>0</v>
      </c>
      <c r="HN77" s="31">
        <v>0</v>
      </c>
      <c r="HO77" s="31">
        <v>0</v>
      </c>
      <c r="HP77" s="31">
        <v>0</v>
      </c>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row>
    <row r="78" spans="1:269" x14ac:dyDescent="0.25">
      <c r="A78" s="30" t="s">
        <v>666</v>
      </c>
      <c r="B78" s="31"/>
      <c r="C78" s="31">
        <v>0</v>
      </c>
      <c r="D78" s="31">
        <v>560</v>
      </c>
      <c r="E78" s="31">
        <v>0</v>
      </c>
      <c r="F78" s="31">
        <v>0</v>
      </c>
      <c r="G78" s="31">
        <v>0</v>
      </c>
      <c r="H78" s="31">
        <v>0</v>
      </c>
      <c r="I78" s="31">
        <v>0</v>
      </c>
      <c r="J78" s="31">
        <v>0</v>
      </c>
      <c r="K78" s="31">
        <v>0</v>
      </c>
      <c r="L78" s="31">
        <v>0</v>
      </c>
      <c r="M78" s="31"/>
      <c r="N78" s="31">
        <v>0</v>
      </c>
      <c r="O78" s="31">
        <v>0</v>
      </c>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v>0</v>
      </c>
      <c r="BS78" s="31">
        <v>560</v>
      </c>
      <c r="BT78" s="31">
        <v>1</v>
      </c>
      <c r="BU78" s="31">
        <v>0</v>
      </c>
      <c r="BV78" s="31">
        <v>0</v>
      </c>
      <c r="BW78" s="31">
        <v>0</v>
      </c>
      <c r="BX78" s="31">
        <v>0</v>
      </c>
      <c r="BY78" s="31">
        <v>1</v>
      </c>
      <c r="BZ78" s="31">
        <v>0</v>
      </c>
      <c r="CA78" s="31">
        <v>0</v>
      </c>
      <c r="CB78" s="31"/>
      <c r="CC78" s="31">
        <v>0</v>
      </c>
      <c r="CD78" s="31">
        <v>0</v>
      </c>
      <c r="CE78" s="31">
        <v>0</v>
      </c>
      <c r="CF78" s="31">
        <v>0</v>
      </c>
      <c r="CG78" s="31">
        <v>0</v>
      </c>
      <c r="CH78" s="31">
        <v>0</v>
      </c>
      <c r="CI78" s="31">
        <v>0</v>
      </c>
      <c r="CJ78" s="31">
        <v>0</v>
      </c>
      <c r="CK78" s="31">
        <v>0</v>
      </c>
      <c r="CL78" s="31">
        <v>0</v>
      </c>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v>0</v>
      </c>
      <c r="EH78" s="31">
        <v>560</v>
      </c>
      <c r="EI78" s="31">
        <v>1</v>
      </c>
      <c r="EJ78" s="31">
        <v>0</v>
      </c>
      <c r="EK78" s="31">
        <v>0</v>
      </c>
      <c r="EL78" s="31">
        <v>0</v>
      </c>
      <c r="EM78" s="31">
        <v>0</v>
      </c>
      <c r="EN78" s="31">
        <v>1</v>
      </c>
      <c r="EO78" s="31">
        <v>0</v>
      </c>
      <c r="EP78" s="31">
        <v>0</v>
      </c>
      <c r="EQ78" s="31"/>
      <c r="ER78" s="31">
        <v>0</v>
      </c>
      <c r="ES78" s="31">
        <v>0</v>
      </c>
      <c r="ET78" s="31">
        <v>0</v>
      </c>
      <c r="EU78" s="31">
        <v>0</v>
      </c>
      <c r="EV78" s="31">
        <v>0</v>
      </c>
      <c r="EW78" s="31">
        <v>0</v>
      </c>
      <c r="EX78" s="31">
        <v>0</v>
      </c>
      <c r="EY78" s="31">
        <v>0</v>
      </c>
      <c r="EZ78" s="31">
        <v>0</v>
      </c>
      <c r="FA78" s="31">
        <v>0</v>
      </c>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v>0</v>
      </c>
      <c r="GW78" s="31">
        <v>1680</v>
      </c>
      <c r="GX78" s="31">
        <v>2</v>
      </c>
      <c r="GY78" s="31">
        <v>0</v>
      </c>
      <c r="GZ78" s="31">
        <v>0</v>
      </c>
      <c r="HA78" s="31">
        <v>0</v>
      </c>
      <c r="HB78" s="31">
        <v>0</v>
      </c>
      <c r="HC78" s="31">
        <v>2</v>
      </c>
      <c r="HD78" s="31">
        <v>0</v>
      </c>
      <c r="HE78" s="31">
        <v>0</v>
      </c>
      <c r="HF78" s="31"/>
      <c r="HG78" s="31">
        <v>0</v>
      </c>
      <c r="HH78" s="31">
        <v>0</v>
      </c>
      <c r="HI78" s="31">
        <v>0</v>
      </c>
      <c r="HJ78" s="31">
        <v>0</v>
      </c>
      <c r="HK78" s="31">
        <v>0</v>
      </c>
      <c r="HL78" s="31">
        <v>0</v>
      </c>
      <c r="HM78" s="31">
        <v>0</v>
      </c>
      <c r="HN78" s="31">
        <v>0</v>
      </c>
      <c r="HO78" s="31">
        <v>0</v>
      </c>
      <c r="HP78" s="31">
        <v>0</v>
      </c>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row>
    <row r="79" spans="1:269" x14ac:dyDescent="0.25">
      <c r="A79" s="30" t="s">
        <v>667</v>
      </c>
      <c r="B79" s="31">
        <v>1</v>
      </c>
      <c r="C79" s="31">
        <v>1</v>
      </c>
      <c r="D79" s="31">
        <v>10</v>
      </c>
      <c r="E79" s="31">
        <v>2.8</v>
      </c>
      <c r="F79" s="31">
        <v>0</v>
      </c>
      <c r="G79" s="31">
        <v>0</v>
      </c>
      <c r="H79" s="31">
        <v>0</v>
      </c>
      <c r="I79" s="31">
        <v>1</v>
      </c>
      <c r="J79" s="31">
        <v>0</v>
      </c>
      <c r="K79" s="31">
        <v>0</v>
      </c>
      <c r="L79" s="31">
        <v>0</v>
      </c>
      <c r="M79" s="31"/>
      <c r="N79" s="31">
        <v>0</v>
      </c>
      <c r="O79" s="31">
        <v>0</v>
      </c>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v>1</v>
      </c>
      <c r="BR79" s="31">
        <v>1</v>
      </c>
      <c r="BS79" s="31">
        <v>10</v>
      </c>
      <c r="BT79" s="31">
        <v>3.3</v>
      </c>
      <c r="BU79" s="31">
        <v>0</v>
      </c>
      <c r="BV79" s="31">
        <v>0</v>
      </c>
      <c r="BW79" s="31">
        <v>0</v>
      </c>
      <c r="BX79" s="31">
        <v>1</v>
      </c>
      <c r="BY79" s="31">
        <v>0</v>
      </c>
      <c r="BZ79" s="31">
        <v>0</v>
      </c>
      <c r="CA79" s="31">
        <v>0</v>
      </c>
      <c r="CB79" s="31"/>
      <c r="CC79" s="31">
        <v>1</v>
      </c>
      <c r="CD79" s="31">
        <v>0</v>
      </c>
      <c r="CE79" s="31">
        <v>0</v>
      </c>
      <c r="CF79" s="31">
        <v>0</v>
      </c>
      <c r="CG79" s="31">
        <v>0</v>
      </c>
      <c r="CH79" s="31">
        <v>0</v>
      </c>
      <c r="CI79" s="31">
        <v>0</v>
      </c>
      <c r="CJ79" s="31">
        <v>0</v>
      </c>
      <c r="CK79" s="31">
        <v>0</v>
      </c>
      <c r="CL79" s="31">
        <v>0</v>
      </c>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c r="DN79" s="31"/>
      <c r="DO79" s="31"/>
      <c r="DP79" s="31"/>
      <c r="DQ79" s="31"/>
      <c r="DR79" s="31"/>
      <c r="DS79" s="31"/>
      <c r="DT79" s="31"/>
      <c r="DU79" s="31"/>
      <c r="DV79" s="31"/>
      <c r="DW79" s="31"/>
      <c r="DX79" s="31"/>
      <c r="DY79" s="31"/>
      <c r="DZ79" s="31"/>
      <c r="EA79" s="31"/>
      <c r="EB79" s="31"/>
      <c r="EC79" s="31"/>
      <c r="ED79" s="31"/>
      <c r="EE79" s="31"/>
      <c r="EF79" s="31">
        <v>1</v>
      </c>
      <c r="EG79" s="31">
        <v>1</v>
      </c>
      <c r="EH79" s="31">
        <v>10</v>
      </c>
      <c r="EI79" s="31">
        <v>3.3</v>
      </c>
      <c r="EJ79" s="31">
        <v>0</v>
      </c>
      <c r="EK79" s="31">
        <v>0</v>
      </c>
      <c r="EL79" s="31">
        <v>0</v>
      </c>
      <c r="EM79" s="31">
        <v>1</v>
      </c>
      <c r="EN79" s="31">
        <v>0</v>
      </c>
      <c r="EO79" s="31">
        <v>0</v>
      </c>
      <c r="EP79" s="31">
        <v>0</v>
      </c>
      <c r="EQ79" s="31"/>
      <c r="ER79" s="31">
        <v>1</v>
      </c>
      <c r="ES79" s="31">
        <v>0</v>
      </c>
      <c r="ET79" s="31">
        <v>0</v>
      </c>
      <c r="EU79" s="31">
        <v>0</v>
      </c>
      <c r="EV79" s="31">
        <v>0</v>
      </c>
      <c r="EW79" s="31">
        <v>0</v>
      </c>
      <c r="EX79" s="31">
        <v>0</v>
      </c>
      <c r="EY79" s="31">
        <v>0</v>
      </c>
      <c r="EZ79" s="31">
        <v>0</v>
      </c>
      <c r="FA79" s="31">
        <v>0</v>
      </c>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v>3</v>
      </c>
      <c r="GV79" s="31">
        <v>3</v>
      </c>
      <c r="GW79" s="31">
        <v>30</v>
      </c>
      <c r="GX79" s="31">
        <v>9.3999999999999986</v>
      </c>
      <c r="GY79" s="31">
        <v>0</v>
      </c>
      <c r="GZ79" s="31">
        <v>0</v>
      </c>
      <c r="HA79" s="31">
        <v>0</v>
      </c>
      <c r="HB79" s="31">
        <v>3</v>
      </c>
      <c r="HC79" s="31">
        <v>0</v>
      </c>
      <c r="HD79" s="31">
        <v>0</v>
      </c>
      <c r="HE79" s="31">
        <v>0</v>
      </c>
      <c r="HF79" s="31"/>
      <c r="HG79" s="31">
        <v>2</v>
      </c>
      <c r="HH79" s="31">
        <v>0</v>
      </c>
      <c r="HI79" s="31">
        <v>0</v>
      </c>
      <c r="HJ79" s="31">
        <v>0</v>
      </c>
      <c r="HK79" s="31">
        <v>0</v>
      </c>
      <c r="HL79" s="31">
        <v>0</v>
      </c>
      <c r="HM79" s="31">
        <v>0</v>
      </c>
      <c r="HN79" s="31">
        <v>0</v>
      </c>
      <c r="HO79" s="31">
        <v>0</v>
      </c>
      <c r="HP79" s="31">
        <v>0</v>
      </c>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row>
    <row r="80" spans="1:269" x14ac:dyDescent="0.25">
      <c r="A80" s="30" t="s">
        <v>668</v>
      </c>
      <c r="B80" s="31"/>
      <c r="C80" s="31">
        <v>0</v>
      </c>
      <c r="D80" s="31">
        <v>100</v>
      </c>
      <c r="E80" s="31">
        <v>0</v>
      </c>
      <c r="F80" s="31">
        <v>0</v>
      </c>
      <c r="G80" s="31">
        <v>0</v>
      </c>
      <c r="H80" s="31">
        <v>0</v>
      </c>
      <c r="I80" s="31">
        <v>0</v>
      </c>
      <c r="J80" s="31">
        <v>0</v>
      </c>
      <c r="K80" s="31">
        <v>0</v>
      </c>
      <c r="L80" s="31">
        <v>0</v>
      </c>
      <c r="M80" s="31"/>
      <c r="N80" s="31">
        <v>0</v>
      </c>
      <c r="O80" s="31">
        <v>0</v>
      </c>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v>0</v>
      </c>
      <c r="BS80" s="31">
        <v>100</v>
      </c>
      <c r="BT80" s="31">
        <v>0</v>
      </c>
      <c r="BU80" s="31">
        <v>0</v>
      </c>
      <c r="BV80" s="31">
        <v>0</v>
      </c>
      <c r="BW80" s="31">
        <v>0</v>
      </c>
      <c r="BX80" s="31">
        <v>0</v>
      </c>
      <c r="BY80" s="31">
        <v>0</v>
      </c>
      <c r="BZ80" s="31">
        <v>0</v>
      </c>
      <c r="CA80" s="31">
        <v>0</v>
      </c>
      <c r="CB80" s="31"/>
      <c r="CC80" s="31">
        <v>0</v>
      </c>
      <c r="CD80" s="31">
        <v>0</v>
      </c>
      <c r="CE80" s="31">
        <v>0</v>
      </c>
      <c r="CF80" s="31">
        <v>0</v>
      </c>
      <c r="CG80" s="31">
        <v>0</v>
      </c>
      <c r="CH80" s="31">
        <v>0</v>
      </c>
      <c r="CI80" s="31">
        <v>0</v>
      </c>
      <c r="CJ80" s="31">
        <v>0</v>
      </c>
      <c r="CK80" s="31">
        <v>0</v>
      </c>
      <c r="CL80" s="31">
        <v>0</v>
      </c>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c r="DN80" s="31"/>
      <c r="DO80" s="31"/>
      <c r="DP80" s="31"/>
      <c r="DQ80" s="31"/>
      <c r="DR80" s="31"/>
      <c r="DS80" s="31"/>
      <c r="DT80" s="31"/>
      <c r="DU80" s="31"/>
      <c r="DV80" s="31"/>
      <c r="DW80" s="31"/>
      <c r="DX80" s="31"/>
      <c r="DY80" s="31"/>
      <c r="DZ80" s="31"/>
      <c r="EA80" s="31"/>
      <c r="EB80" s="31"/>
      <c r="EC80" s="31"/>
      <c r="ED80" s="31"/>
      <c r="EE80" s="31"/>
      <c r="EF80" s="31"/>
      <c r="EG80" s="31">
        <v>0</v>
      </c>
      <c r="EH80" s="31">
        <v>100</v>
      </c>
      <c r="EI80" s="31">
        <v>0</v>
      </c>
      <c r="EJ80" s="31">
        <v>0</v>
      </c>
      <c r="EK80" s="31">
        <v>0</v>
      </c>
      <c r="EL80" s="31">
        <v>0</v>
      </c>
      <c r="EM80" s="31">
        <v>0</v>
      </c>
      <c r="EN80" s="31">
        <v>0</v>
      </c>
      <c r="EO80" s="31">
        <v>0</v>
      </c>
      <c r="EP80" s="31">
        <v>0</v>
      </c>
      <c r="EQ80" s="31"/>
      <c r="ER80" s="31">
        <v>0</v>
      </c>
      <c r="ES80" s="31">
        <v>0</v>
      </c>
      <c r="ET80" s="31">
        <v>0</v>
      </c>
      <c r="EU80" s="31">
        <v>0</v>
      </c>
      <c r="EV80" s="31">
        <v>0</v>
      </c>
      <c r="EW80" s="31">
        <v>0</v>
      </c>
      <c r="EX80" s="31">
        <v>0</v>
      </c>
      <c r="EY80" s="31">
        <v>0</v>
      </c>
      <c r="EZ80" s="31">
        <v>0</v>
      </c>
      <c r="FA80" s="31">
        <v>0</v>
      </c>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v>0</v>
      </c>
      <c r="GW80" s="31">
        <v>300</v>
      </c>
      <c r="GX80" s="31">
        <v>0</v>
      </c>
      <c r="GY80" s="31">
        <v>0</v>
      </c>
      <c r="GZ80" s="31">
        <v>0</v>
      </c>
      <c r="HA80" s="31">
        <v>0</v>
      </c>
      <c r="HB80" s="31">
        <v>0</v>
      </c>
      <c r="HC80" s="31">
        <v>0</v>
      </c>
      <c r="HD80" s="31">
        <v>0</v>
      </c>
      <c r="HE80" s="31">
        <v>0</v>
      </c>
      <c r="HF80" s="31"/>
      <c r="HG80" s="31">
        <v>0</v>
      </c>
      <c r="HH80" s="31">
        <v>0</v>
      </c>
      <c r="HI80" s="31">
        <v>0</v>
      </c>
      <c r="HJ80" s="31">
        <v>0</v>
      </c>
      <c r="HK80" s="31">
        <v>0</v>
      </c>
      <c r="HL80" s="31">
        <v>0</v>
      </c>
      <c r="HM80" s="31">
        <v>0</v>
      </c>
      <c r="HN80" s="31">
        <v>0</v>
      </c>
      <c r="HO80" s="31">
        <v>0</v>
      </c>
      <c r="HP80" s="31">
        <v>0</v>
      </c>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row>
    <row r="81" spans="1:269" x14ac:dyDescent="0.25">
      <c r="A81" s="30" t="s">
        <v>669</v>
      </c>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v>0</v>
      </c>
      <c r="EH81" s="31">
        <v>12</v>
      </c>
      <c r="EI81" s="31">
        <v>3</v>
      </c>
      <c r="EJ81" s="31">
        <v>0</v>
      </c>
      <c r="EK81" s="31">
        <v>0</v>
      </c>
      <c r="EL81" s="31">
        <v>0</v>
      </c>
      <c r="EM81" s="31">
        <v>0</v>
      </c>
      <c r="EN81" s="31">
        <v>1</v>
      </c>
      <c r="EO81" s="31">
        <v>0</v>
      </c>
      <c r="EP81" s="31">
        <v>0</v>
      </c>
      <c r="EQ81" s="31"/>
      <c r="ER81" s="31">
        <v>1</v>
      </c>
      <c r="ES81" s="31">
        <v>0</v>
      </c>
      <c r="ET81" s="31">
        <v>1</v>
      </c>
      <c r="EU81" s="31">
        <v>0</v>
      </c>
      <c r="EV81" s="31">
        <v>0</v>
      </c>
      <c r="EW81" s="31">
        <v>0</v>
      </c>
      <c r="EX81" s="31">
        <v>1</v>
      </c>
      <c r="EY81" s="31">
        <v>1</v>
      </c>
      <c r="EZ81" s="31">
        <v>0</v>
      </c>
      <c r="FA81" s="31">
        <v>0</v>
      </c>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v>0</v>
      </c>
      <c r="GW81" s="31">
        <v>12</v>
      </c>
      <c r="GX81" s="31">
        <v>3</v>
      </c>
      <c r="GY81" s="31">
        <v>0</v>
      </c>
      <c r="GZ81" s="31">
        <v>0</v>
      </c>
      <c r="HA81" s="31">
        <v>0</v>
      </c>
      <c r="HB81" s="31">
        <v>0</v>
      </c>
      <c r="HC81" s="31">
        <v>1</v>
      </c>
      <c r="HD81" s="31">
        <v>0</v>
      </c>
      <c r="HE81" s="31">
        <v>0</v>
      </c>
      <c r="HF81" s="31"/>
      <c r="HG81" s="31">
        <v>1</v>
      </c>
      <c r="HH81" s="31">
        <v>0</v>
      </c>
      <c r="HI81" s="31">
        <v>1</v>
      </c>
      <c r="HJ81" s="31">
        <v>0</v>
      </c>
      <c r="HK81" s="31">
        <v>0</v>
      </c>
      <c r="HL81" s="31">
        <v>0</v>
      </c>
      <c r="HM81" s="31">
        <v>1</v>
      </c>
      <c r="HN81" s="31">
        <v>1</v>
      </c>
      <c r="HO81" s="31">
        <v>0</v>
      </c>
      <c r="HP81" s="31">
        <v>0</v>
      </c>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row>
    <row r="82" spans="1:269" x14ac:dyDescent="0.25">
      <c r="A82" s="30" t="s">
        <v>670</v>
      </c>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v>0</v>
      </c>
      <c r="EH82" s="31">
        <v>11</v>
      </c>
      <c r="EI82" s="31">
        <v>0</v>
      </c>
      <c r="EJ82" s="31">
        <v>0</v>
      </c>
      <c r="EK82" s="31">
        <v>0</v>
      </c>
      <c r="EL82" s="31">
        <v>0</v>
      </c>
      <c r="EM82" s="31">
        <v>0</v>
      </c>
      <c r="EN82" s="31">
        <v>0</v>
      </c>
      <c r="EO82" s="31">
        <v>0</v>
      </c>
      <c r="EP82" s="31">
        <v>0</v>
      </c>
      <c r="EQ82" s="31"/>
      <c r="ER82" s="31">
        <v>0</v>
      </c>
      <c r="ES82" s="31">
        <v>0</v>
      </c>
      <c r="ET82" s="31">
        <v>0</v>
      </c>
      <c r="EU82" s="31">
        <v>0</v>
      </c>
      <c r="EV82" s="31">
        <v>0</v>
      </c>
      <c r="EW82" s="31">
        <v>0</v>
      </c>
      <c r="EX82" s="31">
        <v>0</v>
      </c>
      <c r="EY82" s="31">
        <v>0</v>
      </c>
      <c r="EZ82" s="31">
        <v>0</v>
      </c>
      <c r="FA82" s="31">
        <v>0</v>
      </c>
      <c r="FB82" s="31"/>
      <c r="FC82" s="31"/>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v>0</v>
      </c>
      <c r="GW82" s="31">
        <v>11</v>
      </c>
      <c r="GX82" s="31">
        <v>0</v>
      </c>
      <c r="GY82" s="31">
        <v>0</v>
      </c>
      <c r="GZ82" s="31">
        <v>0</v>
      </c>
      <c r="HA82" s="31">
        <v>0</v>
      </c>
      <c r="HB82" s="31">
        <v>0</v>
      </c>
      <c r="HC82" s="31">
        <v>0</v>
      </c>
      <c r="HD82" s="31">
        <v>0</v>
      </c>
      <c r="HE82" s="31">
        <v>0</v>
      </c>
      <c r="HF82" s="31"/>
      <c r="HG82" s="31">
        <v>0</v>
      </c>
      <c r="HH82" s="31">
        <v>0</v>
      </c>
      <c r="HI82" s="31">
        <v>0</v>
      </c>
      <c r="HJ82" s="31">
        <v>0</v>
      </c>
      <c r="HK82" s="31">
        <v>0</v>
      </c>
      <c r="HL82" s="31">
        <v>0</v>
      </c>
      <c r="HM82" s="31">
        <v>0</v>
      </c>
      <c r="HN82" s="31">
        <v>0</v>
      </c>
      <c r="HO82" s="31">
        <v>0</v>
      </c>
      <c r="HP82" s="31">
        <v>0</v>
      </c>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row>
    <row r="83" spans="1:269" x14ac:dyDescent="0.25">
      <c r="A83" s="30" t="s">
        <v>671</v>
      </c>
      <c r="B83" s="31">
        <v>1</v>
      </c>
      <c r="C83" s="31">
        <v>1</v>
      </c>
      <c r="D83" s="31">
        <v>24</v>
      </c>
      <c r="E83" s="31">
        <v>0</v>
      </c>
      <c r="F83" s="31">
        <v>0</v>
      </c>
      <c r="G83" s="31">
        <v>0</v>
      </c>
      <c r="H83" s="31">
        <v>0</v>
      </c>
      <c r="I83" s="31">
        <v>0</v>
      </c>
      <c r="J83" s="31">
        <v>0</v>
      </c>
      <c r="K83" s="31">
        <v>0</v>
      </c>
      <c r="L83" s="31">
        <v>0</v>
      </c>
      <c r="M83" s="31"/>
      <c r="N83" s="31">
        <v>0</v>
      </c>
      <c r="O83" s="31">
        <v>0</v>
      </c>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v>1</v>
      </c>
      <c r="BR83" s="31">
        <v>1</v>
      </c>
      <c r="BS83" s="31">
        <v>24</v>
      </c>
      <c r="BT83" s="31">
        <v>0</v>
      </c>
      <c r="BU83" s="31">
        <v>0</v>
      </c>
      <c r="BV83" s="31">
        <v>0</v>
      </c>
      <c r="BW83" s="31">
        <v>0</v>
      </c>
      <c r="BX83" s="31">
        <v>0</v>
      </c>
      <c r="BY83" s="31">
        <v>0</v>
      </c>
      <c r="BZ83" s="31">
        <v>0</v>
      </c>
      <c r="CA83" s="31">
        <v>0</v>
      </c>
      <c r="CB83" s="31"/>
      <c r="CC83" s="31">
        <v>0</v>
      </c>
      <c r="CD83" s="31">
        <v>0</v>
      </c>
      <c r="CE83" s="31">
        <v>0</v>
      </c>
      <c r="CF83" s="31">
        <v>0</v>
      </c>
      <c r="CG83" s="31">
        <v>0</v>
      </c>
      <c r="CH83" s="31">
        <v>0</v>
      </c>
      <c r="CI83" s="31">
        <v>0</v>
      </c>
      <c r="CJ83" s="31">
        <v>0</v>
      </c>
      <c r="CK83" s="31">
        <v>0</v>
      </c>
      <c r="CL83" s="31">
        <v>0</v>
      </c>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v>1</v>
      </c>
      <c r="EG83" s="31">
        <v>1</v>
      </c>
      <c r="EH83" s="31">
        <v>24</v>
      </c>
      <c r="EI83" s="31">
        <v>0</v>
      </c>
      <c r="EJ83" s="31">
        <v>0</v>
      </c>
      <c r="EK83" s="31">
        <v>0</v>
      </c>
      <c r="EL83" s="31">
        <v>0</v>
      </c>
      <c r="EM83" s="31">
        <v>0</v>
      </c>
      <c r="EN83" s="31">
        <v>0</v>
      </c>
      <c r="EO83" s="31">
        <v>0</v>
      </c>
      <c r="EP83" s="31">
        <v>0</v>
      </c>
      <c r="EQ83" s="31"/>
      <c r="ER83" s="31">
        <v>0</v>
      </c>
      <c r="ES83" s="31">
        <v>0</v>
      </c>
      <c r="ET83" s="31">
        <v>0</v>
      </c>
      <c r="EU83" s="31">
        <v>0</v>
      </c>
      <c r="EV83" s="31">
        <v>0</v>
      </c>
      <c r="EW83" s="31">
        <v>0</v>
      </c>
      <c r="EX83" s="31">
        <v>0</v>
      </c>
      <c r="EY83" s="31">
        <v>0</v>
      </c>
      <c r="EZ83" s="31">
        <v>0</v>
      </c>
      <c r="FA83" s="31">
        <v>0</v>
      </c>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v>3</v>
      </c>
      <c r="GV83" s="31">
        <v>3</v>
      </c>
      <c r="GW83" s="31">
        <v>72</v>
      </c>
      <c r="GX83" s="31">
        <v>0</v>
      </c>
      <c r="GY83" s="31">
        <v>0</v>
      </c>
      <c r="GZ83" s="31">
        <v>0</v>
      </c>
      <c r="HA83" s="31">
        <v>0</v>
      </c>
      <c r="HB83" s="31">
        <v>0</v>
      </c>
      <c r="HC83" s="31">
        <v>0</v>
      </c>
      <c r="HD83" s="31">
        <v>0</v>
      </c>
      <c r="HE83" s="31">
        <v>0</v>
      </c>
      <c r="HF83" s="31"/>
      <c r="HG83" s="31">
        <v>0</v>
      </c>
      <c r="HH83" s="31">
        <v>0</v>
      </c>
      <c r="HI83" s="31">
        <v>0</v>
      </c>
      <c r="HJ83" s="31">
        <v>0</v>
      </c>
      <c r="HK83" s="31">
        <v>0</v>
      </c>
      <c r="HL83" s="31">
        <v>0</v>
      </c>
      <c r="HM83" s="31">
        <v>0</v>
      </c>
      <c r="HN83" s="31">
        <v>0</v>
      </c>
      <c r="HO83" s="31">
        <v>0</v>
      </c>
      <c r="HP83" s="31">
        <v>0</v>
      </c>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row>
    <row r="84" spans="1:269" x14ac:dyDescent="0.25">
      <c r="A84" s="30" t="s">
        <v>672</v>
      </c>
      <c r="B84" s="31">
        <v>1</v>
      </c>
      <c r="C84" s="31">
        <v>1</v>
      </c>
      <c r="D84" s="31">
        <v>130</v>
      </c>
      <c r="E84" s="31">
        <v>7.5</v>
      </c>
      <c r="F84" s="31">
        <v>0</v>
      </c>
      <c r="G84" s="31">
        <v>1</v>
      </c>
      <c r="H84" s="31">
        <v>1</v>
      </c>
      <c r="I84" s="31">
        <v>1</v>
      </c>
      <c r="J84" s="31">
        <v>1</v>
      </c>
      <c r="K84" s="31">
        <v>0</v>
      </c>
      <c r="L84" s="31">
        <v>0</v>
      </c>
      <c r="M84" s="31"/>
      <c r="N84" s="31">
        <v>0</v>
      </c>
      <c r="O84" s="31">
        <v>0</v>
      </c>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v>1</v>
      </c>
      <c r="BR84" s="31">
        <v>1</v>
      </c>
      <c r="BS84" s="31">
        <v>130</v>
      </c>
      <c r="BT84" s="31">
        <v>11.7</v>
      </c>
      <c r="BU84" s="31">
        <v>1</v>
      </c>
      <c r="BV84" s="31">
        <v>1</v>
      </c>
      <c r="BW84" s="31">
        <v>1</v>
      </c>
      <c r="BX84" s="31">
        <v>1</v>
      </c>
      <c r="BY84" s="31">
        <v>1</v>
      </c>
      <c r="BZ84" s="31">
        <v>0</v>
      </c>
      <c r="CA84" s="31">
        <v>0</v>
      </c>
      <c r="CB84" s="31"/>
      <c r="CC84" s="31">
        <v>1</v>
      </c>
      <c r="CD84" s="31">
        <v>1</v>
      </c>
      <c r="CE84" s="31">
        <v>1</v>
      </c>
      <c r="CF84" s="31">
        <v>0</v>
      </c>
      <c r="CG84" s="31">
        <v>0</v>
      </c>
      <c r="CH84" s="31">
        <v>1</v>
      </c>
      <c r="CI84" s="31">
        <v>0</v>
      </c>
      <c r="CJ84" s="31">
        <v>1</v>
      </c>
      <c r="CK84" s="31">
        <v>0</v>
      </c>
      <c r="CL84" s="31">
        <v>0</v>
      </c>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v>1</v>
      </c>
      <c r="EG84" s="31">
        <v>1</v>
      </c>
      <c r="EH84" s="31">
        <v>130</v>
      </c>
      <c r="EI84" s="31">
        <v>11.7</v>
      </c>
      <c r="EJ84" s="31">
        <v>1</v>
      </c>
      <c r="EK84" s="31">
        <v>1</v>
      </c>
      <c r="EL84" s="31">
        <v>1</v>
      </c>
      <c r="EM84" s="31">
        <v>1</v>
      </c>
      <c r="EN84" s="31">
        <v>1</v>
      </c>
      <c r="EO84" s="31">
        <v>0</v>
      </c>
      <c r="EP84" s="31">
        <v>0</v>
      </c>
      <c r="EQ84" s="31"/>
      <c r="ER84" s="31">
        <v>1</v>
      </c>
      <c r="ES84" s="31">
        <v>1</v>
      </c>
      <c r="ET84" s="31">
        <v>1</v>
      </c>
      <c r="EU84" s="31">
        <v>0</v>
      </c>
      <c r="EV84" s="31">
        <v>0</v>
      </c>
      <c r="EW84" s="31">
        <v>1</v>
      </c>
      <c r="EX84" s="31">
        <v>0</v>
      </c>
      <c r="EY84" s="31">
        <v>1</v>
      </c>
      <c r="EZ84" s="31">
        <v>0</v>
      </c>
      <c r="FA84" s="31">
        <v>0</v>
      </c>
      <c r="FB84" s="31">
        <v>0</v>
      </c>
      <c r="FC84" s="31">
        <v>0</v>
      </c>
      <c r="FD84" s="31">
        <v>0</v>
      </c>
      <c r="FE84" s="31">
        <v>0</v>
      </c>
      <c r="FF84" s="31">
        <v>0</v>
      </c>
      <c r="FG84" s="31">
        <v>1</v>
      </c>
      <c r="FH84" s="31">
        <v>2</v>
      </c>
      <c r="FI84" s="31">
        <v>2</v>
      </c>
      <c r="FJ84" s="31"/>
      <c r="FK84" s="31">
        <v>1</v>
      </c>
      <c r="FL84" s="31">
        <v>1</v>
      </c>
      <c r="FM84" s="31">
        <v>0</v>
      </c>
      <c r="FN84" s="31">
        <v>0</v>
      </c>
      <c r="FO84" s="31">
        <v>0</v>
      </c>
      <c r="FP84" s="31">
        <v>1</v>
      </c>
      <c r="FQ84" s="31">
        <v>0</v>
      </c>
      <c r="FR84" s="31">
        <v>0</v>
      </c>
      <c r="FS84" s="31">
        <v>0</v>
      </c>
      <c r="FT84" s="31">
        <v>0</v>
      </c>
      <c r="FU84" s="31">
        <v>0</v>
      </c>
      <c r="FV84" s="31">
        <v>3</v>
      </c>
      <c r="FW84" s="31"/>
      <c r="FX84" s="31"/>
      <c r="FY84" s="31">
        <v>2</v>
      </c>
      <c r="FZ84" s="31">
        <v>1</v>
      </c>
      <c r="GA84" s="31">
        <v>0</v>
      </c>
      <c r="GB84" s="31">
        <v>0</v>
      </c>
      <c r="GC84" s="31">
        <v>3</v>
      </c>
      <c r="GD84" s="31"/>
      <c r="GE84" s="31"/>
      <c r="GF84" s="31"/>
      <c r="GG84" s="31"/>
      <c r="GH84" s="31"/>
      <c r="GI84" s="31"/>
      <c r="GJ84" s="31"/>
      <c r="GK84" s="31">
        <v>2</v>
      </c>
      <c r="GL84" s="31">
        <v>1</v>
      </c>
      <c r="GM84" s="31"/>
      <c r="GN84" s="31"/>
      <c r="GO84" s="31">
        <v>3</v>
      </c>
      <c r="GP84" s="31"/>
      <c r="GQ84" s="31"/>
      <c r="GR84" s="31"/>
      <c r="GS84" s="31">
        <v>3</v>
      </c>
      <c r="GT84" s="31">
        <v>3</v>
      </c>
      <c r="GU84" s="31">
        <v>3</v>
      </c>
      <c r="GV84" s="31">
        <v>3</v>
      </c>
      <c r="GW84" s="31">
        <v>390</v>
      </c>
      <c r="GX84" s="31">
        <v>30.9</v>
      </c>
      <c r="GY84" s="31">
        <v>2</v>
      </c>
      <c r="GZ84" s="31">
        <v>3</v>
      </c>
      <c r="HA84" s="31">
        <v>3</v>
      </c>
      <c r="HB84" s="31">
        <v>3</v>
      </c>
      <c r="HC84" s="31">
        <v>3</v>
      </c>
      <c r="HD84" s="31">
        <v>0</v>
      </c>
      <c r="HE84" s="31">
        <v>0</v>
      </c>
      <c r="HF84" s="31"/>
      <c r="HG84" s="31">
        <v>2</v>
      </c>
      <c r="HH84" s="31">
        <v>2</v>
      </c>
      <c r="HI84" s="31">
        <v>2</v>
      </c>
      <c r="HJ84" s="31">
        <v>0</v>
      </c>
      <c r="HK84" s="31">
        <v>0</v>
      </c>
      <c r="HL84" s="31">
        <v>2</v>
      </c>
      <c r="HM84" s="31">
        <v>0</v>
      </c>
      <c r="HN84" s="31">
        <v>2</v>
      </c>
      <c r="HO84" s="31">
        <v>0</v>
      </c>
      <c r="HP84" s="31">
        <v>0</v>
      </c>
      <c r="HQ84" s="31">
        <v>0</v>
      </c>
      <c r="HR84" s="31">
        <v>0</v>
      </c>
      <c r="HS84" s="31">
        <v>0</v>
      </c>
      <c r="HT84" s="31">
        <v>0</v>
      </c>
      <c r="HU84" s="31">
        <v>0</v>
      </c>
      <c r="HV84" s="31">
        <v>1</v>
      </c>
      <c r="HW84" s="31">
        <v>2</v>
      </c>
      <c r="HX84" s="31">
        <v>2</v>
      </c>
      <c r="HY84" s="31"/>
      <c r="HZ84" s="31">
        <v>1</v>
      </c>
      <c r="IA84" s="31">
        <v>1</v>
      </c>
      <c r="IB84" s="31">
        <v>0</v>
      </c>
      <c r="IC84" s="31">
        <v>0</v>
      </c>
      <c r="ID84" s="31">
        <v>0</v>
      </c>
      <c r="IE84" s="31">
        <v>1</v>
      </c>
      <c r="IF84" s="31">
        <v>0</v>
      </c>
      <c r="IG84" s="31">
        <v>0</v>
      </c>
      <c r="IH84" s="31">
        <v>0</v>
      </c>
      <c r="II84" s="31">
        <v>0</v>
      </c>
      <c r="IJ84" s="31">
        <v>0</v>
      </c>
      <c r="IK84" s="31">
        <v>3</v>
      </c>
      <c r="IL84" s="31"/>
      <c r="IM84" s="31"/>
      <c r="IN84" s="31">
        <v>2</v>
      </c>
      <c r="IO84" s="31">
        <v>1</v>
      </c>
      <c r="IP84" s="31">
        <v>0</v>
      </c>
      <c r="IQ84" s="31">
        <v>0</v>
      </c>
      <c r="IR84" s="31">
        <v>3</v>
      </c>
      <c r="IS84" s="31"/>
      <c r="IT84" s="31"/>
      <c r="IU84" s="31"/>
      <c r="IV84" s="31"/>
      <c r="IW84" s="31"/>
      <c r="IX84" s="31"/>
      <c r="IY84" s="31"/>
      <c r="IZ84" s="31">
        <v>2</v>
      </c>
      <c r="JA84" s="31">
        <v>1</v>
      </c>
      <c r="JB84" s="31"/>
      <c r="JC84" s="31"/>
      <c r="JD84" s="31">
        <v>3</v>
      </c>
      <c r="JE84" s="31"/>
      <c r="JF84" s="31"/>
      <c r="JG84" s="31"/>
      <c r="JH84" s="31">
        <v>3</v>
      </c>
      <c r="JI84" s="31">
        <v>3</v>
      </c>
    </row>
    <row r="85" spans="1:269" x14ac:dyDescent="0.25">
      <c r="A85" s="30" t="s">
        <v>674</v>
      </c>
      <c r="B85" s="31">
        <v>1</v>
      </c>
      <c r="C85" s="31">
        <v>1</v>
      </c>
      <c r="D85" s="31">
        <v>12</v>
      </c>
      <c r="E85" s="31">
        <v>0</v>
      </c>
      <c r="F85" s="31">
        <v>0</v>
      </c>
      <c r="G85" s="31">
        <v>0</v>
      </c>
      <c r="H85" s="31">
        <v>0</v>
      </c>
      <c r="I85" s="31">
        <v>0</v>
      </c>
      <c r="J85" s="31">
        <v>0</v>
      </c>
      <c r="K85" s="31">
        <v>0</v>
      </c>
      <c r="L85" s="31">
        <v>0</v>
      </c>
      <c r="M85" s="31"/>
      <c r="N85" s="31">
        <v>0</v>
      </c>
      <c r="O85" s="31">
        <v>0</v>
      </c>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v>1</v>
      </c>
      <c r="BR85" s="31">
        <v>1</v>
      </c>
      <c r="BS85" s="31">
        <v>12</v>
      </c>
      <c r="BT85" s="31">
        <v>1.5</v>
      </c>
      <c r="BU85" s="31">
        <v>0</v>
      </c>
      <c r="BV85" s="31">
        <v>0</v>
      </c>
      <c r="BW85" s="31">
        <v>0</v>
      </c>
      <c r="BX85" s="31">
        <v>0</v>
      </c>
      <c r="BY85" s="31">
        <v>0</v>
      </c>
      <c r="BZ85" s="31">
        <v>0</v>
      </c>
      <c r="CA85" s="31">
        <v>0</v>
      </c>
      <c r="CB85" s="31"/>
      <c r="CC85" s="31">
        <v>1</v>
      </c>
      <c r="CD85" s="31">
        <v>1</v>
      </c>
      <c r="CE85" s="31">
        <v>1</v>
      </c>
      <c r="CF85" s="31">
        <v>0</v>
      </c>
      <c r="CG85" s="31">
        <v>0</v>
      </c>
      <c r="CH85" s="31">
        <v>0</v>
      </c>
      <c r="CI85" s="31">
        <v>0</v>
      </c>
      <c r="CJ85" s="31">
        <v>0</v>
      </c>
      <c r="CK85" s="31">
        <v>0</v>
      </c>
      <c r="CL85" s="31">
        <v>0</v>
      </c>
      <c r="CM85" s="31">
        <v>1</v>
      </c>
      <c r="CN85" s="31">
        <v>1</v>
      </c>
      <c r="CO85" s="31">
        <v>0</v>
      </c>
      <c r="CP85" s="31">
        <v>0</v>
      </c>
      <c r="CQ85" s="31">
        <v>0</v>
      </c>
      <c r="CR85" s="31">
        <v>0</v>
      </c>
      <c r="CS85" s="31">
        <v>1</v>
      </c>
      <c r="CT85" s="31">
        <v>3</v>
      </c>
      <c r="CU85" s="31"/>
      <c r="CV85" s="31"/>
      <c r="CW85" s="31"/>
      <c r="CX85" s="31"/>
      <c r="CY85" s="31"/>
      <c r="CZ85" s="31"/>
      <c r="DA85" s="31"/>
      <c r="DB85" s="31"/>
      <c r="DC85" s="31"/>
      <c r="DD85" s="31"/>
      <c r="DE85" s="31"/>
      <c r="DF85" s="31"/>
      <c r="DG85" s="31">
        <v>3</v>
      </c>
      <c r="DH85" s="31"/>
      <c r="DI85" s="31"/>
      <c r="DJ85" s="31">
        <v>3</v>
      </c>
      <c r="DK85" s="31">
        <v>2</v>
      </c>
      <c r="DL85" s="31">
        <v>0</v>
      </c>
      <c r="DM85" s="31">
        <v>0</v>
      </c>
      <c r="DN85" s="31">
        <v>1</v>
      </c>
      <c r="DO85" s="31"/>
      <c r="DP85" s="31"/>
      <c r="DQ85" s="31"/>
      <c r="DR85" s="31"/>
      <c r="DS85" s="31"/>
      <c r="DT85" s="31"/>
      <c r="DU85" s="31"/>
      <c r="DV85" s="31">
        <v>2</v>
      </c>
      <c r="DW85" s="31"/>
      <c r="DX85" s="31">
        <v>1</v>
      </c>
      <c r="DY85" s="31"/>
      <c r="DZ85" s="31">
        <v>3</v>
      </c>
      <c r="EA85" s="31"/>
      <c r="EB85" s="31">
        <v>1</v>
      </c>
      <c r="EC85" s="31">
        <v>1</v>
      </c>
      <c r="ED85" s="31">
        <v>1</v>
      </c>
      <c r="EE85" s="31">
        <v>3</v>
      </c>
      <c r="EF85" s="31">
        <v>1</v>
      </c>
      <c r="EG85" s="31">
        <v>1</v>
      </c>
      <c r="EH85" s="31">
        <v>12</v>
      </c>
      <c r="EI85" s="31">
        <v>1.5</v>
      </c>
      <c r="EJ85" s="31">
        <v>0</v>
      </c>
      <c r="EK85" s="31">
        <v>0</v>
      </c>
      <c r="EL85" s="31">
        <v>0</v>
      </c>
      <c r="EM85" s="31">
        <v>0</v>
      </c>
      <c r="EN85" s="31">
        <v>0</v>
      </c>
      <c r="EO85" s="31">
        <v>0</v>
      </c>
      <c r="EP85" s="31">
        <v>0</v>
      </c>
      <c r="EQ85" s="31"/>
      <c r="ER85" s="31">
        <v>1</v>
      </c>
      <c r="ES85" s="31">
        <v>1</v>
      </c>
      <c r="ET85" s="31">
        <v>1</v>
      </c>
      <c r="EU85" s="31">
        <v>0</v>
      </c>
      <c r="EV85" s="31">
        <v>0</v>
      </c>
      <c r="EW85" s="31">
        <v>0</v>
      </c>
      <c r="EX85" s="31">
        <v>0</v>
      </c>
      <c r="EY85" s="31">
        <v>0</v>
      </c>
      <c r="EZ85" s="31">
        <v>0</v>
      </c>
      <c r="FA85" s="31">
        <v>0</v>
      </c>
      <c r="FB85" s="31">
        <v>1</v>
      </c>
      <c r="FC85" s="31">
        <v>1</v>
      </c>
      <c r="FD85" s="31">
        <v>0</v>
      </c>
      <c r="FE85" s="31">
        <v>0</v>
      </c>
      <c r="FF85" s="31">
        <v>0</v>
      </c>
      <c r="FG85" s="31">
        <v>0</v>
      </c>
      <c r="FH85" s="31">
        <v>1</v>
      </c>
      <c r="FI85" s="31">
        <v>3</v>
      </c>
      <c r="FJ85" s="31"/>
      <c r="FK85" s="31"/>
      <c r="FL85" s="31"/>
      <c r="FM85" s="31"/>
      <c r="FN85" s="31"/>
      <c r="FO85" s="31"/>
      <c r="FP85" s="31"/>
      <c r="FQ85" s="31"/>
      <c r="FR85" s="31"/>
      <c r="FS85" s="31"/>
      <c r="FT85" s="31"/>
      <c r="FU85" s="31"/>
      <c r="FV85" s="31">
        <v>3</v>
      </c>
      <c r="FW85" s="31"/>
      <c r="FX85" s="31"/>
      <c r="FY85" s="31">
        <v>3</v>
      </c>
      <c r="FZ85" s="31">
        <v>2</v>
      </c>
      <c r="GA85" s="31">
        <v>0</v>
      </c>
      <c r="GB85" s="31">
        <v>0</v>
      </c>
      <c r="GC85" s="31">
        <v>1</v>
      </c>
      <c r="GD85" s="31"/>
      <c r="GE85" s="31"/>
      <c r="GF85" s="31"/>
      <c r="GG85" s="31"/>
      <c r="GH85" s="31"/>
      <c r="GI85" s="31"/>
      <c r="GJ85" s="31"/>
      <c r="GK85" s="31">
        <v>2</v>
      </c>
      <c r="GL85" s="31"/>
      <c r="GM85" s="31">
        <v>1</v>
      </c>
      <c r="GN85" s="31"/>
      <c r="GO85" s="31">
        <v>3</v>
      </c>
      <c r="GP85" s="31"/>
      <c r="GQ85" s="31">
        <v>1</v>
      </c>
      <c r="GR85" s="31">
        <v>1</v>
      </c>
      <c r="GS85" s="31">
        <v>1</v>
      </c>
      <c r="GT85" s="31">
        <v>3</v>
      </c>
      <c r="GU85" s="31">
        <v>3</v>
      </c>
      <c r="GV85" s="31">
        <v>3</v>
      </c>
      <c r="GW85" s="31">
        <v>36</v>
      </c>
      <c r="GX85" s="31">
        <v>3</v>
      </c>
      <c r="GY85" s="31">
        <v>0</v>
      </c>
      <c r="GZ85" s="31">
        <v>0</v>
      </c>
      <c r="HA85" s="31">
        <v>0</v>
      </c>
      <c r="HB85" s="31">
        <v>0</v>
      </c>
      <c r="HC85" s="31">
        <v>0</v>
      </c>
      <c r="HD85" s="31">
        <v>0</v>
      </c>
      <c r="HE85" s="31">
        <v>0</v>
      </c>
      <c r="HF85" s="31"/>
      <c r="HG85" s="31">
        <v>2</v>
      </c>
      <c r="HH85" s="31">
        <v>2</v>
      </c>
      <c r="HI85" s="31">
        <v>2</v>
      </c>
      <c r="HJ85" s="31">
        <v>0</v>
      </c>
      <c r="HK85" s="31">
        <v>0</v>
      </c>
      <c r="HL85" s="31">
        <v>0</v>
      </c>
      <c r="HM85" s="31">
        <v>0</v>
      </c>
      <c r="HN85" s="31">
        <v>0</v>
      </c>
      <c r="HO85" s="31">
        <v>0</v>
      </c>
      <c r="HP85" s="31">
        <v>0</v>
      </c>
      <c r="HQ85" s="31">
        <v>2</v>
      </c>
      <c r="HR85" s="31">
        <v>2</v>
      </c>
      <c r="HS85" s="31">
        <v>0</v>
      </c>
      <c r="HT85" s="31">
        <v>0</v>
      </c>
      <c r="HU85" s="31">
        <v>0</v>
      </c>
      <c r="HV85" s="31">
        <v>0</v>
      </c>
      <c r="HW85" s="31">
        <v>2</v>
      </c>
      <c r="HX85" s="31">
        <v>6</v>
      </c>
      <c r="HY85" s="31"/>
      <c r="HZ85" s="31"/>
      <c r="IA85" s="31"/>
      <c r="IB85" s="31"/>
      <c r="IC85" s="31"/>
      <c r="ID85" s="31"/>
      <c r="IE85" s="31"/>
      <c r="IF85" s="31"/>
      <c r="IG85" s="31"/>
      <c r="IH85" s="31"/>
      <c r="II85" s="31"/>
      <c r="IJ85" s="31"/>
      <c r="IK85" s="31">
        <v>6</v>
      </c>
      <c r="IL85" s="31"/>
      <c r="IM85" s="31"/>
      <c r="IN85" s="31">
        <v>6</v>
      </c>
      <c r="IO85" s="31">
        <v>4</v>
      </c>
      <c r="IP85" s="31">
        <v>0</v>
      </c>
      <c r="IQ85" s="31">
        <v>0</v>
      </c>
      <c r="IR85" s="31">
        <v>2</v>
      </c>
      <c r="IS85" s="31"/>
      <c r="IT85" s="31"/>
      <c r="IU85" s="31"/>
      <c r="IV85" s="31"/>
      <c r="IW85" s="31"/>
      <c r="IX85" s="31"/>
      <c r="IY85" s="31"/>
      <c r="IZ85" s="31">
        <v>4</v>
      </c>
      <c r="JA85" s="31"/>
      <c r="JB85" s="31">
        <v>2</v>
      </c>
      <c r="JC85" s="31"/>
      <c r="JD85" s="31">
        <v>6</v>
      </c>
      <c r="JE85" s="31"/>
      <c r="JF85" s="31">
        <v>2</v>
      </c>
      <c r="JG85" s="31">
        <v>2</v>
      </c>
      <c r="JH85" s="31">
        <v>2</v>
      </c>
      <c r="JI85" s="31">
        <v>6</v>
      </c>
    </row>
    <row r="86" spans="1:269" x14ac:dyDescent="0.25">
      <c r="A86" s="30" t="s">
        <v>676</v>
      </c>
      <c r="B86" s="31"/>
      <c r="C86" s="31">
        <v>0</v>
      </c>
      <c r="D86" s="31">
        <v>121</v>
      </c>
      <c r="E86" s="31">
        <v>0</v>
      </c>
      <c r="F86" s="31">
        <v>0</v>
      </c>
      <c r="G86" s="31">
        <v>0</v>
      </c>
      <c r="H86" s="31">
        <v>0</v>
      </c>
      <c r="I86" s="31">
        <v>0</v>
      </c>
      <c r="J86" s="31">
        <v>0</v>
      </c>
      <c r="K86" s="31">
        <v>0</v>
      </c>
      <c r="L86" s="31">
        <v>0</v>
      </c>
      <c r="M86" s="31"/>
      <c r="N86" s="31">
        <v>0</v>
      </c>
      <c r="O86" s="31">
        <v>0</v>
      </c>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v>0</v>
      </c>
      <c r="BS86" s="31">
        <v>121</v>
      </c>
      <c r="BT86" s="31">
        <v>0</v>
      </c>
      <c r="BU86" s="31">
        <v>0</v>
      </c>
      <c r="BV86" s="31">
        <v>0</v>
      </c>
      <c r="BW86" s="31">
        <v>0</v>
      </c>
      <c r="BX86" s="31">
        <v>0</v>
      </c>
      <c r="BY86" s="31">
        <v>0</v>
      </c>
      <c r="BZ86" s="31">
        <v>0</v>
      </c>
      <c r="CA86" s="31">
        <v>0</v>
      </c>
      <c r="CB86" s="31"/>
      <c r="CC86" s="31">
        <v>0</v>
      </c>
      <c r="CD86" s="31">
        <v>0</v>
      </c>
      <c r="CE86" s="31">
        <v>0</v>
      </c>
      <c r="CF86" s="31">
        <v>0</v>
      </c>
      <c r="CG86" s="31">
        <v>0</v>
      </c>
      <c r="CH86" s="31">
        <v>0</v>
      </c>
      <c r="CI86" s="31">
        <v>0</v>
      </c>
      <c r="CJ86" s="31">
        <v>0</v>
      </c>
      <c r="CK86" s="31">
        <v>0</v>
      </c>
      <c r="CL86" s="31">
        <v>0</v>
      </c>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v>0</v>
      </c>
      <c r="EH86" s="31">
        <v>121</v>
      </c>
      <c r="EI86" s="31">
        <v>0</v>
      </c>
      <c r="EJ86" s="31">
        <v>0</v>
      </c>
      <c r="EK86" s="31">
        <v>0</v>
      </c>
      <c r="EL86" s="31">
        <v>0</v>
      </c>
      <c r="EM86" s="31">
        <v>0</v>
      </c>
      <c r="EN86" s="31">
        <v>0</v>
      </c>
      <c r="EO86" s="31">
        <v>0</v>
      </c>
      <c r="EP86" s="31">
        <v>0</v>
      </c>
      <c r="EQ86" s="31"/>
      <c r="ER86" s="31">
        <v>0</v>
      </c>
      <c r="ES86" s="31">
        <v>0</v>
      </c>
      <c r="ET86" s="31">
        <v>0</v>
      </c>
      <c r="EU86" s="31">
        <v>0</v>
      </c>
      <c r="EV86" s="31">
        <v>0</v>
      </c>
      <c r="EW86" s="31">
        <v>0</v>
      </c>
      <c r="EX86" s="31">
        <v>0</v>
      </c>
      <c r="EY86" s="31">
        <v>0</v>
      </c>
      <c r="EZ86" s="31">
        <v>0</v>
      </c>
      <c r="FA86" s="31">
        <v>0</v>
      </c>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v>0</v>
      </c>
      <c r="GW86" s="31">
        <v>363</v>
      </c>
      <c r="GX86" s="31">
        <v>0</v>
      </c>
      <c r="GY86" s="31">
        <v>0</v>
      </c>
      <c r="GZ86" s="31">
        <v>0</v>
      </c>
      <c r="HA86" s="31">
        <v>0</v>
      </c>
      <c r="HB86" s="31">
        <v>0</v>
      </c>
      <c r="HC86" s="31">
        <v>0</v>
      </c>
      <c r="HD86" s="31">
        <v>0</v>
      </c>
      <c r="HE86" s="31">
        <v>0</v>
      </c>
      <c r="HF86" s="31"/>
      <c r="HG86" s="31">
        <v>0</v>
      </c>
      <c r="HH86" s="31">
        <v>0</v>
      </c>
      <c r="HI86" s="31">
        <v>0</v>
      </c>
      <c r="HJ86" s="31">
        <v>0</v>
      </c>
      <c r="HK86" s="31">
        <v>0</v>
      </c>
      <c r="HL86" s="31">
        <v>0</v>
      </c>
      <c r="HM86" s="31">
        <v>0</v>
      </c>
      <c r="HN86" s="31">
        <v>0</v>
      </c>
      <c r="HO86" s="31">
        <v>0</v>
      </c>
      <c r="HP86" s="31">
        <v>0</v>
      </c>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row>
    <row r="87" spans="1:269" x14ac:dyDescent="0.25">
      <c r="A87" s="30" t="s">
        <v>677</v>
      </c>
      <c r="B87" s="31">
        <v>1</v>
      </c>
      <c r="C87" s="31">
        <v>1</v>
      </c>
      <c r="D87" s="31">
        <v>15</v>
      </c>
      <c r="E87" s="31">
        <v>5.3</v>
      </c>
      <c r="F87" s="31">
        <v>1</v>
      </c>
      <c r="G87" s="31">
        <v>1</v>
      </c>
      <c r="H87" s="31">
        <v>0</v>
      </c>
      <c r="I87" s="31">
        <v>1</v>
      </c>
      <c r="J87" s="31">
        <v>0</v>
      </c>
      <c r="K87" s="31">
        <v>0</v>
      </c>
      <c r="L87" s="31">
        <v>0</v>
      </c>
      <c r="M87" s="31"/>
      <c r="N87" s="31">
        <v>0</v>
      </c>
      <c r="O87" s="31">
        <v>0</v>
      </c>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v>1</v>
      </c>
      <c r="BR87" s="31">
        <v>1</v>
      </c>
      <c r="BS87" s="31">
        <v>15</v>
      </c>
      <c r="BT87" s="31">
        <v>5.3</v>
      </c>
      <c r="BU87" s="31">
        <v>1</v>
      </c>
      <c r="BV87" s="31">
        <v>1</v>
      </c>
      <c r="BW87" s="31">
        <v>0</v>
      </c>
      <c r="BX87" s="31">
        <v>1</v>
      </c>
      <c r="BY87" s="31">
        <v>0</v>
      </c>
      <c r="BZ87" s="31">
        <v>0</v>
      </c>
      <c r="CA87" s="31">
        <v>0</v>
      </c>
      <c r="CB87" s="31"/>
      <c r="CC87" s="31">
        <v>0</v>
      </c>
      <c r="CD87" s="31">
        <v>0</v>
      </c>
      <c r="CE87" s="31">
        <v>0</v>
      </c>
      <c r="CF87" s="31">
        <v>0</v>
      </c>
      <c r="CG87" s="31">
        <v>0</v>
      </c>
      <c r="CH87" s="31">
        <v>0</v>
      </c>
      <c r="CI87" s="31">
        <v>0</v>
      </c>
      <c r="CJ87" s="31">
        <v>0</v>
      </c>
      <c r="CK87" s="31">
        <v>0</v>
      </c>
      <c r="CL87" s="31">
        <v>0</v>
      </c>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v>1</v>
      </c>
      <c r="EG87" s="31">
        <v>1</v>
      </c>
      <c r="EH87" s="31">
        <v>15</v>
      </c>
      <c r="EI87" s="31">
        <v>5.3</v>
      </c>
      <c r="EJ87" s="31">
        <v>1</v>
      </c>
      <c r="EK87" s="31">
        <v>1</v>
      </c>
      <c r="EL87" s="31">
        <v>0</v>
      </c>
      <c r="EM87" s="31">
        <v>1</v>
      </c>
      <c r="EN87" s="31">
        <v>0</v>
      </c>
      <c r="EO87" s="31">
        <v>0</v>
      </c>
      <c r="EP87" s="31">
        <v>0</v>
      </c>
      <c r="EQ87" s="31"/>
      <c r="ER87" s="31">
        <v>0</v>
      </c>
      <c r="ES87" s="31">
        <v>0</v>
      </c>
      <c r="ET87" s="31">
        <v>0</v>
      </c>
      <c r="EU87" s="31">
        <v>0</v>
      </c>
      <c r="EV87" s="31">
        <v>0</v>
      </c>
      <c r="EW87" s="31">
        <v>0</v>
      </c>
      <c r="EX87" s="31">
        <v>0</v>
      </c>
      <c r="EY87" s="31">
        <v>0</v>
      </c>
      <c r="EZ87" s="31">
        <v>0</v>
      </c>
      <c r="FA87" s="31">
        <v>0</v>
      </c>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v>3</v>
      </c>
      <c r="GV87" s="31">
        <v>3</v>
      </c>
      <c r="GW87" s="31">
        <v>45</v>
      </c>
      <c r="GX87" s="31">
        <v>15.899999999999999</v>
      </c>
      <c r="GY87" s="31">
        <v>3</v>
      </c>
      <c r="GZ87" s="31">
        <v>3</v>
      </c>
      <c r="HA87" s="31">
        <v>0</v>
      </c>
      <c r="HB87" s="31">
        <v>3</v>
      </c>
      <c r="HC87" s="31">
        <v>0</v>
      </c>
      <c r="HD87" s="31">
        <v>0</v>
      </c>
      <c r="HE87" s="31">
        <v>0</v>
      </c>
      <c r="HF87" s="31"/>
      <c r="HG87" s="31">
        <v>0</v>
      </c>
      <c r="HH87" s="31">
        <v>0</v>
      </c>
      <c r="HI87" s="31">
        <v>0</v>
      </c>
      <c r="HJ87" s="31">
        <v>0</v>
      </c>
      <c r="HK87" s="31">
        <v>0</v>
      </c>
      <c r="HL87" s="31">
        <v>0</v>
      </c>
      <c r="HM87" s="31">
        <v>0</v>
      </c>
      <c r="HN87" s="31">
        <v>0</v>
      </c>
      <c r="HO87" s="31">
        <v>0</v>
      </c>
      <c r="HP87" s="31">
        <v>0</v>
      </c>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row>
    <row r="88" spans="1:269" x14ac:dyDescent="0.25">
      <c r="A88" s="30" t="s">
        <v>678</v>
      </c>
      <c r="B88" s="31">
        <v>1</v>
      </c>
      <c r="C88" s="31">
        <v>1</v>
      </c>
      <c r="D88" s="31">
        <v>76</v>
      </c>
      <c r="E88" s="31">
        <v>2</v>
      </c>
      <c r="F88" s="31">
        <v>0</v>
      </c>
      <c r="G88" s="31">
        <v>0</v>
      </c>
      <c r="H88" s="31">
        <v>0</v>
      </c>
      <c r="I88" s="31">
        <v>0</v>
      </c>
      <c r="J88" s="31">
        <v>1</v>
      </c>
      <c r="K88" s="31">
        <v>0</v>
      </c>
      <c r="L88" s="31">
        <v>1</v>
      </c>
      <c r="M88" s="31"/>
      <c r="N88" s="31">
        <v>0</v>
      </c>
      <c r="O88" s="31">
        <v>0</v>
      </c>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v>1</v>
      </c>
      <c r="BR88" s="31">
        <v>1</v>
      </c>
      <c r="BS88" s="31">
        <v>76</v>
      </c>
      <c r="BT88" s="31">
        <v>4</v>
      </c>
      <c r="BU88" s="31">
        <v>0</v>
      </c>
      <c r="BV88" s="31">
        <v>0</v>
      </c>
      <c r="BW88" s="31">
        <v>0</v>
      </c>
      <c r="BX88" s="31">
        <v>0</v>
      </c>
      <c r="BY88" s="31">
        <v>1</v>
      </c>
      <c r="BZ88" s="31">
        <v>0</v>
      </c>
      <c r="CA88" s="31">
        <v>1</v>
      </c>
      <c r="CB88" s="31"/>
      <c r="CC88" s="31">
        <v>1</v>
      </c>
      <c r="CD88" s="31">
        <v>0</v>
      </c>
      <c r="CE88" s="31">
        <v>1</v>
      </c>
      <c r="CF88" s="31">
        <v>0</v>
      </c>
      <c r="CG88" s="31">
        <v>0</v>
      </c>
      <c r="CH88" s="31">
        <v>0</v>
      </c>
      <c r="CI88" s="31">
        <v>1</v>
      </c>
      <c r="CJ88" s="31">
        <v>1</v>
      </c>
      <c r="CK88" s="31">
        <v>0</v>
      </c>
      <c r="CL88" s="31">
        <v>0</v>
      </c>
      <c r="CM88" s="31">
        <v>0</v>
      </c>
      <c r="CN88" s="31">
        <v>0</v>
      </c>
      <c r="CO88" s="31">
        <v>0</v>
      </c>
      <c r="CP88" s="31">
        <v>3</v>
      </c>
      <c r="CQ88" s="31">
        <v>0</v>
      </c>
      <c r="CR88" s="31">
        <v>1</v>
      </c>
      <c r="CS88" s="31">
        <v>6</v>
      </c>
      <c r="CT88" s="31">
        <v>4</v>
      </c>
      <c r="CU88" s="31"/>
      <c r="CV88" s="31">
        <v>6</v>
      </c>
      <c r="CW88" s="31">
        <v>5</v>
      </c>
      <c r="CX88" s="31">
        <v>2</v>
      </c>
      <c r="CY88" s="31">
        <v>2</v>
      </c>
      <c r="CZ88" s="31">
        <v>0</v>
      </c>
      <c r="DA88" s="31">
        <v>1</v>
      </c>
      <c r="DB88" s="31">
        <v>0</v>
      </c>
      <c r="DC88" s="31">
        <v>0</v>
      </c>
      <c r="DD88" s="31">
        <v>3</v>
      </c>
      <c r="DE88" s="31">
        <v>5</v>
      </c>
      <c r="DF88" s="31">
        <v>0</v>
      </c>
      <c r="DG88" s="31">
        <v>10</v>
      </c>
      <c r="DH88" s="31"/>
      <c r="DI88" s="31"/>
      <c r="DJ88" s="31">
        <v>8</v>
      </c>
      <c r="DK88" s="31">
        <v>8</v>
      </c>
      <c r="DL88" s="31">
        <v>1</v>
      </c>
      <c r="DM88" s="31">
        <v>1</v>
      </c>
      <c r="DN88" s="31">
        <v>1</v>
      </c>
      <c r="DO88" s="31">
        <v>0</v>
      </c>
      <c r="DP88" s="31">
        <v>1</v>
      </c>
      <c r="DQ88" s="31">
        <v>0</v>
      </c>
      <c r="DR88" s="31">
        <v>0</v>
      </c>
      <c r="DS88" s="31">
        <v>1</v>
      </c>
      <c r="DT88" s="31">
        <v>0</v>
      </c>
      <c r="DU88" s="31">
        <v>0</v>
      </c>
      <c r="DV88" s="31">
        <v>6</v>
      </c>
      <c r="DW88" s="31">
        <v>3</v>
      </c>
      <c r="DX88" s="31">
        <v>1</v>
      </c>
      <c r="DY88" s="31">
        <v>3</v>
      </c>
      <c r="DZ88" s="31">
        <v>6</v>
      </c>
      <c r="EA88" s="31">
        <v>1</v>
      </c>
      <c r="EB88" s="31">
        <v>1</v>
      </c>
      <c r="EC88" s="31">
        <v>1</v>
      </c>
      <c r="ED88" s="31">
        <v>8</v>
      </c>
      <c r="EE88" s="31">
        <v>10</v>
      </c>
      <c r="EF88" s="31">
        <v>1</v>
      </c>
      <c r="EG88" s="31">
        <v>1</v>
      </c>
      <c r="EH88" s="31">
        <v>151</v>
      </c>
      <c r="EI88" s="31">
        <v>4</v>
      </c>
      <c r="EJ88" s="31">
        <v>0</v>
      </c>
      <c r="EK88" s="31">
        <v>0</v>
      </c>
      <c r="EL88" s="31">
        <v>0</v>
      </c>
      <c r="EM88" s="31">
        <v>0</v>
      </c>
      <c r="EN88" s="31">
        <v>1</v>
      </c>
      <c r="EO88" s="31">
        <v>0</v>
      </c>
      <c r="EP88" s="31">
        <v>1</v>
      </c>
      <c r="EQ88" s="31"/>
      <c r="ER88" s="31">
        <v>1</v>
      </c>
      <c r="ES88" s="31">
        <v>0</v>
      </c>
      <c r="ET88" s="31">
        <v>1</v>
      </c>
      <c r="EU88" s="31">
        <v>0</v>
      </c>
      <c r="EV88" s="31">
        <v>0</v>
      </c>
      <c r="EW88" s="31">
        <v>0</v>
      </c>
      <c r="EX88" s="31">
        <v>1</v>
      </c>
      <c r="EY88" s="31">
        <v>1</v>
      </c>
      <c r="EZ88" s="31">
        <v>0</v>
      </c>
      <c r="FA88" s="31">
        <v>0</v>
      </c>
      <c r="FB88" s="31">
        <v>0</v>
      </c>
      <c r="FC88" s="31">
        <v>0</v>
      </c>
      <c r="FD88" s="31">
        <v>0</v>
      </c>
      <c r="FE88" s="31">
        <v>3</v>
      </c>
      <c r="FF88" s="31">
        <v>0</v>
      </c>
      <c r="FG88" s="31">
        <v>0</v>
      </c>
      <c r="FH88" s="31">
        <v>4</v>
      </c>
      <c r="FI88" s="31">
        <v>4</v>
      </c>
      <c r="FJ88" s="31">
        <v>1</v>
      </c>
      <c r="FK88" s="31">
        <v>2</v>
      </c>
      <c r="FL88" s="31">
        <v>2</v>
      </c>
      <c r="FM88" s="31">
        <v>2</v>
      </c>
      <c r="FN88" s="31">
        <v>0</v>
      </c>
      <c r="FO88" s="31">
        <v>0</v>
      </c>
      <c r="FP88" s="31">
        <v>0</v>
      </c>
      <c r="FQ88" s="31">
        <v>0</v>
      </c>
      <c r="FR88" s="31">
        <v>0</v>
      </c>
      <c r="FS88" s="31">
        <v>1</v>
      </c>
      <c r="FT88" s="31">
        <v>0</v>
      </c>
      <c r="FU88" s="31">
        <v>2</v>
      </c>
      <c r="FV88" s="31">
        <v>6</v>
      </c>
      <c r="FW88" s="31">
        <v>1</v>
      </c>
      <c r="FX88" s="31"/>
      <c r="FY88" s="31">
        <v>6</v>
      </c>
      <c r="FZ88" s="31">
        <v>6</v>
      </c>
      <c r="GA88" s="31">
        <v>2</v>
      </c>
      <c r="GB88" s="31">
        <v>0</v>
      </c>
      <c r="GC88" s="31">
        <v>6</v>
      </c>
      <c r="GD88" s="31"/>
      <c r="GE88" s="31"/>
      <c r="GF88" s="31"/>
      <c r="GG88" s="31"/>
      <c r="GH88" s="31"/>
      <c r="GI88" s="31"/>
      <c r="GJ88" s="31"/>
      <c r="GK88" s="31">
        <v>3</v>
      </c>
      <c r="GL88" s="31">
        <v>2</v>
      </c>
      <c r="GM88" s="31">
        <v>2</v>
      </c>
      <c r="GN88" s="31">
        <v>1</v>
      </c>
      <c r="GO88" s="31">
        <v>5</v>
      </c>
      <c r="GP88" s="31"/>
      <c r="GQ88" s="31"/>
      <c r="GR88" s="31">
        <v>1</v>
      </c>
      <c r="GS88" s="31">
        <v>6</v>
      </c>
      <c r="GT88" s="31">
        <v>7</v>
      </c>
      <c r="GU88" s="31">
        <v>3</v>
      </c>
      <c r="GV88" s="31">
        <v>3</v>
      </c>
      <c r="GW88" s="31">
        <v>303</v>
      </c>
      <c r="GX88" s="31">
        <v>10</v>
      </c>
      <c r="GY88" s="31">
        <v>0</v>
      </c>
      <c r="GZ88" s="31">
        <v>0</v>
      </c>
      <c r="HA88" s="31">
        <v>0</v>
      </c>
      <c r="HB88" s="31">
        <v>0</v>
      </c>
      <c r="HC88" s="31">
        <v>3</v>
      </c>
      <c r="HD88" s="31">
        <v>0</v>
      </c>
      <c r="HE88" s="31">
        <v>3</v>
      </c>
      <c r="HF88" s="31"/>
      <c r="HG88" s="31">
        <v>2</v>
      </c>
      <c r="HH88" s="31">
        <v>0</v>
      </c>
      <c r="HI88" s="31">
        <v>2</v>
      </c>
      <c r="HJ88" s="31">
        <v>0</v>
      </c>
      <c r="HK88" s="31">
        <v>0</v>
      </c>
      <c r="HL88" s="31">
        <v>0</v>
      </c>
      <c r="HM88" s="31">
        <v>2</v>
      </c>
      <c r="HN88" s="31">
        <v>2</v>
      </c>
      <c r="HO88" s="31">
        <v>0</v>
      </c>
      <c r="HP88" s="31">
        <v>0</v>
      </c>
      <c r="HQ88" s="31">
        <v>0</v>
      </c>
      <c r="HR88" s="31">
        <v>0</v>
      </c>
      <c r="HS88" s="31">
        <v>0</v>
      </c>
      <c r="HT88" s="31">
        <v>6</v>
      </c>
      <c r="HU88" s="31">
        <v>0</v>
      </c>
      <c r="HV88" s="31">
        <v>1</v>
      </c>
      <c r="HW88" s="31">
        <v>10</v>
      </c>
      <c r="HX88" s="31">
        <v>8</v>
      </c>
      <c r="HY88" s="31">
        <v>1</v>
      </c>
      <c r="HZ88" s="31">
        <v>8</v>
      </c>
      <c r="IA88" s="31">
        <v>7</v>
      </c>
      <c r="IB88" s="31">
        <v>4</v>
      </c>
      <c r="IC88" s="31">
        <v>2</v>
      </c>
      <c r="ID88" s="31">
        <v>0</v>
      </c>
      <c r="IE88" s="31">
        <v>1</v>
      </c>
      <c r="IF88" s="31">
        <v>0</v>
      </c>
      <c r="IG88" s="31">
        <v>0</v>
      </c>
      <c r="IH88" s="31">
        <v>4</v>
      </c>
      <c r="II88" s="31">
        <v>5</v>
      </c>
      <c r="IJ88" s="31">
        <v>2</v>
      </c>
      <c r="IK88" s="31">
        <v>16</v>
      </c>
      <c r="IL88" s="31">
        <v>1</v>
      </c>
      <c r="IM88" s="31"/>
      <c r="IN88" s="31">
        <v>14</v>
      </c>
      <c r="IO88" s="31">
        <v>14</v>
      </c>
      <c r="IP88" s="31">
        <v>3</v>
      </c>
      <c r="IQ88" s="31">
        <v>1</v>
      </c>
      <c r="IR88" s="31">
        <v>7</v>
      </c>
      <c r="IS88" s="31">
        <v>0</v>
      </c>
      <c r="IT88" s="31">
        <v>1</v>
      </c>
      <c r="IU88" s="31">
        <v>0</v>
      </c>
      <c r="IV88" s="31">
        <v>0</v>
      </c>
      <c r="IW88" s="31">
        <v>1</v>
      </c>
      <c r="IX88" s="31">
        <v>0</v>
      </c>
      <c r="IY88" s="31">
        <v>0</v>
      </c>
      <c r="IZ88" s="31">
        <v>9</v>
      </c>
      <c r="JA88" s="31">
        <v>5</v>
      </c>
      <c r="JB88" s="31">
        <v>3</v>
      </c>
      <c r="JC88" s="31">
        <v>4</v>
      </c>
      <c r="JD88" s="31">
        <v>11</v>
      </c>
      <c r="JE88" s="31">
        <v>1</v>
      </c>
      <c r="JF88" s="31">
        <v>1</v>
      </c>
      <c r="JG88" s="31">
        <v>2</v>
      </c>
      <c r="JH88" s="31">
        <v>14</v>
      </c>
      <c r="JI88" s="31">
        <v>17</v>
      </c>
    </row>
    <row r="89" spans="1:269" x14ac:dyDescent="0.25">
      <c r="A89" s="30" t="s">
        <v>680</v>
      </c>
      <c r="B89" s="31">
        <v>1</v>
      </c>
      <c r="C89" s="31">
        <v>1</v>
      </c>
      <c r="D89" s="31">
        <v>37</v>
      </c>
      <c r="E89" s="31">
        <v>3.5</v>
      </c>
      <c r="F89" s="31">
        <v>0</v>
      </c>
      <c r="G89" s="31">
        <v>1</v>
      </c>
      <c r="H89" s="31">
        <v>0</v>
      </c>
      <c r="I89" s="31">
        <v>0</v>
      </c>
      <c r="J89" s="31">
        <v>1</v>
      </c>
      <c r="K89" s="31">
        <v>0</v>
      </c>
      <c r="L89" s="31">
        <v>1</v>
      </c>
      <c r="M89" s="31"/>
      <c r="N89" s="31">
        <v>0</v>
      </c>
      <c r="O89" s="31">
        <v>0</v>
      </c>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v>1</v>
      </c>
      <c r="BR89" s="31">
        <v>1</v>
      </c>
      <c r="BS89" s="31">
        <v>37</v>
      </c>
      <c r="BT89" s="31">
        <v>5.2</v>
      </c>
      <c r="BU89" s="31">
        <v>0</v>
      </c>
      <c r="BV89" s="31">
        <v>1</v>
      </c>
      <c r="BW89" s="31">
        <v>0</v>
      </c>
      <c r="BX89" s="31">
        <v>0</v>
      </c>
      <c r="BY89" s="31">
        <v>1</v>
      </c>
      <c r="BZ89" s="31">
        <v>0</v>
      </c>
      <c r="CA89" s="31">
        <v>1</v>
      </c>
      <c r="CB89" s="31"/>
      <c r="CC89" s="31">
        <v>1</v>
      </c>
      <c r="CD89" s="31">
        <v>1</v>
      </c>
      <c r="CE89" s="31">
        <v>1</v>
      </c>
      <c r="CF89" s="31">
        <v>0</v>
      </c>
      <c r="CG89" s="31">
        <v>0</v>
      </c>
      <c r="CH89" s="31">
        <v>0</v>
      </c>
      <c r="CI89" s="31">
        <v>0</v>
      </c>
      <c r="CJ89" s="31">
        <v>1</v>
      </c>
      <c r="CK89" s="31">
        <v>0</v>
      </c>
      <c r="CL89" s="31">
        <v>0</v>
      </c>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v>1</v>
      </c>
      <c r="EG89" s="31">
        <v>1</v>
      </c>
      <c r="EH89" s="31">
        <v>37</v>
      </c>
      <c r="EI89" s="31">
        <v>5.2</v>
      </c>
      <c r="EJ89" s="31">
        <v>0</v>
      </c>
      <c r="EK89" s="31">
        <v>1</v>
      </c>
      <c r="EL89" s="31">
        <v>0</v>
      </c>
      <c r="EM89" s="31">
        <v>0</v>
      </c>
      <c r="EN89" s="31">
        <v>1</v>
      </c>
      <c r="EO89" s="31">
        <v>0</v>
      </c>
      <c r="EP89" s="31">
        <v>1</v>
      </c>
      <c r="EQ89" s="31"/>
      <c r="ER89" s="31">
        <v>1</v>
      </c>
      <c r="ES89" s="31">
        <v>1</v>
      </c>
      <c r="ET89" s="31">
        <v>1</v>
      </c>
      <c r="EU89" s="31">
        <v>0</v>
      </c>
      <c r="EV89" s="31">
        <v>0</v>
      </c>
      <c r="EW89" s="31">
        <v>0</v>
      </c>
      <c r="EX89" s="31">
        <v>0</v>
      </c>
      <c r="EY89" s="31">
        <v>1</v>
      </c>
      <c r="EZ89" s="31">
        <v>0</v>
      </c>
      <c r="FA89" s="31">
        <v>0</v>
      </c>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v>3</v>
      </c>
      <c r="GV89" s="31">
        <v>3</v>
      </c>
      <c r="GW89" s="31">
        <v>111</v>
      </c>
      <c r="GX89" s="31">
        <v>13.899999999999999</v>
      </c>
      <c r="GY89" s="31">
        <v>0</v>
      </c>
      <c r="GZ89" s="31">
        <v>3</v>
      </c>
      <c r="HA89" s="31">
        <v>0</v>
      </c>
      <c r="HB89" s="31">
        <v>0</v>
      </c>
      <c r="HC89" s="31">
        <v>3</v>
      </c>
      <c r="HD89" s="31">
        <v>0</v>
      </c>
      <c r="HE89" s="31">
        <v>3</v>
      </c>
      <c r="HF89" s="31"/>
      <c r="HG89" s="31">
        <v>2</v>
      </c>
      <c r="HH89" s="31">
        <v>2</v>
      </c>
      <c r="HI89" s="31">
        <v>2</v>
      </c>
      <c r="HJ89" s="31">
        <v>0</v>
      </c>
      <c r="HK89" s="31">
        <v>0</v>
      </c>
      <c r="HL89" s="31">
        <v>0</v>
      </c>
      <c r="HM89" s="31">
        <v>0</v>
      </c>
      <c r="HN89" s="31">
        <v>2</v>
      </c>
      <c r="HO89" s="31">
        <v>0</v>
      </c>
      <c r="HP89" s="31">
        <v>0</v>
      </c>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row>
    <row r="90" spans="1:269" x14ac:dyDescent="0.25">
      <c r="A90" s="30" t="s">
        <v>681</v>
      </c>
      <c r="B90" s="31">
        <v>1</v>
      </c>
      <c r="C90" s="31">
        <v>1</v>
      </c>
      <c r="D90" s="31">
        <v>110</v>
      </c>
      <c r="E90" s="31">
        <v>1</v>
      </c>
      <c r="F90" s="31">
        <v>0</v>
      </c>
      <c r="G90" s="31">
        <v>0</v>
      </c>
      <c r="H90" s="31">
        <v>0</v>
      </c>
      <c r="I90" s="31">
        <v>0</v>
      </c>
      <c r="J90" s="31">
        <v>1</v>
      </c>
      <c r="K90" s="31">
        <v>0</v>
      </c>
      <c r="L90" s="31">
        <v>0</v>
      </c>
      <c r="M90" s="31"/>
      <c r="N90" s="31">
        <v>0</v>
      </c>
      <c r="O90" s="31">
        <v>0</v>
      </c>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v>1</v>
      </c>
      <c r="BR90" s="31">
        <v>1</v>
      </c>
      <c r="BS90" s="31">
        <v>110</v>
      </c>
      <c r="BT90" s="31">
        <v>1</v>
      </c>
      <c r="BU90" s="31">
        <v>0</v>
      </c>
      <c r="BV90" s="31">
        <v>0</v>
      </c>
      <c r="BW90" s="31">
        <v>0</v>
      </c>
      <c r="BX90" s="31">
        <v>0</v>
      </c>
      <c r="BY90" s="31">
        <v>1</v>
      </c>
      <c r="BZ90" s="31">
        <v>0</v>
      </c>
      <c r="CA90" s="31">
        <v>0</v>
      </c>
      <c r="CB90" s="31"/>
      <c r="CC90" s="31">
        <v>0</v>
      </c>
      <c r="CD90" s="31">
        <v>0</v>
      </c>
      <c r="CE90" s="31">
        <v>0</v>
      </c>
      <c r="CF90" s="31">
        <v>0</v>
      </c>
      <c r="CG90" s="31">
        <v>0</v>
      </c>
      <c r="CH90" s="31">
        <v>0</v>
      </c>
      <c r="CI90" s="31">
        <v>0</v>
      </c>
      <c r="CJ90" s="31">
        <v>0</v>
      </c>
      <c r="CK90" s="31">
        <v>0</v>
      </c>
      <c r="CL90" s="31">
        <v>0</v>
      </c>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v>1</v>
      </c>
      <c r="EG90" s="31">
        <v>1</v>
      </c>
      <c r="EH90" s="31">
        <v>252</v>
      </c>
      <c r="EI90" s="31">
        <v>1</v>
      </c>
      <c r="EJ90" s="31">
        <v>0</v>
      </c>
      <c r="EK90" s="31">
        <v>0</v>
      </c>
      <c r="EL90" s="31">
        <v>0</v>
      </c>
      <c r="EM90" s="31">
        <v>0</v>
      </c>
      <c r="EN90" s="31">
        <v>1</v>
      </c>
      <c r="EO90" s="31">
        <v>0</v>
      </c>
      <c r="EP90" s="31">
        <v>0</v>
      </c>
      <c r="EQ90" s="31"/>
      <c r="ER90" s="31">
        <v>0</v>
      </c>
      <c r="ES90" s="31">
        <v>0</v>
      </c>
      <c r="ET90" s="31">
        <v>0</v>
      </c>
      <c r="EU90" s="31">
        <v>0</v>
      </c>
      <c r="EV90" s="31">
        <v>0</v>
      </c>
      <c r="EW90" s="31">
        <v>0</v>
      </c>
      <c r="EX90" s="31">
        <v>0</v>
      </c>
      <c r="EY90" s="31">
        <v>0</v>
      </c>
      <c r="EZ90" s="31">
        <v>0</v>
      </c>
      <c r="FA90" s="31">
        <v>0</v>
      </c>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v>3</v>
      </c>
      <c r="GV90" s="31">
        <v>3</v>
      </c>
      <c r="GW90" s="31">
        <v>472</v>
      </c>
      <c r="GX90" s="31">
        <v>3</v>
      </c>
      <c r="GY90" s="31">
        <v>0</v>
      </c>
      <c r="GZ90" s="31">
        <v>0</v>
      </c>
      <c r="HA90" s="31">
        <v>0</v>
      </c>
      <c r="HB90" s="31">
        <v>0</v>
      </c>
      <c r="HC90" s="31">
        <v>3</v>
      </c>
      <c r="HD90" s="31">
        <v>0</v>
      </c>
      <c r="HE90" s="31">
        <v>0</v>
      </c>
      <c r="HF90" s="31"/>
      <c r="HG90" s="31">
        <v>0</v>
      </c>
      <c r="HH90" s="31">
        <v>0</v>
      </c>
      <c r="HI90" s="31">
        <v>0</v>
      </c>
      <c r="HJ90" s="31">
        <v>0</v>
      </c>
      <c r="HK90" s="31">
        <v>0</v>
      </c>
      <c r="HL90" s="31">
        <v>0</v>
      </c>
      <c r="HM90" s="31">
        <v>0</v>
      </c>
      <c r="HN90" s="31">
        <v>0</v>
      </c>
      <c r="HO90" s="31">
        <v>0</v>
      </c>
      <c r="HP90" s="31">
        <v>0</v>
      </c>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row>
    <row r="91" spans="1:269" x14ac:dyDescent="0.25">
      <c r="A91" s="30" t="s">
        <v>682</v>
      </c>
      <c r="B91" s="31">
        <v>1</v>
      </c>
      <c r="C91" s="31">
        <v>1</v>
      </c>
      <c r="D91" s="31">
        <v>12</v>
      </c>
      <c r="E91" s="31">
        <v>0</v>
      </c>
      <c r="F91" s="31">
        <v>0</v>
      </c>
      <c r="G91" s="31">
        <v>0</v>
      </c>
      <c r="H91" s="31">
        <v>0</v>
      </c>
      <c r="I91" s="31">
        <v>0</v>
      </c>
      <c r="J91" s="31">
        <v>0</v>
      </c>
      <c r="K91" s="31">
        <v>0</v>
      </c>
      <c r="L91" s="31">
        <v>0</v>
      </c>
      <c r="M91" s="31"/>
      <c r="N91" s="31">
        <v>0</v>
      </c>
      <c r="O91" s="31">
        <v>0</v>
      </c>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v>1</v>
      </c>
      <c r="BR91" s="31">
        <v>1</v>
      </c>
      <c r="BS91" s="31">
        <v>12</v>
      </c>
      <c r="BT91" s="31">
        <v>0</v>
      </c>
      <c r="BU91" s="31">
        <v>0</v>
      </c>
      <c r="BV91" s="31">
        <v>0</v>
      </c>
      <c r="BW91" s="31">
        <v>0</v>
      </c>
      <c r="BX91" s="31">
        <v>0</v>
      </c>
      <c r="BY91" s="31">
        <v>0</v>
      </c>
      <c r="BZ91" s="31">
        <v>0</v>
      </c>
      <c r="CA91" s="31">
        <v>0</v>
      </c>
      <c r="CB91" s="31"/>
      <c r="CC91" s="31">
        <v>0</v>
      </c>
      <c r="CD91" s="31">
        <v>0</v>
      </c>
      <c r="CE91" s="31">
        <v>0</v>
      </c>
      <c r="CF91" s="31">
        <v>0</v>
      </c>
      <c r="CG91" s="31">
        <v>0</v>
      </c>
      <c r="CH91" s="31">
        <v>0</v>
      </c>
      <c r="CI91" s="31">
        <v>0</v>
      </c>
      <c r="CJ91" s="31">
        <v>0</v>
      </c>
      <c r="CK91" s="31">
        <v>0</v>
      </c>
      <c r="CL91" s="31">
        <v>0</v>
      </c>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v>1</v>
      </c>
      <c r="EG91" s="31">
        <v>1</v>
      </c>
      <c r="EH91" s="31">
        <v>12</v>
      </c>
      <c r="EI91" s="31">
        <v>0</v>
      </c>
      <c r="EJ91" s="31">
        <v>0</v>
      </c>
      <c r="EK91" s="31">
        <v>0</v>
      </c>
      <c r="EL91" s="31">
        <v>0</v>
      </c>
      <c r="EM91" s="31">
        <v>0</v>
      </c>
      <c r="EN91" s="31">
        <v>0</v>
      </c>
      <c r="EO91" s="31">
        <v>0</v>
      </c>
      <c r="EP91" s="31">
        <v>0</v>
      </c>
      <c r="EQ91" s="31"/>
      <c r="ER91" s="31">
        <v>0</v>
      </c>
      <c r="ES91" s="31">
        <v>0</v>
      </c>
      <c r="ET91" s="31">
        <v>0</v>
      </c>
      <c r="EU91" s="31">
        <v>0</v>
      </c>
      <c r="EV91" s="31">
        <v>0</v>
      </c>
      <c r="EW91" s="31">
        <v>0</v>
      </c>
      <c r="EX91" s="31">
        <v>0</v>
      </c>
      <c r="EY91" s="31">
        <v>0</v>
      </c>
      <c r="EZ91" s="31">
        <v>0</v>
      </c>
      <c r="FA91" s="31">
        <v>0</v>
      </c>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v>3</v>
      </c>
      <c r="GV91" s="31">
        <v>3</v>
      </c>
      <c r="GW91" s="31">
        <v>36</v>
      </c>
      <c r="GX91" s="31">
        <v>0</v>
      </c>
      <c r="GY91" s="31">
        <v>0</v>
      </c>
      <c r="GZ91" s="31">
        <v>0</v>
      </c>
      <c r="HA91" s="31">
        <v>0</v>
      </c>
      <c r="HB91" s="31">
        <v>0</v>
      </c>
      <c r="HC91" s="31">
        <v>0</v>
      </c>
      <c r="HD91" s="31">
        <v>0</v>
      </c>
      <c r="HE91" s="31">
        <v>0</v>
      </c>
      <c r="HF91" s="31"/>
      <c r="HG91" s="31">
        <v>0</v>
      </c>
      <c r="HH91" s="31">
        <v>0</v>
      </c>
      <c r="HI91" s="31">
        <v>0</v>
      </c>
      <c r="HJ91" s="31">
        <v>0</v>
      </c>
      <c r="HK91" s="31">
        <v>0</v>
      </c>
      <c r="HL91" s="31">
        <v>0</v>
      </c>
      <c r="HM91" s="31">
        <v>0</v>
      </c>
      <c r="HN91" s="31">
        <v>0</v>
      </c>
      <c r="HO91" s="31">
        <v>0</v>
      </c>
      <c r="HP91" s="31">
        <v>0</v>
      </c>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row>
    <row r="92" spans="1:269" x14ac:dyDescent="0.25">
      <c r="A92" s="30" t="s">
        <v>686</v>
      </c>
      <c r="B92" s="31"/>
      <c r="C92" s="31">
        <v>0</v>
      </c>
      <c r="D92" s="31">
        <v>1000</v>
      </c>
      <c r="E92" s="31">
        <v>0</v>
      </c>
      <c r="F92" s="31">
        <v>0</v>
      </c>
      <c r="G92" s="31">
        <v>0</v>
      </c>
      <c r="H92" s="31">
        <v>0</v>
      </c>
      <c r="I92" s="31">
        <v>0</v>
      </c>
      <c r="J92" s="31">
        <v>0</v>
      </c>
      <c r="K92" s="31">
        <v>0</v>
      </c>
      <c r="L92" s="31">
        <v>0</v>
      </c>
      <c r="M92" s="31"/>
      <c r="N92" s="31">
        <v>0</v>
      </c>
      <c r="O92" s="31">
        <v>0</v>
      </c>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v>0</v>
      </c>
      <c r="BS92" s="31">
        <v>1000</v>
      </c>
      <c r="BT92" s="31">
        <v>1</v>
      </c>
      <c r="BU92" s="31">
        <v>0</v>
      </c>
      <c r="BV92" s="31">
        <v>0</v>
      </c>
      <c r="BW92" s="31">
        <v>0</v>
      </c>
      <c r="BX92" s="31">
        <v>0</v>
      </c>
      <c r="BY92" s="31">
        <v>0</v>
      </c>
      <c r="BZ92" s="31">
        <v>0</v>
      </c>
      <c r="CA92" s="31">
        <v>0</v>
      </c>
      <c r="CB92" s="31"/>
      <c r="CC92" s="31">
        <v>1</v>
      </c>
      <c r="CD92" s="31">
        <v>0</v>
      </c>
      <c r="CE92" s="31">
        <v>1</v>
      </c>
      <c r="CF92" s="31">
        <v>0</v>
      </c>
      <c r="CG92" s="31">
        <v>0</v>
      </c>
      <c r="CH92" s="31">
        <v>0</v>
      </c>
      <c r="CI92" s="31">
        <v>0</v>
      </c>
      <c r="CJ92" s="31">
        <v>0</v>
      </c>
      <c r="CK92" s="31">
        <v>0</v>
      </c>
      <c r="CL92" s="31">
        <v>0</v>
      </c>
      <c r="CM92" s="31">
        <v>1</v>
      </c>
      <c r="CN92" s="31">
        <v>0</v>
      </c>
      <c r="CO92" s="31">
        <v>0</v>
      </c>
      <c r="CP92" s="31">
        <v>0</v>
      </c>
      <c r="CQ92" s="31">
        <v>0</v>
      </c>
      <c r="CR92" s="31">
        <v>0</v>
      </c>
      <c r="CS92" s="31">
        <v>5</v>
      </c>
      <c r="CT92" s="31">
        <v>6</v>
      </c>
      <c r="CU92" s="31"/>
      <c r="CV92" s="31"/>
      <c r="CW92" s="31"/>
      <c r="CX92" s="31"/>
      <c r="CY92" s="31"/>
      <c r="CZ92" s="31"/>
      <c r="DA92" s="31"/>
      <c r="DB92" s="31"/>
      <c r="DC92" s="31"/>
      <c r="DD92" s="31"/>
      <c r="DE92" s="31"/>
      <c r="DF92" s="31"/>
      <c r="DG92" s="31">
        <v>6</v>
      </c>
      <c r="DH92" s="31"/>
      <c r="DI92" s="31"/>
      <c r="DJ92" s="31">
        <v>5</v>
      </c>
      <c r="DK92" s="31">
        <v>3</v>
      </c>
      <c r="DL92" s="31">
        <v>0</v>
      </c>
      <c r="DM92" s="31">
        <v>1</v>
      </c>
      <c r="DN92" s="31">
        <v>1</v>
      </c>
      <c r="DO92" s="31">
        <v>0</v>
      </c>
      <c r="DP92" s="31">
        <v>0</v>
      </c>
      <c r="DQ92" s="31">
        <v>0</v>
      </c>
      <c r="DR92" s="31">
        <v>0</v>
      </c>
      <c r="DS92" s="31">
        <v>1</v>
      </c>
      <c r="DT92" s="31">
        <v>0</v>
      </c>
      <c r="DU92" s="31">
        <v>0</v>
      </c>
      <c r="DV92" s="31">
        <v>3</v>
      </c>
      <c r="DW92" s="31">
        <v>2</v>
      </c>
      <c r="DX92" s="31">
        <v>1</v>
      </c>
      <c r="DY92" s="31">
        <v>1</v>
      </c>
      <c r="DZ92" s="31">
        <v>5</v>
      </c>
      <c r="EA92" s="31"/>
      <c r="EB92" s="31"/>
      <c r="EC92" s="31"/>
      <c r="ED92" s="31">
        <v>6</v>
      </c>
      <c r="EE92" s="31">
        <v>6</v>
      </c>
      <c r="EF92" s="31"/>
      <c r="EG92" s="31">
        <v>0</v>
      </c>
      <c r="EH92" s="31">
        <v>1000</v>
      </c>
      <c r="EI92" s="31">
        <v>1</v>
      </c>
      <c r="EJ92" s="31">
        <v>0</v>
      </c>
      <c r="EK92" s="31">
        <v>0</v>
      </c>
      <c r="EL92" s="31">
        <v>0</v>
      </c>
      <c r="EM92" s="31">
        <v>0</v>
      </c>
      <c r="EN92" s="31">
        <v>0</v>
      </c>
      <c r="EO92" s="31">
        <v>0</v>
      </c>
      <c r="EP92" s="31">
        <v>0</v>
      </c>
      <c r="EQ92" s="31"/>
      <c r="ER92" s="31">
        <v>1</v>
      </c>
      <c r="ES92" s="31">
        <v>0</v>
      </c>
      <c r="ET92" s="31">
        <v>1</v>
      </c>
      <c r="EU92" s="31">
        <v>0</v>
      </c>
      <c r="EV92" s="31">
        <v>0</v>
      </c>
      <c r="EW92" s="31">
        <v>0</v>
      </c>
      <c r="EX92" s="31">
        <v>0</v>
      </c>
      <c r="EY92" s="31">
        <v>0</v>
      </c>
      <c r="EZ92" s="31">
        <v>0</v>
      </c>
      <c r="FA92" s="31">
        <v>0</v>
      </c>
      <c r="FB92" s="31">
        <v>0</v>
      </c>
      <c r="FC92" s="31">
        <v>0</v>
      </c>
      <c r="FD92" s="31">
        <v>0</v>
      </c>
      <c r="FE92" s="31">
        <v>0</v>
      </c>
      <c r="FF92" s="31">
        <v>0</v>
      </c>
      <c r="FG92" s="31">
        <v>0</v>
      </c>
      <c r="FH92" s="31">
        <v>3</v>
      </c>
      <c r="FI92" s="31">
        <v>3</v>
      </c>
      <c r="FJ92" s="31"/>
      <c r="FK92" s="31"/>
      <c r="FL92" s="31"/>
      <c r="FM92" s="31"/>
      <c r="FN92" s="31"/>
      <c r="FO92" s="31"/>
      <c r="FP92" s="31"/>
      <c r="FQ92" s="31"/>
      <c r="FR92" s="31"/>
      <c r="FS92" s="31"/>
      <c r="FT92" s="31"/>
      <c r="FU92" s="31"/>
      <c r="FV92" s="31">
        <v>3</v>
      </c>
      <c r="FW92" s="31"/>
      <c r="FX92" s="31"/>
      <c r="FY92" s="31">
        <v>3</v>
      </c>
      <c r="FZ92" s="31">
        <v>0</v>
      </c>
      <c r="GA92" s="31">
        <v>0</v>
      </c>
      <c r="GB92" s="31">
        <v>0</v>
      </c>
      <c r="GC92" s="31">
        <v>3</v>
      </c>
      <c r="GD92" s="31"/>
      <c r="GE92" s="31"/>
      <c r="GF92" s="31"/>
      <c r="GG92" s="31"/>
      <c r="GH92" s="31"/>
      <c r="GI92" s="31"/>
      <c r="GJ92" s="31"/>
      <c r="GK92" s="31"/>
      <c r="GL92" s="31">
        <v>1</v>
      </c>
      <c r="GM92" s="31">
        <v>2</v>
      </c>
      <c r="GN92" s="31">
        <v>1</v>
      </c>
      <c r="GO92" s="31">
        <v>2</v>
      </c>
      <c r="GP92" s="31"/>
      <c r="GQ92" s="31"/>
      <c r="GR92" s="31">
        <v>1</v>
      </c>
      <c r="GS92" s="31">
        <v>2</v>
      </c>
      <c r="GT92" s="31">
        <v>3</v>
      </c>
      <c r="GU92" s="31"/>
      <c r="GV92" s="31">
        <v>0</v>
      </c>
      <c r="GW92" s="31">
        <v>3000</v>
      </c>
      <c r="GX92" s="31">
        <v>2</v>
      </c>
      <c r="GY92" s="31">
        <v>0</v>
      </c>
      <c r="GZ92" s="31">
        <v>0</v>
      </c>
      <c r="HA92" s="31">
        <v>0</v>
      </c>
      <c r="HB92" s="31">
        <v>0</v>
      </c>
      <c r="HC92" s="31">
        <v>0</v>
      </c>
      <c r="HD92" s="31">
        <v>0</v>
      </c>
      <c r="HE92" s="31">
        <v>0</v>
      </c>
      <c r="HF92" s="31"/>
      <c r="HG92" s="31">
        <v>2</v>
      </c>
      <c r="HH92" s="31">
        <v>0</v>
      </c>
      <c r="HI92" s="31">
        <v>2</v>
      </c>
      <c r="HJ92" s="31">
        <v>0</v>
      </c>
      <c r="HK92" s="31">
        <v>0</v>
      </c>
      <c r="HL92" s="31">
        <v>0</v>
      </c>
      <c r="HM92" s="31">
        <v>0</v>
      </c>
      <c r="HN92" s="31">
        <v>0</v>
      </c>
      <c r="HO92" s="31">
        <v>0</v>
      </c>
      <c r="HP92" s="31">
        <v>0</v>
      </c>
      <c r="HQ92" s="31">
        <v>1</v>
      </c>
      <c r="HR92" s="31">
        <v>0</v>
      </c>
      <c r="HS92" s="31">
        <v>0</v>
      </c>
      <c r="HT92" s="31">
        <v>0</v>
      </c>
      <c r="HU92" s="31">
        <v>0</v>
      </c>
      <c r="HV92" s="31">
        <v>0</v>
      </c>
      <c r="HW92" s="31">
        <v>8</v>
      </c>
      <c r="HX92" s="31">
        <v>9</v>
      </c>
      <c r="HY92" s="31"/>
      <c r="HZ92" s="31"/>
      <c r="IA92" s="31"/>
      <c r="IB92" s="31"/>
      <c r="IC92" s="31"/>
      <c r="ID92" s="31"/>
      <c r="IE92" s="31"/>
      <c r="IF92" s="31"/>
      <c r="IG92" s="31"/>
      <c r="IH92" s="31"/>
      <c r="II92" s="31"/>
      <c r="IJ92" s="31"/>
      <c r="IK92" s="31">
        <v>9</v>
      </c>
      <c r="IL92" s="31"/>
      <c r="IM92" s="31"/>
      <c r="IN92" s="31">
        <v>8</v>
      </c>
      <c r="IO92" s="31">
        <v>3</v>
      </c>
      <c r="IP92" s="31">
        <v>0</v>
      </c>
      <c r="IQ92" s="31">
        <v>1</v>
      </c>
      <c r="IR92" s="31">
        <v>4</v>
      </c>
      <c r="IS92" s="31">
        <v>0</v>
      </c>
      <c r="IT92" s="31">
        <v>0</v>
      </c>
      <c r="IU92" s="31">
        <v>0</v>
      </c>
      <c r="IV92" s="31">
        <v>0</v>
      </c>
      <c r="IW92" s="31">
        <v>1</v>
      </c>
      <c r="IX92" s="31">
        <v>0</v>
      </c>
      <c r="IY92" s="31">
        <v>0</v>
      </c>
      <c r="IZ92" s="31">
        <v>3</v>
      </c>
      <c r="JA92" s="31">
        <v>3</v>
      </c>
      <c r="JB92" s="31">
        <v>3</v>
      </c>
      <c r="JC92" s="31">
        <v>2</v>
      </c>
      <c r="JD92" s="31">
        <v>7</v>
      </c>
      <c r="JE92" s="31"/>
      <c r="JF92" s="31"/>
      <c r="JG92" s="31">
        <v>1</v>
      </c>
      <c r="JH92" s="31">
        <v>8</v>
      </c>
      <c r="JI92" s="31">
        <v>9</v>
      </c>
    </row>
    <row r="93" spans="1:269" x14ac:dyDescent="0.25">
      <c r="A93" s="30" t="s">
        <v>687</v>
      </c>
      <c r="B93" s="31">
        <v>1</v>
      </c>
      <c r="C93" s="31">
        <v>1</v>
      </c>
      <c r="D93" s="31">
        <v>438</v>
      </c>
      <c r="E93" s="31">
        <v>6</v>
      </c>
      <c r="F93" s="31">
        <v>0</v>
      </c>
      <c r="G93" s="31">
        <v>0</v>
      </c>
      <c r="H93" s="31">
        <v>1</v>
      </c>
      <c r="I93" s="31">
        <v>1</v>
      </c>
      <c r="J93" s="31">
        <v>1</v>
      </c>
      <c r="K93" s="31">
        <v>0</v>
      </c>
      <c r="L93" s="31">
        <v>0</v>
      </c>
      <c r="M93" s="31"/>
      <c r="N93" s="31">
        <v>0</v>
      </c>
      <c r="O93" s="31">
        <v>0</v>
      </c>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v>1</v>
      </c>
      <c r="BR93" s="31">
        <v>1</v>
      </c>
      <c r="BS93" s="31">
        <v>438</v>
      </c>
      <c r="BT93" s="31">
        <v>11</v>
      </c>
      <c r="BU93" s="31">
        <v>0</v>
      </c>
      <c r="BV93" s="31">
        <v>0</v>
      </c>
      <c r="BW93" s="31">
        <v>1</v>
      </c>
      <c r="BX93" s="31">
        <v>1</v>
      </c>
      <c r="BY93" s="31">
        <v>1</v>
      </c>
      <c r="BZ93" s="31">
        <v>0</v>
      </c>
      <c r="CA93" s="31">
        <v>0</v>
      </c>
      <c r="CB93" s="31"/>
      <c r="CC93" s="31">
        <v>1</v>
      </c>
      <c r="CD93" s="31">
        <v>1</v>
      </c>
      <c r="CE93" s="31">
        <v>1</v>
      </c>
      <c r="CF93" s="31">
        <v>1</v>
      </c>
      <c r="CG93" s="31">
        <v>1</v>
      </c>
      <c r="CH93" s="31">
        <v>0</v>
      </c>
      <c r="CI93" s="31">
        <v>0</v>
      </c>
      <c r="CJ93" s="31">
        <v>0</v>
      </c>
      <c r="CK93" s="31">
        <v>0</v>
      </c>
      <c r="CL93" s="31">
        <v>0</v>
      </c>
      <c r="CM93" s="31">
        <v>0</v>
      </c>
      <c r="CN93" s="31">
        <v>1</v>
      </c>
      <c r="CO93" s="31">
        <v>0</v>
      </c>
      <c r="CP93" s="31">
        <v>0</v>
      </c>
      <c r="CQ93" s="31">
        <v>2</v>
      </c>
      <c r="CR93" s="31">
        <v>0</v>
      </c>
      <c r="CS93" s="31">
        <v>5</v>
      </c>
      <c r="CT93" s="31">
        <v>2</v>
      </c>
      <c r="CU93" s="31"/>
      <c r="CV93" s="31">
        <v>5</v>
      </c>
      <c r="CW93" s="31">
        <v>4</v>
      </c>
      <c r="CX93" s="31">
        <v>3</v>
      </c>
      <c r="CY93" s="31">
        <v>1</v>
      </c>
      <c r="CZ93" s="31">
        <v>0</v>
      </c>
      <c r="DA93" s="31">
        <v>0</v>
      </c>
      <c r="DB93" s="31">
        <v>0</v>
      </c>
      <c r="DC93" s="31">
        <v>0</v>
      </c>
      <c r="DD93" s="31">
        <v>2</v>
      </c>
      <c r="DE93" s="31">
        <v>5</v>
      </c>
      <c r="DF93" s="31">
        <v>0</v>
      </c>
      <c r="DG93" s="31">
        <v>7</v>
      </c>
      <c r="DH93" s="31"/>
      <c r="DI93" s="31"/>
      <c r="DJ93" s="31">
        <v>7</v>
      </c>
      <c r="DK93" s="31">
        <v>5</v>
      </c>
      <c r="DL93" s="31">
        <v>0</v>
      </c>
      <c r="DM93" s="31">
        <v>0</v>
      </c>
      <c r="DN93" s="31">
        <v>2</v>
      </c>
      <c r="DO93" s="31"/>
      <c r="DP93" s="31"/>
      <c r="DQ93" s="31"/>
      <c r="DR93" s="31"/>
      <c r="DS93" s="31"/>
      <c r="DT93" s="31"/>
      <c r="DU93" s="31"/>
      <c r="DV93" s="31">
        <v>4</v>
      </c>
      <c r="DW93" s="31">
        <v>2</v>
      </c>
      <c r="DX93" s="31">
        <v>1</v>
      </c>
      <c r="DY93" s="31">
        <v>1</v>
      </c>
      <c r="DZ93" s="31">
        <v>5</v>
      </c>
      <c r="EA93" s="31">
        <v>1</v>
      </c>
      <c r="EB93" s="31">
        <v>1</v>
      </c>
      <c r="EC93" s="31">
        <v>1</v>
      </c>
      <c r="ED93" s="31">
        <v>5</v>
      </c>
      <c r="EE93" s="31">
        <v>7</v>
      </c>
      <c r="EF93" s="31">
        <v>1</v>
      </c>
      <c r="EG93" s="31">
        <v>1</v>
      </c>
      <c r="EH93" s="31">
        <v>438</v>
      </c>
      <c r="EI93" s="31">
        <v>12</v>
      </c>
      <c r="EJ93" s="31">
        <v>1</v>
      </c>
      <c r="EK93" s="31">
        <v>0</v>
      </c>
      <c r="EL93" s="31">
        <v>1</v>
      </c>
      <c r="EM93" s="31">
        <v>1</v>
      </c>
      <c r="EN93" s="31">
        <v>1</v>
      </c>
      <c r="EO93" s="31">
        <v>0</v>
      </c>
      <c r="EP93" s="31">
        <v>0</v>
      </c>
      <c r="EQ93" s="31"/>
      <c r="ER93" s="31">
        <v>1</v>
      </c>
      <c r="ES93" s="31">
        <v>1</v>
      </c>
      <c r="ET93" s="31">
        <v>1</v>
      </c>
      <c r="EU93" s="31">
        <v>1</v>
      </c>
      <c r="EV93" s="31">
        <v>1</v>
      </c>
      <c r="EW93" s="31">
        <v>0</v>
      </c>
      <c r="EX93" s="31">
        <v>0</v>
      </c>
      <c r="EY93" s="31">
        <v>0</v>
      </c>
      <c r="EZ93" s="31">
        <v>0</v>
      </c>
      <c r="FA93" s="31">
        <v>0</v>
      </c>
      <c r="FB93" s="31">
        <v>0</v>
      </c>
      <c r="FC93" s="31">
        <v>1</v>
      </c>
      <c r="FD93" s="31">
        <v>0</v>
      </c>
      <c r="FE93" s="31">
        <v>0</v>
      </c>
      <c r="FF93" s="31">
        <v>0</v>
      </c>
      <c r="FG93" s="31">
        <v>1</v>
      </c>
      <c r="FH93" s="31">
        <v>4</v>
      </c>
      <c r="FI93" s="31">
        <v>4</v>
      </c>
      <c r="FJ93" s="31"/>
      <c r="FK93" s="31">
        <v>2</v>
      </c>
      <c r="FL93" s="31">
        <v>0</v>
      </c>
      <c r="FM93" s="31">
        <v>2</v>
      </c>
      <c r="FN93" s="31">
        <v>0</v>
      </c>
      <c r="FO93" s="31">
        <v>0</v>
      </c>
      <c r="FP93" s="31">
        <v>0</v>
      </c>
      <c r="FQ93" s="31">
        <v>0</v>
      </c>
      <c r="FR93" s="31">
        <v>0</v>
      </c>
      <c r="FS93" s="31">
        <v>0</v>
      </c>
      <c r="FT93" s="31">
        <v>0</v>
      </c>
      <c r="FU93" s="31">
        <v>2</v>
      </c>
      <c r="FV93" s="31">
        <v>6</v>
      </c>
      <c r="FW93" s="31"/>
      <c r="FX93" s="31"/>
      <c r="FY93" s="31">
        <v>5</v>
      </c>
      <c r="FZ93" s="31">
        <v>4</v>
      </c>
      <c r="GA93" s="31">
        <v>1</v>
      </c>
      <c r="GB93" s="31">
        <v>0</v>
      </c>
      <c r="GC93" s="31">
        <v>4</v>
      </c>
      <c r="GD93" s="31"/>
      <c r="GE93" s="31"/>
      <c r="GF93" s="31"/>
      <c r="GG93" s="31"/>
      <c r="GH93" s="31"/>
      <c r="GI93" s="31"/>
      <c r="GJ93" s="31"/>
      <c r="GK93" s="31">
        <v>2</v>
      </c>
      <c r="GL93" s="31">
        <v>3</v>
      </c>
      <c r="GM93" s="31">
        <v>1</v>
      </c>
      <c r="GN93" s="31"/>
      <c r="GO93" s="31">
        <v>5</v>
      </c>
      <c r="GP93" s="31">
        <v>1</v>
      </c>
      <c r="GQ93" s="31"/>
      <c r="GR93" s="31"/>
      <c r="GS93" s="31">
        <v>6</v>
      </c>
      <c r="GT93" s="31">
        <v>6</v>
      </c>
      <c r="GU93" s="31">
        <v>3</v>
      </c>
      <c r="GV93" s="31">
        <v>3</v>
      </c>
      <c r="GW93" s="31">
        <v>1314</v>
      </c>
      <c r="GX93" s="31">
        <v>29</v>
      </c>
      <c r="GY93" s="31">
        <v>1</v>
      </c>
      <c r="GZ93" s="31">
        <v>0</v>
      </c>
      <c r="HA93" s="31">
        <v>3</v>
      </c>
      <c r="HB93" s="31">
        <v>3</v>
      </c>
      <c r="HC93" s="31">
        <v>3</v>
      </c>
      <c r="HD93" s="31">
        <v>0</v>
      </c>
      <c r="HE93" s="31">
        <v>0</v>
      </c>
      <c r="HF93" s="31"/>
      <c r="HG93" s="31">
        <v>2</v>
      </c>
      <c r="HH93" s="31">
        <v>2</v>
      </c>
      <c r="HI93" s="31">
        <v>2</v>
      </c>
      <c r="HJ93" s="31">
        <v>2</v>
      </c>
      <c r="HK93" s="31">
        <v>2</v>
      </c>
      <c r="HL93" s="31">
        <v>0</v>
      </c>
      <c r="HM93" s="31">
        <v>0</v>
      </c>
      <c r="HN93" s="31">
        <v>0</v>
      </c>
      <c r="HO93" s="31">
        <v>0</v>
      </c>
      <c r="HP93" s="31">
        <v>0</v>
      </c>
      <c r="HQ93" s="31">
        <v>0</v>
      </c>
      <c r="HR93" s="31">
        <v>2</v>
      </c>
      <c r="HS93" s="31">
        <v>0</v>
      </c>
      <c r="HT93" s="31">
        <v>0</v>
      </c>
      <c r="HU93" s="31">
        <v>2</v>
      </c>
      <c r="HV93" s="31">
        <v>1</v>
      </c>
      <c r="HW93" s="31">
        <v>9</v>
      </c>
      <c r="HX93" s="31">
        <v>6</v>
      </c>
      <c r="HY93" s="31"/>
      <c r="HZ93" s="31">
        <v>7</v>
      </c>
      <c r="IA93" s="31">
        <v>4</v>
      </c>
      <c r="IB93" s="31">
        <v>5</v>
      </c>
      <c r="IC93" s="31">
        <v>1</v>
      </c>
      <c r="ID93" s="31">
        <v>0</v>
      </c>
      <c r="IE93" s="31">
        <v>0</v>
      </c>
      <c r="IF93" s="31">
        <v>0</v>
      </c>
      <c r="IG93" s="31">
        <v>0</v>
      </c>
      <c r="IH93" s="31">
        <v>2</v>
      </c>
      <c r="II93" s="31">
        <v>5</v>
      </c>
      <c r="IJ93" s="31">
        <v>2</v>
      </c>
      <c r="IK93" s="31">
        <v>13</v>
      </c>
      <c r="IL93" s="31"/>
      <c r="IM93" s="31"/>
      <c r="IN93" s="31">
        <v>12</v>
      </c>
      <c r="IO93" s="31">
        <v>9</v>
      </c>
      <c r="IP93" s="31">
        <v>1</v>
      </c>
      <c r="IQ93" s="31">
        <v>0</v>
      </c>
      <c r="IR93" s="31">
        <v>6</v>
      </c>
      <c r="IS93" s="31"/>
      <c r="IT93" s="31"/>
      <c r="IU93" s="31"/>
      <c r="IV93" s="31"/>
      <c r="IW93" s="31"/>
      <c r="IX93" s="31"/>
      <c r="IY93" s="31"/>
      <c r="IZ93" s="31">
        <v>6</v>
      </c>
      <c r="JA93" s="31">
        <v>5</v>
      </c>
      <c r="JB93" s="31">
        <v>2</v>
      </c>
      <c r="JC93" s="31">
        <v>1</v>
      </c>
      <c r="JD93" s="31">
        <v>10</v>
      </c>
      <c r="JE93" s="31">
        <v>2</v>
      </c>
      <c r="JF93" s="31">
        <v>1</v>
      </c>
      <c r="JG93" s="31">
        <v>1</v>
      </c>
      <c r="JH93" s="31">
        <v>11</v>
      </c>
      <c r="JI93" s="31">
        <v>13</v>
      </c>
    </row>
    <row r="94" spans="1:269" x14ac:dyDescent="0.25">
      <c r="A94" s="30" t="s">
        <v>689</v>
      </c>
      <c r="B94" s="31">
        <v>1</v>
      </c>
      <c r="C94" s="31">
        <v>1</v>
      </c>
      <c r="D94" s="31">
        <v>300</v>
      </c>
      <c r="E94" s="31">
        <v>1</v>
      </c>
      <c r="F94" s="31">
        <v>0</v>
      </c>
      <c r="G94" s="31">
        <v>0</v>
      </c>
      <c r="H94" s="31">
        <v>0</v>
      </c>
      <c r="I94" s="31">
        <v>0</v>
      </c>
      <c r="J94" s="31">
        <v>1</v>
      </c>
      <c r="K94" s="31">
        <v>0</v>
      </c>
      <c r="L94" s="31">
        <v>0</v>
      </c>
      <c r="M94" s="31"/>
      <c r="N94" s="31">
        <v>0</v>
      </c>
      <c r="O94" s="31">
        <v>0</v>
      </c>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v>1</v>
      </c>
      <c r="BR94" s="31">
        <v>1</v>
      </c>
      <c r="BS94" s="31">
        <v>300</v>
      </c>
      <c r="BT94" s="31">
        <v>2</v>
      </c>
      <c r="BU94" s="31">
        <v>0</v>
      </c>
      <c r="BV94" s="31">
        <v>0</v>
      </c>
      <c r="BW94" s="31">
        <v>0</v>
      </c>
      <c r="BX94" s="31">
        <v>0</v>
      </c>
      <c r="BY94" s="31">
        <v>1</v>
      </c>
      <c r="BZ94" s="31">
        <v>0</v>
      </c>
      <c r="CA94" s="31">
        <v>0</v>
      </c>
      <c r="CB94" s="31"/>
      <c r="CC94" s="31">
        <v>1</v>
      </c>
      <c r="CD94" s="31">
        <v>0</v>
      </c>
      <c r="CE94" s="31">
        <v>1</v>
      </c>
      <c r="CF94" s="31">
        <v>0</v>
      </c>
      <c r="CG94" s="31">
        <v>0</v>
      </c>
      <c r="CH94" s="31">
        <v>0</v>
      </c>
      <c r="CI94" s="31">
        <v>0</v>
      </c>
      <c r="CJ94" s="31">
        <v>0</v>
      </c>
      <c r="CK94" s="31">
        <v>0</v>
      </c>
      <c r="CL94" s="31">
        <v>0</v>
      </c>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v>1</v>
      </c>
      <c r="EG94" s="31">
        <v>1</v>
      </c>
      <c r="EH94" s="31">
        <v>300</v>
      </c>
      <c r="EI94" s="31">
        <v>2</v>
      </c>
      <c r="EJ94" s="31">
        <v>0</v>
      </c>
      <c r="EK94" s="31">
        <v>0</v>
      </c>
      <c r="EL94" s="31">
        <v>0</v>
      </c>
      <c r="EM94" s="31">
        <v>0</v>
      </c>
      <c r="EN94" s="31">
        <v>1</v>
      </c>
      <c r="EO94" s="31">
        <v>0</v>
      </c>
      <c r="EP94" s="31">
        <v>0</v>
      </c>
      <c r="EQ94" s="31"/>
      <c r="ER94" s="31">
        <v>1</v>
      </c>
      <c r="ES94" s="31">
        <v>0</v>
      </c>
      <c r="ET94" s="31">
        <v>1</v>
      </c>
      <c r="EU94" s="31">
        <v>0</v>
      </c>
      <c r="EV94" s="31">
        <v>0</v>
      </c>
      <c r="EW94" s="31">
        <v>0</v>
      </c>
      <c r="EX94" s="31">
        <v>0</v>
      </c>
      <c r="EY94" s="31">
        <v>0</v>
      </c>
      <c r="EZ94" s="31">
        <v>0</v>
      </c>
      <c r="FA94" s="31">
        <v>0</v>
      </c>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v>3</v>
      </c>
      <c r="GV94" s="31">
        <v>3</v>
      </c>
      <c r="GW94" s="31">
        <v>900</v>
      </c>
      <c r="GX94" s="31">
        <v>5</v>
      </c>
      <c r="GY94" s="31">
        <v>0</v>
      </c>
      <c r="GZ94" s="31">
        <v>0</v>
      </c>
      <c r="HA94" s="31">
        <v>0</v>
      </c>
      <c r="HB94" s="31">
        <v>0</v>
      </c>
      <c r="HC94" s="31">
        <v>3</v>
      </c>
      <c r="HD94" s="31">
        <v>0</v>
      </c>
      <c r="HE94" s="31">
        <v>0</v>
      </c>
      <c r="HF94" s="31"/>
      <c r="HG94" s="31">
        <v>2</v>
      </c>
      <c r="HH94" s="31">
        <v>0</v>
      </c>
      <c r="HI94" s="31">
        <v>2</v>
      </c>
      <c r="HJ94" s="31">
        <v>0</v>
      </c>
      <c r="HK94" s="31">
        <v>0</v>
      </c>
      <c r="HL94" s="31">
        <v>0</v>
      </c>
      <c r="HM94" s="31">
        <v>0</v>
      </c>
      <c r="HN94" s="31">
        <v>0</v>
      </c>
      <c r="HO94" s="31">
        <v>0</v>
      </c>
      <c r="HP94" s="31">
        <v>0</v>
      </c>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row>
    <row r="95" spans="1:269" x14ac:dyDescent="0.25">
      <c r="A95" s="30" t="s">
        <v>690</v>
      </c>
      <c r="B95" s="31"/>
      <c r="C95" s="31">
        <v>0</v>
      </c>
      <c r="D95" s="31">
        <v>226</v>
      </c>
      <c r="E95" s="31">
        <v>1</v>
      </c>
      <c r="F95" s="31">
        <v>0</v>
      </c>
      <c r="G95" s="31">
        <v>0</v>
      </c>
      <c r="H95" s="31">
        <v>0</v>
      </c>
      <c r="I95" s="31">
        <v>0</v>
      </c>
      <c r="J95" s="31">
        <v>1</v>
      </c>
      <c r="K95" s="31">
        <v>0</v>
      </c>
      <c r="L95" s="31">
        <v>0</v>
      </c>
      <c r="M95" s="31"/>
      <c r="N95" s="31">
        <v>0</v>
      </c>
      <c r="O95" s="31">
        <v>0</v>
      </c>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v>0</v>
      </c>
      <c r="BS95" s="31">
        <v>226</v>
      </c>
      <c r="BT95" s="31">
        <v>1</v>
      </c>
      <c r="BU95" s="31">
        <v>0</v>
      </c>
      <c r="BV95" s="31">
        <v>0</v>
      </c>
      <c r="BW95" s="31">
        <v>0</v>
      </c>
      <c r="BX95" s="31">
        <v>0</v>
      </c>
      <c r="BY95" s="31">
        <v>1</v>
      </c>
      <c r="BZ95" s="31">
        <v>0</v>
      </c>
      <c r="CA95" s="31">
        <v>0</v>
      </c>
      <c r="CB95" s="31"/>
      <c r="CC95" s="31">
        <v>0</v>
      </c>
      <c r="CD95" s="31">
        <v>0</v>
      </c>
      <c r="CE95" s="31">
        <v>0</v>
      </c>
      <c r="CF95" s="31">
        <v>0</v>
      </c>
      <c r="CG95" s="31">
        <v>0</v>
      </c>
      <c r="CH95" s="31">
        <v>0</v>
      </c>
      <c r="CI95" s="31">
        <v>0</v>
      </c>
      <c r="CJ95" s="31">
        <v>0</v>
      </c>
      <c r="CK95" s="31">
        <v>0</v>
      </c>
      <c r="CL95" s="31">
        <v>0</v>
      </c>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v>0</v>
      </c>
      <c r="EH95" s="31">
        <v>226</v>
      </c>
      <c r="EI95" s="31">
        <v>1</v>
      </c>
      <c r="EJ95" s="31">
        <v>0</v>
      </c>
      <c r="EK95" s="31">
        <v>0</v>
      </c>
      <c r="EL95" s="31">
        <v>0</v>
      </c>
      <c r="EM95" s="31">
        <v>0</v>
      </c>
      <c r="EN95" s="31">
        <v>1</v>
      </c>
      <c r="EO95" s="31">
        <v>0</v>
      </c>
      <c r="EP95" s="31">
        <v>0</v>
      </c>
      <c r="EQ95" s="31"/>
      <c r="ER95" s="31">
        <v>0</v>
      </c>
      <c r="ES95" s="31">
        <v>0</v>
      </c>
      <c r="ET95" s="31">
        <v>0</v>
      </c>
      <c r="EU95" s="31">
        <v>0</v>
      </c>
      <c r="EV95" s="31">
        <v>0</v>
      </c>
      <c r="EW95" s="31">
        <v>0</v>
      </c>
      <c r="EX95" s="31">
        <v>0</v>
      </c>
      <c r="EY95" s="31">
        <v>0</v>
      </c>
      <c r="EZ95" s="31">
        <v>0</v>
      </c>
      <c r="FA95" s="31">
        <v>0</v>
      </c>
      <c r="FB95" s="31">
        <v>0</v>
      </c>
      <c r="FC95" s="31">
        <v>0</v>
      </c>
      <c r="FD95" s="31">
        <v>0</v>
      </c>
      <c r="FE95" s="31">
        <v>0</v>
      </c>
      <c r="FF95" s="31">
        <v>1</v>
      </c>
      <c r="FG95" s="31">
        <v>0</v>
      </c>
      <c r="FH95" s="31">
        <v>3</v>
      </c>
      <c r="FI95" s="31">
        <v>4</v>
      </c>
      <c r="FJ95" s="31"/>
      <c r="FK95" s="31"/>
      <c r="FL95" s="31"/>
      <c r="FM95" s="31"/>
      <c r="FN95" s="31"/>
      <c r="FO95" s="31"/>
      <c r="FP95" s="31"/>
      <c r="FQ95" s="31"/>
      <c r="FR95" s="31"/>
      <c r="FS95" s="31"/>
      <c r="FT95" s="31"/>
      <c r="FU95" s="31"/>
      <c r="FV95" s="31">
        <v>4</v>
      </c>
      <c r="FW95" s="31"/>
      <c r="FX95" s="31"/>
      <c r="FY95" s="31">
        <v>4</v>
      </c>
      <c r="FZ95" s="31">
        <v>2</v>
      </c>
      <c r="GA95" s="31">
        <v>0</v>
      </c>
      <c r="GB95" s="31">
        <v>0</v>
      </c>
      <c r="GC95" s="31">
        <v>4</v>
      </c>
      <c r="GD95" s="31"/>
      <c r="GE95" s="31"/>
      <c r="GF95" s="31"/>
      <c r="GG95" s="31"/>
      <c r="GH95" s="31"/>
      <c r="GI95" s="31"/>
      <c r="GJ95" s="31"/>
      <c r="GK95" s="31">
        <v>3</v>
      </c>
      <c r="GL95" s="31">
        <v>1</v>
      </c>
      <c r="GM95" s="31"/>
      <c r="GN95" s="31"/>
      <c r="GO95" s="31">
        <v>2</v>
      </c>
      <c r="GP95" s="31">
        <v>2</v>
      </c>
      <c r="GQ95" s="31"/>
      <c r="GR95" s="31"/>
      <c r="GS95" s="31">
        <v>4</v>
      </c>
      <c r="GT95" s="31">
        <v>4</v>
      </c>
      <c r="GU95" s="31"/>
      <c r="GV95" s="31">
        <v>0</v>
      </c>
      <c r="GW95" s="31">
        <v>678</v>
      </c>
      <c r="GX95" s="31">
        <v>3</v>
      </c>
      <c r="GY95" s="31">
        <v>0</v>
      </c>
      <c r="GZ95" s="31">
        <v>0</v>
      </c>
      <c r="HA95" s="31">
        <v>0</v>
      </c>
      <c r="HB95" s="31">
        <v>0</v>
      </c>
      <c r="HC95" s="31">
        <v>3</v>
      </c>
      <c r="HD95" s="31">
        <v>0</v>
      </c>
      <c r="HE95" s="31">
        <v>0</v>
      </c>
      <c r="HF95" s="31"/>
      <c r="HG95" s="31">
        <v>0</v>
      </c>
      <c r="HH95" s="31">
        <v>0</v>
      </c>
      <c r="HI95" s="31">
        <v>0</v>
      </c>
      <c r="HJ95" s="31">
        <v>0</v>
      </c>
      <c r="HK95" s="31">
        <v>0</v>
      </c>
      <c r="HL95" s="31">
        <v>0</v>
      </c>
      <c r="HM95" s="31">
        <v>0</v>
      </c>
      <c r="HN95" s="31">
        <v>0</v>
      </c>
      <c r="HO95" s="31">
        <v>0</v>
      </c>
      <c r="HP95" s="31">
        <v>0</v>
      </c>
      <c r="HQ95" s="31">
        <v>0</v>
      </c>
      <c r="HR95" s="31">
        <v>0</v>
      </c>
      <c r="HS95" s="31">
        <v>0</v>
      </c>
      <c r="HT95" s="31">
        <v>0</v>
      </c>
      <c r="HU95" s="31">
        <v>1</v>
      </c>
      <c r="HV95" s="31">
        <v>0</v>
      </c>
      <c r="HW95" s="31">
        <v>3</v>
      </c>
      <c r="HX95" s="31">
        <v>4</v>
      </c>
      <c r="HY95" s="31"/>
      <c r="HZ95" s="31"/>
      <c r="IA95" s="31"/>
      <c r="IB95" s="31"/>
      <c r="IC95" s="31"/>
      <c r="ID95" s="31"/>
      <c r="IE95" s="31"/>
      <c r="IF95" s="31"/>
      <c r="IG95" s="31"/>
      <c r="IH95" s="31"/>
      <c r="II95" s="31"/>
      <c r="IJ95" s="31"/>
      <c r="IK95" s="31">
        <v>4</v>
      </c>
      <c r="IL95" s="31"/>
      <c r="IM95" s="31"/>
      <c r="IN95" s="31">
        <v>4</v>
      </c>
      <c r="IO95" s="31">
        <v>2</v>
      </c>
      <c r="IP95" s="31">
        <v>0</v>
      </c>
      <c r="IQ95" s="31">
        <v>0</v>
      </c>
      <c r="IR95" s="31">
        <v>4</v>
      </c>
      <c r="IS95" s="31"/>
      <c r="IT95" s="31"/>
      <c r="IU95" s="31"/>
      <c r="IV95" s="31"/>
      <c r="IW95" s="31"/>
      <c r="IX95" s="31"/>
      <c r="IY95" s="31"/>
      <c r="IZ95" s="31">
        <v>3</v>
      </c>
      <c r="JA95" s="31">
        <v>1</v>
      </c>
      <c r="JB95" s="31"/>
      <c r="JC95" s="31"/>
      <c r="JD95" s="31">
        <v>2</v>
      </c>
      <c r="JE95" s="31">
        <v>2</v>
      </c>
      <c r="JF95" s="31"/>
      <c r="JG95" s="31"/>
      <c r="JH95" s="31">
        <v>4</v>
      </c>
      <c r="JI95" s="31">
        <v>4</v>
      </c>
    </row>
    <row r="96" spans="1:269" x14ac:dyDescent="0.25">
      <c r="A96" s="30" t="s">
        <v>691</v>
      </c>
      <c r="B96" s="31"/>
      <c r="C96" s="31">
        <v>0</v>
      </c>
      <c r="D96" s="31">
        <v>54</v>
      </c>
      <c r="E96" s="31">
        <v>0</v>
      </c>
      <c r="F96" s="31">
        <v>0</v>
      </c>
      <c r="G96" s="31">
        <v>0</v>
      </c>
      <c r="H96" s="31">
        <v>0</v>
      </c>
      <c r="I96" s="31">
        <v>0</v>
      </c>
      <c r="J96" s="31">
        <v>0</v>
      </c>
      <c r="K96" s="31">
        <v>0</v>
      </c>
      <c r="L96" s="31">
        <v>0</v>
      </c>
      <c r="M96" s="31"/>
      <c r="N96" s="31">
        <v>0</v>
      </c>
      <c r="O96" s="31">
        <v>0</v>
      </c>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v>0</v>
      </c>
      <c r="BS96" s="31">
        <v>54</v>
      </c>
      <c r="BT96" s="31">
        <v>0</v>
      </c>
      <c r="BU96" s="31">
        <v>0</v>
      </c>
      <c r="BV96" s="31">
        <v>0</v>
      </c>
      <c r="BW96" s="31">
        <v>0</v>
      </c>
      <c r="BX96" s="31">
        <v>0</v>
      </c>
      <c r="BY96" s="31">
        <v>0</v>
      </c>
      <c r="BZ96" s="31">
        <v>0</v>
      </c>
      <c r="CA96" s="31">
        <v>0</v>
      </c>
      <c r="CB96" s="31"/>
      <c r="CC96" s="31">
        <v>0</v>
      </c>
      <c r="CD96" s="31">
        <v>0</v>
      </c>
      <c r="CE96" s="31">
        <v>0</v>
      </c>
      <c r="CF96" s="31">
        <v>0</v>
      </c>
      <c r="CG96" s="31">
        <v>0</v>
      </c>
      <c r="CH96" s="31">
        <v>0</v>
      </c>
      <c r="CI96" s="31">
        <v>0</v>
      </c>
      <c r="CJ96" s="31">
        <v>0</v>
      </c>
      <c r="CK96" s="31">
        <v>0</v>
      </c>
      <c r="CL96" s="31">
        <v>0</v>
      </c>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v>0</v>
      </c>
      <c r="EH96" s="31">
        <v>22</v>
      </c>
      <c r="EI96" s="31">
        <v>0</v>
      </c>
      <c r="EJ96" s="31">
        <v>0</v>
      </c>
      <c r="EK96" s="31">
        <v>0</v>
      </c>
      <c r="EL96" s="31">
        <v>0</v>
      </c>
      <c r="EM96" s="31">
        <v>0</v>
      </c>
      <c r="EN96" s="31">
        <v>0</v>
      </c>
      <c r="EO96" s="31">
        <v>0</v>
      </c>
      <c r="EP96" s="31">
        <v>0</v>
      </c>
      <c r="EQ96" s="31"/>
      <c r="ER96" s="31">
        <v>0</v>
      </c>
      <c r="ES96" s="31">
        <v>0</v>
      </c>
      <c r="ET96" s="31">
        <v>0</v>
      </c>
      <c r="EU96" s="31">
        <v>0</v>
      </c>
      <c r="EV96" s="31">
        <v>0</v>
      </c>
      <c r="EW96" s="31">
        <v>0</v>
      </c>
      <c r="EX96" s="31">
        <v>0</v>
      </c>
      <c r="EY96" s="31">
        <v>0</v>
      </c>
      <c r="EZ96" s="31">
        <v>0</v>
      </c>
      <c r="FA96" s="31">
        <v>0</v>
      </c>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v>0</v>
      </c>
      <c r="GW96" s="31">
        <v>130</v>
      </c>
      <c r="GX96" s="31">
        <v>0</v>
      </c>
      <c r="GY96" s="31">
        <v>0</v>
      </c>
      <c r="GZ96" s="31">
        <v>0</v>
      </c>
      <c r="HA96" s="31">
        <v>0</v>
      </c>
      <c r="HB96" s="31">
        <v>0</v>
      </c>
      <c r="HC96" s="31">
        <v>0</v>
      </c>
      <c r="HD96" s="31">
        <v>0</v>
      </c>
      <c r="HE96" s="31">
        <v>0</v>
      </c>
      <c r="HF96" s="31"/>
      <c r="HG96" s="31">
        <v>0</v>
      </c>
      <c r="HH96" s="31">
        <v>0</v>
      </c>
      <c r="HI96" s="31">
        <v>0</v>
      </c>
      <c r="HJ96" s="31">
        <v>0</v>
      </c>
      <c r="HK96" s="31">
        <v>0</v>
      </c>
      <c r="HL96" s="31">
        <v>0</v>
      </c>
      <c r="HM96" s="31">
        <v>0</v>
      </c>
      <c r="HN96" s="31">
        <v>0</v>
      </c>
      <c r="HO96" s="31">
        <v>0</v>
      </c>
      <c r="HP96" s="31">
        <v>0</v>
      </c>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row>
    <row r="97" spans="1:269" x14ac:dyDescent="0.25">
      <c r="A97" s="30" t="s">
        <v>692</v>
      </c>
      <c r="B97" s="31">
        <v>1</v>
      </c>
      <c r="C97" s="31">
        <v>1</v>
      </c>
      <c r="D97" s="31">
        <v>10</v>
      </c>
      <c r="E97" s="31">
        <v>1</v>
      </c>
      <c r="F97" s="31">
        <v>1</v>
      </c>
      <c r="G97" s="31">
        <v>0</v>
      </c>
      <c r="H97" s="31">
        <v>0</v>
      </c>
      <c r="I97" s="31">
        <v>0</v>
      </c>
      <c r="J97" s="31">
        <v>0</v>
      </c>
      <c r="K97" s="31">
        <v>0</v>
      </c>
      <c r="L97" s="31">
        <v>0</v>
      </c>
      <c r="M97" s="31"/>
      <c r="N97" s="31">
        <v>0</v>
      </c>
      <c r="O97" s="31">
        <v>0</v>
      </c>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v>1</v>
      </c>
      <c r="BR97" s="31">
        <v>1</v>
      </c>
      <c r="BS97" s="31">
        <v>10</v>
      </c>
      <c r="BT97" s="31">
        <v>3.2</v>
      </c>
      <c r="BU97" s="31">
        <v>1</v>
      </c>
      <c r="BV97" s="31">
        <v>0</v>
      </c>
      <c r="BW97" s="31">
        <v>1</v>
      </c>
      <c r="BX97" s="31">
        <v>0</v>
      </c>
      <c r="BY97" s="31">
        <v>0</v>
      </c>
      <c r="BZ97" s="31">
        <v>0</v>
      </c>
      <c r="CA97" s="31">
        <v>0</v>
      </c>
      <c r="CB97" s="31"/>
      <c r="CC97" s="31">
        <v>0</v>
      </c>
      <c r="CD97" s="31">
        <v>0</v>
      </c>
      <c r="CE97" s="31">
        <v>0</v>
      </c>
      <c r="CF97" s="31">
        <v>0</v>
      </c>
      <c r="CG97" s="31">
        <v>0</v>
      </c>
      <c r="CH97" s="31">
        <v>0</v>
      </c>
      <c r="CI97" s="31">
        <v>0</v>
      </c>
      <c r="CJ97" s="31">
        <v>0</v>
      </c>
      <c r="CK97" s="31">
        <v>0</v>
      </c>
      <c r="CL97" s="31">
        <v>0</v>
      </c>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v>1</v>
      </c>
      <c r="EG97" s="31">
        <v>1</v>
      </c>
      <c r="EH97" s="31">
        <v>10</v>
      </c>
      <c r="EI97" s="31">
        <v>3.2</v>
      </c>
      <c r="EJ97" s="31">
        <v>1</v>
      </c>
      <c r="EK97" s="31">
        <v>0</v>
      </c>
      <c r="EL97" s="31">
        <v>1</v>
      </c>
      <c r="EM97" s="31">
        <v>0</v>
      </c>
      <c r="EN97" s="31">
        <v>0</v>
      </c>
      <c r="EO97" s="31">
        <v>0</v>
      </c>
      <c r="EP97" s="31">
        <v>0</v>
      </c>
      <c r="EQ97" s="31"/>
      <c r="ER97" s="31">
        <v>0</v>
      </c>
      <c r="ES97" s="31">
        <v>0</v>
      </c>
      <c r="ET97" s="31">
        <v>0</v>
      </c>
      <c r="EU97" s="31">
        <v>0</v>
      </c>
      <c r="EV97" s="31">
        <v>0</v>
      </c>
      <c r="EW97" s="31">
        <v>0</v>
      </c>
      <c r="EX97" s="31">
        <v>0</v>
      </c>
      <c r="EY97" s="31">
        <v>0</v>
      </c>
      <c r="EZ97" s="31">
        <v>0</v>
      </c>
      <c r="FA97" s="31">
        <v>0</v>
      </c>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v>3</v>
      </c>
      <c r="GV97" s="31">
        <v>3</v>
      </c>
      <c r="GW97" s="31">
        <v>30</v>
      </c>
      <c r="GX97" s="31">
        <v>7.4</v>
      </c>
      <c r="GY97" s="31">
        <v>3</v>
      </c>
      <c r="GZ97" s="31">
        <v>0</v>
      </c>
      <c r="HA97" s="31">
        <v>2</v>
      </c>
      <c r="HB97" s="31">
        <v>0</v>
      </c>
      <c r="HC97" s="31">
        <v>0</v>
      </c>
      <c r="HD97" s="31">
        <v>0</v>
      </c>
      <c r="HE97" s="31">
        <v>0</v>
      </c>
      <c r="HF97" s="31"/>
      <c r="HG97" s="31">
        <v>0</v>
      </c>
      <c r="HH97" s="31">
        <v>0</v>
      </c>
      <c r="HI97" s="31">
        <v>0</v>
      </c>
      <c r="HJ97" s="31">
        <v>0</v>
      </c>
      <c r="HK97" s="31">
        <v>0</v>
      </c>
      <c r="HL97" s="31">
        <v>0</v>
      </c>
      <c r="HM97" s="31">
        <v>0</v>
      </c>
      <c r="HN97" s="31">
        <v>0</v>
      </c>
      <c r="HO97" s="31">
        <v>0</v>
      </c>
      <c r="HP97" s="31">
        <v>0</v>
      </c>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row>
    <row r="98" spans="1:269" x14ac:dyDescent="0.25">
      <c r="A98" s="30" t="s">
        <v>694</v>
      </c>
      <c r="B98" s="31">
        <v>1</v>
      </c>
      <c r="C98" s="31">
        <v>1</v>
      </c>
      <c r="D98" s="31">
        <v>195</v>
      </c>
      <c r="E98" s="31">
        <v>1.5</v>
      </c>
      <c r="F98" s="31">
        <v>0</v>
      </c>
      <c r="G98" s="31">
        <v>1</v>
      </c>
      <c r="H98" s="31">
        <v>0</v>
      </c>
      <c r="I98" s="31">
        <v>0</v>
      </c>
      <c r="J98" s="31">
        <v>0</v>
      </c>
      <c r="K98" s="31">
        <v>0</v>
      </c>
      <c r="L98" s="31">
        <v>0</v>
      </c>
      <c r="M98" s="31">
        <v>0</v>
      </c>
      <c r="N98" s="31">
        <v>0</v>
      </c>
      <c r="O98" s="31">
        <v>0</v>
      </c>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v>1</v>
      </c>
      <c r="BR98" s="31">
        <v>1</v>
      </c>
      <c r="BS98" s="31">
        <v>195</v>
      </c>
      <c r="BT98" s="31">
        <v>1.5</v>
      </c>
      <c r="BU98" s="31">
        <v>0</v>
      </c>
      <c r="BV98" s="31">
        <v>1</v>
      </c>
      <c r="BW98" s="31">
        <v>0</v>
      </c>
      <c r="BX98" s="31">
        <v>0</v>
      </c>
      <c r="BY98" s="31">
        <v>0</v>
      </c>
      <c r="BZ98" s="31">
        <v>0</v>
      </c>
      <c r="CA98" s="31">
        <v>0</v>
      </c>
      <c r="CB98" s="31">
        <v>0</v>
      </c>
      <c r="CC98" s="31">
        <v>0</v>
      </c>
      <c r="CD98" s="31">
        <v>0</v>
      </c>
      <c r="CE98" s="31">
        <v>0</v>
      </c>
      <c r="CF98" s="31">
        <v>0</v>
      </c>
      <c r="CG98" s="31">
        <v>0</v>
      </c>
      <c r="CH98" s="31">
        <v>0</v>
      </c>
      <c r="CI98" s="31">
        <v>0</v>
      </c>
      <c r="CJ98" s="31">
        <v>0</v>
      </c>
      <c r="CK98" s="31">
        <v>0</v>
      </c>
      <c r="CL98" s="31">
        <v>0</v>
      </c>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v>1</v>
      </c>
      <c r="EG98" s="31">
        <v>1</v>
      </c>
      <c r="EH98" s="31">
        <v>140</v>
      </c>
      <c r="EI98" s="31">
        <v>1.5</v>
      </c>
      <c r="EJ98" s="31">
        <v>0</v>
      </c>
      <c r="EK98" s="31">
        <v>1</v>
      </c>
      <c r="EL98" s="31">
        <v>0</v>
      </c>
      <c r="EM98" s="31">
        <v>0</v>
      </c>
      <c r="EN98" s="31">
        <v>0</v>
      </c>
      <c r="EO98" s="31">
        <v>0</v>
      </c>
      <c r="EP98" s="31">
        <v>0</v>
      </c>
      <c r="EQ98" s="31"/>
      <c r="ER98" s="31">
        <v>0</v>
      </c>
      <c r="ES98" s="31">
        <v>0</v>
      </c>
      <c r="ET98" s="31">
        <v>0</v>
      </c>
      <c r="EU98" s="31">
        <v>0</v>
      </c>
      <c r="EV98" s="31">
        <v>0</v>
      </c>
      <c r="EW98" s="31">
        <v>0</v>
      </c>
      <c r="EX98" s="31">
        <v>0</v>
      </c>
      <c r="EY98" s="31">
        <v>0</v>
      </c>
      <c r="EZ98" s="31">
        <v>0</v>
      </c>
      <c r="FA98" s="31">
        <v>0</v>
      </c>
      <c r="FB98" s="31">
        <v>0</v>
      </c>
      <c r="FC98" s="31">
        <v>0</v>
      </c>
      <c r="FD98" s="31">
        <v>0</v>
      </c>
      <c r="FE98" s="31">
        <v>1</v>
      </c>
      <c r="FF98" s="31">
        <v>0</v>
      </c>
      <c r="FG98" s="31">
        <v>0</v>
      </c>
      <c r="FH98" s="31">
        <v>3</v>
      </c>
      <c r="FI98" s="31">
        <v>3</v>
      </c>
      <c r="FJ98" s="31"/>
      <c r="FK98" s="31">
        <v>1</v>
      </c>
      <c r="FL98" s="31">
        <v>1</v>
      </c>
      <c r="FM98" s="31">
        <v>0</v>
      </c>
      <c r="FN98" s="31">
        <v>0</v>
      </c>
      <c r="FO98" s="31">
        <v>0</v>
      </c>
      <c r="FP98" s="31">
        <v>0</v>
      </c>
      <c r="FQ98" s="31">
        <v>0</v>
      </c>
      <c r="FR98" s="31">
        <v>1</v>
      </c>
      <c r="FS98" s="31">
        <v>0</v>
      </c>
      <c r="FT98" s="31">
        <v>0</v>
      </c>
      <c r="FU98" s="31">
        <v>0</v>
      </c>
      <c r="FV98" s="31">
        <v>3</v>
      </c>
      <c r="FW98" s="31">
        <v>1</v>
      </c>
      <c r="FX98" s="31"/>
      <c r="FY98" s="31">
        <v>4</v>
      </c>
      <c r="FZ98" s="31">
        <v>3</v>
      </c>
      <c r="GA98" s="31">
        <v>0</v>
      </c>
      <c r="GB98" s="31">
        <v>0</v>
      </c>
      <c r="GC98" s="31">
        <v>2</v>
      </c>
      <c r="GD98" s="31"/>
      <c r="GE98" s="31"/>
      <c r="GF98" s="31"/>
      <c r="GG98" s="31"/>
      <c r="GH98" s="31"/>
      <c r="GI98" s="31"/>
      <c r="GJ98" s="31"/>
      <c r="GK98" s="31">
        <v>1</v>
      </c>
      <c r="GL98" s="31"/>
      <c r="GM98" s="31">
        <v>3</v>
      </c>
      <c r="GN98" s="31">
        <v>1</v>
      </c>
      <c r="GO98" s="31">
        <v>3</v>
      </c>
      <c r="GP98" s="31"/>
      <c r="GQ98" s="31"/>
      <c r="GR98" s="31"/>
      <c r="GS98" s="31">
        <v>4</v>
      </c>
      <c r="GT98" s="31">
        <v>4</v>
      </c>
      <c r="GU98" s="31">
        <v>3</v>
      </c>
      <c r="GV98" s="31">
        <v>3</v>
      </c>
      <c r="GW98" s="31">
        <v>530</v>
      </c>
      <c r="GX98" s="31">
        <v>4.5</v>
      </c>
      <c r="GY98" s="31">
        <v>0</v>
      </c>
      <c r="GZ98" s="31">
        <v>3</v>
      </c>
      <c r="HA98" s="31">
        <v>0</v>
      </c>
      <c r="HB98" s="31">
        <v>0</v>
      </c>
      <c r="HC98" s="31">
        <v>0</v>
      </c>
      <c r="HD98" s="31">
        <v>0</v>
      </c>
      <c r="HE98" s="31">
        <v>0</v>
      </c>
      <c r="HF98" s="31">
        <v>0</v>
      </c>
      <c r="HG98" s="31">
        <v>0</v>
      </c>
      <c r="HH98" s="31">
        <v>0</v>
      </c>
      <c r="HI98" s="31">
        <v>0</v>
      </c>
      <c r="HJ98" s="31">
        <v>0</v>
      </c>
      <c r="HK98" s="31">
        <v>0</v>
      </c>
      <c r="HL98" s="31">
        <v>0</v>
      </c>
      <c r="HM98" s="31">
        <v>0</v>
      </c>
      <c r="HN98" s="31">
        <v>0</v>
      </c>
      <c r="HO98" s="31">
        <v>0</v>
      </c>
      <c r="HP98" s="31">
        <v>0</v>
      </c>
      <c r="HQ98" s="31">
        <v>0</v>
      </c>
      <c r="HR98" s="31">
        <v>0</v>
      </c>
      <c r="HS98" s="31">
        <v>0</v>
      </c>
      <c r="HT98" s="31">
        <v>1</v>
      </c>
      <c r="HU98" s="31">
        <v>0</v>
      </c>
      <c r="HV98" s="31">
        <v>0</v>
      </c>
      <c r="HW98" s="31">
        <v>3</v>
      </c>
      <c r="HX98" s="31">
        <v>3</v>
      </c>
      <c r="HY98" s="31"/>
      <c r="HZ98" s="31">
        <v>1</v>
      </c>
      <c r="IA98" s="31">
        <v>1</v>
      </c>
      <c r="IB98" s="31">
        <v>0</v>
      </c>
      <c r="IC98" s="31">
        <v>0</v>
      </c>
      <c r="ID98" s="31">
        <v>0</v>
      </c>
      <c r="IE98" s="31">
        <v>0</v>
      </c>
      <c r="IF98" s="31">
        <v>0</v>
      </c>
      <c r="IG98" s="31">
        <v>1</v>
      </c>
      <c r="IH98" s="31">
        <v>0</v>
      </c>
      <c r="II98" s="31">
        <v>0</v>
      </c>
      <c r="IJ98" s="31">
        <v>0</v>
      </c>
      <c r="IK98" s="31">
        <v>3</v>
      </c>
      <c r="IL98" s="31">
        <v>1</v>
      </c>
      <c r="IM98" s="31"/>
      <c r="IN98" s="31">
        <v>4</v>
      </c>
      <c r="IO98" s="31">
        <v>3</v>
      </c>
      <c r="IP98" s="31">
        <v>0</v>
      </c>
      <c r="IQ98" s="31">
        <v>0</v>
      </c>
      <c r="IR98" s="31">
        <v>2</v>
      </c>
      <c r="IS98" s="31"/>
      <c r="IT98" s="31"/>
      <c r="IU98" s="31"/>
      <c r="IV98" s="31"/>
      <c r="IW98" s="31"/>
      <c r="IX98" s="31"/>
      <c r="IY98" s="31"/>
      <c r="IZ98" s="31">
        <v>1</v>
      </c>
      <c r="JA98" s="31"/>
      <c r="JB98" s="31">
        <v>3</v>
      </c>
      <c r="JC98" s="31">
        <v>1</v>
      </c>
      <c r="JD98" s="31">
        <v>3</v>
      </c>
      <c r="JE98" s="31"/>
      <c r="JF98" s="31"/>
      <c r="JG98" s="31"/>
      <c r="JH98" s="31">
        <v>4</v>
      </c>
      <c r="JI98" s="31">
        <v>4</v>
      </c>
    </row>
    <row r="99" spans="1:269" x14ac:dyDescent="0.25">
      <c r="A99" s="30" t="s">
        <v>696</v>
      </c>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v>0</v>
      </c>
      <c r="EH99" s="31">
        <v>80</v>
      </c>
      <c r="EI99" s="31">
        <v>1</v>
      </c>
      <c r="EJ99" s="31">
        <v>0</v>
      </c>
      <c r="EK99" s="31">
        <v>0</v>
      </c>
      <c r="EL99" s="31">
        <v>0</v>
      </c>
      <c r="EM99" s="31">
        <v>0</v>
      </c>
      <c r="EN99" s="31">
        <v>0</v>
      </c>
      <c r="EO99" s="31">
        <v>0</v>
      </c>
      <c r="EP99" s="31">
        <v>0</v>
      </c>
      <c r="EQ99" s="31"/>
      <c r="ER99" s="31">
        <v>1</v>
      </c>
      <c r="ES99" s="31">
        <v>0</v>
      </c>
      <c r="ET99" s="31">
        <v>1</v>
      </c>
      <c r="EU99" s="31">
        <v>0</v>
      </c>
      <c r="EV99" s="31">
        <v>0</v>
      </c>
      <c r="EW99" s="31">
        <v>0</v>
      </c>
      <c r="EX99" s="31">
        <v>0</v>
      </c>
      <c r="EY99" s="31">
        <v>0</v>
      </c>
      <c r="EZ99" s="31">
        <v>0</v>
      </c>
      <c r="FA99" s="31">
        <v>0</v>
      </c>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v>0</v>
      </c>
      <c r="GW99" s="31">
        <v>80</v>
      </c>
      <c r="GX99" s="31">
        <v>1</v>
      </c>
      <c r="GY99" s="31">
        <v>0</v>
      </c>
      <c r="GZ99" s="31">
        <v>0</v>
      </c>
      <c r="HA99" s="31">
        <v>0</v>
      </c>
      <c r="HB99" s="31">
        <v>0</v>
      </c>
      <c r="HC99" s="31">
        <v>0</v>
      </c>
      <c r="HD99" s="31">
        <v>0</v>
      </c>
      <c r="HE99" s="31">
        <v>0</v>
      </c>
      <c r="HF99" s="31"/>
      <c r="HG99" s="31">
        <v>1</v>
      </c>
      <c r="HH99" s="31">
        <v>0</v>
      </c>
      <c r="HI99" s="31">
        <v>1</v>
      </c>
      <c r="HJ99" s="31">
        <v>0</v>
      </c>
      <c r="HK99" s="31">
        <v>0</v>
      </c>
      <c r="HL99" s="31">
        <v>0</v>
      </c>
      <c r="HM99" s="31">
        <v>0</v>
      </c>
      <c r="HN99" s="31">
        <v>0</v>
      </c>
      <c r="HO99" s="31">
        <v>0</v>
      </c>
      <c r="HP99" s="31">
        <v>0</v>
      </c>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row>
    <row r="100" spans="1:269" x14ac:dyDescent="0.25">
      <c r="A100" s="30" t="s">
        <v>697</v>
      </c>
      <c r="B100" s="31">
        <v>1</v>
      </c>
      <c r="C100" s="31">
        <v>1</v>
      </c>
      <c r="D100" s="31">
        <v>220</v>
      </c>
      <c r="E100" s="31">
        <v>8.5</v>
      </c>
      <c r="F100" s="31">
        <v>1</v>
      </c>
      <c r="G100" s="31">
        <v>1</v>
      </c>
      <c r="H100" s="31">
        <v>1</v>
      </c>
      <c r="I100" s="31">
        <v>1</v>
      </c>
      <c r="J100" s="31">
        <v>1</v>
      </c>
      <c r="K100" s="31">
        <v>0</v>
      </c>
      <c r="L100" s="31">
        <v>0</v>
      </c>
      <c r="M100" s="31"/>
      <c r="N100" s="31">
        <v>0</v>
      </c>
      <c r="O100" s="31">
        <v>0</v>
      </c>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v>1</v>
      </c>
      <c r="BR100" s="31">
        <v>1</v>
      </c>
      <c r="BS100" s="31">
        <v>420</v>
      </c>
      <c r="BT100" s="31">
        <v>8.5</v>
      </c>
      <c r="BU100" s="31">
        <v>1</v>
      </c>
      <c r="BV100" s="31">
        <v>1</v>
      </c>
      <c r="BW100" s="31">
        <v>1</v>
      </c>
      <c r="BX100" s="31">
        <v>1</v>
      </c>
      <c r="BY100" s="31">
        <v>1</v>
      </c>
      <c r="BZ100" s="31">
        <v>0</v>
      </c>
      <c r="CA100" s="31">
        <v>0</v>
      </c>
      <c r="CB100" s="31"/>
      <c r="CC100" s="31">
        <v>0</v>
      </c>
      <c r="CD100" s="31">
        <v>0</v>
      </c>
      <c r="CE100" s="31">
        <v>0</v>
      </c>
      <c r="CF100" s="31">
        <v>0</v>
      </c>
      <c r="CG100" s="31">
        <v>0</v>
      </c>
      <c r="CH100" s="31">
        <v>0</v>
      </c>
      <c r="CI100" s="31">
        <v>0</v>
      </c>
      <c r="CJ100" s="31">
        <v>0</v>
      </c>
      <c r="CK100" s="31">
        <v>0</v>
      </c>
      <c r="CL100" s="31">
        <v>0</v>
      </c>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v>1</v>
      </c>
      <c r="EG100" s="31">
        <v>1</v>
      </c>
      <c r="EH100" s="31">
        <v>420</v>
      </c>
      <c r="EI100" s="31">
        <v>8.5</v>
      </c>
      <c r="EJ100" s="31">
        <v>1</v>
      </c>
      <c r="EK100" s="31">
        <v>1</v>
      </c>
      <c r="EL100" s="31">
        <v>1</v>
      </c>
      <c r="EM100" s="31">
        <v>1</v>
      </c>
      <c r="EN100" s="31">
        <v>1</v>
      </c>
      <c r="EO100" s="31">
        <v>0</v>
      </c>
      <c r="EP100" s="31">
        <v>0</v>
      </c>
      <c r="EQ100" s="31"/>
      <c r="ER100" s="31">
        <v>0</v>
      </c>
      <c r="ES100" s="31">
        <v>0</v>
      </c>
      <c r="ET100" s="31">
        <v>0</v>
      </c>
      <c r="EU100" s="31">
        <v>0</v>
      </c>
      <c r="EV100" s="31">
        <v>0</v>
      </c>
      <c r="EW100" s="31">
        <v>0</v>
      </c>
      <c r="EX100" s="31">
        <v>0</v>
      </c>
      <c r="EY100" s="31">
        <v>0</v>
      </c>
      <c r="EZ100" s="31">
        <v>0</v>
      </c>
      <c r="FA100" s="31">
        <v>0</v>
      </c>
      <c r="FB100" s="31">
        <v>0</v>
      </c>
      <c r="FC100" s="31">
        <v>0</v>
      </c>
      <c r="FD100" s="31">
        <v>0</v>
      </c>
      <c r="FE100" s="31">
        <v>0</v>
      </c>
      <c r="FF100" s="31">
        <v>0</v>
      </c>
      <c r="FG100" s="31">
        <v>1</v>
      </c>
      <c r="FH100" s="31">
        <v>3</v>
      </c>
      <c r="FI100" s="31">
        <v>3</v>
      </c>
      <c r="FJ100" s="31">
        <v>1</v>
      </c>
      <c r="FK100" s="31"/>
      <c r="FL100" s="31">
        <v>1</v>
      </c>
      <c r="FM100" s="31">
        <v>0</v>
      </c>
      <c r="FN100" s="31">
        <v>0</v>
      </c>
      <c r="FO100" s="31">
        <v>0</v>
      </c>
      <c r="FP100" s="31">
        <v>0</v>
      </c>
      <c r="FQ100" s="31">
        <v>0</v>
      </c>
      <c r="FR100" s="31">
        <v>0</v>
      </c>
      <c r="FS100" s="31">
        <v>0</v>
      </c>
      <c r="FT100" s="31">
        <v>0</v>
      </c>
      <c r="FU100" s="31">
        <v>1</v>
      </c>
      <c r="FV100" s="31">
        <v>4</v>
      </c>
      <c r="FW100" s="31"/>
      <c r="FX100" s="31"/>
      <c r="FY100" s="31">
        <v>3</v>
      </c>
      <c r="FZ100" s="31">
        <v>2</v>
      </c>
      <c r="GA100" s="31">
        <v>0</v>
      </c>
      <c r="GB100" s="31">
        <v>0</v>
      </c>
      <c r="GC100" s="31">
        <v>4</v>
      </c>
      <c r="GD100" s="31"/>
      <c r="GE100" s="31"/>
      <c r="GF100" s="31"/>
      <c r="GG100" s="31"/>
      <c r="GH100" s="31"/>
      <c r="GI100" s="31"/>
      <c r="GJ100" s="31"/>
      <c r="GK100" s="31">
        <v>2</v>
      </c>
      <c r="GL100" s="31">
        <v>1</v>
      </c>
      <c r="GM100" s="31">
        <v>1</v>
      </c>
      <c r="GN100" s="31">
        <v>2</v>
      </c>
      <c r="GO100" s="31">
        <v>2</v>
      </c>
      <c r="GP100" s="31"/>
      <c r="GQ100" s="31"/>
      <c r="GR100" s="31"/>
      <c r="GS100" s="31">
        <v>3</v>
      </c>
      <c r="GT100" s="31">
        <v>4</v>
      </c>
      <c r="GU100" s="31">
        <v>3</v>
      </c>
      <c r="GV100" s="31">
        <v>3</v>
      </c>
      <c r="GW100" s="31">
        <v>1060</v>
      </c>
      <c r="GX100" s="31">
        <v>25.5</v>
      </c>
      <c r="GY100" s="31">
        <v>3</v>
      </c>
      <c r="GZ100" s="31">
        <v>3</v>
      </c>
      <c r="HA100" s="31">
        <v>3</v>
      </c>
      <c r="HB100" s="31">
        <v>3</v>
      </c>
      <c r="HC100" s="31">
        <v>3</v>
      </c>
      <c r="HD100" s="31">
        <v>0</v>
      </c>
      <c r="HE100" s="31">
        <v>0</v>
      </c>
      <c r="HF100" s="31"/>
      <c r="HG100" s="31">
        <v>0</v>
      </c>
      <c r="HH100" s="31">
        <v>0</v>
      </c>
      <c r="HI100" s="31">
        <v>0</v>
      </c>
      <c r="HJ100" s="31">
        <v>0</v>
      </c>
      <c r="HK100" s="31">
        <v>0</v>
      </c>
      <c r="HL100" s="31">
        <v>0</v>
      </c>
      <c r="HM100" s="31">
        <v>0</v>
      </c>
      <c r="HN100" s="31">
        <v>0</v>
      </c>
      <c r="HO100" s="31">
        <v>0</v>
      </c>
      <c r="HP100" s="31">
        <v>0</v>
      </c>
      <c r="HQ100" s="31">
        <v>0</v>
      </c>
      <c r="HR100" s="31">
        <v>0</v>
      </c>
      <c r="HS100" s="31">
        <v>0</v>
      </c>
      <c r="HT100" s="31">
        <v>0</v>
      </c>
      <c r="HU100" s="31">
        <v>0</v>
      </c>
      <c r="HV100" s="31">
        <v>1</v>
      </c>
      <c r="HW100" s="31">
        <v>3</v>
      </c>
      <c r="HX100" s="31">
        <v>3</v>
      </c>
      <c r="HY100" s="31">
        <v>1</v>
      </c>
      <c r="HZ100" s="31"/>
      <c r="IA100" s="31">
        <v>1</v>
      </c>
      <c r="IB100" s="31">
        <v>0</v>
      </c>
      <c r="IC100" s="31">
        <v>0</v>
      </c>
      <c r="ID100" s="31">
        <v>0</v>
      </c>
      <c r="IE100" s="31">
        <v>0</v>
      </c>
      <c r="IF100" s="31">
        <v>0</v>
      </c>
      <c r="IG100" s="31">
        <v>0</v>
      </c>
      <c r="IH100" s="31">
        <v>0</v>
      </c>
      <c r="II100" s="31">
        <v>0</v>
      </c>
      <c r="IJ100" s="31">
        <v>1</v>
      </c>
      <c r="IK100" s="31">
        <v>4</v>
      </c>
      <c r="IL100" s="31"/>
      <c r="IM100" s="31"/>
      <c r="IN100" s="31">
        <v>3</v>
      </c>
      <c r="IO100" s="31">
        <v>2</v>
      </c>
      <c r="IP100" s="31">
        <v>0</v>
      </c>
      <c r="IQ100" s="31">
        <v>0</v>
      </c>
      <c r="IR100" s="31">
        <v>4</v>
      </c>
      <c r="IS100" s="31"/>
      <c r="IT100" s="31"/>
      <c r="IU100" s="31"/>
      <c r="IV100" s="31"/>
      <c r="IW100" s="31"/>
      <c r="IX100" s="31"/>
      <c r="IY100" s="31"/>
      <c r="IZ100" s="31">
        <v>2</v>
      </c>
      <c r="JA100" s="31">
        <v>1</v>
      </c>
      <c r="JB100" s="31">
        <v>1</v>
      </c>
      <c r="JC100" s="31">
        <v>2</v>
      </c>
      <c r="JD100" s="31">
        <v>2</v>
      </c>
      <c r="JE100" s="31"/>
      <c r="JF100" s="31"/>
      <c r="JG100" s="31"/>
      <c r="JH100" s="31">
        <v>3</v>
      </c>
      <c r="JI100" s="31">
        <v>4</v>
      </c>
    </row>
    <row r="101" spans="1:269" x14ac:dyDescent="0.25">
      <c r="A101" s="30" t="s">
        <v>698</v>
      </c>
      <c r="B101" s="31">
        <v>1</v>
      </c>
      <c r="C101" s="31">
        <v>1</v>
      </c>
      <c r="D101" s="31">
        <v>10</v>
      </c>
      <c r="E101" s="31">
        <v>0</v>
      </c>
      <c r="F101" s="31">
        <v>0</v>
      </c>
      <c r="G101" s="31">
        <v>0</v>
      </c>
      <c r="H101" s="31">
        <v>0</v>
      </c>
      <c r="I101" s="31">
        <v>0</v>
      </c>
      <c r="J101" s="31">
        <v>0</v>
      </c>
      <c r="K101" s="31">
        <v>0</v>
      </c>
      <c r="L101" s="31">
        <v>0</v>
      </c>
      <c r="M101" s="31">
        <v>0</v>
      </c>
      <c r="N101" s="31">
        <v>1</v>
      </c>
      <c r="O101" s="31">
        <v>0</v>
      </c>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v>1</v>
      </c>
      <c r="BR101" s="31">
        <v>1</v>
      </c>
      <c r="BS101" s="31">
        <v>10</v>
      </c>
      <c r="BT101" s="31">
        <v>1.2</v>
      </c>
      <c r="BU101" s="31">
        <v>0</v>
      </c>
      <c r="BV101" s="31">
        <v>0</v>
      </c>
      <c r="BW101" s="31">
        <v>0</v>
      </c>
      <c r="BX101" s="31">
        <v>0</v>
      </c>
      <c r="BY101" s="31">
        <v>0</v>
      </c>
      <c r="BZ101" s="31">
        <v>0</v>
      </c>
      <c r="CA101" s="31">
        <v>0</v>
      </c>
      <c r="CB101" s="31">
        <v>0</v>
      </c>
      <c r="CC101" s="31">
        <v>1</v>
      </c>
      <c r="CD101" s="31">
        <v>0</v>
      </c>
      <c r="CE101" s="31">
        <v>1</v>
      </c>
      <c r="CF101" s="31">
        <v>0</v>
      </c>
      <c r="CG101" s="31">
        <v>0</v>
      </c>
      <c r="CH101" s="31">
        <v>0</v>
      </c>
      <c r="CI101" s="31">
        <v>0</v>
      </c>
      <c r="CJ101" s="31">
        <v>1</v>
      </c>
      <c r="CK101" s="31">
        <v>0</v>
      </c>
      <c r="CL101" s="31">
        <v>0</v>
      </c>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v>1</v>
      </c>
      <c r="EG101" s="31">
        <v>1</v>
      </c>
      <c r="EH101" s="31">
        <v>10</v>
      </c>
      <c r="EI101" s="31">
        <v>1.2</v>
      </c>
      <c r="EJ101" s="31">
        <v>0</v>
      </c>
      <c r="EK101" s="31">
        <v>0</v>
      </c>
      <c r="EL101" s="31">
        <v>0</v>
      </c>
      <c r="EM101" s="31">
        <v>0</v>
      </c>
      <c r="EN101" s="31">
        <v>0</v>
      </c>
      <c r="EO101" s="31">
        <v>0</v>
      </c>
      <c r="EP101" s="31">
        <v>0</v>
      </c>
      <c r="EQ101" s="31">
        <v>0</v>
      </c>
      <c r="ER101" s="31">
        <v>1</v>
      </c>
      <c r="ES101" s="31">
        <v>0</v>
      </c>
      <c r="ET101" s="31">
        <v>1</v>
      </c>
      <c r="EU101" s="31">
        <v>0</v>
      </c>
      <c r="EV101" s="31">
        <v>0</v>
      </c>
      <c r="EW101" s="31">
        <v>0</v>
      </c>
      <c r="EX101" s="31">
        <v>0</v>
      </c>
      <c r="EY101" s="31">
        <v>1</v>
      </c>
      <c r="EZ101" s="31">
        <v>0</v>
      </c>
      <c r="FA101" s="31">
        <v>0</v>
      </c>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v>3</v>
      </c>
      <c r="GV101" s="31">
        <v>3</v>
      </c>
      <c r="GW101" s="31">
        <v>30</v>
      </c>
      <c r="GX101" s="31">
        <v>2.4</v>
      </c>
      <c r="GY101" s="31">
        <v>0</v>
      </c>
      <c r="GZ101" s="31">
        <v>0</v>
      </c>
      <c r="HA101" s="31">
        <v>0</v>
      </c>
      <c r="HB101" s="31">
        <v>0</v>
      </c>
      <c r="HC101" s="31">
        <v>0</v>
      </c>
      <c r="HD101" s="31">
        <v>0</v>
      </c>
      <c r="HE101" s="31">
        <v>0</v>
      </c>
      <c r="HF101" s="31">
        <v>0</v>
      </c>
      <c r="HG101" s="31">
        <v>3</v>
      </c>
      <c r="HH101" s="31">
        <v>0</v>
      </c>
      <c r="HI101" s="31">
        <v>2</v>
      </c>
      <c r="HJ101" s="31">
        <v>0</v>
      </c>
      <c r="HK101" s="31">
        <v>0</v>
      </c>
      <c r="HL101" s="31">
        <v>0</v>
      </c>
      <c r="HM101" s="31">
        <v>0</v>
      </c>
      <c r="HN101" s="31">
        <v>2</v>
      </c>
      <c r="HO101" s="31">
        <v>0</v>
      </c>
      <c r="HP101" s="31">
        <v>0</v>
      </c>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row>
    <row r="102" spans="1:269" x14ac:dyDescent="0.25">
      <c r="A102" s="30" t="s">
        <v>700</v>
      </c>
      <c r="B102" s="31"/>
      <c r="C102" s="31">
        <v>0</v>
      </c>
      <c r="D102" s="31">
        <v>0</v>
      </c>
      <c r="E102" s="31">
        <v>0</v>
      </c>
      <c r="F102" s="31">
        <v>0</v>
      </c>
      <c r="G102" s="31">
        <v>0</v>
      </c>
      <c r="H102" s="31">
        <v>0</v>
      </c>
      <c r="I102" s="31">
        <v>0</v>
      </c>
      <c r="J102" s="31">
        <v>0</v>
      </c>
      <c r="K102" s="31">
        <v>0</v>
      </c>
      <c r="L102" s="31">
        <v>0</v>
      </c>
      <c r="M102" s="31"/>
      <c r="N102" s="31">
        <v>0</v>
      </c>
      <c r="O102" s="31">
        <v>0</v>
      </c>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v>0</v>
      </c>
      <c r="BS102" s="31">
        <v>0</v>
      </c>
      <c r="BT102" s="31">
        <v>0</v>
      </c>
      <c r="BU102" s="31">
        <v>0</v>
      </c>
      <c r="BV102" s="31">
        <v>0</v>
      </c>
      <c r="BW102" s="31">
        <v>0</v>
      </c>
      <c r="BX102" s="31">
        <v>0</v>
      </c>
      <c r="BY102" s="31">
        <v>0</v>
      </c>
      <c r="BZ102" s="31">
        <v>0</v>
      </c>
      <c r="CA102" s="31">
        <v>0</v>
      </c>
      <c r="CB102" s="31"/>
      <c r="CC102" s="31">
        <v>0</v>
      </c>
      <c r="CD102" s="31">
        <v>0</v>
      </c>
      <c r="CE102" s="31">
        <v>0</v>
      </c>
      <c r="CF102" s="31">
        <v>0</v>
      </c>
      <c r="CG102" s="31">
        <v>0</v>
      </c>
      <c r="CH102" s="31">
        <v>0</v>
      </c>
      <c r="CI102" s="31">
        <v>0</v>
      </c>
      <c r="CJ102" s="31">
        <v>0</v>
      </c>
      <c r="CK102" s="31">
        <v>0</v>
      </c>
      <c r="CL102" s="31">
        <v>0</v>
      </c>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v>0</v>
      </c>
      <c r="EH102" s="31">
        <v>0</v>
      </c>
      <c r="EI102" s="31">
        <v>0</v>
      </c>
      <c r="EJ102" s="31">
        <v>0</v>
      </c>
      <c r="EK102" s="31">
        <v>0</v>
      </c>
      <c r="EL102" s="31">
        <v>0</v>
      </c>
      <c r="EM102" s="31">
        <v>0</v>
      </c>
      <c r="EN102" s="31">
        <v>0</v>
      </c>
      <c r="EO102" s="31">
        <v>0</v>
      </c>
      <c r="EP102" s="31">
        <v>0</v>
      </c>
      <c r="EQ102" s="31"/>
      <c r="ER102" s="31">
        <v>0</v>
      </c>
      <c r="ES102" s="31">
        <v>0</v>
      </c>
      <c r="ET102" s="31">
        <v>0</v>
      </c>
      <c r="EU102" s="31">
        <v>0</v>
      </c>
      <c r="EV102" s="31">
        <v>0</v>
      </c>
      <c r="EW102" s="31">
        <v>0</v>
      </c>
      <c r="EX102" s="31">
        <v>0</v>
      </c>
      <c r="EY102" s="31">
        <v>0</v>
      </c>
      <c r="EZ102" s="31">
        <v>0</v>
      </c>
      <c r="FA102" s="31">
        <v>0</v>
      </c>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v>0</v>
      </c>
      <c r="GW102" s="31">
        <v>0</v>
      </c>
      <c r="GX102" s="31">
        <v>0</v>
      </c>
      <c r="GY102" s="31">
        <v>0</v>
      </c>
      <c r="GZ102" s="31">
        <v>0</v>
      </c>
      <c r="HA102" s="31">
        <v>0</v>
      </c>
      <c r="HB102" s="31">
        <v>0</v>
      </c>
      <c r="HC102" s="31">
        <v>0</v>
      </c>
      <c r="HD102" s="31">
        <v>0</v>
      </c>
      <c r="HE102" s="31">
        <v>0</v>
      </c>
      <c r="HF102" s="31"/>
      <c r="HG102" s="31">
        <v>0</v>
      </c>
      <c r="HH102" s="31">
        <v>0</v>
      </c>
      <c r="HI102" s="31">
        <v>0</v>
      </c>
      <c r="HJ102" s="31">
        <v>0</v>
      </c>
      <c r="HK102" s="31">
        <v>0</v>
      </c>
      <c r="HL102" s="31">
        <v>0</v>
      </c>
      <c r="HM102" s="31">
        <v>0</v>
      </c>
      <c r="HN102" s="31">
        <v>0</v>
      </c>
      <c r="HO102" s="31">
        <v>0</v>
      </c>
      <c r="HP102" s="31">
        <v>0</v>
      </c>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row>
    <row r="103" spans="1:269" x14ac:dyDescent="0.25">
      <c r="A103" s="30" t="s">
        <v>701</v>
      </c>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v>1</v>
      </c>
      <c r="BR103" s="31">
        <v>1</v>
      </c>
      <c r="BS103" s="31">
        <v>357</v>
      </c>
      <c r="BT103" s="31">
        <v>1</v>
      </c>
      <c r="BU103" s="31">
        <v>0</v>
      </c>
      <c r="BV103" s="31">
        <v>0</v>
      </c>
      <c r="BW103" s="31">
        <v>0</v>
      </c>
      <c r="BX103" s="31">
        <v>0</v>
      </c>
      <c r="BY103" s="31">
        <v>1</v>
      </c>
      <c r="BZ103" s="31">
        <v>0</v>
      </c>
      <c r="CA103" s="31">
        <v>0</v>
      </c>
      <c r="CB103" s="31"/>
      <c r="CC103" s="31">
        <v>0</v>
      </c>
      <c r="CD103" s="31">
        <v>0</v>
      </c>
      <c r="CE103" s="31">
        <v>0</v>
      </c>
      <c r="CF103" s="31">
        <v>0</v>
      </c>
      <c r="CG103" s="31">
        <v>0</v>
      </c>
      <c r="CH103" s="31">
        <v>0</v>
      </c>
      <c r="CI103" s="31">
        <v>0</v>
      </c>
      <c r="CJ103" s="31">
        <v>0</v>
      </c>
      <c r="CK103" s="31">
        <v>0</v>
      </c>
      <c r="CL103" s="31">
        <v>0</v>
      </c>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v>1</v>
      </c>
      <c r="EG103" s="31">
        <v>1</v>
      </c>
      <c r="EH103" s="31">
        <v>357</v>
      </c>
      <c r="EI103" s="31">
        <v>1</v>
      </c>
      <c r="EJ103" s="31">
        <v>0</v>
      </c>
      <c r="EK103" s="31">
        <v>0</v>
      </c>
      <c r="EL103" s="31">
        <v>0</v>
      </c>
      <c r="EM103" s="31">
        <v>0</v>
      </c>
      <c r="EN103" s="31">
        <v>1</v>
      </c>
      <c r="EO103" s="31">
        <v>0</v>
      </c>
      <c r="EP103" s="31">
        <v>0</v>
      </c>
      <c r="EQ103" s="31"/>
      <c r="ER103" s="31">
        <v>0</v>
      </c>
      <c r="ES103" s="31">
        <v>0</v>
      </c>
      <c r="ET103" s="31">
        <v>0</v>
      </c>
      <c r="EU103" s="31">
        <v>0</v>
      </c>
      <c r="EV103" s="31">
        <v>0</v>
      </c>
      <c r="EW103" s="31">
        <v>0</v>
      </c>
      <c r="EX103" s="31">
        <v>0</v>
      </c>
      <c r="EY103" s="31">
        <v>0</v>
      </c>
      <c r="EZ103" s="31">
        <v>0</v>
      </c>
      <c r="FA103" s="31">
        <v>0</v>
      </c>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v>2</v>
      </c>
      <c r="GV103" s="31">
        <v>2</v>
      </c>
      <c r="GW103" s="31">
        <v>714</v>
      </c>
      <c r="GX103" s="31">
        <v>2</v>
      </c>
      <c r="GY103" s="31">
        <v>0</v>
      </c>
      <c r="GZ103" s="31">
        <v>0</v>
      </c>
      <c r="HA103" s="31">
        <v>0</v>
      </c>
      <c r="HB103" s="31">
        <v>0</v>
      </c>
      <c r="HC103" s="31">
        <v>2</v>
      </c>
      <c r="HD103" s="31">
        <v>0</v>
      </c>
      <c r="HE103" s="31">
        <v>0</v>
      </c>
      <c r="HF103" s="31"/>
      <c r="HG103" s="31">
        <v>0</v>
      </c>
      <c r="HH103" s="31">
        <v>0</v>
      </c>
      <c r="HI103" s="31">
        <v>0</v>
      </c>
      <c r="HJ103" s="31">
        <v>0</v>
      </c>
      <c r="HK103" s="31">
        <v>0</v>
      </c>
      <c r="HL103" s="31">
        <v>0</v>
      </c>
      <c r="HM103" s="31">
        <v>0</v>
      </c>
      <c r="HN103" s="31">
        <v>0</v>
      </c>
      <c r="HO103" s="31">
        <v>0</v>
      </c>
      <c r="HP103" s="31">
        <v>0</v>
      </c>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row>
    <row r="104" spans="1:269" x14ac:dyDescent="0.25">
      <c r="A104" s="30" t="s">
        <v>703</v>
      </c>
      <c r="B104" s="31">
        <v>1</v>
      </c>
      <c r="C104" s="31">
        <v>1</v>
      </c>
      <c r="D104" s="31">
        <v>185</v>
      </c>
      <c r="E104" s="31">
        <v>0</v>
      </c>
      <c r="F104" s="31">
        <v>0</v>
      </c>
      <c r="G104" s="31">
        <v>0</v>
      </c>
      <c r="H104" s="31">
        <v>0</v>
      </c>
      <c r="I104" s="31">
        <v>0</v>
      </c>
      <c r="J104" s="31">
        <v>0</v>
      </c>
      <c r="K104" s="31">
        <v>0</v>
      </c>
      <c r="L104" s="31">
        <v>0</v>
      </c>
      <c r="M104" s="31"/>
      <c r="N104" s="31">
        <v>0</v>
      </c>
      <c r="O104" s="31">
        <v>0</v>
      </c>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v>1</v>
      </c>
      <c r="BR104" s="31">
        <v>1</v>
      </c>
      <c r="BS104" s="31">
        <v>185</v>
      </c>
      <c r="BT104" s="31">
        <v>1.5</v>
      </c>
      <c r="BU104" s="31">
        <v>0</v>
      </c>
      <c r="BV104" s="31">
        <v>0</v>
      </c>
      <c r="BW104" s="31">
        <v>0</v>
      </c>
      <c r="BX104" s="31">
        <v>0</v>
      </c>
      <c r="BY104" s="31">
        <v>0</v>
      </c>
      <c r="BZ104" s="31">
        <v>0</v>
      </c>
      <c r="CA104" s="31">
        <v>0</v>
      </c>
      <c r="CB104" s="31"/>
      <c r="CC104" s="31">
        <v>1</v>
      </c>
      <c r="CD104" s="31">
        <v>0</v>
      </c>
      <c r="CE104" s="31">
        <v>0</v>
      </c>
      <c r="CF104" s="31">
        <v>0</v>
      </c>
      <c r="CG104" s="31">
        <v>0</v>
      </c>
      <c r="CH104" s="31">
        <v>0</v>
      </c>
      <c r="CI104" s="31">
        <v>1</v>
      </c>
      <c r="CJ104" s="31">
        <v>1</v>
      </c>
      <c r="CK104" s="31">
        <v>0</v>
      </c>
      <c r="CL104" s="31">
        <v>0</v>
      </c>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v>1</v>
      </c>
      <c r="EG104" s="31">
        <v>1</v>
      </c>
      <c r="EH104" s="31">
        <v>185</v>
      </c>
      <c r="EI104" s="31">
        <v>1.5</v>
      </c>
      <c r="EJ104" s="31">
        <v>0</v>
      </c>
      <c r="EK104" s="31">
        <v>0</v>
      </c>
      <c r="EL104" s="31">
        <v>0</v>
      </c>
      <c r="EM104" s="31">
        <v>0</v>
      </c>
      <c r="EN104" s="31">
        <v>0</v>
      </c>
      <c r="EO104" s="31">
        <v>0</v>
      </c>
      <c r="EP104" s="31">
        <v>0</v>
      </c>
      <c r="EQ104" s="31"/>
      <c r="ER104" s="31">
        <v>1</v>
      </c>
      <c r="ES104" s="31">
        <v>0</v>
      </c>
      <c r="ET104" s="31">
        <v>0</v>
      </c>
      <c r="EU104" s="31">
        <v>0</v>
      </c>
      <c r="EV104" s="31">
        <v>0</v>
      </c>
      <c r="EW104" s="31">
        <v>0</v>
      </c>
      <c r="EX104" s="31">
        <v>1</v>
      </c>
      <c r="EY104" s="31">
        <v>1</v>
      </c>
      <c r="EZ104" s="31">
        <v>0</v>
      </c>
      <c r="FA104" s="31">
        <v>0</v>
      </c>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v>3</v>
      </c>
      <c r="GV104" s="31">
        <v>3</v>
      </c>
      <c r="GW104" s="31">
        <v>555</v>
      </c>
      <c r="GX104" s="31">
        <v>3</v>
      </c>
      <c r="GY104" s="31">
        <v>0</v>
      </c>
      <c r="GZ104" s="31">
        <v>0</v>
      </c>
      <c r="HA104" s="31">
        <v>0</v>
      </c>
      <c r="HB104" s="31">
        <v>0</v>
      </c>
      <c r="HC104" s="31">
        <v>0</v>
      </c>
      <c r="HD104" s="31">
        <v>0</v>
      </c>
      <c r="HE104" s="31">
        <v>0</v>
      </c>
      <c r="HF104" s="31"/>
      <c r="HG104" s="31">
        <v>2</v>
      </c>
      <c r="HH104" s="31">
        <v>0</v>
      </c>
      <c r="HI104" s="31">
        <v>0</v>
      </c>
      <c r="HJ104" s="31">
        <v>0</v>
      </c>
      <c r="HK104" s="31">
        <v>0</v>
      </c>
      <c r="HL104" s="31">
        <v>0</v>
      </c>
      <c r="HM104" s="31">
        <v>2</v>
      </c>
      <c r="HN104" s="31">
        <v>2</v>
      </c>
      <c r="HO104" s="31">
        <v>0</v>
      </c>
      <c r="HP104" s="31">
        <v>0</v>
      </c>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row>
    <row r="105" spans="1:269" x14ac:dyDescent="0.25">
      <c r="A105" s="30" t="s">
        <v>705</v>
      </c>
      <c r="B105" s="31">
        <v>1</v>
      </c>
      <c r="C105" s="31">
        <v>1</v>
      </c>
      <c r="D105" s="31">
        <v>21</v>
      </c>
      <c r="E105" s="31">
        <v>2.8</v>
      </c>
      <c r="F105" s="31">
        <v>0</v>
      </c>
      <c r="G105" s="31">
        <v>0</v>
      </c>
      <c r="H105" s="31">
        <v>0</v>
      </c>
      <c r="I105" s="31">
        <v>1</v>
      </c>
      <c r="J105" s="31">
        <v>0</v>
      </c>
      <c r="K105" s="31">
        <v>0</v>
      </c>
      <c r="L105" s="31">
        <v>0</v>
      </c>
      <c r="M105" s="31"/>
      <c r="N105" s="31">
        <v>0</v>
      </c>
      <c r="O105" s="31">
        <v>0</v>
      </c>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v>1</v>
      </c>
      <c r="BR105" s="31">
        <v>1</v>
      </c>
      <c r="BS105" s="31">
        <v>21</v>
      </c>
      <c r="BT105" s="31">
        <v>3.2</v>
      </c>
      <c r="BU105" s="31">
        <v>0</v>
      </c>
      <c r="BV105" s="31">
        <v>0</v>
      </c>
      <c r="BW105" s="31">
        <v>1</v>
      </c>
      <c r="BX105" s="31">
        <v>0</v>
      </c>
      <c r="BY105" s="31">
        <v>0</v>
      </c>
      <c r="BZ105" s="31">
        <v>0</v>
      </c>
      <c r="CA105" s="31">
        <v>0</v>
      </c>
      <c r="CB105" s="31"/>
      <c r="CC105" s="31">
        <v>1</v>
      </c>
      <c r="CD105" s="31">
        <v>0</v>
      </c>
      <c r="CE105" s="31">
        <v>1</v>
      </c>
      <c r="CF105" s="31">
        <v>0</v>
      </c>
      <c r="CG105" s="31">
        <v>0</v>
      </c>
      <c r="CH105" s="31">
        <v>0</v>
      </c>
      <c r="CI105" s="31">
        <v>0</v>
      </c>
      <c r="CJ105" s="31">
        <v>0</v>
      </c>
      <c r="CK105" s="31">
        <v>0</v>
      </c>
      <c r="CL105" s="31">
        <v>0</v>
      </c>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v>1</v>
      </c>
      <c r="EG105" s="31">
        <v>1</v>
      </c>
      <c r="EH105" s="31">
        <v>21</v>
      </c>
      <c r="EI105" s="31">
        <v>3.2</v>
      </c>
      <c r="EJ105" s="31">
        <v>0</v>
      </c>
      <c r="EK105" s="31">
        <v>0</v>
      </c>
      <c r="EL105" s="31">
        <v>1</v>
      </c>
      <c r="EM105" s="31">
        <v>0</v>
      </c>
      <c r="EN105" s="31">
        <v>0</v>
      </c>
      <c r="EO105" s="31">
        <v>0</v>
      </c>
      <c r="EP105" s="31">
        <v>0</v>
      </c>
      <c r="EQ105" s="31"/>
      <c r="ER105" s="31">
        <v>1</v>
      </c>
      <c r="ES105" s="31">
        <v>0</v>
      </c>
      <c r="ET105" s="31">
        <v>1</v>
      </c>
      <c r="EU105" s="31">
        <v>0</v>
      </c>
      <c r="EV105" s="31">
        <v>0</v>
      </c>
      <c r="EW105" s="31">
        <v>0</v>
      </c>
      <c r="EX105" s="31">
        <v>0</v>
      </c>
      <c r="EY105" s="31">
        <v>0</v>
      </c>
      <c r="EZ105" s="31">
        <v>0</v>
      </c>
      <c r="FA105" s="31">
        <v>0</v>
      </c>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v>3</v>
      </c>
      <c r="GV105" s="31">
        <v>3</v>
      </c>
      <c r="GW105" s="31">
        <v>63</v>
      </c>
      <c r="GX105" s="31">
        <v>9.1999999999999993</v>
      </c>
      <c r="GY105" s="31">
        <v>0</v>
      </c>
      <c r="GZ105" s="31">
        <v>0</v>
      </c>
      <c r="HA105" s="31">
        <v>2</v>
      </c>
      <c r="HB105" s="31">
        <v>1</v>
      </c>
      <c r="HC105" s="31">
        <v>0</v>
      </c>
      <c r="HD105" s="31">
        <v>0</v>
      </c>
      <c r="HE105" s="31">
        <v>0</v>
      </c>
      <c r="HF105" s="31"/>
      <c r="HG105" s="31">
        <v>2</v>
      </c>
      <c r="HH105" s="31">
        <v>0</v>
      </c>
      <c r="HI105" s="31">
        <v>2</v>
      </c>
      <c r="HJ105" s="31">
        <v>0</v>
      </c>
      <c r="HK105" s="31">
        <v>0</v>
      </c>
      <c r="HL105" s="31">
        <v>0</v>
      </c>
      <c r="HM105" s="31">
        <v>0</v>
      </c>
      <c r="HN105" s="31">
        <v>0</v>
      </c>
      <c r="HO105" s="31">
        <v>0</v>
      </c>
      <c r="HP105" s="31">
        <v>0</v>
      </c>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row>
    <row r="106" spans="1:269" x14ac:dyDescent="0.25">
      <c r="A106" s="30" t="s">
        <v>707</v>
      </c>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v>0</v>
      </c>
      <c r="EH106" s="31">
        <v>400</v>
      </c>
      <c r="EI106" s="31">
        <v>1</v>
      </c>
      <c r="EJ106" s="31">
        <v>0</v>
      </c>
      <c r="EK106" s="31">
        <v>0</v>
      </c>
      <c r="EL106" s="31">
        <v>0</v>
      </c>
      <c r="EM106" s="31">
        <v>0</v>
      </c>
      <c r="EN106" s="31">
        <v>1</v>
      </c>
      <c r="EO106" s="31">
        <v>0</v>
      </c>
      <c r="EP106" s="31">
        <v>0</v>
      </c>
      <c r="EQ106" s="31"/>
      <c r="ER106" s="31">
        <v>0</v>
      </c>
      <c r="ES106" s="31">
        <v>0</v>
      </c>
      <c r="ET106" s="31">
        <v>0</v>
      </c>
      <c r="EU106" s="31">
        <v>0</v>
      </c>
      <c r="EV106" s="31">
        <v>0</v>
      </c>
      <c r="EW106" s="31">
        <v>0</v>
      </c>
      <c r="EX106" s="31">
        <v>0</v>
      </c>
      <c r="EY106" s="31">
        <v>0</v>
      </c>
      <c r="EZ106" s="31">
        <v>0</v>
      </c>
      <c r="FA106" s="31">
        <v>0</v>
      </c>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v>0</v>
      </c>
      <c r="GW106" s="31">
        <v>400</v>
      </c>
      <c r="GX106" s="31">
        <v>1</v>
      </c>
      <c r="GY106" s="31">
        <v>0</v>
      </c>
      <c r="GZ106" s="31">
        <v>0</v>
      </c>
      <c r="HA106" s="31">
        <v>0</v>
      </c>
      <c r="HB106" s="31">
        <v>0</v>
      </c>
      <c r="HC106" s="31">
        <v>1</v>
      </c>
      <c r="HD106" s="31">
        <v>0</v>
      </c>
      <c r="HE106" s="31">
        <v>0</v>
      </c>
      <c r="HF106" s="31"/>
      <c r="HG106" s="31">
        <v>0</v>
      </c>
      <c r="HH106" s="31">
        <v>0</v>
      </c>
      <c r="HI106" s="31">
        <v>0</v>
      </c>
      <c r="HJ106" s="31">
        <v>0</v>
      </c>
      <c r="HK106" s="31">
        <v>0</v>
      </c>
      <c r="HL106" s="31">
        <v>0</v>
      </c>
      <c r="HM106" s="31">
        <v>0</v>
      </c>
      <c r="HN106" s="31">
        <v>0</v>
      </c>
      <c r="HO106" s="31">
        <v>0</v>
      </c>
      <c r="HP106" s="31">
        <v>0</v>
      </c>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row>
    <row r="107" spans="1:269" x14ac:dyDescent="0.25">
      <c r="A107" s="30" t="s">
        <v>709</v>
      </c>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v>0</v>
      </c>
      <c r="BS107" s="31">
        <v>67</v>
      </c>
      <c r="BT107" s="31">
        <v>0</v>
      </c>
      <c r="BU107" s="31">
        <v>0</v>
      </c>
      <c r="BV107" s="31">
        <v>0</v>
      </c>
      <c r="BW107" s="31">
        <v>0</v>
      </c>
      <c r="BX107" s="31">
        <v>0</v>
      </c>
      <c r="BY107" s="31">
        <v>0</v>
      </c>
      <c r="BZ107" s="31">
        <v>0</v>
      </c>
      <c r="CA107" s="31">
        <v>0</v>
      </c>
      <c r="CB107" s="31"/>
      <c r="CC107" s="31">
        <v>0</v>
      </c>
      <c r="CD107" s="31">
        <v>0</v>
      </c>
      <c r="CE107" s="31">
        <v>0</v>
      </c>
      <c r="CF107" s="31">
        <v>0</v>
      </c>
      <c r="CG107" s="31">
        <v>0</v>
      </c>
      <c r="CH107" s="31">
        <v>0</v>
      </c>
      <c r="CI107" s="31">
        <v>0</v>
      </c>
      <c r="CJ107" s="31">
        <v>0</v>
      </c>
      <c r="CK107" s="31">
        <v>0</v>
      </c>
      <c r="CL107" s="31">
        <v>0</v>
      </c>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v>0</v>
      </c>
      <c r="EH107" s="31">
        <v>67</v>
      </c>
      <c r="EI107" s="31">
        <v>0</v>
      </c>
      <c r="EJ107" s="31">
        <v>0</v>
      </c>
      <c r="EK107" s="31">
        <v>0</v>
      </c>
      <c r="EL107" s="31">
        <v>0</v>
      </c>
      <c r="EM107" s="31">
        <v>0</v>
      </c>
      <c r="EN107" s="31">
        <v>0</v>
      </c>
      <c r="EO107" s="31">
        <v>0</v>
      </c>
      <c r="EP107" s="31">
        <v>0</v>
      </c>
      <c r="EQ107" s="31"/>
      <c r="ER107" s="31">
        <v>0</v>
      </c>
      <c r="ES107" s="31">
        <v>0</v>
      </c>
      <c r="ET107" s="31">
        <v>0</v>
      </c>
      <c r="EU107" s="31">
        <v>0</v>
      </c>
      <c r="EV107" s="31">
        <v>0</v>
      </c>
      <c r="EW107" s="31">
        <v>0</v>
      </c>
      <c r="EX107" s="31">
        <v>0</v>
      </c>
      <c r="EY107" s="31">
        <v>0</v>
      </c>
      <c r="EZ107" s="31">
        <v>0</v>
      </c>
      <c r="FA107" s="31">
        <v>0</v>
      </c>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v>0</v>
      </c>
      <c r="GW107" s="31">
        <v>134</v>
      </c>
      <c r="GX107" s="31">
        <v>0</v>
      </c>
      <c r="GY107" s="31">
        <v>0</v>
      </c>
      <c r="GZ107" s="31">
        <v>0</v>
      </c>
      <c r="HA107" s="31">
        <v>0</v>
      </c>
      <c r="HB107" s="31">
        <v>0</v>
      </c>
      <c r="HC107" s="31">
        <v>0</v>
      </c>
      <c r="HD107" s="31">
        <v>0</v>
      </c>
      <c r="HE107" s="31">
        <v>0</v>
      </c>
      <c r="HF107" s="31"/>
      <c r="HG107" s="31">
        <v>0</v>
      </c>
      <c r="HH107" s="31">
        <v>0</v>
      </c>
      <c r="HI107" s="31">
        <v>0</v>
      </c>
      <c r="HJ107" s="31">
        <v>0</v>
      </c>
      <c r="HK107" s="31">
        <v>0</v>
      </c>
      <c r="HL107" s="31">
        <v>0</v>
      </c>
      <c r="HM107" s="31">
        <v>0</v>
      </c>
      <c r="HN107" s="31">
        <v>0</v>
      </c>
      <c r="HO107" s="31">
        <v>0</v>
      </c>
      <c r="HP107" s="31">
        <v>0</v>
      </c>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row>
    <row r="108" spans="1:269" x14ac:dyDescent="0.25">
      <c r="A108" s="30" t="s">
        <v>710</v>
      </c>
      <c r="B108" s="31">
        <v>1</v>
      </c>
      <c r="C108" s="31">
        <v>1</v>
      </c>
      <c r="D108" s="31">
        <v>23</v>
      </c>
      <c r="E108" s="31">
        <v>3.7</v>
      </c>
      <c r="F108" s="31">
        <v>0</v>
      </c>
      <c r="G108" s="31">
        <v>1</v>
      </c>
      <c r="H108" s="31">
        <v>1</v>
      </c>
      <c r="I108" s="31">
        <v>0</v>
      </c>
      <c r="J108" s="31">
        <v>0</v>
      </c>
      <c r="K108" s="31">
        <v>0</v>
      </c>
      <c r="L108" s="31">
        <v>0</v>
      </c>
      <c r="M108" s="31"/>
      <c r="N108" s="31">
        <v>1</v>
      </c>
      <c r="O108" s="31">
        <v>0</v>
      </c>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v>1</v>
      </c>
      <c r="BR108" s="31">
        <v>1</v>
      </c>
      <c r="BS108" s="31">
        <v>23</v>
      </c>
      <c r="BT108" s="31">
        <v>4.7</v>
      </c>
      <c r="BU108" s="31">
        <v>0</v>
      </c>
      <c r="BV108" s="31">
        <v>1</v>
      </c>
      <c r="BW108" s="31">
        <v>1</v>
      </c>
      <c r="BX108" s="31">
        <v>0</v>
      </c>
      <c r="BY108" s="31">
        <v>0</v>
      </c>
      <c r="BZ108" s="31">
        <v>0</v>
      </c>
      <c r="CA108" s="31">
        <v>0</v>
      </c>
      <c r="CB108" s="31"/>
      <c r="CC108" s="31">
        <v>1</v>
      </c>
      <c r="CD108" s="31">
        <v>0</v>
      </c>
      <c r="CE108" s="31">
        <v>1</v>
      </c>
      <c r="CF108" s="31">
        <v>0</v>
      </c>
      <c r="CG108" s="31">
        <v>0</v>
      </c>
      <c r="CH108" s="31">
        <v>0</v>
      </c>
      <c r="CI108" s="31">
        <v>0</v>
      </c>
      <c r="CJ108" s="31">
        <v>0</v>
      </c>
      <c r="CK108" s="31">
        <v>0</v>
      </c>
      <c r="CL108" s="31">
        <v>0</v>
      </c>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v>1</v>
      </c>
      <c r="EG108" s="31">
        <v>1</v>
      </c>
      <c r="EH108" s="31">
        <v>23</v>
      </c>
      <c r="EI108" s="31">
        <v>4.7</v>
      </c>
      <c r="EJ108" s="31">
        <v>0</v>
      </c>
      <c r="EK108" s="31">
        <v>1</v>
      </c>
      <c r="EL108" s="31">
        <v>1</v>
      </c>
      <c r="EM108" s="31">
        <v>0</v>
      </c>
      <c r="EN108" s="31">
        <v>0</v>
      </c>
      <c r="EO108" s="31">
        <v>0</v>
      </c>
      <c r="EP108" s="31">
        <v>0</v>
      </c>
      <c r="EQ108" s="31"/>
      <c r="ER108" s="31">
        <v>1</v>
      </c>
      <c r="ES108" s="31">
        <v>0</v>
      </c>
      <c r="ET108" s="31">
        <v>1</v>
      </c>
      <c r="EU108" s="31">
        <v>0</v>
      </c>
      <c r="EV108" s="31">
        <v>0</v>
      </c>
      <c r="EW108" s="31">
        <v>0</v>
      </c>
      <c r="EX108" s="31">
        <v>0</v>
      </c>
      <c r="EY108" s="31">
        <v>0</v>
      </c>
      <c r="EZ108" s="31">
        <v>0</v>
      </c>
      <c r="FA108" s="31">
        <v>0</v>
      </c>
      <c r="FB108" s="31"/>
      <c r="FC108" s="31"/>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v>3</v>
      </c>
      <c r="GV108" s="31">
        <v>3</v>
      </c>
      <c r="GW108" s="31">
        <v>69</v>
      </c>
      <c r="GX108" s="31">
        <v>13.100000000000001</v>
      </c>
      <c r="GY108" s="31">
        <v>0</v>
      </c>
      <c r="GZ108" s="31">
        <v>3</v>
      </c>
      <c r="HA108" s="31">
        <v>3</v>
      </c>
      <c r="HB108" s="31">
        <v>0</v>
      </c>
      <c r="HC108" s="31">
        <v>0</v>
      </c>
      <c r="HD108" s="31">
        <v>0</v>
      </c>
      <c r="HE108" s="31">
        <v>0</v>
      </c>
      <c r="HF108" s="31"/>
      <c r="HG108" s="31">
        <v>3</v>
      </c>
      <c r="HH108" s="31">
        <v>0</v>
      </c>
      <c r="HI108" s="31">
        <v>2</v>
      </c>
      <c r="HJ108" s="31">
        <v>0</v>
      </c>
      <c r="HK108" s="31">
        <v>0</v>
      </c>
      <c r="HL108" s="31">
        <v>0</v>
      </c>
      <c r="HM108" s="31">
        <v>0</v>
      </c>
      <c r="HN108" s="31">
        <v>0</v>
      </c>
      <c r="HO108" s="31">
        <v>0</v>
      </c>
      <c r="HP108" s="31">
        <v>0</v>
      </c>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row>
    <row r="109" spans="1:269" x14ac:dyDescent="0.25">
      <c r="A109" s="30" t="s">
        <v>711</v>
      </c>
      <c r="B109" s="31">
        <v>1</v>
      </c>
      <c r="C109" s="31">
        <v>1</v>
      </c>
      <c r="D109" s="31">
        <v>130</v>
      </c>
      <c r="E109" s="31">
        <v>0</v>
      </c>
      <c r="F109" s="31">
        <v>0</v>
      </c>
      <c r="G109" s="31">
        <v>0</v>
      </c>
      <c r="H109" s="31">
        <v>0</v>
      </c>
      <c r="I109" s="31">
        <v>0</v>
      </c>
      <c r="J109" s="31">
        <v>0</v>
      </c>
      <c r="K109" s="31">
        <v>0</v>
      </c>
      <c r="L109" s="31">
        <v>0</v>
      </c>
      <c r="M109" s="31">
        <v>0</v>
      </c>
      <c r="N109" s="31">
        <v>1</v>
      </c>
      <c r="O109" s="31">
        <v>0</v>
      </c>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v>1</v>
      </c>
      <c r="BR109" s="31">
        <v>1</v>
      </c>
      <c r="BS109" s="31">
        <v>130</v>
      </c>
      <c r="BT109" s="31">
        <v>3.2</v>
      </c>
      <c r="BU109" s="31">
        <v>0</v>
      </c>
      <c r="BV109" s="31">
        <v>0</v>
      </c>
      <c r="BW109" s="31">
        <v>0</v>
      </c>
      <c r="BX109" s="31">
        <v>0</v>
      </c>
      <c r="BY109" s="31">
        <v>0</v>
      </c>
      <c r="BZ109" s="31">
        <v>0</v>
      </c>
      <c r="CA109" s="31">
        <v>0</v>
      </c>
      <c r="CB109" s="31">
        <v>0</v>
      </c>
      <c r="CC109" s="31">
        <v>1</v>
      </c>
      <c r="CD109" s="31">
        <v>1</v>
      </c>
      <c r="CE109" s="31">
        <v>1</v>
      </c>
      <c r="CF109" s="31">
        <v>0</v>
      </c>
      <c r="CG109" s="31">
        <v>0</v>
      </c>
      <c r="CH109" s="31">
        <v>1</v>
      </c>
      <c r="CI109" s="31">
        <v>0</v>
      </c>
      <c r="CJ109" s="31">
        <v>1</v>
      </c>
      <c r="CK109" s="31">
        <v>0</v>
      </c>
      <c r="CL109" s="31">
        <v>0</v>
      </c>
      <c r="CM109" s="31">
        <v>0</v>
      </c>
      <c r="CN109" s="31">
        <v>0</v>
      </c>
      <c r="CO109" s="31">
        <v>0</v>
      </c>
      <c r="CP109" s="31">
        <v>1</v>
      </c>
      <c r="CQ109" s="31">
        <v>0</v>
      </c>
      <c r="CR109" s="31">
        <v>1</v>
      </c>
      <c r="CS109" s="31">
        <v>7</v>
      </c>
      <c r="CT109" s="31">
        <v>8</v>
      </c>
      <c r="CU109" s="31"/>
      <c r="CV109" s="31">
        <v>1</v>
      </c>
      <c r="CW109" s="31">
        <v>0</v>
      </c>
      <c r="CX109" s="31">
        <v>1</v>
      </c>
      <c r="CY109" s="31">
        <v>0</v>
      </c>
      <c r="CZ109" s="31">
        <v>0</v>
      </c>
      <c r="DA109" s="31">
        <v>0</v>
      </c>
      <c r="DB109" s="31">
        <v>0</v>
      </c>
      <c r="DC109" s="31">
        <v>0</v>
      </c>
      <c r="DD109" s="31">
        <v>0</v>
      </c>
      <c r="DE109" s="31">
        <v>1</v>
      </c>
      <c r="DF109" s="31">
        <v>0</v>
      </c>
      <c r="DG109" s="31">
        <v>9</v>
      </c>
      <c r="DH109" s="31"/>
      <c r="DI109" s="31"/>
      <c r="DJ109" s="31">
        <v>9</v>
      </c>
      <c r="DK109" s="31">
        <v>5</v>
      </c>
      <c r="DL109" s="31">
        <v>0</v>
      </c>
      <c r="DM109" s="31">
        <v>0</v>
      </c>
      <c r="DN109" s="31">
        <v>1</v>
      </c>
      <c r="DO109" s="31"/>
      <c r="DP109" s="31"/>
      <c r="DQ109" s="31"/>
      <c r="DR109" s="31"/>
      <c r="DS109" s="31"/>
      <c r="DT109" s="31"/>
      <c r="DU109" s="31"/>
      <c r="DV109" s="31">
        <v>3</v>
      </c>
      <c r="DW109" s="31">
        <v>3</v>
      </c>
      <c r="DX109" s="31">
        <v>3</v>
      </c>
      <c r="DY109" s="31">
        <v>4</v>
      </c>
      <c r="DZ109" s="31">
        <v>5</v>
      </c>
      <c r="EA109" s="31"/>
      <c r="EB109" s="31"/>
      <c r="EC109" s="31"/>
      <c r="ED109" s="31">
        <v>8</v>
      </c>
      <c r="EE109" s="31">
        <v>9</v>
      </c>
      <c r="EF109" s="31">
        <v>1</v>
      </c>
      <c r="EG109" s="31">
        <v>1</v>
      </c>
      <c r="EH109" s="31">
        <v>130</v>
      </c>
      <c r="EI109" s="31">
        <v>3.2</v>
      </c>
      <c r="EJ109" s="31">
        <v>0</v>
      </c>
      <c r="EK109" s="31">
        <v>0</v>
      </c>
      <c r="EL109" s="31">
        <v>0</v>
      </c>
      <c r="EM109" s="31">
        <v>0</v>
      </c>
      <c r="EN109" s="31">
        <v>0</v>
      </c>
      <c r="EO109" s="31">
        <v>0</v>
      </c>
      <c r="EP109" s="31">
        <v>0</v>
      </c>
      <c r="EQ109" s="31">
        <v>0</v>
      </c>
      <c r="ER109" s="31">
        <v>1</v>
      </c>
      <c r="ES109" s="31">
        <v>1</v>
      </c>
      <c r="ET109" s="31">
        <v>1</v>
      </c>
      <c r="EU109" s="31">
        <v>0</v>
      </c>
      <c r="EV109" s="31">
        <v>0</v>
      </c>
      <c r="EW109" s="31">
        <v>1</v>
      </c>
      <c r="EX109" s="31">
        <v>0</v>
      </c>
      <c r="EY109" s="31">
        <v>1</v>
      </c>
      <c r="EZ109" s="31">
        <v>0</v>
      </c>
      <c r="FA109" s="31">
        <v>0</v>
      </c>
      <c r="FB109" s="31">
        <v>1</v>
      </c>
      <c r="FC109" s="31">
        <v>0</v>
      </c>
      <c r="FD109" s="31">
        <v>0</v>
      </c>
      <c r="FE109" s="31">
        <v>0</v>
      </c>
      <c r="FF109" s="31">
        <v>0</v>
      </c>
      <c r="FG109" s="31">
        <v>0</v>
      </c>
      <c r="FH109" s="31">
        <v>2</v>
      </c>
      <c r="FI109" s="31">
        <v>3</v>
      </c>
      <c r="FJ109" s="31"/>
      <c r="FK109" s="31"/>
      <c r="FL109" s="31"/>
      <c r="FM109" s="31"/>
      <c r="FN109" s="31"/>
      <c r="FO109" s="31"/>
      <c r="FP109" s="31"/>
      <c r="FQ109" s="31"/>
      <c r="FR109" s="31"/>
      <c r="FS109" s="31"/>
      <c r="FT109" s="31"/>
      <c r="FU109" s="31"/>
      <c r="FV109" s="31">
        <v>3</v>
      </c>
      <c r="FW109" s="31"/>
      <c r="FX109" s="31"/>
      <c r="FY109" s="31">
        <v>3</v>
      </c>
      <c r="FZ109" s="31">
        <v>2</v>
      </c>
      <c r="GA109" s="31">
        <v>0</v>
      </c>
      <c r="GB109" s="31">
        <v>0</v>
      </c>
      <c r="GC109" s="31">
        <v>3</v>
      </c>
      <c r="GD109" s="31"/>
      <c r="GE109" s="31"/>
      <c r="GF109" s="31"/>
      <c r="GG109" s="31"/>
      <c r="GH109" s="31"/>
      <c r="GI109" s="31"/>
      <c r="GJ109" s="31"/>
      <c r="GK109" s="31"/>
      <c r="GL109" s="31">
        <v>2</v>
      </c>
      <c r="GM109" s="31">
        <v>1</v>
      </c>
      <c r="GN109" s="31"/>
      <c r="GO109" s="31">
        <v>3</v>
      </c>
      <c r="GP109" s="31"/>
      <c r="GQ109" s="31"/>
      <c r="GR109" s="31"/>
      <c r="GS109" s="31">
        <v>3</v>
      </c>
      <c r="GT109" s="31">
        <v>3</v>
      </c>
      <c r="GU109" s="31">
        <v>3</v>
      </c>
      <c r="GV109" s="31">
        <v>3</v>
      </c>
      <c r="GW109" s="31">
        <v>390</v>
      </c>
      <c r="GX109" s="31">
        <v>6.4</v>
      </c>
      <c r="GY109" s="31">
        <v>0</v>
      </c>
      <c r="GZ109" s="31">
        <v>0</v>
      </c>
      <c r="HA109" s="31">
        <v>0</v>
      </c>
      <c r="HB109" s="31">
        <v>0</v>
      </c>
      <c r="HC109" s="31">
        <v>0</v>
      </c>
      <c r="HD109" s="31">
        <v>0</v>
      </c>
      <c r="HE109" s="31">
        <v>0</v>
      </c>
      <c r="HF109" s="31">
        <v>0</v>
      </c>
      <c r="HG109" s="31">
        <v>3</v>
      </c>
      <c r="HH109" s="31">
        <v>2</v>
      </c>
      <c r="HI109" s="31">
        <v>2</v>
      </c>
      <c r="HJ109" s="31">
        <v>0</v>
      </c>
      <c r="HK109" s="31">
        <v>0</v>
      </c>
      <c r="HL109" s="31">
        <v>2</v>
      </c>
      <c r="HM109" s="31">
        <v>0</v>
      </c>
      <c r="HN109" s="31">
        <v>2</v>
      </c>
      <c r="HO109" s="31">
        <v>0</v>
      </c>
      <c r="HP109" s="31">
        <v>0</v>
      </c>
      <c r="HQ109" s="31">
        <v>1</v>
      </c>
      <c r="HR109" s="31">
        <v>0</v>
      </c>
      <c r="HS109" s="31">
        <v>0</v>
      </c>
      <c r="HT109" s="31">
        <v>1</v>
      </c>
      <c r="HU109" s="31">
        <v>0</v>
      </c>
      <c r="HV109" s="31">
        <v>1</v>
      </c>
      <c r="HW109" s="31">
        <v>9</v>
      </c>
      <c r="HX109" s="31">
        <v>11</v>
      </c>
      <c r="HY109" s="31"/>
      <c r="HZ109" s="31">
        <v>1</v>
      </c>
      <c r="IA109" s="31">
        <v>0</v>
      </c>
      <c r="IB109" s="31">
        <v>1</v>
      </c>
      <c r="IC109" s="31">
        <v>0</v>
      </c>
      <c r="ID109" s="31">
        <v>0</v>
      </c>
      <c r="IE109" s="31">
        <v>0</v>
      </c>
      <c r="IF109" s="31">
        <v>0</v>
      </c>
      <c r="IG109" s="31">
        <v>0</v>
      </c>
      <c r="IH109" s="31">
        <v>0</v>
      </c>
      <c r="II109" s="31">
        <v>1</v>
      </c>
      <c r="IJ109" s="31">
        <v>0</v>
      </c>
      <c r="IK109" s="31">
        <v>12</v>
      </c>
      <c r="IL109" s="31"/>
      <c r="IM109" s="31"/>
      <c r="IN109" s="31">
        <v>12</v>
      </c>
      <c r="IO109" s="31">
        <v>7</v>
      </c>
      <c r="IP109" s="31">
        <v>0</v>
      </c>
      <c r="IQ109" s="31">
        <v>0</v>
      </c>
      <c r="IR109" s="31">
        <v>4</v>
      </c>
      <c r="IS109" s="31"/>
      <c r="IT109" s="31"/>
      <c r="IU109" s="31"/>
      <c r="IV109" s="31"/>
      <c r="IW109" s="31"/>
      <c r="IX109" s="31"/>
      <c r="IY109" s="31"/>
      <c r="IZ109" s="31">
        <v>3</v>
      </c>
      <c r="JA109" s="31">
        <v>5</v>
      </c>
      <c r="JB109" s="31">
        <v>4</v>
      </c>
      <c r="JC109" s="31">
        <v>4</v>
      </c>
      <c r="JD109" s="31">
        <v>8</v>
      </c>
      <c r="JE109" s="31"/>
      <c r="JF109" s="31"/>
      <c r="JG109" s="31"/>
      <c r="JH109" s="31">
        <v>11</v>
      </c>
      <c r="JI109" s="31">
        <v>12</v>
      </c>
    </row>
    <row r="110" spans="1:269" x14ac:dyDescent="0.25">
      <c r="A110" s="30" t="s">
        <v>713</v>
      </c>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v>1</v>
      </c>
      <c r="EG110" s="31">
        <v>1</v>
      </c>
      <c r="EH110" s="31">
        <v>30</v>
      </c>
      <c r="EI110" s="31">
        <v>0</v>
      </c>
      <c r="EJ110" s="31">
        <v>0</v>
      </c>
      <c r="EK110" s="31">
        <v>0</v>
      </c>
      <c r="EL110" s="31">
        <v>0</v>
      </c>
      <c r="EM110" s="31">
        <v>0</v>
      </c>
      <c r="EN110" s="31">
        <v>0</v>
      </c>
      <c r="EO110" s="31">
        <v>0</v>
      </c>
      <c r="EP110" s="31">
        <v>0</v>
      </c>
      <c r="EQ110" s="31"/>
      <c r="ER110" s="31">
        <v>0</v>
      </c>
      <c r="ES110" s="31">
        <v>0</v>
      </c>
      <c r="ET110" s="31">
        <v>0</v>
      </c>
      <c r="EU110" s="31">
        <v>0</v>
      </c>
      <c r="EV110" s="31">
        <v>0</v>
      </c>
      <c r="EW110" s="31">
        <v>0</v>
      </c>
      <c r="EX110" s="31">
        <v>0</v>
      </c>
      <c r="EY110" s="31">
        <v>0</v>
      </c>
      <c r="EZ110" s="31">
        <v>0</v>
      </c>
      <c r="FA110" s="31">
        <v>0</v>
      </c>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v>1</v>
      </c>
      <c r="GV110" s="31">
        <v>1</v>
      </c>
      <c r="GW110" s="31">
        <v>30</v>
      </c>
      <c r="GX110" s="31">
        <v>0</v>
      </c>
      <c r="GY110" s="31">
        <v>0</v>
      </c>
      <c r="GZ110" s="31">
        <v>0</v>
      </c>
      <c r="HA110" s="31">
        <v>0</v>
      </c>
      <c r="HB110" s="31">
        <v>0</v>
      </c>
      <c r="HC110" s="31">
        <v>0</v>
      </c>
      <c r="HD110" s="31">
        <v>0</v>
      </c>
      <c r="HE110" s="31">
        <v>0</v>
      </c>
      <c r="HF110" s="31"/>
      <c r="HG110" s="31">
        <v>0</v>
      </c>
      <c r="HH110" s="31">
        <v>0</v>
      </c>
      <c r="HI110" s="31">
        <v>0</v>
      </c>
      <c r="HJ110" s="31">
        <v>0</v>
      </c>
      <c r="HK110" s="31">
        <v>0</v>
      </c>
      <c r="HL110" s="31">
        <v>0</v>
      </c>
      <c r="HM110" s="31">
        <v>0</v>
      </c>
      <c r="HN110" s="31">
        <v>0</v>
      </c>
      <c r="HO110" s="31">
        <v>0</v>
      </c>
      <c r="HP110" s="31">
        <v>0</v>
      </c>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row>
    <row r="111" spans="1:269" x14ac:dyDescent="0.25">
      <c r="A111" s="30" t="s">
        <v>714</v>
      </c>
      <c r="B111" s="31">
        <v>1</v>
      </c>
      <c r="C111" s="31">
        <v>1</v>
      </c>
      <c r="D111" s="31">
        <v>17</v>
      </c>
      <c r="E111" s="31">
        <v>1</v>
      </c>
      <c r="F111" s="31">
        <v>1</v>
      </c>
      <c r="G111" s="31">
        <v>0</v>
      </c>
      <c r="H111" s="31">
        <v>0</v>
      </c>
      <c r="I111" s="31">
        <v>0</v>
      </c>
      <c r="J111" s="31">
        <v>0</v>
      </c>
      <c r="K111" s="31">
        <v>0</v>
      </c>
      <c r="L111" s="31">
        <v>0</v>
      </c>
      <c r="M111" s="31"/>
      <c r="N111" s="31">
        <v>1</v>
      </c>
      <c r="O111" s="31">
        <v>0</v>
      </c>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v>1</v>
      </c>
      <c r="BR111" s="31">
        <v>1</v>
      </c>
      <c r="BS111" s="31">
        <v>17</v>
      </c>
      <c r="BT111" s="31">
        <v>1.5</v>
      </c>
      <c r="BU111" s="31">
        <v>1</v>
      </c>
      <c r="BV111" s="31">
        <v>0</v>
      </c>
      <c r="BW111" s="31">
        <v>0</v>
      </c>
      <c r="BX111" s="31">
        <v>0</v>
      </c>
      <c r="BY111" s="31">
        <v>0</v>
      </c>
      <c r="BZ111" s="31">
        <v>0</v>
      </c>
      <c r="CA111" s="31">
        <v>0</v>
      </c>
      <c r="CB111" s="31"/>
      <c r="CC111" s="31">
        <v>1</v>
      </c>
      <c r="CD111" s="31">
        <v>0</v>
      </c>
      <c r="CE111" s="31">
        <v>0</v>
      </c>
      <c r="CF111" s="31">
        <v>0</v>
      </c>
      <c r="CG111" s="31">
        <v>0</v>
      </c>
      <c r="CH111" s="31">
        <v>0</v>
      </c>
      <c r="CI111" s="31">
        <v>0</v>
      </c>
      <c r="CJ111" s="31">
        <v>0</v>
      </c>
      <c r="CK111" s="31">
        <v>0</v>
      </c>
      <c r="CL111" s="31">
        <v>0</v>
      </c>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v>1</v>
      </c>
      <c r="EG111" s="31">
        <v>1</v>
      </c>
      <c r="EH111" s="31">
        <v>17</v>
      </c>
      <c r="EI111" s="31">
        <v>1.5</v>
      </c>
      <c r="EJ111" s="31">
        <v>1</v>
      </c>
      <c r="EK111" s="31">
        <v>0</v>
      </c>
      <c r="EL111" s="31">
        <v>0</v>
      </c>
      <c r="EM111" s="31">
        <v>0</v>
      </c>
      <c r="EN111" s="31">
        <v>0</v>
      </c>
      <c r="EO111" s="31">
        <v>0</v>
      </c>
      <c r="EP111" s="31">
        <v>0</v>
      </c>
      <c r="EQ111" s="31"/>
      <c r="ER111" s="31">
        <v>1</v>
      </c>
      <c r="ES111" s="31">
        <v>0</v>
      </c>
      <c r="ET111" s="31">
        <v>0</v>
      </c>
      <c r="EU111" s="31">
        <v>0</v>
      </c>
      <c r="EV111" s="31">
        <v>0</v>
      </c>
      <c r="EW111" s="31">
        <v>0</v>
      </c>
      <c r="EX111" s="31">
        <v>0</v>
      </c>
      <c r="EY111" s="31">
        <v>0</v>
      </c>
      <c r="EZ111" s="31">
        <v>0</v>
      </c>
      <c r="FA111" s="31">
        <v>0</v>
      </c>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v>3</v>
      </c>
      <c r="GV111" s="31">
        <v>3</v>
      </c>
      <c r="GW111" s="31">
        <v>51</v>
      </c>
      <c r="GX111" s="31">
        <v>4</v>
      </c>
      <c r="GY111" s="31">
        <v>3</v>
      </c>
      <c r="GZ111" s="31">
        <v>0</v>
      </c>
      <c r="HA111" s="31">
        <v>0</v>
      </c>
      <c r="HB111" s="31">
        <v>0</v>
      </c>
      <c r="HC111" s="31">
        <v>0</v>
      </c>
      <c r="HD111" s="31">
        <v>0</v>
      </c>
      <c r="HE111" s="31">
        <v>0</v>
      </c>
      <c r="HF111" s="31"/>
      <c r="HG111" s="31">
        <v>3</v>
      </c>
      <c r="HH111" s="31">
        <v>0</v>
      </c>
      <c r="HI111" s="31">
        <v>0</v>
      </c>
      <c r="HJ111" s="31">
        <v>0</v>
      </c>
      <c r="HK111" s="31">
        <v>0</v>
      </c>
      <c r="HL111" s="31">
        <v>0</v>
      </c>
      <c r="HM111" s="31">
        <v>0</v>
      </c>
      <c r="HN111" s="31">
        <v>0</v>
      </c>
      <c r="HO111" s="31">
        <v>0</v>
      </c>
      <c r="HP111" s="31">
        <v>0</v>
      </c>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row>
    <row r="112" spans="1:269" x14ac:dyDescent="0.25">
      <c r="A112" s="30" t="s">
        <v>715</v>
      </c>
      <c r="B112" s="31">
        <v>1</v>
      </c>
      <c r="C112" s="31">
        <v>1</v>
      </c>
      <c r="D112" s="31">
        <v>58</v>
      </c>
      <c r="E112" s="31">
        <v>2.7</v>
      </c>
      <c r="F112" s="31">
        <v>0</v>
      </c>
      <c r="G112" s="31">
        <v>0</v>
      </c>
      <c r="H112" s="31">
        <v>1</v>
      </c>
      <c r="I112" s="31">
        <v>0</v>
      </c>
      <c r="J112" s="31">
        <v>0</v>
      </c>
      <c r="K112" s="31">
        <v>1</v>
      </c>
      <c r="L112" s="31">
        <v>0</v>
      </c>
      <c r="M112" s="31"/>
      <c r="N112" s="31">
        <v>1</v>
      </c>
      <c r="O112" s="31">
        <v>0</v>
      </c>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v>1</v>
      </c>
      <c r="BR112" s="31">
        <v>1</v>
      </c>
      <c r="BS112" s="31">
        <v>58</v>
      </c>
      <c r="BT112" s="31">
        <v>2.7</v>
      </c>
      <c r="BU112" s="31">
        <v>0</v>
      </c>
      <c r="BV112" s="31">
        <v>0</v>
      </c>
      <c r="BW112" s="31">
        <v>1</v>
      </c>
      <c r="BX112" s="31">
        <v>0</v>
      </c>
      <c r="BY112" s="31">
        <v>0</v>
      </c>
      <c r="BZ112" s="31">
        <v>1</v>
      </c>
      <c r="CA112" s="31">
        <v>0</v>
      </c>
      <c r="CB112" s="31"/>
      <c r="CC112" s="31">
        <v>0</v>
      </c>
      <c r="CD112" s="31">
        <v>0</v>
      </c>
      <c r="CE112" s="31">
        <v>0</v>
      </c>
      <c r="CF112" s="31">
        <v>0</v>
      </c>
      <c r="CG112" s="31">
        <v>0</v>
      </c>
      <c r="CH112" s="31">
        <v>0</v>
      </c>
      <c r="CI112" s="31">
        <v>0</v>
      </c>
      <c r="CJ112" s="31">
        <v>0</v>
      </c>
      <c r="CK112" s="31">
        <v>0</v>
      </c>
      <c r="CL112" s="31">
        <v>0</v>
      </c>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v>1</v>
      </c>
      <c r="EG112" s="31">
        <v>1</v>
      </c>
      <c r="EH112" s="31">
        <v>58</v>
      </c>
      <c r="EI112" s="31">
        <v>2.7</v>
      </c>
      <c r="EJ112" s="31">
        <v>0</v>
      </c>
      <c r="EK112" s="31">
        <v>0</v>
      </c>
      <c r="EL112" s="31">
        <v>1</v>
      </c>
      <c r="EM112" s="31">
        <v>0</v>
      </c>
      <c r="EN112" s="31">
        <v>0</v>
      </c>
      <c r="EO112" s="31">
        <v>1</v>
      </c>
      <c r="EP112" s="31">
        <v>0</v>
      </c>
      <c r="EQ112" s="31"/>
      <c r="ER112" s="31">
        <v>0</v>
      </c>
      <c r="ES112" s="31">
        <v>0</v>
      </c>
      <c r="ET112" s="31">
        <v>0</v>
      </c>
      <c r="EU112" s="31">
        <v>0</v>
      </c>
      <c r="EV112" s="31">
        <v>0</v>
      </c>
      <c r="EW112" s="31">
        <v>0</v>
      </c>
      <c r="EX112" s="31">
        <v>0</v>
      </c>
      <c r="EY112" s="31">
        <v>0</v>
      </c>
      <c r="EZ112" s="31">
        <v>0</v>
      </c>
      <c r="FA112" s="31">
        <v>0</v>
      </c>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v>3</v>
      </c>
      <c r="GV112" s="31">
        <v>3</v>
      </c>
      <c r="GW112" s="31">
        <v>174</v>
      </c>
      <c r="GX112" s="31">
        <v>8.1000000000000014</v>
      </c>
      <c r="GY112" s="31">
        <v>0</v>
      </c>
      <c r="GZ112" s="31">
        <v>0</v>
      </c>
      <c r="HA112" s="31">
        <v>3</v>
      </c>
      <c r="HB112" s="31">
        <v>0</v>
      </c>
      <c r="HC112" s="31">
        <v>0</v>
      </c>
      <c r="HD112" s="31">
        <v>3</v>
      </c>
      <c r="HE112" s="31">
        <v>0</v>
      </c>
      <c r="HF112" s="31"/>
      <c r="HG112" s="31">
        <v>1</v>
      </c>
      <c r="HH112" s="31">
        <v>0</v>
      </c>
      <c r="HI112" s="31">
        <v>0</v>
      </c>
      <c r="HJ112" s="31">
        <v>0</v>
      </c>
      <c r="HK112" s="31">
        <v>0</v>
      </c>
      <c r="HL112" s="31">
        <v>0</v>
      </c>
      <c r="HM112" s="31">
        <v>0</v>
      </c>
      <c r="HN112" s="31">
        <v>0</v>
      </c>
      <c r="HO112" s="31">
        <v>0</v>
      </c>
      <c r="HP112" s="31">
        <v>0</v>
      </c>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row>
    <row r="113" spans="1:269" x14ac:dyDescent="0.25">
      <c r="A113" s="30" t="s">
        <v>717</v>
      </c>
      <c r="B113" s="31">
        <v>1</v>
      </c>
      <c r="C113" s="31">
        <v>1</v>
      </c>
      <c r="D113" s="31">
        <v>10</v>
      </c>
      <c r="E113" s="31">
        <v>1</v>
      </c>
      <c r="F113" s="31">
        <v>1</v>
      </c>
      <c r="G113" s="31">
        <v>0</v>
      </c>
      <c r="H113" s="31">
        <v>0</v>
      </c>
      <c r="I113" s="31">
        <v>0</v>
      </c>
      <c r="J113" s="31">
        <v>0</v>
      </c>
      <c r="K113" s="31">
        <v>0</v>
      </c>
      <c r="L113" s="31">
        <v>0</v>
      </c>
      <c r="M113" s="31"/>
      <c r="N113" s="31">
        <v>0</v>
      </c>
      <c r="O113" s="31">
        <v>0</v>
      </c>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v>1</v>
      </c>
      <c r="BR113" s="31">
        <v>1</v>
      </c>
      <c r="BS113" s="31">
        <v>10</v>
      </c>
      <c r="BT113" s="31">
        <v>3</v>
      </c>
      <c r="BU113" s="31">
        <v>1</v>
      </c>
      <c r="BV113" s="31">
        <v>0</v>
      </c>
      <c r="BW113" s="31">
        <v>0</v>
      </c>
      <c r="BX113" s="31">
        <v>0</v>
      </c>
      <c r="BY113" s="31">
        <v>0</v>
      </c>
      <c r="BZ113" s="31">
        <v>0</v>
      </c>
      <c r="CA113" s="31">
        <v>0</v>
      </c>
      <c r="CB113" s="31"/>
      <c r="CC113" s="31">
        <v>1</v>
      </c>
      <c r="CD113" s="31">
        <v>1</v>
      </c>
      <c r="CE113" s="31">
        <v>0</v>
      </c>
      <c r="CF113" s="31">
        <v>0</v>
      </c>
      <c r="CG113" s="31">
        <v>0</v>
      </c>
      <c r="CH113" s="31">
        <v>0</v>
      </c>
      <c r="CI113" s="31">
        <v>1</v>
      </c>
      <c r="CJ113" s="31">
        <v>1</v>
      </c>
      <c r="CK113" s="31">
        <v>0</v>
      </c>
      <c r="CL113" s="31">
        <v>0</v>
      </c>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v>1</v>
      </c>
      <c r="EG113" s="31">
        <v>1</v>
      </c>
      <c r="EH113" s="31">
        <v>10</v>
      </c>
      <c r="EI113" s="31">
        <v>3</v>
      </c>
      <c r="EJ113" s="31">
        <v>1</v>
      </c>
      <c r="EK113" s="31">
        <v>0</v>
      </c>
      <c r="EL113" s="31">
        <v>0</v>
      </c>
      <c r="EM113" s="31">
        <v>0</v>
      </c>
      <c r="EN113" s="31">
        <v>0</v>
      </c>
      <c r="EO113" s="31">
        <v>0</v>
      </c>
      <c r="EP113" s="31">
        <v>0</v>
      </c>
      <c r="EQ113" s="31"/>
      <c r="ER113" s="31">
        <v>1</v>
      </c>
      <c r="ES113" s="31">
        <v>1</v>
      </c>
      <c r="ET113" s="31">
        <v>0</v>
      </c>
      <c r="EU113" s="31">
        <v>0</v>
      </c>
      <c r="EV113" s="31">
        <v>0</v>
      </c>
      <c r="EW113" s="31">
        <v>0</v>
      </c>
      <c r="EX113" s="31">
        <v>1</v>
      </c>
      <c r="EY113" s="31">
        <v>1</v>
      </c>
      <c r="EZ113" s="31">
        <v>0</v>
      </c>
      <c r="FA113" s="31">
        <v>0</v>
      </c>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v>3</v>
      </c>
      <c r="GV113" s="31">
        <v>3</v>
      </c>
      <c r="GW113" s="31">
        <v>30</v>
      </c>
      <c r="GX113" s="31">
        <v>7</v>
      </c>
      <c r="GY113" s="31">
        <v>3</v>
      </c>
      <c r="GZ113" s="31">
        <v>0</v>
      </c>
      <c r="HA113" s="31">
        <v>0</v>
      </c>
      <c r="HB113" s="31">
        <v>0</v>
      </c>
      <c r="HC113" s="31">
        <v>0</v>
      </c>
      <c r="HD113" s="31">
        <v>0</v>
      </c>
      <c r="HE113" s="31">
        <v>0</v>
      </c>
      <c r="HF113" s="31"/>
      <c r="HG113" s="31">
        <v>2</v>
      </c>
      <c r="HH113" s="31">
        <v>2</v>
      </c>
      <c r="HI113" s="31">
        <v>0</v>
      </c>
      <c r="HJ113" s="31">
        <v>0</v>
      </c>
      <c r="HK113" s="31">
        <v>0</v>
      </c>
      <c r="HL113" s="31">
        <v>0</v>
      </c>
      <c r="HM113" s="31">
        <v>2</v>
      </c>
      <c r="HN113" s="31">
        <v>2</v>
      </c>
      <c r="HO113" s="31">
        <v>0</v>
      </c>
      <c r="HP113" s="31">
        <v>0</v>
      </c>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row>
    <row r="114" spans="1:269" x14ac:dyDescent="0.25">
      <c r="A114" s="30" t="s">
        <v>719</v>
      </c>
      <c r="B114" s="31">
        <v>1</v>
      </c>
      <c r="C114" s="31">
        <v>1</v>
      </c>
      <c r="D114" s="31">
        <v>4</v>
      </c>
      <c r="E114" s="31">
        <v>0</v>
      </c>
      <c r="F114" s="31">
        <v>0</v>
      </c>
      <c r="G114" s="31">
        <v>0</v>
      </c>
      <c r="H114" s="31">
        <v>0</v>
      </c>
      <c r="I114" s="31">
        <v>0</v>
      </c>
      <c r="J114" s="31">
        <v>0</v>
      </c>
      <c r="K114" s="31">
        <v>0</v>
      </c>
      <c r="L114" s="31">
        <v>0</v>
      </c>
      <c r="M114" s="31"/>
      <c r="N114" s="31">
        <v>0</v>
      </c>
      <c r="O114" s="31">
        <v>0</v>
      </c>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v>1</v>
      </c>
      <c r="BR114" s="31">
        <v>1</v>
      </c>
      <c r="BS114" s="31">
        <v>4</v>
      </c>
      <c r="BT114" s="31">
        <v>0</v>
      </c>
      <c r="BU114" s="31">
        <v>0</v>
      </c>
      <c r="BV114" s="31">
        <v>0</v>
      </c>
      <c r="BW114" s="31">
        <v>0</v>
      </c>
      <c r="BX114" s="31">
        <v>0</v>
      </c>
      <c r="BY114" s="31">
        <v>0</v>
      </c>
      <c r="BZ114" s="31">
        <v>0</v>
      </c>
      <c r="CA114" s="31">
        <v>0</v>
      </c>
      <c r="CB114" s="31"/>
      <c r="CC114" s="31">
        <v>0</v>
      </c>
      <c r="CD114" s="31">
        <v>0</v>
      </c>
      <c r="CE114" s="31">
        <v>0</v>
      </c>
      <c r="CF114" s="31">
        <v>0</v>
      </c>
      <c r="CG114" s="31">
        <v>0</v>
      </c>
      <c r="CH114" s="31">
        <v>0</v>
      </c>
      <c r="CI114" s="31">
        <v>0</v>
      </c>
      <c r="CJ114" s="31">
        <v>0</v>
      </c>
      <c r="CK114" s="31">
        <v>0</v>
      </c>
      <c r="CL114" s="31">
        <v>0</v>
      </c>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v>1</v>
      </c>
      <c r="EG114" s="31">
        <v>1</v>
      </c>
      <c r="EH114" s="31">
        <v>4</v>
      </c>
      <c r="EI114" s="31">
        <v>0</v>
      </c>
      <c r="EJ114" s="31">
        <v>0</v>
      </c>
      <c r="EK114" s="31">
        <v>0</v>
      </c>
      <c r="EL114" s="31">
        <v>0</v>
      </c>
      <c r="EM114" s="31">
        <v>0</v>
      </c>
      <c r="EN114" s="31">
        <v>0</v>
      </c>
      <c r="EO114" s="31">
        <v>0</v>
      </c>
      <c r="EP114" s="31">
        <v>0</v>
      </c>
      <c r="EQ114" s="31"/>
      <c r="ER114" s="31">
        <v>0</v>
      </c>
      <c r="ES114" s="31">
        <v>0</v>
      </c>
      <c r="ET114" s="31">
        <v>0</v>
      </c>
      <c r="EU114" s="31">
        <v>0</v>
      </c>
      <c r="EV114" s="31">
        <v>0</v>
      </c>
      <c r="EW114" s="31">
        <v>0</v>
      </c>
      <c r="EX114" s="31">
        <v>0</v>
      </c>
      <c r="EY114" s="31">
        <v>0</v>
      </c>
      <c r="EZ114" s="31">
        <v>0</v>
      </c>
      <c r="FA114" s="31">
        <v>0</v>
      </c>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v>3</v>
      </c>
      <c r="GV114" s="31">
        <v>3</v>
      </c>
      <c r="GW114" s="31">
        <v>12</v>
      </c>
      <c r="GX114" s="31">
        <v>0</v>
      </c>
      <c r="GY114" s="31">
        <v>0</v>
      </c>
      <c r="GZ114" s="31">
        <v>0</v>
      </c>
      <c r="HA114" s="31">
        <v>0</v>
      </c>
      <c r="HB114" s="31">
        <v>0</v>
      </c>
      <c r="HC114" s="31">
        <v>0</v>
      </c>
      <c r="HD114" s="31">
        <v>0</v>
      </c>
      <c r="HE114" s="31">
        <v>0</v>
      </c>
      <c r="HF114" s="31"/>
      <c r="HG114" s="31">
        <v>0</v>
      </c>
      <c r="HH114" s="31">
        <v>0</v>
      </c>
      <c r="HI114" s="31">
        <v>0</v>
      </c>
      <c r="HJ114" s="31">
        <v>0</v>
      </c>
      <c r="HK114" s="31">
        <v>0</v>
      </c>
      <c r="HL114" s="31">
        <v>0</v>
      </c>
      <c r="HM114" s="31">
        <v>0</v>
      </c>
      <c r="HN114" s="31">
        <v>0</v>
      </c>
      <c r="HO114" s="31">
        <v>0</v>
      </c>
      <c r="HP114" s="31">
        <v>0</v>
      </c>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row>
    <row r="115" spans="1:269" x14ac:dyDescent="0.25">
      <c r="A115" s="30" t="s">
        <v>720</v>
      </c>
      <c r="B115" s="31">
        <v>1</v>
      </c>
      <c r="C115" s="31">
        <v>1</v>
      </c>
      <c r="D115" s="31">
        <v>21</v>
      </c>
      <c r="E115" s="31">
        <v>4.2</v>
      </c>
      <c r="F115" s="31">
        <v>1</v>
      </c>
      <c r="G115" s="31">
        <v>0</v>
      </c>
      <c r="H115" s="31">
        <v>1</v>
      </c>
      <c r="I115" s="31">
        <v>0</v>
      </c>
      <c r="J115" s="31">
        <v>1</v>
      </c>
      <c r="K115" s="31">
        <v>0</v>
      </c>
      <c r="L115" s="31">
        <v>0</v>
      </c>
      <c r="M115" s="31"/>
      <c r="N115" s="31">
        <v>0</v>
      </c>
      <c r="O115" s="31">
        <v>0</v>
      </c>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v>1</v>
      </c>
      <c r="BR115" s="31">
        <v>1</v>
      </c>
      <c r="BS115" s="31">
        <v>21</v>
      </c>
      <c r="BT115" s="31">
        <v>9</v>
      </c>
      <c r="BU115" s="31">
        <v>1</v>
      </c>
      <c r="BV115" s="31">
        <v>0</v>
      </c>
      <c r="BW115" s="31">
        <v>1</v>
      </c>
      <c r="BX115" s="31">
        <v>0</v>
      </c>
      <c r="BY115" s="31">
        <v>1</v>
      </c>
      <c r="BZ115" s="31">
        <v>0</v>
      </c>
      <c r="CA115" s="31">
        <v>0</v>
      </c>
      <c r="CB115" s="31"/>
      <c r="CC115" s="31">
        <v>1</v>
      </c>
      <c r="CD115" s="31">
        <v>0</v>
      </c>
      <c r="CE115" s="31">
        <v>1</v>
      </c>
      <c r="CF115" s="31">
        <v>1</v>
      </c>
      <c r="CG115" s="31">
        <v>0</v>
      </c>
      <c r="CH115" s="31">
        <v>1</v>
      </c>
      <c r="CI115" s="31">
        <v>1</v>
      </c>
      <c r="CJ115" s="31">
        <v>0</v>
      </c>
      <c r="CK115" s="31">
        <v>0</v>
      </c>
      <c r="CL115" s="31">
        <v>0</v>
      </c>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v>1</v>
      </c>
      <c r="EG115" s="31">
        <v>1</v>
      </c>
      <c r="EH115" s="31">
        <v>21</v>
      </c>
      <c r="EI115" s="31">
        <v>9</v>
      </c>
      <c r="EJ115" s="31">
        <v>1</v>
      </c>
      <c r="EK115" s="31">
        <v>0</v>
      </c>
      <c r="EL115" s="31">
        <v>1</v>
      </c>
      <c r="EM115" s="31">
        <v>0</v>
      </c>
      <c r="EN115" s="31">
        <v>1</v>
      </c>
      <c r="EO115" s="31">
        <v>0</v>
      </c>
      <c r="EP115" s="31">
        <v>0</v>
      </c>
      <c r="EQ115" s="31"/>
      <c r="ER115" s="31">
        <v>1</v>
      </c>
      <c r="ES115" s="31">
        <v>0</v>
      </c>
      <c r="ET115" s="31">
        <v>1</v>
      </c>
      <c r="EU115" s="31">
        <v>1</v>
      </c>
      <c r="EV115" s="31">
        <v>0</v>
      </c>
      <c r="EW115" s="31">
        <v>1</v>
      </c>
      <c r="EX115" s="31">
        <v>1</v>
      </c>
      <c r="EY115" s="31">
        <v>0</v>
      </c>
      <c r="EZ115" s="31">
        <v>0</v>
      </c>
      <c r="FA115" s="31">
        <v>0</v>
      </c>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v>3</v>
      </c>
      <c r="GV115" s="31">
        <v>3</v>
      </c>
      <c r="GW115" s="31">
        <v>63</v>
      </c>
      <c r="GX115" s="31">
        <v>22.2</v>
      </c>
      <c r="GY115" s="31">
        <v>3</v>
      </c>
      <c r="GZ115" s="31">
        <v>0</v>
      </c>
      <c r="HA115" s="31">
        <v>3</v>
      </c>
      <c r="HB115" s="31">
        <v>0</v>
      </c>
      <c r="HC115" s="31">
        <v>3</v>
      </c>
      <c r="HD115" s="31">
        <v>0</v>
      </c>
      <c r="HE115" s="31">
        <v>0</v>
      </c>
      <c r="HF115" s="31"/>
      <c r="HG115" s="31">
        <v>2</v>
      </c>
      <c r="HH115" s="31">
        <v>0</v>
      </c>
      <c r="HI115" s="31">
        <v>2</v>
      </c>
      <c r="HJ115" s="31">
        <v>2</v>
      </c>
      <c r="HK115" s="31">
        <v>0</v>
      </c>
      <c r="HL115" s="31">
        <v>2</v>
      </c>
      <c r="HM115" s="31">
        <v>2</v>
      </c>
      <c r="HN115" s="31">
        <v>0</v>
      </c>
      <c r="HO115" s="31">
        <v>0</v>
      </c>
      <c r="HP115" s="31">
        <v>0</v>
      </c>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row>
    <row r="116" spans="1:269" x14ac:dyDescent="0.25">
      <c r="A116" s="30" t="s">
        <v>721</v>
      </c>
      <c r="B116" s="31"/>
      <c r="C116" s="31">
        <v>0</v>
      </c>
      <c r="D116" s="31">
        <v>54</v>
      </c>
      <c r="E116" s="31">
        <v>0</v>
      </c>
      <c r="F116" s="31">
        <v>0</v>
      </c>
      <c r="G116" s="31">
        <v>0</v>
      </c>
      <c r="H116" s="31">
        <v>0</v>
      </c>
      <c r="I116" s="31">
        <v>0</v>
      </c>
      <c r="J116" s="31">
        <v>0</v>
      </c>
      <c r="K116" s="31">
        <v>0</v>
      </c>
      <c r="L116" s="31">
        <v>0</v>
      </c>
      <c r="M116" s="31"/>
      <c r="N116" s="31">
        <v>0</v>
      </c>
      <c r="O116" s="31">
        <v>0</v>
      </c>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v>0</v>
      </c>
      <c r="BS116" s="31">
        <v>54</v>
      </c>
      <c r="BT116" s="31">
        <v>0</v>
      </c>
      <c r="BU116" s="31">
        <v>0</v>
      </c>
      <c r="BV116" s="31">
        <v>0</v>
      </c>
      <c r="BW116" s="31">
        <v>0</v>
      </c>
      <c r="BX116" s="31">
        <v>0</v>
      </c>
      <c r="BY116" s="31">
        <v>0</v>
      </c>
      <c r="BZ116" s="31">
        <v>0</v>
      </c>
      <c r="CA116" s="31">
        <v>0</v>
      </c>
      <c r="CB116" s="31"/>
      <c r="CC116" s="31">
        <v>0</v>
      </c>
      <c r="CD116" s="31">
        <v>0</v>
      </c>
      <c r="CE116" s="31">
        <v>0</v>
      </c>
      <c r="CF116" s="31">
        <v>0</v>
      </c>
      <c r="CG116" s="31">
        <v>0</v>
      </c>
      <c r="CH116" s="31">
        <v>0</v>
      </c>
      <c r="CI116" s="31">
        <v>0</v>
      </c>
      <c r="CJ116" s="31">
        <v>0</v>
      </c>
      <c r="CK116" s="31">
        <v>0</v>
      </c>
      <c r="CL116" s="31">
        <v>0</v>
      </c>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v>1</v>
      </c>
      <c r="EG116" s="31">
        <v>1</v>
      </c>
      <c r="EH116" s="31">
        <v>54</v>
      </c>
      <c r="EI116" s="31">
        <v>0</v>
      </c>
      <c r="EJ116" s="31">
        <v>0</v>
      </c>
      <c r="EK116" s="31">
        <v>0</v>
      </c>
      <c r="EL116" s="31">
        <v>0</v>
      </c>
      <c r="EM116" s="31">
        <v>0</v>
      </c>
      <c r="EN116" s="31">
        <v>0</v>
      </c>
      <c r="EO116" s="31">
        <v>0</v>
      </c>
      <c r="EP116" s="31">
        <v>0</v>
      </c>
      <c r="EQ116" s="31"/>
      <c r="ER116" s="31">
        <v>0</v>
      </c>
      <c r="ES116" s="31">
        <v>0</v>
      </c>
      <c r="ET116" s="31">
        <v>0</v>
      </c>
      <c r="EU116" s="31">
        <v>0</v>
      </c>
      <c r="EV116" s="31">
        <v>0</v>
      </c>
      <c r="EW116" s="31">
        <v>0</v>
      </c>
      <c r="EX116" s="31">
        <v>0</v>
      </c>
      <c r="EY116" s="31">
        <v>0</v>
      </c>
      <c r="EZ116" s="31">
        <v>0</v>
      </c>
      <c r="FA116" s="31">
        <v>0</v>
      </c>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v>1</v>
      </c>
      <c r="GV116" s="31">
        <v>1</v>
      </c>
      <c r="GW116" s="31">
        <v>162</v>
      </c>
      <c r="GX116" s="31">
        <v>0</v>
      </c>
      <c r="GY116" s="31">
        <v>0</v>
      </c>
      <c r="GZ116" s="31">
        <v>0</v>
      </c>
      <c r="HA116" s="31">
        <v>0</v>
      </c>
      <c r="HB116" s="31">
        <v>0</v>
      </c>
      <c r="HC116" s="31">
        <v>0</v>
      </c>
      <c r="HD116" s="31">
        <v>0</v>
      </c>
      <c r="HE116" s="31">
        <v>0</v>
      </c>
      <c r="HF116" s="31"/>
      <c r="HG116" s="31">
        <v>0</v>
      </c>
      <c r="HH116" s="31">
        <v>0</v>
      </c>
      <c r="HI116" s="31">
        <v>0</v>
      </c>
      <c r="HJ116" s="31">
        <v>0</v>
      </c>
      <c r="HK116" s="31">
        <v>0</v>
      </c>
      <c r="HL116" s="31">
        <v>0</v>
      </c>
      <c r="HM116" s="31">
        <v>0</v>
      </c>
      <c r="HN116" s="31">
        <v>0</v>
      </c>
      <c r="HO116" s="31">
        <v>0</v>
      </c>
      <c r="HP116" s="31">
        <v>0</v>
      </c>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row>
    <row r="117" spans="1:269" x14ac:dyDescent="0.25">
      <c r="A117" s="30" t="s">
        <v>722</v>
      </c>
      <c r="B117" s="31">
        <v>1</v>
      </c>
      <c r="C117" s="31">
        <v>1</v>
      </c>
      <c r="D117" s="31">
        <v>33</v>
      </c>
      <c r="E117" s="31">
        <v>2</v>
      </c>
      <c r="F117" s="31">
        <v>1</v>
      </c>
      <c r="G117" s="31">
        <v>0</v>
      </c>
      <c r="H117" s="31">
        <v>0</v>
      </c>
      <c r="I117" s="31">
        <v>0</v>
      </c>
      <c r="J117" s="31">
        <v>1</v>
      </c>
      <c r="K117" s="31">
        <v>0</v>
      </c>
      <c r="L117" s="31">
        <v>0</v>
      </c>
      <c r="M117" s="31"/>
      <c r="N117" s="31">
        <v>0</v>
      </c>
      <c r="O117" s="31">
        <v>0</v>
      </c>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v>1</v>
      </c>
      <c r="BR117" s="31">
        <v>1</v>
      </c>
      <c r="BS117" s="31">
        <v>33</v>
      </c>
      <c r="BT117" s="31">
        <v>3.7</v>
      </c>
      <c r="BU117" s="31">
        <v>1</v>
      </c>
      <c r="BV117" s="31">
        <v>0</v>
      </c>
      <c r="BW117" s="31">
        <v>0</v>
      </c>
      <c r="BX117" s="31">
        <v>0</v>
      </c>
      <c r="BY117" s="31">
        <v>1</v>
      </c>
      <c r="BZ117" s="31">
        <v>0</v>
      </c>
      <c r="CA117" s="31">
        <v>0</v>
      </c>
      <c r="CB117" s="31"/>
      <c r="CC117" s="31">
        <v>1</v>
      </c>
      <c r="CD117" s="31">
        <v>1</v>
      </c>
      <c r="CE117" s="31">
        <v>1</v>
      </c>
      <c r="CF117" s="31">
        <v>0</v>
      </c>
      <c r="CG117" s="31">
        <v>0</v>
      </c>
      <c r="CH117" s="31">
        <v>0</v>
      </c>
      <c r="CI117" s="31">
        <v>0</v>
      </c>
      <c r="CJ117" s="31">
        <v>1</v>
      </c>
      <c r="CK117" s="31">
        <v>0</v>
      </c>
      <c r="CL117" s="31">
        <v>0</v>
      </c>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v>1</v>
      </c>
      <c r="EG117" s="31">
        <v>1</v>
      </c>
      <c r="EH117" s="31">
        <v>33</v>
      </c>
      <c r="EI117" s="31">
        <v>3.7</v>
      </c>
      <c r="EJ117" s="31">
        <v>1</v>
      </c>
      <c r="EK117" s="31">
        <v>0</v>
      </c>
      <c r="EL117" s="31">
        <v>0</v>
      </c>
      <c r="EM117" s="31">
        <v>0</v>
      </c>
      <c r="EN117" s="31">
        <v>1</v>
      </c>
      <c r="EO117" s="31">
        <v>0</v>
      </c>
      <c r="EP117" s="31">
        <v>0</v>
      </c>
      <c r="EQ117" s="31"/>
      <c r="ER117" s="31">
        <v>1</v>
      </c>
      <c r="ES117" s="31">
        <v>1</v>
      </c>
      <c r="ET117" s="31">
        <v>1</v>
      </c>
      <c r="EU117" s="31">
        <v>0</v>
      </c>
      <c r="EV117" s="31">
        <v>0</v>
      </c>
      <c r="EW117" s="31">
        <v>0</v>
      </c>
      <c r="EX117" s="31">
        <v>0</v>
      </c>
      <c r="EY117" s="31">
        <v>1</v>
      </c>
      <c r="EZ117" s="31">
        <v>0</v>
      </c>
      <c r="FA117" s="31">
        <v>0</v>
      </c>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v>3</v>
      </c>
      <c r="GV117" s="31">
        <v>3</v>
      </c>
      <c r="GW117" s="31">
        <v>99</v>
      </c>
      <c r="GX117" s="31">
        <v>9.4</v>
      </c>
      <c r="GY117" s="31">
        <v>3</v>
      </c>
      <c r="GZ117" s="31">
        <v>0</v>
      </c>
      <c r="HA117" s="31">
        <v>0</v>
      </c>
      <c r="HB117" s="31">
        <v>0</v>
      </c>
      <c r="HC117" s="31">
        <v>3</v>
      </c>
      <c r="HD117" s="31">
        <v>0</v>
      </c>
      <c r="HE117" s="31">
        <v>0</v>
      </c>
      <c r="HF117" s="31"/>
      <c r="HG117" s="31">
        <v>2</v>
      </c>
      <c r="HH117" s="31">
        <v>2</v>
      </c>
      <c r="HI117" s="31">
        <v>2</v>
      </c>
      <c r="HJ117" s="31">
        <v>0</v>
      </c>
      <c r="HK117" s="31">
        <v>0</v>
      </c>
      <c r="HL117" s="31">
        <v>0</v>
      </c>
      <c r="HM117" s="31">
        <v>0</v>
      </c>
      <c r="HN117" s="31">
        <v>2</v>
      </c>
      <c r="HO117" s="31">
        <v>0</v>
      </c>
      <c r="HP117" s="31">
        <v>0</v>
      </c>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row>
    <row r="118" spans="1:269" x14ac:dyDescent="0.25">
      <c r="A118" s="30" t="s">
        <v>724</v>
      </c>
      <c r="B118" s="31">
        <v>1</v>
      </c>
      <c r="C118" s="31">
        <v>1</v>
      </c>
      <c r="D118" s="31">
        <v>160</v>
      </c>
      <c r="E118" s="31">
        <v>1</v>
      </c>
      <c r="F118" s="31">
        <v>0</v>
      </c>
      <c r="G118" s="31">
        <v>0</v>
      </c>
      <c r="H118" s="31">
        <v>0</v>
      </c>
      <c r="I118" s="31">
        <v>0</v>
      </c>
      <c r="J118" s="31">
        <v>1</v>
      </c>
      <c r="K118" s="31">
        <v>0</v>
      </c>
      <c r="L118" s="31">
        <v>0</v>
      </c>
      <c r="M118" s="31"/>
      <c r="N118" s="31">
        <v>0</v>
      </c>
      <c r="O118" s="31">
        <v>0</v>
      </c>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v>1</v>
      </c>
      <c r="BR118" s="31">
        <v>1</v>
      </c>
      <c r="BS118" s="31">
        <v>160</v>
      </c>
      <c r="BT118" s="31">
        <v>1</v>
      </c>
      <c r="BU118" s="31">
        <v>0</v>
      </c>
      <c r="BV118" s="31">
        <v>0</v>
      </c>
      <c r="BW118" s="31">
        <v>0</v>
      </c>
      <c r="BX118" s="31">
        <v>0</v>
      </c>
      <c r="BY118" s="31">
        <v>1</v>
      </c>
      <c r="BZ118" s="31">
        <v>0</v>
      </c>
      <c r="CA118" s="31">
        <v>0</v>
      </c>
      <c r="CB118" s="31"/>
      <c r="CC118" s="31">
        <v>0</v>
      </c>
      <c r="CD118" s="31">
        <v>0</v>
      </c>
      <c r="CE118" s="31">
        <v>0</v>
      </c>
      <c r="CF118" s="31">
        <v>0</v>
      </c>
      <c r="CG118" s="31">
        <v>0</v>
      </c>
      <c r="CH118" s="31">
        <v>0</v>
      </c>
      <c r="CI118" s="31">
        <v>0</v>
      </c>
      <c r="CJ118" s="31">
        <v>0</v>
      </c>
      <c r="CK118" s="31">
        <v>0</v>
      </c>
      <c r="CL118" s="31">
        <v>0</v>
      </c>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v>1</v>
      </c>
      <c r="EG118" s="31">
        <v>1</v>
      </c>
      <c r="EH118" s="31">
        <v>160</v>
      </c>
      <c r="EI118" s="31">
        <v>1</v>
      </c>
      <c r="EJ118" s="31">
        <v>0</v>
      </c>
      <c r="EK118" s="31">
        <v>0</v>
      </c>
      <c r="EL118" s="31">
        <v>0</v>
      </c>
      <c r="EM118" s="31">
        <v>0</v>
      </c>
      <c r="EN118" s="31">
        <v>1</v>
      </c>
      <c r="EO118" s="31">
        <v>0</v>
      </c>
      <c r="EP118" s="31">
        <v>0</v>
      </c>
      <c r="EQ118" s="31"/>
      <c r="ER118" s="31">
        <v>0</v>
      </c>
      <c r="ES118" s="31">
        <v>0</v>
      </c>
      <c r="ET118" s="31">
        <v>0</v>
      </c>
      <c r="EU118" s="31">
        <v>0</v>
      </c>
      <c r="EV118" s="31">
        <v>0</v>
      </c>
      <c r="EW118" s="31">
        <v>0</v>
      </c>
      <c r="EX118" s="31">
        <v>0</v>
      </c>
      <c r="EY118" s="31">
        <v>0</v>
      </c>
      <c r="EZ118" s="31">
        <v>0</v>
      </c>
      <c r="FA118" s="31">
        <v>0</v>
      </c>
      <c r="FB118" s="31"/>
      <c r="FC118" s="31"/>
      <c r="FD118" s="31"/>
      <c r="FE118" s="31"/>
      <c r="FF118" s="31"/>
      <c r="FG118" s="31"/>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v>3</v>
      </c>
      <c r="GV118" s="31">
        <v>3</v>
      </c>
      <c r="GW118" s="31">
        <v>480</v>
      </c>
      <c r="GX118" s="31">
        <v>3</v>
      </c>
      <c r="GY118" s="31">
        <v>0</v>
      </c>
      <c r="GZ118" s="31">
        <v>0</v>
      </c>
      <c r="HA118" s="31">
        <v>0</v>
      </c>
      <c r="HB118" s="31">
        <v>0</v>
      </c>
      <c r="HC118" s="31">
        <v>3</v>
      </c>
      <c r="HD118" s="31">
        <v>0</v>
      </c>
      <c r="HE118" s="31">
        <v>0</v>
      </c>
      <c r="HF118" s="31"/>
      <c r="HG118" s="31">
        <v>0</v>
      </c>
      <c r="HH118" s="31">
        <v>0</v>
      </c>
      <c r="HI118" s="31">
        <v>0</v>
      </c>
      <c r="HJ118" s="31">
        <v>0</v>
      </c>
      <c r="HK118" s="31">
        <v>0</v>
      </c>
      <c r="HL118" s="31">
        <v>0</v>
      </c>
      <c r="HM118" s="31">
        <v>0</v>
      </c>
      <c r="HN118" s="31">
        <v>0</v>
      </c>
      <c r="HO118" s="31">
        <v>0</v>
      </c>
      <c r="HP118" s="31">
        <v>0</v>
      </c>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row>
    <row r="119" spans="1:269" x14ac:dyDescent="0.25">
      <c r="A119" s="30" t="s">
        <v>725</v>
      </c>
      <c r="B119" s="31">
        <v>1</v>
      </c>
      <c r="C119" s="31">
        <v>1</v>
      </c>
      <c r="D119" s="31">
        <v>395</v>
      </c>
      <c r="E119" s="31">
        <v>1.5</v>
      </c>
      <c r="F119" s="31">
        <v>0</v>
      </c>
      <c r="G119" s="31">
        <v>1</v>
      </c>
      <c r="H119" s="31">
        <v>0</v>
      </c>
      <c r="I119" s="31">
        <v>0</v>
      </c>
      <c r="J119" s="31">
        <v>0</v>
      </c>
      <c r="K119" s="31">
        <v>0</v>
      </c>
      <c r="L119" s="31">
        <v>0</v>
      </c>
      <c r="M119" s="31">
        <v>0</v>
      </c>
      <c r="N119" s="31">
        <v>0</v>
      </c>
      <c r="O119" s="31">
        <v>0</v>
      </c>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v>1</v>
      </c>
      <c r="BR119" s="31">
        <v>1</v>
      </c>
      <c r="BS119" s="31">
        <v>395</v>
      </c>
      <c r="BT119" s="31">
        <v>2.5</v>
      </c>
      <c r="BU119" s="31">
        <v>1</v>
      </c>
      <c r="BV119" s="31">
        <v>1</v>
      </c>
      <c r="BW119" s="31">
        <v>0</v>
      </c>
      <c r="BX119" s="31">
        <v>0</v>
      </c>
      <c r="BY119" s="31">
        <v>0</v>
      </c>
      <c r="BZ119" s="31">
        <v>0</v>
      </c>
      <c r="CA119" s="31">
        <v>0</v>
      </c>
      <c r="CB119" s="31">
        <v>0</v>
      </c>
      <c r="CC119" s="31">
        <v>0</v>
      </c>
      <c r="CD119" s="31">
        <v>0</v>
      </c>
      <c r="CE119" s="31">
        <v>0</v>
      </c>
      <c r="CF119" s="31">
        <v>0</v>
      </c>
      <c r="CG119" s="31">
        <v>0</v>
      </c>
      <c r="CH119" s="31">
        <v>0</v>
      </c>
      <c r="CI119" s="31">
        <v>0</v>
      </c>
      <c r="CJ119" s="31">
        <v>0</v>
      </c>
      <c r="CK119" s="31">
        <v>0</v>
      </c>
      <c r="CL119" s="31">
        <v>0</v>
      </c>
      <c r="CM119" s="31">
        <v>1</v>
      </c>
      <c r="CN119" s="31">
        <v>1</v>
      </c>
      <c r="CO119" s="31">
        <v>0</v>
      </c>
      <c r="CP119" s="31">
        <v>0</v>
      </c>
      <c r="CQ119" s="31">
        <v>1</v>
      </c>
      <c r="CR119" s="31">
        <v>0</v>
      </c>
      <c r="CS119" s="31">
        <v>2</v>
      </c>
      <c r="CT119" s="31">
        <v>3</v>
      </c>
      <c r="CU119" s="31"/>
      <c r="CV119" s="31"/>
      <c r="CW119" s="31"/>
      <c r="CX119" s="31"/>
      <c r="CY119" s="31"/>
      <c r="CZ119" s="31"/>
      <c r="DA119" s="31"/>
      <c r="DB119" s="31"/>
      <c r="DC119" s="31"/>
      <c r="DD119" s="31"/>
      <c r="DE119" s="31"/>
      <c r="DF119" s="31"/>
      <c r="DG119" s="31">
        <v>3</v>
      </c>
      <c r="DH119" s="31"/>
      <c r="DI119" s="31"/>
      <c r="DJ119" s="31">
        <v>3</v>
      </c>
      <c r="DK119" s="31">
        <v>2</v>
      </c>
      <c r="DL119" s="31">
        <v>0</v>
      </c>
      <c r="DM119" s="31">
        <v>0</v>
      </c>
      <c r="DN119" s="31">
        <v>0</v>
      </c>
      <c r="DO119" s="31"/>
      <c r="DP119" s="31"/>
      <c r="DQ119" s="31"/>
      <c r="DR119" s="31"/>
      <c r="DS119" s="31"/>
      <c r="DT119" s="31"/>
      <c r="DU119" s="31"/>
      <c r="DV119" s="31">
        <v>1</v>
      </c>
      <c r="DW119" s="31">
        <v>2</v>
      </c>
      <c r="DX119" s="31"/>
      <c r="DY119" s="31"/>
      <c r="DZ119" s="31">
        <v>3</v>
      </c>
      <c r="EA119" s="31"/>
      <c r="EB119" s="31"/>
      <c r="EC119" s="31"/>
      <c r="ED119" s="31">
        <v>3</v>
      </c>
      <c r="EE119" s="31">
        <v>3</v>
      </c>
      <c r="EF119" s="31">
        <v>1</v>
      </c>
      <c r="EG119" s="31">
        <v>1</v>
      </c>
      <c r="EH119" s="31">
        <v>395</v>
      </c>
      <c r="EI119" s="31">
        <v>2.5</v>
      </c>
      <c r="EJ119" s="31">
        <v>1</v>
      </c>
      <c r="EK119" s="31">
        <v>1</v>
      </c>
      <c r="EL119" s="31">
        <v>0</v>
      </c>
      <c r="EM119" s="31">
        <v>0</v>
      </c>
      <c r="EN119" s="31">
        <v>0</v>
      </c>
      <c r="EO119" s="31">
        <v>0</v>
      </c>
      <c r="EP119" s="31">
        <v>0</v>
      </c>
      <c r="EQ119" s="31">
        <v>0</v>
      </c>
      <c r="ER119" s="31">
        <v>0</v>
      </c>
      <c r="ES119" s="31">
        <v>0</v>
      </c>
      <c r="ET119" s="31">
        <v>0</v>
      </c>
      <c r="EU119" s="31">
        <v>0</v>
      </c>
      <c r="EV119" s="31">
        <v>0</v>
      </c>
      <c r="EW119" s="31">
        <v>0</v>
      </c>
      <c r="EX119" s="31">
        <v>0</v>
      </c>
      <c r="EY119" s="31">
        <v>0</v>
      </c>
      <c r="EZ119" s="31">
        <v>0</v>
      </c>
      <c r="FA119" s="31">
        <v>0</v>
      </c>
      <c r="FB119" s="31">
        <v>1</v>
      </c>
      <c r="FC119" s="31">
        <v>1</v>
      </c>
      <c r="FD119" s="31">
        <v>0</v>
      </c>
      <c r="FE119" s="31">
        <v>0</v>
      </c>
      <c r="FF119" s="31">
        <v>1</v>
      </c>
      <c r="FG119" s="31">
        <v>0</v>
      </c>
      <c r="FH119" s="31">
        <v>2</v>
      </c>
      <c r="FI119" s="31">
        <v>3</v>
      </c>
      <c r="FJ119" s="31"/>
      <c r="FK119" s="31"/>
      <c r="FL119" s="31"/>
      <c r="FM119" s="31"/>
      <c r="FN119" s="31"/>
      <c r="FO119" s="31"/>
      <c r="FP119" s="31"/>
      <c r="FQ119" s="31"/>
      <c r="FR119" s="31"/>
      <c r="FS119" s="31"/>
      <c r="FT119" s="31"/>
      <c r="FU119" s="31"/>
      <c r="FV119" s="31">
        <v>3</v>
      </c>
      <c r="FW119" s="31"/>
      <c r="FX119" s="31"/>
      <c r="FY119" s="31">
        <v>3</v>
      </c>
      <c r="FZ119" s="31">
        <v>2</v>
      </c>
      <c r="GA119" s="31">
        <v>0</v>
      </c>
      <c r="GB119" s="31">
        <v>0</v>
      </c>
      <c r="GC119" s="31">
        <v>0</v>
      </c>
      <c r="GD119" s="31"/>
      <c r="GE119" s="31"/>
      <c r="GF119" s="31"/>
      <c r="GG119" s="31"/>
      <c r="GH119" s="31"/>
      <c r="GI119" s="31"/>
      <c r="GJ119" s="31"/>
      <c r="GK119" s="31">
        <v>1</v>
      </c>
      <c r="GL119" s="31">
        <v>2</v>
      </c>
      <c r="GM119" s="31"/>
      <c r="GN119" s="31"/>
      <c r="GO119" s="31">
        <v>3</v>
      </c>
      <c r="GP119" s="31"/>
      <c r="GQ119" s="31"/>
      <c r="GR119" s="31"/>
      <c r="GS119" s="31">
        <v>3</v>
      </c>
      <c r="GT119" s="31">
        <v>3</v>
      </c>
      <c r="GU119" s="31">
        <v>3</v>
      </c>
      <c r="GV119" s="31">
        <v>3</v>
      </c>
      <c r="GW119" s="31">
        <v>1185</v>
      </c>
      <c r="GX119" s="31">
        <v>6.5</v>
      </c>
      <c r="GY119" s="31">
        <v>2</v>
      </c>
      <c r="GZ119" s="31">
        <v>3</v>
      </c>
      <c r="HA119" s="31">
        <v>0</v>
      </c>
      <c r="HB119" s="31">
        <v>0</v>
      </c>
      <c r="HC119" s="31">
        <v>0</v>
      </c>
      <c r="HD119" s="31">
        <v>0</v>
      </c>
      <c r="HE119" s="31">
        <v>0</v>
      </c>
      <c r="HF119" s="31">
        <v>0</v>
      </c>
      <c r="HG119" s="31">
        <v>0</v>
      </c>
      <c r="HH119" s="31">
        <v>0</v>
      </c>
      <c r="HI119" s="31">
        <v>0</v>
      </c>
      <c r="HJ119" s="31">
        <v>0</v>
      </c>
      <c r="HK119" s="31">
        <v>0</v>
      </c>
      <c r="HL119" s="31">
        <v>0</v>
      </c>
      <c r="HM119" s="31">
        <v>0</v>
      </c>
      <c r="HN119" s="31">
        <v>0</v>
      </c>
      <c r="HO119" s="31">
        <v>0</v>
      </c>
      <c r="HP119" s="31">
        <v>0</v>
      </c>
      <c r="HQ119" s="31">
        <v>2</v>
      </c>
      <c r="HR119" s="31">
        <v>2</v>
      </c>
      <c r="HS119" s="31">
        <v>0</v>
      </c>
      <c r="HT119" s="31">
        <v>0</v>
      </c>
      <c r="HU119" s="31">
        <v>2</v>
      </c>
      <c r="HV119" s="31">
        <v>0</v>
      </c>
      <c r="HW119" s="31">
        <v>4</v>
      </c>
      <c r="HX119" s="31">
        <v>6</v>
      </c>
      <c r="HY119" s="31"/>
      <c r="HZ119" s="31"/>
      <c r="IA119" s="31"/>
      <c r="IB119" s="31"/>
      <c r="IC119" s="31"/>
      <c r="ID119" s="31"/>
      <c r="IE119" s="31"/>
      <c r="IF119" s="31"/>
      <c r="IG119" s="31"/>
      <c r="IH119" s="31"/>
      <c r="II119" s="31"/>
      <c r="IJ119" s="31"/>
      <c r="IK119" s="31">
        <v>6</v>
      </c>
      <c r="IL119" s="31"/>
      <c r="IM119" s="31"/>
      <c r="IN119" s="31">
        <v>6</v>
      </c>
      <c r="IO119" s="31">
        <v>4</v>
      </c>
      <c r="IP119" s="31">
        <v>0</v>
      </c>
      <c r="IQ119" s="31">
        <v>0</v>
      </c>
      <c r="IR119" s="31">
        <v>0</v>
      </c>
      <c r="IS119" s="31"/>
      <c r="IT119" s="31"/>
      <c r="IU119" s="31"/>
      <c r="IV119" s="31"/>
      <c r="IW119" s="31"/>
      <c r="IX119" s="31"/>
      <c r="IY119" s="31"/>
      <c r="IZ119" s="31">
        <v>2</v>
      </c>
      <c r="JA119" s="31">
        <v>4</v>
      </c>
      <c r="JB119" s="31"/>
      <c r="JC119" s="31"/>
      <c r="JD119" s="31">
        <v>6</v>
      </c>
      <c r="JE119" s="31"/>
      <c r="JF119" s="31"/>
      <c r="JG119" s="31"/>
      <c r="JH119" s="31">
        <v>6</v>
      </c>
      <c r="JI119" s="31">
        <v>6</v>
      </c>
    </row>
    <row r="120" spans="1:269" x14ac:dyDescent="0.25">
      <c r="A120" s="30" t="s">
        <v>3</v>
      </c>
      <c r="B120" s="31">
        <v>1</v>
      </c>
      <c r="C120" s="31">
        <v>1</v>
      </c>
      <c r="D120" s="31">
        <v>4</v>
      </c>
      <c r="E120" s="31">
        <v>4.8</v>
      </c>
      <c r="F120" s="31">
        <v>0</v>
      </c>
      <c r="G120" s="31">
        <v>0</v>
      </c>
      <c r="H120" s="31">
        <v>0</v>
      </c>
      <c r="I120" s="31">
        <v>1</v>
      </c>
      <c r="J120" s="31">
        <v>1</v>
      </c>
      <c r="K120" s="31">
        <v>0</v>
      </c>
      <c r="L120" s="31">
        <v>1</v>
      </c>
      <c r="M120" s="31"/>
      <c r="N120" s="31">
        <v>0</v>
      </c>
      <c r="O120" s="31">
        <v>0</v>
      </c>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v>1</v>
      </c>
      <c r="BR120" s="31">
        <v>1</v>
      </c>
      <c r="BS120" s="31">
        <v>4</v>
      </c>
      <c r="BT120" s="31">
        <v>6.3</v>
      </c>
      <c r="BU120" s="31">
        <v>1</v>
      </c>
      <c r="BV120" s="31">
        <v>0</v>
      </c>
      <c r="BW120" s="31">
        <v>0</v>
      </c>
      <c r="BX120" s="31">
        <v>0</v>
      </c>
      <c r="BY120" s="31">
        <v>1</v>
      </c>
      <c r="BZ120" s="31">
        <v>0</v>
      </c>
      <c r="CA120" s="31">
        <v>1</v>
      </c>
      <c r="CB120" s="31"/>
      <c r="CC120" s="31">
        <v>1</v>
      </c>
      <c r="CD120" s="31">
        <v>0</v>
      </c>
      <c r="CE120" s="31">
        <v>1</v>
      </c>
      <c r="CF120" s="31">
        <v>0</v>
      </c>
      <c r="CG120" s="31">
        <v>0</v>
      </c>
      <c r="CH120" s="31">
        <v>1</v>
      </c>
      <c r="CI120" s="31">
        <v>1</v>
      </c>
      <c r="CJ120" s="31">
        <v>0</v>
      </c>
      <c r="CK120" s="31">
        <v>0</v>
      </c>
      <c r="CL120" s="31">
        <v>0</v>
      </c>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v>1</v>
      </c>
      <c r="EG120" s="31">
        <v>1</v>
      </c>
      <c r="EH120" s="31">
        <v>26</v>
      </c>
      <c r="EI120" s="31">
        <v>6.3</v>
      </c>
      <c r="EJ120" s="31">
        <v>1</v>
      </c>
      <c r="EK120" s="31">
        <v>0</v>
      </c>
      <c r="EL120" s="31">
        <v>0</v>
      </c>
      <c r="EM120" s="31">
        <v>0</v>
      </c>
      <c r="EN120" s="31">
        <v>1</v>
      </c>
      <c r="EO120" s="31">
        <v>0</v>
      </c>
      <c r="EP120" s="31">
        <v>1</v>
      </c>
      <c r="EQ120" s="31"/>
      <c r="ER120" s="31">
        <v>1</v>
      </c>
      <c r="ES120" s="31">
        <v>0</v>
      </c>
      <c r="ET120" s="31">
        <v>1</v>
      </c>
      <c r="EU120" s="31">
        <v>0</v>
      </c>
      <c r="EV120" s="31">
        <v>0</v>
      </c>
      <c r="EW120" s="31">
        <v>1</v>
      </c>
      <c r="EX120" s="31">
        <v>1</v>
      </c>
      <c r="EY120" s="31">
        <v>0</v>
      </c>
      <c r="EZ120" s="31">
        <v>0</v>
      </c>
      <c r="FA120" s="31">
        <v>0</v>
      </c>
      <c r="FB120" s="31">
        <v>0</v>
      </c>
      <c r="FC120" s="31">
        <v>0</v>
      </c>
      <c r="FD120" s="31">
        <v>0</v>
      </c>
      <c r="FE120" s="31">
        <v>0</v>
      </c>
      <c r="FF120" s="31">
        <v>0</v>
      </c>
      <c r="FG120" s="31">
        <v>0</v>
      </c>
      <c r="FH120" s="31">
        <v>3</v>
      </c>
      <c r="FI120" s="31">
        <v>3</v>
      </c>
      <c r="FJ120" s="31"/>
      <c r="FK120" s="31"/>
      <c r="FL120" s="31"/>
      <c r="FM120" s="31"/>
      <c r="FN120" s="31"/>
      <c r="FO120" s="31"/>
      <c r="FP120" s="31"/>
      <c r="FQ120" s="31"/>
      <c r="FR120" s="31"/>
      <c r="FS120" s="31"/>
      <c r="FT120" s="31"/>
      <c r="FU120" s="31"/>
      <c r="FV120" s="31">
        <v>3</v>
      </c>
      <c r="FW120" s="31"/>
      <c r="FX120" s="31"/>
      <c r="FY120" s="31">
        <v>2</v>
      </c>
      <c r="FZ120" s="31">
        <v>1</v>
      </c>
      <c r="GA120" s="31">
        <v>0</v>
      </c>
      <c r="GB120" s="31">
        <v>1</v>
      </c>
      <c r="GC120" s="31">
        <v>2</v>
      </c>
      <c r="GD120" s="31">
        <v>0</v>
      </c>
      <c r="GE120" s="31">
        <v>0</v>
      </c>
      <c r="GF120" s="31">
        <v>0</v>
      </c>
      <c r="GG120" s="31">
        <v>1</v>
      </c>
      <c r="GH120" s="31">
        <v>0</v>
      </c>
      <c r="GI120" s="31">
        <v>0</v>
      </c>
      <c r="GJ120" s="31">
        <v>0</v>
      </c>
      <c r="GK120" s="31">
        <v>2</v>
      </c>
      <c r="GL120" s="31">
        <v>1</v>
      </c>
      <c r="GM120" s="31"/>
      <c r="GN120" s="31">
        <v>1</v>
      </c>
      <c r="GO120" s="31">
        <v>2</v>
      </c>
      <c r="GP120" s="31"/>
      <c r="GQ120" s="31"/>
      <c r="GR120" s="31">
        <v>3</v>
      </c>
      <c r="GS120" s="31"/>
      <c r="GT120" s="31">
        <v>3</v>
      </c>
      <c r="GU120" s="31">
        <v>3</v>
      </c>
      <c r="GV120" s="31">
        <v>3</v>
      </c>
      <c r="GW120" s="31">
        <v>34</v>
      </c>
      <c r="GX120" s="31">
        <v>17.399999999999999</v>
      </c>
      <c r="GY120" s="31">
        <v>2</v>
      </c>
      <c r="GZ120" s="31">
        <v>0</v>
      </c>
      <c r="HA120" s="31">
        <v>0</v>
      </c>
      <c r="HB120" s="31">
        <v>1</v>
      </c>
      <c r="HC120" s="31">
        <v>3</v>
      </c>
      <c r="HD120" s="31">
        <v>0</v>
      </c>
      <c r="HE120" s="31">
        <v>3</v>
      </c>
      <c r="HF120" s="31"/>
      <c r="HG120" s="31">
        <v>2</v>
      </c>
      <c r="HH120" s="31">
        <v>0</v>
      </c>
      <c r="HI120" s="31">
        <v>2</v>
      </c>
      <c r="HJ120" s="31">
        <v>0</v>
      </c>
      <c r="HK120" s="31">
        <v>0</v>
      </c>
      <c r="HL120" s="31">
        <v>2</v>
      </c>
      <c r="HM120" s="31">
        <v>2</v>
      </c>
      <c r="HN120" s="31">
        <v>0</v>
      </c>
      <c r="HO120" s="31">
        <v>0</v>
      </c>
      <c r="HP120" s="31">
        <v>0</v>
      </c>
      <c r="HQ120" s="31">
        <v>0</v>
      </c>
      <c r="HR120" s="31">
        <v>0</v>
      </c>
      <c r="HS120" s="31">
        <v>0</v>
      </c>
      <c r="HT120" s="31">
        <v>0</v>
      </c>
      <c r="HU120" s="31">
        <v>0</v>
      </c>
      <c r="HV120" s="31">
        <v>0</v>
      </c>
      <c r="HW120" s="31">
        <v>3</v>
      </c>
      <c r="HX120" s="31">
        <v>3</v>
      </c>
      <c r="HY120" s="31"/>
      <c r="HZ120" s="31"/>
      <c r="IA120" s="31"/>
      <c r="IB120" s="31"/>
      <c r="IC120" s="31"/>
      <c r="ID120" s="31"/>
      <c r="IE120" s="31"/>
      <c r="IF120" s="31"/>
      <c r="IG120" s="31"/>
      <c r="IH120" s="31"/>
      <c r="II120" s="31"/>
      <c r="IJ120" s="31"/>
      <c r="IK120" s="31">
        <v>3</v>
      </c>
      <c r="IL120" s="31"/>
      <c r="IM120" s="31"/>
      <c r="IN120" s="31">
        <v>2</v>
      </c>
      <c r="IO120" s="31">
        <v>1</v>
      </c>
      <c r="IP120" s="31">
        <v>0</v>
      </c>
      <c r="IQ120" s="31">
        <v>1</v>
      </c>
      <c r="IR120" s="31">
        <v>2</v>
      </c>
      <c r="IS120" s="31">
        <v>0</v>
      </c>
      <c r="IT120" s="31">
        <v>0</v>
      </c>
      <c r="IU120" s="31">
        <v>0</v>
      </c>
      <c r="IV120" s="31">
        <v>1</v>
      </c>
      <c r="IW120" s="31">
        <v>0</v>
      </c>
      <c r="IX120" s="31">
        <v>0</v>
      </c>
      <c r="IY120" s="31">
        <v>0</v>
      </c>
      <c r="IZ120" s="31">
        <v>2</v>
      </c>
      <c r="JA120" s="31">
        <v>1</v>
      </c>
      <c r="JB120" s="31"/>
      <c r="JC120" s="31">
        <v>1</v>
      </c>
      <c r="JD120" s="31">
        <v>2</v>
      </c>
      <c r="JE120" s="31"/>
      <c r="JF120" s="31"/>
      <c r="JG120" s="31">
        <v>3</v>
      </c>
      <c r="JH120" s="31"/>
      <c r="JI120" s="31">
        <v>3</v>
      </c>
    </row>
    <row r="121" spans="1:269" x14ac:dyDescent="0.25">
      <c r="A121" s="30" t="s">
        <v>727</v>
      </c>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v>1</v>
      </c>
      <c r="EG121" s="31">
        <v>1</v>
      </c>
      <c r="EH121" s="31">
        <v>61</v>
      </c>
      <c r="EI121" s="31">
        <v>1.5</v>
      </c>
      <c r="EJ121" s="31">
        <v>0</v>
      </c>
      <c r="EK121" s="31">
        <v>1</v>
      </c>
      <c r="EL121" s="31">
        <v>0</v>
      </c>
      <c r="EM121" s="31">
        <v>0</v>
      </c>
      <c r="EN121" s="31">
        <v>0</v>
      </c>
      <c r="EO121" s="31">
        <v>0</v>
      </c>
      <c r="EP121" s="31">
        <v>0</v>
      </c>
      <c r="EQ121" s="31"/>
      <c r="ER121" s="31">
        <v>0</v>
      </c>
      <c r="ES121" s="31">
        <v>0</v>
      </c>
      <c r="ET121" s="31">
        <v>0</v>
      </c>
      <c r="EU121" s="31">
        <v>0</v>
      </c>
      <c r="EV121" s="31">
        <v>0</v>
      </c>
      <c r="EW121" s="31">
        <v>0</v>
      </c>
      <c r="EX121" s="31">
        <v>0</v>
      </c>
      <c r="EY121" s="31">
        <v>0</v>
      </c>
      <c r="EZ121" s="31">
        <v>0</v>
      </c>
      <c r="FA121" s="31">
        <v>0</v>
      </c>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v>1</v>
      </c>
      <c r="GV121" s="31">
        <v>1</v>
      </c>
      <c r="GW121" s="31">
        <v>61</v>
      </c>
      <c r="GX121" s="31">
        <v>1.5</v>
      </c>
      <c r="GY121" s="31">
        <v>0</v>
      </c>
      <c r="GZ121" s="31">
        <v>1</v>
      </c>
      <c r="HA121" s="31">
        <v>0</v>
      </c>
      <c r="HB121" s="31">
        <v>0</v>
      </c>
      <c r="HC121" s="31">
        <v>0</v>
      </c>
      <c r="HD121" s="31">
        <v>0</v>
      </c>
      <c r="HE121" s="31">
        <v>0</v>
      </c>
      <c r="HF121" s="31"/>
      <c r="HG121" s="31">
        <v>0</v>
      </c>
      <c r="HH121" s="31">
        <v>0</v>
      </c>
      <c r="HI121" s="31">
        <v>0</v>
      </c>
      <c r="HJ121" s="31">
        <v>0</v>
      </c>
      <c r="HK121" s="31">
        <v>0</v>
      </c>
      <c r="HL121" s="31">
        <v>0</v>
      </c>
      <c r="HM121" s="31">
        <v>0</v>
      </c>
      <c r="HN121" s="31">
        <v>0</v>
      </c>
      <c r="HO121" s="31">
        <v>0</v>
      </c>
      <c r="HP121" s="31">
        <v>0</v>
      </c>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row>
    <row r="122" spans="1:269" x14ac:dyDescent="0.25">
      <c r="A122" s="30" t="s">
        <v>729</v>
      </c>
      <c r="B122" s="31">
        <v>1</v>
      </c>
      <c r="C122" s="31">
        <v>1</v>
      </c>
      <c r="D122" s="31">
        <v>1</v>
      </c>
      <c r="E122" s="31">
        <v>0</v>
      </c>
      <c r="F122" s="31">
        <v>0</v>
      </c>
      <c r="G122" s="31">
        <v>0</v>
      </c>
      <c r="H122" s="31">
        <v>0</v>
      </c>
      <c r="I122" s="31">
        <v>0</v>
      </c>
      <c r="J122" s="31">
        <v>0</v>
      </c>
      <c r="K122" s="31">
        <v>0</v>
      </c>
      <c r="L122" s="31">
        <v>0</v>
      </c>
      <c r="M122" s="31"/>
      <c r="N122" s="31">
        <v>0</v>
      </c>
      <c r="O122" s="31">
        <v>0</v>
      </c>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v>1</v>
      </c>
      <c r="BR122" s="31">
        <v>1</v>
      </c>
      <c r="BS122" s="31">
        <v>1</v>
      </c>
      <c r="BT122" s="31">
        <v>0</v>
      </c>
      <c r="BU122" s="31">
        <v>0</v>
      </c>
      <c r="BV122" s="31">
        <v>0</v>
      </c>
      <c r="BW122" s="31">
        <v>0</v>
      </c>
      <c r="BX122" s="31">
        <v>0</v>
      </c>
      <c r="BY122" s="31">
        <v>0</v>
      </c>
      <c r="BZ122" s="31">
        <v>0</v>
      </c>
      <c r="CA122" s="31">
        <v>0</v>
      </c>
      <c r="CB122" s="31"/>
      <c r="CC122" s="31">
        <v>0</v>
      </c>
      <c r="CD122" s="31">
        <v>0</v>
      </c>
      <c r="CE122" s="31">
        <v>0</v>
      </c>
      <c r="CF122" s="31">
        <v>0</v>
      </c>
      <c r="CG122" s="31">
        <v>0</v>
      </c>
      <c r="CH122" s="31">
        <v>0</v>
      </c>
      <c r="CI122" s="31">
        <v>0</v>
      </c>
      <c r="CJ122" s="31">
        <v>0</v>
      </c>
      <c r="CK122" s="31">
        <v>0</v>
      </c>
      <c r="CL122" s="31">
        <v>0</v>
      </c>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v>1</v>
      </c>
      <c r="EG122" s="31">
        <v>1</v>
      </c>
      <c r="EH122" s="31">
        <v>1</v>
      </c>
      <c r="EI122" s="31">
        <v>0</v>
      </c>
      <c r="EJ122" s="31">
        <v>0</v>
      </c>
      <c r="EK122" s="31">
        <v>0</v>
      </c>
      <c r="EL122" s="31">
        <v>0</v>
      </c>
      <c r="EM122" s="31">
        <v>0</v>
      </c>
      <c r="EN122" s="31">
        <v>0</v>
      </c>
      <c r="EO122" s="31">
        <v>0</v>
      </c>
      <c r="EP122" s="31">
        <v>0</v>
      </c>
      <c r="EQ122" s="31"/>
      <c r="ER122" s="31">
        <v>0</v>
      </c>
      <c r="ES122" s="31">
        <v>0</v>
      </c>
      <c r="ET122" s="31">
        <v>0</v>
      </c>
      <c r="EU122" s="31">
        <v>0</v>
      </c>
      <c r="EV122" s="31">
        <v>0</v>
      </c>
      <c r="EW122" s="31">
        <v>0</v>
      </c>
      <c r="EX122" s="31">
        <v>0</v>
      </c>
      <c r="EY122" s="31">
        <v>0</v>
      </c>
      <c r="EZ122" s="31">
        <v>0</v>
      </c>
      <c r="FA122" s="31">
        <v>0</v>
      </c>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v>3</v>
      </c>
      <c r="GV122" s="31">
        <v>3</v>
      </c>
      <c r="GW122" s="31">
        <v>3</v>
      </c>
      <c r="GX122" s="31">
        <v>0</v>
      </c>
      <c r="GY122" s="31">
        <v>0</v>
      </c>
      <c r="GZ122" s="31">
        <v>0</v>
      </c>
      <c r="HA122" s="31">
        <v>0</v>
      </c>
      <c r="HB122" s="31">
        <v>0</v>
      </c>
      <c r="HC122" s="31">
        <v>0</v>
      </c>
      <c r="HD122" s="31">
        <v>0</v>
      </c>
      <c r="HE122" s="31">
        <v>0</v>
      </c>
      <c r="HF122" s="31"/>
      <c r="HG122" s="31">
        <v>0</v>
      </c>
      <c r="HH122" s="31">
        <v>0</v>
      </c>
      <c r="HI122" s="31">
        <v>0</v>
      </c>
      <c r="HJ122" s="31">
        <v>0</v>
      </c>
      <c r="HK122" s="31">
        <v>0</v>
      </c>
      <c r="HL122" s="31">
        <v>0</v>
      </c>
      <c r="HM122" s="31">
        <v>0</v>
      </c>
      <c r="HN122" s="31">
        <v>0</v>
      </c>
      <c r="HO122" s="31">
        <v>0</v>
      </c>
      <c r="HP122" s="31">
        <v>0</v>
      </c>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row>
    <row r="123" spans="1:269" x14ac:dyDescent="0.25">
      <c r="A123" s="30" t="s">
        <v>731</v>
      </c>
      <c r="B123" s="31">
        <v>1</v>
      </c>
      <c r="C123" s="31">
        <v>1</v>
      </c>
      <c r="D123" s="31">
        <v>192</v>
      </c>
      <c r="E123" s="31">
        <v>1</v>
      </c>
      <c r="F123" s="31">
        <v>0</v>
      </c>
      <c r="G123" s="31">
        <v>0</v>
      </c>
      <c r="H123" s="31">
        <v>0</v>
      </c>
      <c r="I123" s="31">
        <v>0</v>
      </c>
      <c r="J123" s="31">
        <v>0</v>
      </c>
      <c r="K123" s="31">
        <v>0</v>
      </c>
      <c r="L123" s="31">
        <v>1</v>
      </c>
      <c r="M123" s="31"/>
      <c r="N123" s="31">
        <v>0</v>
      </c>
      <c r="O123" s="31">
        <v>0</v>
      </c>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v>1</v>
      </c>
      <c r="BR123" s="31">
        <v>1</v>
      </c>
      <c r="BS123" s="31">
        <v>192</v>
      </c>
      <c r="BT123" s="31">
        <v>1</v>
      </c>
      <c r="BU123" s="31">
        <v>0</v>
      </c>
      <c r="BV123" s="31">
        <v>0</v>
      </c>
      <c r="BW123" s="31">
        <v>0</v>
      </c>
      <c r="BX123" s="31">
        <v>0</v>
      </c>
      <c r="BY123" s="31">
        <v>0</v>
      </c>
      <c r="BZ123" s="31">
        <v>0</v>
      </c>
      <c r="CA123" s="31">
        <v>1</v>
      </c>
      <c r="CB123" s="31"/>
      <c r="CC123" s="31">
        <v>0</v>
      </c>
      <c r="CD123" s="31">
        <v>0</v>
      </c>
      <c r="CE123" s="31">
        <v>0</v>
      </c>
      <c r="CF123" s="31">
        <v>0</v>
      </c>
      <c r="CG123" s="31">
        <v>0</v>
      </c>
      <c r="CH123" s="31">
        <v>0</v>
      </c>
      <c r="CI123" s="31">
        <v>0</v>
      </c>
      <c r="CJ123" s="31">
        <v>0</v>
      </c>
      <c r="CK123" s="31">
        <v>0</v>
      </c>
      <c r="CL123" s="31">
        <v>0</v>
      </c>
      <c r="CM123" s="31"/>
      <c r="CN123" s="31"/>
      <c r="CO123" s="31"/>
      <c r="CP123" s="31"/>
      <c r="CQ123" s="31"/>
      <c r="CR123" s="31"/>
      <c r="CS123" s="31"/>
      <c r="CT123" s="31"/>
      <c r="CU123" s="31"/>
      <c r="CV123" s="31"/>
      <c r="CW123" s="31"/>
      <c r="CX123" s="31"/>
      <c r="CY123" s="31"/>
      <c r="CZ123" s="31"/>
      <c r="DA123" s="31"/>
      <c r="DB123" s="31"/>
      <c r="DC123" s="31"/>
      <c r="DD123" s="31"/>
      <c r="DE123" s="31"/>
      <c r="DF123" s="31"/>
      <c r="DG123" s="31"/>
      <c r="DH123" s="31"/>
      <c r="DI123" s="31"/>
      <c r="DJ123" s="31"/>
      <c r="DK123" s="31"/>
      <c r="DL123" s="31"/>
      <c r="DM123" s="31"/>
      <c r="DN123" s="31"/>
      <c r="DO123" s="31"/>
      <c r="DP123" s="31"/>
      <c r="DQ123" s="31"/>
      <c r="DR123" s="31"/>
      <c r="DS123" s="31"/>
      <c r="DT123" s="31"/>
      <c r="DU123" s="31"/>
      <c r="DV123" s="31"/>
      <c r="DW123" s="31"/>
      <c r="DX123" s="31"/>
      <c r="DY123" s="31"/>
      <c r="DZ123" s="31"/>
      <c r="EA123" s="31"/>
      <c r="EB123" s="31"/>
      <c r="EC123" s="31"/>
      <c r="ED123" s="31"/>
      <c r="EE123" s="31"/>
      <c r="EF123" s="31">
        <v>1</v>
      </c>
      <c r="EG123" s="31">
        <v>1</v>
      </c>
      <c r="EH123" s="31">
        <v>102</v>
      </c>
      <c r="EI123" s="31">
        <v>1</v>
      </c>
      <c r="EJ123" s="31">
        <v>0</v>
      </c>
      <c r="EK123" s="31">
        <v>0</v>
      </c>
      <c r="EL123" s="31">
        <v>0</v>
      </c>
      <c r="EM123" s="31">
        <v>0</v>
      </c>
      <c r="EN123" s="31">
        <v>0</v>
      </c>
      <c r="EO123" s="31">
        <v>0</v>
      </c>
      <c r="EP123" s="31">
        <v>1</v>
      </c>
      <c r="EQ123" s="31"/>
      <c r="ER123" s="31">
        <v>0</v>
      </c>
      <c r="ES123" s="31">
        <v>0</v>
      </c>
      <c r="ET123" s="31">
        <v>0</v>
      </c>
      <c r="EU123" s="31">
        <v>0</v>
      </c>
      <c r="EV123" s="31">
        <v>0</v>
      </c>
      <c r="EW123" s="31">
        <v>0</v>
      </c>
      <c r="EX123" s="31">
        <v>0</v>
      </c>
      <c r="EY123" s="31">
        <v>0</v>
      </c>
      <c r="EZ123" s="31">
        <v>0</v>
      </c>
      <c r="FA123" s="31">
        <v>0</v>
      </c>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v>3</v>
      </c>
      <c r="GV123" s="31">
        <v>3</v>
      </c>
      <c r="GW123" s="31">
        <v>486</v>
      </c>
      <c r="GX123" s="31">
        <v>3</v>
      </c>
      <c r="GY123" s="31">
        <v>0</v>
      </c>
      <c r="GZ123" s="31">
        <v>0</v>
      </c>
      <c r="HA123" s="31">
        <v>0</v>
      </c>
      <c r="HB123" s="31">
        <v>0</v>
      </c>
      <c r="HC123" s="31">
        <v>0</v>
      </c>
      <c r="HD123" s="31">
        <v>0</v>
      </c>
      <c r="HE123" s="31">
        <v>3</v>
      </c>
      <c r="HF123" s="31"/>
      <c r="HG123" s="31">
        <v>0</v>
      </c>
      <c r="HH123" s="31">
        <v>0</v>
      </c>
      <c r="HI123" s="31">
        <v>0</v>
      </c>
      <c r="HJ123" s="31">
        <v>0</v>
      </c>
      <c r="HK123" s="31">
        <v>0</v>
      </c>
      <c r="HL123" s="31">
        <v>0</v>
      </c>
      <c r="HM123" s="31">
        <v>0</v>
      </c>
      <c r="HN123" s="31">
        <v>0</v>
      </c>
      <c r="HO123" s="31">
        <v>0</v>
      </c>
      <c r="HP123" s="31">
        <v>0</v>
      </c>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row>
    <row r="124" spans="1:269" x14ac:dyDescent="0.25">
      <c r="A124" s="30" t="s">
        <v>733</v>
      </c>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c r="CS124" s="31"/>
      <c r="CT124" s="31"/>
      <c r="CU124" s="31"/>
      <c r="CV124" s="31"/>
      <c r="CW124" s="31"/>
      <c r="CX124" s="31"/>
      <c r="CY124" s="31"/>
      <c r="CZ124" s="31"/>
      <c r="DA124" s="31"/>
      <c r="DB124" s="31"/>
      <c r="DC124" s="31"/>
      <c r="DD124" s="31"/>
      <c r="DE124" s="31"/>
      <c r="DF124" s="31"/>
      <c r="DG124" s="31"/>
      <c r="DH124" s="31"/>
      <c r="DI124" s="31"/>
      <c r="DJ124" s="31"/>
      <c r="DK124" s="31"/>
      <c r="DL124" s="31"/>
      <c r="DM124" s="31"/>
      <c r="DN124" s="31"/>
      <c r="DO124" s="31"/>
      <c r="DP124" s="31"/>
      <c r="DQ124" s="31"/>
      <c r="DR124" s="31"/>
      <c r="DS124" s="31"/>
      <c r="DT124" s="31"/>
      <c r="DU124" s="31"/>
      <c r="DV124" s="31"/>
      <c r="DW124" s="31"/>
      <c r="DX124" s="31"/>
      <c r="DY124" s="31"/>
      <c r="DZ124" s="31"/>
      <c r="EA124" s="31"/>
      <c r="EB124" s="31"/>
      <c r="EC124" s="31"/>
      <c r="ED124" s="31"/>
      <c r="EE124" s="31"/>
      <c r="EF124" s="31">
        <v>1</v>
      </c>
      <c r="EG124" s="31">
        <v>1</v>
      </c>
      <c r="EH124" s="31">
        <v>246</v>
      </c>
      <c r="EI124" s="31">
        <v>0</v>
      </c>
      <c r="EJ124" s="31">
        <v>0</v>
      </c>
      <c r="EK124" s="31">
        <v>0</v>
      </c>
      <c r="EL124" s="31">
        <v>0</v>
      </c>
      <c r="EM124" s="31">
        <v>0</v>
      </c>
      <c r="EN124" s="31">
        <v>0</v>
      </c>
      <c r="EO124" s="31">
        <v>0</v>
      </c>
      <c r="EP124" s="31">
        <v>0</v>
      </c>
      <c r="EQ124" s="31"/>
      <c r="ER124" s="31">
        <v>0</v>
      </c>
      <c r="ES124" s="31">
        <v>0</v>
      </c>
      <c r="ET124" s="31">
        <v>0</v>
      </c>
      <c r="EU124" s="31">
        <v>0</v>
      </c>
      <c r="EV124" s="31">
        <v>0</v>
      </c>
      <c r="EW124" s="31">
        <v>0</v>
      </c>
      <c r="EX124" s="31">
        <v>0</v>
      </c>
      <c r="EY124" s="31">
        <v>0</v>
      </c>
      <c r="EZ124" s="31">
        <v>0</v>
      </c>
      <c r="FA124" s="31">
        <v>0</v>
      </c>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v>1</v>
      </c>
      <c r="GV124" s="31">
        <v>1</v>
      </c>
      <c r="GW124" s="31">
        <v>246</v>
      </c>
      <c r="GX124" s="31">
        <v>0</v>
      </c>
      <c r="GY124" s="31">
        <v>0</v>
      </c>
      <c r="GZ124" s="31">
        <v>0</v>
      </c>
      <c r="HA124" s="31">
        <v>0</v>
      </c>
      <c r="HB124" s="31">
        <v>0</v>
      </c>
      <c r="HC124" s="31">
        <v>0</v>
      </c>
      <c r="HD124" s="31">
        <v>0</v>
      </c>
      <c r="HE124" s="31">
        <v>0</v>
      </c>
      <c r="HF124" s="31"/>
      <c r="HG124" s="31">
        <v>0</v>
      </c>
      <c r="HH124" s="31">
        <v>0</v>
      </c>
      <c r="HI124" s="31">
        <v>0</v>
      </c>
      <c r="HJ124" s="31">
        <v>0</v>
      </c>
      <c r="HK124" s="31">
        <v>0</v>
      </c>
      <c r="HL124" s="31">
        <v>0</v>
      </c>
      <c r="HM124" s="31">
        <v>0</v>
      </c>
      <c r="HN124" s="31">
        <v>0</v>
      </c>
      <c r="HO124" s="31">
        <v>0</v>
      </c>
      <c r="HP124" s="31">
        <v>0</v>
      </c>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row>
    <row r="125" spans="1:269" x14ac:dyDescent="0.25">
      <c r="A125" s="30" t="s">
        <v>735</v>
      </c>
      <c r="B125" s="31">
        <v>1</v>
      </c>
      <c r="C125" s="31">
        <v>1</v>
      </c>
      <c r="D125" s="31">
        <v>4</v>
      </c>
      <c r="E125" s="31">
        <v>0</v>
      </c>
      <c r="F125" s="31">
        <v>0</v>
      </c>
      <c r="G125" s="31">
        <v>0</v>
      </c>
      <c r="H125" s="31">
        <v>0</v>
      </c>
      <c r="I125" s="31">
        <v>0</v>
      </c>
      <c r="J125" s="31">
        <v>0</v>
      </c>
      <c r="K125" s="31">
        <v>0</v>
      </c>
      <c r="L125" s="31">
        <v>0</v>
      </c>
      <c r="M125" s="31"/>
      <c r="N125" s="31">
        <v>1</v>
      </c>
      <c r="O125" s="31">
        <v>0</v>
      </c>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v>1</v>
      </c>
      <c r="BR125" s="31">
        <v>1</v>
      </c>
      <c r="BS125" s="31">
        <v>4</v>
      </c>
      <c r="BT125" s="31">
        <v>0</v>
      </c>
      <c r="BU125" s="31">
        <v>0</v>
      </c>
      <c r="BV125" s="31">
        <v>0</v>
      </c>
      <c r="BW125" s="31">
        <v>0</v>
      </c>
      <c r="BX125" s="31">
        <v>0</v>
      </c>
      <c r="BY125" s="31">
        <v>0</v>
      </c>
      <c r="BZ125" s="31">
        <v>0</v>
      </c>
      <c r="CA125" s="31">
        <v>0</v>
      </c>
      <c r="CB125" s="31"/>
      <c r="CC125" s="31">
        <v>0</v>
      </c>
      <c r="CD125" s="31">
        <v>0</v>
      </c>
      <c r="CE125" s="31">
        <v>0</v>
      </c>
      <c r="CF125" s="31">
        <v>0</v>
      </c>
      <c r="CG125" s="31">
        <v>0</v>
      </c>
      <c r="CH125" s="31">
        <v>0</v>
      </c>
      <c r="CI125" s="31">
        <v>0</v>
      </c>
      <c r="CJ125" s="31">
        <v>0</v>
      </c>
      <c r="CK125" s="31">
        <v>0</v>
      </c>
      <c r="CL125" s="31">
        <v>0</v>
      </c>
      <c r="CM125" s="31"/>
      <c r="CN125" s="31"/>
      <c r="CO125" s="31"/>
      <c r="CP125" s="31"/>
      <c r="CQ125" s="31"/>
      <c r="CR125" s="31"/>
      <c r="CS125" s="31"/>
      <c r="CT125" s="31"/>
      <c r="CU125" s="31"/>
      <c r="CV125" s="31"/>
      <c r="CW125" s="31"/>
      <c r="CX125" s="31"/>
      <c r="CY125" s="31"/>
      <c r="CZ125" s="31"/>
      <c r="DA125" s="31"/>
      <c r="DB125" s="31"/>
      <c r="DC125" s="31"/>
      <c r="DD125" s="31"/>
      <c r="DE125" s="31"/>
      <c r="DF125" s="31"/>
      <c r="DG125" s="31"/>
      <c r="DH125" s="31"/>
      <c r="DI125" s="31"/>
      <c r="DJ125" s="31"/>
      <c r="DK125" s="31"/>
      <c r="DL125" s="31"/>
      <c r="DM125" s="31"/>
      <c r="DN125" s="31"/>
      <c r="DO125" s="31"/>
      <c r="DP125" s="31"/>
      <c r="DQ125" s="31"/>
      <c r="DR125" s="31"/>
      <c r="DS125" s="31"/>
      <c r="DT125" s="31"/>
      <c r="DU125" s="31"/>
      <c r="DV125" s="31"/>
      <c r="DW125" s="31"/>
      <c r="DX125" s="31"/>
      <c r="DY125" s="31"/>
      <c r="DZ125" s="31"/>
      <c r="EA125" s="31"/>
      <c r="EB125" s="31"/>
      <c r="EC125" s="31"/>
      <c r="ED125" s="31"/>
      <c r="EE125" s="31"/>
      <c r="EF125" s="31">
        <v>1</v>
      </c>
      <c r="EG125" s="31">
        <v>1</v>
      </c>
      <c r="EH125" s="31">
        <v>4</v>
      </c>
      <c r="EI125" s="31">
        <v>0</v>
      </c>
      <c r="EJ125" s="31">
        <v>0</v>
      </c>
      <c r="EK125" s="31">
        <v>0</v>
      </c>
      <c r="EL125" s="31">
        <v>0</v>
      </c>
      <c r="EM125" s="31">
        <v>0</v>
      </c>
      <c r="EN125" s="31">
        <v>0</v>
      </c>
      <c r="EO125" s="31">
        <v>0</v>
      </c>
      <c r="EP125" s="31">
        <v>0</v>
      </c>
      <c r="EQ125" s="31"/>
      <c r="ER125" s="31">
        <v>0</v>
      </c>
      <c r="ES125" s="31">
        <v>0</v>
      </c>
      <c r="ET125" s="31">
        <v>0</v>
      </c>
      <c r="EU125" s="31">
        <v>0</v>
      </c>
      <c r="EV125" s="31">
        <v>0</v>
      </c>
      <c r="EW125" s="31">
        <v>0</v>
      </c>
      <c r="EX125" s="31">
        <v>0</v>
      </c>
      <c r="EY125" s="31">
        <v>0</v>
      </c>
      <c r="EZ125" s="31">
        <v>0</v>
      </c>
      <c r="FA125" s="31">
        <v>0</v>
      </c>
      <c r="FB125" s="31"/>
      <c r="FC125" s="31"/>
      <c r="FD125" s="31"/>
      <c r="FE125" s="31"/>
      <c r="FF125" s="31"/>
      <c r="FG125" s="31"/>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v>3</v>
      </c>
      <c r="GV125" s="31">
        <v>3</v>
      </c>
      <c r="GW125" s="31">
        <v>12</v>
      </c>
      <c r="GX125" s="31">
        <v>0</v>
      </c>
      <c r="GY125" s="31">
        <v>0</v>
      </c>
      <c r="GZ125" s="31">
        <v>0</v>
      </c>
      <c r="HA125" s="31">
        <v>0</v>
      </c>
      <c r="HB125" s="31">
        <v>0</v>
      </c>
      <c r="HC125" s="31">
        <v>0</v>
      </c>
      <c r="HD125" s="31">
        <v>0</v>
      </c>
      <c r="HE125" s="31">
        <v>0</v>
      </c>
      <c r="HF125" s="31"/>
      <c r="HG125" s="31">
        <v>1</v>
      </c>
      <c r="HH125" s="31">
        <v>0</v>
      </c>
      <c r="HI125" s="31">
        <v>0</v>
      </c>
      <c r="HJ125" s="31">
        <v>0</v>
      </c>
      <c r="HK125" s="31">
        <v>0</v>
      </c>
      <c r="HL125" s="31">
        <v>0</v>
      </c>
      <c r="HM125" s="31">
        <v>0</v>
      </c>
      <c r="HN125" s="31">
        <v>0</v>
      </c>
      <c r="HO125" s="31">
        <v>0</v>
      </c>
      <c r="HP125" s="31">
        <v>0</v>
      </c>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row>
    <row r="126" spans="1:269" x14ac:dyDescent="0.25">
      <c r="A126" s="30" t="s">
        <v>737</v>
      </c>
      <c r="B126" s="31">
        <v>1</v>
      </c>
      <c r="C126" s="31">
        <v>1</v>
      </c>
      <c r="D126" s="31">
        <v>26</v>
      </c>
      <c r="E126" s="31">
        <v>3.5</v>
      </c>
      <c r="F126" s="31">
        <v>1</v>
      </c>
      <c r="G126" s="31">
        <v>1</v>
      </c>
      <c r="H126" s="31">
        <v>0</v>
      </c>
      <c r="I126" s="31">
        <v>0</v>
      </c>
      <c r="J126" s="31">
        <v>1</v>
      </c>
      <c r="K126" s="31">
        <v>0</v>
      </c>
      <c r="L126" s="31">
        <v>0</v>
      </c>
      <c r="M126" s="31">
        <v>0</v>
      </c>
      <c r="N126" s="31">
        <v>1</v>
      </c>
      <c r="O126" s="31">
        <v>0</v>
      </c>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v>1</v>
      </c>
      <c r="BR126" s="31">
        <v>1</v>
      </c>
      <c r="BS126" s="31">
        <v>26</v>
      </c>
      <c r="BT126" s="31">
        <v>12.2</v>
      </c>
      <c r="BU126" s="31">
        <v>1</v>
      </c>
      <c r="BV126" s="31">
        <v>1</v>
      </c>
      <c r="BW126" s="31">
        <v>1</v>
      </c>
      <c r="BX126" s="31">
        <v>0</v>
      </c>
      <c r="BY126" s="31">
        <v>1</v>
      </c>
      <c r="BZ126" s="31">
        <v>0</v>
      </c>
      <c r="CA126" s="31">
        <v>0</v>
      </c>
      <c r="CB126" s="31">
        <v>0</v>
      </c>
      <c r="CC126" s="31">
        <v>1</v>
      </c>
      <c r="CD126" s="31">
        <v>1</v>
      </c>
      <c r="CE126" s="31">
        <v>1</v>
      </c>
      <c r="CF126" s="31">
        <v>1</v>
      </c>
      <c r="CG126" s="31">
        <v>1</v>
      </c>
      <c r="CH126" s="31">
        <v>1</v>
      </c>
      <c r="CI126" s="31">
        <v>0</v>
      </c>
      <c r="CJ126" s="31">
        <v>0</v>
      </c>
      <c r="CK126" s="31">
        <v>0</v>
      </c>
      <c r="CL126" s="31">
        <v>0</v>
      </c>
      <c r="CM126" s="31"/>
      <c r="CN126" s="31"/>
      <c r="CO126" s="31"/>
      <c r="CP126" s="31"/>
      <c r="CQ126" s="31"/>
      <c r="CR126" s="31"/>
      <c r="CS126" s="31"/>
      <c r="CT126" s="31"/>
      <c r="CU126" s="31"/>
      <c r="CV126" s="31"/>
      <c r="CW126" s="31"/>
      <c r="CX126" s="31"/>
      <c r="CY126" s="31"/>
      <c r="CZ126" s="31"/>
      <c r="DA126" s="31"/>
      <c r="DB126" s="31"/>
      <c r="DC126" s="31"/>
      <c r="DD126" s="31"/>
      <c r="DE126" s="31"/>
      <c r="DF126" s="31"/>
      <c r="DG126" s="31"/>
      <c r="DH126" s="31"/>
      <c r="DI126" s="31"/>
      <c r="DJ126" s="31"/>
      <c r="DK126" s="31"/>
      <c r="DL126" s="31"/>
      <c r="DM126" s="31"/>
      <c r="DN126" s="31"/>
      <c r="DO126" s="31"/>
      <c r="DP126" s="31"/>
      <c r="DQ126" s="31"/>
      <c r="DR126" s="31"/>
      <c r="DS126" s="31"/>
      <c r="DT126" s="31"/>
      <c r="DU126" s="31"/>
      <c r="DV126" s="31"/>
      <c r="DW126" s="31"/>
      <c r="DX126" s="31"/>
      <c r="DY126" s="31"/>
      <c r="DZ126" s="31"/>
      <c r="EA126" s="31"/>
      <c r="EB126" s="31"/>
      <c r="EC126" s="31"/>
      <c r="ED126" s="31"/>
      <c r="EE126" s="31"/>
      <c r="EF126" s="31">
        <v>1</v>
      </c>
      <c r="EG126" s="31">
        <v>1</v>
      </c>
      <c r="EH126" s="31">
        <v>26</v>
      </c>
      <c r="EI126" s="31">
        <v>12.2</v>
      </c>
      <c r="EJ126" s="31">
        <v>1</v>
      </c>
      <c r="EK126" s="31">
        <v>1</v>
      </c>
      <c r="EL126" s="31">
        <v>1</v>
      </c>
      <c r="EM126" s="31">
        <v>0</v>
      </c>
      <c r="EN126" s="31">
        <v>1</v>
      </c>
      <c r="EO126" s="31">
        <v>0</v>
      </c>
      <c r="EP126" s="31">
        <v>0</v>
      </c>
      <c r="EQ126" s="31">
        <v>0</v>
      </c>
      <c r="ER126" s="31">
        <v>1</v>
      </c>
      <c r="ES126" s="31">
        <v>1</v>
      </c>
      <c r="ET126" s="31">
        <v>1</v>
      </c>
      <c r="EU126" s="31">
        <v>1</v>
      </c>
      <c r="EV126" s="31">
        <v>1</v>
      </c>
      <c r="EW126" s="31">
        <v>1</v>
      </c>
      <c r="EX126" s="31">
        <v>0</v>
      </c>
      <c r="EY126" s="31">
        <v>0</v>
      </c>
      <c r="EZ126" s="31">
        <v>0</v>
      </c>
      <c r="FA126" s="31">
        <v>0</v>
      </c>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v>3</v>
      </c>
      <c r="GV126" s="31">
        <v>3</v>
      </c>
      <c r="GW126" s="31">
        <v>78</v>
      </c>
      <c r="GX126" s="31">
        <v>27.9</v>
      </c>
      <c r="GY126" s="31">
        <v>3</v>
      </c>
      <c r="GZ126" s="31">
        <v>3</v>
      </c>
      <c r="HA126" s="31">
        <v>2</v>
      </c>
      <c r="HB126" s="31">
        <v>0</v>
      </c>
      <c r="HC126" s="31">
        <v>3</v>
      </c>
      <c r="HD126" s="31">
        <v>0</v>
      </c>
      <c r="HE126" s="31">
        <v>0</v>
      </c>
      <c r="HF126" s="31">
        <v>0</v>
      </c>
      <c r="HG126" s="31">
        <v>3</v>
      </c>
      <c r="HH126" s="31">
        <v>2</v>
      </c>
      <c r="HI126" s="31">
        <v>2</v>
      </c>
      <c r="HJ126" s="31">
        <v>2</v>
      </c>
      <c r="HK126" s="31">
        <v>2</v>
      </c>
      <c r="HL126" s="31">
        <v>2</v>
      </c>
      <c r="HM126" s="31">
        <v>0</v>
      </c>
      <c r="HN126" s="31">
        <v>0</v>
      </c>
      <c r="HO126" s="31">
        <v>0</v>
      </c>
      <c r="HP126" s="31">
        <v>0</v>
      </c>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row>
    <row r="127" spans="1:269" x14ac:dyDescent="0.25">
      <c r="A127" s="30" t="s">
        <v>739</v>
      </c>
      <c r="B127" s="31">
        <v>1</v>
      </c>
      <c r="C127" s="31">
        <v>1</v>
      </c>
      <c r="D127" s="31">
        <v>46</v>
      </c>
      <c r="E127" s="31">
        <v>0.5</v>
      </c>
      <c r="F127" s="31">
        <v>0</v>
      </c>
      <c r="G127" s="31">
        <v>0</v>
      </c>
      <c r="H127" s="31">
        <v>0</v>
      </c>
      <c r="I127" s="31">
        <v>0</v>
      </c>
      <c r="J127" s="31">
        <v>0</v>
      </c>
      <c r="K127" s="31">
        <v>1</v>
      </c>
      <c r="L127" s="31">
        <v>0</v>
      </c>
      <c r="M127" s="31"/>
      <c r="N127" s="31">
        <v>0</v>
      </c>
      <c r="O127" s="31">
        <v>0</v>
      </c>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v>1</v>
      </c>
      <c r="BR127" s="31">
        <v>1</v>
      </c>
      <c r="BS127" s="31">
        <v>46</v>
      </c>
      <c r="BT127" s="31">
        <v>0</v>
      </c>
      <c r="BU127" s="31">
        <v>0</v>
      </c>
      <c r="BV127" s="31">
        <v>0</v>
      </c>
      <c r="BW127" s="31">
        <v>0</v>
      </c>
      <c r="BX127" s="31">
        <v>0</v>
      </c>
      <c r="BY127" s="31">
        <v>0</v>
      </c>
      <c r="BZ127" s="31">
        <v>0</v>
      </c>
      <c r="CA127" s="31">
        <v>0</v>
      </c>
      <c r="CB127" s="31"/>
      <c r="CC127" s="31">
        <v>0</v>
      </c>
      <c r="CD127" s="31">
        <v>0</v>
      </c>
      <c r="CE127" s="31">
        <v>0</v>
      </c>
      <c r="CF127" s="31">
        <v>0</v>
      </c>
      <c r="CG127" s="31">
        <v>0</v>
      </c>
      <c r="CH127" s="31">
        <v>0</v>
      </c>
      <c r="CI127" s="31">
        <v>0</v>
      </c>
      <c r="CJ127" s="31">
        <v>0</v>
      </c>
      <c r="CK127" s="31">
        <v>0</v>
      </c>
      <c r="CL127" s="31">
        <v>0</v>
      </c>
      <c r="CM127" s="31"/>
      <c r="CN127" s="31"/>
      <c r="CO127" s="31"/>
      <c r="CP127" s="31"/>
      <c r="CQ127" s="31"/>
      <c r="CR127" s="31"/>
      <c r="CS127" s="31"/>
      <c r="CT127" s="31"/>
      <c r="CU127" s="31"/>
      <c r="CV127" s="31"/>
      <c r="CW127" s="31"/>
      <c r="CX127" s="31"/>
      <c r="CY127" s="31"/>
      <c r="CZ127" s="31"/>
      <c r="DA127" s="31"/>
      <c r="DB127" s="31"/>
      <c r="DC127" s="31"/>
      <c r="DD127" s="31"/>
      <c r="DE127" s="31"/>
      <c r="DF127" s="31"/>
      <c r="DG127" s="31"/>
      <c r="DH127" s="31"/>
      <c r="DI127" s="31"/>
      <c r="DJ127" s="31"/>
      <c r="DK127" s="31"/>
      <c r="DL127" s="31"/>
      <c r="DM127" s="31"/>
      <c r="DN127" s="31"/>
      <c r="DO127" s="31"/>
      <c r="DP127" s="31"/>
      <c r="DQ127" s="31"/>
      <c r="DR127" s="31"/>
      <c r="DS127" s="31"/>
      <c r="DT127" s="31"/>
      <c r="DU127" s="31"/>
      <c r="DV127" s="31"/>
      <c r="DW127" s="31"/>
      <c r="DX127" s="31"/>
      <c r="DY127" s="31"/>
      <c r="DZ127" s="31"/>
      <c r="EA127" s="31"/>
      <c r="EB127" s="31"/>
      <c r="EC127" s="31"/>
      <c r="ED127" s="31"/>
      <c r="EE127" s="31"/>
      <c r="EF127" s="31">
        <v>1</v>
      </c>
      <c r="EG127" s="31">
        <v>1</v>
      </c>
      <c r="EH127" s="31">
        <v>46</v>
      </c>
      <c r="EI127" s="31">
        <v>0</v>
      </c>
      <c r="EJ127" s="31">
        <v>0</v>
      </c>
      <c r="EK127" s="31">
        <v>0</v>
      </c>
      <c r="EL127" s="31">
        <v>0</v>
      </c>
      <c r="EM127" s="31">
        <v>0</v>
      </c>
      <c r="EN127" s="31">
        <v>0</v>
      </c>
      <c r="EO127" s="31">
        <v>0</v>
      </c>
      <c r="EP127" s="31">
        <v>0</v>
      </c>
      <c r="EQ127" s="31"/>
      <c r="ER127" s="31">
        <v>0</v>
      </c>
      <c r="ES127" s="31">
        <v>0</v>
      </c>
      <c r="ET127" s="31">
        <v>0</v>
      </c>
      <c r="EU127" s="31">
        <v>0</v>
      </c>
      <c r="EV127" s="31">
        <v>0</v>
      </c>
      <c r="EW127" s="31">
        <v>0</v>
      </c>
      <c r="EX127" s="31">
        <v>0</v>
      </c>
      <c r="EY127" s="31">
        <v>0</v>
      </c>
      <c r="EZ127" s="31">
        <v>0</v>
      </c>
      <c r="FA127" s="31">
        <v>0</v>
      </c>
      <c r="FB127" s="31"/>
      <c r="FC127" s="31"/>
      <c r="FD127" s="31"/>
      <c r="FE127" s="31"/>
      <c r="FF127" s="31"/>
      <c r="FG127" s="31"/>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v>3</v>
      </c>
      <c r="GV127" s="31">
        <v>3</v>
      </c>
      <c r="GW127" s="31">
        <v>138</v>
      </c>
      <c r="GX127" s="31">
        <v>0.5</v>
      </c>
      <c r="GY127" s="31">
        <v>0</v>
      </c>
      <c r="GZ127" s="31">
        <v>0</v>
      </c>
      <c r="HA127" s="31">
        <v>0</v>
      </c>
      <c r="HB127" s="31">
        <v>0</v>
      </c>
      <c r="HC127" s="31">
        <v>0</v>
      </c>
      <c r="HD127" s="31">
        <v>1</v>
      </c>
      <c r="HE127" s="31">
        <v>0</v>
      </c>
      <c r="HF127" s="31"/>
      <c r="HG127" s="31">
        <v>0</v>
      </c>
      <c r="HH127" s="31">
        <v>0</v>
      </c>
      <c r="HI127" s="31">
        <v>0</v>
      </c>
      <c r="HJ127" s="31">
        <v>0</v>
      </c>
      <c r="HK127" s="31">
        <v>0</v>
      </c>
      <c r="HL127" s="31">
        <v>0</v>
      </c>
      <c r="HM127" s="31">
        <v>0</v>
      </c>
      <c r="HN127" s="31">
        <v>0</v>
      </c>
      <c r="HO127" s="31">
        <v>0</v>
      </c>
      <c r="HP127" s="31">
        <v>0</v>
      </c>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row>
    <row r="128" spans="1:269" x14ac:dyDescent="0.25">
      <c r="A128" s="30" t="s">
        <v>740</v>
      </c>
      <c r="B128" s="31">
        <v>1</v>
      </c>
      <c r="C128" s="31">
        <v>1</v>
      </c>
      <c r="D128" s="31">
        <v>165</v>
      </c>
      <c r="E128" s="31">
        <v>1</v>
      </c>
      <c r="F128" s="31">
        <v>0</v>
      </c>
      <c r="G128" s="31">
        <v>0</v>
      </c>
      <c r="H128" s="31">
        <v>0</v>
      </c>
      <c r="I128" s="31">
        <v>0</v>
      </c>
      <c r="J128" s="31">
        <v>1</v>
      </c>
      <c r="K128" s="31">
        <v>0</v>
      </c>
      <c r="L128" s="31">
        <v>0</v>
      </c>
      <c r="M128" s="31"/>
      <c r="N128" s="31">
        <v>0</v>
      </c>
      <c r="O128" s="31">
        <v>0</v>
      </c>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v>1</v>
      </c>
      <c r="BR128" s="31">
        <v>1</v>
      </c>
      <c r="BS128" s="31">
        <v>165</v>
      </c>
      <c r="BT128" s="31">
        <v>3</v>
      </c>
      <c r="BU128" s="31">
        <v>0</v>
      </c>
      <c r="BV128" s="31">
        <v>0</v>
      </c>
      <c r="BW128" s="31">
        <v>0</v>
      </c>
      <c r="BX128" s="31">
        <v>0</v>
      </c>
      <c r="BY128" s="31">
        <v>1</v>
      </c>
      <c r="BZ128" s="31">
        <v>0</v>
      </c>
      <c r="CA128" s="31">
        <v>0</v>
      </c>
      <c r="CB128" s="31"/>
      <c r="CC128" s="31">
        <v>1</v>
      </c>
      <c r="CD128" s="31">
        <v>0</v>
      </c>
      <c r="CE128" s="31">
        <v>1</v>
      </c>
      <c r="CF128" s="31">
        <v>0</v>
      </c>
      <c r="CG128" s="31">
        <v>0</v>
      </c>
      <c r="CH128" s="31">
        <v>0</v>
      </c>
      <c r="CI128" s="31">
        <v>1</v>
      </c>
      <c r="CJ128" s="31">
        <v>1</v>
      </c>
      <c r="CK128" s="31">
        <v>0</v>
      </c>
      <c r="CL128" s="31">
        <v>0</v>
      </c>
      <c r="CM128" s="31">
        <v>1</v>
      </c>
      <c r="CN128" s="31">
        <v>1</v>
      </c>
      <c r="CO128" s="31">
        <v>0</v>
      </c>
      <c r="CP128" s="31">
        <v>1</v>
      </c>
      <c r="CQ128" s="31">
        <v>1</v>
      </c>
      <c r="CR128" s="31">
        <v>1</v>
      </c>
      <c r="CS128" s="31">
        <v>6</v>
      </c>
      <c r="CT128" s="31">
        <v>7</v>
      </c>
      <c r="CU128" s="31">
        <v>1</v>
      </c>
      <c r="CV128" s="31"/>
      <c r="CW128" s="31">
        <v>1</v>
      </c>
      <c r="CX128" s="31">
        <v>0</v>
      </c>
      <c r="CY128" s="31">
        <v>0</v>
      </c>
      <c r="CZ128" s="31">
        <v>0</v>
      </c>
      <c r="DA128" s="31">
        <v>0</v>
      </c>
      <c r="DB128" s="31">
        <v>0</v>
      </c>
      <c r="DC128" s="31">
        <v>0</v>
      </c>
      <c r="DD128" s="31">
        <v>0</v>
      </c>
      <c r="DE128" s="31">
        <v>1</v>
      </c>
      <c r="DF128" s="31">
        <v>0</v>
      </c>
      <c r="DG128" s="31">
        <v>8</v>
      </c>
      <c r="DH128" s="31"/>
      <c r="DI128" s="31"/>
      <c r="DJ128" s="31">
        <v>8</v>
      </c>
      <c r="DK128" s="31">
        <v>6</v>
      </c>
      <c r="DL128" s="31">
        <v>0</v>
      </c>
      <c r="DM128" s="31">
        <v>0</v>
      </c>
      <c r="DN128" s="31">
        <v>1</v>
      </c>
      <c r="DO128" s="31"/>
      <c r="DP128" s="31"/>
      <c r="DQ128" s="31"/>
      <c r="DR128" s="31"/>
      <c r="DS128" s="31"/>
      <c r="DT128" s="31"/>
      <c r="DU128" s="31"/>
      <c r="DV128" s="31">
        <v>5</v>
      </c>
      <c r="DW128" s="31">
        <v>2</v>
      </c>
      <c r="DX128" s="31">
        <v>1</v>
      </c>
      <c r="DY128" s="31"/>
      <c r="DZ128" s="31">
        <v>8</v>
      </c>
      <c r="EA128" s="31"/>
      <c r="EB128" s="31">
        <v>1</v>
      </c>
      <c r="EC128" s="31">
        <v>1</v>
      </c>
      <c r="ED128" s="31">
        <v>6</v>
      </c>
      <c r="EE128" s="31">
        <v>8</v>
      </c>
      <c r="EF128" s="31">
        <v>1</v>
      </c>
      <c r="EG128" s="31">
        <v>1</v>
      </c>
      <c r="EH128" s="31">
        <v>541</v>
      </c>
      <c r="EI128" s="31">
        <v>3</v>
      </c>
      <c r="EJ128" s="31">
        <v>0</v>
      </c>
      <c r="EK128" s="31">
        <v>0</v>
      </c>
      <c r="EL128" s="31">
        <v>0</v>
      </c>
      <c r="EM128" s="31">
        <v>0</v>
      </c>
      <c r="EN128" s="31">
        <v>1</v>
      </c>
      <c r="EO128" s="31">
        <v>0</v>
      </c>
      <c r="EP128" s="31">
        <v>0</v>
      </c>
      <c r="EQ128" s="31"/>
      <c r="ER128" s="31">
        <v>1</v>
      </c>
      <c r="ES128" s="31">
        <v>0</v>
      </c>
      <c r="ET128" s="31">
        <v>1</v>
      </c>
      <c r="EU128" s="31">
        <v>0</v>
      </c>
      <c r="EV128" s="31">
        <v>0</v>
      </c>
      <c r="EW128" s="31">
        <v>0</v>
      </c>
      <c r="EX128" s="31">
        <v>1</v>
      </c>
      <c r="EY128" s="31">
        <v>1</v>
      </c>
      <c r="EZ128" s="31">
        <v>0</v>
      </c>
      <c r="FA128" s="31">
        <v>0</v>
      </c>
      <c r="FB128" s="31">
        <v>0</v>
      </c>
      <c r="FC128" s="31">
        <v>0</v>
      </c>
      <c r="FD128" s="31">
        <v>0</v>
      </c>
      <c r="FE128" s="31">
        <v>1</v>
      </c>
      <c r="FF128" s="31">
        <v>0</v>
      </c>
      <c r="FG128" s="31">
        <v>0</v>
      </c>
      <c r="FH128" s="31">
        <v>2</v>
      </c>
      <c r="FI128" s="31">
        <v>3</v>
      </c>
      <c r="FJ128" s="31"/>
      <c r="FK128" s="31"/>
      <c r="FL128" s="31"/>
      <c r="FM128" s="31"/>
      <c r="FN128" s="31"/>
      <c r="FO128" s="31"/>
      <c r="FP128" s="31"/>
      <c r="FQ128" s="31"/>
      <c r="FR128" s="31"/>
      <c r="FS128" s="31"/>
      <c r="FT128" s="31"/>
      <c r="FU128" s="31"/>
      <c r="FV128" s="31">
        <v>3</v>
      </c>
      <c r="FW128" s="31"/>
      <c r="FX128" s="31"/>
      <c r="FY128" s="31">
        <v>2</v>
      </c>
      <c r="FZ128" s="31">
        <v>3</v>
      </c>
      <c r="GA128" s="31">
        <v>0</v>
      </c>
      <c r="GB128" s="31">
        <v>0</v>
      </c>
      <c r="GC128" s="31">
        <v>3</v>
      </c>
      <c r="GD128" s="31"/>
      <c r="GE128" s="31"/>
      <c r="GF128" s="31"/>
      <c r="GG128" s="31"/>
      <c r="GH128" s="31"/>
      <c r="GI128" s="31"/>
      <c r="GJ128" s="31"/>
      <c r="GK128" s="31">
        <v>1</v>
      </c>
      <c r="GL128" s="31">
        <v>1</v>
      </c>
      <c r="GM128" s="31">
        <v>1</v>
      </c>
      <c r="GN128" s="31"/>
      <c r="GO128" s="31">
        <v>2</v>
      </c>
      <c r="GP128" s="31">
        <v>1</v>
      </c>
      <c r="GQ128" s="31"/>
      <c r="GR128" s="31"/>
      <c r="GS128" s="31">
        <v>2</v>
      </c>
      <c r="GT128" s="31">
        <v>3</v>
      </c>
      <c r="GU128" s="31">
        <v>3</v>
      </c>
      <c r="GV128" s="31">
        <v>3</v>
      </c>
      <c r="GW128" s="31">
        <v>871</v>
      </c>
      <c r="GX128" s="31">
        <v>7</v>
      </c>
      <c r="GY128" s="31">
        <v>0</v>
      </c>
      <c r="GZ128" s="31">
        <v>0</v>
      </c>
      <c r="HA128" s="31">
        <v>0</v>
      </c>
      <c r="HB128" s="31">
        <v>0</v>
      </c>
      <c r="HC128" s="31">
        <v>3</v>
      </c>
      <c r="HD128" s="31">
        <v>0</v>
      </c>
      <c r="HE128" s="31">
        <v>0</v>
      </c>
      <c r="HF128" s="31"/>
      <c r="HG128" s="31">
        <v>2</v>
      </c>
      <c r="HH128" s="31">
        <v>0</v>
      </c>
      <c r="HI128" s="31">
        <v>2</v>
      </c>
      <c r="HJ128" s="31">
        <v>0</v>
      </c>
      <c r="HK128" s="31">
        <v>0</v>
      </c>
      <c r="HL128" s="31">
        <v>0</v>
      </c>
      <c r="HM128" s="31">
        <v>2</v>
      </c>
      <c r="HN128" s="31">
        <v>2</v>
      </c>
      <c r="HO128" s="31">
        <v>0</v>
      </c>
      <c r="HP128" s="31">
        <v>0</v>
      </c>
      <c r="HQ128" s="31">
        <v>1</v>
      </c>
      <c r="HR128" s="31">
        <v>1</v>
      </c>
      <c r="HS128" s="31">
        <v>0</v>
      </c>
      <c r="HT128" s="31">
        <v>2</v>
      </c>
      <c r="HU128" s="31">
        <v>1</v>
      </c>
      <c r="HV128" s="31">
        <v>1</v>
      </c>
      <c r="HW128" s="31">
        <v>8</v>
      </c>
      <c r="HX128" s="31">
        <v>10</v>
      </c>
      <c r="HY128" s="31">
        <v>1</v>
      </c>
      <c r="HZ128" s="31"/>
      <c r="IA128" s="31">
        <v>1</v>
      </c>
      <c r="IB128" s="31">
        <v>0</v>
      </c>
      <c r="IC128" s="31">
        <v>0</v>
      </c>
      <c r="ID128" s="31">
        <v>0</v>
      </c>
      <c r="IE128" s="31">
        <v>0</v>
      </c>
      <c r="IF128" s="31">
        <v>0</v>
      </c>
      <c r="IG128" s="31">
        <v>0</v>
      </c>
      <c r="IH128" s="31">
        <v>0</v>
      </c>
      <c r="II128" s="31">
        <v>1</v>
      </c>
      <c r="IJ128" s="31">
        <v>0</v>
      </c>
      <c r="IK128" s="31">
        <v>11</v>
      </c>
      <c r="IL128" s="31"/>
      <c r="IM128" s="31"/>
      <c r="IN128" s="31">
        <v>10</v>
      </c>
      <c r="IO128" s="31">
        <v>9</v>
      </c>
      <c r="IP128" s="31">
        <v>0</v>
      </c>
      <c r="IQ128" s="31">
        <v>0</v>
      </c>
      <c r="IR128" s="31">
        <v>4</v>
      </c>
      <c r="IS128" s="31"/>
      <c r="IT128" s="31"/>
      <c r="IU128" s="31"/>
      <c r="IV128" s="31"/>
      <c r="IW128" s="31"/>
      <c r="IX128" s="31"/>
      <c r="IY128" s="31"/>
      <c r="IZ128" s="31">
        <v>6</v>
      </c>
      <c r="JA128" s="31">
        <v>3</v>
      </c>
      <c r="JB128" s="31">
        <v>2</v>
      </c>
      <c r="JC128" s="31"/>
      <c r="JD128" s="31">
        <v>10</v>
      </c>
      <c r="JE128" s="31">
        <v>1</v>
      </c>
      <c r="JF128" s="31">
        <v>1</v>
      </c>
      <c r="JG128" s="31">
        <v>1</v>
      </c>
      <c r="JH128" s="31">
        <v>8</v>
      </c>
      <c r="JI128" s="31">
        <v>11</v>
      </c>
    </row>
    <row r="129" spans="1:269" x14ac:dyDescent="0.25">
      <c r="A129" s="30" t="s">
        <v>742</v>
      </c>
      <c r="B129" s="31">
        <v>1</v>
      </c>
      <c r="C129" s="31">
        <v>1</v>
      </c>
      <c r="D129" s="31">
        <v>156</v>
      </c>
      <c r="E129" s="31">
        <v>7</v>
      </c>
      <c r="F129" s="31">
        <v>1</v>
      </c>
      <c r="G129" s="31">
        <v>0</v>
      </c>
      <c r="H129" s="31">
        <v>1</v>
      </c>
      <c r="I129" s="31">
        <v>1</v>
      </c>
      <c r="J129" s="31">
        <v>1</v>
      </c>
      <c r="K129" s="31">
        <v>0</v>
      </c>
      <c r="L129" s="31">
        <v>0</v>
      </c>
      <c r="M129" s="31"/>
      <c r="N129" s="31">
        <v>0</v>
      </c>
      <c r="O129" s="31">
        <v>0</v>
      </c>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v>1</v>
      </c>
      <c r="BR129" s="31">
        <v>1</v>
      </c>
      <c r="BS129" s="31">
        <v>109</v>
      </c>
      <c r="BT129" s="31">
        <v>0</v>
      </c>
      <c r="BU129" s="31">
        <v>1</v>
      </c>
      <c r="BV129" s="31">
        <v>0</v>
      </c>
      <c r="BW129" s="31">
        <v>1</v>
      </c>
      <c r="BX129" s="31">
        <v>1</v>
      </c>
      <c r="BY129" s="31">
        <v>1</v>
      </c>
      <c r="BZ129" s="31">
        <v>0</v>
      </c>
      <c r="CA129" s="31">
        <v>0</v>
      </c>
      <c r="CB129" s="31"/>
      <c r="CC129" s="31">
        <v>1</v>
      </c>
      <c r="CD129" s="31">
        <v>0</v>
      </c>
      <c r="CE129" s="31">
        <v>1</v>
      </c>
      <c r="CF129" s="31">
        <v>1</v>
      </c>
      <c r="CG129" s="31">
        <v>0</v>
      </c>
      <c r="CH129" s="31">
        <v>1</v>
      </c>
      <c r="CI129" s="31">
        <v>0</v>
      </c>
      <c r="CJ129" s="31">
        <v>1</v>
      </c>
      <c r="CK129" s="31">
        <v>0</v>
      </c>
      <c r="CL129" s="31">
        <v>0</v>
      </c>
      <c r="CM129" s="31">
        <v>1</v>
      </c>
      <c r="CN129" s="31">
        <v>1</v>
      </c>
      <c r="CO129" s="31">
        <v>0</v>
      </c>
      <c r="CP129" s="31">
        <v>0</v>
      </c>
      <c r="CQ129" s="31">
        <v>2</v>
      </c>
      <c r="CR129" s="31">
        <v>3</v>
      </c>
      <c r="CS129" s="31">
        <v>7</v>
      </c>
      <c r="CT129" s="31">
        <v>11</v>
      </c>
      <c r="CU129" s="31"/>
      <c r="CV129" s="31"/>
      <c r="CW129" s="31"/>
      <c r="CX129" s="31"/>
      <c r="CY129" s="31"/>
      <c r="CZ129" s="31"/>
      <c r="DA129" s="31"/>
      <c r="DB129" s="31"/>
      <c r="DC129" s="31"/>
      <c r="DD129" s="31"/>
      <c r="DE129" s="31"/>
      <c r="DF129" s="31"/>
      <c r="DG129" s="31">
        <v>11</v>
      </c>
      <c r="DH129" s="31"/>
      <c r="DI129" s="31"/>
      <c r="DJ129" s="31">
        <v>11</v>
      </c>
      <c r="DK129" s="31">
        <v>6</v>
      </c>
      <c r="DL129" s="31">
        <v>0</v>
      </c>
      <c r="DM129" s="31">
        <v>0</v>
      </c>
      <c r="DN129" s="31">
        <v>2</v>
      </c>
      <c r="DO129" s="31"/>
      <c r="DP129" s="31"/>
      <c r="DQ129" s="31"/>
      <c r="DR129" s="31"/>
      <c r="DS129" s="31"/>
      <c r="DT129" s="31"/>
      <c r="DU129" s="31"/>
      <c r="DV129" s="31">
        <v>6</v>
      </c>
      <c r="DW129" s="31">
        <v>1</v>
      </c>
      <c r="DX129" s="31">
        <v>4</v>
      </c>
      <c r="DY129" s="31">
        <v>2</v>
      </c>
      <c r="DZ129" s="31">
        <v>9</v>
      </c>
      <c r="EA129" s="31"/>
      <c r="EB129" s="31">
        <v>5</v>
      </c>
      <c r="EC129" s="31">
        <v>3</v>
      </c>
      <c r="ED129" s="31">
        <v>3</v>
      </c>
      <c r="EE129" s="31">
        <v>11</v>
      </c>
      <c r="EF129" s="31">
        <v>1</v>
      </c>
      <c r="EG129" s="31">
        <v>1</v>
      </c>
      <c r="EH129" s="31">
        <v>41</v>
      </c>
      <c r="EI129" s="31">
        <v>11.2</v>
      </c>
      <c r="EJ129" s="31">
        <v>1</v>
      </c>
      <c r="EK129" s="31">
        <v>0</v>
      </c>
      <c r="EL129" s="31">
        <v>1</v>
      </c>
      <c r="EM129" s="31">
        <v>1</v>
      </c>
      <c r="EN129" s="31">
        <v>1</v>
      </c>
      <c r="EO129" s="31">
        <v>0</v>
      </c>
      <c r="EP129" s="31">
        <v>0</v>
      </c>
      <c r="EQ129" s="31"/>
      <c r="ER129" s="31">
        <v>1</v>
      </c>
      <c r="ES129" s="31">
        <v>0</v>
      </c>
      <c r="ET129" s="31">
        <v>1</v>
      </c>
      <c r="EU129" s="31">
        <v>1</v>
      </c>
      <c r="EV129" s="31">
        <v>0</v>
      </c>
      <c r="EW129" s="31">
        <v>1</v>
      </c>
      <c r="EX129" s="31">
        <v>0</v>
      </c>
      <c r="EY129" s="31">
        <v>1</v>
      </c>
      <c r="EZ129" s="31">
        <v>0</v>
      </c>
      <c r="FA129" s="31">
        <v>0</v>
      </c>
      <c r="FB129" s="31">
        <v>0</v>
      </c>
      <c r="FC129" s="31">
        <v>0</v>
      </c>
      <c r="FD129" s="31">
        <v>0</v>
      </c>
      <c r="FE129" s="31">
        <v>1</v>
      </c>
      <c r="FF129" s="31">
        <v>1</v>
      </c>
      <c r="FG129" s="31">
        <v>0</v>
      </c>
      <c r="FH129" s="31">
        <v>3</v>
      </c>
      <c r="FI129" s="31">
        <v>4</v>
      </c>
      <c r="FJ129" s="31">
        <v>1</v>
      </c>
      <c r="FK129" s="31"/>
      <c r="FL129" s="31">
        <v>1</v>
      </c>
      <c r="FM129" s="31">
        <v>0</v>
      </c>
      <c r="FN129" s="31">
        <v>0</v>
      </c>
      <c r="FO129" s="31">
        <v>0</v>
      </c>
      <c r="FP129" s="31">
        <v>0</v>
      </c>
      <c r="FQ129" s="31">
        <v>0</v>
      </c>
      <c r="FR129" s="31">
        <v>0</v>
      </c>
      <c r="FS129" s="31">
        <v>0</v>
      </c>
      <c r="FT129" s="31">
        <v>0</v>
      </c>
      <c r="FU129" s="31">
        <v>1</v>
      </c>
      <c r="FV129" s="31">
        <v>5</v>
      </c>
      <c r="FW129" s="31"/>
      <c r="FX129" s="31"/>
      <c r="FY129" s="31">
        <v>5</v>
      </c>
      <c r="FZ129" s="31">
        <v>2</v>
      </c>
      <c r="GA129" s="31">
        <v>0</v>
      </c>
      <c r="GB129" s="31">
        <v>0</v>
      </c>
      <c r="GC129" s="31">
        <v>5</v>
      </c>
      <c r="GD129" s="31"/>
      <c r="GE129" s="31"/>
      <c r="GF129" s="31"/>
      <c r="GG129" s="31"/>
      <c r="GH129" s="31"/>
      <c r="GI129" s="31"/>
      <c r="GJ129" s="31"/>
      <c r="GK129" s="31">
        <v>1</v>
      </c>
      <c r="GL129" s="31">
        <v>1</v>
      </c>
      <c r="GM129" s="31">
        <v>3</v>
      </c>
      <c r="GN129" s="31"/>
      <c r="GO129" s="31">
        <v>4</v>
      </c>
      <c r="GP129" s="31">
        <v>1</v>
      </c>
      <c r="GQ129" s="31">
        <v>2</v>
      </c>
      <c r="GR129" s="31">
        <v>1</v>
      </c>
      <c r="GS129" s="31">
        <v>2</v>
      </c>
      <c r="GT129" s="31">
        <v>5</v>
      </c>
      <c r="GU129" s="31">
        <v>3</v>
      </c>
      <c r="GV129" s="31">
        <v>3</v>
      </c>
      <c r="GW129" s="31">
        <v>306</v>
      </c>
      <c r="GX129" s="31">
        <v>18.2</v>
      </c>
      <c r="GY129" s="31">
        <v>3</v>
      </c>
      <c r="GZ129" s="31">
        <v>0</v>
      </c>
      <c r="HA129" s="31">
        <v>3</v>
      </c>
      <c r="HB129" s="31">
        <v>3</v>
      </c>
      <c r="HC129" s="31">
        <v>3</v>
      </c>
      <c r="HD129" s="31">
        <v>0</v>
      </c>
      <c r="HE129" s="31">
        <v>0</v>
      </c>
      <c r="HF129" s="31"/>
      <c r="HG129" s="31">
        <v>2</v>
      </c>
      <c r="HH129" s="31">
        <v>0</v>
      </c>
      <c r="HI129" s="31">
        <v>2</v>
      </c>
      <c r="HJ129" s="31">
        <v>2</v>
      </c>
      <c r="HK129" s="31">
        <v>0</v>
      </c>
      <c r="HL129" s="31">
        <v>2</v>
      </c>
      <c r="HM129" s="31">
        <v>0</v>
      </c>
      <c r="HN129" s="31">
        <v>2</v>
      </c>
      <c r="HO129" s="31">
        <v>0</v>
      </c>
      <c r="HP129" s="31">
        <v>0</v>
      </c>
      <c r="HQ129" s="31">
        <v>1</v>
      </c>
      <c r="HR129" s="31">
        <v>1</v>
      </c>
      <c r="HS129" s="31">
        <v>0</v>
      </c>
      <c r="HT129" s="31">
        <v>1</v>
      </c>
      <c r="HU129" s="31">
        <v>3</v>
      </c>
      <c r="HV129" s="31">
        <v>3</v>
      </c>
      <c r="HW129" s="31">
        <v>10</v>
      </c>
      <c r="HX129" s="31">
        <v>15</v>
      </c>
      <c r="HY129" s="31">
        <v>1</v>
      </c>
      <c r="HZ129" s="31"/>
      <c r="IA129" s="31">
        <v>1</v>
      </c>
      <c r="IB129" s="31">
        <v>0</v>
      </c>
      <c r="IC129" s="31">
        <v>0</v>
      </c>
      <c r="ID129" s="31">
        <v>0</v>
      </c>
      <c r="IE129" s="31">
        <v>0</v>
      </c>
      <c r="IF129" s="31">
        <v>0</v>
      </c>
      <c r="IG129" s="31">
        <v>0</v>
      </c>
      <c r="IH129" s="31">
        <v>0</v>
      </c>
      <c r="II129" s="31">
        <v>0</v>
      </c>
      <c r="IJ129" s="31">
        <v>1</v>
      </c>
      <c r="IK129" s="31">
        <v>16</v>
      </c>
      <c r="IL129" s="31"/>
      <c r="IM129" s="31"/>
      <c r="IN129" s="31">
        <v>16</v>
      </c>
      <c r="IO129" s="31">
        <v>8</v>
      </c>
      <c r="IP129" s="31">
        <v>0</v>
      </c>
      <c r="IQ129" s="31">
        <v>0</v>
      </c>
      <c r="IR129" s="31">
        <v>7</v>
      </c>
      <c r="IS129" s="31"/>
      <c r="IT129" s="31"/>
      <c r="IU129" s="31"/>
      <c r="IV129" s="31"/>
      <c r="IW129" s="31"/>
      <c r="IX129" s="31"/>
      <c r="IY129" s="31"/>
      <c r="IZ129" s="31">
        <v>7</v>
      </c>
      <c r="JA129" s="31">
        <v>2</v>
      </c>
      <c r="JB129" s="31">
        <v>7</v>
      </c>
      <c r="JC129" s="31">
        <v>2</v>
      </c>
      <c r="JD129" s="31">
        <v>13</v>
      </c>
      <c r="JE129" s="31">
        <v>1</v>
      </c>
      <c r="JF129" s="31">
        <v>7</v>
      </c>
      <c r="JG129" s="31">
        <v>4</v>
      </c>
      <c r="JH129" s="31">
        <v>5</v>
      </c>
      <c r="JI129" s="31">
        <v>16</v>
      </c>
    </row>
    <row r="130" spans="1:269" x14ac:dyDescent="0.25">
      <c r="A130" s="30" t="s">
        <v>743</v>
      </c>
      <c r="B130" s="31">
        <v>1</v>
      </c>
      <c r="C130" s="31">
        <v>1</v>
      </c>
      <c r="D130" s="31">
        <v>169</v>
      </c>
      <c r="E130" s="31">
        <v>1</v>
      </c>
      <c r="F130" s="31">
        <v>0</v>
      </c>
      <c r="G130" s="31">
        <v>0</v>
      </c>
      <c r="H130" s="31">
        <v>0</v>
      </c>
      <c r="I130" s="31">
        <v>0</v>
      </c>
      <c r="J130" s="31">
        <v>1</v>
      </c>
      <c r="K130" s="31">
        <v>0</v>
      </c>
      <c r="L130" s="31">
        <v>0</v>
      </c>
      <c r="M130" s="31"/>
      <c r="N130" s="31">
        <v>0</v>
      </c>
      <c r="O130" s="31">
        <v>0</v>
      </c>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v>1</v>
      </c>
      <c r="BR130" s="31">
        <v>1</v>
      </c>
      <c r="BS130" s="31">
        <v>156</v>
      </c>
      <c r="BT130" s="31">
        <v>11.2</v>
      </c>
      <c r="BU130" s="31">
        <v>0</v>
      </c>
      <c r="BV130" s="31">
        <v>0</v>
      </c>
      <c r="BW130" s="31">
        <v>0</v>
      </c>
      <c r="BX130" s="31">
        <v>0</v>
      </c>
      <c r="BY130" s="31">
        <v>1</v>
      </c>
      <c r="BZ130" s="31">
        <v>0</v>
      </c>
      <c r="CA130" s="31">
        <v>0</v>
      </c>
      <c r="CB130" s="31"/>
      <c r="CC130" s="31">
        <v>0</v>
      </c>
      <c r="CD130" s="31">
        <v>0</v>
      </c>
      <c r="CE130" s="31">
        <v>0</v>
      </c>
      <c r="CF130" s="31">
        <v>0</v>
      </c>
      <c r="CG130" s="31">
        <v>0</v>
      </c>
      <c r="CH130" s="31">
        <v>0</v>
      </c>
      <c r="CI130" s="31">
        <v>0</v>
      </c>
      <c r="CJ130" s="31">
        <v>0</v>
      </c>
      <c r="CK130" s="31">
        <v>0</v>
      </c>
      <c r="CL130" s="31">
        <v>0</v>
      </c>
      <c r="CM130" s="31"/>
      <c r="CN130" s="31"/>
      <c r="CO130" s="31"/>
      <c r="CP130" s="31"/>
      <c r="CQ130" s="31"/>
      <c r="CR130" s="31"/>
      <c r="CS130" s="31"/>
      <c r="CT130" s="31"/>
      <c r="CU130" s="31"/>
      <c r="CV130" s="31"/>
      <c r="CW130" s="31"/>
      <c r="CX130" s="31"/>
      <c r="CY130" s="31"/>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31"/>
      <c r="EF130" s="31">
        <v>1</v>
      </c>
      <c r="EG130" s="31">
        <v>1</v>
      </c>
      <c r="EH130" s="31">
        <v>169</v>
      </c>
      <c r="EI130" s="31">
        <v>1</v>
      </c>
      <c r="EJ130" s="31">
        <v>0</v>
      </c>
      <c r="EK130" s="31">
        <v>0</v>
      </c>
      <c r="EL130" s="31">
        <v>0</v>
      </c>
      <c r="EM130" s="31">
        <v>0</v>
      </c>
      <c r="EN130" s="31">
        <v>1</v>
      </c>
      <c r="EO130" s="31">
        <v>0</v>
      </c>
      <c r="EP130" s="31">
        <v>0</v>
      </c>
      <c r="EQ130" s="31"/>
      <c r="ER130" s="31">
        <v>0</v>
      </c>
      <c r="ES130" s="31">
        <v>0</v>
      </c>
      <c r="ET130" s="31">
        <v>0</v>
      </c>
      <c r="EU130" s="31">
        <v>0</v>
      </c>
      <c r="EV130" s="31">
        <v>0</v>
      </c>
      <c r="EW130" s="31">
        <v>0</v>
      </c>
      <c r="EX130" s="31">
        <v>0</v>
      </c>
      <c r="EY130" s="31">
        <v>0</v>
      </c>
      <c r="EZ130" s="31">
        <v>0</v>
      </c>
      <c r="FA130" s="31">
        <v>0</v>
      </c>
      <c r="FB130" s="31">
        <v>0</v>
      </c>
      <c r="FC130" s="31">
        <v>0</v>
      </c>
      <c r="FD130" s="31">
        <v>0</v>
      </c>
      <c r="FE130" s="31">
        <v>0</v>
      </c>
      <c r="FF130" s="31">
        <v>0</v>
      </c>
      <c r="FG130" s="31">
        <v>0</v>
      </c>
      <c r="FH130" s="31">
        <v>4</v>
      </c>
      <c r="FI130" s="31">
        <v>4</v>
      </c>
      <c r="FJ130" s="31"/>
      <c r="FK130" s="31"/>
      <c r="FL130" s="31"/>
      <c r="FM130" s="31"/>
      <c r="FN130" s="31"/>
      <c r="FO130" s="31"/>
      <c r="FP130" s="31"/>
      <c r="FQ130" s="31"/>
      <c r="FR130" s="31"/>
      <c r="FS130" s="31"/>
      <c r="FT130" s="31"/>
      <c r="FU130" s="31"/>
      <c r="FV130" s="31">
        <v>4</v>
      </c>
      <c r="FW130" s="31"/>
      <c r="FX130" s="31"/>
      <c r="FY130" s="31">
        <v>3</v>
      </c>
      <c r="FZ130" s="31">
        <v>2</v>
      </c>
      <c r="GA130" s="31">
        <v>0</v>
      </c>
      <c r="GB130" s="31">
        <v>0</v>
      </c>
      <c r="GC130" s="31">
        <v>4</v>
      </c>
      <c r="GD130" s="31"/>
      <c r="GE130" s="31"/>
      <c r="GF130" s="31"/>
      <c r="GG130" s="31"/>
      <c r="GH130" s="31"/>
      <c r="GI130" s="31"/>
      <c r="GJ130" s="31"/>
      <c r="GK130" s="31">
        <v>1</v>
      </c>
      <c r="GL130" s="31">
        <v>2</v>
      </c>
      <c r="GM130" s="31">
        <v>1</v>
      </c>
      <c r="GN130" s="31">
        <v>2</v>
      </c>
      <c r="GO130" s="31">
        <v>2</v>
      </c>
      <c r="GP130" s="31"/>
      <c r="GQ130" s="31"/>
      <c r="GR130" s="31"/>
      <c r="GS130" s="31">
        <v>4</v>
      </c>
      <c r="GT130" s="31">
        <v>4</v>
      </c>
      <c r="GU130" s="31">
        <v>3</v>
      </c>
      <c r="GV130" s="31">
        <v>3</v>
      </c>
      <c r="GW130" s="31">
        <v>494</v>
      </c>
      <c r="GX130" s="31">
        <v>13.2</v>
      </c>
      <c r="GY130" s="31">
        <v>0</v>
      </c>
      <c r="GZ130" s="31">
        <v>0</v>
      </c>
      <c r="HA130" s="31">
        <v>0</v>
      </c>
      <c r="HB130" s="31">
        <v>0</v>
      </c>
      <c r="HC130" s="31">
        <v>3</v>
      </c>
      <c r="HD130" s="31">
        <v>0</v>
      </c>
      <c r="HE130" s="31">
        <v>0</v>
      </c>
      <c r="HF130" s="31"/>
      <c r="HG130" s="31">
        <v>0</v>
      </c>
      <c r="HH130" s="31">
        <v>0</v>
      </c>
      <c r="HI130" s="31">
        <v>0</v>
      </c>
      <c r="HJ130" s="31">
        <v>0</v>
      </c>
      <c r="HK130" s="31">
        <v>0</v>
      </c>
      <c r="HL130" s="31">
        <v>0</v>
      </c>
      <c r="HM130" s="31">
        <v>0</v>
      </c>
      <c r="HN130" s="31">
        <v>0</v>
      </c>
      <c r="HO130" s="31">
        <v>0</v>
      </c>
      <c r="HP130" s="31">
        <v>0</v>
      </c>
      <c r="HQ130" s="31">
        <v>0</v>
      </c>
      <c r="HR130" s="31">
        <v>0</v>
      </c>
      <c r="HS130" s="31">
        <v>0</v>
      </c>
      <c r="HT130" s="31">
        <v>0</v>
      </c>
      <c r="HU130" s="31">
        <v>0</v>
      </c>
      <c r="HV130" s="31">
        <v>0</v>
      </c>
      <c r="HW130" s="31">
        <v>4</v>
      </c>
      <c r="HX130" s="31">
        <v>4</v>
      </c>
      <c r="HY130" s="31"/>
      <c r="HZ130" s="31"/>
      <c r="IA130" s="31"/>
      <c r="IB130" s="31"/>
      <c r="IC130" s="31"/>
      <c r="ID130" s="31"/>
      <c r="IE130" s="31"/>
      <c r="IF130" s="31"/>
      <c r="IG130" s="31"/>
      <c r="IH130" s="31"/>
      <c r="II130" s="31"/>
      <c r="IJ130" s="31"/>
      <c r="IK130" s="31">
        <v>4</v>
      </c>
      <c r="IL130" s="31"/>
      <c r="IM130" s="31"/>
      <c r="IN130" s="31">
        <v>3</v>
      </c>
      <c r="IO130" s="31">
        <v>2</v>
      </c>
      <c r="IP130" s="31">
        <v>0</v>
      </c>
      <c r="IQ130" s="31">
        <v>0</v>
      </c>
      <c r="IR130" s="31">
        <v>4</v>
      </c>
      <c r="IS130" s="31"/>
      <c r="IT130" s="31"/>
      <c r="IU130" s="31"/>
      <c r="IV130" s="31"/>
      <c r="IW130" s="31"/>
      <c r="IX130" s="31"/>
      <c r="IY130" s="31"/>
      <c r="IZ130" s="31">
        <v>1</v>
      </c>
      <c r="JA130" s="31">
        <v>2</v>
      </c>
      <c r="JB130" s="31">
        <v>1</v>
      </c>
      <c r="JC130" s="31">
        <v>2</v>
      </c>
      <c r="JD130" s="31">
        <v>2</v>
      </c>
      <c r="JE130" s="31"/>
      <c r="JF130" s="31"/>
      <c r="JG130" s="31"/>
      <c r="JH130" s="31">
        <v>4</v>
      </c>
      <c r="JI130" s="31">
        <v>4</v>
      </c>
    </row>
    <row r="131" spans="1:269" x14ac:dyDescent="0.25">
      <c r="A131" s="30" t="s">
        <v>744</v>
      </c>
      <c r="B131" s="31">
        <v>1</v>
      </c>
      <c r="C131" s="31">
        <v>1</v>
      </c>
      <c r="D131" s="31">
        <v>3</v>
      </c>
      <c r="E131" s="31">
        <v>0</v>
      </c>
      <c r="F131" s="31">
        <v>0</v>
      </c>
      <c r="G131" s="31">
        <v>0</v>
      </c>
      <c r="H131" s="31">
        <v>0</v>
      </c>
      <c r="I131" s="31">
        <v>0</v>
      </c>
      <c r="J131" s="31">
        <v>0</v>
      </c>
      <c r="K131" s="31">
        <v>0</v>
      </c>
      <c r="L131" s="31">
        <v>0</v>
      </c>
      <c r="M131" s="31"/>
      <c r="N131" s="31">
        <v>0</v>
      </c>
      <c r="O131" s="31">
        <v>0</v>
      </c>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v>1</v>
      </c>
      <c r="BR131" s="31">
        <v>1</v>
      </c>
      <c r="BS131" s="31">
        <v>169</v>
      </c>
      <c r="BT131" s="31">
        <v>1</v>
      </c>
      <c r="BU131" s="31">
        <v>0</v>
      </c>
      <c r="BV131" s="31">
        <v>0</v>
      </c>
      <c r="BW131" s="31">
        <v>0</v>
      </c>
      <c r="BX131" s="31">
        <v>0</v>
      </c>
      <c r="BY131" s="31">
        <v>0</v>
      </c>
      <c r="BZ131" s="31">
        <v>0</v>
      </c>
      <c r="CA131" s="31">
        <v>0</v>
      </c>
      <c r="CB131" s="31"/>
      <c r="CC131" s="31">
        <v>0</v>
      </c>
      <c r="CD131" s="31">
        <v>0</v>
      </c>
      <c r="CE131" s="31">
        <v>0</v>
      </c>
      <c r="CF131" s="31">
        <v>0</v>
      </c>
      <c r="CG131" s="31">
        <v>0</v>
      </c>
      <c r="CH131" s="31">
        <v>0</v>
      </c>
      <c r="CI131" s="31">
        <v>0</v>
      </c>
      <c r="CJ131" s="31">
        <v>0</v>
      </c>
      <c r="CK131" s="31">
        <v>0</v>
      </c>
      <c r="CL131" s="31">
        <v>0</v>
      </c>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31"/>
      <c r="EF131" s="31">
        <v>1</v>
      </c>
      <c r="EG131" s="31">
        <v>1</v>
      </c>
      <c r="EH131" s="31">
        <v>3</v>
      </c>
      <c r="EI131" s="31">
        <v>0</v>
      </c>
      <c r="EJ131" s="31">
        <v>0</v>
      </c>
      <c r="EK131" s="31">
        <v>0</v>
      </c>
      <c r="EL131" s="31">
        <v>0</v>
      </c>
      <c r="EM131" s="31">
        <v>0</v>
      </c>
      <c r="EN131" s="31">
        <v>0</v>
      </c>
      <c r="EO131" s="31">
        <v>0</v>
      </c>
      <c r="EP131" s="31">
        <v>0</v>
      </c>
      <c r="EQ131" s="31"/>
      <c r="ER131" s="31">
        <v>0</v>
      </c>
      <c r="ES131" s="31">
        <v>0</v>
      </c>
      <c r="ET131" s="31">
        <v>0</v>
      </c>
      <c r="EU131" s="31">
        <v>0</v>
      </c>
      <c r="EV131" s="31">
        <v>0</v>
      </c>
      <c r="EW131" s="31">
        <v>0</v>
      </c>
      <c r="EX131" s="31">
        <v>0</v>
      </c>
      <c r="EY131" s="31">
        <v>0</v>
      </c>
      <c r="EZ131" s="31">
        <v>0</v>
      </c>
      <c r="FA131" s="31">
        <v>0</v>
      </c>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v>3</v>
      </c>
      <c r="GV131" s="31">
        <v>3</v>
      </c>
      <c r="GW131" s="31">
        <v>175</v>
      </c>
      <c r="GX131" s="31">
        <v>1</v>
      </c>
      <c r="GY131" s="31">
        <v>0</v>
      </c>
      <c r="GZ131" s="31">
        <v>0</v>
      </c>
      <c r="HA131" s="31">
        <v>0</v>
      </c>
      <c r="HB131" s="31">
        <v>0</v>
      </c>
      <c r="HC131" s="31">
        <v>0</v>
      </c>
      <c r="HD131" s="31">
        <v>0</v>
      </c>
      <c r="HE131" s="31">
        <v>0</v>
      </c>
      <c r="HF131" s="31"/>
      <c r="HG131" s="31">
        <v>0</v>
      </c>
      <c r="HH131" s="31">
        <v>0</v>
      </c>
      <c r="HI131" s="31">
        <v>0</v>
      </c>
      <c r="HJ131" s="31">
        <v>0</v>
      </c>
      <c r="HK131" s="31">
        <v>0</v>
      </c>
      <c r="HL131" s="31">
        <v>0</v>
      </c>
      <c r="HM131" s="31">
        <v>0</v>
      </c>
      <c r="HN131" s="31">
        <v>0</v>
      </c>
      <c r="HO131" s="31">
        <v>0</v>
      </c>
      <c r="HP131" s="31">
        <v>0</v>
      </c>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row>
    <row r="132" spans="1:269" x14ac:dyDescent="0.25">
      <c r="A132" s="30" t="s">
        <v>746</v>
      </c>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v>0</v>
      </c>
      <c r="BS132" s="31">
        <v>3</v>
      </c>
      <c r="BT132" s="31">
        <v>0</v>
      </c>
      <c r="BU132" s="31">
        <v>0</v>
      </c>
      <c r="BV132" s="31">
        <v>0</v>
      </c>
      <c r="BW132" s="31">
        <v>0</v>
      </c>
      <c r="BX132" s="31">
        <v>0</v>
      </c>
      <c r="BY132" s="31">
        <v>0</v>
      </c>
      <c r="BZ132" s="31">
        <v>0</v>
      </c>
      <c r="CA132" s="31">
        <v>0</v>
      </c>
      <c r="CB132" s="31"/>
      <c r="CC132" s="31">
        <v>0</v>
      </c>
      <c r="CD132" s="31">
        <v>0</v>
      </c>
      <c r="CE132" s="31">
        <v>0</v>
      </c>
      <c r="CF132" s="31">
        <v>0</v>
      </c>
      <c r="CG132" s="31">
        <v>0</v>
      </c>
      <c r="CH132" s="31">
        <v>0</v>
      </c>
      <c r="CI132" s="31">
        <v>0</v>
      </c>
      <c r="CJ132" s="31">
        <v>0</v>
      </c>
      <c r="CK132" s="31">
        <v>0</v>
      </c>
      <c r="CL132" s="31">
        <v>0</v>
      </c>
      <c r="CM132" s="31"/>
      <c r="CN132" s="31"/>
      <c r="CO132" s="31"/>
      <c r="CP132" s="31"/>
      <c r="CQ132" s="31"/>
      <c r="CR132" s="31"/>
      <c r="CS132" s="31"/>
      <c r="CT132" s="31"/>
      <c r="CU132" s="31"/>
      <c r="CV132" s="31"/>
      <c r="CW132" s="31"/>
      <c r="CX132" s="31"/>
      <c r="CY132" s="31"/>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31"/>
      <c r="EF132" s="31"/>
      <c r="EG132" s="31">
        <v>0</v>
      </c>
      <c r="EH132" s="31">
        <v>109</v>
      </c>
      <c r="EI132" s="31">
        <v>0</v>
      </c>
      <c r="EJ132" s="31">
        <v>0</v>
      </c>
      <c r="EK132" s="31">
        <v>0</v>
      </c>
      <c r="EL132" s="31">
        <v>0</v>
      </c>
      <c r="EM132" s="31">
        <v>0</v>
      </c>
      <c r="EN132" s="31">
        <v>0</v>
      </c>
      <c r="EO132" s="31">
        <v>0</v>
      </c>
      <c r="EP132" s="31">
        <v>0</v>
      </c>
      <c r="EQ132" s="31"/>
      <c r="ER132" s="31">
        <v>0</v>
      </c>
      <c r="ES132" s="31">
        <v>0</v>
      </c>
      <c r="ET132" s="31">
        <v>0</v>
      </c>
      <c r="EU132" s="31">
        <v>0</v>
      </c>
      <c r="EV132" s="31">
        <v>0</v>
      </c>
      <c r="EW132" s="31">
        <v>0</v>
      </c>
      <c r="EX132" s="31">
        <v>0</v>
      </c>
      <c r="EY132" s="31">
        <v>0</v>
      </c>
      <c r="EZ132" s="31">
        <v>0</v>
      </c>
      <c r="FA132" s="31">
        <v>0</v>
      </c>
      <c r="FB132" s="31"/>
      <c r="FC132" s="31"/>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v>0</v>
      </c>
      <c r="GW132" s="31">
        <v>112</v>
      </c>
      <c r="GX132" s="31">
        <v>0</v>
      </c>
      <c r="GY132" s="31">
        <v>0</v>
      </c>
      <c r="GZ132" s="31">
        <v>0</v>
      </c>
      <c r="HA132" s="31">
        <v>0</v>
      </c>
      <c r="HB132" s="31">
        <v>0</v>
      </c>
      <c r="HC132" s="31">
        <v>0</v>
      </c>
      <c r="HD132" s="31">
        <v>0</v>
      </c>
      <c r="HE132" s="31">
        <v>0</v>
      </c>
      <c r="HF132" s="31"/>
      <c r="HG132" s="31">
        <v>0</v>
      </c>
      <c r="HH132" s="31">
        <v>0</v>
      </c>
      <c r="HI132" s="31">
        <v>0</v>
      </c>
      <c r="HJ132" s="31">
        <v>0</v>
      </c>
      <c r="HK132" s="31">
        <v>0</v>
      </c>
      <c r="HL132" s="31">
        <v>0</v>
      </c>
      <c r="HM132" s="31">
        <v>0</v>
      </c>
      <c r="HN132" s="31">
        <v>0</v>
      </c>
      <c r="HO132" s="31">
        <v>0</v>
      </c>
      <c r="HP132" s="31">
        <v>0</v>
      </c>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row>
    <row r="133" spans="1:269" x14ac:dyDescent="0.25">
      <c r="A133" s="30" t="s">
        <v>747</v>
      </c>
      <c r="B133" s="31">
        <v>1</v>
      </c>
      <c r="C133" s="31">
        <v>1</v>
      </c>
      <c r="D133" s="31">
        <v>47</v>
      </c>
      <c r="E133" s="31">
        <v>3.5</v>
      </c>
      <c r="F133" s="31">
        <v>1</v>
      </c>
      <c r="G133" s="31">
        <v>1</v>
      </c>
      <c r="H133" s="31">
        <v>0</v>
      </c>
      <c r="I133" s="31">
        <v>0</v>
      </c>
      <c r="J133" s="31">
        <v>1</v>
      </c>
      <c r="K133" s="31">
        <v>0</v>
      </c>
      <c r="L133" s="31">
        <v>0</v>
      </c>
      <c r="M133" s="31"/>
      <c r="N133" s="31">
        <v>0</v>
      </c>
      <c r="O133" s="31">
        <v>0</v>
      </c>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v>1</v>
      </c>
      <c r="BR133" s="31">
        <v>1</v>
      </c>
      <c r="BS133" s="31">
        <v>47</v>
      </c>
      <c r="BT133" s="31">
        <v>5.7</v>
      </c>
      <c r="BU133" s="31">
        <v>1</v>
      </c>
      <c r="BV133" s="31">
        <v>1</v>
      </c>
      <c r="BW133" s="31">
        <v>1</v>
      </c>
      <c r="BX133" s="31">
        <v>0</v>
      </c>
      <c r="BY133" s="31">
        <v>1</v>
      </c>
      <c r="BZ133" s="31">
        <v>0</v>
      </c>
      <c r="CA133" s="31">
        <v>0</v>
      </c>
      <c r="CB133" s="31"/>
      <c r="CC133" s="31">
        <v>0</v>
      </c>
      <c r="CD133" s="31">
        <v>0</v>
      </c>
      <c r="CE133" s="31">
        <v>0</v>
      </c>
      <c r="CF133" s="31">
        <v>0</v>
      </c>
      <c r="CG133" s="31">
        <v>0</v>
      </c>
      <c r="CH133" s="31">
        <v>0</v>
      </c>
      <c r="CI133" s="31">
        <v>0</v>
      </c>
      <c r="CJ133" s="31">
        <v>0</v>
      </c>
      <c r="CK133" s="31">
        <v>0</v>
      </c>
      <c r="CL133" s="31">
        <v>0</v>
      </c>
      <c r="CM133" s="31">
        <v>1</v>
      </c>
      <c r="CN133" s="31">
        <v>0</v>
      </c>
      <c r="CO133" s="31">
        <v>0</v>
      </c>
      <c r="CP133" s="31">
        <v>1</v>
      </c>
      <c r="CQ133" s="31">
        <v>1</v>
      </c>
      <c r="CR133" s="31">
        <v>1</v>
      </c>
      <c r="CS133" s="31">
        <v>0</v>
      </c>
      <c r="CT133" s="31">
        <v>2</v>
      </c>
      <c r="CU133" s="31"/>
      <c r="CV133" s="31">
        <v>1</v>
      </c>
      <c r="CW133" s="31">
        <v>1</v>
      </c>
      <c r="CX133" s="31">
        <v>0</v>
      </c>
      <c r="CY133" s="31">
        <v>1</v>
      </c>
      <c r="CZ133" s="31">
        <v>0</v>
      </c>
      <c r="DA133" s="31">
        <v>0</v>
      </c>
      <c r="DB133" s="31">
        <v>0</v>
      </c>
      <c r="DC133" s="31">
        <v>0</v>
      </c>
      <c r="DD133" s="31">
        <v>1</v>
      </c>
      <c r="DE133" s="31">
        <v>1</v>
      </c>
      <c r="DF133" s="31">
        <v>0</v>
      </c>
      <c r="DG133" s="31">
        <v>3</v>
      </c>
      <c r="DH133" s="31"/>
      <c r="DI133" s="31"/>
      <c r="DJ133" s="31">
        <v>3</v>
      </c>
      <c r="DK133" s="31">
        <v>2</v>
      </c>
      <c r="DL133" s="31">
        <v>0</v>
      </c>
      <c r="DM133" s="31">
        <v>0</v>
      </c>
      <c r="DN133" s="31">
        <v>1</v>
      </c>
      <c r="DO133" s="31"/>
      <c r="DP133" s="31"/>
      <c r="DQ133" s="31"/>
      <c r="DR133" s="31"/>
      <c r="DS133" s="31"/>
      <c r="DT133" s="31"/>
      <c r="DU133" s="31"/>
      <c r="DV133" s="31"/>
      <c r="DW133" s="31"/>
      <c r="DX133" s="31">
        <v>3</v>
      </c>
      <c r="DY133" s="31">
        <v>1</v>
      </c>
      <c r="DZ133" s="31">
        <v>1</v>
      </c>
      <c r="EA133" s="31">
        <v>1</v>
      </c>
      <c r="EB133" s="31"/>
      <c r="EC133" s="31"/>
      <c r="ED133" s="31">
        <v>3</v>
      </c>
      <c r="EE133" s="31">
        <v>3</v>
      </c>
      <c r="EF133" s="31">
        <v>1</v>
      </c>
      <c r="EG133" s="31">
        <v>1</v>
      </c>
      <c r="EH133" s="31">
        <v>47</v>
      </c>
      <c r="EI133" s="31">
        <v>5.7</v>
      </c>
      <c r="EJ133" s="31">
        <v>1</v>
      </c>
      <c r="EK133" s="31">
        <v>1</v>
      </c>
      <c r="EL133" s="31">
        <v>1</v>
      </c>
      <c r="EM133" s="31">
        <v>0</v>
      </c>
      <c r="EN133" s="31">
        <v>1</v>
      </c>
      <c r="EO133" s="31">
        <v>0</v>
      </c>
      <c r="EP133" s="31">
        <v>0</v>
      </c>
      <c r="EQ133" s="31"/>
      <c r="ER133" s="31">
        <v>0</v>
      </c>
      <c r="ES133" s="31">
        <v>0</v>
      </c>
      <c r="ET133" s="31">
        <v>0</v>
      </c>
      <c r="EU133" s="31">
        <v>0</v>
      </c>
      <c r="EV133" s="31">
        <v>0</v>
      </c>
      <c r="EW133" s="31">
        <v>0</v>
      </c>
      <c r="EX133" s="31">
        <v>0</v>
      </c>
      <c r="EY133" s="31">
        <v>0</v>
      </c>
      <c r="EZ133" s="31">
        <v>0</v>
      </c>
      <c r="FA133" s="31">
        <v>0</v>
      </c>
      <c r="FB133" s="31">
        <v>1</v>
      </c>
      <c r="FC133" s="31">
        <v>0</v>
      </c>
      <c r="FD133" s="31">
        <v>0</v>
      </c>
      <c r="FE133" s="31">
        <v>1</v>
      </c>
      <c r="FF133" s="31">
        <v>1</v>
      </c>
      <c r="FG133" s="31">
        <v>1</v>
      </c>
      <c r="FH133" s="31">
        <v>2</v>
      </c>
      <c r="FI133" s="31">
        <v>4</v>
      </c>
      <c r="FJ133" s="31"/>
      <c r="FK133" s="31">
        <v>1</v>
      </c>
      <c r="FL133" s="31">
        <v>1</v>
      </c>
      <c r="FM133" s="31">
        <v>0</v>
      </c>
      <c r="FN133" s="31">
        <v>1</v>
      </c>
      <c r="FO133" s="31">
        <v>0</v>
      </c>
      <c r="FP133" s="31">
        <v>0</v>
      </c>
      <c r="FQ133" s="31">
        <v>0</v>
      </c>
      <c r="FR133" s="31">
        <v>0</v>
      </c>
      <c r="FS133" s="31">
        <v>1</v>
      </c>
      <c r="FT133" s="31">
        <v>1</v>
      </c>
      <c r="FU133" s="31">
        <v>0</v>
      </c>
      <c r="FV133" s="31">
        <v>5</v>
      </c>
      <c r="FW133" s="31"/>
      <c r="FX133" s="31"/>
      <c r="FY133" s="31">
        <v>5</v>
      </c>
      <c r="FZ133" s="31">
        <v>4</v>
      </c>
      <c r="GA133" s="31">
        <v>0</v>
      </c>
      <c r="GB133" s="31">
        <v>0</v>
      </c>
      <c r="GC133" s="31">
        <v>3</v>
      </c>
      <c r="GD133" s="31"/>
      <c r="GE133" s="31"/>
      <c r="GF133" s="31"/>
      <c r="GG133" s="31"/>
      <c r="GH133" s="31"/>
      <c r="GI133" s="31"/>
      <c r="GJ133" s="31"/>
      <c r="GK133" s="31"/>
      <c r="GL133" s="31">
        <v>1</v>
      </c>
      <c r="GM133" s="31">
        <v>4</v>
      </c>
      <c r="GN133" s="31">
        <v>1</v>
      </c>
      <c r="GO133" s="31">
        <v>3</v>
      </c>
      <c r="GP133" s="31">
        <v>1</v>
      </c>
      <c r="GQ133" s="31">
        <v>1</v>
      </c>
      <c r="GR133" s="31"/>
      <c r="GS133" s="31">
        <v>4</v>
      </c>
      <c r="GT133" s="31">
        <v>5</v>
      </c>
      <c r="GU133" s="31">
        <v>3</v>
      </c>
      <c r="GV133" s="31">
        <v>3</v>
      </c>
      <c r="GW133" s="31">
        <v>141</v>
      </c>
      <c r="GX133" s="31">
        <v>14.899999999999999</v>
      </c>
      <c r="GY133" s="31">
        <v>3</v>
      </c>
      <c r="GZ133" s="31">
        <v>3</v>
      </c>
      <c r="HA133" s="31">
        <v>2</v>
      </c>
      <c r="HB133" s="31">
        <v>0</v>
      </c>
      <c r="HC133" s="31">
        <v>3</v>
      </c>
      <c r="HD133" s="31">
        <v>0</v>
      </c>
      <c r="HE133" s="31">
        <v>0</v>
      </c>
      <c r="HF133" s="31"/>
      <c r="HG133" s="31">
        <v>0</v>
      </c>
      <c r="HH133" s="31">
        <v>0</v>
      </c>
      <c r="HI133" s="31">
        <v>0</v>
      </c>
      <c r="HJ133" s="31">
        <v>0</v>
      </c>
      <c r="HK133" s="31">
        <v>0</v>
      </c>
      <c r="HL133" s="31">
        <v>0</v>
      </c>
      <c r="HM133" s="31">
        <v>0</v>
      </c>
      <c r="HN133" s="31">
        <v>0</v>
      </c>
      <c r="HO133" s="31">
        <v>0</v>
      </c>
      <c r="HP133" s="31">
        <v>0</v>
      </c>
      <c r="HQ133" s="31">
        <v>2</v>
      </c>
      <c r="HR133" s="31">
        <v>0</v>
      </c>
      <c r="HS133" s="31">
        <v>0</v>
      </c>
      <c r="HT133" s="31">
        <v>2</v>
      </c>
      <c r="HU133" s="31">
        <v>2</v>
      </c>
      <c r="HV133" s="31">
        <v>2</v>
      </c>
      <c r="HW133" s="31">
        <v>2</v>
      </c>
      <c r="HX133" s="31">
        <v>6</v>
      </c>
      <c r="HY133" s="31"/>
      <c r="HZ133" s="31">
        <v>2</v>
      </c>
      <c r="IA133" s="31">
        <v>2</v>
      </c>
      <c r="IB133" s="31">
        <v>0</v>
      </c>
      <c r="IC133" s="31">
        <v>2</v>
      </c>
      <c r="ID133" s="31">
        <v>0</v>
      </c>
      <c r="IE133" s="31">
        <v>0</v>
      </c>
      <c r="IF133" s="31">
        <v>0</v>
      </c>
      <c r="IG133" s="31">
        <v>0</v>
      </c>
      <c r="IH133" s="31">
        <v>2</v>
      </c>
      <c r="II133" s="31">
        <v>2</v>
      </c>
      <c r="IJ133" s="31">
        <v>0</v>
      </c>
      <c r="IK133" s="31">
        <v>8</v>
      </c>
      <c r="IL133" s="31"/>
      <c r="IM133" s="31"/>
      <c r="IN133" s="31">
        <v>8</v>
      </c>
      <c r="IO133" s="31">
        <v>6</v>
      </c>
      <c r="IP133" s="31">
        <v>0</v>
      </c>
      <c r="IQ133" s="31">
        <v>0</v>
      </c>
      <c r="IR133" s="31">
        <v>4</v>
      </c>
      <c r="IS133" s="31"/>
      <c r="IT133" s="31"/>
      <c r="IU133" s="31"/>
      <c r="IV133" s="31"/>
      <c r="IW133" s="31"/>
      <c r="IX133" s="31"/>
      <c r="IY133" s="31"/>
      <c r="IZ133" s="31"/>
      <c r="JA133" s="31">
        <v>1</v>
      </c>
      <c r="JB133" s="31">
        <v>7</v>
      </c>
      <c r="JC133" s="31">
        <v>2</v>
      </c>
      <c r="JD133" s="31">
        <v>4</v>
      </c>
      <c r="JE133" s="31">
        <v>2</v>
      </c>
      <c r="JF133" s="31">
        <v>1</v>
      </c>
      <c r="JG133" s="31"/>
      <c r="JH133" s="31">
        <v>7</v>
      </c>
      <c r="JI133" s="31">
        <v>8</v>
      </c>
    </row>
    <row r="134" spans="1:269" x14ac:dyDescent="0.25">
      <c r="A134" s="30" t="s">
        <v>748</v>
      </c>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v>1</v>
      </c>
      <c r="BR134" s="31">
        <v>1</v>
      </c>
      <c r="BS134" s="31">
        <v>144</v>
      </c>
      <c r="BT134" s="31">
        <v>0</v>
      </c>
      <c r="BU134" s="31">
        <v>0</v>
      </c>
      <c r="BV134" s="31">
        <v>0</v>
      </c>
      <c r="BW134" s="31">
        <v>0</v>
      </c>
      <c r="BX134" s="31">
        <v>0</v>
      </c>
      <c r="BY134" s="31">
        <v>0</v>
      </c>
      <c r="BZ134" s="31">
        <v>0</v>
      </c>
      <c r="CA134" s="31">
        <v>0</v>
      </c>
      <c r="CB134" s="31"/>
      <c r="CC134" s="31">
        <v>0</v>
      </c>
      <c r="CD134" s="31">
        <v>0</v>
      </c>
      <c r="CE134" s="31">
        <v>0</v>
      </c>
      <c r="CF134" s="31">
        <v>0</v>
      </c>
      <c r="CG134" s="31">
        <v>0</v>
      </c>
      <c r="CH134" s="31">
        <v>0</v>
      </c>
      <c r="CI134" s="31">
        <v>0</v>
      </c>
      <c r="CJ134" s="31">
        <v>0</v>
      </c>
      <c r="CK134" s="31">
        <v>0</v>
      </c>
      <c r="CL134" s="31">
        <v>0</v>
      </c>
      <c r="CM134" s="31"/>
      <c r="CN134" s="31"/>
      <c r="CO134" s="31"/>
      <c r="CP134" s="31"/>
      <c r="CQ134" s="31"/>
      <c r="CR134" s="31"/>
      <c r="CS134" s="31"/>
      <c r="CT134" s="31"/>
      <c r="CU134" s="31"/>
      <c r="CV134" s="31"/>
      <c r="CW134" s="31"/>
      <c r="CX134" s="31"/>
      <c r="CY134" s="31"/>
      <c r="CZ134" s="31"/>
      <c r="DA134" s="31"/>
      <c r="DB134" s="31"/>
      <c r="DC134" s="31"/>
      <c r="DD134" s="31"/>
      <c r="DE134" s="31"/>
      <c r="DF134" s="31"/>
      <c r="DG134" s="31"/>
      <c r="DH134" s="31"/>
      <c r="DI134" s="31"/>
      <c r="DJ134" s="31"/>
      <c r="DK134" s="31"/>
      <c r="DL134" s="31"/>
      <c r="DM134" s="31"/>
      <c r="DN134" s="31"/>
      <c r="DO134" s="31"/>
      <c r="DP134" s="31"/>
      <c r="DQ134" s="31"/>
      <c r="DR134" s="31"/>
      <c r="DS134" s="31"/>
      <c r="DT134" s="31"/>
      <c r="DU134" s="31"/>
      <c r="DV134" s="31"/>
      <c r="DW134" s="31"/>
      <c r="DX134" s="31"/>
      <c r="DY134" s="31"/>
      <c r="DZ134" s="31"/>
      <c r="EA134" s="31"/>
      <c r="EB134" s="31"/>
      <c r="EC134" s="31"/>
      <c r="ED134" s="31"/>
      <c r="EE134" s="31"/>
      <c r="EF134" s="31">
        <v>1</v>
      </c>
      <c r="EG134" s="31">
        <v>1</v>
      </c>
      <c r="EH134" s="31">
        <v>134</v>
      </c>
      <c r="EI134" s="31">
        <v>0</v>
      </c>
      <c r="EJ134" s="31">
        <v>0</v>
      </c>
      <c r="EK134" s="31">
        <v>0</v>
      </c>
      <c r="EL134" s="31">
        <v>0</v>
      </c>
      <c r="EM134" s="31">
        <v>0</v>
      </c>
      <c r="EN134" s="31">
        <v>0</v>
      </c>
      <c r="EO134" s="31">
        <v>0</v>
      </c>
      <c r="EP134" s="31">
        <v>0</v>
      </c>
      <c r="EQ134" s="31"/>
      <c r="ER134" s="31">
        <v>0</v>
      </c>
      <c r="ES134" s="31">
        <v>0</v>
      </c>
      <c r="ET134" s="31">
        <v>0</v>
      </c>
      <c r="EU134" s="31">
        <v>0</v>
      </c>
      <c r="EV134" s="31">
        <v>0</v>
      </c>
      <c r="EW134" s="31">
        <v>0</v>
      </c>
      <c r="EX134" s="31">
        <v>0</v>
      </c>
      <c r="EY134" s="31">
        <v>0</v>
      </c>
      <c r="EZ134" s="31">
        <v>0</v>
      </c>
      <c r="FA134" s="31">
        <v>0</v>
      </c>
      <c r="FB134" s="31"/>
      <c r="FC134" s="31"/>
      <c r="FD134" s="31"/>
      <c r="FE134" s="31"/>
      <c r="FF134" s="31"/>
      <c r="FG134" s="31"/>
      <c r="FH134" s="31"/>
      <c r="FI134" s="31"/>
      <c r="FJ134" s="31"/>
      <c r="FK134" s="31"/>
      <c r="FL134" s="31"/>
      <c r="FM134" s="31"/>
      <c r="FN134" s="31"/>
      <c r="FO134" s="31"/>
      <c r="FP134" s="31"/>
      <c r="FQ134" s="31"/>
      <c r="FR134" s="31"/>
      <c r="FS134" s="31"/>
      <c r="FT134" s="31"/>
      <c r="FU134" s="31"/>
      <c r="FV134" s="31"/>
      <c r="FW134" s="31"/>
      <c r="FX134" s="31"/>
      <c r="FY134" s="31"/>
      <c r="FZ134" s="31"/>
      <c r="GA134" s="31"/>
      <c r="GB134" s="31"/>
      <c r="GC134" s="31"/>
      <c r="GD134" s="31"/>
      <c r="GE134" s="31"/>
      <c r="GF134" s="31"/>
      <c r="GG134" s="31"/>
      <c r="GH134" s="31"/>
      <c r="GI134" s="31"/>
      <c r="GJ134" s="31"/>
      <c r="GK134" s="31"/>
      <c r="GL134" s="31"/>
      <c r="GM134" s="31"/>
      <c r="GN134" s="31"/>
      <c r="GO134" s="31"/>
      <c r="GP134" s="31"/>
      <c r="GQ134" s="31"/>
      <c r="GR134" s="31"/>
      <c r="GS134" s="31"/>
      <c r="GT134" s="31"/>
      <c r="GU134" s="31">
        <v>2</v>
      </c>
      <c r="GV134" s="31">
        <v>2</v>
      </c>
      <c r="GW134" s="31">
        <v>278</v>
      </c>
      <c r="GX134" s="31">
        <v>0</v>
      </c>
      <c r="GY134" s="31">
        <v>0</v>
      </c>
      <c r="GZ134" s="31">
        <v>0</v>
      </c>
      <c r="HA134" s="31">
        <v>0</v>
      </c>
      <c r="HB134" s="31">
        <v>0</v>
      </c>
      <c r="HC134" s="31">
        <v>0</v>
      </c>
      <c r="HD134" s="31">
        <v>0</v>
      </c>
      <c r="HE134" s="31">
        <v>0</v>
      </c>
      <c r="HF134" s="31"/>
      <c r="HG134" s="31">
        <v>0</v>
      </c>
      <c r="HH134" s="31">
        <v>0</v>
      </c>
      <c r="HI134" s="31">
        <v>0</v>
      </c>
      <c r="HJ134" s="31">
        <v>0</v>
      </c>
      <c r="HK134" s="31">
        <v>0</v>
      </c>
      <c r="HL134" s="31">
        <v>0</v>
      </c>
      <c r="HM134" s="31">
        <v>0</v>
      </c>
      <c r="HN134" s="31">
        <v>0</v>
      </c>
      <c r="HO134" s="31">
        <v>0</v>
      </c>
      <c r="HP134" s="31">
        <v>0</v>
      </c>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row>
    <row r="135" spans="1:269" x14ac:dyDescent="0.25">
      <c r="A135" s="30" t="s">
        <v>749</v>
      </c>
      <c r="B135" s="31"/>
      <c r="C135" s="31">
        <v>0</v>
      </c>
      <c r="D135" s="31">
        <v>600</v>
      </c>
      <c r="E135" s="31">
        <v>0</v>
      </c>
      <c r="F135" s="31">
        <v>0</v>
      </c>
      <c r="G135" s="31">
        <v>0</v>
      </c>
      <c r="H135" s="31">
        <v>0</v>
      </c>
      <c r="I135" s="31">
        <v>0</v>
      </c>
      <c r="J135" s="31">
        <v>0</v>
      </c>
      <c r="K135" s="31">
        <v>0</v>
      </c>
      <c r="L135" s="31">
        <v>0</v>
      </c>
      <c r="M135" s="31"/>
      <c r="N135" s="31">
        <v>0</v>
      </c>
      <c r="O135" s="31">
        <v>0</v>
      </c>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v>0</v>
      </c>
      <c r="BS135" s="31">
        <v>600</v>
      </c>
      <c r="BT135" s="31">
        <v>1</v>
      </c>
      <c r="BU135" s="31">
        <v>0</v>
      </c>
      <c r="BV135" s="31">
        <v>0</v>
      </c>
      <c r="BW135" s="31">
        <v>0</v>
      </c>
      <c r="BX135" s="31">
        <v>0</v>
      </c>
      <c r="BY135" s="31">
        <v>0</v>
      </c>
      <c r="BZ135" s="31">
        <v>0</v>
      </c>
      <c r="CA135" s="31">
        <v>0</v>
      </c>
      <c r="CB135" s="31"/>
      <c r="CC135" s="31">
        <v>1</v>
      </c>
      <c r="CD135" s="31">
        <v>0</v>
      </c>
      <c r="CE135" s="31">
        <v>1</v>
      </c>
      <c r="CF135" s="31">
        <v>0</v>
      </c>
      <c r="CG135" s="31">
        <v>0</v>
      </c>
      <c r="CH135" s="31">
        <v>0</v>
      </c>
      <c r="CI135" s="31">
        <v>0</v>
      </c>
      <c r="CJ135" s="31">
        <v>0</v>
      </c>
      <c r="CK135" s="31">
        <v>0</v>
      </c>
      <c r="CL135" s="31">
        <v>0</v>
      </c>
      <c r="CM135" s="31">
        <v>1</v>
      </c>
      <c r="CN135" s="31">
        <v>1</v>
      </c>
      <c r="CO135" s="31">
        <v>0</v>
      </c>
      <c r="CP135" s="31">
        <v>0</v>
      </c>
      <c r="CQ135" s="31">
        <v>1</v>
      </c>
      <c r="CR135" s="31">
        <v>0</v>
      </c>
      <c r="CS135" s="31">
        <v>1</v>
      </c>
      <c r="CT135" s="31">
        <v>4</v>
      </c>
      <c r="CU135" s="31"/>
      <c r="CV135" s="31"/>
      <c r="CW135" s="31"/>
      <c r="CX135" s="31"/>
      <c r="CY135" s="31"/>
      <c r="CZ135" s="31"/>
      <c r="DA135" s="31"/>
      <c r="DB135" s="31"/>
      <c r="DC135" s="31"/>
      <c r="DD135" s="31"/>
      <c r="DE135" s="31"/>
      <c r="DF135" s="31"/>
      <c r="DG135" s="31">
        <v>4</v>
      </c>
      <c r="DH135" s="31"/>
      <c r="DI135" s="31"/>
      <c r="DJ135" s="31">
        <v>4</v>
      </c>
      <c r="DK135" s="31">
        <v>3</v>
      </c>
      <c r="DL135" s="31">
        <v>0</v>
      </c>
      <c r="DM135" s="31">
        <v>0</v>
      </c>
      <c r="DN135" s="31">
        <v>1</v>
      </c>
      <c r="DO135" s="31"/>
      <c r="DP135" s="31"/>
      <c r="DQ135" s="31"/>
      <c r="DR135" s="31"/>
      <c r="DS135" s="31"/>
      <c r="DT135" s="31"/>
      <c r="DU135" s="31"/>
      <c r="DV135" s="31"/>
      <c r="DW135" s="31">
        <v>4</v>
      </c>
      <c r="DX135" s="31"/>
      <c r="DY135" s="31"/>
      <c r="DZ135" s="31">
        <v>4</v>
      </c>
      <c r="EA135" s="31"/>
      <c r="EB135" s="31"/>
      <c r="EC135" s="31"/>
      <c r="ED135" s="31">
        <v>4</v>
      </c>
      <c r="EE135" s="31">
        <v>4</v>
      </c>
      <c r="EF135" s="31"/>
      <c r="EG135" s="31">
        <v>0</v>
      </c>
      <c r="EH135" s="31">
        <v>600</v>
      </c>
      <c r="EI135" s="31">
        <v>1</v>
      </c>
      <c r="EJ135" s="31">
        <v>0</v>
      </c>
      <c r="EK135" s="31">
        <v>0</v>
      </c>
      <c r="EL135" s="31">
        <v>0</v>
      </c>
      <c r="EM135" s="31">
        <v>0</v>
      </c>
      <c r="EN135" s="31">
        <v>0</v>
      </c>
      <c r="EO135" s="31">
        <v>0</v>
      </c>
      <c r="EP135" s="31">
        <v>0</v>
      </c>
      <c r="EQ135" s="31"/>
      <c r="ER135" s="31">
        <v>1</v>
      </c>
      <c r="ES135" s="31">
        <v>0</v>
      </c>
      <c r="ET135" s="31">
        <v>1</v>
      </c>
      <c r="EU135" s="31">
        <v>0</v>
      </c>
      <c r="EV135" s="31">
        <v>0</v>
      </c>
      <c r="EW135" s="31">
        <v>0</v>
      </c>
      <c r="EX135" s="31">
        <v>0</v>
      </c>
      <c r="EY135" s="31">
        <v>0</v>
      </c>
      <c r="EZ135" s="31">
        <v>0</v>
      </c>
      <c r="FA135" s="31">
        <v>0</v>
      </c>
      <c r="FB135" s="31">
        <v>1</v>
      </c>
      <c r="FC135" s="31">
        <v>1</v>
      </c>
      <c r="FD135" s="31">
        <v>0</v>
      </c>
      <c r="FE135" s="31">
        <v>1</v>
      </c>
      <c r="FF135" s="31">
        <v>0</v>
      </c>
      <c r="FG135" s="31">
        <v>0</v>
      </c>
      <c r="FH135" s="31">
        <v>6</v>
      </c>
      <c r="FI135" s="31">
        <v>6</v>
      </c>
      <c r="FJ135" s="31"/>
      <c r="FK135" s="31">
        <v>1</v>
      </c>
      <c r="FL135" s="31">
        <v>1</v>
      </c>
      <c r="FM135" s="31">
        <v>0</v>
      </c>
      <c r="FN135" s="31">
        <v>0</v>
      </c>
      <c r="FO135" s="31">
        <v>0</v>
      </c>
      <c r="FP135" s="31">
        <v>0</v>
      </c>
      <c r="FQ135" s="31">
        <v>1</v>
      </c>
      <c r="FR135" s="31">
        <v>0</v>
      </c>
      <c r="FS135" s="31">
        <v>0</v>
      </c>
      <c r="FT135" s="31">
        <v>0</v>
      </c>
      <c r="FU135" s="31">
        <v>0</v>
      </c>
      <c r="FV135" s="31">
        <v>7</v>
      </c>
      <c r="FW135" s="31"/>
      <c r="FX135" s="31"/>
      <c r="FY135" s="31">
        <v>7</v>
      </c>
      <c r="FZ135" s="31">
        <v>4</v>
      </c>
      <c r="GA135" s="31">
        <v>0</v>
      </c>
      <c r="GB135" s="31">
        <v>0</v>
      </c>
      <c r="GC135" s="31">
        <v>7</v>
      </c>
      <c r="GD135" s="31"/>
      <c r="GE135" s="31"/>
      <c r="GF135" s="31"/>
      <c r="GG135" s="31"/>
      <c r="GH135" s="31"/>
      <c r="GI135" s="31"/>
      <c r="GJ135" s="31"/>
      <c r="GK135" s="31">
        <v>1</v>
      </c>
      <c r="GL135" s="31">
        <v>5</v>
      </c>
      <c r="GM135" s="31">
        <v>1</v>
      </c>
      <c r="GN135" s="31">
        <v>1</v>
      </c>
      <c r="GO135" s="31">
        <v>6</v>
      </c>
      <c r="GP135" s="31"/>
      <c r="GQ135" s="31"/>
      <c r="GR135" s="31"/>
      <c r="GS135" s="31">
        <v>7</v>
      </c>
      <c r="GT135" s="31">
        <v>7</v>
      </c>
      <c r="GU135" s="31"/>
      <c r="GV135" s="31">
        <v>0</v>
      </c>
      <c r="GW135" s="31">
        <v>1800</v>
      </c>
      <c r="GX135" s="31">
        <v>2</v>
      </c>
      <c r="GY135" s="31">
        <v>0</v>
      </c>
      <c r="GZ135" s="31">
        <v>0</v>
      </c>
      <c r="HA135" s="31">
        <v>0</v>
      </c>
      <c r="HB135" s="31">
        <v>0</v>
      </c>
      <c r="HC135" s="31">
        <v>0</v>
      </c>
      <c r="HD135" s="31">
        <v>0</v>
      </c>
      <c r="HE135" s="31">
        <v>0</v>
      </c>
      <c r="HF135" s="31"/>
      <c r="HG135" s="31">
        <v>2</v>
      </c>
      <c r="HH135" s="31">
        <v>0</v>
      </c>
      <c r="HI135" s="31">
        <v>2</v>
      </c>
      <c r="HJ135" s="31">
        <v>0</v>
      </c>
      <c r="HK135" s="31">
        <v>0</v>
      </c>
      <c r="HL135" s="31">
        <v>0</v>
      </c>
      <c r="HM135" s="31">
        <v>0</v>
      </c>
      <c r="HN135" s="31">
        <v>0</v>
      </c>
      <c r="HO135" s="31">
        <v>0</v>
      </c>
      <c r="HP135" s="31">
        <v>0</v>
      </c>
      <c r="HQ135" s="31">
        <v>2</v>
      </c>
      <c r="HR135" s="31">
        <v>2</v>
      </c>
      <c r="HS135" s="31">
        <v>0</v>
      </c>
      <c r="HT135" s="31">
        <v>1</v>
      </c>
      <c r="HU135" s="31">
        <v>1</v>
      </c>
      <c r="HV135" s="31">
        <v>0</v>
      </c>
      <c r="HW135" s="31">
        <v>7</v>
      </c>
      <c r="HX135" s="31">
        <v>10</v>
      </c>
      <c r="HY135" s="31"/>
      <c r="HZ135" s="31">
        <v>1</v>
      </c>
      <c r="IA135" s="31">
        <v>1</v>
      </c>
      <c r="IB135" s="31">
        <v>0</v>
      </c>
      <c r="IC135" s="31">
        <v>0</v>
      </c>
      <c r="ID135" s="31">
        <v>0</v>
      </c>
      <c r="IE135" s="31">
        <v>0</v>
      </c>
      <c r="IF135" s="31">
        <v>1</v>
      </c>
      <c r="IG135" s="31">
        <v>0</v>
      </c>
      <c r="IH135" s="31">
        <v>0</v>
      </c>
      <c r="II135" s="31">
        <v>0</v>
      </c>
      <c r="IJ135" s="31">
        <v>0</v>
      </c>
      <c r="IK135" s="31">
        <v>11</v>
      </c>
      <c r="IL135" s="31"/>
      <c r="IM135" s="31"/>
      <c r="IN135" s="31">
        <v>11</v>
      </c>
      <c r="IO135" s="31">
        <v>7</v>
      </c>
      <c r="IP135" s="31">
        <v>0</v>
      </c>
      <c r="IQ135" s="31">
        <v>0</v>
      </c>
      <c r="IR135" s="31">
        <v>8</v>
      </c>
      <c r="IS135" s="31"/>
      <c r="IT135" s="31"/>
      <c r="IU135" s="31"/>
      <c r="IV135" s="31"/>
      <c r="IW135" s="31"/>
      <c r="IX135" s="31"/>
      <c r="IY135" s="31"/>
      <c r="IZ135" s="31">
        <v>1</v>
      </c>
      <c r="JA135" s="31">
        <v>9</v>
      </c>
      <c r="JB135" s="31">
        <v>1</v>
      </c>
      <c r="JC135" s="31">
        <v>1</v>
      </c>
      <c r="JD135" s="31">
        <v>10</v>
      </c>
      <c r="JE135" s="31"/>
      <c r="JF135" s="31"/>
      <c r="JG135" s="31"/>
      <c r="JH135" s="31">
        <v>11</v>
      </c>
      <c r="JI135" s="31">
        <v>11</v>
      </c>
    </row>
    <row r="136" spans="1:269" x14ac:dyDescent="0.25">
      <c r="A136" s="30" t="s">
        <v>750</v>
      </c>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v>1</v>
      </c>
      <c r="BR136" s="31">
        <v>1</v>
      </c>
      <c r="BS136" s="31">
        <v>40</v>
      </c>
      <c r="BT136" s="31">
        <v>1</v>
      </c>
      <c r="BU136" s="31">
        <v>0</v>
      </c>
      <c r="BV136" s="31">
        <v>0</v>
      </c>
      <c r="BW136" s="31">
        <v>0</v>
      </c>
      <c r="BX136" s="31">
        <v>0</v>
      </c>
      <c r="BY136" s="31">
        <v>1</v>
      </c>
      <c r="BZ136" s="31">
        <v>0</v>
      </c>
      <c r="CA136" s="31">
        <v>0</v>
      </c>
      <c r="CB136" s="31"/>
      <c r="CC136" s="31">
        <v>0</v>
      </c>
      <c r="CD136" s="31">
        <v>0</v>
      </c>
      <c r="CE136" s="31">
        <v>0</v>
      </c>
      <c r="CF136" s="31">
        <v>0</v>
      </c>
      <c r="CG136" s="31">
        <v>0</v>
      </c>
      <c r="CH136" s="31">
        <v>0</v>
      </c>
      <c r="CI136" s="31">
        <v>0</v>
      </c>
      <c r="CJ136" s="31">
        <v>0</v>
      </c>
      <c r="CK136" s="31">
        <v>0</v>
      </c>
      <c r="CL136" s="31">
        <v>0</v>
      </c>
      <c r="CM136" s="31"/>
      <c r="CN136" s="31"/>
      <c r="CO136" s="31"/>
      <c r="CP136" s="31"/>
      <c r="CQ136" s="31"/>
      <c r="CR136" s="31"/>
      <c r="CS136" s="31"/>
      <c r="CT136" s="31"/>
      <c r="CU136" s="31"/>
      <c r="CV136" s="31"/>
      <c r="CW136" s="31"/>
      <c r="CX136" s="31"/>
      <c r="CY136" s="31"/>
      <c r="CZ136" s="31"/>
      <c r="DA136" s="31"/>
      <c r="DB136" s="31"/>
      <c r="DC136" s="31"/>
      <c r="DD136" s="31"/>
      <c r="DE136" s="31"/>
      <c r="DF136" s="31"/>
      <c r="DG136" s="31"/>
      <c r="DH136" s="31"/>
      <c r="DI136" s="31"/>
      <c r="DJ136" s="31"/>
      <c r="DK136" s="31"/>
      <c r="DL136" s="31"/>
      <c r="DM136" s="31"/>
      <c r="DN136" s="31"/>
      <c r="DO136" s="31"/>
      <c r="DP136" s="31"/>
      <c r="DQ136" s="31"/>
      <c r="DR136" s="31"/>
      <c r="DS136" s="31"/>
      <c r="DT136" s="31"/>
      <c r="DU136" s="31"/>
      <c r="DV136" s="31"/>
      <c r="DW136" s="31"/>
      <c r="DX136" s="31"/>
      <c r="DY136" s="31"/>
      <c r="DZ136" s="31"/>
      <c r="EA136" s="31"/>
      <c r="EB136" s="31"/>
      <c r="EC136" s="31"/>
      <c r="ED136" s="31"/>
      <c r="EE136" s="31"/>
      <c r="EF136" s="31">
        <v>1</v>
      </c>
      <c r="EG136" s="31">
        <v>1</v>
      </c>
      <c r="EH136" s="31">
        <v>40</v>
      </c>
      <c r="EI136" s="31">
        <v>1</v>
      </c>
      <c r="EJ136" s="31">
        <v>0</v>
      </c>
      <c r="EK136" s="31">
        <v>0</v>
      </c>
      <c r="EL136" s="31">
        <v>0</v>
      </c>
      <c r="EM136" s="31">
        <v>0</v>
      </c>
      <c r="EN136" s="31">
        <v>1</v>
      </c>
      <c r="EO136" s="31">
        <v>0</v>
      </c>
      <c r="EP136" s="31">
        <v>0</v>
      </c>
      <c r="EQ136" s="31"/>
      <c r="ER136" s="31">
        <v>0</v>
      </c>
      <c r="ES136" s="31">
        <v>0</v>
      </c>
      <c r="ET136" s="31">
        <v>0</v>
      </c>
      <c r="EU136" s="31">
        <v>0</v>
      </c>
      <c r="EV136" s="31">
        <v>0</v>
      </c>
      <c r="EW136" s="31">
        <v>0</v>
      </c>
      <c r="EX136" s="31">
        <v>0</v>
      </c>
      <c r="EY136" s="31">
        <v>0</v>
      </c>
      <c r="EZ136" s="31">
        <v>0</v>
      </c>
      <c r="FA136" s="31">
        <v>0</v>
      </c>
      <c r="FB136" s="31">
        <v>2</v>
      </c>
      <c r="FC136" s="31">
        <v>0</v>
      </c>
      <c r="FD136" s="31">
        <v>0</v>
      </c>
      <c r="FE136" s="31">
        <v>0</v>
      </c>
      <c r="FF136" s="31">
        <v>1</v>
      </c>
      <c r="FG136" s="31">
        <v>0</v>
      </c>
      <c r="FH136" s="31">
        <v>1</v>
      </c>
      <c r="FI136" s="31">
        <v>3</v>
      </c>
      <c r="FJ136" s="31"/>
      <c r="FK136" s="31"/>
      <c r="FL136" s="31"/>
      <c r="FM136" s="31"/>
      <c r="FN136" s="31"/>
      <c r="FO136" s="31"/>
      <c r="FP136" s="31"/>
      <c r="FQ136" s="31"/>
      <c r="FR136" s="31"/>
      <c r="FS136" s="31"/>
      <c r="FT136" s="31"/>
      <c r="FU136" s="31"/>
      <c r="FV136" s="31">
        <v>3</v>
      </c>
      <c r="FW136" s="31"/>
      <c r="FX136" s="31"/>
      <c r="FY136" s="31">
        <v>3</v>
      </c>
      <c r="FZ136" s="31">
        <v>3</v>
      </c>
      <c r="GA136" s="31">
        <v>0</v>
      </c>
      <c r="GB136" s="31">
        <v>0</v>
      </c>
      <c r="GC136" s="31">
        <v>3</v>
      </c>
      <c r="GD136" s="31"/>
      <c r="GE136" s="31"/>
      <c r="GF136" s="31"/>
      <c r="GG136" s="31"/>
      <c r="GH136" s="31"/>
      <c r="GI136" s="31"/>
      <c r="GJ136" s="31"/>
      <c r="GK136" s="31">
        <v>2</v>
      </c>
      <c r="GL136" s="31">
        <v>1</v>
      </c>
      <c r="GM136" s="31"/>
      <c r="GN136" s="31"/>
      <c r="GO136" s="31">
        <v>2</v>
      </c>
      <c r="GP136" s="31"/>
      <c r="GQ136" s="31"/>
      <c r="GR136" s="31"/>
      <c r="GS136" s="31">
        <v>1</v>
      </c>
      <c r="GT136" s="31">
        <v>3</v>
      </c>
      <c r="GU136" s="31">
        <v>2</v>
      </c>
      <c r="GV136" s="31">
        <v>2</v>
      </c>
      <c r="GW136" s="31">
        <v>80</v>
      </c>
      <c r="GX136" s="31">
        <v>2</v>
      </c>
      <c r="GY136" s="31">
        <v>0</v>
      </c>
      <c r="GZ136" s="31">
        <v>0</v>
      </c>
      <c r="HA136" s="31">
        <v>0</v>
      </c>
      <c r="HB136" s="31">
        <v>0</v>
      </c>
      <c r="HC136" s="31">
        <v>2</v>
      </c>
      <c r="HD136" s="31">
        <v>0</v>
      </c>
      <c r="HE136" s="31">
        <v>0</v>
      </c>
      <c r="HF136" s="31"/>
      <c r="HG136" s="31">
        <v>0</v>
      </c>
      <c r="HH136" s="31">
        <v>0</v>
      </c>
      <c r="HI136" s="31">
        <v>0</v>
      </c>
      <c r="HJ136" s="31">
        <v>0</v>
      </c>
      <c r="HK136" s="31">
        <v>0</v>
      </c>
      <c r="HL136" s="31">
        <v>0</v>
      </c>
      <c r="HM136" s="31">
        <v>0</v>
      </c>
      <c r="HN136" s="31">
        <v>0</v>
      </c>
      <c r="HO136" s="31">
        <v>0</v>
      </c>
      <c r="HP136" s="31">
        <v>0</v>
      </c>
      <c r="HQ136" s="31">
        <v>2</v>
      </c>
      <c r="HR136" s="31">
        <v>0</v>
      </c>
      <c r="HS136" s="31">
        <v>0</v>
      </c>
      <c r="HT136" s="31">
        <v>0</v>
      </c>
      <c r="HU136" s="31">
        <v>1</v>
      </c>
      <c r="HV136" s="31">
        <v>0</v>
      </c>
      <c r="HW136" s="31">
        <v>1</v>
      </c>
      <c r="HX136" s="31">
        <v>3</v>
      </c>
      <c r="HY136" s="31"/>
      <c r="HZ136" s="31"/>
      <c r="IA136" s="31"/>
      <c r="IB136" s="31"/>
      <c r="IC136" s="31"/>
      <c r="ID136" s="31"/>
      <c r="IE136" s="31"/>
      <c r="IF136" s="31"/>
      <c r="IG136" s="31"/>
      <c r="IH136" s="31"/>
      <c r="II136" s="31"/>
      <c r="IJ136" s="31"/>
      <c r="IK136" s="31">
        <v>3</v>
      </c>
      <c r="IL136" s="31"/>
      <c r="IM136" s="31"/>
      <c r="IN136" s="31">
        <v>3</v>
      </c>
      <c r="IO136" s="31">
        <v>3</v>
      </c>
      <c r="IP136" s="31">
        <v>0</v>
      </c>
      <c r="IQ136" s="31">
        <v>0</v>
      </c>
      <c r="IR136" s="31">
        <v>3</v>
      </c>
      <c r="IS136" s="31"/>
      <c r="IT136" s="31"/>
      <c r="IU136" s="31"/>
      <c r="IV136" s="31"/>
      <c r="IW136" s="31"/>
      <c r="IX136" s="31"/>
      <c r="IY136" s="31"/>
      <c r="IZ136" s="31">
        <v>2</v>
      </c>
      <c r="JA136" s="31">
        <v>1</v>
      </c>
      <c r="JB136" s="31"/>
      <c r="JC136" s="31"/>
      <c r="JD136" s="31">
        <v>2</v>
      </c>
      <c r="JE136" s="31"/>
      <c r="JF136" s="31"/>
      <c r="JG136" s="31"/>
      <c r="JH136" s="31">
        <v>1</v>
      </c>
      <c r="JI136" s="31">
        <v>3</v>
      </c>
    </row>
    <row r="137" spans="1:269" x14ac:dyDescent="0.25">
      <c r="A137" s="30" t="s">
        <v>753</v>
      </c>
      <c r="B137" s="31"/>
      <c r="C137" s="31">
        <v>0</v>
      </c>
      <c r="D137" s="31">
        <v>326</v>
      </c>
      <c r="E137" s="31">
        <v>1</v>
      </c>
      <c r="F137" s="31">
        <v>0</v>
      </c>
      <c r="G137" s="31">
        <v>0</v>
      </c>
      <c r="H137" s="31">
        <v>0</v>
      </c>
      <c r="I137" s="31">
        <v>0</v>
      </c>
      <c r="J137" s="31">
        <v>1</v>
      </c>
      <c r="K137" s="31">
        <v>0</v>
      </c>
      <c r="L137" s="31">
        <v>0</v>
      </c>
      <c r="M137" s="31"/>
      <c r="N137" s="31">
        <v>0</v>
      </c>
      <c r="O137" s="31">
        <v>0</v>
      </c>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v>0</v>
      </c>
      <c r="BS137" s="31">
        <v>326</v>
      </c>
      <c r="BT137" s="31">
        <v>1</v>
      </c>
      <c r="BU137" s="31">
        <v>0</v>
      </c>
      <c r="BV137" s="31">
        <v>0</v>
      </c>
      <c r="BW137" s="31">
        <v>0</v>
      </c>
      <c r="BX137" s="31">
        <v>0</v>
      </c>
      <c r="BY137" s="31">
        <v>1</v>
      </c>
      <c r="BZ137" s="31">
        <v>0</v>
      </c>
      <c r="CA137" s="31">
        <v>0</v>
      </c>
      <c r="CB137" s="31"/>
      <c r="CC137" s="31">
        <v>0</v>
      </c>
      <c r="CD137" s="31">
        <v>0</v>
      </c>
      <c r="CE137" s="31">
        <v>0</v>
      </c>
      <c r="CF137" s="31">
        <v>0</v>
      </c>
      <c r="CG137" s="31">
        <v>0</v>
      </c>
      <c r="CH137" s="31">
        <v>0</v>
      </c>
      <c r="CI137" s="31">
        <v>0</v>
      </c>
      <c r="CJ137" s="31">
        <v>0</v>
      </c>
      <c r="CK137" s="31">
        <v>0</v>
      </c>
      <c r="CL137" s="31">
        <v>0</v>
      </c>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31"/>
      <c r="EF137" s="31"/>
      <c r="EG137" s="31">
        <v>0</v>
      </c>
      <c r="EH137" s="31">
        <v>380</v>
      </c>
      <c r="EI137" s="31">
        <v>1</v>
      </c>
      <c r="EJ137" s="31">
        <v>0</v>
      </c>
      <c r="EK137" s="31">
        <v>0</v>
      </c>
      <c r="EL137" s="31">
        <v>0</v>
      </c>
      <c r="EM137" s="31">
        <v>0</v>
      </c>
      <c r="EN137" s="31">
        <v>1</v>
      </c>
      <c r="EO137" s="31">
        <v>0</v>
      </c>
      <c r="EP137" s="31">
        <v>0</v>
      </c>
      <c r="EQ137" s="31"/>
      <c r="ER137" s="31">
        <v>0</v>
      </c>
      <c r="ES137" s="31">
        <v>0</v>
      </c>
      <c r="ET137" s="31">
        <v>0</v>
      </c>
      <c r="EU137" s="31">
        <v>0</v>
      </c>
      <c r="EV137" s="31">
        <v>0</v>
      </c>
      <c r="EW137" s="31">
        <v>0</v>
      </c>
      <c r="EX137" s="31">
        <v>0</v>
      </c>
      <c r="EY137" s="31">
        <v>0</v>
      </c>
      <c r="EZ137" s="31">
        <v>0</v>
      </c>
      <c r="FA137" s="31">
        <v>0</v>
      </c>
      <c r="FB137" s="31">
        <v>1</v>
      </c>
      <c r="FC137" s="31">
        <v>1</v>
      </c>
      <c r="FD137" s="31">
        <v>0</v>
      </c>
      <c r="FE137" s="31">
        <v>1</v>
      </c>
      <c r="FF137" s="31">
        <v>1</v>
      </c>
      <c r="FG137" s="31">
        <v>0</v>
      </c>
      <c r="FH137" s="31">
        <v>2</v>
      </c>
      <c r="FI137" s="31">
        <v>3</v>
      </c>
      <c r="FJ137" s="31"/>
      <c r="FK137" s="31"/>
      <c r="FL137" s="31"/>
      <c r="FM137" s="31"/>
      <c r="FN137" s="31"/>
      <c r="FO137" s="31"/>
      <c r="FP137" s="31"/>
      <c r="FQ137" s="31"/>
      <c r="FR137" s="31"/>
      <c r="FS137" s="31"/>
      <c r="FT137" s="31"/>
      <c r="FU137" s="31"/>
      <c r="FV137" s="31">
        <v>3</v>
      </c>
      <c r="FW137" s="31"/>
      <c r="FX137" s="31"/>
      <c r="FY137" s="31">
        <v>2</v>
      </c>
      <c r="FZ137" s="31">
        <v>2</v>
      </c>
      <c r="GA137" s="31">
        <v>0</v>
      </c>
      <c r="GB137" s="31">
        <v>1</v>
      </c>
      <c r="GC137" s="31">
        <v>0</v>
      </c>
      <c r="GD137" s="31">
        <v>0</v>
      </c>
      <c r="GE137" s="31">
        <v>0</v>
      </c>
      <c r="GF137" s="31">
        <v>0</v>
      </c>
      <c r="GG137" s="31">
        <v>0</v>
      </c>
      <c r="GH137" s="31">
        <v>1</v>
      </c>
      <c r="GI137" s="31">
        <v>0</v>
      </c>
      <c r="GJ137" s="31">
        <v>0</v>
      </c>
      <c r="GK137" s="31">
        <v>3</v>
      </c>
      <c r="GL137" s="31"/>
      <c r="GM137" s="31"/>
      <c r="GN137" s="31"/>
      <c r="GO137" s="31">
        <v>3</v>
      </c>
      <c r="GP137" s="31"/>
      <c r="GQ137" s="31"/>
      <c r="GR137" s="31">
        <v>1</v>
      </c>
      <c r="GS137" s="31">
        <v>2</v>
      </c>
      <c r="GT137" s="31">
        <v>3</v>
      </c>
      <c r="GU137" s="31"/>
      <c r="GV137" s="31">
        <v>0</v>
      </c>
      <c r="GW137" s="31">
        <v>1032</v>
      </c>
      <c r="GX137" s="31">
        <v>3</v>
      </c>
      <c r="GY137" s="31">
        <v>0</v>
      </c>
      <c r="GZ137" s="31">
        <v>0</v>
      </c>
      <c r="HA137" s="31">
        <v>0</v>
      </c>
      <c r="HB137" s="31">
        <v>0</v>
      </c>
      <c r="HC137" s="31">
        <v>3</v>
      </c>
      <c r="HD137" s="31">
        <v>0</v>
      </c>
      <c r="HE137" s="31">
        <v>0</v>
      </c>
      <c r="HF137" s="31"/>
      <c r="HG137" s="31">
        <v>0</v>
      </c>
      <c r="HH137" s="31">
        <v>0</v>
      </c>
      <c r="HI137" s="31">
        <v>0</v>
      </c>
      <c r="HJ137" s="31">
        <v>0</v>
      </c>
      <c r="HK137" s="31">
        <v>0</v>
      </c>
      <c r="HL137" s="31">
        <v>0</v>
      </c>
      <c r="HM137" s="31">
        <v>0</v>
      </c>
      <c r="HN137" s="31">
        <v>0</v>
      </c>
      <c r="HO137" s="31">
        <v>0</v>
      </c>
      <c r="HP137" s="31">
        <v>0</v>
      </c>
      <c r="HQ137" s="31">
        <v>1</v>
      </c>
      <c r="HR137" s="31">
        <v>1</v>
      </c>
      <c r="HS137" s="31">
        <v>0</v>
      </c>
      <c r="HT137" s="31">
        <v>1</v>
      </c>
      <c r="HU137" s="31">
        <v>1</v>
      </c>
      <c r="HV137" s="31">
        <v>0</v>
      </c>
      <c r="HW137" s="31">
        <v>2</v>
      </c>
      <c r="HX137" s="31">
        <v>3</v>
      </c>
      <c r="HY137" s="31"/>
      <c r="HZ137" s="31"/>
      <c r="IA137" s="31"/>
      <c r="IB137" s="31"/>
      <c r="IC137" s="31"/>
      <c r="ID137" s="31"/>
      <c r="IE137" s="31"/>
      <c r="IF137" s="31"/>
      <c r="IG137" s="31"/>
      <c r="IH137" s="31"/>
      <c r="II137" s="31"/>
      <c r="IJ137" s="31"/>
      <c r="IK137" s="31">
        <v>3</v>
      </c>
      <c r="IL137" s="31"/>
      <c r="IM137" s="31"/>
      <c r="IN137" s="31">
        <v>2</v>
      </c>
      <c r="IO137" s="31">
        <v>2</v>
      </c>
      <c r="IP137" s="31">
        <v>0</v>
      </c>
      <c r="IQ137" s="31">
        <v>1</v>
      </c>
      <c r="IR137" s="31">
        <v>0</v>
      </c>
      <c r="IS137" s="31">
        <v>0</v>
      </c>
      <c r="IT137" s="31">
        <v>0</v>
      </c>
      <c r="IU137" s="31">
        <v>0</v>
      </c>
      <c r="IV137" s="31">
        <v>0</v>
      </c>
      <c r="IW137" s="31">
        <v>1</v>
      </c>
      <c r="IX137" s="31">
        <v>0</v>
      </c>
      <c r="IY137" s="31">
        <v>0</v>
      </c>
      <c r="IZ137" s="31">
        <v>3</v>
      </c>
      <c r="JA137" s="31"/>
      <c r="JB137" s="31"/>
      <c r="JC137" s="31"/>
      <c r="JD137" s="31">
        <v>3</v>
      </c>
      <c r="JE137" s="31"/>
      <c r="JF137" s="31"/>
      <c r="JG137" s="31">
        <v>1</v>
      </c>
      <c r="JH137" s="31">
        <v>2</v>
      </c>
      <c r="JI137" s="31">
        <v>3</v>
      </c>
    </row>
    <row r="138" spans="1:269" x14ac:dyDescent="0.25">
      <c r="A138" s="30" t="s">
        <v>754</v>
      </c>
      <c r="B138" s="31">
        <v>1</v>
      </c>
      <c r="C138" s="31">
        <v>1</v>
      </c>
      <c r="D138" s="31">
        <v>109</v>
      </c>
      <c r="E138" s="31">
        <v>0</v>
      </c>
      <c r="F138" s="31">
        <v>0</v>
      </c>
      <c r="G138" s="31">
        <v>0</v>
      </c>
      <c r="H138" s="31">
        <v>0</v>
      </c>
      <c r="I138" s="31">
        <v>0</v>
      </c>
      <c r="J138" s="31">
        <v>0</v>
      </c>
      <c r="K138" s="31">
        <v>0</v>
      </c>
      <c r="L138" s="31">
        <v>0</v>
      </c>
      <c r="M138" s="31"/>
      <c r="N138" s="31">
        <v>0</v>
      </c>
      <c r="O138" s="31">
        <v>0</v>
      </c>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v>1</v>
      </c>
      <c r="BR138" s="31">
        <v>1</v>
      </c>
      <c r="BS138" s="31">
        <v>109</v>
      </c>
      <c r="BT138" s="31">
        <v>0</v>
      </c>
      <c r="BU138" s="31">
        <v>0</v>
      </c>
      <c r="BV138" s="31">
        <v>0</v>
      </c>
      <c r="BW138" s="31">
        <v>0</v>
      </c>
      <c r="BX138" s="31">
        <v>0</v>
      </c>
      <c r="BY138" s="31">
        <v>0</v>
      </c>
      <c r="BZ138" s="31">
        <v>0</v>
      </c>
      <c r="CA138" s="31">
        <v>0</v>
      </c>
      <c r="CB138" s="31"/>
      <c r="CC138" s="31">
        <v>0</v>
      </c>
      <c r="CD138" s="31">
        <v>0</v>
      </c>
      <c r="CE138" s="31">
        <v>0</v>
      </c>
      <c r="CF138" s="31">
        <v>0</v>
      </c>
      <c r="CG138" s="31">
        <v>0</v>
      </c>
      <c r="CH138" s="31">
        <v>0</v>
      </c>
      <c r="CI138" s="31">
        <v>0</v>
      </c>
      <c r="CJ138" s="31">
        <v>0</v>
      </c>
      <c r="CK138" s="31">
        <v>0</v>
      </c>
      <c r="CL138" s="31">
        <v>0</v>
      </c>
      <c r="CM138" s="31"/>
      <c r="CN138" s="31"/>
      <c r="CO138" s="31"/>
      <c r="CP138" s="31"/>
      <c r="CQ138" s="31"/>
      <c r="CR138" s="31"/>
      <c r="CS138" s="31"/>
      <c r="CT138" s="31"/>
      <c r="CU138" s="31"/>
      <c r="CV138" s="31"/>
      <c r="CW138" s="31"/>
      <c r="CX138" s="31"/>
      <c r="CY138" s="31"/>
      <c r="CZ138" s="31"/>
      <c r="DA138" s="31"/>
      <c r="DB138" s="31"/>
      <c r="DC138" s="31"/>
      <c r="DD138" s="31"/>
      <c r="DE138" s="31"/>
      <c r="DF138" s="31"/>
      <c r="DG138" s="31"/>
      <c r="DH138" s="31"/>
      <c r="DI138" s="31"/>
      <c r="DJ138" s="31"/>
      <c r="DK138" s="31"/>
      <c r="DL138" s="31"/>
      <c r="DM138" s="31"/>
      <c r="DN138" s="31"/>
      <c r="DO138" s="31"/>
      <c r="DP138" s="31"/>
      <c r="DQ138" s="31"/>
      <c r="DR138" s="31"/>
      <c r="DS138" s="31"/>
      <c r="DT138" s="31"/>
      <c r="DU138" s="31"/>
      <c r="DV138" s="31"/>
      <c r="DW138" s="31"/>
      <c r="DX138" s="31"/>
      <c r="DY138" s="31"/>
      <c r="DZ138" s="31"/>
      <c r="EA138" s="31"/>
      <c r="EB138" s="31"/>
      <c r="EC138" s="31"/>
      <c r="ED138" s="31"/>
      <c r="EE138" s="31"/>
      <c r="EF138" s="31">
        <v>1</v>
      </c>
      <c r="EG138" s="31">
        <v>1</v>
      </c>
      <c r="EH138" s="31">
        <v>109</v>
      </c>
      <c r="EI138" s="31">
        <v>0</v>
      </c>
      <c r="EJ138" s="31">
        <v>0</v>
      </c>
      <c r="EK138" s="31">
        <v>0</v>
      </c>
      <c r="EL138" s="31">
        <v>0</v>
      </c>
      <c r="EM138" s="31">
        <v>0</v>
      </c>
      <c r="EN138" s="31">
        <v>0</v>
      </c>
      <c r="EO138" s="31">
        <v>0</v>
      </c>
      <c r="EP138" s="31">
        <v>0</v>
      </c>
      <c r="EQ138" s="31"/>
      <c r="ER138" s="31">
        <v>0</v>
      </c>
      <c r="ES138" s="31">
        <v>0</v>
      </c>
      <c r="ET138" s="31">
        <v>0</v>
      </c>
      <c r="EU138" s="31">
        <v>0</v>
      </c>
      <c r="EV138" s="31">
        <v>0</v>
      </c>
      <c r="EW138" s="31">
        <v>0</v>
      </c>
      <c r="EX138" s="31">
        <v>0</v>
      </c>
      <c r="EY138" s="31">
        <v>0</v>
      </c>
      <c r="EZ138" s="31">
        <v>0</v>
      </c>
      <c r="FA138" s="31">
        <v>0</v>
      </c>
      <c r="FB138" s="31"/>
      <c r="FC138" s="31"/>
      <c r="FD138" s="31"/>
      <c r="FE138" s="31"/>
      <c r="FF138" s="31"/>
      <c r="FG138" s="31"/>
      <c r="FH138" s="31"/>
      <c r="FI138" s="31"/>
      <c r="FJ138" s="31"/>
      <c r="FK138" s="31"/>
      <c r="FL138" s="31"/>
      <c r="FM138" s="31"/>
      <c r="FN138" s="31"/>
      <c r="FO138" s="31"/>
      <c r="FP138" s="31"/>
      <c r="FQ138" s="31"/>
      <c r="FR138" s="31"/>
      <c r="FS138" s="31"/>
      <c r="FT138" s="31"/>
      <c r="FU138" s="31"/>
      <c r="FV138" s="31"/>
      <c r="FW138" s="31"/>
      <c r="FX138" s="31"/>
      <c r="FY138" s="31"/>
      <c r="FZ138" s="31"/>
      <c r="GA138" s="31"/>
      <c r="GB138" s="31"/>
      <c r="GC138" s="31"/>
      <c r="GD138" s="31"/>
      <c r="GE138" s="31"/>
      <c r="GF138" s="31"/>
      <c r="GG138" s="31"/>
      <c r="GH138" s="31"/>
      <c r="GI138" s="31"/>
      <c r="GJ138" s="31"/>
      <c r="GK138" s="31"/>
      <c r="GL138" s="31"/>
      <c r="GM138" s="31"/>
      <c r="GN138" s="31"/>
      <c r="GO138" s="31"/>
      <c r="GP138" s="31"/>
      <c r="GQ138" s="31"/>
      <c r="GR138" s="31"/>
      <c r="GS138" s="31"/>
      <c r="GT138" s="31"/>
      <c r="GU138" s="31">
        <v>3</v>
      </c>
      <c r="GV138" s="31">
        <v>3</v>
      </c>
      <c r="GW138" s="31">
        <v>327</v>
      </c>
      <c r="GX138" s="31">
        <v>0</v>
      </c>
      <c r="GY138" s="31">
        <v>0</v>
      </c>
      <c r="GZ138" s="31">
        <v>0</v>
      </c>
      <c r="HA138" s="31">
        <v>0</v>
      </c>
      <c r="HB138" s="31">
        <v>0</v>
      </c>
      <c r="HC138" s="31">
        <v>0</v>
      </c>
      <c r="HD138" s="31">
        <v>0</v>
      </c>
      <c r="HE138" s="31">
        <v>0</v>
      </c>
      <c r="HF138" s="31"/>
      <c r="HG138" s="31">
        <v>0</v>
      </c>
      <c r="HH138" s="31">
        <v>0</v>
      </c>
      <c r="HI138" s="31">
        <v>0</v>
      </c>
      <c r="HJ138" s="31">
        <v>0</v>
      </c>
      <c r="HK138" s="31">
        <v>0</v>
      </c>
      <c r="HL138" s="31">
        <v>0</v>
      </c>
      <c r="HM138" s="31">
        <v>0</v>
      </c>
      <c r="HN138" s="31">
        <v>0</v>
      </c>
      <c r="HO138" s="31">
        <v>0</v>
      </c>
      <c r="HP138" s="31">
        <v>0</v>
      </c>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row>
    <row r="139" spans="1:269" x14ac:dyDescent="0.25">
      <c r="A139" s="30" t="s">
        <v>755</v>
      </c>
      <c r="B139" s="31">
        <v>1</v>
      </c>
      <c r="C139" s="31">
        <v>1</v>
      </c>
      <c r="D139" s="31">
        <v>150</v>
      </c>
      <c r="E139" s="31">
        <v>0</v>
      </c>
      <c r="F139" s="31">
        <v>0</v>
      </c>
      <c r="G139" s="31">
        <v>0</v>
      </c>
      <c r="H139" s="31">
        <v>0</v>
      </c>
      <c r="I139" s="31">
        <v>0</v>
      </c>
      <c r="J139" s="31">
        <v>0</v>
      </c>
      <c r="K139" s="31">
        <v>0</v>
      </c>
      <c r="L139" s="31">
        <v>0</v>
      </c>
      <c r="M139" s="31"/>
      <c r="N139" s="31">
        <v>0</v>
      </c>
      <c r="O139" s="31">
        <v>0</v>
      </c>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v>1</v>
      </c>
      <c r="BR139" s="31">
        <v>1</v>
      </c>
      <c r="BS139" s="31">
        <v>150</v>
      </c>
      <c r="BT139" s="31">
        <v>0</v>
      </c>
      <c r="BU139" s="31">
        <v>0</v>
      </c>
      <c r="BV139" s="31">
        <v>0</v>
      </c>
      <c r="BW139" s="31">
        <v>0</v>
      </c>
      <c r="BX139" s="31">
        <v>0</v>
      </c>
      <c r="BY139" s="31">
        <v>0</v>
      </c>
      <c r="BZ139" s="31">
        <v>0</v>
      </c>
      <c r="CA139" s="31">
        <v>0</v>
      </c>
      <c r="CB139" s="31"/>
      <c r="CC139" s="31">
        <v>0</v>
      </c>
      <c r="CD139" s="31">
        <v>0</v>
      </c>
      <c r="CE139" s="31">
        <v>0</v>
      </c>
      <c r="CF139" s="31">
        <v>0</v>
      </c>
      <c r="CG139" s="31">
        <v>0</v>
      </c>
      <c r="CH139" s="31">
        <v>0</v>
      </c>
      <c r="CI139" s="31">
        <v>0</v>
      </c>
      <c r="CJ139" s="31">
        <v>0</v>
      </c>
      <c r="CK139" s="31">
        <v>0</v>
      </c>
      <c r="CL139" s="31">
        <v>0</v>
      </c>
      <c r="CM139" s="31"/>
      <c r="CN139" s="31"/>
      <c r="CO139" s="31"/>
      <c r="CP139" s="31"/>
      <c r="CQ139" s="31"/>
      <c r="CR139" s="31"/>
      <c r="CS139" s="31"/>
      <c r="CT139" s="31"/>
      <c r="CU139" s="31"/>
      <c r="CV139" s="31"/>
      <c r="CW139" s="31"/>
      <c r="CX139" s="31"/>
      <c r="CY139" s="31"/>
      <c r="CZ139" s="31"/>
      <c r="DA139" s="31"/>
      <c r="DB139" s="31"/>
      <c r="DC139" s="31"/>
      <c r="DD139" s="31"/>
      <c r="DE139" s="31"/>
      <c r="DF139" s="31"/>
      <c r="DG139" s="31"/>
      <c r="DH139" s="31"/>
      <c r="DI139" s="31"/>
      <c r="DJ139" s="31"/>
      <c r="DK139" s="31"/>
      <c r="DL139" s="31"/>
      <c r="DM139" s="31"/>
      <c r="DN139" s="31"/>
      <c r="DO139" s="31"/>
      <c r="DP139" s="31"/>
      <c r="DQ139" s="31"/>
      <c r="DR139" s="31"/>
      <c r="DS139" s="31"/>
      <c r="DT139" s="31"/>
      <c r="DU139" s="31"/>
      <c r="DV139" s="31"/>
      <c r="DW139" s="31"/>
      <c r="DX139" s="31"/>
      <c r="DY139" s="31"/>
      <c r="DZ139" s="31"/>
      <c r="EA139" s="31"/>
      <c r="EB139" s="31"/>
      <c r="EC139" s="31"/>
      <c r="ED139" s="31"/>
      <c r="EE139" s="31"/>
      <c r="EF139" s="31">
        <v>1</v>
      </c>
      <c r="EG139" s="31">
        <v>1</v>
      </c>
      <c r="EH139" s="31">
        <v>8</v>
      </c>
      <c r="EI139" s="31">
        <v>0</v>
      </c>
      <c r="EJ139" s="31">
        <v>0</v>
      </c>
      <c r="EK139" s="31">
        <v>0</v>
      </c>
      <c r="EL139" s="31">
        <v>0</v>
      </c>
      <c r="EM139" s="31">
        <v>0</v>
      </c>
      <c r="EN139" s="31">
        <v>0</v>
      </c>
      <c r="EO139" s="31">
        <v>0</v>
      </c>
      <c r="EP139" s="31">
        <v>0</v>
      </c>
      <c r="EQ139" s="31"/>
      <c r="ER139" s="31">
        <v>0</v>
      </c>
      <c r="ES139" s="31">
        <v>0</v>
      </c>
      <c r="ET139" s="31">
        <v>0</v>
      </c>
      <c r="EU139" s="31">
        <v>0</v>
      </c>
      <c r="EV139" s="31">
        <v>0</v>
      </c>
      <c r="EW139" s="31">
        <v>0</v>
      </c>
      <c r="EX139" s="31">
        <v>0</v>
      </c>
      <c r="EY139" s="31">
        <v>0</v>
      </c>
      <c r="EZ139" s="31">
        <v>0</v>
      </c>
      <c r="FA139" s="31">
        <v>0</v>
      </c>
      <c r="FB139" s="31"/>
      <c r="FC139" s="31"/>
      <c r="FD139" s="31"/>
      <c r="FE139" s="31"/>
      <c r="FF139" s="31"/>
      <c r="FG139" s="31"/>
      <c r="FH139" s="31"/>
      <c r="FI139" s="31"/>
      <c r="FJ139" s="31"/>
      <c r="FK139" s="31"/>
      <c r="FL139" s="31"/>
      <c r="FM139" s="31"/>
      <c r="FN139" s="31"/>
      <c r="FO139" s="31"/>
      <c r="FP139" s="31"/>
      <c r="FQ139" s="31"/>
      <c r="FR139" s="31"/>
      <c r="FS139" s="31"/>
      <c r="FT139" s="31"/>
      <c r="FU139" s="31"/>
      <c r="FV139" s="31"/>
      <c r="FW139" s="31"/>
      <c r="FX139" s="31"/>
      <c r="FY139" s="31"/>
      <c r="FZ139" s="31"/>
      <c r="GA139" s="31"/>
      <c r="GB139" s="31"/>
      <c r="GC139" s="31"/>
      <c r="GD139" s="31"/>
      <c r="GE139" s="31"/>
      <c r="GF139" s="31"/>
      <c r="GG139" s="31"/>
      <c r="GH139" s="31"/>
      <c r="GI139" s="31"/>
      <c r="GJ139" s="31"/>
      <c r="GK139" s="31"/>
      <c r="GL139" s="31"/>
      <c r="GM139" s="31"/>
      <c r="GN139" s="31"/>
      <c r="GO139" s="31"/>
      <c r="GP139" s="31"/>
      <c r="GQ139" s="31"/>
      <c r="GR139" s="31"/>
      <c r="GS139" s="31"/>
      <c r="GT139" s="31"/>
      <c r="GU139" s="31">
        <v>3</v>
      </c>
      <c r="GV139" s="31">
        <v>3</v>
      </c>
      <c r="GW139" s="31">
        <v>308</v>
      </c>
      <c r="GX139" s="31">
        <v>0</v>
      </c>
      <c r="GY139" s="31">
        <v>0</v>
      </c>
      <c r="GZ139" s="31">
        <v>0</v>
      </c>
      <c r="HA139" s="31">
        <v>0</v>
      </c>
      <c r="HB139" s="31">
        <v>0</v>
      </c>
      <c r="HC139" s="31">
        <v>0</v>
      </c>
      <c r="HD139" s="31">
        <v>0</v>
      </c>
      <c r="HE139" s="31">
        <v>0</v>
      </c>
      <c r="HF139" s="31"/>
      <c r="HG139" s="31">
        <v>0</v>
      </c>
      <c r="HH139" s="31">
        <v>0</v>
      </c>
      <c r="HI139" s="31">
        <v>0</v>
      </c>
      <c r="HJ139" s="31">
        <v>0</v>
      </c>
      <c r="HK139" s="31">
        <v>0</v>
      </c>
      <c r="HL139" s="31">
        <v>0</v>
      </c>
      <c r="HM139" s="31">
        <v>0</v>
      </c>
      <c r="HN139" s="31">
        <v>0</v>
      </c>
      <c r="HO139" s="31">
        <v>0</v>
      </c>
      <c r="HP139" s="31">
        <v>0</v>
      </c>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row>
    <row r="140" spans="1:269" x14ac:dyDescent="0.25">
      <c r="A140" s="30" t="s">
        <v>758</v>
      </c>
      <c r="B140" s="31">
        <v>1</v>
      </c>
      <c r="C140" s="31">
        <v>1</v>
      </c>
      <c r="D140" s="31">
        <v>19</v>
      </c>
      <c r="E140" s="31">
        <v>1</v>
      </c>
      <c r="F140" s="31">
        <v>1</v>
      </c>
      <c r="G140" s="31">
        <v>0</v>
      </c>
      <c r="H140" s="31">
        <v>0</v>
      </c>
      <c r="I140" s="31">
        <v>0</v>
      </c>
      <c r="J140" s="31">
        <v>0</v>
      </c>
      <c r="K140" s="31">
        <v>0</v>
      </c>
      <c r="L140" s="31">
        <v>0</v>
      </c>
      <c r="M140" s="31"/>
      <c r="N140" s="31">
        <v>1</v>
      </c>
      <c r="O140" s="31">
        <v>0</v>
      </c>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v>1</v>
      </c>
      <c r="BR140" s="31">
        <v>1</v>
      </c>
      <c r="BS140" s="31">
        <v>19</v>
      </c>
      <c r="BT140" s="31">
        <v>5.3</v>
      </c>
      <c r="BU140" s="31">
        <v>1</v>
      </c>
      <c r="BV140" s="31">
        <v>0</v>
      </c>
      <c r="BW140" s="31">
        <v>0</v>
      </c>
      <c r="BX140" s="31">
        <v>1</v>
      </c>
      <c r="BY140" s="31">
        <v>0</v>
      </c>
      <c r="BZ140" s="31">
        <v>0</v>
      </c>
      <c r="CA140" s="31">
        <v>0</v>
      </c>
      <c r="CB140" s="31"/>
      <c r="CC140" s="31">
        <v>1</v>
      </c>
      <c r="CD140" s="31">
        <v>1</v>
      </c>
      <c r="CE140" s="31">
        <v>1</v>
      </c>
      <c r="CF140" s="31">
        <v>0</v>
      </c>
      <c r="CG140" s="31">
        <v>0</v>
      </c>
      <c r="CH140" s="31">
        <v>0</v>
      </c>
      <c r="CI140" s="31">
        <v>0</v>
      </c>
      <c r="CJ140" s="31">
        <v>0</v>
      </c>
      <c r="CK140" s="31">
        <v>0</v>
      </c>
      <c r="CL140" s="31">
        <v>0</v>
      </c>
      <c r="CM140" s="31"/>
      <c r="CN140" s="31"/>
      <c r="CO140" s="31"/>
      <c r="CP140" s="31"/>
      <c r="CQ140" s="31"/>
      <c r="CR140" s="31"/>
      <c r="CS140" s="31"/>
      <c r="CT140" s="31"/>
      <c r="CU140" s="31"/>
      <c r="CV140" s="31"/>
      <c r="CW140" s="31"/>
      <c r="CX140" s="31"/>
      <c r="CY140" s="31"/>
      <c r="CZ140" s="31"/>
      <c r="DA140" s="31"/>
      <c r="DB140" s="31"/>
      <c r="DC140" s="31"/>
      <c r="DD140" s="31"/>
      <c r="DE140" s="31"/>
      <c r="DF140" s="31"/>
      <c r="DG140" s="31"/>
      <c r="DH140" s="31"/>
      <c r="DI140" s="31"/>
      <c r="DJ140" s="31"/>
      <c r="DK140" s="31"/>
      <c r="DL140" s="31"/>
      <c r="DM140" s="31"/>
      <c r="DN140" s="31"/>
      <c r="DO140" s="31"/>
      <c r="DP140" s="31"/>
      <c r="DQ140" s="31"/>
      <c r="DR140" s="31"/>
      <c r="DS140" s="31"/>
      <c r="DT140" s="31"/>
      <c r="DU140" s="31"/>
      <c r="DV140" s="31"/>
      <c r="DW140" s="31"/>
      <c r="DX140" s="31"/>
      <c r="DY140" s="31"/>
      <c r="DZ140" s="31"/>
      <c r="EA140" s="31"/>
      <c r="EB140" s="31"/>
      <c r="EC140" s="31"/>
      <c r="ED140" s="31"/>
      <c r="EE140" s="31"/>
      <c r="EF140" s="31">
        <v>1</v>
      </c>
      <c r="EG140" s="31">
        <v>1</v>
      </c>
      <c r="EH140" s="31">
        <v>19</v>
      </c>
      <c r="EI140" s="31">
        <v>5.3</v>
      </c>
      <c r="EJ140" s="31">
        <v>1</v>
      </c>
      <c r="EK140" s="31">
        <v>0</v>
      </c>
      <c r="EL140" s="31">
        <v>0</v>
      </c>
      <c r="EM140" s="31">
        <v>1</v>
      </c>
      <c r="EN140" s="31">
        <v>0</v>
      </c>
      <c r="EO140" s="31">
        <v>0</v>
      </c>
      <c r="EP140" s="31">
        <v>0</v>
      </c>
      <c r="EQ140" s="31"/>
      <c r="ER140" s="31">
        <v>1</v>
      </c>
      <c r="ES140" s="31">
        <v>1</v>
      </c>
      <c r="ET140" s="31">
        <v>1</v>
      </c>
      <c r="EU140" s="31">
        <v>0</v>
      </c>
      <c r="EV140" s="31">
        <v>0</v>
      </c>
      <c r="EW140" s="31">
        <v>0</v>
      </c>
      <c r="EX140" s="31">
        <v>0</v>
      </c>
      <c r="EY140" s="31">
        <v>0</v>
      </c>
      <c r="EZ140" s="31">
        <v>0</v>
      </c>
      <c r="FA140" s="31">
        <v>0</v>
      </c>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v>3</v>
      </c>
      <c r="GV140" s="31">
        <v>3</v>
      </c>
      <c r="GW140" s="31">
        <v>57</v>
      </c>
      <c r="GX140" s="31">
        <v>11.6</v>
      </c>
      <c r="GY140" s="31">
        <v>3</v>
      </c>
      <c r="GZ140" s="31">
        <v>0</v>
      </c>
      <c r="HA140" s="31">
        <v>0</v>
      </c>
      <c r="HB140" s="31">
        <v>2</v>
      </c>
      <c r="HC140" s="31">
        <v>0</v>
      </c>
      <c r="HD140" s="31">
        <v>0</v>
      </c>
      <c r="HE140" s="31">
        <v>0</v>
      </c>
      <c r="HF140" s="31"/>
      <c r="HG140" s="31">
        <v>3</v>
      </c>
      <c r="HH140" s="31">
        <v>2</v>
      </c>
      <c r="HI140" s="31">
        <v>2</v>
      </c>
      <c r="HJ140" s="31">
        <v>0</v>
      </c>
      <c r="HK140" s="31">
        <v>0</v>
      </c>
      <c r="HL140" s="31">
        <v>0</v>
      </c>
      <c r="HM140" s="31">
        <v>0</v>
      </c>
      <c r="HN140" s="31">
        <v>0</v>
      </c>
      <c r="HO140" s="31">
        <v>0</v>
      </c>
      <c r="HP140" s="31">
        <v>0</v>
      </c>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row>
    <row r="141" spans="1:269" x14ac:dyDescent="0.25">
      <c r="A141" s="30" t="s">
        <v>759</v>
      </c>
      <c r="B141" s="31">
        <v>1</v>
      </c>
      <c r="C141" s="31">
        <v>1</v>
      </c>
      <c r="D141" s="31">
        <v>34</v>
      </c>
      <c r="E141" s="31">
        <v>1</v>
      </c>
      <c r="F141" s="31">
        <v>1</v>
      </c>
      <c r="G141" s="31">
        <v>0</v>
      </c>
      <c r="H141" s="31">
        <v>0</v>
      </c>
      <c r="I141" s="31">
        <v>0</v>
      </c>
      <c r="J141" s="31">
        <v>0</v>
      </c>
      <c r="K141" s="31">
        <v>0</v>
      </c>
      <c r="L141" s="31">
        <v>0</v>
      </c>
      <c r="M141" s="31"/>
      <c r="N141" s="31">
        <v>0</v>
      </c>
      <c r="O141" s="31">
        <v>0</v>
      </c>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v>1</v>
      </c>
      <c r="BR141" s="31">
        <v>1</v>
      </c>
      <c r="BS141" s="31">
        <v>34</v>
      </c>
      <c r="BT141" s="31">
        <v>1.5</v>
      </c>
      <c r="BU141" s="31">
        <v>1</v>
      </c>
      <c r="BV141" s="31">
        <v>0</v>
      </c>
      <c r="BW141" s="31">
        <v>0</v>
      </c>
      <c r="BX141" s="31">
        <v>0</v>
      </c>
      <c r="BY141" s="31">
        <v>0</v>
      </c>
      <c r="BZ141" s="31">
        <v>0</v>
      </c>
      <c r="CA141" s="31">
        <v>0</v>
      </c>
      <c r="CB141" s="31"/>
      <c r="CC141" s="31">
        <v>1</v>
      </c>
      <c r="CD141" s="31">
        <v>0</v>
      </c>
      <c r="CE141" s="31">
        <v>0</v>
      </c>
      <c r="CF141" s="31">
        <v>0</v>
      </c>
      <c r="CG141" s="31">
        <v>0</v>
      </c>
      <c r="CH141" s="31">
        <v>0</v>
      </c>
      <c r="CI141" s="31">
        <v>0</v>
      </c>
      <c r="CJ141" s="31">
        <v>0</v>
      </c>
      <c r="CK141" s="31">
        <v>0</v>
      </c>
      <c r="CL141" s="31">
        <v>0</v>
      </c>
      <c r="CM141" s="31"/>
      <c r="CN141" s="31"/>
      <c r="CO141" s="31"/>
      <c r="CP141" s="31"/>
      <c r="CQ141" s="31"/>
      <c r="CR141" s="31"/>
      <c r="CS141" s="31"/>
      <c r="CT141" s="31"/>
      <c r="CU141" s="31"/>
      <c r="CV141" s="31"/>
      <c r="CW141" s="31"/>
      <c r="CX141" s="31"/>
      <c r="CY141" s="31"/>
      <c r="CZ141" s="31"/>
      <c r="DA141" s="31"/>
      <c r="DB141" s="31"/>
      <c r="DC141" s="31"/>
      <c r="DD141" s="31"/>
      <c r="DE141" s="31"/>
      <c r="DF141" s="31"/>
      <c r="DG141" s="31"/>
      <c r="DH141" s="31"/>
      <c r="DI141" s="31"/>
      <c r="DJ141" s="31"/>
      <c r="DK141" s="31"/>
      <c r="DL141" s="31"/>
      <c r="DM141" s="31"/>
      <c r="DN141" s="31"/>
      <c r="DO141" s="31"/>
      <c r="DP141" s="31"/>
      <c r="DQ141" s="31"/>
      <c r="DR141" s="31"/>
      <c r="DS141" s="31"/>
      <c r="DT141" s="31"/>
      <c r="DU141" s="31"/>
      <c r="DV141" s="31"/>
      <c r="DW141" s="31"/>
      <c r="DX141" s="31"/>
      <c r="DY141" s="31"/>
      <c r="DZ141" s="31"/>
      <c r="EA141" s="31"/>
      <c r="EB141" s="31"/>
      <c r="EC141" s="31"/>
      <c r="ED141" s="31"/>
      <c r="EE141" s="31"/>
      <c r="EF141" s="31">
        <v>1</v>
      </c>
      <c r="EG141" s="31">
        <v>1</v>
      </c>
      <c r="EH141" s="31">
        <v>34</v>
      </c>
      <c r="EI141" s="31">
        <v>1.5</v>
      </c>
      <c r="EJ141" s="31">
        <v>1</v>
      </c>
      <c r="EK141" s="31">
        <v>0</v>
      </c>
      <c r="EL141" s="31">
        <v>0</v>
      </c>
      <c r="EM141" s="31">
        <v>0</v>
      </c>
      <c r="EN141" s="31">
        <v>0</v>
      </c>
      <c r="EO141" s="31">
        <v>0</v>
      </c>
      <c r="EP141" s="31">
        <v>0</v>
      </c>
      <c r="EQ141" s="31"/>
      <c r="ER141" s="31">
        <v>1</v>
      </c>
      <c r="ES141" s="31">
        <v>0</v>
      </c>
      <c r="ET141" s="31">
        <v>0</v>
      </c>
      <c r="EU141" s="31">
        <v>0</v>
      </c>
      <c r="EV141" s="31">
        <v>0</v>
      </c>
      <c r="EW141" s="31">
        <v>0</v>
      </c>
      <c r="EX141" s="31">
        <v>0</v>
      </c>
      <c r="EY141" s="31">
        <v>0</v>
      </c>
      <c r="EZ141" s="31">
        <v>0</v>
      </c>
      <c r="FA141" s="31">
        <v>0</v>
      </c>
      <c r="FB141" s="31"/>
      <c r="FC141" s="31"/>
      <c r="FD141" s="31"/>
      <c r="FE141" s="31"/>
      <c r="FF141" s="31"/>
      <c r="FG141" s="31"/>
      <c r="FH141" s="31"/>
      <c r="FI141" s="31"/>
      <c r="FJ141" s="31"/>
      <c r="FK141" s="31"/>
      <c r="FL141" s="31"/>
      <c r="FM141" s="31"/>
      <c r="FN141" s="31"/>
      <c r="FO141" s="31"/>
      <c r="FP141" s="31"/>
      <c r="FQ141" s="31"/>
      <c r="FR141" s="31"/>
      <c r="FS141" s="31"/>
      <c r="FT141" s="31"/>
      <c r="FU141" s="31"/>
      <c r="FV141" s="31"/>
      <c r="FW141" s="31"/>
      <c r="FX141" s="31"/>
      <c r="FY141" s="31"/>
      <c r="FZ141" s="31"/>
      <c r="GA141" s="31"/>
      <c r="GB141" s="31"/>
      <c r="GC141" s="31"/>
      <c r="GD141" s="31"/>
      <c r="GE141" s="31"/>
      <c r="GF141" s="31"/>
      <c r="GG141" s="31"/>
      <c r="GH141" s="31"/>
      <c r="GI141" s="31"/>
      <c r="GJ141" s="31"/>
      <c r="GK141" s="31"/>
      <c r="GL141" s="31"/>
      <c r="GM141" s="31"/>
      <c r="GN141" s="31"/>
      <c r="GO141" s="31"/>
      <c r="GP141" s="31"/>
      <c r="GQ141" s="31"/>
      <c r="GR141" s="31"/>
      <c r="GS141" s="31"/>
      <c r="GT141" s="31"/>
      <c r="GU141" s="31">
        <v>3</v>
      </c>
      <c r="GV141" s="31">
        <v>3</v>
      </c>
      <c r="GW141" s="31">
        <v>102</v>
      </c>
      <c r="GX141" s="31">
        <v>4</v>
      </c>
      <c r="GY141" s="31">
        <v>3</v>
      </c>
      <c r="GZ141" s="31">
        <v>0</v>
      </c>
      <c r="HA141" s="31">
        <v>0</v>
      </c>
      <c r="HB141" s="31">
        <v>0</v>
      </c>
      <c r="HC141" s="31">
        <v>0</v>
      </c>
      <c r="HD141" s="31">
        <v>0</v>
      </c>
      <c r="HE141" s="31">
        <v>0</v>
      </c>
      <c r="HF141" s="31"/>
      <c r="HG141" s="31">
        <v>2</v>
      </c>
      <c r="HH141" s="31">
        <v>0</v>
      </c>
      <c r="HI141" s="31">
        <v>0</v>
      </c>
      <c r="HJ141" s="31">
        <v>0</v>
      </c>
      <c r="HK141" s="31">
        <v>0</v>
      </c>
      <c r="HL141" s="31">
        <v>0</v>
      </c>
      <c r="HM141" s="31">
        <v>0</v>
      </c>
      <c r="HN141" s="31">
        <v>0</v>
      </c>
      <c r="HO141" s="31">
        <v>0</v>
      </c>
      <c r="HP141" s="31">
        <v>0</v>
      </c>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row>
    <row r="142" spans="1:269" x14ac:dyDescent="0.25">
      <c r="A142" s="30" t="s">
        <v>760</v>
      </c>
      <c r="B142" s="31">
        <v>1</v>
      </c>
      <c r="C142" s="31">
        <v>1</v>
      </c>
      <c r="D142" s="31">
        <v>34</v>
      </c>
      <c r="E142" s="31">
        <v>0</v>
      </c>
      <c r="F142" s="31">
        <v>0</v>
      </c>
      <c r="G142" s="31">
        <v>0</v>
      </c>
      <c r="H142" s="31">
        <v>0</v>
      </c>
      <c r="I142" s="31">
        <v>0</v>
      </c>
      <c r="J142" s="31">
        <v>0</v>
      </c>
      <c r="K142" s="31">
        <v>0</v>
      </c>
      <c r="L142" s="31"/>
      <c r="M142" s="31"/>
      <c r="N142" s="31">
        <v>0</v>
      </c>
      <c r="O142" s="31">
        <v>0</v>
      </c>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v>1</v>
      </c>
      <c r="BR142" s="31">
        <v>1</v>
      </c>
      <c r="BS142" s="31">
        <v>34</v>
      </c>
      <c r="BT142" s="31">
        <v>1</v>
      </c>
      <c r="BU142" s="31">
        <v>0</v>
      </c>
      <c r="BV142" s="31">
        <v>0</v>
      </c>
      <c r="BW142" s="31">
        <v>0</v>
      </c>
      <c r="BX142" s="31">
        <v>0</v>
      </c>
      <c r="BY142" s="31">
        <v>0</v>
      </c>
      <c r="BZ142" s="31">
        <v>1</v>
      </c>
      <c r="CA142" s="31">
        <v>0</v>
      </c>
      <c r="CB142" s="31"/>
      <c r="CC142" s="31">
        <v>1</v>
      </c>
      <c r="CD142" s="31">
        <v>0</v>
      </c>
      <c r="CE142" s="31">
        <v>0</v>
      </c>
      <c r="CF142" s="31">
        <v>0</v>
      </c>
      <c r="CG142" s="31">
        <v>0</v>
      </c>
      <c r="CH142" s="31">
        <v>0</v>
      </c>
      <c r="CI142" s="31">
        <v>0</v>
      </c>
      <c r="CJ142" s="31">
        <v>0</v>
      </c>
      <c r="CK142" s="31">
        <v>0</v>
      </c>
      <c r="CL142" s="31">
        <v>0</v>
      </c>
      <c r="CM142" s="31"/>
      <c r="CN142" s="31"/>
      <c r="CO142" s="31"/>
      <c r="CP142" s="31"/>
      <c r="CQ142" s="31"/>
      <c r="CR142" s="31"/>
      <c r="CS142" s="31"/>
      <c r="CT142" s="31"/>
      <c r="CU142" s="31"/>
      <c r="CV142" s="31"/>
      <c r="CW142" s="31"/>
      <c r="CX142" s="31"/>
      <c r="CY142" s="31"/>
      <c r="CZ142" s="31"/>
      <c r="DA142" s="31"/>
      <c r="DB142" s="31"/>
      <c r="DC142" s="31"/>
      <c r="DD142" s="31"/>
      <c r="DE142" s="31"/>
      <c r="DF142" s="31"/>
      <c r="DG142" s="31"/>
      <c r="DH142" s="31"/>
      <c r="DI142" s="31"/>
      <c r="DJ142" s="31"/>
      <c r="DK142" s="31"/>
      <c r="DL142" s="31"/>
      <c r="DM142" s="31"/>
      <c r="DN142" s="31"/>
      <c r="DO142" s="31"/>
      <c r="DP142" s="31"/>
      <c r="DQ142" s="31"/>
      <c r="DR142" s="31"/>
      <c r="DS142" s="31"/>
      <c r="DT142" s="31"/>
      <c r="DU142" s="31"/>
      <c r="DV142" s="31"/>
      <c r="DW142" s="31"/>
      <c r="DX142" s="31"/>
      <c r="DY142" s="31"/>
      <c r="DZ142" s="31"/>
      <c r="EA142" s="31"/>
      <c r="EB142" s="31"/>
      <c r="EC142" s="31"/>
      <c r="ED142" s="31"/>
      <c r="EE142" s="31"/>
      <c r="EF142" s="31">
        <v>1</v>
      </c>
      <c r="EG142" s="31">
        <v>1</v>
      </c>
      <c r="EH142" s="31">
        <v>34</v>
      </c>
      <c r="EI142" s="31">
        <v>1</v>
      </c>
      <c r="EJ142" s="31">
        <v>0</v>
      </c>
      <c r="EK142" s="31">
        <v>0</v>
      </c>
      <c r="EL142" s="31">
        <v>0</v>
      </c>
      <c r="EM142" s="31">
        <v>0</v>
      </c>
      <c r="EN142" s="31">
        <v>0</v>
      </c>
      <c r="EO142" s="31">
        <v>1</v>
      </c>
      <c r="EP142" s="31">
        <v>0</v>
      </c>
      <c r="EQ142" s="31"/>
      <c r="ER142" s="31">
        <v>1</v>
      </c>
      <c r="ES142" s="31">
        <v>0</v>
      </c>
      <c r="ET142" s="31">
        <v>0</v>
      </c>
      <c r="EU142" s="31">
        <v>0</v>
      </c>
      <c r="EV142" s="31">
        <v>0</v>
      </c>
      <c r="EW142" s="31">
        <v>0</v>
      </c>
      <c r="EX142" s="31">
        <v>0</v>
      </c>
      <c r="EY142" s="31">
        <v>0</v>
      </c>
      <c r="EZ142" s="31">
        <v>0</v>
      </c>
      <c r="FA142" s="31">
        <v>0</v>
      </c>
      <c r="FB142" s="31"/>
      <c r="FC142" s="31"/>
      <c r="FD142" s="31"/>
      <c r="FE142" s="31"/>
      <c r="FF142" s="31"/>
      <c r="FG142" s="31"/>
      <c r="FH142" s="31"/>
      <c r="FI142" s="31"/>
      <c r="FJ142" s="31"/>
      <c r="FK142" s="31"/>
      <c r="FL142" s="31"/>
      <c r="FM142" s="31"/>
      <c r="FN142" s="31"/>
      <c r="FO142" s="31"/>
      <c r="FP142" s="31"/>
      <c r="FQ142" s="31"/>
      <c r="FR142" s="31"/>
      <c r="FS142" s="31"/>
      <c r="FT142" s="31"/>
      <c r="FU142" s="31"/>
      <c r="FV142" s="31"/>
      <c r="FW142" s="31"/>
      <c r="FX142" s="31"/>
      <c r="FY142" s="31"/>
      <c r="FZ142" s="31"/>
      <c r="GA142" s="31"/>
      <c r="GB142" s="31"/>
      <c r="GC142" s="31"/>
      <c r="GD142" s="31"/>
      <c r="GE142" s="31"/>
      <c r="GF142" s="31"/>
      <c r="GG142" s="31"/>
      <c r="GH142" s="31"/>
      <c r="GI142" s="31"/>
      <c r="GJ142" s="31"/>
      <c r="GK142" s="31"/>
      <c r="GL142" s="31"/>
      <c r="GM142" s="31"/>
      <c r="GN142" s="31"/>
      <c r="GO142" s="31"/>
      <c r="GP142" s="31"/>
      <c r="GQ142" s="31"/>
      <c r="GR142" s="31"/>
      <c r="GS142" s="31"/>
      <c r="GT142" s="31"/>
      <c r="GU142" s="31">
        <v>3</v>
      </c>
      <c r="GV142" s="31">
        <v>3</v>
      </c>
      <c r="GW142" s="31">
        <v>102</v>
      </c>
      <c r="GX142" s="31">
        <v>2</v>
      </c>
      <c r="GY142" s="31">
        <v>0</v>
      </c>
      <c r="GZ142" s="31">
        <v>0</v>
      </c>
      <c r="HA142" s="31">
        <v>0</v>
      </c>
      <c r="HB142" s="31">
        <v>0</v>
      </c>
      <c r="HC142" s="31">
        <v>0</v>
      </c>
      <c r="HD142" s="31">
        <v>2</v>
      </c>
      <c r="HE142" s="31">
        <v>0</v>
      </c>
      <c r="HF142" s="31"/>
      <c r="HG142" s="31">
        <v>2</v>
      </c>
      <c r="HH142" s="31">
        <v>0</v>
      </c>
      <c r="HI142" s="31">
        <v>0</v>
      </c>
      <c r="HJ142" s="31">
        <v>0</v>
      </c>
      <c r="HK142" s="31">
        <v>0</v>
      </c>
      <c r="HL142" s="31">
        <v>0</v>
      </c>
      <c r="HM142" s="31">
        <v>0</v>
      </c>
      <c r="HN142" s="31">
        <v>0</v>
      </c>
      <c r="HO142" s="31">
        <v>0</v>
      </c>
      <c r="HP142" s="31">
        <v>0</v>
      </c>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row>
    <row r="143" spans="1:269" x14ac:dyDescent="0.25">
      <c r="A143" s="30" t="s">
        <v>761</v>
      </c>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c r="DN143" s="31"/>
      <c r="DO143" s="31"/>
      <c r="DP143" s="31"/>
      <c r="DQ143" s="31"/>
      <c r="DR143" s="31"/>
      <c r="DS143" s="31"/>
      <c r="DT143" s="31"/>
      <c r="DU143" s="31"/>
      <c r="DV143" s="31"/>
      <c r="DW143" s="31"/>
      <c r="DX143" s="31"/>
      <c r="DY143" s="31"/>
      <c r="DZ143" s="31"/>
      <c r="EA143" s="31"/>
      <c r="EB143" s="31"/>
      <c r="EC143" s="31"/>
      <c r="ED143" s="31"/>
      <c r="EE143" s="31"/>
      <c r="EF143" s="31"/>
      <c r="EG143" s="31">
        <v>0</v>
      </c>
      <c r="EH143" s="31">
        <v>170</v>
      </c>
      <c r="EI143" s="31">
        <v>0</v>
      </c>
      <c r="EJ143" s="31">
        <v>0</v>
      </c>
      <c r="EK143" s="31">
        <v>0</v>
      </c>
      <c r="EL143" s="31">
        <v>0</v>
      </c>
      <c r="EM143" s="31">
        <v>0</v>
      </c>
      <c r="EN143" s="31">
        <v>0</v>
      </c>
      <c r="EO143" s="31">
        <v>0</v>
      </c>
      <c r="EP143" s="31">
        <v>0</v>
      </c>
      <c r="EQ143" s="31"/>
      <c r="ER143" s="31">
        <v>1</v>
      </c>
      <c r="ES143" s="31">
        <v>0</v>
      </c>
      <c r="ET143" s="31">
        <v>1</v>
      </c>
      <c r="EU143" s="31">
        <v>0</v>
      </c>
      <c r="EV143" s="31">
        <v>0</v>
      </c>
      <c r="EW143" s="31">
        <v>0</v>
      </c>
      <c r="EX143" s="31">
        <v>0</v>
      </c>
      <c r="EY143" s="31">
        <v>0</v>
      </c>
      <c r="EZ143" s="31">
        <v>0</v>
      </c>
      <c r="FA143" s="31">
        <v>0</v>
      </c>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v>0</v>
      </c>
      <c r="GW143" s="31">
        <v>170</v>
      </c>
      <c r="GX143" s="31">
        <v>0</v>
      </c>
      <c r="GY143" s="31">
        <v>0</v>
      </c>
      <c r="GZ143" s="31">
        <v>0</v>
      </c>
      <c r="HA143" s="31">
        <v>0</v>
      </c>
      <c r="HB143" s="31">
        <v>0</v>
      </c>
      <c r="HC143" s="31">
        <v>0</v>
      </c>
      <c r="HD143" s="31">
        <v>0</v>
      </c>
      <c r="HE143" s="31">
        <v>0</v>
      </c>
      <c r="HF143" s="31"/>
      <c r="HG143" s="31">
        <v>1</v>
      </c>
      <c r="HH143" s="31">
        <v>0</v>
      </c>
      <c r="HI143" s="31">
        <v>1</v>
      </c>
      <c r="HJ143" s="31">
        <v>0</v>
      </c>
      <c r="HK143" s="31">
        <v>0</v>
      </c>
      <c r="HL143" s="31">
        <v>0</v>
      </c>
      <c r="HM143" s="31">
        <v>0</v>
      </c>
      <c r="HN143" s="31">
        <v>0</v>
      </c>
      <c r="HO143" s="31">
        <v>0</v>
      </c>
      <c r="HP143" s="31">
        <v>0</v>
      </c>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row>
    <row r="144" spans="1:269" x14ac:dyDescent="0.25">
      <c r="A144" s="30" t="s">
        <v>762</v>
      </c>
      <c r="B144" s="31">
        <v>1</v>
      </c>
      <c r="C144" s="31">
        <v>1</v>
      </c>
      <c r="D144" s="31">
        <v>34</v>
      </c>
      <c r="E144" s="31">
        <v>0</v>
      </c>
      <c r="F144" s="31">
        <v>0</v>
      </c>
      <c r="G144" s="31">
        <v>0</v>
      </c>
      <c r="H144" s="31">
        <v>0</v>
      </c>
      <c r="I144" s="31">
        <v>0</v>
      </c>
      <c r="J144" s="31">
        <v>0</v>
      </c>
      <c r="K144" s="31">
        <v>0</v>
      </c>
      <c r="L144" s="31">
        <v>0</v>
      </c>
      <c r="M144" s="31"/>
      <c r="N144" s="31">
        <v>0</v>
      </c>
      <c r="O144" s="31">
        <v>0</v>
      </c>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v>1</v>
      </c>
      <c r="BR144" s="31">
        <v>1</v>
      </c>
      <c r="BS144" s="31">
        <v>34</v>
      </c>
      <c r="BT144" s="31">
        <v>2.7</v>
      </c>
      <c r="BU144" s="31">
        <v>0</v>
      </c>
      <c r="BV144" s="31">
        <v>0</v>
      </c>
      <c r="BW144" s="31">
        <v>1</v>
      </c>
      <c r="BX144" s="31">
        <v>0</v>
      </c>
      <c r="BY144" s="31">
        <v>0</v>
      </c>
      <c r="BZ144" s="31">
        <v>0</v>
      </c>
      <c r="CA144" s="31">
        <v>0</v>
      </c>
      <c r="CB144" s="31"/>
      <c r="CC144" s="31">
        <v>1</v>
      </c>
      <c r="CD144" s="31">
        <v>0</v>
      </c>
      <c r="CE144" s="31">
        <v>0</v>
      </c>
      <c r="CF144" s="31">
        <v>0</v>
      </c>
      <c r="CG144" s="31">
        <v>0</v>
      </c>
      <c r="CH144" s="31">
        <v>0</v>
      </c>
      <c r="CI144" s="31">
        <v>0</v>
      </c>
      <c r="CJ144" s="31">
        <v>0</v>
      </c>
      <c r="CK144" s="31">
        <v>0</v>
      </c>
      <c r="CL144" s="31">
        <v>0</v>
      </c>
      <c r="CM144" s="31"/>
      <c r="CN144" s="31"/>
      <c r="CO144" s="31"/>
      <c r="CP144" s="31"/>
      <c r="CQ144" s="31"/>
      <c r="CR144" s="31"/>
      <c r="CS144" s="31"/>
      <c r="CT144" s="31"/>
      <c r="CU144" s="31"/>
      <c r="CV144" s="31"/>
      <c r="CW144" s="31"/>
      <c r="CX144" s="31"/>
      <c r="CY144" s="31"/>
      <c r="CZ144" s="31"/>
      <c r="DA144" s="31"/>
      <c r="DB144" s="31"/>
      <c r="DC144" s="31"/>
      <c r="DD144" s="31"/>
      <c r="DE144" s="31"/>
      <c r="DF144" s="31"/>
      <c r="DG144" s="31"/>
      <c r="DH144" s="31"/>
      <c r="DI144" s="31"/>
      <c r="DJ144" s="31"/>
      <c r="DK144" s="31"/>
      <c r="DL144" s="31"/>
      <c r="DM144" s="31"/>
      <c r="DN144" s="31"/>
      <c r="DO144" s="31"/>
      <c r="DP144" s="31"/>
      <c r="DQ144" s="31"/>
      <c r="DR144" s="31"/>
      <c r="DS144" s="31"/>
      <c r="DT144" s="31"/>
      <c r="DU144" s="31"/>
      <c r="DV144" s="31"/>
      <c r="DW144" s="31"/>
      <c r="DX144" s="31"/>
      <c r="DY144" s="31"/>
      <c r="DZ144" s="31"/>
      <c r="EA144" s="31"/>
      <c r="EB144" s="31"/>
      <c r="EC144" s="31"/>
      <c r="ED144" s="31"/>
      <c r="EE144" s="31"/>
      <c r="EF144" s="31">
        <v>1</v>
      </c>
      <c r="EG144" s="31">
        <v>1</v>
      </c>
      <c r="EH144" s="31">
        <v>34</v>
      </c>
      <c r="EI144" s="31">
        <v>2.7</v>
      </c>
      <c r="EJ144" s="31">
        <v>0</v>
      </c>
      <c r="EK144" s="31">
        <v>0</v>
      </c>
      <c r="EL144" s="31">
        <v>1</v>
      </c>
      <c r="EM144" s="31">
        <v>0</v>
      </c>
      <c r="EN144" s="31">
        <v>0</v>
      </c>
      <c r="EO144" s="31">
        <v>0</v>
      </c>
      <c r="EP144" s="31">
        <v>0</v>
      </c>
      <c r="EQ144" s="31"/>
      <c r="ER144" s="31">
        <v>1</v>
      </c>
      <c r="ES144" s="31">
        <v>0</v>
      </c>
      <c r="ET144" s="31">
        <v>0</v>
      </c>
      <c r="EU144" s="31">
        <v>0</v>
      </c>
      <c r="EV144" s="31">
        <v>0</v>
      </c>
      <c r="EW144" s="31">
        <v>0</v>
      </c>
      <c r="EX144" s="31">
        <v>0</v>
      </c>
      <c r="EY144" s="31">
        <v>0</v>
      </c>
      <c r="EZ144" s="31">
        <v>0</v>
      </c>
      <c r="FA144" s="31">
        <v>0</v>
      </c>
      <c r="FB144" s="31"/>
      <c r="FC144" s="31"/>
      <c r="FD144" s="31"/>
      <c r="FE144" s="31"/>
      <c r="FF144" s="31"/>
      <c r="FG144" s="31"/>
      <c r="FH144" s="31"/>
      <c r="FI144" s="31"/>
      <c r="FJ144" s="31"/>
      <c r="FK144" s="31"/>
      <c r="FL144" s="31"/>
      <c r="FM144" s="31"/>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v>3</v>
      </c>
      <c r="GV144" s="31">
        <v>3</v>
      </c>
      <c r="GW144" s="31">
        <v>102</v>
      </c>
      <c r="GX144" s="31">
        <v>5.4</v>
      </c>
      <c r="GY144" s="31">
        <v>0</v>
      </c>
      <c r="GZ144" s="31">
        <v>0</v>
      </c>
      <c r="HA144" s="31">
        <v>2</v>
      </c>
      <c r="HB144" s="31">
        <v>0</v>
      </c>
      <c r="HC144" s="31">
        <v>0</v>
      </c>
      <c r="HD144" s="31">
        <v>0</v>
      </c>
      <c r="HE144" s="31">
        <v>0</v>
      </c>
      <c r="HF144" s="31"/>
      <c r="HG144" s="31">
        <v>2</v>
      </c>
      <c r="HH144" s="31">
        <v>0</v>
      </c>
      <c r="HI144" s="31">
        <v>0</v>
      </c>
      <c r="HJ144" s="31">
        <v>0</v>
      </c>
      <c r="HK144" s="31">
        <v>0</v>
      </c>
      <c r="HL144" s="31">
        <v>0</v>
      </c>
      <c r="HM144" s="31">
        <v>0</v>
      </c>
      <c r="HN144" s="31">
        <v>0</v>
      </c>
      <c r="HO144" s="31">
        <v>0</v>
      </c>
      <c r="HP144" s="31">
        <v>0</v>
      </c>
      <c r="HQ144" s="31"/>
      <c r="HR144" s="31"/>
      <c r="HS144" s="31"/>
      <c r="HT144" s="31"/>
      <c r="HU144" s="31"/>
      <c r="HV144" s="31"/>
      <c r="HW144" s="31"/>
      <c r="HX144" s="31"/>
      <c r="HY144" s="31"/>
      <c r="HZ144" s="31"/>
      <c r="IA144" s="31"/>
      <c r="IB144" s="31"/>
      <c r="IC144" s="31"/>
      <c r="ID144" s="31"/>
      <c r="IE144" s="31"/>
      <c r="IF144" s="31"/>
      <c r="IG144" s="31"/>
      <c r="IH144" s="31"/>
      <c r="II144" s="31"/>
      <c r="IJ144" s="31"/>
      <c r="IK144" s="31"/>
      <c r="IL144" s="31"/>
      <c r="IM144" s="31"/>
      <c r="IN144" s="31"/>
      <c r="IO144" s="31"/>
      <c r="IP144" s="31"/>
      <c r="IQ144" s="31"/>
      <c r="IR144" s="31"/>
      <c r="IS144" s="31"/>
      <c r="IT144" s="31"/>
      <c r="IU144" s="31"/>
      <c r="IV144" s="31"/>
      <c r="IW144" s="31"/>
      <c r="IX144" s="31"/>
      <c r="IY144" s="31"/>
      <c r="IZ144" s="31"/>
      <c r="JA144" s="31"/>
      <c r="JB144" s="31"/>
      <c r="JC144" s="31"/>
      <c r="JD144" s="31"/>
      <c r="JE144" s="31"/>
      <c r="JF144" s="31"/>
      <c r="JG144" s="31"/>
      <c r="JH144" s="31"/>
      <c r="JI144" s="31"/>
    </row>
    <row r="145" spans="1:269" x14ac:dyDescent="0.25">
      <c r="A145" s="30" t="s">
        <v>763</v>
      </c>
      <c r="B145" s="31">
        <v>1</v>
      </c>
      <c r="C145" s="31">
        <v>1</v>
      </c>
      <c r="D145" s="31">
        <v>4</v>
      </c>
      <c r="E145" s="31">
        <v>0</v>
      </c>
      <c r="F145" s="31">
        <v>0</v>
      </c>
      <c r="G145" s="31">
        <v>0</v>
      </c>
      <c r="H145" s="31">
        <v>0</v>
      </c>
      <c r="I145" s="31">
        <v>0</v>
      </c>
      <c r="J145" s="31">
        <v>0</v>
      </c>
      <c r="K145" s="31">
        <v>0</v>
      </c>
      <c r="L145" s="31">
        <v>0</v>
      </c>
      <c r="M145" s="31"/>
      <c r="N145" s="31">
        <v>0</v>
      </c>
      <c r="O145" s="31">
        <v>0</v>
      </c>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v>1</v>
      </c>
      <c r="BR145" s="31">
        <v>1</v>
      </c>
      <c r="BS145" s="31">
        <v>4</v>
      </c>
      <c r="BT145" s="31">
        <v>0</v>
      </c>
      <c r="BU145" s="31">
        <v>0</v>
      </c>
      <c r="BV145" s="31">
        <v>0</v>
      </c>
      <c r="BW145" s="31">
        <v>0</v>
      </c>
      <c r="BX145" s="31">
        <v>0</v>
      </c>
      <c r="BY145" s="31">
        <v>0</v>
      </c>
      <c r="BZ145" s="31">
        <v>0</v>
      </c>
      <c r="CA145" s="31">
        <v>0</v>
      </c>
      <c r="CB145" s="31"/>
      <c r="CC145" s="31">
        <v>0</v>
      </c>
      <c r="CD145" s="31">
        <v>0</v>
      </c>
      <c r="CE145" s="31">
        <v>0</v>
      </c>
      <c r="CF145" s="31">
        <v>0</v>
      </c>
      <c r="CG145" s="31">
        <v>0</v>
      </c>
      <c r="CH145" s="31">
        <v>0</v>
      </c>
      <c r="CI145" s="31">
        <v>0</v>
      </c>
      <c r="CJ145" s="31">
        <v>0</v>
      </c>
      <c r="CK145" s="31">
        <v>0</v>
      </c>
      <c r="CL145" s="31">
        <v>0</v>
      </c>
      <c r="CM145" s="31"/>
      <c r="CN145" s="31"/>
      <c r="CO145" s="31"/>
      <c r="CP145" s="31"/>
      <c r="CQ145" s="31"/>
      <c r="CR145" s="31"/>
      <c r="CS145" s="31"/>
      <c r="CT145" s="31"/>
      <c r="CU145" s="31"/>
      <c r="CV145" s="31"/>
      <c r="CW145" s="31"/>
      <c r="CX145" s="31"/>
      <c r="CY145" s="31"/>
      <c r="CZ145" s="31"/>
      <c r="DA145" s="31"/>
      <c r="DB145" s="31"/>
      <c r="DC145" s="31"/>
      <c r="DD145" s="31"/>
      <c r="DE145" s="31"/>
      <c r="DF145" s="31"/>
      <c r="DG145" s="31"/>
      <c r="DH145" s="31"/>
      <c r="DI145" s="31"/>
      <c r="DJ145" s="31"/>
      <c r="DK145" s="31"/>
      <c r="DL145" s="31"/>
      <c r="DM145" s="31"/>
      <c r="DN145" s="31"/>
      <c r="DO145" s="31"/>
      <c r="DP145" s="31"/>
      <c r="DQ145" s="31"/>
      <c r="DR145" s="31"/>
      <c r="DS145" s="31"/>
      <c r="DT145" s="31"/>
      <c r="DU145" s="31"/>
      <c r="DV145" s="31"/>
      <c r="DW145" s="31"/>
      <c r="DX145" s="31"/>
      <c r="DY145" s="31"/>
      <c r="DZ145" s="31"/>
      <c r="EA145" s="31"/>
      <c r="EB145" s="31"/>
      <c r="EC145" s="31"/>
      <c r="ED145" s="31"/>
      <c r="EE145" s="31"/>
      <c r="EF145" s="31">
        <v>1</v>
      </c>
      <c r="EG145" s="31">
        <v>1</v>
      </c>
      <c r="EH145" s="31">
        <v>4</v>
      </c>
      <c r="EI145" s="31">
        <v>0</v>
      </c>
      <c r="EJ145" s="31">
        <v>0</v>
      </c>
      <c r="EK145" s="31">
        <v>0</v>
      </c>
      <c r="EL145" s="31">
        <v>0</v>
      </c>
      <c r="EM145" s="31">
        <v>0</v>
      </c>
      <c r="EN145" s="31">
        <v>0</v>
      </c>
      <c r="EO145" s="31">
        <v>0</v>
      </c>
      <c r="EP145" s="31">
        <v>0</v>
      </c>
      <c r="EQ145" s="31"/>
      <c r="ER145" s="31">
        <v>0</v>
      </c>
      <c r="ES145" s="31">
        <v>0</v>
      </c>
      <c r="ET145" s="31">
        <v>0</v>
      </c>
      <c r="EU145" s="31">
        <v>0</v>
      </c>
      <c r="EV145" s="31">
        <v>0</v>
      </c>
      <c r="EW145" s="31">
        <v>0</v>
      </c>
      <c r="EX145" s="31">
        <v>0</v>
      </c>
      <c r="EY145" s="31">
        <v>0</v>
      </c>
      <c r="EZ145" s="31">
        <v>0</v>
      </c>
      <c r="FA145" s="31">
        <v>0</v>
      </c>
      <c r="FB145" s="31"/>
      <c r="FC145" s="31"/>
      <c r="FD145" s="31"/>
      <c r="FE145" s="31"/>
      <c r="FF145" s="31"/>
      <c r="FG145" s="31"/>
      <c r="FH145" s="31"/>
      <c r="FI145" s="31"/>
      <c r="FJ145" s="31"/>
      <c r="FK145" s="31"/>
      <c r="FL145" s="31"/>
      <c r="FM145" s="31"/>
      <c r="FN145" s="31"/>
      <c r="FO145" s="31"/>
      <c r="FP145" s="31"/>
      <c r="FQ145" s="31"/>
      <c r="FR145" s="31"/>
      <c r="FS145" s="31"/>
      <c r="FT145" s="31"/>
      <c r="FU145" s="31"/>
      <c r="FV145" s="31"/>
      <c r="FW145" s="31"/>
      <c r="FX145" s="31"/>
      <c r="FY145" s="31"/>
      <c r="FZ145" s="31"/>
      <c r="GA145" s="31"/>
      <c r="GB145" s="31"/>
      <c r="GC145" s="31"/>
      <c r="GD145" s="31"/>
      <c r="GE145" s="31"/>
      <c r="GF145" s="31"/>
      <c r="GG145" s="31"/>
      <c r="GH145" s="31"/>
      <c r="GI145" s="31"/>
      <c r="GJ145" s="31"/>
      <c r="GK145" s="31"/>
      <c r="GL145" s="31"/>
      <c r="GM145" s="31"/>
      <c r="GN145" s="31"/>
      <c r="GO145" s="31"/>
      <c r="GP145" s="31"/>
      <c r="GQ145" s="31"/>
      <c r="GR145" s="31"/>
      <c r="GS145" s="31"/>
      <c r="GT145" s="31"/>
      <c r="GU145" s="31">
        <v>3</v>
      </c>
      <c r="GV145" s="31">
        <v>3</v>
      </c>
      <c r="GW145" s="31">
        <v>12</v>
      </c>
      <c r="GX145" s="31">
        <v>0</v>
      </c>
      <c r="GY145" s="31">
        <v>0</v>
      </c>
      <c r="GZ145" s="31">
        <v>0</v>
      </c>
      <c r="HA145" s="31">
        <v>0</v>
      </c>
      <c r="HB145" s="31">
        <v>0</v>
      </c>
      <c r="HC145" s="31">
        <v>0</v>
      </c>
      <c r="HD145" s="31">
        <v>0</v>
      </c>
      <c r="HE145" s="31">
        <v>0</v>
      </c>
      <c r="HF145" s="31"/>
      <c r="HG145" s="31">
        <v>0</v>
      </c>
      <c r="HH145" s="31">
        <v>0</v>
      </c>
      <c r="HI145" s="31">
        <v>0</v>
      </c>
      <c r="HJ145" s="31">
        <v>0</v>
      </c>
      <c r="HK145" s="31">
        <v>0</v>
      </c>
      <c r="HL145" s="31">
        <v>0</v>
      </c>
      <c r="HM145" s="31">
        <v>0</v>
      </c>
      <c r="HN145" s="31">
        <v>0</v>
      </c>
      <c r="HO145" s="31">
        <v>0</v>
      </c>
      <c r="HP145" s="31">
        <v>0</v>
      </c>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row>
    <row r="146" spans="1:269" x14ac:dyDescent="0.25">
      <c r="A146" s="30" t="s">
        <v>764</v>
      </c>
      <c r="B146" s="31">
        <v>1</v>
      </c>
      <c r="C146" s="31">
        <v>1</v>
      </c>
      <c r="D146" s="31">
        <v>60</v>
      </c>
      <c r="E146" s="31">
        <v>4.7</v>
      </c>
      <c r="F146" s="31">
        <v>1</v>
      </c>
      <c r="G146" s="31">
        <v>1</v>
      </c>
      <c r="H146" s="31">
        <v>1</v>
      </c>
      <c r="I146" s="31">
        <v>0</v>
      </c>
      <c r="J146" s="31">
        <v>0</v>
      </c>
      <c r="K146" s="31">
        <v>0</v>
      </c>
      <c r="L146" s="31">
        <v>0</v>
      </c>
      <c r="M146" s="31">
        <v>0</v>
      </c>
      <c r="N146" s="31">
        <v>1</v>
      </c>
      <c r="O146" s="31">
        <v>0</v>
      </c>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v>1</v>
      </c>
      <c r="BR146" s="31">
        <v>1</v>
      </c>
      <c r="BS146" s="31">
        <v>60</v>
      </c>
      <c r="BT146" s="31">
        <v>9.4</v>
      </c>
      <c r="BU146" s="31">
        <v>1</v>
      </c>
      <c r="BV146" s="31">
        <v>1</v>
      </c>
      <c r="BW146" s="31">
        <v>1</v>
      </c>
      <c r="BX146" s="31">
        <v>0</v>
      </c>
      <c r="BY146" s="31">
        <v>0</v>
      </c>
      <c r="BZ146" s="31">
        <v>0</v>
      </c>
      <c r="CA146" s="31">
        <v>0</v>
      </c>
      <c r="CB146" s="31">
        <v>0</v>
      </c>
      <c r="CC146" s="31">
        <v>1</v>
      </c>
      <c r="CD146" s="31">
        <v>1</v>
      </c>
      <c r="CE146" s="31">
        <v>1</v>
      </c>
      <c r="CF146" s="31">
        <v>1</v>
      </c>
      <c r="CG146" s="31">
        <v>0</v>
      </c>
      <c r="CH146" s="31">
        <v>1</v>
      </c>
      <c r="CI146" s="31">
        <v>0</v>
      </c>
      <c r="CJ146" s="31">
        <v>1</v>
      </c>
      <c r="CK146" s="31">
        <v>0</v>
      </c>
      <c r="CL146" s="31">
        <v>0</v>
      </c>
      <c r="CM146" s="31"/>
      <c r="CN146" s="31"/>
      <c r="CO146" s="31"/>
      <c r="CP146" s="31"/>
      <c r="CQ146" s="31"/>
      <c r="CR146" s="31"/>
      <c r="CS146" s="31"/>
      <c r="CT146" s="31"/>
      <c r="CU146" s="31"/>
      <c r="CV146" s="31"/>
      <c r="CW146" s="31"/>
      <c r="CX146" s="31"/>
      <c r="CY146" s="31"/>
      <c r="CZ146" s="31"/>
      <c r="DA146" s="31"/>
      <c r="DB146" s="31"/>
      <c r="DC146" s="31"/>
      <c r="DD146" s="31"/>
      <c r="DE146" s="31"/>
      <c r="DF146" s="31"/>
      <c r="DG146" s="31"/>
      <c r="DH146" s="31"/>
      <c r="DI146" s="31"/>
      <c r="DJ146" s="31"/>
      <c r="DK146" s="31"/>
      <c r="DL146" s="31"/>
      <c r="DM146" s="31"/>
      <c r="DN146" s="31"/>
      <c r="DO146" s="31"/>
      <c r="DP146" s="31"/>
      <c r="DQ146" s="31"/>
      <c r="DR146" s="31"/>
      <c r="DS146" s="31"/>
      <c r="DT146" s="31"/>
      <c r="DU146" s="31"/>
      <c r="DV146" s="31"/>
      <c r="DW146" s="31"/>
      <c r="DX146" s="31"/>
      <c r="DY146" s="31"/>
      <c r="DZ146" s="31"/>
      <c r="EA146" s="31"/>
      <c r="EB146" s="31"/>
      <c r="EC146" s="31"/>
      <c r="ED146" s="31"/>
      <c r="EE146" s="31"/>
      <c r="EF146" s="31">
        <v>1</v>
      </c>
      <c r="EG146" s="31">
        <v>1</v>
      </c>
      <c r="EH146" s="31">
        <v>60</v>
      </c>
      <c r="EI146" s="31">
        <v>9.4</v>
      </c>
      <c r="EJ146" s="31">
        <v>1</v>
      </c>
      <c r="EK146" s="31">
        <v>1</v>
      </c>
      <c r="EL146" s="31">
        <v>1</v>
      </c>
      <c r="EM146" s="31">
        <v>0</v>
      </c>
      <c r="EN146" s="31">
        <v>0</v>
      </c>
      <c r="EO146" s="31">
        <v>0</v>
      </c>
      <c r="EP146" s="31">
        <v>0</v>
      </c>
      <c r="EQ146" s="31">
        <v>0</v>
      </c>
      <c r="ER146" s="31">
        <v>1</v>
      </c>
      <c r="ES146" s="31">
        <v>1</v>
      </c>
      <c r="ET146" s="31">
        <v>1</v>
      </c>
      <c r="EU146" s="31">
        <v>1</v>
      </c>
      <c r="EV146" s="31">
        <v>0</v>
      </c>
      <c r="EW146" s="31">
        <v>1</v>
      </c>
      <c r="EX146" s="31">
        <v>0</v>
      </c>
      <c r="EY146" s="31">
        <v>1</v>
      </c>
      <c r="EZ146" s="31">
        <v>0</v>
      </c>
      <c r="FA146" s="31">
        <v>0</v>
      </c>
      <c r="FB146" s="31"/>
      <c r="FC146" s="31"/>
      <c r="FD146" s="31"/>
      <c r="FE146" s="31"/>
      <c r="FF146" s="31"/>
      <c r="FG146" s="31"/>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v>3</v>
      </c>
      <c r="GV146" s="31">
        <v>3</v>
      </c>
      <c r="GW146" s="31">
        <v>180</v>
      </c>
      <c r="GX146" s="31">
        <v>23.5</v>
      </c>
      <c r="GY146" s="31">
        <v>3</v>
      </c>
      <c r="GZ146" s="31">
        <v>3</v>
      </c>
      <c r="HA146" s="31">
        <v>3</v>
      </c>
      <c r="HB146" s="31">
        <v>0</v>
      </c>
      <c r="HC146" s="31">
        <v>0</v>
      </c>
      <c r="HD146" s="31">
        <v>0</v>
      </c>
      <c r="HE146" s="31">
        <v>0</v>
      </c>
      <c r="HF146" s="31">
        <v>0</v>
      </c>
      <c r="HG146" s="31">
        <v>3</v>
      </c>
      <c r="HH146" s="31">
        <v>2</v>
      </c>
      <c r="HI146" s="31">
        <v>2</v>
      </c>
      <c r="HJ146" s="31">
        <v>2</v>
      </c>
      <c r="HK146" s="31">
        <v>0</v>
      </c>
      <c r="HL146" s="31">
        <v>2</v>
      </c>
      <c r="HM146" s="31">
        <v>0</v>
      </c>
      <c r="HN146" s="31">
        <v>2</v>
      </c>
      <c r="HO146" s="31">
        <v>0</v>
      </c>
      <c r="HP146" s="31">
        <v>0</v>
      </c>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row>
    <row r="147" spans="1:269" x14ac:dyDescent="0.25">
      <c r="A147" s="30" t="s">
        <v>765</v>
      </c>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31"/>
      <c r="CO147" s="31"/>
      <c r="CP147" s="31"/>
      <c r="CQ147" s="31"/>
      <c r="CR147" s="31"/>
      <c r="CS147" s="31"/>
      <c r="CT147" s="31"/>
      <c r="CU147" s="31"/>
      <c r="CV147" s="31"/>
      <c r="CW147" s="31"/>
      <c r="CX147" s="31"/>
      <c r="CY147" s="31"/>
      <c r="CZ147" s="31"/>
      <c r="DA147" s="31"/>
      <c r="DB147" s="31"/>
      <c r="DC147" s="31"/>
      <c r="DD147" s="31"/>
      <c r="DE147" s="31"/>
      <c r="DF147" s="31"/>
      <c r="DG147" s="31"/>
      <c r="DH147" s="31"/>
      <c r="DI147" s="31"/>
      <c r="DJ147" s="31"/>
      <c r="DK147" s="31"/>
      <c r="DL147" s="31"/>
      <c r="DM147" s="31"/>
      <c r="DN147" s="31"/>
      <c r="DO147" s="31"/>
      <c r="DP147" s="31"/>
      <c r="DQ147" s="31"/>
      <c r="DR147" s="31"/>
      <c r="DS147" s="31"/>
      <c r="DT147" s="31"/>
      <c r="DU147" s="31"/>
      <c r="DV147" s="31"/>
      <c r="DW147" s="31"/>
      <c r="DX147" s="31"/>
      <c r="DY147" s="31"/>
      <c r="DZ147" s="31"/>
      <c r="EA147" s="31"/>
      <c r="EB147" s="31"/>
      <c r="EC147" s="31"/>
      <c r="ED147" s="31"/>
      <c r="EE147" s="31"/>
      <c r="EF147" s="31">
        <v>1</v>
      </c>
      <c r="EG147" s="31">
        <v>1</v>
      </c>
      <c r="EH147" s="31">
        <v>94</v>
      </c>
      <c r="EI147" s="31">
        <v>0</v>
      </c>
      <c r="EJ147" s="31">
        <v>0</v>
      </c>
      <c r="EK147" s="31">
        <v>0</v>
      </c>
      <c r="EL147" s="31">
        <v>0</v>
      </c>
      <c r="EM147" s="31">
        <v>0</v>
      </c>
      <c r="EN147" s="31">
        <v>0</v>
      </c>
      <c r="EO147" s="31">
        <v>0</v>
      </c>
      <c r="EP147" s="31">
        <v>0</v>
      </c>
      <c r="EQ147" s="31"/>
      <c r="ER147" s="31">
        <v>0</v>
      </c>
      <c r="ES147" s="31">
        <v>0</v>
      </c>
      <c r="ET147" s="31">
        <v>0</v>
      </c>
      <c r="EU147" s="31">
        <v>0</v>
      </c>
      <c r="EV147" s="31">
        <v>0</v>
      </c>
      <c r="EW147" s="31">
        <v>0</v>
      </c>
      <c r="EX147" s="31">
        <v>0</v>
      </c>
      <c r="EY147" s="31">
        <v>0</v>
      </c>
      <c r="EZ147" s="31">
        <v>0</v>
      </c>
      <c r="FA147" s="31">
        <v>0</v>
      </c>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v>1</v>
      </c>
      <c r="GV147" s="31">
        <v>1</v>
      </c>
      <c r="GW147" s="31">
        <v>94</v>
      </c>
      <c r="GX147" s="31">
        <v>0</v>
      </c>
      <c r="GY147" s="31">
        <v>0</v>
      </c>
      <c r="GZ147" s="31">
        <v>0</v>
      </c>
      <c r="HA147" s="31">
        <v>0</v>
      </c>
      <c r="HB147" s="31">
        <v>0</v>
      </c>
      <c r="HC147" s="31">
        <v>0</v>
      </c>
      <c r="HD147" s="31">
        <v>0</v>
      </c>
      <c r="HE147" s="31">
        <v>0</v>
      </c>
      <c r="HF147" s="31"/>
      <c r="HG147" s="31">
        <v>0</v>
      </c>
      <c r="HH147" s="31">
        <v>0</v>
      </c>
      <c r="HI147" s="31">
        <v>0</v>
      </c>
      <c r="HJ147" s="31">
        <v>0</v>
      </c>
      <c r="HK147" s="31">
        <v>0</v>
      </c>
      <c r="HL147" s="31">
        <v>0</v>
      </c>
      <c r="HM147" s="31">
        <v>0</v>
      </c>
      <c r="HN147" s="31">
        <v>0</v>
      </c>
      <c r="HO147" s="31">
        <v>0</v>
      </c>
      <c r="HP147" s="31">
        <v>0</v>
      </c>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row>
    <row r="148" spans="1:269" x14ac:dyDescent="0.25">
      <c r="A148" s="30" t="s">
        <v>766</v>
      </c>
      <c r="B148" s="31">
        <v>1</v>
      </c>
      <c r="C148" s="31">
        <v>1</v>
      </c>
      <c r="D148" s="31">
        <v>123</v>
      </c>
      <c r="E148" s="31">
        <v>2.5</v>
      </c>
      <c r="F148" s="31">
        <v>0</v>
      </c>
      <c r="G148" s="31">
        <v>1</v>
      </c>
      <c r="H148" s="31">
        <v>0</v>
      </c>
      <c r="I148" s="31">
        <v>0</v>
      </c>
      <c r="J148" s="31">
        <v>1</v>
      </c>
      <c r="K148" s="31">
        <v>0</v>
      </c>
      <c r="L148" s="31">
        <v>0</v>
      </c>
      <c r="M148" s="31"/>
      <c r="N148" s="31">
        <v>0</v>
      </c>
      <c r="O148" s="31">
        <v>0</v>
      </c>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v>1</v>
      </c>
      <c r="BR148" s="31">
        <v>1</v>
      </c>
      <c r="BS148" s="31">
        <v>123</v>
      </c>
      <c r="BT148" s="31">
        <v>2.5</v>
      </c>
      <c r="BU148" s="31">
        <v>0</v>
      </c>
      <c r="BV148" s="31">
        <v>1</v>
      </c>
      <c r="BW148" s="31">
        <v>0</v>
      </c>
      <c r="BX148" s="31">
        <v>0</v>
      </c>
      <c r="BY148" s="31">
        <v>1</v>
      </c>
      <c r="BZ148" s="31">
        <v>0</v>
      </c>
      <c r="CA148" s="31">
        <v>0</v>
      </c>
      <c r="CB148" s="31"/>
      <c r="CC148" s="31">
        <v>0</v>
      </c>
      <c r="CD148" s="31">
        <v>0</v>
      </c>
      <c r="CE148" s="31">
        <v>0</v>
      </c>
      <c r="CF148" s="31">
        <v>0</v>
      </c>
      <c r="CG148" s="31">
        <v>0</v>
      </c>
      <c r="CH148" s="31">
        <v>0</v>
      </c>
      <c r="CI148" s="31">
        <v>0</v>
      </c>
      <c r="CJ148" s="31">
        <v>0</v>
      </c>
      <c r="CK148" s="31">
        <v>0</v>
      </c>
      <c r="CL148" s="31">
        <v>0</v>
      </c>
      <c r="CM148" s="31"/>
      <c r="CN148" s="31"/>
      <c r="CO148" s="31"/>
      <c r="CP148" s="31"/>
      <c r="CQ148" s="31"/>
      <c r="CR148" s="31"/>
      <c r="CS148" s="31"/>
      <c r="CT148" s="31"/>
      <c r="CU148" s="31"/>
      <c r="CV148" s="31"/>
      <c r="CW148" s="31"/>
      <c r="CX148" s="31"/>
      <c r="CY148" s="31"/>
      <c r="CZ148" s="31"/>
      <c r="DA148" s="31"/>
      <c r="DB148" s="31"/>
      <c r="DC148" s="31"/>
      <c r="DD148" s="31"/>
      <c r="DE148" s="31"/>
      <c r="DF148" s="31"/>
      <c r="DG148" s="31"/>
      <c r="DH148" s="31"/>
      <c r="DI148" s="31"/>
      <c r="DJ148" s="31"/>
      <c r="DK148" s="31"/>
      <c r="DL148" s="31"/>
      <c r="DM148" s="31"/>
      <c r="DN148" s="31"/>
      <c r="DO148" s="31"/>
      <c r="DP148" s="31"/>
      <c r="DQ148" s="31"/>
      <c r="DR148" s="31"/>
      <c r="DS148" s="31"/>
      <c r="DT148" s="31"/>
      <c r="DU148" s="31"/>
      <c r="DV148" s="31"/>
      <c r="DW148" s="31"/>
      <c r="DX148" s="31"/>
      <c r="DY148" s="31"/>
      <c r="DZ148" s="31"/>
      <c r="EA148" s="31"/>
      <c r="EB148" s="31"/>
      <c r="EC148" s="31"/>
      <c r="ED148" s="31"/>
      <c r="EE148" s="31"/>
      <c r="EF148" s="31">
        <v>1</v>
      </c>
      <c r="EG148" s="31">
        <v>1</v>
      </c>
      <c r="EH148" s="31">
        <v>123</v>
      </c>
      <c r="EI148" s="31">
        <v>2.5</v>
      </c>
      <c r="EJ148" s="31">
        <v>0</v>
      </c>
      <c r="EK148" s="31">
        <v>1</v>
      </c>
      <c r="EL148" s="31">
        <v>0</v>
      </c>
      <c r="EM148" s="31">
        <v>0</v>
      </c>
      <c r="EN148" s="31">
        <v>1</v>
      </c>
      <c r="EO148" s="31">
        <v>0</v>
      </c>
      <c r="EP148" s="31">
        <v>0</v>
      </c>
      <c r="EQ148" s="31"/>
      <c r="ER148" s="31">
        <v>0</v>
      </c>
      <c r="ES148" s="31">
        <v>0</v>
      </c>
      <c r="ET148" s="31">
        <v>0</v>
      </c>
      <c r="EU148" s="31">
        <v>0</v>
      </c>
      <c r="EV148" s="31">
        <v>0</v>
      </c>
      <c r="EW148" s="31">
        <v>0</v>
      </c>
      <c r="EX148" s="31">
        <v>0</v>
      </c>
      <c r="EY148" s="31">
        <v>0</v>
      </c>
      <c r="EZ148" s="31">
        <v>0</v>
      </c>
      <c r="FA148" s="31">
        <v>0</v>
      </c>
      <c r="FB148" s="31"/>
      <c r="FC148" s="31"/>
      <c r="FD148" s="31"/>
      <c r="FE148" s="31"/>
      <c r="FF148" s="31"/>
      <c r="FG148" s="31"/>
      <c r="FH148" s="31"/>
      <c r="FI148" s="31"/>
      <c r="FJ148" s="31"/>
      <c r="FK148" s="31"/>
      <c r="FL148" s="31"/>
      <c r="FM148" s="31"/>
      <c r="FN148" s="31"/>
      <c r="FO148" s="31"/>
      <c r="FP148" s="31"/>
      <c r="FQ148" s="31"/>
      <c r="FR148" s="31"/>
      <c r="FS148" s="31"/>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v>3</v>
      </c>
      <c r="GV148" s="31">
        <v>3</v>
      </c>
      <c r="GW148" s="31">
        <v>369</v>
      </c>
      <c r="GX148" s="31">
        <v>7.5</v>
      </c>
      <c r="GY148" s="31">
        <v>0</v>
      </c>
      <c r="GZ148" s="31">
        <v>3</v>
      </c>
      <c r="HA148" s="31">
        <v>0</v>
      </c>
      <c r="HB148" s="31">
        <v>0</v>
      </c>
      <c r="HC148" s="31">
        <v>3</v>
      </c>
      <c r="HD148" s="31">
        <v>0</v>
      </c>
      <c r="HE148" s="31">
        <v>0</v>
      </c>
      <c r="HF148" s="31"/>
      <c r="HG148" s="31">
        <v>0</v>
      </c>
      <c r="HH148" s="31">
        <v>0</v>
      </c>
      <c r="HI148" s="31">
        <v>0</v>
      </c>
      <c r="HJ148" s="31">
        <v>0</v>
      </c>
      <c r="HK148" s="31">
        <v>0</v>
      </c>
      <c r="HL148" s="31">
        <v>0</v>
      </c>
      <c r="HM148" s="31">
        <v>0</v>
      </c>
      <c r="HN148" s="31">
        <v>0</v>
      </c>
      <c r="HO148" s="31">
        <v>0</v>
      </c>
      <c r="HP148" s="31">
        <v>0</v>
      </c>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row>
    <row r="149" spans="1:269" x14ac:dyDescent="0.25">
      <c r="A149" s="30" t="s">
        <v>767</v>
      </c>
      <c r="B149" s="31">
        <v>1</v>
      </c>
      <c r="C149" s="31">
        <v>1</v>
      </c>
      <c r="D149" s="31">
        <v>4</v>
      </c>
      <c r="E149" s="31">
        <v>0</v>
      </c>
      <c r="F149" s="31">
        <v>0</v>
      </c>
      <c r="G149" s="31">
        <v>0</v>
      </c>
      <c r="H149" s="31">
        <v>0</v>
      </c>
      <c r="I149" s="31">
        <v>0</v>
      </c>
      <c r="J149" s="31">
        <v>0</v>
      </c>
      <c r="K149" s="31">
        <v>0</v>
      </c>
      <c r="L149" s="31">
        <v>0</v>
      </c>
      <c r="M149" s="31"/>
      <c r="N149" s="31">
        <v>0</v>
      </c>
      <c r="O149" s="31">
        <v>0</v>
      </c>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v>1</v>
      </c>
      <c r="BR149" s="31">
        <v>1</v>
      </c>
      <c r="BS149" s="31">
        <v>4</v>
      </c>
      <c r="BT149" s="31">
        <v>0</v>
      </c>
      <c r="BU149" s="31">
        <v>0</v>
      </c>
      <c r="BV149" s="31">
        <v>0</v>
      </c>
      <c r="BW149" s="31">
        <v>0</v>
      </c>
      <c r="BX149" s="31">
        <v>0</v>
      </c>
      <c r="BY149" s="31">
        <v>0</v>
      </c>
      <c r="BZ149" s="31">
        <v>0</v>
      </c>
      <c r="CA149" s="31">
        <v>0</v>
      </c>
      <c r="CB149" s="31"/>
      <c r="CC149" s="31">
        <v>0</v>
      </c>
      <c r="CD149" s="31">
        <v>0</v>
      </c>
      <c r="CE149" s="31">
        <v>0</v>
      </c>
      <c r="CF149" s="31">
        <v>0</v>
      </c>
      <c r="CG149" s="31">
        <v>0</v>
      </c>
      <c r="CH149" s="31">
        <v>0</v>
      </c>
      <c r="CI149" s="31">
        <v>0</v>
      </c>
      <c r="CJ149" s="31">
        <v>0</v>
      </c>
      <c r="CK149" s="31">
        <v>0</v>
      </c>
      <c r="CL149" s="31">
        <v>0</v>
      </c>
      <c r="CM149" s="31"/>
      <c r="CN149" s="31"/>
      <c r="CO149" s="31"/>
      <c r="CP149" s="31"/>
      <c r="CQ149" s="31"/>
      <c r="CR149" s="31"/>
      <c r="CS149" s="31"/>
      <c r="CT149" s="31"/>
      <c r="CU149" s="31"/>
      <c r="CV149" s="31"/>
      <c r="CW149" s="31"/>
      <c r="CX149" s="31"/>
      <c r="CY149" s="31"/>
      <c r="CZ149" s="31"/>
      <c r="DA149" s="31"/>
      <c r="DB149" s="31"/>
      <c r="DC149" s="31"/>
      <c r="DD149" s="31"/>
      <c r="DE149" s="31"/>
      <c r="DF149" s="31"/>
      <c r="DG149" s="31"/>
      <c r="DH149" s="31"/>
      <c r="DI149" s="31"/>
      <c r="DJ149" s="31"/>
      <c r="DK149" s="31"/>
      <c r="DL149" s="31"/>
      <c r="DM149" s="31"/>
      <c r="DN149" s="31"/>
      <c r="DO149" s="31"/>
      <c r="DP149" s="31"/>
      <c r="DQ149" s="31"/>
      <c r="DR149" s="31"/>
      <c r="DS149" s="31"/>
      <c r="DT149" s="31"/>
      <c r="DU149" s="31"/>
      <c r="DV149" s="31"/>
      <c r="DW149" s="31"/>
      <c r="DX149" s="31"/>
      <c r="DY149" s="31"/>
      <c r="DZ149" s="31"/>
      <c r="EA149" s="31"/>
      <c r="EB149" s="31"/>
      <c r="EC149" s="31"/>
      <c r="ED149" s="31"/>
      <c r="EE149" s="31"/>
      <c r="EF149" s="31">
        <v>1</v>
      </c>
      <c r="EG149" s="31">
        <v>1</v>
      </c>
      <c r="EH149" s="31">
        <v>4</v>
      </c>
      <c r="EI149" s="31">
        <v>0</v>
      </c>
      <c r="EJ149" s="31">
        <v>0</v>
      </c>
      <c r="EK149" s="31">
        <v>0</v>
      </c>
      <c r="EL149" s="31">
        <v>0</v>
      </c>
      <c r="EM149" s="31">
        <v>0</v>
      </c>
      <c r="EN149" s="31">
        <v>0</v>
      </c>
      <c r="EO149" s="31">
        <v>0</v>
      </c>
      <c r="EP149" s="31">
        <v>0</v>
      </c>
      <c r="EQ149" s="31"/>
      <c r="ER149" s="31">
        <v>0</v>
      </c>
      <c r="ES149" s="31">
        <v>0</v>
      </c>
      <c r="ET149" s="31">
        <v>0</v>
      </c>
      <c r="EU149" s="31">
        <v>0</v>
      </c>
      <c r="EV149" s="31">
        <v>0</v>
      </c>
      <c r="EW149" s="31">
        <v>0</v>
      </c>
      <c r="EX149" s="31">
        <v>0</v>
      </c>
      <c r="EY149" s="31">
        <v>0</v>
      </c>
      <c r="EZ149" s="31">
        <v>0</v>
      </c>
      <c r="FA149" s="31">
        <v>0</v>
      </c>
      <c r="FB149" s="31"/>
      <c r="FC149" s="31"/>
      <c r="FD149" s="31"/>
      <c r="FE149" s="31"/>
      <c r="FF149" s="31"/>
      <c r="FG149" s="31"/>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v>3</v>
      </c>
      <c r="GV149" s="31">
        <v>3</v>
      </c>
      <c r="GW149" s="31">
        <v>12</v>
      </c>
      <c r="GX149" s="31">
        <v>0</v>
      </c>
      <c r="GY149" s="31">
        <v>0</v>
      </c>
      <c r="GZ149" s="31">
        <v>0</v>
      </c>
      <c r="HA149" s="31">
        <v>0</v>
      </c>
      <c r="HB149" s="31">
        <v>0</v>
      </c>
      <c r="HC149" s="31">
        <v>0</v>
      </c>
      <c r="HD149" s="31">
        <v>0</v>
      </c>
      <c r="HE149" s="31">
        <v>0</v>
      </c>
      <c r="HF149" s="31"/>
      <c r="HG149" s="31">
        <v>0</v>
      </c>
      <c r="HH149" s="31">
        <v>0</v>
      </c>
      <c r="HI149" s="31">
        <v>0</v>
      </c>
      <c r="HJ149" s="31">
        <v>0</v>
      </c>
      <c r="HK149" s="31">
        <v>0</v>
      </c>
      <c r="HL149" s="31">
        <v>0</v>
      </c>
      <c r="HM149" s="31">
        <v>0</v>
      </c>
      <c r="HN149" s="31">
        <v>0</v>
      </c>
      <c r="HO149" s="31">
        <v>0</v>
      </c>
      <c r="HP149" s="31">
        <v>0</v>
      </c>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row>
    <row r="150" spans="1:269" x14ac:dyDescent="0.25">
      <c r="A150" s="30" t="s">
        <v>768</v>
      </c>
      <c r="B150" s="31">
        <v>1</v>
      </c>
      <c r="C150" s="31">
        <v>1</v>
      </c>
      <c r="D150" s="31">
        <v>72</v>
      </c>
      <c r="E150" s="31">
        <v>0</v>
      </c>
      <c r="F150" s="31">
        <v>0</v>
      </c>
      <c r="G150" s="31">
        <v>0</v>
      </c>
      <c r="H150" s="31">
        <v>0</v>
      </c>
      <c r="I150" s="31">
        <v>0</v>
      </c>
      <c r="J150" s="31">
        <v>0</v>
      </c>
      <c r="K150" s="31">
        <v>0</v>
      </c>
      <c r="L150" s="31">
        <v>0</v>
      </c>
      <c r="M150" s="31"/>
      <c r="N150" s="31">
        <v>0</v>
      </c>
      <c r="O150" s="31">
        <v>0</v>
      </c>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v>1</v>
      </c>
      <c r="BR150" s="31">
        <v>1</v>
      </c>
      <c r="BS150" s="31">
        <v>72</v>
      </c>
      <c r="BT150" s="31">
        <v>0</v>
      </c>
      <c r="BU150" s="31">
        <v>0</v>
      </c>
      <c r="BV150" s="31">
        <v>0</v>
      </c>
      <c r="BW150" s="31">
        <v>0</v>
      </c>
      <c r="BX150" s="31">
        <v>0</v>
      </c>
      <c r="BY150" s="31">
        <v>0</v>
      </c>
      <c r="BZ150" s="31">
        <v>0</v>
      </c>
      <c r="CA150" s="31">
        <v>0</v>
      </c>
      <c r="CB150" s="31"/>
      <c r="CC150" s="31">
        <v>0</v>
      </c>
      <c r="CD150" s="31">
        <v>0</v>
      </c>
      <c r="CE150" s="31">
        <v>0</v>
      </c>
      <c r="CF150" s="31">
        <v>0</v>
      </c>
      <c r="CG150" s="31">
        <v>0</v>
      </c>
      <c r="CH150" s="31">
        <v>0</v>
      </c>
      <c r="CI150" s="31">
        <v>0</v>
      </c>
      <c r="CJ150" s="31">
        <v>0</v>
      </c>
      <c r="CK150" s="31">
        <v>0</v>
      </c>
      <c r="CL150" s="31">
        <v>0</v>
      </c>
      <c r="CM150" s="31"/>
      <c r="CN150" s="31"/>
      <c r="CO150" s="31"/>
      <c r="CP150" s="31"/>
      <c r="CQ150" s="31"/>
      <c r="CR150" s="31"/>
      <c r="CS150" s="31"/>
      <c r="CT150" s="31"/>
      <c r="CU150" s="31"/>
      <c r="CV150" s="31"/>
      <c r="CW150" s="31"/>
      <c r="CX150" s="31"/>
      <c r="CY150" s="31"/>
      <c r="CZ150" s="31"/>
      <c r="DA150" s="31"/>
      <c r="DB150" s="31"/>
      <c r="DC150" s="31"/>
      <c r="DD150" s="31"/>
      <c r="DE150" s="31"/>
      <c r="DF150" s="31"/>
      <c r="DG150" s="31"/>
      <c r="DH150" s="31"/>
      <c r="DI150" s="31"/>
      <c r="DJ150" s="31"/>
      <c r="DK150" s="31"/>
      <c r="DL150" s="31"/>
      <c r="DM150" s="31"/>
      <c r="DN150" s="31"/>
      <c r="DO150" s="31"/>
      <c r="DP150" s="31"/>
      <c r="DQ150" s="31"/>
      <c r="DR150" s="31"/>
      <c r="DS150" s="31"/>
      <c r="DT150" s="31"/>
      <c r="DU150" s="31"/>
      <c r="DV150" s="31"/>
      <c r="DW150" s="31"/>
      <c r="DX150" s="31"/>
      <c r="DY150" s="31"/>
      <c r="DZ150" s="31"/>
      <c r="EA150" s="31"/>
      <c r="EB150" s="31"/>
      <c r="EC150" s="31"/>
      <c r="ED150" s="31"/>
      <c r="EE150" s="31"/>
      <c r="EF150" s="31">
        <v>1</v>
      </c>
      <c r="EG150" s="31">
        <v>1</v>
      </c>
      <c r="EH150" s="31">
        <v>234</v>
      </c>
      <c r="EI150" s="31">
        <v>0</v>
      </c>
      <c r="EJ150" s="31">
        <v>0</v>
      </c>
      <c r="EK150" s="31">
        <v>0</v>
      </c>
      <c r="EL150" s="31">
        <v>0</v>
      </c>
      <c r="EM150" s="31">
        <v>0</v>
      </c>
      <c r="EN150" s="31">
        <v>0</v>
      </c>
      <c r="EO150" s="31">
        <v>0</v>
      </c>
      <c r="EP150" s="31">
        <v>0</v>
      </c>
      <c r="EQ150" s="31"/>
      <c r="ER150" s="31">
        <v>0</v>
      </c>
      <c r="ES150" s="31">
        <v>0</v>
      </c>
      <c r="ET150" s="31">
        <v>0</v>
      </c>
      <c r="EU150" s="31">
        <v>0</v>
      </c>
      <c r="EV150" s="31">
        <v>0</v>
      </c>
      <c r="EW150" s="31">
        <v>0</v>
      </c>
      <c r="EX150" s="31">
        <v>0</v>
      </c>
      <c r="EY150" s="31">
        <v>0</v>
      </c>
      <c r="EZ150" s="31">
        <v>0</v>
      </c>
      <c r="FA150" s="31">
        <v>0</v>
      </c>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v>3</v>
      </c>
      <c r="GV150" s="31">
        <v>3</v>
      </c>
      <c r="GW150" s="31">
        <v>378</v>
      </c>
      <c r="GX150" s="31">
        <v>0</v>
      </c>
      <c r="GY150" s="31">
        <v>0</v>
      </c>
      <c r="GZ150" s="31">
        <v>0</v>
      </c>
      <c r="HA150" s="31">
        <v>0</v>
      </c>
      <c r="HB150" s="31">
        <v>0</v>
      </c>
      <c r="HC150" s="31">
        <v>0</v>
      </c>
      <c r="HD150" s="31">
        <v>0</v>
      </c>
      <c r="HE150" s="31">
        <v>0</v>
      </c>
      <c r="HF150" s="31"/>
      <c r="HG150" s="31">
        <v>0</v>
      </c>
      <c r="HH150" s="31">
        <v>0</v>
      </c>
      <c r="HI150" s="31">
        <v>0</v>
      </c>
      <c r="HJ150" s="31">
        <v>0</v>
      </c>
      <c r="HK150" s="31">
        <v>0</v>
      </c>
      <c r="HL150" s="31">
        <v>0</v>
      </c>
      <c r="HM150" s="31">
        <v>0</v>
      </c>
      <c r="HN150" s="31">
        <v>0</v>
      </c>
      <c r="HO150" s="31">
        <v>0</v>
      </c>
      <c r="HP150" s="31">
        <v>0</v>
      </c>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row>
    <row r="151" spans="1:269" x14ac:dyDescent="0.25">
      <c r="A151" s="30" t="s">
        <v>769</v>
      </c>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v>1</v>
      </c>
      <c r="BR151" s="31">
        <v>1</v>
      </c>
      <c r="BS151" s="31">
        <v>72</v>
      </c>
      <c r="BT151" s="31">
        <v>0</v>
      </c>
      <c r="BU151" s="31">
        <v>0</v>
      </c>
      <c r="BV151" s="31">
        <v>0</v>
      </c>
      <c r="BW151" s="31">
        <v>0</v>
      </c>
      <c r="BX151" s="31">
        <v>0</v>
      </c>
      <c r="BY151" s="31">
        <v>0</v>
      </c>
      <c r="BZ151" s="31">
        <v>0</v>
      </c>
      <c r="CA151" s="31">
        <v>0</v>
      </c>
      <c r="CB151" s="31"/>
      <c r="CC151" s="31">
        <v>0</v>
      </c>
      <c r="CD151" s="31">
        <v>0</v>
      </c>
      <c r="CE151" s="31">
        <v>0</v>
      </c>
      <c r="CF151" s="31">
        <v>0</v>
      </c>
      <c r="CG151" s="31">
        <v>0</v>
      </c>
      <c r="CH151" s="31">
        <v>0</v>
      </c>
      <c r="CI151" s="31">
        <v>0</v>
      </c>
      <c r="CJ151" s="31">
        <v>0</v>
      </c>
      <c r="CK151" s="31">
        <v>0</v>
      </c>
      <c r="CL151" s="31">
        <v>0</v>
      </c>
      <c r="CM151" s="31"/>
      <c r="CN151" s="31"/>
      <c r="CO151" s="31"/>
      <c r="CP151" s="31"/>
      <c r="CQ151" s="31"/>
      <c r="CR151" s="31"/>
      <c r="CS151" s="31"/>
      <c r="CT151" s="31"/>
      <c r="CU151" s="31"/>
      <c r="CV151" s="31"/>
      <c r="CW151" s="31"/>
      <c r="CX151" s="31"/>
      <c r="CY151" s="31"/>
      <c r="CZ151" s="31"/>
      <c r="DA151" s="31"/>
      <c r="DB151" s="31"/>
      <c r="DC151" s="31"/>
      <c r="DD151" s="31"/>
      <c r="DE151" s="31"/>
      <c r="DF151" s="31"/>
      <c r="DG151" s="31"/>
      <c r="DH151" s="31"/>
      <c r="DI151" s="31"/>
      <c r="DJ151" s="31"/>
      <c r="DK151" s="31"/>
      <c r="DL151" s="31"/>
      <c r="DM151" s="31"/>
      <c r="DN151" s="31"/>
      <c r="DO151" s="31"/>
      <c r="DP151" s="31"/>
      <c r="DQ151" s="31"/>
      <c r="DR151" s="31"/>
      <c r="DS151" s="31"/>
      <c r="DT151" s="31"/>
      <c r="DU151" s="31"/>
      <c r="DV151" s="31"/>
      <c r="DW151" s="31"/>
      <c r="DX151" s="31"/>
      <c r="DY151" s="31"/>
      <c r="DZ151" s="31"/>
      <c r="EA151" s="31"/>
      <c r="EB151" s="31"/>
      <c r="EC151" s="31"/>
      <c r="ED151" s="31"/>
      <c r="EE151" s="31"/>
      <c r="EF151" s="31">
        <v>1</v>
      </c>
      <c r="EG151" s="31">
        <v>1</v>
      </c>
      <c r="EH151" s="31">
        <v>245</v>
      </c>
      <c r="EI151" s="31">
        <v>0</v>
      </c>
      <c r="EJ151" s="31">
        <v>0</v>
      </c>
      <c r="EK151" s="31">
        <v>0</v>
      </c>
      <c r="EL151" s="31">
        <v>0</v>
      </c>
      <c r="EM151" s="31">
        <v>0</v>
      </c>
      <c r="EN151" s="31">
        <v>0</v>
      </c>
      <c r="EO151" s="31">
        <v>0</v>
      </c>
      <c r="EP151" s="31">
        <v>0</v>
      </c>
      <c r="EQ151" s="31"/>
      <c r="ER151" s="31">
        <v>0</v>
      </c>
      <c r="ES151" s="31">
        <v>0</v>
      </c>
      <c r="ET151" s="31">
        <v>0</v>
      </c>
      <c r="EU151" s="31">
        <v>0</v>
      </c>
      <c r="EV151" s="31">
        <v>0</v>
      </c>
      <c r="EW151" s="31">
        <v>0</v>
      </c>
      <c r="EX151" s="31">
        <v>0</v>
      </c>
      <c r="EY151" s="31">
        <v>0</v>
      </c>
      <c r="EZ151" s="31">
        <v>0</v>
      </c>
      <c r="FA151" s="31">
        <v>0</v>
      </c>
      <c r="FB151" s="31"/>
      <c r="FC151" s="31"/>
      <c r="FD151" s="31"/>
      <c r="FE151" s="31"/>
      <c r="FF151" s="31"/>
      <c r="FG151" s="31"/>
      <c r="FH151" s="31"/>
      <c r="FI151" s="31"/>
      <c r="FJ151" s="31"/>
      <c r="FK151" s="31"/>
      <c r="FL151" s="31"/>
      <c r="FM151" s="31"/>
      <c r="FN151" s="31"/>
      <c r="FO151" s="31"/>
      <c r="FP151" s="31"/>
      <c r="FQ151" s="31"/>
      <c r="FR151" s="31"/>
      <c r="FS151" s="31"/>
      <c r="FT151" s="31"/>
      <c r="FU151" s="31"/>
      <c r="FV151" s="31"/>
      <c r="FW151" s="31"/>
      <c r="FX151" s="31"/>
      <c r="FY151" s="31"/>
      <c r="FZ151" s="31"/>
      <c r="GA151" s="31"/>
      <c r="GB151" s="31"/>
      <c r="GC151" s="31"/>
      <c r="GD151" s="31"/>
      <c r="GE151" s="31"/>
      <c r="GF151" s="31"/>
      <c r="GG151" s="31"/>
      <c r="GH151" s="31"/>
      <c r="GI151" s="31"/>
      <c r="GJ151" s="31"/>
      <c r="GK151" s="31"/>
      <c r="GL151" s="31"/>
      <c r="GM151" s="31"/>
      <c r="GN151" s="31"/>
      <c r="GO151" s="31"/>
      <c r="GP151" s="31"/>
      <c r="GQ151" s="31"/>
      <c r="GR151" s="31"/>
      <c r="GS151" s="31"/>
      <c r="GT151" s="31"/>
      <c r="GU151" s="31">
        <v>2</v>
      </c>
      <c r="GV151" s="31">
        <v>2</v>
      </c>
      <c r="GW151" s="31">
        <v>317</v>
      </c>
      <c r="GX151" s="31">
        <v>0</v>
      </c>
      <c r="GY151" s="31">
        <v>0</v>
      </c>
      <c r="GZ151" s="31">
        <v>0</v>
      </c>
      <c r="HA151" s="31">
        <v>0</v>
      </c>
      <c r="HB151" s="31">
        <v>0</v>
      </c>
      <c r="HC151" s="31">
        <v>0</v>
      </c>
      <c r="HD151" s="31">
        <v>0</v>
      </c>
      <c r="HE151" s="31">
        <v>0</v>
      </c>
      <c r="HF151" s="31"/>
      <c r="HG151" s="31">
        <v>0</v>
      </c>
      <c r="HH151" s="31">
        <v>0</v>
      </c>
      <c r="HI151" s="31">
        <v>0</v>
      </c>
      <c r="HJ151" s="31">
        <v>0</v>
      </c>
      <c r="HK151" s="31">
        <v>0</v>
      </c>
      <c r="HL151" s="31">
        <v>0</v>
      </c>
      <c r="HM151" s="31">
        <v>0</v>
      </c>
      <c r="HN151" s="31">
        <v>0</v>
      </c>
      <c r="HO151" s="31">
        <v>0</v>
      </c>
      <c r="HP151" s="31">
        <v>0</v>
      </c>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row>
    <row r="152" spans="1:269" x14ac:dyDescent="0.25">
      <c r="A152" s="30" t="s">
        <v>770</v>
      </c>
      <c r="B152" s="31">
        <v>1</v>
      </c>
      <c r="C152" s="31">
        <v>1</v>
      </c>
      <c r="D152" s="31">
        <v>4</v>
      </c>
      <c r="E152" s="31">
        <v>3.7</v>
      </c>
      <c r="F152" s="31">
        <v>0</v>
      </c>
      <c r="G152" s="31">
        <v>1</v>
      </c>
      <c r="H152" s="31">
        <v>1</v>
      </c>
      <c r="I152" s="31">
        <v>0</v>
      </c>
      <c r="J152" s="31">
        <v>0</v>
      </c>
      <c r="K152" s="31">
        <v>0</v>
      </c>
      <c r="L152" s="31">
        <v>0</v>
      </c>
      <c r="M152" s="31"/>
      <c r="N152" s="31">
        <v>0</v>
      </c>
      <c r="O152" s="31">
        <v>0</v>
      </c>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v>1</v>
      </c>
      <c r="BR152" s="31">
        <v>1</v>
      </c>
      <c r="BS152" s="31">
        <v>4</v>
      </c>
      <c r="BT152" s="31">
        <v>3.7</v>
      </c>
      <c r="BU152" s="31">
        <v>0</v>
      </c>
      <c r="BV152" s="31">
        <v>1</v>
      </c>
      <c r="BW152" s="31">
        <v>1</v>
      </c>
      <c r="BX152" s="31">
        <v>0</v>
      </c>
      <c r="BY152" s="31">
        <v>0</v>
      </c>
      <c r="BZ152" s="31">
        <v>0</v>
      </c>
      <c r="CA152" s="31">
        <v>0</v>
      </c>
      <c r="CB152" s="31"/>
      <c r="CC152" s="31">
        <v>0</v>
      </c>
      <c r="CD152" s="31">
        <v>0</v>
      </c>
      <c r="CE152" s="31">
        <v>0</v>
      </c>
      <c r="CF152" s="31">
        <v>0</v>
      </c>
      <c r="CG152" s="31">
        <v>0</v>
      </c>
      <c r="CH152" s="31">
        <v>0</v>
      </c>
      <c r="CI152" s="31">
        <v>0</v>
      </c>
      <c r="CJ152" s="31">
        <v>0</v>
      </c>
      <c r="CK152" s="31">
        <v>0</v>
      </c>
      <c r="CL152" s="31">
        <v>0</v>
      </c>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c r="DN152" s="31"/>
      <c r="DO152" s="31"/>
      <c r="DP152" s="31"/>
      <c r="DQ152" s="31"/>
      <c r="DR152" s="31"/>
      <c r="DS152" s="31"/>
      <c r="DT152" s="31"/>
      <c r="DU152" s="31"/>
      <c r="DV152" s="31"/>
      <c r="DW152" s="31"/>
      <c r="DX152" s="31"/>
      <c r="DY152" s="31"/>
      <c r="DZ152" s="31"/>
      <c r="EA152" s="31"/>
      <c r="EB152" s="31"/>
      <c r="EC152" s="31"/>
      <c r="ED152" s="31"/>
      <c r="EE152" s="31"/>
      <c r="EF152" s="31">
        <v>1</v>
      </c>
      <c r="EG152" s="31">
        <v>1</v>
      </c>
      <c r="EH152" s="31">
        <v>4</v>
      </c>
      <c r="EI152" s="31">
        <v>3.7</v>
      </c>
      <c r="EJ152" s="31">
        <v>0</v>
      </c>
      <c r="EK152" s="31">
        <v>1</v>
      </c>
      <c r="EL152" s="31">
        <v>1</v>
      </c>
      <c r="EM152" s="31">
        <v>0</v>
      </c>
      <c r="EN152" s="31">
        <v>0</v>
      </c>
      <c r="EO152" s="31">
        <v>0</v>
      </c>
      <c r="EP152" s="31">
        <v>0</v>
      </c>
      <c r="EQ152" s="31"/>
      <c r="ER152" s="31">
        <v>0</v>
      </c>
      <c r="ES152" s="31">
        <v>0</v>
      </c>
      <c r="ET152" s="31">
        <v>0</v>
      </c>
      <c r="EU152" s="31">
        <v>0</v>
      </c>
      <c r="EV152" s="31">
        <v>0</v>
      </c>
      <c r="EW152" s="31">
        <v>0</v>
      </c>
      <c r="EX152" s="31">
        <v>0</v>
      </c>
      <c r="EY152" s="31">
        <v>0</v>
      </c>
      <c r="EZ152" s="31">
        <v>0</v>
      </c>
      <c r="FA152" s="31">
        <v>0</v>
      </c>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v>3</v>
      </c>
      <c r="GV152" s="31">
        <v>3</v>
      </c>
      <c r="GW152" s="31">
        <v>12</v>
      </c>
      <c r="GX152" s="31">
        <v>11.100000000000001</v>
      </c>
      <c r="GY152" s="31">
        <v>0</v>
      </c>
      <c r="GZ152" s="31">
        <v>3</v>
      </c>
      <c r="HA152" s="31">
        <v>3</v>
      </c>
      <c r="HB152" s="31">
        <v>0</v>
      </c>
      <c r="HC152" s="31">
        <v>0</v>
      </c>
      <c r="HD152" s="31">
        <v>0</v>
      </c>
      <c r="HE152" s="31">
        <v>0</v>
      </c>
      <c r="HF152" s="31"/>
      <c r="HG152" s="31">
        <v>0</v>
      </c>
      <c r="HH152" s="31">
        <v>0</v>
      </c>
      <c r="HI152" s="31">
        <v>0</v>
      </c>
      <c r="HJ152" s="31">
        <v>0</v>
      </c>
      <c r="HK152" s="31">
        <v>0</v>
      </c>
      <c r="HL152" s="31">
        <v>0</v>
      </c>
      <c r="HM152" s="31">
        <v>0</v>
      </c>
      <c r="HN152" s="31">
        <v>0</v>
      </c>
      <c r="HO152" s="31">
        <v>0</v>
      </c>
      <c r="HP152" s="31">
        <v>0</v>
      </c>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row>
    <row r="153" spans="1:269" x14ac:dyDescent="0.25">
      <c r="A153" s="30" t="s">
        <v>771</v>
      </c>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v>0</v>
      </c>
      <c r="BS153" s="31">
        <v>555</v>
      </c>
      <c r="BT153" s="31">
        <v>1.2</v>
      </c>
      <c r="BU153" s="31">
        <v>0</v>
      </c>
      <c r="BV153" s="31">
        <v>0</v>
      </c>
      <c r="BW153" s="31">
        <v>0</v>
      </c>
      <c r="BX153" s="31">
        <v>0</v>
      </c>
      <c r="BY153" s="31">
        <v>0</v>
      </c>
      <c r="BZ153" s="31">
        <v>0</v>
      </c>
      <c r="CA153" s="31">
        <v>0</v>
      </c>
      <c r="CB153" s="31"/>
      <c r="CC153" s="31">
        <v>1</v>
      </c>
      <c r="CD153" s="31">
        <v>0</v>
      </c>
      <c r="CE153" s="31">
        <v>1</v>
      </c>
      <c r="CF153" s="31">
        <v>0</v>
      </c>
      <c r="CG153" s="31">
        <v>0</v>
      </c>
      <c r="CH153" s="31">
        <v>0</v>
      </c>
      <c r="CI153" s="31">
        <v>0</v>
      </c>
      <c r="CJ153" s="31">
        <v>1</v>
      </c>
      <c r="CK153" s="31">
        <v>0</v>
      </c>
      <c r="CL153" s="31">
        <v>0</v>
      </c>
      <c r="CM153" s="31">
        <v>1</v>
      </c>
      <c r="CN153" s="31">
        <v>1</v>
      </c>
      <c r="CO153" s="31">
        <v>0</v>
      </c>
      <c r="CP153" s="31">
        <v>1</v>
      </c>
      <c r="CQ153" s="31">
        <v>0</v>
      </c>
      <c r="CR153" s="31">
        <v>1</v>
      </c>
      <c r="CS153" s="31">
        <v>4</v>
      </c>
      <c r="CT153" s="31">
        <v>6</v>
      </c>
      <c r="CU153" s="31"/>
      <c r="CV153" s="31">
        <v>1</v>
      </c>
      <c r="CW153" s="31">
        <v>1</v>
      </c>
      <c r="CX153" s="31">
        <v>0</v>
      </c>
      <c r="CY153" s="31">
        <v>0</v>
      </c>
      <c r="CZ153" s="31">
        <v>0</v>
      </c>
      <c r="DA153" s="31">
        <v>0</v>
      </c>
      <c r="DB153" s="31">
        <v>0</v>
      </c>
      <c r="DC153" s="31">
        <v>0</v>
      </c>
      <c r="DD153" s="31">
        <v>1</v>
      </c>
      <c r="DE153" s="31">
        <v>1</v>
      </c>
      <c r="DF153" s="31">
        <v>0</v>
      </c>
      <c r="DG153" s="31">
        <v>6</v>
      </c>
      <c r="DH153" s="31">
        <v>1</v>
      </c>
      <c r="DI153" s="31"/>
      <c r="DJ153" s="31">
        <v>7</v>
      </c>
      <c r="DK153" s="31">
        <v>5</v>
      </c>
      <c r="DL153" s="31">
        <v>0</v>
      </c>
      <c r="DM153" s="31">
        <v>0</v>
      </c>
      <c r="DN153" s="31">
        <v>3</v>
      </c>
      <c r="DO153" s="31"/>
      <c r="DP153" s="31"/>
      <c r="DQ153" s="31"/>
      <c r="DR153" s="31"/>
      <c r="DS153" s="31"/>
      <c r="DT153" s="31"/>
      <c r="DU153" s="31"/>
      <c r="DV153" s="31">
        <v>5</v>
      </c>
      <c r="DW153" s="31">
        <v>1</v>
      </c>
      <c r="DX153" s="31">
        <v>1</v>
      </c>
      <c r="DY153" s="31">
        <v>1</v>
      </c>
      <c r="DZ153" s="31">
        <v>6</v>
      </c>
      <c r="EA153" s="31"/>
      <c r="EB153" s="31">
        <v>2</v>
      </c>
      <c r="EC153" s="31">
        <v>5</v>
      </c>
      <c r="ED153" s="31"/>
      <c r="EE153" s="31">
        <v>7</v>
      </c>
      <c r="EF153" s="31"/>
      <c r="EG153" s="31">
        <v>0</v>
      </c>
      <c r="EH153" s="31">
        <v>555</v>
      </c>
      <c r="EI153" s="31">
        <v>1.2</v>
      </c>
      <c r="EJ153" s="31">
        <v>0</v>
      </c>
      <c r="EK153" s="31">
        <v>0</v>
      </c>
      <c r="EL153" s="31">
        <v>0</v>
      </c>
      <c r="EM153" s="31">
        <v>0</v>
      </c>
      <c r="EN153" s="31">
        <v>0</v>
      </c>
      <c r="EO153" s="31">
        <v>0</v>
      </c>
      <c r="EP153" s="31">
        <v>0</v>
      </c>
      <c r="EQ153" s="31"/>
      <c r="ER153" s="31">
        <v>1</v>
      </c>
      <c r="ES153" s="31">
        <v>0</v>
      </c>
      <c r="ET153" s="31">
        <v>1</v>
      </c>
      <c r="EU153" s="31">
        <v>0</v>
      </c>
      <c r="EV153" s="31">
        <v>0</v>
      </c>
      <c r="EW153" s="31">
        <v>0</v>
      </c>
      <c r="EX153" s="31">
        <v>0</v>
      </c>
      <c r="EY153" s="31">
        <v>1</v>
      </c>
      <c r="EZ153" s="31">
        <v>0</v>
      </c>
      <c r="FA153" s="31">
        <v>0</v>
      </c>
      <c r="FB153" s="31">
        <v>1</v>
      </c>
      <c r="FC153" s="31">
        <v>1</v>
      </c>
      <c r="FD153" s="31">
        <v>0</v>
      </c>
      <c r="FE153" s="31">
        <v>3</v>
      </c>
      <c r="FF153" s="31">
        <v>2</v>
      </c>
      <c r="FG153" s="31">
        <v>1</v>
      </c>
      <c r="FH153" s="31">
        <v>2</v>
      </c>
      <c r="FI153" s="31">
        <v>5</v>
      </c>
      <c r="FJ153" s="31">
        <v>1</v>
      </c>
      <c r="FK153" s="31"/>
      <c r="FL153" s="31">
        <v>1</v>
      </c>
      <c r="FM153" s="31">
        <v>0</v>
      </c>
      <c r="FN153" s="31">
        <v>0</v>
      </c>
      <c r="FO153" s="31">
        <v>0</v>
      </c>
      <c r="FP153" s="31">
        <v>0</v>
      </c>
      <c r="FQ153" s="31">
        <v>0</v>
      </c>
      <c r="FR153" s="31">
        <v>0</v>
      </c>
      <c r="FS153" s="31">
        <v>1</v>
      </c>
      <c r="FT153" s="31">
        <v>0</v>
      </c>
      <c r="FU153" s="31">
        <v>0</v>
      </c>
      <c r="FV153" s="31">
        <v>6</v>
      </c>
      <c r="FW153" s="31"/>
      <c r="FX153" s="31"/>
      <c r="FY153" s="31">
        <v>6</v>
      </c>
      <c r="FZ153" s="31">
        <v>2</v>
      </c>
      <c r="GA153" s="31">
        <v>1</v>
      </c>
      <c r="GB153" s="31">
        <v>1</v>
      </c>
      <c r="GC153" s="31">
        <v>5</v>
      </c>
      <c r="GD153" s="31">
        <v>0</v>
      </c>
      <c r="GE153" s="31">
        <v>0</v>
      </c>
      <c r="GF153" s="31">
        <v>0</v>
      </c>
      <c r="GG153" s="31">
        <v>0</v>
      </c>
      <c r="GH153" s="31">
        <v>0</v>
      </c>
      <c r="GI153" s="31">
        <v>0</v>
      </c>
      <c r="GJ153" s="31">
        <v>1</v>
      </c>
      <c r="GK153" s="31">
        <v>4</v>
      </c>
      <c r="GL153" s="31">
        <v>1</v>
      </c>
      <c r="GM153" s="31">
        <v>1</v>
      </c>
      <c r="GN153" s="31">
        <v>1</v>
      </c>
      <c r="GO153" s="31">
        <v>5</v>
      </c>
      <c r="GP153" s="31"/>
      <c r="GQ153" s="31"/>
      <c r="GR153" s="31">
        <v>6</v>
      </c>
      <c r="GS153" s="31"/>
      <c r="GT153" s="31">
        <v>6</v>
      </c>
      <c r="GU153" s="31"/>
      <c r="GV153" s="31">
        <v>0</v>
      </c>
      <c r="GW153" s="31">
        <v>1110</v>
      </c>
      <c r="GX153" s="31">
        <v>2.4</v>
      </c>
      <c r="GY153" s="31">
        <v>0</v>
      </c>
      <c r="GZ153" s="31">
        <v>0</v>
      </c>
      <c r="HA153" s="31">
        <v>0</v>
      </c>
      <c r="HB153" s="31">
        <v>0</v>
      </c>
      <c r="HC153" s="31">
        <v>0</v>
      </c>
      <c r="HD153" s="31">
        <v>0</v>
      </c>
      <c r="HE153" s="31">
        <v>0</v>
      </c>
      <c r="HF153" s="31"/>
      <c r="HG153" s="31">
        <v>2</v>
      </c>
      <c r="HH153" s="31">
        <v>0</v>
      </c>
      <c r="HI153" s="31">
        <v>2</v>
      </c>
      <c r="HJ153" s="31">
        <v>0</v>
      </c>
      <c r="HK153" s="31">
        <v>0</v>
      </c>
      <c r="HL153" s="31">
        <v>0</v>
      </c>
      <c r="HM153" s="31">
        <v>0</v>
      </c>
      <c r="HN153" s="31">
        <v>2</v>
      </c>
      <c r="HO153" s="31">
        <v>0</v>
      </c>
      <c r="HP153" s="31">
        <v>0</v>
      </c>
      <c r="HQ153" s="31">
        <v>2</v>
      </c>
      <c r="HR153" s="31">
        <v>2</v>
      </c>
      <c r="HS153" s="31">
        <v>0</v>
      </c>
      <c r="HT153" s="31">
        <v>4</v>
      </c>
      <c r="HU153" s="31">
        <v>2</v>
      </c>
      <c r="HV153" s="31">
        <v>2</v>
      </c>
      <c r="HW153" s="31">
        <v>6</v>
      </c>
      <c r="HX153" s="31">
        <v>11</v>
      </c>
      <c r="HY153" s="31">
        <v>1</v>
      </c>
      <c r="HZ153" s="31">
        <v>1</v>
      </c>
      <c r="IA153" s="31">
        <v>2</v>
      </c>
      <c r="IB153" s="31">
        <v>0</v>
      </c>
      <c r="IC153" s="31">
        <v>0</v>
      </c>
      <c r="ID153" s="31">
        <v>0</v>
      </c>
      <c r="IE153" s="31">
        <v>0</v>
      </c>
      <c r="IF153" s="31">
        <v>0</v>
      </c>
      <c r="IG153" s="31">
        <v>0</v>
      </c>
      <c r="IH153" s="31">
        <v>2</v>
      </c>
      <c r="II153" s="31">
        <v>1</v>
      </c>
      <c r="IJ153" s="31">
        <v>0</v>
      </c>
      <c r="IK153" s="31">
        <v>12</v>
      </c>
      <c r="IL153" s="31">
        <v>1</v>
      </c>
      <c r="IM153" s="31"/>
      <c r="IN153" s="31">
        <v>13</v>
      </c>
      <c r="IO153" s="31">
        <v>7</v>
      </c>
      <c r="IP153" s="31">
        <v>1</v>
      </c>
      <c r="IQ153" s="31">
        <v>1</v>
      </c>
      <c r="IR153" s="31">
        <v>8</v>
      </c>
      <c r="IS153" s="31">
        <v>0</v>
      </c>
      <c r="IT153" s="31">
        <v>0</v>
      </c>
      <c r="IU153" s="31">
        <v>0</v>
      </c>
      <c r="IV153" s="31">
        <v>0</v>
      </c>
      <c r="IW153" s="31">
        <v>0</v>
      </c>
      <c r="IX153" s="31">
        <v>0</v>
      </c>
      <c r="IY153" s="31">
        <v>1</v>
      </c>
      <c r="IZ153" s="31">
        <v>9</v>
      </c>
      <c r="JA153" s="31">
        <v>2</v>
      </c>
      <c r="JB153" s="31">
        <v>2</v>
      </c>
      <c r="JC153" s="31">
        <v>2</v>
      </c>
      <c r="JD153" s="31">
        <v>11</v>
      </c>
      <c r="JE153" s="31"/>
      <c r="JF153" s="31">
        <v>2</v>
      </c>
      <c r="JG153" s="31">
        <v>11</v>
      </c>
      <c r="JH153" s="31"/>
      <c r="JI153" s="31">
        <v>13</v>
      </c>
    </row>
    <row r="154" spans="1:269" x14ac:dyDescent="0.25">
      <c r="A154" s="30" t="s">
        <v>772</v>
      </c>
      <c r="B154" s="31">
        <v>1</v>
      </c>
      <c r="C154" s="31">
        <v>1</v>
      </c>
      <c r="D154" s="31">
        <v>180</v>
      </c>
      <c r="E154" s="31">
        <v>0</v>
      </c>
      <c r="F154" s="31">
        <v>0</v>
      </c>
      <c r="G154" s="31">
        <v>0</v>
      </c>
      <c r="H154" s="31">
        <v>0</v>
      </c>
      <c r="I154" s="31">
        <v>0</v>
      </c>
      <c r="J154" s="31">
        <v>0</v>
      </c>
      <c r="K154" s="31">
        <v>0</v>
      </c>
      <c r="L154" s="31">
        <v>0</v>
      </c>
      <c r="M154" s="31"/>
      <c r="N154" s="31">
        <v>0</v>
      </c>
      <c r="O154" s="31">
        <v>0</v>
      </c>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v>1</v>
      </c>
      <c r="BR154" s="31">
        <v>1</v>
      </c>
      <c r="BS154" s="31">
        <v>180</v>
      </c>
      <c r="BT154" s="31">
        <v>1</v>
      </c>
      <c r="BU154" s="31">
        <v>0</v>
      </c>
      <c r="BV154" s="31">
        <v>0</v>
      </c>
      <c r="BW154" s="31">
        <v>0</v>
      </c>
      <c r="BX154" s="31">
        <v>0</v>
      </c>
      <c r="BY154" s="31">
        <v>0</v>
      </c>
      <c r="BZ154" s="31">
        <v>0</v>
      </c>
      <c r="CA154" s="31">
        <v>0</v>
      </c>
      <c r="CB154" s="31"/>
      <c r="CC154" s="31">
        <v>1</v>
      </c>
      <c r="CD154" s="31">
        <v>0</v>
      </c>
      <c r="CE154" s="31">
        <v>1</v>
      </c>
      <c r="CF154" s="31">
        <v>0</v>
      </c>
      <c r="CG154" s="31">
        <v>0</v>
      </c>
      <c r="CH154" s="31">
        <v>0</v>
      </c>
      <c r="CI154" s="31">
        <v>0</v>
      </c>
      <c r="CJ154" s="31">
        <v>0</v>
      </c>
      <c r="CK154" s="31">
        <v>0</v>
      </c>
      <c r="CL154" s="31">
        <v>0</v>
      </c>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v>1</v>
      </c>
      <c r="EG154" s="31">
        <v>1</v>
      </c>
      <c r="EH154" s="31">
        <v>725</v>
      </c>
      <c r="EI154" s="31">
        <v>1</v>
      </c>
      <c r="EJ154" s="31">
        <v>0</v>
      </c>
      <c r="EK154" s="31">
        <v>0</v>
      </c>
      <c r="EL154" s="31">
        <v>0</v>
      </c>
      <c r="EM154" s="31">
        <v>0</v>
      </c>
      <c r="EN154" s="31">
        <v>0</v>
      </c>
      <c r="EO154" s="31">
        <v>0</v>
      </c>
      <c r="EP154" s="31">
        <v>0</v>
      </c>
      <c r="EQ154" s="31"/>
      <c r="ER154" s="31">
        <v>1</v>
      </c>
      <c r="ES154" s="31">
        <v>0</v>
      </c>
      <c r="ET154" s="31">
        <v>1</v>
      </c>
      <c r="EU154" s="31">
        <v>0</v>
      </c>
      <c r="EV154" s="31">
        <v>0</v>
      </c>
      <c r="EW154" s="31">
        <v>0</v>
      </c>
      <c r="EX154" s="31">
        <v>0</v>
      </c>
      <c r="EY154" s="31">
        <v>0</v>
      </c>
      <c r="EZ154" s="31">
        <v>0</v>
      </c>
      <c r="FA154" s="31">
        <v>0</v>
      </c>
      <c r="FB154" s="31">
        <v>1</v>
      </c>
      <c r="FC154" s="31">
        <v>0</v>
      </c>
      <c r="FD154" s="31">
        <v>0</v>
      </c>
      <c r="FE154" s="31">
        <v>1</v>
      </c>
      <c r="FF154" s="31">
        <v>0</v>
      </c>
      <c r="FG154" s="31">
        <v>0</v>
      </c>
      <c r="FH154" s="31">
        <v>5</v>
      </c>
      <c r="FI154" s="31">
        <v>5</v>
      </c>
      <c r="FJ154" s="31"/>
      <c r="FK154" s="31">
        <v>1</v>
      </c>
      <c r="FL154" s="31">
        <v>0</v>
      </c>
      <c r="FM154" s="31">
        <v>1</v>
      </c>
      <c r="FN154" s="31">
        <v>0</v>
      </c>
      <c r="FO154" s="31">
        <v>0</v>
      </c>
      <c r="FP154" s="31">
        <v>0</v>
      </c>
      <c r="FQ154" s="31">
        <v>0</v>
      </c>
      <c r="FR154" s="31">
        <v>0</v>
      </c>
      <c r="FS154" s="31">
        <v>0</v>
      </c>
      <c r="FT154" s="31">
        <v>0</v>
      </c>
      <c r="FU154" s="31">
        <v>1</v>
      </c>
      <c r="FV154" s="31">
        <v>6</v>
      </c>
      <c r="FW154" s="31"/>
      <c r="FX154" s="31"/>
      <c r="FY154" s="31">
        <v>6</v>
      </c>
      <c r="FZ154" s="31">
        <v>1</v>
      </c>
      <c r="GA154" s="31">
        <v>0</v>
      </c>
      <c r="GB154" s="31">
        <v>0</v>
      </c>
      <c r="GC154" s="31">
        <v>6</v>
      </c>
      <c r="GD154" s="31"/>
      <c r="GE154" s="31"/>
      <c r="GF154" s="31"/>
      <c r="GG154" s="31"/>
      <c r="GH154" s="31"/>
      <c r="GI154" s="31"/>
      <c r="GJ154" s="31"/>
      <c r="GK154" s="31">
        <v>1</v>
      </c>
      <c r="GL154" s="31">
        <v>5</v>
      </c>
      <c r="GM154" s="31"/>
      <c r="GN154" s="31">
        <v>4</v>
      </c>
      <c r="GO154" s="31">
        <v>2</v>
      </c>
      <c r="GP154" s="31"/>
      <c r="GQ154" s="31"/>
      <c r="GR154" s="31"/>
      <c r="GS154" s="31">
        <v>6</v>
      </c>
      <c r="GT154" s="31">
        <v>6</v>
      </c>
      <c r="GU154" s="31">
        <v>3</v>
      </c>
      <c r="GV154" s="31">
        <v>3</v>
      </c>
      <c r="GW154" s="31">
        <v>1085</v>
      </c>
      <c r="GX154" s="31">
        <v>2</v>
      </c>
      <c r="GY154" s="31">
        <v>0</v>
      </c>
      <c r="GZ154" s="31">
        <v>0</v>
      </c>
      <c r="HA154" s="31">
        <v>0</v>
      </c>
      <c r="HB154" s="31">
        <v>0</v>
      </c>
      <c r="HC154" s="31">
        <v>0</v>
      </c>
      <c r="HD154" s="31">
        <v>0</v>
      </c>
      <c r="HE154" s="31">
        <v>0</v>
      </c>
      <c r="HF154" s="31"/>
      <c r="HG154" s="31">
        <v>2</v>
      </c>
      <c r="HH154" s="31">
        <v>0</v>
      </c>
      <c r="HI154" s="31">
        <v>2</v>
      </c>
      <c r="HJ154" s="31">
        <v>0</v>
      </c>
      <c r="HK154" s="31">
        <v>0</v>
      </c>
      <c r="HL154" s="31">
        <v>0</v>
      </c>
      <c r="HM154" s="31">
        <v>0</v>
      </c>
      <c r="HN154" s="31">
        <v>0</v>
      </c>
      <c r="HO154" s="31">
        <v>0</v>
      </c>
      <c r="HP154" s="31">
        <v>0</v>
      </c>
      <c r="HQ154" s="31">
        <v>1</v>
      </c>
      <c r="HR154" s="31">
        <v>0</v>
      </c>
      <c r="HS154" s="31">
        <v>0</v>
      </c>
      <c r="HT154" s="31">
        <v>1</v>
      </c>
      <c r="HU154" s="31">
        <v>0</v>
      </c>
      <c r="HV154" s="31">
        <v>0</v>
      </c>
      <c r="HW154" s="31">
        <v>5</v>
      </c>
      <c r="HX154" s="31">
        <v>5</v>
      </c>
      <c r="HY154" s="31"/>
      <c r="HZ154" s="31">
        <v>1</v>
      </c>
      <c r="IA154" s="31">
        <v>0</v>
      </c>
      <c r="IB154" s="31">
        <v>1</v>
      </c>
      <c r="IC154" s="31">
        <v>0</v>
      </c>
      <c r="ID154" s="31">
        <v>0</v>
      </c>
      <c r="IE154" s="31">
        <v>0</v>
      </c>
      <c r="IF154" s="31">
        <v>0</v>
      </c>
      <c r="IG154" s="31">
        <v>0</v>
      </c>
      <c r="IH154" s="31">
        <v>0</v>
      </c>
      <c r="II154" s="31">
        <v>0</v>
      </c>
      <c r="IJ154" s="31">
        <v>1</v>
      </c>
      <c r="IK154" s="31">
        <v>6</v>
      </c>
      <c r="IL154" s="31"/>
      <c r="IM154" s="31"/>
      <c r="IN154" s="31">
        <v>6</v>
      </c>
      <c r="IO154" s="31">
        <v>1</v>
      </c>
      <c r="IP154" s="31">
        <v>0</v>
      </c>
      <c r="IQ154" s="31">
        <v>0</v>
      </c>
      <c r="IR154" s="31">
        <v>6</v>
      </c>
      <c r="IS154" s="31"/>
      <c r="IT154" s="31"/>
      <c r="IU154" s="31"/>
      <c r="IV154" s="31"/>
      <c r="IW154" s="31"/>
      <c r="IX154" s="31"/>
      <c r="IY154" s="31"/>
      <c r="IZ154" s="31">
        <v>1</v>
      </c>
      <c r="JA154" s="31">
        <v>5</v>
      </c>
      <c r="JB154" s="31"/>
      <c r="JC154" s="31">
        <v>4</v>
      </c>
      <c r="JD154" s="31">
        <v>2</v>
      </c>
      <c r="JE154" s="31"/>
      <c r="JF154" s="31"/>
      <c r="JG154" s="31"/>
      <c r="JH154" s="31">
        <v>6</v>
      </c>
      <c r="JI154" s="31">
        <v>6</v>
      </c>
    </row>
    <row r="155" spans="1:269" x14ac:dyDescent="0.25">
      <c r="A155" s="30" t="s">
        <v>773</v>
      </c>
      <c r="B155" s="31">
        <v>1</v>
      </c>
      <c r="C155" s="31">
        <v>1</v>
      </c>
      <c r="D155" s="31">
        <v>110</v>
      </c>
      <c r="E155" s="31">
        <v>4.5</v>
      </c>
      <c r="F155" s="31">
        <v>1</v>
      </c>
      <c r="G155" s="31">
        <v>1</v>
      </c>
      <c r="H155" s="31">
        <v>0</v>
      </c>
      <c r="I155" s="31">
        <v>0</v>
      </c>
      <c r="J155" s="31">
        <v>1</v>
      </c>
      <c r="K155" s="31">
        <v>0</v>
      </c>
      <c r="L155" s="31">
        <v>1</v>
      </c>
      <c r="M155" s="31"/>
      <c r="N155" s="31">
        <v>0</v>
      </c>
      <c r="O155" s="31">
        <v>0</v>
      </c>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v>1</v>
      </c>
      <c r="BR155" s="31">
        <v>1</v>
      </c>
      <c r="BS155" s="31">
        <v>110</v>
      </c>
      <c r="BT155" s="31">
        <v>10.3</v>
      </c>
      <c r="BU155" s="31">
        <v>1</v>
      </c>
      <c r="BV155" s="31">
        <v>1</v>
      </c>
      <c r="BW155" s="31">
        <v>0</v>
      </c>
      <c r="BX155" s="31">
        <v>0</v>
      </c>
      <c r="BY155" s="31">
        <v>1</v>
      </c>
      <c r="BZ155" s="31">
        <v>0</v>
      </c>
      <c r="CA155" s="31">
        <v>1</v>
      </c>
      <c r="CB155" s="31"/>
      <c r="CC155" s="31">
        <v>1</v>
      </c>
      <c r="CD155" s="31">
        <v>1</v>
      </c>
      <c r="CE155" s="31">
        <v>1</v>
      </c>
      <c r="CF155" s="31">
        <v>0</v>
      </c>
      <c r="CG155" s="31">
        <v>1</v>
      </c>
      <c r="CH155" s="31">
        <v>1</v>
      </c>
      <c r="CI155" s="31">
        <v>1</v>
      </c>
      <c r="CJ155" s="31">
        <v>0</v>
      </c>
      <c r="CK155" s="31">
        <v>0</v>
      </c>
      <c r="CL155" s="31">
        <v>0</v>
      </c>
      <c r="CM155" s="31">
        <v>4</v>
      </c>
      <c r="CN155" s="31">
        <v>2</v>
      </c>
      <c r="CO155" s="31">
        <v>0</v>
      </c>
      <c r="CP155" s="31">
        <v>7</v>
      </c>
      <c r="CQ155" s="31">
        <v>5</v>
      </c>
      <c r="CR155" s="31">
        <v>1</v>
      </c>
      <c r="CS155" s="31">
        <v>9</v>
      </c>
      <c r="CT155" s="31">
        <v>5</v>
      </c>
      <c r="CU155" s="31">
        <v>2</v>
      </c>
      <c r="CV155" s="31">
        <v>13</v>
      </c>
      <c r="CW155" s="31">
        <v>15</v>
      </c>
      <c r="CX155" s="31">
        <v>1</v>
      </c>
      <c r="CY155" s="31">
        <v>1</v>
      </c>
      <c r="CZ155" s="31">
        <v>0</v>
      </c>
      <c r="DA155" s="31">
        <v>1</v>
      </c>
      <c r="DB155" s="31">
        <v>3</v>
      </c>
      <c r="DC155" s="31">
        <v>0</v>
      </c>
      <c r="DD155" s="31">
        <v>3</v>
      </c>
      <c r="DE155" s="31">
        <v>13</v>
      </c>
      <c r="DF155" s="31">
        <v>0</v>
      </c>
      <c r="DG155" s="31">
        <v>18</v>
      </c>
      <c r="DH155" s="31">
        <v>1</v>
      </c>
      <c r="DI155" s="31">
        <v>1</v>
      </c>
      <c r="DJ155" s="31">
        <v>19</v>
      </c>
      <c r="DK155" s="31">
        <v>13</v>
      </c>
      <c r="DL155" s="31">
        <v>1</v>
      </c>
      <c r="DM155" s="31">
        <v>3</v>
      </c>
      <c r="DN155" s="31">
        <v>5</v>
      </c>
      <c r="DO155" s="31">
        <v>0</v>
      </c>
      <c r="DP155" s="31">
        <v>0</v>
      </c>
      <c r="DQ155" s="31">
        <v>0</v>
      </c>
      <c r="DR155" s="31">
        <v>0</v>
      </c>
      <c r="DS155" s="31">
        <v>3</v>
      </c>
      <c r="DT155" s="31">
        <v>0</v>
      </c>
      <c r="DU155" s="31">
        <v>0</v>
      </c>
      <c r="DV155" s="31">
        <v>12</v>
      </c>
      <c r="DW155" s="31">
        <v>1</v>
      </c>
      <c r="DX155" s="31">
        <v>7</v>
      </c>
      <c r="DY155" s="31">
        <v>1</v>
      </c>
      <c r="DZ155" s="31">
        <v>18</v>
      </c>
      <c r="EA155" s="31">
        <v>1</v>
      </c>
      <c r="EB155" s="31">
        <v>2</v>
      </c>
      <c r="EC155" s="31">
        <v>9</v>
      </c>
      <c r="ED155" s="31">
        <v>8</v>
      </c>
      <c r="EE155" s="31">
        <v>20</v>
      </c>
      <c r="EF155" s="31">
        <v>1</v>
      </c>
      <c r="EG155" s="31">
        <v>1</v>
      </c>
      <c r="EH155" s="31">
        <v>110</v>
      </c>
      <c r="EI155" s="31">
        <v>10.3</v>
      </c>
      <c r="EJ155" s="31">
        <v>1</v>
      </c>
      <c r="EK155" s="31">
        <v>1</v>
      </c>
      <c r="EL155" s="31">
        <v>0</v>
      </c>
      <c r="EM155" s="31">
        <v>0</v>
      </c>
      <c r="EN155" s="31">
        <v>1</v>
      </c>
      <c r="EO155" s="31">
        <v>0</v>
      </c>
      <c r="EP155" s="31">
        <v>1</v>
      </c>
      <c r="EQ155" s="31"/>
      <c r="ER155" s="31">
        <v>1</v>
      </c>
      <c r="ES155" s="31">
        <v>1</v>
      </c>
      <c r="ET155" s="31">
        <v>1</v>
      </c>
      <c r="EU155" s="31">
        <v>0</v>
      </c>
      <c r="EV155" s="31">
        <v>1</v>
      </c>
      <c r="EW155" s="31">
        <v>1</v>
      </c>
      <c r="EX155" s="31">
        <v>1</v>
      </c>
      <c r="EY155" s="31">
        <v>0</v>
      </c>
      <c r="EZ155" s="31">
        <v>0</v>
      </c>
      <c r="FA155" s="31">
        <v>0</v>
      </c>
      <c r="FB155" s="31">
        <v>4</v>
      </c>
      <c r="FC155" s="31">
        <v>2</v>
      </c>
      <c r="FD155" s="31">
        <v>0</v>
      </c>
      <c r="FE155" s="31">
        <v>7</v>
      </c>
      <c r="FF155" s="31">
        <v>5</v>
      </c>
      <c r="FG155" s="31">
        <v>1</v>
      </c>
      <c r="FH155" s="31">
        <v>11</v>
      </c>
      <c r="FI155" s="31">
        <v>6</v>
      </c>
      <c r="FJ155" s="31">
        <v>2</v>
      </c>
      <c r="FK155" s="31">
        <v>14</v>
      </c>
      <c r="FL155" s="31">
        <v>16</v>
      </c>
      <c r="FM155" s="31">
        <v>1</v>
      </c>
      <c r="FN155" s="31">
        <v>1</v>
      </c>
      <c r="FO155" s="31">
        <v>0</v>
      </c>
      <c r="FP155" s="31">
        <v>1</v>
      </c>
      <c r="FQ155" s="31">
        <v>3</v>
      </c>
      <c r="FR155" s="31">
        <v>0</v>
      </c>
      <c r="FS155" s="31">
        <v>3</v>
      </c>
      <c r="FT155" s="31">
        <v>13</v>
      </c>
      <c r="FU155" s="31">
        <v>1</v>
      </c>
      <c r="FV155" s="31">
        <v>20</v>
      </c>
      <c r="FW155" s="31">
        <v>1</v>
      </c>
      <c r="FX155" s="31">
        <v>1</v>
      </c>
      <c r="FY155" s="31">
        <v>21</v>
      </c>
      <c r="FZ155" s="31">
        <v>15</v>
      </c>
      <c r="GA155" s="31">
        <v>1</v>
      </c>
      <c r="GB155" s="31">
        <v>3</v>
      </c>
      <c r="GC155" s="31">
        <v>7</v>
      </c>
      <c r="GD155" s="31">
        <v>0</v>
      </c>
      <c r="GE155" s="31">
        <v>0</v>
      </c>
      <c r="GF155" s="31">
        <v>0</v>
      </c>
      <c r="GG155" s="31">
        <v>0</v>
      </c>
      <c r="GH155" s="31">
        <v>3</v>
      </c>
      <c r="GI155" s="31">
        <v>0</v>
      </c>
      <c r="GJ155" s="31">
        <v>0</v>
      </c>
      <c r="GK155" s="31">
        <v>14</v>
      </c>
      <c r="GL155" s="31">
        <v>1</v>
      </c>
      <c r="GM155" s="31">
        <v>7</v>
      </c>
      <c r="GN155" s="31">
        <v>2</v>
      </c>
      <c r="GO155" s="31">
        <v>19</v>
      </c>
      <c r="GP155" s="31">
        <v>1</v>
      </c>
      <c r="GQ155" s="31">
        <v>2</v>
      </c>
      <c r="GR155" s="31">
        <v>11</v>
      </c>
      <c r="GS155" s="31">
        <v>8</v>
      </c>
      <c r="GT155" s="31">
        <v>22</v>
      </c>
      <c r="GU155" s="31">
        <v>3</v>
      </c>
      <c r="GV155" s="31">
        <v>3</v>
      </c>
      <c r="GW155" s="31">
        <v>330</v>
      </c>
      <c r="GX155" s="31">
        <v>25.1</v>
      </c>
      <c r="GY155" s="31">
        <v>3</v>
      </c>
      <c r="GZ155" s="31">
        <v>3</v>
      </c>
      <c r="HA155" s="31">
        <v>0</v>
      </c>
      <c r="HB155" s="31">
        <v>0</v>
      </c>
      <c r="HC155" s="31">
        <v>3</v>
      </c>
      <c r="HD155" s="31">
        <v>0</v>
      </c>
      <c r="HE155" s="31">
        <v>3</v>
      </c>
      <c r="HF155" s="31"/>
      <c r="HG155" s="31">
        <v>2</v>
      </c>
      <c r="HH155" s="31">
        <v>2</v>
      </c>
      <c r="HI155" s="31">
        <v>2</v>
      </c>
      <c r="HJ155" s="31">
        <v>0</v>
      </c>
      <c r="HK155" s="31">
        <v>2</v>
      </c>
      <c r="HL155" s="31">
        <v>2</v>
      </c>
      <c r="HM155" s="31">
        <v>2</v>
      </c>
      <c r="HN155" s="31">
        <v>0</v>
      </c>
      <c r="HO155" s="31">
        <v>0</v>
      </c>
      <c r="HP155" s="31">
        <v>0</v>
      </c>
      <c r="HQ155" s="31">
        <v>8</v>
      </c>
      <c r="HR155" s="31">
        <v>4</v>
      </c>
      <c r="HS155" s="31">
        <v>0</v>
      </c>
      <c r="HT155" s="31">
        <v>14</v>
      </c>
      <c r="HU155" s="31">
        <v>10</v>
      </c>
      <c r="HV155" s="31">
        <v>2</v>
      </c>
      <c r="HW155" s="31">
        <v>20</v>
      </c>
      <c r="HX155" s="31">
        <v>11</v>
      </c>
      <c r="HY155" s="31">
        <v>4</v>
      </c>
      <c r="HZ155" s="31">
        <v>27</v>
      </c>
      <c r="IA155" s="31">
        <v>31</v>
      </c>
      <c r="IB155" s="31">
        <v>2</v>
      </c>
      <c r="IC155" s="31">
        <v>2</v>
      </c>
      <c r="ID155" s="31">
        <v>0</v>
      </c>
      <c r="IE155" s="31">
        <v>2</v>
      </c>
      <c r="IF155" s="31">
        <v>6</v>
      </c>
      <c r="IG155" s="31">
        <v>0</v>
      </c>
      <c r="IH155" s="31">
        <v>6</v>
      </c>
      <c r="II155" s="31">
        <v>26</v>
      </c>
      <c r="IJ155" s="31">
        <v>1</v>
      </c>
      <c r="IK155" s="31">
        <v>38</v>
      </c>
      <c r="IL155" s="31">
        <v>2</v>
      </c>
      <c r="IM155" s="31">
        <v>2</v>
      </c>
      <c r="IN155" s="31">
        <v>40</v>
      </c>
      <c r="IO155" s="31">
        <v>28</v>
      </c>
      <c r="IP155" s="31">
        <v>2</v>
      </c>
      <c r="IQ155" s="31">
        <v>6</v>
      </c>
      <c r="IR155" s="31">
        <v>12</v>
      </c>
      <c r="IS155" s="31">
        <v>0</v>
      </c>
      <c r="IT155" s="31">
        <v>0</v>
      </c>
      <c r="IU155" s="31">
        <v>0</v>
      </c>
      <c r="IV155" s="31">
        <v>0</v>
      </c>
      <c r="IW155" s="31">
        <v>6</v>
      </c>
      <c r="IX155" s="31">
        <v>0</v>
      </c>
      <c r="IY155" s="31">
        <v>0</v>
      </c>
      <c r="IZ155" s="31">
        <v>26</v>
      </c>
      <c r="JA155" s="31">
        <v>2</v>
      </c>
      <c r="JB155" s="31">
        <v>14</v>
      </c>
      <c r="JC155" s="31">
        <v>3</v>
      </c>
      <c r="JD155" s="31">
        <v>37</v>
      </c>
      <c r="JE155" s="31">
        <v>2</v>
      </c>
      <c r="JF155" s="31">
        <v>4</v>
      </c>
      <c r="JG155" s="31">
        <v>20</v>
      </c>
      <c r="JH155" s="31">
        <v>16</v>
      </c>
      <c r="JI155" s="31">
        <v>42</v>
      </c>
    </row>
    <row r="156" spans="1:269" x14ac:dyDescent="0.25">
      <c r="A156" s="30" t="s">
        <v>774</v>
      </c>
      <c r="B156" s="31"/>
      <c r="C156" s="31">
        <v>0</v>
      </c>
      <c r="D156" s="31">
        <v>86</v>
      </c>
      <c r="E156" s="31">
        <v>0</v>
      </c>
      <c r="F156" s="31">
        <v>0</v>
      </c>
      <c r="G156" s="31">
        <v>0</v>
      </c>
      <c r="H156" s="31">
        <v>0</v>
      </c>
      <c r="I156" s="31">
        <v>0</v>
      </c>
      <c r="J156" s="31">
        <v>0</v>
      </c>
      <c r="K156" s="31">
        <v>0</v>
      </c>
      <c r="L156" s="31">
        <v>0</v>
      </c>
      <c r="M156" s="31"/>
      <c r="N156" s="31">
        <v>0</v>
      </c>
      <c r="O156" s="31">
        <v>0</v>
      </c>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v>0</v>
      </c>
      <c r="BS156" s="31">
        <v>86</v>
      </c>
      <c r="BT156" s="31">
        <v>1.2</v>
      </c>
      <c r="BU156" s="31">
        <v>0</v>
      </c>
      <c r="BV156" s="31">
        <v>0</v>
      </c>
      <c r="BW156" s="31">
        <v>0</v>
      </c>
      <c r="BX156" s="31">
        <v>0</v>
      </c>
      <c r="BY156" s="31">
        <v>0</v>
      </c>
      <c r="BZ156" s="31">
        <v>0</v>
      </c>
      <c r="CA156" s="31">
        <v>0</v>
      </c>
      <c r="CB156" s="31"/>
      <c r="CC156" s="31">
        <v>1</v>
      </c>
      <c r="CD156" s="31">
        <v>0</v>
      </c>
      <c r="CE156" s="31">
        <v>1</v>
      </c>
      <c r="CF156" s="31">
        <v>0</v>
      </c>
      <c r="CG156" s="31">
        <v>0</v>
      </c>
      <c r="CH156" s="31">
        <v>0</v>
      </c>
      <c r="CI156" s="31">
        <v>0</v>
      </c>
      <c r="CJ156" s="31">
        <v>1</v>
      </c>
      <c r="CK156" s="31">
        <v>0</v>
      </c>
      <c r="CL156" s="31">
        <v>0</v>
      </c>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v>0</v>
      </c>
      <c r="EH156" s="31">
        <v>86</v>
      </c>
      <c r="EI156" s="31">
        <v>1.2</v>
      </c>
      <c r="EJ156" s="31">
        <v>0</v>
      </c>
      <c r="EK156" s="31">
        <v>0</v>
      </c>
      <c r="EL156" s="31">
        <v>0</v>
      </c>
      <c r="EM156" s="31">
        <v>0</v>
      </c>
      <c r="EN156" s="31">
        <v>0</v>
      </c>
      <c r="EO156" s="31">
        <v>0</v>
      </c>
      <c r="EP156" s="31">
        <v>0</v>
      </c>
      <c r="EQ156" s="31"/>
      <c r="ER156" s="31">
        <v>1</v>
      </c>
      <c r="ES156" s="31">
        <v>0</v>
      </c>
      <c r="ET156" s="31">
        <v>1</v>
      </c>
      <c r="EU156" s="31">
        <v>0</v>
      </c>
      <c r="EV156" s="31">
        <v>0</v>
      </c>
      <c r="EW156" s="31">
        <v>0</v>
      </c>
      <c r="EX156" s="31">
        <v>0</v>
      </c>
      <c r="EY156" s="31">
        <v>1</v>
      </c>
      <c r="EZ156" s="31">
        <v>0</v>
      </c>
      <c r="FA156" s="31">
        <v>0</v>
      </c>
      <c r="FB156" s="31">
        <v>0</v>
      </c>
      <c r="FC156" s="31">
        <v>0</v>
      </c>
      <c r="FD156" s="31">
        <v>0</v>
      </c>
      <c r="FE156" s="31">
        <v>0</v>
      </c>
      <c r="FF156" s="31">
        <v>0</v>
      </c>
      <c r="FG156" s="31">
        <v>0</v>
      </c>
      <c r="FH156" s="31">
        <v>3</v>
      </c>
      <c r="FI156" s="31">
        <v>1</v>
      </c>
      <c r="FJ156" s="31"/>
      <c r="FK156" s="31">
        <v>2</v>
      </c>
      <c r="FL156" s="31">
        <v>1</v>
      </c>
      <c r="FM156" s="31">
        <v>2</v>
      </c>
      <c r="FN156" s="31">
        <v>0</v>
      </c>
      <c r="FO156" s="31">
        <v>0</v>
      </c>
      <c r="FP156" s="31">
        <v>1</v>
      </c>
      <c r="FQ156" s="31">
        <v>0</v>
      </c>
      <c r="FR156" s="31">
        <v>0</v>
      </c>
      <c r="FS156" s="31">
        <v>0</v>
      </c>
      <c r="FT156" s="31">
        <v>0</v>
      </c>
      <c r="FU156" s="31">
        <v>1</v>
      </c>
      <c r="FV156" s="31">
        <v>3</v>
      </c>
      <c r="FW156" s="31"/>
      <c r="FX156" s="31"/>
      <c r="FY156" s="31">
        <v>3</v>
      </c>
      <c r="FZ156" s="31">
        <v>2</v>
      </c>
      <c r="GA156" s="31">
        <v>0</v>
      </c>
      <c r="GB156" s="31">
        <v>0</v>
      </c>
      <c r="GC156" s="31">
        <v>3</v>
      </c>
      <c r="GD156" s="31"/>
      <c r="GE156" s="31"/>
      <c r="GF156" s="31"/>
      <c r="GG156" s="31"/>
      <c r="GH156" s="31"/>
      <c r="GI156" s="31"/>
      <c r="GJ156" s="31"/>
      <c r="GK156" s="31">
        <v>1</v>
      </c>
      <c r="GL156" s="31"/>
      <c r="GM156" s="31">
        <v>2</v>
      </c>
      <c r="GN156" s="31"/>
      <c r="GO156" s="31">
        <v>3</v>
      </c>
      <c r="GP156" s="31"/>
      <c r="GQ156" s="31"/>
      <c r="GR156" s="31">
        <v>1</v>
      </c>
      <c r="GS156" s="31">
        <v>2</v>
      </c>
      <c r="GT156" s="31">
        <v>3</v>
      </c>
      <c r="GU156" s="31"/>
      <c r="GV156" s="31">
        <v>0</v>
      </c>
      <c r="GW156" s="31">
        <v>258</v>
      </c>
      <c r="GX156" s="31">
        <v>2.4</v>
      </c>
      <c r="GY156" s="31">
        <v>0</v>
      </c>
      <c r="GZ156" s="31">
        <v>0</v>
      </c>
      <c r="HA156" s="31">
        <v>0</v>
      </c>
      <c r="HB156" s="31">
        <v>0</v>
      </c>
      <c r="HC156" s="31">
        <v>0</v>
      </c>
      <c r="HD156" s="31">
        <v>0</v>
      </c>
      <c r="HE156" s="31">
        <v>0</v>
      </c>
      <c r="HF156" s="31"/>
      <c r="HG156" s="31">
        <v>2</v>
      </c>
      <c r="HH156" s="31">
        <v>0</v>
      </c>
      <c r="HI156" s="31">
        <v>2</v>
      </c>
      <c r="HJ156" s="31">
        <v>0</v>
      </c>
      <c r="HK156" s="31">
        <v>0</v>
      </c>
      <c r="HL156" s="31">
        <v>0</v>
      </c>
      <c r="HM156" s="31">
        <v>0</v>
      </c>
      <c r="HN156" s="31">
        <v>2</v>
      </c>
      <c r="HO156" s="31">
        <v>0</v>
      </c>
      <c r="HP156" s="31">
        <v>0</v>
      </c>
      <c r="HQ156" s="31">
        <v>0</v>
      </c>
      <c r="HR156" s="31">
        <v>0</v>
      </c>
      <c r="HS156" s="31">
        <v>0</v>
      </c>
      <c r="HT156" s="31">
        <v>0</v>
      </c>
      <c r="HU156" s="31">
        <v>0</v>
      </c>
      <c r="HV156" s="31">
        <v>0</v>
      </c>
      <c r="HW156" s="31">
        <v>3</v>
      </c>
      <c r="HX156" s="31">
        <v>1</v>
      </c>
      <c r="HY156" s="31"/>
      <c r="HZ156" s="31">
        <v>2</v>
      </c>
      <c r="IA156" s="31">
        <v>1</v>
      </c>
      <c r="IB156" s="31">
        <v>2</v>
      </c>
      <c r="IC156" s="31">
        <v>0</v>
      </c>
      <c r="ID156" s="31">
        <v>0</v>
      </c>
      <c r="IE156" s="31">
        <v>1</v>
      </c>
      <c r="IF156" s="31">
        <v>0</v>
      </c>
      <c r="IG156" s="31">
        <v>0</v>
      </c>
      <c r="IH156" s="31">
        <v>0</v>
      </c>
      <c r="II156" s="31">
        <v>0</v>
      </c>
      <c r="IJ156" s="31">
        <v>1</v>
      </c>
      <c r="IK156" s="31">
        <v>3</v>
      </c>
      <c r="IL156" s="31"/>
      <c r="IM156" s="31"/>
      <c r="IN156" s="31">
        <v>3</v>
      </c>
      <c r="IO156" s="31">
        <v>2</v>
      </c>
      <c r="IP156" s="31">
        <v>0</v>
      </c>
      <c r="IQ156" s="31">
        <v>0</v>
      </c>
      <c r="IR156" s="31">
        <v>3</v>
      </c>
      <c r="IS156" s="31"/>
      <c r="IT156" s="31"/>
      <c r="IU156" s="31"/>
      <c r="IV156" s="31"/>
      <c r="IW156" s="31"/>
      <c r="IX156" s="31"/>
      <c r="IY156" s="31"/>
      <c r="IZ156" s="31">
        <v>1</v>
      </c>
      <c r="JA156" s="31"/>
      <c r="JB156" s="31">
        <v>2</v>
      </c>
      <c r="JC156" s="31"/>
      <c r="JD156" s="31">
        <v>3</v>
      </c>
      <c r="JE156" s="31"/>
      <c r="JF156" s="31"/>
      <c r="JG156" s="31">
        <v>1</v>
      </c>
      <c r="JH156" s="31">
        <v>2</v>
      </c>
      <c r="JI156" s="31">
        <v>3</v>
      </c>
    </row>
    <row r="157" spans="1:269" x14ac:dyDescent="0.25">
      <c r="A157" s="30" t="s">
        <v>684</v>
      </c>
      <c r="B157" s="31">
        <v>1</v>
      </c>
      <c r="C157" s="31">
        <v>1</v>
      </c>
      <c r="D157" s="31">
        <v>48</v>
      </c>
      <c r="E157" s="31">
        <v>3</v>
      </c>
      <c r="F157" s="31">
        <v>1</v>
      </c>
      <c r="G157" s="31">
        <v>0</v>
      </c>
      <c r="H157" s="31">
        <v>0</v>
      </c>
      <c r="I157" s="31">
        <v>0</v>
      </c>
      <c r="J157" s="31">
        <v>1</v>
      </c>
      <c r="K157" s="31">
        <v>0</v>
      </c>
      <c r="L157" s="31">
        <v>1</v>
      </c>
      <c r="M157" s="31"/>
      <c r="N157" s="31">
        <v>0</v>
      </c>
      <c r="O157" s="31">
        <v>0</v>
      </c>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v>1</v>
      </c>
      <c r="BR157" s="31">
        <v>1</v>
      </c>
      <c r="BS157" s="31">
        <v>48</v>
      </c>
      <c r="BT157" s="31">
        <v>4.2</v>
      </c>
      <c r="BU157" s="31">
        <v>1</v>
      </c>
      <c r="BV157" s="31">
        <v>0</v>
      </c>
      <c r="BW157" s="31">
        <v>0</v>
      </c>
      <c r="BX157" s="31">
        <v>0</v>
      </c>
      <c r="BY157" s="31">
        <v>1</v>
      </c>
      <c r="BZ157" s="31">
        <v>0</v>
      </c>
      <c r="CA157" s="31">
        <v>1</v>
      </c>
      <c r="CB157" s="31"/>
      <c r="CC157" s="31">
        <v>1</v>
      </c>
      <c r="CD157" s="31">
        <v>0</v>
      </c>
      <c r="CE157" s="31">
        <v>1</v>
      </c>
      <c r="CF157" s="31">
        <v>0</v>
      </c>
      <c r="CG157" s="31">
        <v>0</v>
      </c>
      <c r="CH157" s="31">
        <v>0</v>
      </c>
      <c r="CI157" s="31">
        <v>0</v>
      </c>
      <c r="CJ157" s="31">
        <v>1</v>
      </c>
      <c r="CK157" s="31">
        <v>0</v>
      </c>
      <c r="CL157" s="31">
        <v>0</v>
      </c>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v>1</v>
      </c>
      <c r="EG157" s="31">
        <v>1</v>
      </c>
      <c r="EH157" s="31">
        <v>48</v>
      </c>
      <c r="EI157" s="31">
        <v>4.2</v>
      </c>
      <c r="EJ157" s="31">
        <v>1</v>
      </c>
      <c r="EK157" s="31">
        <v>0</v>
      </c>
      <c r="EL157" s="31">
        <v>0</v>
      </c>
      <c r="EM157" s="31">
        <v>0</v>
      </c>
      <c r="EN157" s="31">
        <v>1</v>
      </c>
      <c r="EO157" s="31">
        <v>0</v>
      </c>
      <c r="EP157" s="31">
        <v>1</v>
      </c>
      <c r="EQ157" s="31"/>
      <c r="ER157" s="31">
        <v>1</v>
      </c>
      <c r="ES157" s="31">
        <v>0</v>
      </c>
      <c r="ET157" s="31">
        <v>1</v>
      </c>
      <c r="EU157" s="31">
        <v>0</v>
      </c>
      <c r="EV157" s="31">
        <v>0</v>
      </c>
      <c r="EW157" s="31">
        <v>0</v>
      </c>
      <c r="EX157" s="31">
        <v>0</v>
      </c>
      <c r="EY157" s="31">
        <v>1</v>
      </c>
      <c r="EZ157" s="31">
        <v>0</v>
      </c>
      <c r="FA157" s="31">
        <v>0</v>
      </c>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v>3</v>
      </c>
      <c r="GV157" s="31">
        <v>3</v>
      </c>
      <c r="GW157" s="31">
        <v>144</v>
      </c>
      <c r="GX157" s="31">
        <v>11.4</v>
      </c>
      <c r="GY157" s="31">
        <v>3</v>
      </c>
      <c r="GZ157" s="31">
        <v>0</v>
      </c>
      <c r="HA157" s="31">
        <v>0</v>
      </c>
      <c r="HB157" s="31">
        <v>0</v>
      </c>
      <c r="HC157" s="31">
        <v>3</v>
      </c>
      <c r="HD157" s="31">
        <v>0</v>
      </c>
      <c r="HE157" s="31">
        <v>3</v>
      </c>
      <c r="HF157" s="31"/>
      <c r="HG157" s="31">
        <v>2</v>
      </c>
      <c r="HH157" s="31">
        <v>0</v>
      </c>
      <c r="HI157" s="31">
        <v>2</v>
      </c>
      <c r="HJ157" s="31">
        <v>0</v>
      </c>
      <c r="HK157" s="31">
        <v>0</v>
      </c>
      <c r="HL157" s="31">
        <v>0</v>
      </c>
      <c r="HM157" s="31">
        <v>0</v>
      </c>
      <c r="HN157" s="31">
        <v>2</v>
      </c>
      <c r="HO157" s="31">
        <v>0</v>
      </c>
      <c r="HP157" s="31">
        <v>0</v>
      </c>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row>
    <row r="158" spans="1:269" x14ac:dyDescent="0.25">
      <c r="A158" s="30" t="s">
        <v>775</v>
      </c>
      <c r="B158" s="31"/>
      <c r="C158" s="31">
        <v>0</v>
      </c>
      <c r="D158" s="31">
        <v>18</v>
      </c>
      <c r="E158" s="31">
        <v>2.2000000000000002</v>
      </c>
      <c r="F158" s="31">
        <v>0</v>
      </c>
      <c r="G158" s="31">
        <v>0</v>
      </c>
      <c r="H158" s="31">
        <v>1</v>
      </c>
      <c r="I158" s="31">
        <v>0</v>
      </c>
      <c r="J158" s="31">
        <v>0</v>
      </c>
      <c r="K158" s="31">
        <v>0</v>
      </c>
      <c r="L158" s="31">
        <v>0</v>
      </c>
      <c r="M158" s="31"/>
      <c r="N158" s="31">
        <v>0</v>
      </c>
      <c r="O158" s="31">
        <v>0</v>
      </c>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v>1</v>
      </c>
      <c r="BR158" s="31">
        <v>0</v>
      </c>
      <c r="BS158" s="31">
        <v>18</v>
      </c>
      <c r="BT158" s="31">
        <v>2.2000000000000002</v>
      </c>
      <c r="BU158" s="31">
        <v>0</v>
      </c>
      <c r="BV158" s="31">
        <v>0</v>
      </c>
      <c r="BW158" s="31">
        <v>1</v>
      </c>
      <c r="BX158" s="31">
        <v>0</v>
      </c>
      <c r="BY158" s="31">
        <v>0</v>
      </c>
      <c r="BZ158" s="31">
        <v>0</v>
      </c>
      <c r="CA158" s="31">
        <v>0</v>
      </c>
      <c r="CB158" s="31"/>
      <c r="CC158" s="31">
        <v>0</v>
      </c>
      <c r="CD158" s="31">
        <v>0</v>
      </c>
      <c r="CE158" s="31">
        <v>0</v>
      </c>
      <c r="CF158" s="31">
        <v>0</v>
      </c>
      <c r="CG158" s="31">
        <v>0</v>
      </c>
      <c r="CH158" s="31">
        <v>0</v>
      </c>
      <c r="CI158" s="31">
        <v>0</v>
      </c>
      <c r="CJ158" s="31">
        <v>0</v>
      </c>
      <c r="CK158" s="31">
        <v>0</v>
      </c>
      <c r="CL158" s="31">
        <v>0</v>
      </c>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v>0</v>
      </c>
      <c r="EH158" s="31">
        <v>18</v>
      </c>
      <c r="EI158" s="31">
        <v>2.2000000000000002</v>
      </c>
      <c r="EJ158" s="31">
        <v>0</v>
      </c>
      <c r="EK158" s="31">
        <v>0</v>
      </c>
      <c r="EL158" s="31">
        <v>1</v>
      </c>
      <c r="EM158" s="31">
        <v>0</v>
      </c>
      <c r="EN158" s="31">
        <v>0</v>
      </c>
      <c r="EO158" s="31">
        <v>0</v>
      </c>
      <c r="EP158" s="31">
        <v>0</v>
      </c>
      <c r="EQ158" s="31"/>
      <c r="ER158" s="31">
        <v>0</v>
      </c>
      <c r="ES158" s="31">
        <v>0</v>
      </c>
      <c r="ET158" s="31">
        <v>0</v>
      </c>
      <c r="EU158" s="31">
        <v>0</v>
      </c>
      <c r="EV158" s="31">
        <v>0</v>
      </c>
      <c r="EW158" s="31">
        <v>0</v>
      </c>
      <c r="EX158" s="31">
        <v>0</v>
      </c>
      <c r="EY158" s="31">
        <v>0</v>
      </c>
      <c r="EZ158" s="31">
        <v>0</v>
      </c>
      <c r="FA158" s="31">
        <v>0</v>
      </c>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v>1</v>
      </c>
      <c r="GV158" s="31">
        <v>0</v>
      </c>
      <c r="GW158" s="31">
        <v>54</v>
      </c>
      <c r="GX158" s="31">
        <v>6.6000000000000005</v>
      </c>
      <c r="GY158" s="31">
        <v>0</v>
      </c>
      <c r="GZ158" s="31">
        <v>0</v>
      </c>
      <c r="HA158" s="31">
        <v>3</v>
      </c>
      <c r="HB158" s="31">
        <v>0</v>
      </c>
      <c r="HC158" s="31">
        <v>0</v>
      </c>
      <c r="HD158" s="31">
        <v>0</v>
      </c>
      <c r="HE158" s="31">
        <v>0</v>
      </c>
      <c r="HF158" s="31"/>
      <c r="HG158" s="31">
        <v>0</v>
      </c>
      <c r="HH158" s="31">
        <v>0</v>
      </c>
      <c r="HI158" s="31">
        <v>0</v>
      </c>
      <c r="HJ158" s="31">
        <v>0</v>
      </c>
      <c r="HK158" s="31">
        <v>0</v>
      </c>
      <c r="HL158" s="31">
        <v>0</v>
      </c>
      <c r="HM158" s="31">
        <v>0</v>
      </c>
      <c r="HN158" s="31">
        <v>0</v>
      </c>
      <c r="HO158" s="31">
        <v>0</v>
      </c>
      <c r="HP158" s="31">
        <v>0</v>
      </c>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row>
    <row r="159" spans="1:269" x14ac:dyDescent="0.25">
      <c r="A159" s="30" t="s">
        <v>776</v>
      </c>
      <c r="B159" s="31">
        <v>1</v>
      </c>
      <c r="C159" s="31">
        <v>1</v>
      </c>
      <c r="D159" s="31">
        <v>9</v>
      </c>
      <c r="E159" s="31">
        <v>0</v>
      </c>
      <c r="F159" s="31">
        <v>0</v>
      </c>
      <c r="G159" s="31">
        <v>0</v>
      </c>
      <c r="H159" s="31">
        <v>0</v>
      </c>
      <c r="I159" s="31">
        <v>0</v>
      </c>
      <c r="J159" s="31">
        <v>0</v>
      </c>
      <c r="K159" s="31">
        <v>0</v>
      </c>
      <c r="L159" s="31">
        <v>0</v>
      </c>
      <c r="M159" s="31"/>
      <c r="N159" s="31">
        <v>0</v>
      </c>
      <c r="O159" s="31">
        <v>0</v>
      </c>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v>1</v>
      </c>
      <c r="BR159" s="31">
        <v>1</v>
      </c>
      <c r="BS159" s="31">
        <v>9</v>
      </c>
      <c r="BT159" s="31">
        <v>0</v>
      </c>
      <c r="BU159" s="31">
        <v>0</v>
      </c>
      <c r="BV159" s="31">
        <v>0</v>
      </c>
      <c r="BW159" s="31">
        <v>0</v>
      </c>
      <c r="BX159" s="31">
        <v>0</v>
      </c>
      <c r="BY159" s="31">
        <v>0</v>
      </c>
      <c r="BZ159" s="31">
        <v>0</v>
      </c>
      <c r="CA159" s="31">
        <v>0</v>
      </c>
      <c r="CB159" s="31"/>
      <c r="CC159" s="31">
        <v>0</v>
      </c>
      <c r="CD159" s="31">
        <v>0</v>
      </c>
      <c r="CE159" s="31">
        <v>0</v>
      </c>
      <c r="CF159" s="31">
        <v>0</v>
      </c>
      <c r="CG159" s="31">
        <v>0</v>
      </c>
      <c r="CH159" s="31">
        <v>0</v>
      </c>
      <c r="CI159" s="31">
        <v>0</v>
      </c>
      <c r="CJ159" s="31">
        <v>0</v>
      </c>
      <c r="CK159" s="31">
        <v>0</v>
      </c>
      <c r="CL159" s="31">
        <v>0</v>
      </c>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v>1</v>
      </c>
      <c r="EG159" s="31">
        <v>1</v>
      </c>
      <c r="EH159" s="31">
        <v>9</v>
      </c>
      <c r="EI159" s="31">
        <v>0</v>
      </c>
      <c r="EJ159" s="31">
        <v>0</v>
      </c>
      <c r="EK159" s="31">
        <v>0</v>
      </c>
      <c r="EL159" s="31">
        <v>0</v>
      </c>
      <c r="EM159" s="31">
        <v>0</v>
      </c>
      <c r="EN159" s="31">
        <v>0</v>
      </c>
      <c r="EO159" s="31">
        <v>0</v>
      </c>
      <c r="EP159" s="31">
        <v>0</v>
      </c>
      <c r="EQ159" s="31"/>
      <c r="ER159" s="31">
        <v>0</v>
      </c>
      <c r="ES159" s="31">
        <v>0</v>
      </c>
      <c r="ET159" s="31">
        <v>0</v>
      </c>
      <c r="EU159" s="31">
        <v>0</v>
      </c>
      <c r="EV159" s="31">
        <v>0</v>
      </c>
      <c r="EW159" s="31">
        <v>0</v>
      </c>
      <c r="EX159" s="31">
        <v>0</v>
      </c>
      <c r="EY159" s="31">
        <v>0</v>
      </c>
      <c r="EZ159" s="31">
        <v>0</v>
      </c>
      <c r="FA159" s="31">
        <v>0</v>
      </c>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v>3</v>
      </c>
      <c r="GV159" s="31">
        <v>3</v>
      </c>
      <c r="GW159" s="31">
        <v>27</v>
      </c>
      <c r="GX159" s="31">
        <v>0</v>
      </c>
      <c r="GY159" s="31">
        <v>0</v>
      </c>
      <c r="GZ159" s="31">
        <v>0</v>
      </c>
      <c r="HA159" s="31">
        <v>0</v>
      </c>
      <c r="HB159" s="31">
        <v>0</v>
      </c>
      <c r="HC159" s="31">
        <v>0</v>
      </c>
      <c r="HD159" s="31">
        <v>0</v>
      </c>
      <c r="HE159" s="31">
        <v>0</v>
      </c>
      <c r="HF159" s="31"/>
      <c r="HG159" s="31">
        <v>0</v>
      </c>
      <c r="HH159" s="31">
        <v>0</v>
      </c>
      <c r="HI159" s="31">
        <v>0</v>
      </c>
      <c r="HJ159" s="31">
        <v>0</v>
      </c>
      <c r="HK159" s="31">
        <v>0</v>
      </c>
      <c r="HL159" s="31">
        <v>0</v>
      </c>
      <c r="HM159" s="31">
        <v>0</v>
      </c>
      <c r="HN159" s="31">
        <v>0</v>
      </c>
      <c r="HO159" s="31">
        <v>0</v>
      </c>
      <c r="HP159" s="31">
        <v>0</v>
      </c>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row>
    <row r="160" spans="1:269" x14ac:dyDescent="0.25">
      <c r="A160" s="30" t="s">
        <v>777</v>
      </c>
      <c r="B160" s="31">
        <v>1</v>
      </c>
      <c r="C160" s="31">
        <v>1</v>
      </c>
      <c r="D160" s="31">
        <v>10</v>
      </c>
      <c r="E160" s="31">
        <v>0</v>
      </c>
      <c r="F160" s="31">
        <v>0</v>
      </c>
      <c r="G160" s="31">
        <v>0</v>
      </c>
      <c r="H160" s="31">
        <v>0</v>
      </c>
      <c r="I160" s="31">
        <v>0</v>
      </c>
      <c r="J160" s="31">
        <v>0</v>
      </c>
      <c r="K160" s="31">
        <v>0</v>
      </c>
      <c r="L160" s="31">
        <v>0</v>
      </c>
      <c r="M160" s="31"/>
      <c r="N160" s="31">
        <v>1</v>
      </c>
      <c r="O160" s="31">
        <v>0</v>
      </c>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v>1</v>
      </c>
      <c r="BR160" s="31">
        <v>1</v>
      </c>
      <c r="BS160" s="31">
        <v>10</v>
      </c>
      <c r="BT160" s="31">
        <v>2.7</v>
      </c>
      <c r="BU160" s="31">
        <v>0</v>
      </c>
      <c r="BV160" s="31">
        <v>0</v>
      </c>
      <c r="BW160" s="31">
        <v>1</v>
      </c>
      <c r="BX160" s="31">
        <v>0</v>
      </c>
      <c r="BY160" s="31">
        <v>0</v>
      </c>
      <c r="BZ160" s="31">
        <v>0</v>
      </c>
      <c r="CA160" s="31">
        <v>0</v>
      </c>
      <c r="CB160" s="31"/>
      <c r="CC160" s="31">
        <v>1</v>
      </c>
      <c r="CD160" s="31">
        <v>0</v>
      </c>
      <c r="CE160" s="31">
        <v>0</v>
      </c>
      <c r="CF160" s="31">
        <v>0</v>
      </c>
      <c r="CG160" s="31">
        <v>0</v>
      </c>
      <c r="CH160" s="31">
        <v>0</v>
      </c>
      <c r="CI160" s="31">
        <v>0</v>
      </c>
      <c r="CJ160" s="31">
        <v>0</v>
      </c>
      <c r="CK160" s="31">
        <v>0</v>
      </c>
      <c r="CL160" s="31">
        <v>0</v>
      </c>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v>1</v>
      </c>
      <c r="EG160" s="31">
        <v>1</v>
      </c>
      <c r="EH160" s="31">
        <v>10</v>
      </c>
      <c r="EI160" s="31">
        <v>2.7</v>
      </c>
      <c r="EJ160" s="31">
        <v>0</v>
      </c>
      <c r="EK160" s="31">
        <v>0</v>
      </c>
      <c r="EL160" s="31">
        <v>1</v>
      </c>
      <c r="EM160" s="31">
        <v>0</v>
      </c>
      <c r="EN160" s="31">
        <v>0</v>
      </c>
      <c r="EO160" s="31">
        <v>0</v>
      </c>
      <c r="EP160" s="31">
        <v>0</v>
      </c>
      <c r="EQ160" s="31"/>
      <c r="ER160" s="31">
        <v>1</v>
      </c>
      <c r="ES160" s="31">
        <v>0</v>
      </c>
      <c r="ET160" s="31">
        <v>0</v>
      </c>
      <c r="EU160" s="31">
        <v>0</v>
      </c>
      <c r="EV160" s="31">
        <v>0</v>
      </c>
      <c r="EW160" s="31">
        <v>0</v>
      </c>
      <c r="EX160" s="31">
        <v>0</v>
      </c>
      <c r="EY160" s="31">
        <v>0</v>
      </c>
      <c r="EZ160" s="31">
        <v>0</v>
      </c>
      <c r="FA160" s="31">
        <v>0</v>
      </c>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v>3</v>
      </c>
      <c r="GV160" s="31">
        <v>3</v>
      </c>
      <c r="GW160" s="31">
        <v>30</v>
      </c>
      <c r="GX160" s="31">
        <v>5.4</v>
      </c>
      <c r="GY160" s="31">
        <v>0</v>
      </c>
      <c r="GZ160" s="31">
        <v>0</v>
      </c>
      <c r="HA160" s="31">
        <v>2</v>
      </c>
      <c r="HB160" s="31">
        <v>0</v>
      </c>
      <c r="HC160" s="31">
        <v>0</v>
      </c>
      <c r="HD160" s="31">
        <v>0</v>
      </c>
      <c r="HE160" s="31">
        <v>0</v>
      </c>
      <c r="HF160" s="31"/>
      <c r="HG160" s="31">
        <v>3</v>
      </c>
      <c r="HH160" s="31">
        <v>0</v>
      </c>
      <c r="HI160" s="31">
        <v>0</v>
      </c>
      <c r="HJ160" s="31">
        <v>0</v>
      </c>
      <c r="HK160" s="31">
        <v>0</v>
      </c>
      <c r="HL160" s="31">
        <v>0</v>
      </c>
      <c r="HM160" s="31">
        <v>0</v>
      </c>
      <c r="HN160" s="31">
        <v>0</v>
      </c>
      <c r="HO160" s="31">
        <v>0</v>
      </c>
      <c r="HP160" s="31">
        <v>0</v>
      </c>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row>
    <row r="161" spans="1:269" x14ac:dyDescent="0.25">
      <c r="A161" s="30" t="s">
        <v>778</v>
      </c>
      <c r="B161" s="31">
        <v>1</v>
      </c>
      <c r="C161" s="31">
        <v>1</v>
      </c>
      <c r="D161" s="31">
        <v>252</v>
      </c>
      <c r="E161" s="31">
        <v>7</v>
      </c>
      <c r="F161" s="31">
        <v>1</v>
      </c>
      <c r="G161" s="31">
        <v>0</v>
      </c>
      <c r="H161" s="31">
        <v>1</v>
      </c>
      <c r="I161" s="31">
        <v>1</v>
      </c>
      <c r="J161" s="31">
        <v>1</v>
      </c>
      <c r="K161" s="31">
        <v>0</v>
      </c>
      <c r="L161" s="31">
        <v>0</v>
      </c>
      <c r="M161" s="31"/>
      <c r="N161" s="31">
        <v>0</v>
      </c>
      <c r="O161" s="31">
        <v>0</v>
      </c>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v>1</v>
      </c>
      <c r="BR161" s="31">
        <v>1</v>
      </c>
      <c r="BS161" s="31">
        <v>252</v>
      </c>
      <c r="BT161" s="31">
        <v>8.8000000000000007</v>
      </c>
      <c r="BU161" s="31">
        <v>1</v>
      </c>
      <c r="BV161" s="31">
        <v>0</v>
      </c>
      <c r="BW161" s="31">
        <v>1</v>
      </c>
      <c r="BX161" s="31">
        <v>1</v>
      </c>
      <c r="BY161" s="31">
        <v>1</v>
      </c>
      <c r="BZ161" s="31">
        <v>0</v>
      </c>
      <c r="CA161" s="31">
        <v>0</v>
      </c>
      <c r="CB161" s="31"/>
      <c r="CC161" s="31">
        <v>1</v>
      </c>
      <c r="CD161" s="31">
        <v>0</v>
      </c>
      <c r="CE161" s="31">
        <v>1</v>
      </c>
      <c r="CF161" s="31">
        <v>0</v>
      </c>
      <c r="CG161" s="31">
        <v>0</v>
      </c>
      <c r="CH161" s="31">
        <v>0</v>
      </c>
      <c r="CI161" s="31">
        <v>1</v>
      </c>
      <c r="CJ161" s="31">
        <v>0</v>
      </c>
      <c r="CK161" s="31">
        <v>0</v>
      </c>
      <c r="CL161" s="31">
        <v>0</v>
      </c>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v>1</v>
      </c>
      <c r="EG161" s="31">
        <v>1</v>
      </c>
      <c r="EH161" s="31">
        <v>42</v>
      </c>
      <c r="EI161" s="31">
        <v>8.8000000000000007</v>
      </c>
      <c r="EJ161" s="31">
        <v>1</v>
      </c>
      <c r="EK161" s="31">
        <v>0</v>
      </c>
      <c r="EL161" s="31">
        <v>1</v>
      </c>
      <c r="EM161" s="31">
        <v>1</v>
      </c>
      <c r="EN161" s="31">
        <v>1</v>
      </c>
      <c r="EO161" s="31">
        <v>0</v>
      </c>
      <c r="EP161" s="31">
        <v>0</v>
      </c>
      <c r="EQ161" s="31"/>
      <c r="ER161" s="31">
        <v>1</v>
      </c>
      <c r="ES161" s="31">
        <v>0</v>
      </c>
      <c r="ET161" s="31">
        <v>1</v>
      </c>
      <c r="EU161" s="31">
        <v>0</v>
      </c>
      <c r="EV161" s="31">
        <v>0</v>
      </c>
      <c r="EW161" s="31">
        <v>0</v>
      </c>
      <c r="EX161" s="31">
        <v>1</v>
      </c>
      <c r="EY161" s="31">
        <v>0</v>
      </c>
      <c r="EZ161" s="31">
        <v>0</v>
      </c>
      <c r="FA161" s="31">
        <v>0</v>
      </c>
      <c r="FB161" s="31">
        <v>0</v>
      </c>
      <c r="FC161" s="31">
        <v>1</v>
      </c>
      <c r="FD161" s="31">
        <v>0</v>
      </c>
      <c r="FE161" s="31">
        <v>0</v>
      </c>
      <c r="FF161" s="31">
        <v>1</v>
      </c>
      <c r="FG161" s="31">
        <v>0</v>
      </c>
      <c r="FH161" s="31">
        <v>3</v>
      </c>
      <c r="FI161" s="31">
        <v>4</v>
      </c>
      <c r="FJ161" s="31">
        <v>1</v>
      </c>
      <c r="FK161" s="31"/>
      <c r="FL161" s="31">
        <v>0</v>
      </c>
      <c r="FM161" s="31">
        <v>1</v>
      </c>
      <c r="FN161" s="31">
        <v>0</v>
      </c>
      <c r="FO161" s="31">
        <v>0</v>
      </c>
      <c r="FP161" s="31">
        <v>0</v>
      </c>
      <c r="FQ161" s="31">
        <v>0</v>
      </c>
      <c r="FR161" s="31">
        <v>0</v>
      </c>
      <c r="FS161" s="31">
        <v>0</v>
      </c>
      <c r="FT161" s="31">
        <v>0</v>
      </c>
      <c r="FU161" s="31">
        <v>1</v>
      </c>
      <c r="FV161" s="31">
        <v>5</v>
      </c>
      <c r="FW161" s="31"/>
      <c r="FX161" s="31"/>
      <c r="FY161" s="31">
        <v>5</v>
      </c>
      <c r="FZ161" s="31">
        <v>5</v>
      </c>
      <c r="GA161" s="31">
        <v>0</v>
      </c>
      <c r="GB161" s="31">
        <v>0</v>
      </c>
      <c r="GC161" s="31">
        <v>5</v>
      </c>
      <c r="GD161" s="31"/>
      <c r="GE161" s="31"/>
      <c r="GF161" s="31"/>
      <c r="GG161" s="31"/>
      <c r="GH161" s="31"/>
      <c r="GI161" s="31"/>
      <c r="GJ161" s="31"/>
      <c r="GK161" s="31">
        <v>1</v>
      </c>
      <c r="GL161" s="31">
        <v>3</v>
      </c>
      <c r="GM161" s="31">
        <v>1</v>
      </c>
      <c r="GN161" s="31">
        <v>1</v>
      </c>
      <c r="GO161" s="31">
        <v>4</v>
      </c>
      <c r="GP161" s="31"/>
      <c r="GQ161" s="31">
        <v>1</v>
      </c>
      <c r="GR161" s="31">
        <v>1</v>
      </c>
      <c r="GS161" s="31">
        <v>3</v>
      </c>
      <c r="GT161" s="31">
        <v>5</v>
      </c>
      <c r="GU161" s="31">
        <v>3</v>
      </c>
      <c r="GV161" s="31">
        <v>3</v>
      </c>
      <c r="GW161" s="31">
        <v>546</v>
      </c>
      <c r="GX161" s="31">
        <v>24.6</v>
      </c>
      <c r="GY161" s="31">
        <v>3</v>
      </c>
      <c r="GZ161" s="31">
        <v>0</v>
      </c>
      <c r="HA161" s="31">
        <v>3</v>
      </c>
      <c r="HB161" s="31">
        <v>3</v>
      </c>
      <c r="HC161" s="31">
        <v>3</v>
      </c>
      <c r="HD161" s="31">
        <v>0</v>
      </c>
      <c r="HE161" s="31">
        <v>0</v>
      </c>
      <c r="HF161" s="31"/>
      <c r="HG161" s="31">
        <v>2</v>
      </c>
      <c r="HH161" s="31">
        <v>0</v>
      </c>
      <c r="HI161" s="31">
        <v>2</v>
      </c>
      <c r="HJ161" s="31">
        <v>0</v>
      </c>
      <c r="HK161" s="31">
        <v>0</v>
      </c>
      <c r="HL161" s="31">
        <v>0</v>
      </c>
      <c r="HM161" s="31">
        <v>2</v>
      </c>
      <c r="HN161" s="31">
        <v>0</v>
      </c>
      <c r="HO161" s="31">
        <v>0</v>
      </c>
      <c r="HP161" s="31">
        <v>0</v>
      </c>
      <c r="HQ161" s="31">
        <v>0</v>
      </c>
      <c r="HR161" s="31">
        <v>1</v>
      </c>
      <c r="HS161" s="31">
        <v>0</v>
      </c>
      <c r="HT161" s="31">
        <v>0</v>
      </c>
      <c r="HU161" s="31">
        <v>1</v>
      </c>
      <c r="HV161" s="31">
        <v>0</v>
      </c>
      <c r="HW161" s="31">
        <v>3</v>
      </c>
      <c r="HX161" s="31">
        <v>4</v>
      </c>
      <c r="HY161" s="31">
        <v>1</v>
      </c>
      <c r="HZ161" s="31"/>
      <c r="IA161" s="31">
        <v>0</v>
      </c>
      <c r="IB161" s="31">
        <v>1</v>
      </c>
      <c r="IC161" s="31">
        <v>0</v>
      </c>
      <c r="ID161" s="31">
        <v>0</v>
      </c>
      <c r="IE161" s="31">
        <v>0</v>
      </c>
      <c r="IF161" s="31">
        <v>0</v>
      </c>
      <c r="IG161" s="31">
        <v>0</v>
      </c>
      <c r="IH161" s="31">
        <v>0</v>
      </c>
      <c r="II161" s="31">
        <v>0</v>
      </c>
      <c r="IJ161" s="31">
        <v>1</v>
      </c>
      <c r="IK161" s="31">
        <v>5</v>
      </c>
      <c r="IL161" s="31"/>
      <c r="IM161" s="31"/>
      <c r="IN161" s="31">
        <v>5</v>
      </c>
      <c r="IO161" s="31">
        <v>5</v>
      </c>
      <c r="IP161" s="31">
        <v>0</v>
      </c>
      <c r="IQ161" s="31">
        <v>0</v>
      </c>
      <c r="IR161" s="31">
        <v>5</v>
      </c>
      <c r="IS161" s="31"/>
      <c r="IT161" s="31"/>
      <c r="IU161" s="31"/>
      <c r="IV161" s="31"/>
      <c r="IW161" s="31"/>
      <c r="IX161" s="31"/>
      <c r="IY161" s="31"/>
      <c r="IZ161" s="31">
        <v>1</v>
      </c>
      <c r="JA161" s="31">
        <v>3</v>
      </c>
      <c r="JB161" s="31">
        <v>1</v>
      </c>
      <c r="JC161" s="31">
        <v>1</v>
      </c>
      <c r="JD161" s="31">
        <v>4</v>
      </c>
      <c r="JE161" s="31"/>
      <c r="JF161" s="31">
        <v>1</v>
      </c>
      <c r="JG161" s="31">
        <v>1</v>
      </c>
      <c r="JH161" s="31">
        <v>3</v>
      </c>
      <c r="JI161" s="31">
        <v>5</v>
      </c>
    </row>
    <row r="162" spans="1:269" x14ac:dyDescent="0.25">
      <c r="A162" s="30" t="s">
        <v>781</v>
      </c>
      <c r="B162" s="31">
        <v>1</v>
      </c>
      <c r="C162" s="31">
        <v>1</v>
      </c>
      <c r="D162" s="31">
        <v>31</v>
      </c>
      <c r="E162" s="31">
        <v>3.8</v>
      </c>
      <c r="F162" s="31">
        <v>1</v>
      </c>
      <c r="G162" s="31">
        <v>0</v>
      </c>
      <c r="H162" s="31">
        <v>0</v>
      </c>
      <c r="I162" s="31">
        <v>1</v>
      </c>
      <c r="J162" s="31">
        <v>0</v>
      </c>
      <c r="K162" s="31">
        <v>0</v>
      </c>
      <c r="L162" s="31">
        <v>0</v>
      </c>
      <c r="M162" s="31"/>
      <c r="N162" s="31">
        <v>0</v>
      </c>
      <c r="O162" s="31">
        <v>0</v>
      </c>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v>1</v>
      </c>
      <c r="BR162" s="31">
        <v>1</v>
      </c>
      <c r="BS162" s="31">
        <v>31</v>
      </c>
      <c r="BT162" s="31">
        <v>3.2</v>
      </c>
      <c r="BU162" s="31">
        <v>1</v>
      </c>
      <c r="BV162" s="31">
        <v>0</v>
      </c>
      <c r="BW162" s="31">
        <v>1</v>
      </c>
      <c r="BX162" s="31">
        <v>0</v>
      </c>
      <c r="BY162" s="31">
        <v>0</v>
      </c>
      <c r="BZ162" s="31">
        <v>0</v>
      </c>
      <c r="CA162" s="31">
        <v>0</v>
      </c>
      <c r="CB162" s="31"/>
      <c r="CC162" s="31">
        <v>0</v>
      </c>
      <c r="CD162" s="31">
        <v>0</v>
      </c>
      <c r="CE162" s="31">
        <v>0</v>
      </c>
      <c r="CF162" s="31">
        <v>0</v>
      </c>
      <c r="CG162" s="31">
        <v>0</v>
      </c>
      <c r="CH162" s="31">
        <v>0</v>
      </c>
      <c r="CI162" s="31">
        <v>0</v>
      </c>
      <c r="CJ162" s="31">
        <v>0</v>
      </c>
      <c r="CK162" s="31">
        <v>0</v>
      </c>
      <c r="CL162" s="31">
        <v>0</v>
      </c>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v>1</v>
      </c>
      <c r="EG162" s="31">
        <v>1</v>
      </c>
      <c r="EH162" s="31">
        <v>35</v>
      </c>
      <c r="EI162" s="31">
        <v>3.2</v>
      </c>
      <c r="EJ162" s="31">
        <v>1</v>
      </c>
      <c r="EK162" s="31">
        <v>0</v>
      </c>
      <c r="EL162" s="31">
        <v>1</v>
      </c>
      <c r="EM162" s="31">
        <v>0</v>
      </c>
      <c r="EN162" s="31">
        <v>0</v>
      </c>
      <c r="EO162" s="31">
        <v>0</v>
      </c>
      <c r="EP162" s="31">
        <v>0</v>
      </c>
      <c r="EQ162" s="31"/>
      <c r="ER162" s="31">
        <v>0</v>
      </c>
      <c r="ES162" s="31">
        <v>0</v>
      </c>
      <c r="ET162" s="31">
        <v>0</v>
      </c>
      <c r="EU162" s="31">
        <v>0</v>
      </c>
      <c r="EV162" s="31">
        <v>0</v>
      </c>
      <c r="EW162" s="31">
        <v>0</v>
      </c>
      <c r="EX162" s="31">
        <v>0</v>
      </c>
      <c r="EY162" s="31">
        <v>0</v>
      </c>
      <c r="EZ162" s="31">
        <v>0</v>
      </c>
      <c r="FA162" s="31">
        <v>0</v>
      </c>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v>3</v>
      </c>
      <c r="GV162" s="31">
        <v>3</v>
      </c>
      <c r="GW162" s="31">
        <v>97</v>
      </c>
      <c r="GX162" s="31">
        <v>10.199999999999999</v>
      </c>
      <c r="GY162" s="31">
        <v>3</v>
      </c>
      <c r="GZ162" s="31">
        <v>0</v>
      </c>
      <c r="HA162" s="31">
        <v>2</v>
      </c>
      <c r="HB162" s="31">
        <v>1</v>
      </c>
      <c r="HC162" s="31">
        <v>0</v>
      </c>
      <c r="HD162" s="31">
        <v>0</v>
      </c>
      <c r="HE162" s="31">
        <v>0</v>
      </c>
      <c r="HF162" s="31"/>
      <c r="HG162" s="31">
        <v>0</v>
      </c>
      <c r="HH162" s="31">
        <v>0</v>
      </c>
      <c r="HI162" s="31">
        <v>0</v>
      </c>
      <c r="HJ162" s="31">
        <v>0</v>
      </c>
      <c r="HK162" s="31">
        <v>0</v>
      </c>
      <c r="HL162" s="31">
        <v>0</v>
      </c>
      <c r="HM162" s="31">
        <v>0</v>
      </c>
      <c r="HN162" s="31">
        <v>0</v>
      </c>
      <c r="HO162" s="31">
        <v>0</v>
      </c>
      <c r="HP162" s="31">
        <v>0</v>
      </c>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row>
    <row r="163" spans="1:269" x14ac:dyDescent="0.25">
      <c r="A163" s="30" t="s">
        <v>782</v>
      </c>
      <c r="B163" s="31">
        <v>1</v>
      </c>
      <c r="C163" s="31">
        <v>1</v>
      </c>
      <c r="D163" s="31">
        <v>8</v>
      </c>
      <c r="E163" s="31">
        <v>0</v>
      </c>
      <c r="F163" s="31">
        <v>0</v>
      </c>
      <c r="G163" s="31">
        <v>0</v>
      </c>
      <c r="H163" s="31">
        <v>0</v>
      </c>
      <c r="I163" s="31">
        <v>0</v>
      </c>
      <c r="J163" s="31">
        <v>0</v>
      </c>
      <c r="K163" s="31">
        <v>0</v>
      </c>
      <c r="L163" s="31">
        <v>0</v>
      </c>
      <c r="M163" s="31"/>
      <c r="N163" s="31">
        <v>0</v>
      </c>
      <c r="O163" s="31">
        <v>0</v>
      </c>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v>1</v>
      </c>
      <c r="BR163" s="31">
        <v>1</v>
      </c>
      <c r="BS163" s="31">
        <v>8</v>
      </c>
      <c r="BT163" s="31">
        <v>0</v>
      </c>
      <c r="BU163" s="31">
        <v>0</v>
      </c>
      <c r="BV163" s="31">
        <v>0</v>
      </c>
      <c r="BW163" s="31">
        <v>0</v>
      </c>
      <c r="BX163" s="31">
        <v>0</v>
      </c>
      <c r="BY163" s="31">
        <v>0</v>
      </c>
      <c r="BZ163" s="31">
        <v>0</v>
      </c>
      <c r="CA163" s="31">
        <v>0</v>
      </c>
      <c r="CB163" s="31"/>
      <c r="CC163" s="31">
        <v>0</v>
      </c>
      <c r="CD163" s="31">
        <v>0</v>
      </c>
      <c r="CE163" s="31">
        <v>0</v>
      </c>
      <c r="CF163" s="31">
        <v>0</v>
      </c>
      <c r="CG163" s="31">
        <v>0</v>
      </c>
      <c r="CH163" s="31">
        <v>0</v>
      </c>
      <c r="CI163" s="31">
        <v>0</v>
      </c>
      <c r="CJ163" s="31">
        <v>0</v>
      </c>
      <c r="CK163" s="31">
        <v>0</v>
      </c>
      <c r="CL163" s="31">
        <v>0</v>
      </c>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v>1</v>
      </c>
      <c r="EG163" s="31">
        <v>1</v>
      </c>
      <c r="EH163" s="31">
        <v>8</v>
      </c>
      <c r="EI163" s="31">
        <v>0</v>
      </c>
      <c r="EJ163" s="31">
        <v>0</v>
      </c>
      <c r="EK163" s="31">
        <v>0</v>
      </c>
      <c r="EL163" s="31">
        <v>0</v>
      </c>
      <c r="EM163" s="31">
        <v>0</v>
      </c>
      <c r="EN163" s="31">
        <v>0</v>
      </c>
      <c r="EO163" s="31">
        <v>0</v>
      </c>
      <c r="EP163" s="31">
        <v>0</v>
      </c>
      <c r="EQ163" s="31"/>
      <c r="ER163" s="31">
        <v>0</v>
      </c>
      <c r="ES163" s="31">
        <v>0</v>
      </c>
      <c r="ET163" s="31">
        <v>0</v>
      </c>
      <c r="EU163" s="31">
        <v>0</v>
      </c>
      <c r="EV163" s="31">
        <v>0</v>
      </c>
      <c r="EW163" s="31">
        <v>0</v>
      </c>
      <c r="EX163" s="31">
        <v>0</v>
      </c>
      <c r="EY163" s="31">
        <v>0</v>
      </c>
      <c r="EZ163" s="31">
        <v>0</v>
      </c>
      <c r="FA163" s="31">
        <v>0</v>
      </c>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v>3</v>
      </c>
      <c r="GV163" s="31">
        <v>3</v>
      </c>
      <c r="GW163" s="31">
        <v>24</v>
      </c>
      <c r="GX163" s="31">
        <v>0</v>
      </c>
      <c r="GY163" s="31">
        <v>0</v>
      </c>
      <c r="GZ163" s="31">
        <v>0</v>
      </c>
      <c r="HA163" s="31">
        <v>0</v>
      </c>
      <c r="HB163" s="31">
        <v>0</v>
      </c>
      <c r="HC163" s="31">
        <v>0</v>
      </c>
      <c r="HD163" s="31">
        <v>0</v>
      </c>
      <c r="HE163" s="31">
        <v>0</v>
      </c>
      <c r="HF163" s="31"/>
      <c r="HG163" s="31">
        <v>0</v>
      </c>
      <c r="HH163" s="31">
        <v>0</v>
      </c>
      <c r="HI163" s="31">
        <v>0</v>
      </c>
      <c r="HJ163" s="31">
        <v>0</v>
      </c>
      <c r="HK163" s="31">
        <v>0</v>
      </c>
      <c r="HL163" s="31">
        <v>0</v>
      </c>
      <c r="HM163" s="31">
        <v>0</v>
      </c>
      <c r="HN163" s="31">
        <v>0</v>
      </c>
      <c r="HO163" s="31">
        <v>0</v>
      </c>
      <c r="HP163" s="31">
        <v>0</v>
      </c>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row>
    <row r="164" spans="1:269" x14ac:dyDescent="0.25">
      <c r="A164" s="30" t="s">
        <v>783</v>
      </c>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v>1</v>
      </c>
      <c r="BR164" s="31">
        <v>1</v>
      </c>
      <c r="BS164" s="31">
        <v>30</v>
      </c>
      <c r="BT164" s="31">
        <v>3.5</v>
      </c>
      <c r="BU164" s="31">
        <v>1</v>
      </c>
      <c r="BV164" s="31">
        <v>1</v>
      </c>
      <c r="BW164" s="31">
        <v>0</v>
      </c>
      <c r="BX164" s="31">
        <v>0</v>
      </c>
      <c r="BY164" s="31">
        <v>1</v>
      </c>
      <c r="BZ164" s="31">
        <v>0</v>
      </c>
      <c r="CA164" s="31">
        <v>0</v>
      </c>
      <c r="CB164" s="31"/>
      <c r="CC164" s="31">
        <v>0</v>
      </c>
      <c r="CD164" s="31">
        <v>0</v>
      </c>
      <c r="CE164" s="31">
        <v>0</v>
      </c>
      <c r="CF164" s="31">
        <v>0</v>
      </c>
      <c r="CG164" s="31">
        <v>0</v>
      </c>
      <c r="CH164" s="31">
        <v>0</v>
      </c>
      <c r="CI164" s="31">
        <v>0</v>
      </c>
      <c r="CJ164" s="31">
        <v>0</v>
      </c>
      <c r="CK164" s="31">
        <v>0</v>
      </c>
      <c r="CL164" s="31">
        <v>0</v>
      </c>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v>1</v>
      </c>
      <c r="EG164" s="31">
        <v>1</v>
      </c>
      <c r="EH164" s="31">
        <v>284</v>
      </c>
      <c r="EI164" s="31">
        <v>3.5</v>
      </c>
      <c r="EJ164" s="31">
        <v>1</v>
      </c>
      <c r="EK164" s="31">
        <v>1</v>
      </c>
      <c r="EL164" s="31">
        <v>0</v>
      </c>
      <c r="EM164" s="31">
        <v>0</v>
      </c>
      <c r="EN164" s="31">
        <v>1</v>
      </c>
      <c r="EO164" s="31">
        <v>0</v>
      </c>
      <c r="EP164" s="31">
        <v>0</v>
      </c>
      <c r="EQ164" s="31"/>
      <c r="ER164" s="31">
        <v>0</v>
      </c>
      <c r="ES164" s="31">
        <v>0</v>
      </c>
      <c r="ET164" s="31">
        <v>0</v>
      </c>
      <c r="EU164" s="31">
        <v>0</v>
      </c>
      <c r="EV164" s="31">
        <v>0</v>
      </c>
      <c r="EW164" s="31">
        <v>0</v>
      </c>
      <c r="EX164" s="31">
        <v>0</v>
      </c>
      <c r="EY164" s="31">
        <v>0</v>
      </c>
      <c r="EZ164" s="31">
        <v>0</v>
      </c>
      <c r="FA164" s="31">
        <v>0</v>
      </c>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v>2</v>
      </c>
      <c r="GV164" s="31">
        <v>2</v>
      </c>
      <c r="GW164" s="31">
        <v>314</v>
      </c>
      <c r="GX164" s="31">
        <v>7</v>
      </c>
      <c r="GY164" s="31">
        <v>2</v>
      </c>
      <c r="GZ164" s="31">
        <v>2</v>
      </c>
      <c r="HA164" s="31">
        <v>0</v>
      </c>
      <c r="HB164" s="31">
        <v>0</v>
      </c>
      <c r="HC164" s="31">
        <v>2</v>
      </c>
      <c r="HD164" s="31">
        <v>0</v>
      </c>
      <c r="HE164" s="31">
        <v>0</v>
      </c>
      <c r="HF164" s="31"/>
      <c r="HG164" s="31">
        <v>0</v>
      </c>
      <c r="HH164" s="31">
        <v>0</v>
      </c>
      <c r="HI164" s="31">
        <v>0</v>
      </c>
      <c r="HJ164" s="31">
        <v>0</v>
      </c>
      <c r="HK164" s="31">
        <v>0</v>
      </c>
      <c r="HL164" s="31">
        <v>0</v>
      </c>
      <c r="HM164" s="31">
        <v>0</v>
      </c>
      <c r="HN164" s="31">
        <v>0</v>
      </c>
      <c r="HO164" s="31">
        <v>0</v>
      </c>
      <c r="HP164" s="31">
        <v>0</v>
      </c>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row>
    <row r="165" spans="1:269" x14ac:dyDescent="0.25">
      <c r="A165" s="30" t="s">
        <v>784</v>
      </c>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v>0</v>
      </c>
      <c r="BS165" s="31">
        <v>191</v>
      </c>
      <c r="BT165" s="31">
        <v>1</v>
      </c>
      <c r="BU165" s="31">
        <v>0</v>
      </c>
      <c r="BV165" s="31">
        <v>0</v>
      </c>
      <c r="BW165" s="31">
        <v>0</v>
      </c>
      <c r="BX165" s="31">
        <v>0</v>
      </c>
      <c r="BY165" s="31">
        <v>0</v>
      </c>
      <c r="BZ165" s="31">
        <v>0</v>
      </c>
      <c r="CA165" s="31">
        <v>0</v>
      </c>
      <c r="CB165" s="31"/>
      <c r="CC165" s="31">
        <v>1</v>
      </c>
      <c r="CD165" s="31">
        <v>0</v>
      </c>
      <c r="CE165" s="31">
        <v>1</v>
      </c>
      <c r="CF165" s="31">
        <v>0</v>
      </c>
      <c r="CG165" s="31">
        <v>0</v>
      </c>
      <c r="CH165" s="31">
        <v>0</v>
      </c>
      <c r="CI165" s="31">
        <v>0</v>
      </c>
      <c r="CJ165" s="31">
        <v>0</v>
      </c>
      <c r="CK165" s="31">
        <v>0</v>
      </c>
      <c r="CL165" s="31">
        <v>0</v>
      </c>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v>0</v>
      </c>
      <c r="EH165" s="31">
        <v>191</v>
      </c>
      <c r="EI165" s="31">
        <v>1</v>
      </c>
      <c r="EJ165" s="31">
        <v>0</v>
      </c>
      <c r="EK165" s="31">
        <v>0</v>
      </c>
      <c r="EL165" s="31">
        <v>0</v>
      </c>
      <c r="EM165" s="31">
        <v>0</v>
      </c>
      <c r="EN165" s="31">
        <v>0</v>
      </c>
      <c r="EO165" s="31">
        <v>0</v>
      </c>
      <c r="EP165" s="31">
        <v>0</v>
      </c>
      <c r="EQ165" s="31"/>
      <c r="ER165" s="31">
        <v>1</v>
      </c>
      <c r="ES165" s="31">
        <v>0</v>
      </c>
      <c r="ET165" s="31">
        <v>1</v>
      </c>
      <c r="EU165" s="31">
        <v>0</v>
      </c>
      <c r="EV165" s="31">
        <v>0</v>
      </c>
      <c r="EW165" s="31">
        <v>0</v>
      </c>
      <c r="EX165" s="31">
        <v>0</v>
      </c>
      <c r="EY165" s="31">
        <v>0</v>
      </c>
      <c r="EZ165" s="31">
        <v>0</v>
      </c>
      <c r="FA165" s="31">
        <v>0</v>
      </c>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v>0</v>
      </c>
      <c r="GW165" s="31">
        <v>382</v>
      </c>
      <c r="GX165" s="31">
        <v>2</v>
      </c>
      <c r="GY165" s="31">
        <v>0</v>
      </c>
      <c r="GZ165" s="31">
        <v>0</v>
      </c>
      <c r="HA165" s="31">
        <v>0</v>
      </c>
      <c r="HB165" s="31">
        <v>0</v>
      </c>
      <c r="HC165" s="31">
        <v>0</v>
      </c>
      <c r="HD165" s="31">
        <v>0</v>
      </c>
      <c r="HE165" s="31">
        <v>0</v>
      </c>
      <c r="HF165" s="31"/>
      <c r="HG165" s="31">
        <v>2</v>
      </c>
      <c r="HH165" s="31">
        <v>0</v>
      </c>
      <c r="HI165" s="31">
        <v>2</v>
      </c>
      <c r="HJ165" s="31">
        <v>0</v>
      </c>
      <c r="HK165" s="31">
        <v>0</v>
      </c>
      <c r="HL165" s="31">
        <v>0</v>
      </c>
      <c r="HM165" s="31">
        <v>0</v>
      </c>
      <c r="HN165" s="31">
        <v>0</v>
      </c>
      <c r="HO165" s="31">
        <v>0</v>
      </c>
      <c r="HP165" s="31">
        <v>0</v>
      </c>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row>
    <row r="166" spans="1:269" x14ac:dyDescent="0.25">
      <c r="A166" s="30" t="s">
        <v>785</v>
      </c>
      <c r="B166" s="31">
        <v>1</v>
      </c>
      <c r="C166" s="31">
        <v>1</v>
      </c>
      <c r="D166" s="31">
        <v>122</v>
      </c>
      <c r="E166" s="31">
        <v>1</v>
      </c>
      <c r="F166" s="31">
        <v>0</v>
      </c>
      <c r="G166" s="31">
        <v>0</v>
      </c>
      <c r="H166" s="31">
        <v>0</v>
      </c>
      <c r="I166" s="31">
        <v>0</v>
      </c>
      <c r="J166" s="31">
        <v>1</v>
      </c>
      <c r="K166" s="31">
        <v>0</v>
      </c>
      <c r="L166" s="31">
        <v>0</v>
      </c>
      <c r="M166" s="31"/>
      <c r="N166" s="31">
        <v>0</v>
      </c>
      <c r="O166" s="31">
        <v>0</v>
      </c>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v>1</v>
      </c>
      <c r="BR166" s="31">
        <v>1</v>
      </c>
      <c r="BS166" s="31">
        <v>122</v>
      </c>
      <c r="BT166" s="31">
        <v>5.8</v>
      </c>
      <c r="BU166" s="31">
        <v>1</v>
      </c>
      <c r="BV166" s="31">
        <v>0</v>
      </c>
      <c r="BW166" s="31">
        <v>0</v>
      </c>
      <c r="BX166" s="31">
        <v>0</v>
      </c>
      <c r="BY166" s="31">
        <v>1</v>
      </c>
      <c r="BZ166" s="31">
        <v>0</v>
      </c>
      <c r="CA166" s="31">
        <v>0</v>
      </c>
      <c r="CB166" s="31"/>
      <c r="CC166" s="31">
        <v>1</v>
      </c>
      <c r="CD166" s="31">
        <v>1</v>
      </c>
      <c r="CE166" s="31">
        <v>1</v>
      </c>
      <c r="CF166" s="31">
        <v>0</v>
      </c>
      <c r="CG166" s="31">
        <v>0</v>
      </c>
      <c r="CH166" s="31">
        <v>1</v>
      </c>
      <c r="CI166" s="31">
        <v>1</v>
      </c>
      <c r="CJ166" s="31">
        <v>0</v>
      </c>
      <c r="CK166" s="31">
        <v>0</v>
      </c>
      <c r="CL166" s="31">
        <v>0</v>
      </c>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v>1</v>
      </c>
      <c r="EG166" s="31">
        <v>1</v>
      </c>
      <c r="EH166" s="31">
        <v>122</v>
      </c>
      <c r="EI166" s="31">
        <v>5.8</v>
      </c>
      <c r="EJ166" s="31">
        <v>1</v>
      </c>
      <c r="EK166" s="31">
        <v>0</v>
      </c>
      <c r="EL166" s="31">
        <v>0</v>
      </c>
      <c r="EM166" s="31">
        <v>0</v>
      </c>
      <c r="EN166" s="31">
        <v>1</v>
      </c>
      <c r="EO166" s="31">
        <v>0</v>
      </c>
      <c r="EP166" s="31">
        <v>0</v>
      </c>
      <c r="EQ166" s="31"/>
      <c r="ER166" s="31">
        <v>1</v>
      </c>
      <c r="ES166" s="31">
        <v>1</v>
      </c>
      <c r="ET166" s="31">
        <v>1</v>
      </c>
      <c r="EU166" s="31">
        <v>0</v>
      </c>
      <c r="EV166" s="31">
        <v>0</v>
      </c>
      <c r="EW166" s="31">
        <v>1</v>
      </c>
      <c r="EX166" s="31">
        <v>1</v>
      </c>
      <c r="EY166" s="31">
        <v>0</v>
      </c>
      <c r="EZ166" s="31">
        <v>0</v>
      </c>
      <c r="FA166" s="31">
        <v>0</v>
      </c>
      <c r="FB166" s="31">
        <v>1</v>
      </c>
      <c r="FC166" s="31">
        <v>0</v>
      </c>
      <c r="FD166" s="31">
        <v>0</v>
      </c>
      <c r="FE166" s="31">
        <v>1</v>
      </c>
      <c r="FF166" s="31">
        <v>1</v>
      </c>
      <c r="FG166" s="31">
        <v>0</v>
      </c>
      <c r="FH166" s="31">
        <v>0</v>
      </c>
      <c r="FI166" s="31">
        <v>3</v>
      </c>
      <c r="FJ166" s="31"/>
      <c r="FK166" s="31"/>
      <c r="FL166" s="31"/>
      <c r="FM166" s="31"/>
      <c r="FN166" s="31"/>
      <c r="FO166" s="31"/>
      <c r="FP166" s="31"/>
      <c r="FQ166" s="31"/>
      <c r="FR166" s="31"/>
      <c r="FS166" s="31"/>
      <c r="FT166" s="31"/>
      <c r="FU166" s="31"/>
      <c r="FV166" s="31">
        <v>3</v>
      </c>
      <c r="FW166" s="31"/>
      <c r="FX166" s="31"/>
      <c r="FY166" s="31">
        <v>3</v>
      </c>
      <c r="FZ166" s="31">
        <v>2</v>
      </c>
      <c r="GA166" s="31">
        <v>0</v>
      </c>
      <c r="GB166" s="31">
        <v>1</v>
      </c>
      <c r="GC166" s="31">
        <v>1</v>
      </c>
      <c r="GD166" s="31">
        <v>0</v>
      </c>
      <c r="GE166" s="31">
        <v>0</v>
      </c>
      <c r="GF166" s="31">
        <v>0</v>
      </c>
      <c r="GG166" s="31">
        <v>0</v>
      </c>
      <c r="GH166" s="31">
        <v>1</v>
      </c>
      <c r="GI166" s="31">
        <v>0</v>
      </c>
      <c r="GJ166" s="31">
        <v>0</v>
      </c>
      <c r="GK166" s="31">
        <v>2</v>
      </c>
      <c r="GL166" s="31"/>
      <c r="GM166" s="31">
        <v>1</v>
      </c>
      <c r="GN166" s="31">
        <v>1</v>
      </c>
      <c r="GO166" s="31">
        <v>2</v>
      </c>
      <c r="GP166" s="31"/>
      <c r="GQ166" s="31"/>
      <c r="GR166" s="31"/>
      <c r="GS166" s="31">
        <v>3</v>
      </c>
      <c r="GT166" s="31">
        <v>3</v>
      </c>
      <c r="GU166" s="31">
        <v>3</v>
      </c>
      <c r="GV166" s="31">
        <v>3</v>
      </c>
      <c r="GW166" s="31">
        <v>366</v>
      </c>
      <c r="GX166" s="31">
        <v>12.6</v>
      </c>
      <c r="GY166" s="31">
        <v>2</v>
      </c>
      <c r="GZ166" s="31">
        <v>0</v>
      </c>
      <c r="HA166" s="31">
        <v>0</v>
      </c>
      <c r="HB166" s="31">
        <v>0</v>
      </c>
      <c r="HC166" s="31">
        <v>3</v>
      </c>
      <c r="HD166" s="31">
        <v>0</v>
      </c>
      <c r="HE166" s="31">
        <v>0</v>
      </c>
      <c r="HF166" s="31"/>
      <c r="HG166" s="31">
        <v>2</v>
      </c>
      <c r="HH166" s="31">
        <v>2</v>
      </c>
      <c r="HI166" s="31">
        <v>2</v>
      </c>
      <c r="HJ166" s="31">
        <v>0</v>
      </c>
      <c r="HK166" s="31">
        <v>0</v>
      </c>
      <c r="HL166" s="31">
        <v>2</v>
      </c>
      <c r="HM166" s="31">
        <v>2</v>
      </c>
      <c r="HN166" s="31">
        <v>0</v>
      </c>
      <c r="HO166" s="31">
        <v>0</v>
      </c>
      <c r="HP166" s="31">
        <v>0</v>
      </c>
      <c r="HQ166" s="31">
        <v>1</v>
      </c>
      <c r="HR166" s="31">
        <v>0</v>
      </c>
      <c r="HS166" s="31">
        <v>0</v>
      </c>
      <c r="HT166" s="31">
        <v>1</v>
      </c>
      <c r="HU166" s="31">
        <v>1</v>
      </c>
      <c r="HV166" s="31">
        <v>0</v>
      </c>
      <c r="HW166" s="31">
        <v>0</v>
      </c>
      <c r="HX166" s="31">
        <v>3</v>
      </c>
      <c r="HY166" s="31"/>
      <c r="HZ166" s="31"/>
      <c r="IA166" s="31"/>
      <c r="IB166" s="31"/>
      <c r="IC166" s="31"/>
      <c r="ID166" s="31"/>
      <c r="IE166" s="31"/>
      <c r="IF166" s="31"/>
      <c r="IG166" s="31"/>
      <c r="IH166" s="31"/>
      <c r="II166" s="31"/>
      <c r="IJ166" s="31"/>
      <c r="IK166" s="31">
        <v>3</v>
      </c>
      <c r="IL166" s="31"/>
      <c r="IM166" s="31"/>
      <c r="IN166" s="31">
        <v>3</v>
      </c>
      <c r="IO166" s="31">
        <v>2</v>
      </c>
      <c r="IP166" s="31">
        <v>0</v>
      </c>
      <c r="IQ166" s="31">
        <v>1</v>
      </c>
      <c r="IR166" s="31">
        <v>1</v>
      </c>
      <c r="IS166" s="31">
        <v>0</v>
      </c>
      <c r="IT166" s="31">
        <v>0</v>
      </c>
      <c r="IU166" s="31">
        <v>0</v>
      </c>
      <c r="IV166" s="31">
        <v>0</v>
      </c>
      <c r="IW166" s="31">
        <v>1</v>
      </c>
      <c r="IX166" s="31">
        <v>0</v>
      </c>
      <c r="IY166" s="31">
        <v>0</v>
      </c>
      <c r="IZ166" s="31">
        <v>2</v>
      </c>
      <c r="JA166" s="31"/>
      <c r="JB166" s="31">
        <v>1</v>
      </c>
      <c r="JC166" s="31">
        <v>1</v>
      </c>
      <c r="JD166" s="31">
        <v>2</v>
      </c>
      <c r="JE166" s="31"/>
      <c r="JF166" s="31"/>
      <c r="JG166" s="31"/>
      <c r="JH166" s="31">
        <v>3</v>
      </c>
      <c r="JI166" s="31">
        <v>3</v>
      </c>
    </row>
    <row r="167" spans="1:269" x14ac:dyDescent="0.25">
      <c r="A167" s="30" t="s">
        <v>786</v>
      </c>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v>1</v>
      </c>
      <c r="EG167" s="31">
        <v>1</v>
      </c>
      <c r="EH167" s="31">
        <v>106</v>
      </c>
      <c r="EI167" s="31">
        <v>0</v>
      </c>
      <c r="EJ167" s="31">
        <v>0</v>
      </c>
      <c r="EK167" s="31">
        <v>0</v>
      </c>
      <c r="EL167" s="31">
        <v>0</v>
      </c>
      <c r="EM167" s="31">
        <v>0</v>
      </c>
      <c r="EN167" s="31">
        <v>0</v>
      </c>
      <c r="EO167" s="31">
        <v>0</v>
      </c>
      <c r="EP167" s="31">
        <v>0</v>
      </c>
      <c r="EQ167" s="31"/>
      <c r="ER167" s="31">
        <v>0</v>
      </c>
      <c r="ES167" s="31">
        <v>0</v>
      </c>
      <c r="ET167" s="31">
        <v>0</v>
      </c>
      <c r="EU167" s="31">
        <v>0</v>
      </c>
      <c r="EV167" s="31">
        <v>0</v>
      </c>
      <c r="EW167" s="31">
        <v>0</v>
      </c>
      <c r="EX167" s="31">
        <v>0</v>
      </c>
      <c r="EY167" s="31">
        <v>0</v>
      </c>
      <c r="EZ167" s="31">
        <v>0</v>
      </c>
      <c r="FA167" s="31">
        <v>0</v>
      </c>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v>1</v>
      </c>
      <c r="GV167" s="31">
        <v>1</v>
      </c>
      <c r="GW167" s="31">
        <v>106</v>
      </c>
      <c r="GX167" s="31">
        <v>0</v>
      </c>
      <c r="GY167" s="31">
        <v>0</v>
      </c>
      <c r="GZ167" s="31">
        <v>0</v>
      </c>
      <c r="HA167" s="31">
        <v>0</v>
      </c>
      <c r="HB167" s="31">
        <v>0</v>
      </c>
      <c r="HC167" s="31">
        <v>0</v>
      </c>
      <c r="HD167" s="31">
        <v>0</v>
      </c>
      <c r="HE167" s="31">
        <v>0</v>
      </c>
      <c r="HF167" s="31"/>
      <c r="HG167" s="31">
        <v>0</v>
      </c>
      <c r="HH167" s="31">
        <v>0</v>
      </c>
      <c r="HI167" s="31">
        <v>0</v>
      </c>
      <c r="HJ167" s="31">
        <v>0</v>
      </c>
      <c r="HK167" s="31">
        <v>0</v>
      </c>
      <c r="HL167" s="31">
        <v>0</v>
      </c>
      <c r="HM167" s="31">
        <v>0</v>
      </c>
      <c r="HN167" s="31">
        <v>0</v>
      </c>
      <c r="HO167" s="31">
        <v>0</v>
      </c>
      <c r="HP167" s="31">
        <v>0</v>
      </c>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row>
    <row r="168" spans="1:269" x14ac:dyDescent="0.25">
      <c r="A168" s="30" t="s">
        <v>787</v>
      </c>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v>1</v>
      </c>
      <c r="BR168" s="31">
        <v>1</v>
      </c>
      <c r="BS168" s="31">
        <v>45</v>
      </c>
      <c r="BT168" s="31">
        <v>6.7</v>
      </c>
      <c r="BU168" s="31">
        <v>1</v>
      </c>
      <c r="BV168" s="31">
        <v>0</v>
      </c>
      <c r="BW168" s="31">
        <v>1</v>
      </c>
      <c r="BX168" s="31">
        <v>0</v>
      </c>
      <c r="BY168" s="31">
        <v>0</v>
      </c>
      <c r="BZ168" s="31">
        <v>0</v>
      </c>
      <c r="CA168" s="31">
        <v>0</v>
      </c>
      <c r="CB168" s="31"/>
      <c r="CC168" s="31">
        <v>1</v>
      </c>
      <c r="CD168" s="31">
        <v>1</v>
      </c>
      <c r="CE168" s="31">
        <v>1</v>
      </c>
      <c r="CF168" s="31">
        <v>0</v>
      </c>
      <c r="CG168" s="31">
        <v>1</v>
      </c>
      <c r="CH168" s="31">
        <v>0</v>
      </c>
      <c r="CI168" s="31">
        <v>0</v>
      </c>
      <c r="CJ168" s="31">
        <v>0</v>
      </c>
      <c r="CK168" s="31">
        <v>0</v>
      </c>
      <c r="CL168" s="31">
        <v>0</v>
      </c>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v>1</v>
      </c>
      <c r="EG168" s="31">
        <v>1</v>
      </c>
      <c r="EH168" s="31">
        <v>45</v>
      </c>
      <c r="EI168" s="31">
        <v>6.7</v>
      </c>
      <c r="EJ168" s="31">
        <v>1</v>
      </c>
      <c r="EK168" s="31">
        <v>0</v>
      </c>
      <c r="EL168" s="31">
        <v>1</v>
      </c>
      <c r="EM168" s="31">
        <v>0</v>
      </c>
      <c r="EN168" s="31">
        <v>0</v>
      </c>
      <c r="EO168" s="31">
        <v>0</v>
      </c>
      <c r="EP168" s="31">
        <v>0</v>
      </c>
      <c r="EQ168" s="31"/>
      <c r="ER168" s="31">
        <v>1</v>
      </c>
      <c r="ES168" s="31">
        <v>1</v>
      </c>
      <c r="ET168" s="31">
        <v>1</v>
      </c>
      <c r="EU168" s="31">
        <v>0</v>
      </c>
      <c r="EV168" s="31">
        <v>1</v>
      </c>
      <c r="EW168" s="31">
        <v>0</v>
      </c>
      <c r="EX168" s="31">
        <v>0</v>
      </c>
      <c r="EY168" s="31">
        <v>0</v>
      </c>
      <c r="EZ168" s="31">
        <v>0</v>
      </c>
      <c r="FA168" s="31">
        <v>0</v>
      </c>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v>2</v>
      </c>
      <c r="GV168" s="31">
        <v>2</v>
      </c>
      <c r="GW168" s="31">
        <v>90</v>
      </c>
      <c r="GX168" s="31">
        <v>13.4</v>
      </c>
      <c r="GY168" s="31">
        <v>2</v>
      </c>
      <c r="GZ168" s="31">
        <v>0</v>
      </c>
      <c r="HA168" s="31">
        <v>2</v>
      </c>
      <c r="HB168" s="31">
        <v>0</v>
      </c>
      <c r="HC168" s="31">
        <v>0</v>
      </c>
      <c r="HD168" s="31">
        <v>0</v>
      </c>
      <c r="HE168" s="31">
        <v>0</v>
      </c>
      <c r="HF168" s="31"/>
      <c r="HG168" s="31">
        <v>2</v>
      </c>
      <c r="HH168" s="31">
        <v>2</v>
      </c>
      <c r="HI168" s="31">
        <v>2</v>
      </c>
      <c r="HJ168" s="31">
        <v>0</v>
      </c>
      <c r="HK168" s="31">
        <v>2</v>
      </c>
      <c r="HL168" s="31">
        <v>0</v>
      </c>
      <c r="HM168" s="31">
        <v>0</v>
      </c>
      <c r="HN168" s="31">
        <v>0</v>
      </c>
      <c r="HO168" s="31">
        <v>0</v>
      </c>
      <c r="HP168" s="31">
        <v>0</v>
      </c>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row>
    <row r="169" spans="1:269" x14ac:dyDescent="0.25">
      <c r="A169" s="30" t="s">
        <v>788</v>
      </c>
      <c r="B169" s="31">
        <v>1</v>
      </c>
      <c r="C169" s="31">
        <v>1</v>
      </c>
      <c r="D169" s="31">
        <v>160</v>
      </c>
      <c r="E169" s="31">
        <v>0</v>
      </c>
      <c r="F169" s="31">
        <v>0</v>
      </c>
      <c r="G169" s="31">
        <v>0</v>
      </c>
      <c r="H169" s="31">
        <v>0</v>
      </c>
      <c r="I169" s="31">
        <v>0</v>
      </c>
      <c r="J169" s="31">
        <v>0</v>
      </c>
      <c r="K169" s="31">
        <v>0</v>
      </c>
      <c r="L169" s="31">
        <v>0</v>
      </c>
      <c r="M169" s="31"/>
      <c r="N169" s="31">
        <v>0</v>
      </c>
      <c r="O169" s="31">
        <v>0</v>
      </c>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v>1</v>
      </c>
      <c r="BR169" s="31">
        <v>1</v>
      </c>
      <c r="BS169" s="31">
        <v>160</v>
      </c>
      <c r="BT169" s="31">
        <v>0</v>
      </c>
      <c r="BU169" s="31">
        <v>0</v>
      </c>
      <c r="BV169" s="31">
        <v>0</v>
      </c>
      <c r="BW169" s="31">
        <v>0</v>
      </c>
      <c r="BX169" s="31">
        <v>0</v>
      </c>
      <c r="BY169" s="31">
        <v>0</v>
      </c>
      <c r="BZ169" s="31">
        <v>0</v>
      </c>
      <c r="CA169" s="31">
        <v>0</v>
      </c>
      <c r="CB169" s="31"/>
      <c r="CC169" s="31">
        <v>0</v>
      </c>
      <c r="CD169" s="31">
        <v>0</v>
      </c>
      <c r="CE169" s="31">
        <v>0</v>
      </c>
      <c r="CF169" s="31">
        <v>0</v>
      </c>
      <c r="CG169" s="31">
        <v>0</v>
      </c>
      <c r="CH169" s="31">
        <v>0</v>
      </c>
      <c r="CI169" s="31">
        <v>0</v>
      </c>
      <c r="CJ169" s="31">
        <v>0</v>
      </c>
      <c r="CK169" s="31">
        <v>0</v>
      </c>
      <c r="CL169" s="31">
        <v>0</v>
      </c>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v>1</v>
      </c>
      <c r="EG169" s="31">
        <v>1</v>
      </c>
      <c r="EH169" s="31">
        <v>3</v>
      </c>
      <c r="EI169" s="31">
        <v>0</v>
      </c>
      <c r="EJ169" s="31">
        <v>0</v>
      </c>
      <c r="EK169" s="31">
        <v>0</v>
      </c>
      <c r="EL169" s="31">
        <v>0</v>
      </c>
      <c r="EM169" s="31">
        <v>0</v>
      </c>
      <c r="EN169" s="31">
        <v>0</v>
      </c>
      <c r="EO169" s="31">
        <v>0</v>
      </c>
      <c r="EP169" s="31">
        <v>0</v>
      </c>
      <c r="EQ169" s="31"/>
      <c r="ER169" s="31">
        <v>0</v>
      </c>
      <c r="ES169" s="31">
        <v>0</v>
      </c>
      <c r="ET169" s="31">
        <v>0</v>
      </c>
      <c r="EU169" s="31">
        <v>0</v>
      </c>
      <c r="EV169" s="31">
        <v>0</v>
      </c>
      <c r="EW169" s="31">
        <v>0</v>
      </c>
      <c r="EX169" s="31">
        <v>0</v>
      </c>
      <c r="EY169" s="31">
        <v>0</v>
      </c>
      <c r="EZ169" s="31">
        <v>0</v>
      </c>
      <c r="FA169" s="31">
        <v>0</v>
      </c>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v>3</v>
      </c>
      <c r="GV169" s="31">
        <v>3</v>
      </c>
      <c r="GW169" s="31">
        <v>323</v>
      </c>
      <c r="GX169" s="31">
        <v>0</v>
      </c>
      <c r="GY169" s="31">
        <v>0</v>
      </c>
      <c r="GZ169" s="31">
        <v>0</v>
      </c>
      <c r="HA169" s="31">
        <v>0</v>
      </c>
      <c r="HB169" s="31">
        <v>0</v>
      </c>
      <c r="HC169" s="31">
        <v>0</v>
      </c>
      <c r="HD169" s="31">
        <v>0</v>
      </c>
      <c r="HE169" s="31">
        <v>0</v>
      </c>
      <c r="HF169" s="31"/>
      <c r="HG169" s="31">
        <v>0</v>
      </c>
      <c r="HH169" s="31">
        <v>0</v>
      </c>
      <c r="HI169" s="31">
        <v>0</v>
      </c>
      <c r="HJ169" s="31">
        <v>0</v>
      </c>
      <c r="HK169" s="31">
        <v>0</v>
      </c>
      <c r="HL169" s="31">
        <v>0</v>
      </c>
      <c r="HM169" s="31">
        <v>0</v>
      </c>
      <c r="HN169" s="31">
        <v>0</v>
      </c>
      <c r="HO169" s="31">
        <v>0</v>
      </c>
      <c r="HP169" s="31">
        <v>0</v>
      </c>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row>
    <row r="170" spans="1:269" x14ac:dyDescent="0.25">
      <c r="A170" s="30" t="s">
        <v>789</v>
      </c>
      <c r="B170" s="31">
        <v>1</v>
      </c>
      <c r="C170" s="31">
        <v>1</v>
      </c>
      <c r="D170" s="31">
        <v>80</v>
      </c>
      <c r="E170" s="31">
        <v>2</v>
      </c>
      <c r="F170" s="31">
        <v>0</v>
      </c>
      <c r="G170" s="31">
        <v>1</v>
      </c>
      <c r="H170" s="31">
        <v>0</v>
      </c>
      <c r="I170" s="31">
        <v>0</v>
      </c>
      <c r="J170" s="31">
        <v>0</v>
      </c>
      <c r="K170" s="31">
        <v>1</v>
      </c>
      <c r="L170" s="31">
        <v>0</v>
      </c>
      <c r="M170" s="31"/>
      <c r="N170" s="31">
        <v>0</v>
      </c>
      <c r="O170" s="31">
        <v>0</v>
      </c>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v>1</v>
      </c>
      <c r="BR170" s="31">
        <v>1</v>
      </c>
      <c r="BS170" s="31">
        <v>80</v>
      </c>
      <c r="BT170" s="31">
        <v>2.5</v>
      </c>
      <c r="BU170" s="31">
        <v>0</v>
      </c>
      <c r="BV170" s="31">
        <v>1</v>
      </c>
      <c r="BW170" s="31">
        <v>0</v>
      </c>
      <c r="BX170" s="31">
        <v>0</v>
      </c>
      <c r="BY170" s="31">
        <v>0</v>
      </c>
      <c r="BZ170" s="31">
        <v>1</v>
      </c>
      <c r="CA170" s="31">
        <v>0</v>
      </c>
      <c r="CB170" s="31"/>
      <c r="CC170" s="31">
        <v>1</v>
      </c>
      <c r="CD170" s="31">
        <v>0</v>
      </c>
      <c r="CE170" s="31">
        <v>0</v>
      </c>
      <c r="CF170" s="31">
        <v>0</v>
      </c>
      <c r="CG170" s="31">
        <v>0</v>
      </c>
      <c r="CH170" s="31">
        <v>0</v>
      </c>
      <c r="CI170" s="31">
        <v>0</v>
      </c>
      <c r="CJ170" s="31">
        <v>0</v>
      </c>
      <c r="CK170" s="31">
        <v>0</v>
      </c>
      <c r="CL170" s="31">
        <v>0</v>
      </c>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v>1</v>
      </c>
      <c r="EG170" s="31">
        <v>1</v>
      </c>
      <c r="EH170" s="31">
        <v>46</v>
      </c>
      <c r="EI170" s="31">
        <v>2.5</v>
      </c>
      <c r="EJ170" s="31">
        <v>0</v>
      </c>
      <c r="EK170" s="31">
        <v>1</v>
      </c>
      <c r="EL170" s="31">
        <v>0</v>
      </c>
      <c r="EM170" s="31">
        <v>0</v>
      </c>
      <c r="EN170" s="31">
        <v>0</v>
      </c>
      <c r="EO170" s="31">
        <v>1</v>
      </c>
      <c r="EP170" s="31">
        <v>0</v>
      </c>
      <c r="EQ170" s="31"/>
      <c r="ER170" s="31">
        <v>1</v>
      </c>
      <c r="ES170" s="31">
        <v>0</v>
      </c>
      <c r="ET170" s="31">
        <v>0</v>
      </c>
      <c r="EU170" s="31">
        <v>0</v>
      </c>
      <c r="EV170" s="31">
        <v>0</v>
      </c>
      <c r="EW170" s="31">
        <v>0</v>
      </c>
      <c r="EX170" s="31">
        <v>0</v>
      </c>
      <c r="EY170" s="31">
        <v>0</v>
      </c>
      <c r="EZ170" s="31">
        <v>0</v>
      </c>
      <c r="FA170" s="31">
        <v>0</v>
      </c>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v>3</v>
      </c>
      <c r="GV170" s="31">
        <v>3</v>
      </c>
      <c r="GW170" s="31">
        <v>206</v>
      </c>
      <c r="GX170" s="31">
        <v>7</v>
      </c>
      <c r="GY170" s="31">
        <v>0</v>
      </c>
      <c r="GZ170" s="31">
        <v>3</v>
      </c>
      <c r="HA170" s="31">
        <v>0</v>
      </c>
      <c r="HB170" s="31">
        <v>0</v>
      </c>
      <c r="HC170" s="31">
        <v>0</v>
      </c>
      <c r="HD170" s="31">
        <v>3</v>
      </c>
      <c r="HE170" s="31">
        <v>0</v>
      </c>
      <c r="HF170" s="31"/>
      <c r="HG170" s="31">
        <v>2</v>
      </c>
      <c r="HH170" s="31">
        <v>0</v>
      </c>
      <c r="HI170" s="31">
        <v>0</v>
      </c>
      <c r="HJ170" s="31">
        <v>0</v>
      </c>
      <c r="HK170" s="31">
        <v>0</v>
      </c>
      <c r="HL170" s="31">
        <v>0</v>
      </c>
      <c r="HM170" s="31">
        <v>0</v>
      </c>
      <c r="HN170" s="31">
        <v>0</v>
      </c>
      <c r="HO170" s="31">
        <v>0</v>
      </c>
      <c r="HP170" s="31">
        <v>0</v>
      </c>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row>
    <row r="171" spans="1:269" x14ac:dyDescent="0.25">
      <c r="A171" s="30" t="s">
        <v>791</v>
      </c>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v>1</v>
      </c>
      <c r="EG171" s="31">
        <v>1</v>
      </c>
      <c r="EH171" s="31">
        <v>34</v>
      </c>
      <c r="EI171" s="31">
        <v>1</v>
      </c>
      <c r="EJ171" s="31">
        <v>0</v>
      </c>
      <c r="EK171" s="31">
        <v>0</v>
      </c>
      <c r="EL171" s="31">
        <v>0</v>
      </c>
      <c r="EM171" s="31">
        <v>0</v>
      </c>
      <c r="EN171" s="31">
        <v>1</v>
      </c>
      <c r="EO171" s="31">
        <v>0</v>
      </c>
      <c r="EP171" s="31">
        <v>0</v>
      </c>
      <c r="EQ171" s="31"/>
      <c r="ER171" s="31">
        <v>0</v>
      </c>
      <c r="ES171" s="31">
        <v>0</v>
      </c>
      <c r="ET171" s="31">
        <v>0</v>
      </c>
      <c r="EU171" s="31">
        <v>0</v>
      </c>
      <c r="EV171" s="31">
        <v>0</v>
      </c>
      <c r="EW171" s="31">
        <v>0</v>
      </c>
      <c r="EX171" s="31">
        <v>0</v>
      </c>
      <c r="EY171" s="31">
        <v>0</v>
      </c>
      <c r="EZ171" s="31">
        <v>0</v>
      </c>
      <c r="FA171" s="31">
        <v>0</v>
      </c>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v>1</v>
      </c>
      <c r="GV171" s="31">
        <v>1</v>
      </c>
      <c r="GW171" s="31">
        <v>34</v>
      </c>
      <c r="GX171" s="31">
        <v>1</v>
      </c>
      <c r="GY171" s="31">
        <v>0</v>
      </c>
      <c r="GZ171" s="31">
        <v>0</v>
      </c>
      <c r="HA171" s="31">
        <v>0</v>
      </c>
      <c r="HB171" s="31">
        <v>0</v>
      </c>
      <c r="HC171" s="31">
        <v>1</v>
      </c>
      <c r="HD171" s="31">
        <v>0</v>
      </c>
      <c r="HE171" s="31">
        <v>0</v>
      </c>
      <c r="HF171" s="31"/>
      <c r="HG171" s="31">
        <v>0</v>
      </c>
      <c r="HH171" s="31">
        <v>0</v>
      </c>
      <c r="HI171" s="31">
        <v>0</v>
      </c>
      <c r="HJ171" s="31">
        <v>0</v>
      </c>
      <c r="HK171" s="31">
        <v>0</v>
      </c>
      <c r="HL171" s="31">
        <v>0</v>
      </c>
      <c r="HM171" s="31">
        <v>0</v>
      </c>
      <c r="HN171" s="31">
        <v>0</v>
      </c>
      <c r="HO171" s="31">
        <v>0</v>
      </c>
      <c r="HP171" s="31">
        <v>0</v>
      </c>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row>
    <row r="172" spans="1:269" x14ac:dyDescent="0.25">
      <c r="A172" s="30" t="s">
        <v>792</v>
      </c>
      <c r="B172" s="31">
        <v>1</v>
      </c>
      <c r="C172" s="31">
        <v>1</v>
      </c>
      <c r="D172" s="31">
        <v>3</v>
      </c>
      <c r="E172" s="31">
        <v>0</v>
      </c>
      <c r="F172" s="31">
        <v>0</v>
      </c>
      <c r="G172" s="31">
        <v>0</v>
      </c>
      <c r="H172" s="31">
        <v>0</v>
      </c>
      <c r="I172" s="31">
        <v>0</v>
      </c>
      <c r="J172" s="31">
        <v>0</v>
      </c>
      <c r="K172" s="31">
        <v>0</v>
      </c>
      <c r="L172" s="31">
        <v>0</v>
      </c>
      <c r="M172" s="31"/>
      <c r="N172" s="31">
        <v>0</v>
      </c>
      <c r="O172" s="31">
        <v>0</v>
      </c>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v>1</v>
      </c>
      <c r="BR172" s="31">
        <v>1</v>
      </c>
      <c r="BS172" s="31">
        <v>3</v>
      </c>
      <c r="BT172" s="31">
        <v>0</v>
      </c>
      <c r="BU172" s="31">
        <v>0</v>
      </c>
      <c r="BV172" s="31">
        <v>0</v>
      </c>
      <c r="BW172" s="31">
        <v>0</v>
      </c>
      <c r="BX172" s="31">
        <v>0</v>
      </c>
      <c r="BY172" s="31">
        <v>0</v>
      </c>
      <c r="BZ172" s="31">
        <v>0</v>
      </c>
      <c r="CA172" s="31">
        <v>0</v>
      </c>
      <c r="CB172" s="31"/>
      <c r="CC172" s="31">
        <v>0</v>
      </c>
      <c r="CD172" s="31">
        <v>0</v>
      </c>
      <c r="CE172" s="31">
        <v>0</v>
      </c>
      <c r="CF172" s="31">
        <v>0</v>
      </c>
      <c r="CG172" s="31">
        <v>0</v>
      </c>
      <c r="CH172" s="31">
        <v>0</v>
      </c>
      <c r="CI172" s="31">
        <v>0</v>
      </c>
      <c r="CJ172" s="31">
        <v>0</v>
      </c>
      <c r="CK172" s="31">
        <v>0</v>
      </c>
      <c r="CL172" s="31">
        <v>0</v>
      </c>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v>1</v>
      </c>
      <c r="EG172" s="31">
        <v>1</v>
      </c>
      <c r="EH172" s="31">
        <v>3</v>
      </c>
      <c r="EI172" s="31">
        <v>0</v>
      </c>
      <c r="EJ172" s="31">
        <v>0</v>
      </c>
      <c r="EK172" s="31">
        <v>0</v>
      </c>
      <c r="EL172" s="31">
        <v>0</v>
      </c>
      <c r="EM172" s="31">
        <v>0</v>
      </c>
      <c r="EN172" s="31">
        <v>0</v>
      </c>
      <c r="EO172" s="31">
        <v>0</v>
      </c>
      <c r="EP172" s="31">
        <v>0</v>
      </c>
      <c r="EQ172" s="31"/>
      <c r="ER172" s="31">
        <v>0</v>
      </c>
      <c r="ES172" s="31">
        <v>0</v>
      </c>
      <c r="ET172" s="31">
        <v>0</v>
      </c>
      <c r="EU172" s="31">
        <v>0</v>
      </c>
      <c r="EV172" s="31">
        <v>0</v>
      </c>
      <c r="EW172" s="31">
        <v>0</v>
      </c>
      <c r="EX172" s="31">
        <v>0</v>
      </c>
      <c r="EY172" s="31">
        <v>0</v>
      </c>
      <c r="EZ172" s="31">
        <v>0</v>
      </c>
      <c r="FA172" s="31">
        <v>0</v>
      </c>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v>3</v>
      </c>
      <c r="GV172" s="31">
        <v>3</v>
      </c>
      <c r="GW172" s="31">
        <v>9</v>
      </c>
      <c r="GX172" s="31">
        <v>0</v>
      </c>
      <c r="GY172" s="31">
        <v>0</v>
      </c>
      <c r="GZ172" s="31">
        <v>0</v>
      </c>
      <c r="HA172" s="31">
        <v>0</v>
      </c>
      <c r="HB172" s="31">
        <v>0</v>
      </c>
      <c r="HC172" s="31">
        <v>0</v>
      </c>
      <c r="HD172" s="31">
        <v>0</v>
      </c>
      <c r="HE172" s="31">
        <v>0</v>
      </c>
      <c r="HF172" s="31"/>
      <c r="HG172" s="31">
        <v>0</v>
      </c>
      <c r="HH172" s="31">
        <v>0</v>
      </c>
      <c r="HI172" s="31">
        <v>0</v>
      </c>
      <c r="HJ172" s="31">
        <v>0</v>
      </c>
      <c r="HK172" s="31">
        <v>0</v>
      </c>
      <c r="HL172" s="31">
        <v>0</v>
      </c>
      <c r="HM172" s="31">
        <v>0</v>
      </c>
      <c r="HN172" s="31">
        <v>0</v>
      </c>
      <c r="HO172" s="31">
        <v>0</v>
      </c>
      <c r="HP172" s="31">
        <v>0</v>
      </c>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row>
    <row r="173" spans="1:269" x14ac:dyDescent="0.25">
      <c r="A173" s="30" t="s">
        <v>793</v>
      </c>
      <c r="B173" s="31"/>
      <c r="C173" s="31">
        <v>0</v>
      </c>
      <c r="D173" s="31">
        <v>52</v>
      </c>
      <c r="E173" s="31">
        <v>0</v>
      </c>
      <c r="F173" s="31">
        <v>0</v>
      </c>
      <c r="G173" s="31">
        <v>0</v>
      </c>
      <c r="H173" s="31">
        <v>0</v>
      </c>
      <c r="I173" s="31">
        <v>0</v>
      </c>
      <c r="J173" s="31">
        <v>0</v>
      </c>
      <c r="K173" s="31">
        <v>0</v>
      </c>
      <c r="L173" s="31">
        <v>0</v>
      </c>
      <c r="M173" s="31"/>
      <c r="N173" s="31">
        <v>0</v>
      </c>
      <c r="O173" s="31">
        <v>0</v>
      </c>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v>0</v>
      </c>
      <c r="BS173" s="31">
        <v>52</v>
      </c>
      <c r="BT173" s="31">
        <v>1</v>
      </c>
      <c r="BU173" s="31">
        <v>0</v>
      </c>
      <c r="BV173" s="31">
        <v>0</v>
      </c>
      <c r="BW173" s="31">
        <v>0</v>
      </c>
      <c r="BX173" s="31">
        <v>0</v>
      </c>
      <c r="BY173" s="31">
        <v>0</v>
      </c>
      <c r="BZ173" s="31">
        <v>0</v>
      </c>
      <c r="CA173" s="31">
        <v>0</v>
      </c>
      <c r="CB173" s="31"/>
      <c r="CC173" s="31">
        <v>1</v>
      </c>
      <c r="CD173" s="31">
        <v>0</v>
      </c>
      <c r="CE173" s="31">
        <v>1</v>
      </c>
      <c r="CF173" s="31">
        <v>0</v>
      </c>
      <c r="CG173" s="31">
        <v>0</v>
      </c>
      <c r="CH173" s="31">
        <v>0</v>
      </c>
      <c r="CI173" s="31">
        <v>0</v>
      </c>
      <c r="CJ173" s="31">
        <v>0</v>
      </c>
      <c r="CK173" s="31">
        <v>0</v>
      </c>
      <c r="CL173" s="31">
        <v>0</v>
      </c>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v>0</v>
      </c>
      <c r="EH173" s="31">
        <v>52</v>
      </c>
      <c r="EI173" s="31">
        <v>1</v>
      </c>
      <c r="EJ173" s="31">
        <v>0</v>
      </c>
      <c r="EK173" s="31">
        <v>0</v>
      </c>
      <c r="EL173" s="31">
        <v>0</v>
      </c>
      <c r="EM173" s="31">
        <v>0</v>
      </c>
      <c r="EN173" s="31">
        <v>0</v>
      </c>
      <c r="EO173" s="31">
        <v>0</v>
      </c>
      <c r="EP173" s="31">
        <v>0</v>
      </c>
      <c r="EQ173" s="31"/>
      <c r="ER173" s="31">
        <v>1</v>
      </c>
      <c r="ES173" s="31">
        <v>0</v>
      </c>
      <c r="ET173" s="31">
        <v>1</v>
      </c>
      <c r="EU173" s="31">
        <v>0</v>
      </c>
      <c r="EV173" s="31">
        <v>0</v>
      </c>
      <c r="EW173" s="31">
        <v>0</v>
      </c>
      <c r="EX173" s="31">
        <v>0</v>
      </c>
      <c r="EY173" s="31">
        <v>0</v>
      </c>
      <c r="EZ173" s="31">
        <v>0</v>
      </c>
      <c r="FA173" s="31">
        <v>0</v>
      </c>
      <c r="FB173" s="31">
        <v>0</v>
      </c>
      <c r="FC173" s="31">
        <v>0</v>
      </c>
      <c r="FD173" s="31">
        <v>0</v>
      </c>
      <c r="FE173" s="31">
        <v>0</v>
      </c>
      <c r="FF173" s="31">
        <v>0</v>
      </c>
      <c r="FG173" s="31">
        <v>0</v>
      </c>
      <c r="FH173" s="31">
        <v>3</v>
      </c>
      <c r="FI173" s="31">
        <v>1</v>
      </c>
      <c r="FJ173" s="31"/>
      <c r="FK173" s="31">
        <v>2</v>
      </c>
      <c r="FL173" s="31">
        <v>2</v>
      </c>
      <c r="FM173" s="31">
        <v>1</v>
      </c>
      <c r="FN173" s="31">
        <v>0</v>
      </c>
      <c r="FO173" s="31">
        <v>0</v>
      </c>
      <c r="FP173" s="31">
        <v>0</v>
      </c>
      <c r="FQ173" s="31">
        <v>0</v>
      </c>
      <c r="FR173" s="31">
        <v>0</v>
      </c>
      <c r="FS173" s="31">
        <v>0</v>
      </c>
      <c r="FT173" s="31">
        <v>0</v>
      </c>
      <c r="FU173" s="31">
        <v>2</v>
      </c>
      <c r="FV173" s="31">
        <v>2</v>
      </c>
      <c r="FW173" s="31"/>
      <c r="FX173" s="31">
        <v>1</v>
      </c>
      <c r="FY173" s="31">
        <v>3</v>
      </c>
      <c r="FZ173" s="31">
        <v>1</v>
      </c>
      <c r="GA173" s="31">
        <v>0</v>
      </c>
      <c r="GB173" s="31">
        <v>0</v>
      </c>
      <c r="GC173" s="31">
        <v>3</v>
      </c>
      <c r="GD173" s="31"/>
      <c r="GE173" s="31"/>
      <c r="GF173" s="31"/>
      <c r="GG173" s="31"/>
      <c r="GH173" s="31"/>
      <c r="GI173" s="31"/>
      <c r="GJ173" s="31"/>
      <c r="GK173" s="31"/>
      <c r="GL173" s="31">
        <v>2</v>
      </c>
      <c r="GM173" s="31">
        <v>1</v>
      </c>
      <c r="GN173" s="31"/>
      <c r="GO173" s="31">
        <v>3</v>
      </c>
      <c r="GP173" s="31"/>
      <c r="GQ173" s="31"/>
      <c r="GR173" s="31"/>
      <c r="GS173" s="31">
        <v>3</v>
      </c>
      <c r="GT173" s="31">
        <v>3</v>
      </c>
      <c r="GU173" s="31"/>
      <c r="GV173" s="31">
        <v>0</v>
      </c>
      <c r="GW173" s="31">
        <v>156</v>
      </c>
      <c r="GX173" s="31">
        <v>2</v>
      </c>
      <c r="GY173" s="31">
        <v>0</v>
      </c>
      <c r="GZ173" s="31">
        <v>0</v>
      </c>
      <c r="HA173" s="31">
        <v>0</v>
      </c>
      <c r="HB173" s="31">
        <v>0</v>
      </c>
      <c r="HC173" s="31">
        <v>0</v>
      </c>
      <c r="HD173" s="31">
        <v>0</v>
      </c>
      <c r="HE173" s="31">
        <v>0</v>
      </c>
      <c r="HF173" s="31"/>
      <c r="HG173" s="31">
        <v>2</v>
      </c>
      <c r="HH173" s="31">
        <v>0</v>
      </c>
      <c r="HI173" s="31">
        <v>2</v>
      </c>
      <c r="HJ173" s="31">
        <v>0</v>
      </c>
      <c r="HK173" s="31">
        <v>0</v>
      </c>
      <c r="HL173" s="31">
        <v>0</v>
      </c>
      <c r="HM173" s="31">
        <v>0</v>
      </c>
      <c r="HN173" s="31">
        <v>0</v>
      </c>
      <c r="HO173" s="31">
        <v>0</v>
      </c>
      <c r="HP173" s="31">
        <v>0</v>
      </c>
      <c r="HQ173" s="31">
        <v>0</v>
      </c>
      <c r="HR173" s="31">
        <v>0</v>
      </c>
      <c r="HS173" s="31">
        <v>0</v>
      </c>
      <c r="HT173" s="31">
        <v>0</v>
      </c>
      <c r="HU173" s="31">
        <v>0</v>
      </c>
      <c r="HV173" s="31">
        <v>0</v>
      </c>
      <c r="HW173" s="31">
        <v>3</v>
      </c>
      <c r="HX173" s="31">
        <v>1</v>
      </c>
      <c r="HY173" s="31"/>
      <c r="HZ173" s="31">
        <v>2</v>
      </c>
      <c r="IA173" s="31">
        <v>2</v>
      </c>
      <c r="IB173" s="31">
        <v>1</v>
      </c>
      <c r="IC173" s="31">
        <v>0</v>
      </c>
      <c r="ID173" s="31">
        <v>0</v>
      </c>
      <c r="IE173" s="31">
        <v>0</v>
      </c>
      <c r="IF173" s="31">
        <v>0</v>
      </c>
      <c r="IG173" s="31">
        <v>0</v>
      </c>
      <c r="IH173" s="31">
        <v>0</v>
      </c>
      <c r="II173" s="31">
        <v>0</v>
      </c>
      <c r="IJ173" s="31">
        <v>2</v>
      </c>
      <c r="IK173" s="31">
        <v>2</v>
      </c>
      <c r="IL173" s="31"/>
      <c r="IM173" s="31">
        <v>1</v>
      </c>
      <c r="IN173" s="31">
        <v>3</v>
      </c>
      <c r="IO173" s="31">
        <v>1</v>
      </c>
      <c r="IP173" s="31">
        <v>0</v>
      </c>
      <c r="IQ173" s="31">
        <v>0</v>
      </c>
      <c r="IR173" s="31">
        <v>3</v>
      </c>
      <c r="IS173" s="31"/>
      <c r="IT173" s="31"/>
      <c r="IU173" s="31"/>
      <c r="IV173" s="31"/>
      <c r="IW173" s="31"/>
      <c r="IX173" s="31"/>
      <c r="IY173" s="31"/>
      <c r="IZ173" s="31"/>
      <c r="JA173" s="31">
        <v>2</v>
      </c>
      <c r="JB173" s="31">
        <v>1</v>
      </c>
      <c r="JC173" s="31"/>
      <c r="JD173" s="31">
        <v>3</v>
      </c>
      <c r="JE173" s="31"/>
      <c r="JF173" s="31"/>
      <c r="JG173" s="31"/>
      <c r="JH173" s="31">
        <v>3</v>
      </c>
      <c r="JI173" s="31">
        <v>3</v>
      </c>
    </row>
    <row r="174" spans="1:269" x14ac:dyDescent="0.25">
      <c r="A174" s="30" t="s">
        <v>794</v>
      </c>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v>0</v>
      </c>
      <c r="EH174" s="31">
        <v>37</v>
      </c>
      <c r="EI174" s="31">
        <v>0</v>
      </c>
      <c r="EJ174" s="31">
        <v>0</v>
      </c>
      <c r="EK174" s="31">
        <v>0</v>
      </c>
      <c r="EL174" s="31">
        <v>0</v>
      </c>
      <c r="EM174" s="31">
        <v>0</v>
      </c>
      <c r="EN174" s="31">
        <v>0</v>
      </c>
      <c r="EO174" s="31">
        <v>0</v>
      </c>
      <c r="EP174" s="31">
        <v>0</v>
      </c>
      <c r="EQ174" s="31"/>
      <c r="ER174" s="31">
        <v>0</v>
      </c>
      <c r="ES174" s="31">
        <v>0</v>
      </c>
      <c r="ET174" s="31">
        <v>0</v>
      </c>
      <c r="EU174" s="31">
        <v>0</v>
      </c>
      <c r="EV174" s="31">
        <v>0</v>
      </c>
      <c r="EW174" s="31">
        <v>0</v>
      </c>
      <c r="EX174" s="31">
        <v>0</v>
      </c>
      <c r="EY174" s="31">
        <v>0</v>
      </c>
      <c r="EZ174" s="31">
        <v>0</v>
      </c>
      <c r="FA174" s="31">
        <v>0</v>
      </c>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v>0</v>
      </c>
      <c r="GW174" s="31">
        <v>37</v>
      </c>
      <c r="GX174" s="31">
        <v>0</v>
      </c>
      <c r="GY174" s="31">
        <v>0</v>
      </c>
      <c r="GZ174" s="31">
        <v>0</v>
      </c>
      <c r="HA174" s="31">
        <v>0</v>
      </c>
      <c r="HB174" s="31">
        <v>0</v>
      </c>
      <c r="HC174" s="31">
        <v>0</v>
      </c>
      <c r="HD174" s="31">
        <v>0</v>
      </c>
      <c r="HE174" s="31">
        <v>0</v>
      </c>
      <c r="HF174" s="31"/>
      <c r="HG174" s="31">
        <v>0</v>
      </c>
      <c r="HH174" s="31">
        <v>0</v>
      </c>
      <c r="HI174" s="31">
        <v>0</v>
      </c>
      <c r="HJ174" s="31">
        <v>0</v>
      </c>
      <c r="HK174" s="31">
        <v>0</v>
      </c>
      <c r="HL174" s="31">
        <v>0</v>
      </c>
      <c r="HM174" s="31">
        <v>0</v>
      </c>
      <c r="HN174" s="31">
        <v>0</v>
      </c>
      <c r="HO174" s="31">
        <v>0</v>
      </c>
      <c r="HP174" s="31">
        <v>0</v>
      </c>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row>
    <row r="175" spans="1:269" x14ac:dyDescent="0.25">
      <c r="A175" s="30" t="s">
        <v>795</v>
      </c>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v>0</v>
      </c>
      <c r="EH175" s="31">
        <v>160</v>
      </c>
      <c r="EI175" s="31">
        <v>2.8</v>
      </c>
      <c r="EJ175" s="31">
        <v>0</v>
      </c>
      <c r="EK175" s="31">
        <v>0</v>
      </c>
      <c r="EL175" s="31">
        <v>0</v>
      </c>
      <c r="EM175" s="31">
        <v>0</v>
      </c>
      <c r="EN175" s="31">
        <v>1</v>
      </c>
      <c r="EO175" s="31">
        <v>0</v>
      </c>
      <c r="EP175" s="31">
        <v>0</v>
      </c>
      <c r="EQ175" s="31"/>
      <c r="ER175" s="31">
        <v>1</v>
      </c>
      <c r="ES175" s="31">
        <v>0</v>
      </c>
      <c r="ET175" s="31">
        <v>1</v>
      </c>
      <c r="EU175" s="31">
        <v>0</v>
      </c>
      <c r="EV175" s="31">
        <v>0</v>
      </c>
      <c r="EW175" s="31">
        <v>0</v>
      </c>
      <c r="EX175" s="31">
        <v>1</v>
      </c>
      <c r="EY175" s="31">
        <v>0</v>
      </c>
      <c r="EZ175" s="31">
        <v>0</v>
      </c>
      <c r="FA175" s="31">
        <v>0</v>
      </c>
      <c r="FB175" s="31">
        <v>0</v>
      </c>
      <c r="FC175" s="31">
        <v>0</v>
      </c>
      <c r="FD175" s="31">
        <v>0</v>
      </c>
      <c r="FE175" s="31">
        <v>3</v>
      </c>
      <c r="FF175" s="31">
        <v>1</v>
      </c>
      <c r="FG175" s="31">
        <v>0</v>
      </c>
      <c r="FH175" s="31">
        <v>1</v>
      </c>
      <c r="FI175" s="31">
        <v>3</v>
      </c>
      <c r="FJ175" s="31">
        <v>1</v>
      </c>
      <c r="FK175" s="31"/>
      <c r="FL175" s="31">
        <v>1</v>
      </c>
      <c r="FM175" s="31">
        <v>0</v>
      </c>
      <c r="FN175" s="31">
        <v>0</v>
      </c>
      <c r="FO175" s="31">
        <v>0</v>
      </c>
      <c r="FP175" s="31">
        <v>0</v>
      </c>
      <c r="FQ175" s="31">
        <v>0</v>
      </c>
      <c r="FR175" s="31">
        <v>0</v>
      </c>
      <c r="FS175" s="31">
        <v>1</v>
      </c>
      <c r="FT175" s="31">
        <v>0</v>
      </c>
      <c r="FU175" s="31">
        <v>0</v>
      </c>
      <c r="FV175" s="31">
        <v>4</v>
      </c>
      <c r="FW175" s="31"/>
      <c r="FX175" s="31"/>
      <c r="FY175" s="31">
        <v>3</v>
      </c>
      <c r="FZ175" s="31">
        <v>3</v>
      </c>
      <c r="GA175" s="31">
        <v>1</v>
      </c>
      <c r="GB175" s="31">
        <v>2</v>
      </c>
      <c r="GC175" s="31">
        <v>2</v>
      </c>
      <c r="GD175" s="31">
        <v>0</v>
      </c>
      <c r="GE175" s="31">
        <v>0</v>
      </c>
      <c r="GF175" s="31">
        <v>0</v>
      </c>
      <c r="GG175" s="31">
        <v>1</v>
      </c>
      <c r="GH175" s="31">
        <v>1</v>
      </c>
      <c r="GI175" s="31">
        <v>0</v>
      </c>
      <c r="GJ175" s="31">
        <v>0</v>
      </c>
      <c r="GK175" s="31">
        <v>3</v>
      </c>
      <c r="GL175" s="31"/>
      <c r="GM175" s="31">
        <v>1</v>
      </c>
      <c r="GN175" s="31"/>
      <c r="GO175" s="31">
        <v>4</v>
      </c>
      <c r="GP175" s="31"/>
      <c r="GQ175" s="31">
        <v>2</v>
      </c>
      <c r="GR175" s="31">
        <v>2</v>
      </c>
      <c r="GS175" s="31"/>
      <c r="GT175" s="31">
        <v>4</v>
      </c>
      <c r="GU175" s="31"/>
      <c r="GV175" s="31">
        <v>0</v>
      </c>
      <c r="GW175" s="31">
        <v>160</v>
      </c>
      <c r="GX175" s="31">
        <v>2.8</v>
      </c>
      <c r="GY175" s="31">
        <v>0</v>
      </c>
      <c r="GZ175" s="31">
        <v>0</v>
      </c>
      <c r="HA175" s="31">
        <v>0</v>
      </c>
      <c r="HB175" s="31">
        <v>0</v>
      </c>
      <c r="HC175" s="31">
        <v>1</v>
      </c>
      <c r="HD175" s="31">
        <v>0</v>
      </c>
      <c r="HE175" s="31">
        <v>0</v>
      </c>
      <c r="HF175" s="31"/>
      <c r="HG175" s="31">
        <v>1</v>
      </c>
      <c r="HH175" s="31">
        <v>0</v>
      </c>
      <c r="HI175" s="31">
        <v>1</v>
      </c>
      <c r="HJ175" s="31">
        <v>0</v>
      </c>
      <c r="HK175" s="31">
        <v>0</v>
      </c>
      <c r="HL175" s="31">
        <v>0</v>
      </c>
      <c r="HM175" s="31">
        <v>1</v>
      </c>
      <c r="HN175" s="31">
        <v>0</v>
      </c>
      <c r="HO175" s="31">
        <v>0</v>
      </c>
      <c r="HP175" s="31">
        <v>0</v>
      </c>
      <c r="HQ175" s="31">
        <v>0</v>
      </c>
      <c r="HR175" s="31">
        <v>0</v>
      </c>
      <c r="HS175" s="31">
        <v>0</v>
      </c>
      <c r="HT175" s="31">
        <v>3</v>
      </c>
      <c r="HU175" s="31">
        <v>1</v>
      </c>
      <c r="HV175" s="31">
        <v>0</v>
      </c>
      <c r="HW175" s="31">
        <v>1</v>
      </c>
      <c r="HX175" s="31">
        <v>3</v>
      </c>
      <c r="HY175" s="31">
        <v>1</v>
      </c>
      <c r="HZ175" s="31"/>
      <c r="IA175" s="31">
        <v>1</v>
      </c>
      <c r="IB175" s="31">
        <v>0</v>
      </c>
      <c r="IC175" s="31">
        <v>0</v>
      </c>
      <c r="ID175" s="31">
        <v>0</v>
      </c>
      <c r="IE175" s="31">
        <v>0</v>
      </c>
      <c r="IF175" s="31">
        <v>0</v>
      </c>
      <c r="IG175" s="31">
        <v>0</v>
      </c>
      <c r="IH175" s="31">
        <v>1</v>
      </c>
      <c r="II175" s="31">
        <v>0</v>
      </c>
      <c r="IJ175" s="31">
        <v>0</v>
      </c>
      <c r="IK175" s="31">
        <v>4</v>
      </c>
      <c r="IL175" s="31"/>
      <c r="IM175" s="31"/>
      <c r="IN175" s="31">
        <v>3</v>
      </c>
      <c r="IO175" s="31">
        <v>3</v>
      </c>
      <c r="IP175" s="31">
        <v>1</v>
      </c>
      <c r="IQ175" s="31">
        <v>2</v>
      </c>
      <c r="IR175" s="31">
        <v>2</v>
      </c>
      <c r="IS175" s="31">
        <v>0</v>
      </c>
      <c r="IT175" s="31">
        <v>0</v>
      </c>
      <c r="IU175" s="31">
        <v>0</v>
      </c>
      <c r="IV175" s="31">
        <v>1</v>
      </c>
      <c r="IW175" s="31">
        <v>1</v>
      </c>
      <c r="IX175" s="31">
        <v>0</v>
      </c>
      <c r="IY175" s="31">
        <v>0</v>
      </c>
      <c r="IZ175" s="31">
        <v>3</v>
      </c>
      <c r="JA175" s="31"/>
      <c r="JB175" s="31">
        <v>1</v>
      </c>
      <c r="JC175" s="31"/>
      <c r="JD175" s="31">
        <v>4</v>
      </c>
      <c r="JE175" s="31"/>
      <c r="JF175" s="31">
        <v>2</v>
      </c>
      <c r="JG175" s="31">
        <v>2</v>
      </c>
      <c r="JH175" s="31"/>
      <c r="JI175" s="31">
        <v>4</v>
      </c>
    </row>
    <row r="176" spans="1:269" x14ac:dyDescent="0.25">
      <c r="A176" s="30" t="s">
        <v>796</v>
      </c>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v>1</v>
      </c>
      <c r="BR176" s="31">
        <v>1</v>
      </c>
      <c r="BS176" s="31">
        <v>187</v>
      </c>
      <c r="BT176" s="31">
        <v>3.5</v>
      </c>
      <c r="BU176" s="31">
        <v>1</v>
      </c>
      <c r="BV176" s="31">
        <v>1</v>
      </c>
      <c r="BW176" s="31">
        <v>0</v>
      </c>
      <c r="BX176" s="31">
        <v>0</v>
      </c>
      <c r="BY176" s="31">
        <v>1</v>
      </c>
      <c r="BZ176" s="31">
        <v>0</v>
      </c>
      <c r="CA176" s="31">
        <v>0</v>
      </c>
      <c r="CB176" s="31"/>
      <c r="CC176" s="31">
        <v>0</v>
      </c>
      <c r="CD176" s="31">
        <v>0</v>
      </c>
      <c r="CE176" s="31">
        <v>0</v>
      </c>
      <c r="CF176" s="31">
        <v>0</v>
      </c>
      <c r="CG176" s="31">
        <v>0</v>
      </c>
      <c r="CH176" s="31">
        <v>0</v>
      </c>
      <c r="CI176" s="31">
        <v>0</v>
      </c>
      <c r="CJ176" s="31">
        <v>0</v>
      </c>
      <c r="CK176" s="31">
        <v>0</v>
      </c>
      <c r="CL176" s="31">
        <v>0</v>
      </c>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v>1</v>
      </c>
      <c r="EG176" s="31">
        <v>1</v>
      </c>
      <c r="EH176" s="31">
        <v>185</v>
      </c>
      <c r="EI176" s="31">
        <v>3.5</v>
      </c>
      <c r="EJ176" s="31">
        <v>1</v>
      </c>
      <c r="EK176" s="31">
        <v>1</v>
      </c>
      <c r="EL176" s="31">
        <v>0</v>
      </c>
      <c r="EM176" s="31">
        <v>0</v>
      </c>
      <c r="EN176" s="31">
        <v>1</v>
      </c>
      <c r="EO176" s="31">
        <v>0</v>
      </c>
      <c r="EP176" s="31">
        <v>0</v>
      </c>
      <c r="EQ176" s="31"/>
      <c r="ER176" s="31">
        <v>0</v>
      </c>
      <c r="ES176" s="31">
        <v>0</v>
      </c>
      <c r="ET176" s="31">
        <v>0</v>
      </c>
      <c r="EU176" s="31">
        <v>0</v>
      </c>
      <c r="EV176" s="31">
        <v>0</v>
      </c>
      <c r="EW176" s="31">
        <v>0</v>
      </c>
      <c r="EX176" s="31">
        <v>0</v>
      </c>
      <c r="EY176" s="31">
        <v>0</v>
      </c>
      <c r="EZ176" s="31">
        <v>0</v>
      </c>
      <c r="FA176" s="31">
        <v>0</v>
      </c>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v>2</v>
      </c>
      <c r="GV176" s="31">
        <v>2</v>
      </c>
      <c r="GW176" s="31">
        <v>372</v>
      </c>
      <c r="GX176" s="31">
        <v>7</v>
      </c>
      <c r="GY176" s="31">
        <v>2</v>
      </c>
      <c r="GZ176" s="31">
        <v>2</v>
      </c>
      <c r="HA176" s="31">
        <v>0</v>
      </c>
      <c r="HB176" s="31">
        <v>0</v>
      </c>
      <c r="HC176" s="31">
        <v>2</v>
      </c>
      <c r="HD176" s="31">
        <v>0</v>
      </c>
      <c r="HE176" s="31">
        <v>0</v>
      </c>
      <c r="HF176" s="31"/>
      <c r="HG176" s="31">
        <v>0</v>
      </c>
      <c r="HH176" s="31">
        <v>0</v>
      </c>
      <c r="HI176" s="31">
        <v>0</v>
      </c>
      <c r="HJ176" s="31">
        <v>0</v>
      </c>
      <c r="HK176" s="31">
        <v>0</v>
      </c>
      <c r="HL176" s="31">
        <v>0</v>
      </c>
      <c r="HM176" s="31">
        <v>0</v>
      </c>
      <c r="HN176" s="31">
        <v>0</v>
      </c>
      <c r="HO176" s="31">
        <v>0</v>
      </c>
      <c r="HP176" s="31">
        <v>0</v>
      </c>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row>
    <row r="177" spans="1:269" x14ac:dyDescent="0.25">
      <c r="A177" s="30" t="s">
        <v>797</v>
      </c>
      <c r="B177" s="31">
        <v>1</v>
      </c>
      <c r="C177" s="31">
        <v>1</v>
      </c>
      <c r="D177" s="31">
        <v>50</v>
      </c>
      <c r="E177" s="31">
        <v>0</v>
      </c>
      <c r="F177" s="31">
        <v>0</v>
      </c>
      <c r="G177" s="31">
        <v>0</v>
      </c>
      <c r="H177" s="31">
        <v>0</v>
      </c>
      <c r="I177" s="31">
        <v>0</v>
      </c>
      <c r="J177" s="31">
        <v>0</v>
      </c>
      <c r="K177" s="31">
        <v>0</v>
      </c>
      <c r="L177" s="31">
        <v>0</v>
      </c>
      <c r="M177" s="31"/>
      <c r="N177" s="31">
        <v>0</v>
      </c>
      <c r="O177" s="31">
        <v>0</v>
      </c>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v>1</v>
      </c>
      <c r="BR177" s="31">
        <v>1</v>
      </c>
      <c r="BS177" s="31">
        <v>50</v>
      </c>
      <c r="BT177" s="31">
        <v>0</v>
      </c>
      <c r="BU177" s="31">
        <v>0</v>
      </c>
      <c r="BV177" s="31">
        <v>0</v>
      </c>
      <c r="BW177" s="31">
        <v>0</v>
      </c>
      <c r="BX177" s="31">
        <v>0</v>
      </c>
      <c r="BY177" s="31">
        <v>0</v>
      </c>
      <c r="BZ177" s="31">
        <v>0</v>
      </c>
      <c r="CA177" s="31">
        <v>0</v>
      </c>
      <c r="CB177" s="31"/>
      <c r="CC177" s="31">
        <v>0</v>
      </c>
      <c r="CD177" s="31">
        <v>0</v>
      </c>
      <c r="CE177" s="31">
        <v>0</v>
      </c>
      <c r="CF177" s="31">
        <v>0</v>
      </c>
      <c r="CG177" s="31">
        <v>0</v>
      </c>
      <c r="CH177" s="31">
        <v>0</v>
      </c>
      <c r="CI177" s="31">
        <v>0</v>
      </c>
      <c r="CJ177" s="31">
        <v>0</v>
      </c>
      <c r="CK177" s="31">
        <v>0</v>
      </c>
      <c r="CL177" s="31">
        <v>0</v>
      </c>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v>1</v>
      </c>
      <c r="EG177" s="31">
        <v>1</v>
      </c>
      <c r="EH177" s="31">
        <v>50</v>
      </c>
      <c r="EI177" s="31">
        <v>0</v>
      </c>
      <c r="EJ177" s="31">
        <v>0</v>
      </c>
      <c r="EK177" s="31">
        <v>0</v>
      </c>
      <c r="EL177" s="31">
        <v>0</v>
      </c>
      <c r="EM177" s="31">
        <v>0</v>
      </c>
      <c r="EN177" s="31">
        <v>0</v>
      </c>
      <c r="EO177" s="31">
        <v>0</v>
      </c>
      <c r="EP177" s="31">
        <v>0</v>
      </c>
      <c r="EQ177" s="31"/>
      <c r="ER177" s="31">
        <v>0</v>
      </c>
      <c r="ES177" s="31">
        <v>0</v>
      </c>
      <c r="ET177" s="31">
        <v>0</v>
      </c>
      <c r="EU177" s="31">
        <v>0</v>
      </c>
      <c r="EV177" s="31">
        <v>0</v>
      </c>
      <c r="EW177" s="31">
        <v>0</v>
      </c>
      <c r="EX177" s="31">
        <v>0</v>
      </c>
      <c r="EY177" s="31">
        <v>0</v>
      </c>
      <c r="EZ177" s="31">
        <v>0</v>
      </c>
      <c r="FA177" s="31">
        <v>0</v>
      </c>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v>3</v>
      </c>
      <c r="GV177" s="31">
        <v>3</v>
      </c>
      <c r="GW177" s="31">
        <v>150</v>
      </c>
      <c r="GX177" s="31">
        <v>0</v>
      </c>
      <c r="GY177" s="31">
        <v>0</v>
      </c>
      <c r="GZ177" s="31">
        <v>0</v>
      </c>
      <c r="HA177" s="31">
        <v>0</v>
      </c>
      <c r="HB177" s="31">
        <v>0</v>
      </c>
      <c r="HC177" s="31">
        <v>0</v>
      </c>
      <c r="HD177" s="31">
        <v>0</v>
      </c>
      <c r="HE177" s="31">
        <v>0</v>
      </c>
      <c r="HF177" s="31"/>
      <c r="HG177" s="31">
        <v>0</v>
      </c>
      <c r="HH177" s="31">
        <v>0</v>
      </c>
      <c r="HI177" s="31">
        <v>0</v>
      </c>
      <c r="HJ177" s="31">
        <v>0</v>
      </c>
      <c r="HK177" s="31">
        <v>0</v>
      </c>
      <c r="HL177" s="31">
        <v>0</v>
      </c>
      <c r="HM177" s="31">
        <v>0</v>
      </c>
      <c r="HN177" s="31">
        <v>0</v>
      </c>
      <c r="HO177" s="31">
        <v>0</v>
      </c>
      <c r="HP177" s="31">
        <v>0</v>
      </c>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row>
    <row r="178" spans="1:269" x14ac:dyDescent="0.25">
      <c r="A178" s="30" t="s">
        <v>798</v>
      </c>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v>0</v>
      </c>
      <c r="EH178" s="31">
        <v>571</v>
      </c>
      <c r="EI178" s="31">
        <v>4.5</v>
      </c>
      <c r="EJ178" s="31">
        <v>0</v>
      </c>
      <c r="EK178" s="31">
        <v>0</v>
      </c>
      <c r="EL178" s="31">
        <v>0</v>
      </c>
      <c r="EM178" s="31">
        <v>0</v>
      </c>
      <c r="EN178" s="31">
        <v>1</v>
      </c>
      <c r="EO178" s="31">
        <v>0</v>
      </c>
      <c r="EP178" s="31">
        <v>0</v>
      </c>
      <c r="EQ178" s="31"/>
      <c r="ER178" s="31">
        <v>1</v>
      </c>
      <c r="ES178" s="31">
        <v>0</v>
      </c>
      <c r="ET178" s="31">
        <v>1</v>
      </c>
      <c r="EU178" s="31">
        <v>0</v>
      </c>
      <c r="EV178" s="31">
        <v>0</v>
      </c>
      <c r="EW178" s="31">
        <v>1</v>
      </c>
      <c r="EX178" s="31">
        <v>1</v>
      </c>
      <c r="EY178" s="31">
        <v>1</v>
      </c>
      <c r="EZ178" s="31">
        <v>0</v>
      </c>
      <c r="FA178" s="31">
        <v>0</v>
      </c>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v>0</v>
      </c>
      <c r="GW178" s="31">
        <v>571</v>
      </c>
      <c r="GX178" s="31">
        <v>4.5</v>
      </c>
      <c r="GY178" s="31">
        <v>0</v>
      </c>
      <c r="GZ178" s="31">
        <v>0</v>
      </c>
      <c r="HA178" s="31">
        <v>0</v>
      </c>
      <c r="HB178" s="31">
        <v>0</v>
      </c>
      <c r="HC178" s="31">
        <v>1</v>
      </c>
      <c r="HD178" s="31">
        <v>0</v>
      </c>
      <c r="HE178" s="31">
        <v>0</v>
      </c>
      <c r="HF178" s="31"/>
      <c r="HG178" s="31">
        <v>1</v>
      </c>
      <c r="HH178" s="31">
        <v>0</v>
      </c>
      <c r="HI178" s="31">
        <v>1</v>
      </c>
      <c r="HJ178" s="31">
        <v>0</v>
      </c>
      <c r="HK178" s="31">
        <v>0</v>
      </c>
      <c r="HL178" s="31">
        <v>1</v>
      </c>
      <c r="HM178" s="31">
        <v>1</v>
      </c>
      <c r="HN178" s="31">
        <v>1</v>
      </c>
      <c r="HO178" s="31">
        <v>0</v>
      </c>
      <c r="HP178" s="31">
        <v>0</v>
      </c>
      <c r="HQ178" s="31"/>
      <c r="HR178" s="31"/>
      <c r="HS178" s="31"/>
      <c r="HT178" s="31"/>
      <c r="HU178" s="31"/>
      <c r="HV178" s="31"/>
      <c r="HW178" s="31"/>
      <c r="HX178" s="31"/>
      <c r="HY178" s="31"/>
      <c r="HZ178" s="31"/>
      <c r="IA178" s="31"/>
      <c r="IB178" s="31"/>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c r="JC178" s="31"/>
      <c r="JD178" s="31"/>
      <c r="JE178" s="31"/>
      <c r="JF178" s="31"/>
      <c r="JG178" s="31"/>
      <c r="JH178" s="31"/>
      <c r="JI178" s="31"/>
    </row>
    <row r="179" spans="1:269" x14ac:dyDescent="0.25">
      <c r="A179" s="30" t="s">
        <v>799</v>
      </c>
      <c r="B179" s="31">
        <v>1</v>
      </c>
      <c r="C179" s="31">
        <v>1</v>
      </c>
      <c r="D179" s="31">
        <v>777</v>
      </c>
      <c r="E179" s="31">
        <v>4.2</v>
      </c>
      <c r="F179" s="31">
        <v>1</v>
      </c>
      <c r="G179" s="31">
        <v>0</v>
      </c>
      <c r="H179" s="31">
        <v>1</v>
      </c>
      <c r="I179" s="31">
        <v>0</v>
      </c>
      <c r="J179" s="31">
        <v>1</v>
      </c>
      <c r="K179" s="31">
        <v>0</v>
      </c>
      <c r="L179" s="31">
        <v>0</v>
      </c>
      <c r="M179" s="31">
        <v>1</v>
      </c>
      <c r="N179" s="31">
        <v>1</v>
      </c>
      <c r="O179" s="31">
        <v>0</v>
      </c>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v>1</v>
      </c>
      <c r="BR179" s="31">
        <v>1</v>
      </c>
      <c r="BS179" s="31">
        <v>777</v>
      </c>
      <c r="BT179" s="31">
        <v>10.199999999999999</v>
      </c>
      <c r="BU179" s="31">
        <v>1</v>
      </c>
      <c r="BV179" s="31">
        <v>0</v>
      </c>
      <c r="BW179" s="31">
        <v>1</v>
      </c>
      <c r="BX179" s="31">
        <v>0</v>
      </c>
      <c r="BY179" s="31">
        <v>1</v>
      </c>
      <c r="BZ179" s="31">
        <v>1</v>
      </c>
      <c r="CA179" s="31">
        <v>0</v>
      </c>
      <c r="CB179" s="31">
        <v>1</v>
      </c>
      <c r="CC179" s="31">
        <v>1</v>
      </c>
      <c r="CD179" s="31">
        <v>1</v>
      </c>
      <c r="CE179" s="31">
        <v>1</v>
      </c>
      <c r="CF179" s="31">
        <v>1</v>
      </c>
      <c r="CG179" s="31">
        <v>0</v>
      </c>
      <c r="CH179" s="31">
        <v>1</v>
      </c>
      <c r="CI179" s="31">
        <v>1</v>
      </c>
      <c r="CJ179" s="31">
        <v>1</v>
      </c>
      <c r="CK179" s="31">
        <v>0</v>
      </c>
      <c r="CL179" s="31">
        <v>0</v>
      </c>
      <c r="CM179" s="31">
        <v>2</v>
      </c>
      <c r="CN179" s="31">
        <v>2</v>
      </c>
      <c r="CO179" s="31">
        <v>0</v>
      </c>
      <c r="CP179" s="31">
        <v>5</v>
      </c>
      <c r="CQ179" s="31">
        <v>1</v>
      </c>
      <c r="CR179" s="31">
        <v>0</v>
      </c>
      <c r="CS179" s="31">
        <v>7</v>
      </c>
      <c r="CT179" s="31">
        <v>11</v>
      </c>
      <c r="CU179" s="31"/>
      <c r="CV179" s="31">
        <v>2</v>
      </c>
      <c r="CW179" s="31">
        <v>2</v>
      </c>
      <c r="CX179" s="31">
        <v>0</v>
      </c>
      <c r="CY179" s="31">
        <v>0</v>
      </c>
      <c r="CZ179" s="31">
        <v>0</v>
      </c>
      <c r="DA179" s="31">
        <v>0</v>
      </c>
      <c r="DB179" s="31">
        <v>1</v>
      </c>
      <c r="DC179" s="31">
        <v>0</v>
      </c>
      <c r="DD179" s="31">
        <v>1</v>
      </c>
      <c r="DE179" s="31">
        <v>0</v>
      </c>
      <c r="DF179" s="31">
        <v>1</v>
      </c>
      <c r="DG179" s="31">
        <v>13</v>
      </c>
      <c r="DH179" s="31"/>
      <c r="DI179" s="31"/>
      <c r="DJ179" s="31">
        <v>12</v>
      </c>
      <c r="DK179" s="31">
        <v>5</v>
      </c>
      <c r="DL179" s="31">
        <v>0</v>
      </c>
      <c r="DM179" s="31">
        <v>2</v>
      </c>
      <c r="DN179" s="31">
        <v>3</v>
      </c>
      <c r="DO179" s="31">
        <v>0</v>
      </c>
      <c r="DP179" s="31">
        <v>0</v>
      </c>
      <c r="DQ179" s="31">
        <v>0</v>
      </c>
      <c r="DR179" s="31">
        <v>0</v>
      </c>
      <c r="DS179" s="31">
        <v>1</v>
      </c>
      <c r="DT179" s="31">
        <v>0</v>
      </c>
      <c r="DU179" s="31">
        <v>1</v>
      </c>
      <c r="DV179" s="31">
        <v>3</v>
      </c>
      <c r="DW179" s="31">
        <v>3</v>
      </c>
      <c r="DX179" s="31">
        <v>7</v>
      </c>
      <c r="DY179" s="31">
        <v>4</v>
      </c>
      <c r="DZ179" s="31">
        <v>9</v>
      </c>
      <c r="EA179" s="31"/>
      <c r="EB179" s="31"/>
      <c r="EC179" s="31"/>
      <c r="ED179" s="31">
        <v>11</v>
      </c>
      <c r="EE179" s="31">
        <v>13</v>
      </c>
      <c r="EF179" s="31">
        <v>1</v>
      </c>
      <c r="EG179" s="31">
        <v>1</v>
      </c>
      <c r="EH179" s="31">
        <v>777</v>
      </c>
      <c r="EI179" s="31">
        <v>10.199999999999999</v>
      </c>
      <c r="EJ179" s="31">
        <v>1</v>
      </c>
      <c r="EK179" s="31">
        <v>0</v>
      </c>
      <c r="EL179" s="31">
        <v>1</v>
      </c>
      <c r="EM179" s="31">
        <v>0</v>
      </c>
      <c r="EN179" s="31">
        <v>1</v>
      </c>
      <c r="EO179" s="31">
        <v>1</v>
      </c>
      <c r="EP179" s="31">
        <v>0</v>
      </c>
      <c r="EQ179" s="31">
        <v>1</v>
      </c>
      <c r="ER179" s="31">
        <v>1</v>
      </c>
      <c r="ES179" s="31">
        <v>1</v>
      </c>
      <c r="ET179" s="31">
        <v>1</v>
      </c>
      <c r="EU179" s="31">
        <v>1</v>
      </c>
      <c r="EV179" s="31">
        <v>0</v>
      </c>
      <c r="EW179" s="31">
        <v>1</v>
      </c>
      <c r="EX179" s="31">
        <v>1</v>
      </c>
      <c r="EY179" s="31">
        <v>1</v>
      </c>
      <c r="EZ179" s="31">
        <v>0</v>
      </c>
      <c r="FA179" s="31">
        <v>0</v>
      </c>
      <c r="FB179" s="31">
        <v>0</v>
      </c>
      <c r="FC179" s="31">
        <v>0</v>
      </c>
      <c r="FD179" s="31">
        <v>0</v>
      </c>
      <c r="FE179" s="31">
        <v>0</v>
      </c>
      <c r="FF179" s="31">
        <v>0</v>
      </c>
      <c r="FG179" s="31">
        <v>1</v>
      </c>
      <c r="FH179" s="31">
        <v>6</v>
      </c>
      <c r="FI179" s="31">
        <v>6</v>
      </c>
      <c r="FJ179" s="31"/>
      <c r="FK179" s="31">
        <v>1</v>
      </c>
      <c r="FL179" s="31">
        <v>1</v>
      </c>
      <c r="FM179" s="31">
        <v>0</v>
      </c>
      <c r="FN179" s="31">
        <v>0</v>
      </c>
      <c r="FO179" s="31">
        <v>0</v>
      </c>
      <c r="FP179" s="31">
        <v>0</v>
      </c>
      <c r="FQ179" s="31">
        <v>0</v>
      </c>
      <c r="FR179" s="31">
        <v>0</v>
      </c>
      <c r="FS179" s="31">
        <v>0</v>
      </c>
      <c r="FT179" s="31">
        <v>0</v>
      </c>
      <c r="FU179" s="31">
        <v>0</v>
      </c>
      <c r="FV179" s="31">
        <v>7</v>
      </c>
      <c r="FW179" s="31"/>
      <c r="FX179" s="31"/>
      <c r="FY179" s="31">
        <v>7</v>
      </c>
      <c r="FZ179" s="31">
        <v>3</v>
      </c>
      <c r="GA179" s="31">
        <v>0</v>
      </c>
      <c r="GB179" s="31">
        <v>0</v>
      </c>
      <c r="GC179" s="31">
        <v>7</v>
      </c>
      <c r="GD179" s="31"/>
      <c r="GE179" s="31"/>
      <c r="GF179" s="31"/>
      <c r="GG179" s="31"/>
      <c r="GH179" s="31"/>
      <c r="GI179" s="31"/>
      <c r="GJ179" s="31"/>
      <c r="GK179" s="31">
        <v>2</v>
      </c>
      <c r="GL179" s="31">
        <v>3</v>
      </c>
      <c r="GM179" s="31">
        <v>2</v>
      </c>
      <c r="GN179" s="31">
        <v>1</v>
      </c>
      <c r="GO179" s="31">
        <v>6</v>
      </c>
      <c r="GP179" s="31"/>
      <c r="GQ179" s="31">
        <v>1</v>
      </c>
      <c r="GR179" s="31"/>
      <c r="GS179" s="31">
        <v>5</v>
      </c>
      <c r="GT179" s="31">
        <v>7</v>
      </c>
      <c r="GU179" s="31">
        <v>3</v>
      </c>
      <c r="GV179" s="31">
        <v>3</v>
      </c>
      <c r="GW179" s="31">
        <v>2331</v>
      </c>
      <c r="GX179" s="31">
        <v>24.599999999999998</v>
      </c>
      <c r="GY179" s="31">
        <v>3</v>
      </c>
      <c r="GZ179" s="31">
        <v>0</v>
      </c>
      <c r="HA179" s="31">
        <v>3</v>
      </c>
      <c r="HB179" s="31">
        <v>0</v>
      </c>
      <c r="HC179" s="31">
        <v>3</v>
      </c>
      <c r="HD179" s="31">
        <v>2</v>
      </c>
      <c r="HE179" s="31">
        <v>0</v>
      </c>
      <c r="HF179" s="31">
        <v>3</v>
      </c>
      <c r="HG179" s="31">
        <v>3</v>
      </c>
      <c r="HH179" s="31">
        <v>2</v>
      </c>
      <c r="HI179" s="31">
        <v>2</v>
      </c>
      <c r="HJ179" s="31">
        <v>2</v>
      </c>
      <c r="HK179" s="31">
        <v>0</v>
      </c>
      <c r="HL179" s="31">
        <v>2</v>
      </c>
      <c r="HM179" s="31">
        <v>2</v>
      </c>
      <c r="HN179" s="31">
        <v>2</v>
      </c>
      <c r="HO179" s="31">
        <v>0</v>
      </c>
      <c r="HP179" s="31">
        <v>0</v>
      </c>
      <c r="HQ179" s="31">
        <v>2</v>
      </c>
      <c r="HR179" s="31">
        <v>2</v>
      </c>
      <c r="HS179" s="31">
        <v>0</v>
      </c>
      <c r="HT179" s="31">
        <v>5</v>
      </c>
      <c r="HU179" s="31">
        <v>1</v>
      </c>
      <c r="HV179" s="31">
        <v>1</v>
      </c>
      <c r="HW179" s="31">
        <v>13</v>
      </c>
      <c r="HX179" s="31">
        <v>17</v>
      </c>
      <c r="HY179" s="31"/>
      <c r="HZ179" s="31">
        <v>3</v>
      </c>
      <c r="IA179" s="31">
        <v>3</v>
      </c>
      <c r="IB179" s="31">
        <v>0</v>
      </c>
      <c r="IC179" s="31">
        <v>0</v>
      </c>
      <c r="ID179" s="31">
        <v>0</v>
      </c>
      <c r="IE179" s="31">
        <v>0</v>
      </c>
      <c r="IF179" s="31">
        <v>1</v>
      </c>
      <c r="IG179" s="31">
        <v>0</v>
      </c>
      <c r="IH179" s="31">
        <v>1</v>
      </c>
      <c r="II179" s="31">
        <v>0</v>
      </c>
      <c r="IJ179" s="31">
        <v>1</v>
      </c>
      <c r="IK179" s="31">
        <v>20</v>
      </c>
      <c r="IL179" s="31"/>
      <c r="IM179" s="31"/>
      <c r="IN179" s="31">
        <v>19</v>
      </c>
      <c r="IO179" s="31">
        <v>8</v>
      </c>
      <c r="IP179" s="31">
        <v>0</v>
      </c>
      <c r="IQ179" s="31">
        <v>2</v>
      </c>
      <c r="IR179" s="31">
        <v>10</v>
      </c>
      <c r="IS179" s="31">
        <v>0</v>
      </c>
      <c r="IT179" s="31">
        <v>0</v>
      </c>
      <c r="IU179" s="31">
        <v>0</v>
      </c>
      <c r="IV179" s="31">
        <v>0</v>
      </c>
      <c r="IW179" s="31">
        <v>1</v>
      </c>
      <c r="IX179" s="31">
        <v>0</v>
      </c>
      <c r="IY179" s="31">
        <v>1</v>
      </c>
      <c r="IZ179" s="31">
        <v>5</v>
      </c>
      <c r="JA179" s="31">
        <v>6</v>
      </c>
      <c r="JB179" s="31">
        <v>9</v>
      </c>
      <c r="JC179" s="31">
        <v>5</v>
      </c>
      <c r="JD179" s="31">
        <v>15</v>
      </c>
      <c r="JE179" s="31"/>
      <c r="JF179" s="31">
        <v>1</v>
      </c>
      <c r="JG179" s="31"/>
      <c r="JH179" s="31">
        <v>16</v>
      </c>
      <c r="JI179" s="31">
        <v>20</v>
      </c>
    </row>
    <row r="180" spans="1:269" x14ac:dyDescent="0.25">
      <c r="A180" s="30" t="s">
        <v>800</v>
      </c>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v>1</v>
      </c>
      <c r="BR180" s="31">
        <v>1</v>
      </c>
      <c r="BS180" s="31">
        <v>30</v>
      </c>
      <c r="BT180" s="31">
        <v>12</v>
      </c>
      <c r="BU180" s="31">
        <v>1</v>
      </c>
      <c r="BV180" s="31">
        <v>1</v>
      </c>
      <c r="BW180" s="31">
        <v>1</v>
      </c>
      <c r="BX180" s="31">
        <v>1</v>
      </c>
      <c r="BY180" s="31">
        <v>0</v>
      </c>
      <c r="BZ180" s="31">
        <v>0</v>
      </c>
      <c r="CA180" s="31">
        <v>0</v>
      </c>
      <c r="CB180" s="31"/>
      <c r="CC180" s="31">
        <v>1</v>
      </c>
      <c r="CD180" s="31">
        <v>1</v>
      </c>
      <c r="CE180" s="31">
        <v>1</v>
      </c>
      <c r="CF180" s="31">
        <v>1</v>
      </c>
      <c r="CG180" s="31">
        <v>0</v>
      </c>
      <c r="CH180" s="31">
        <v>1</v>
      </c>
      <c r="CI180" s="31">
        <v>0</v>
      </c>
      <c r="CJ180" s="31">
        <v>0</v>
      </c>
      <c r="CK180" s="31">
        <v>0</v>
      </c>
      <c r="CL180" s="31">
        <v>0</v>
      </c>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v>1</v>
      </c>
      <c r="EG180" s="31">
        <v>1</v>
      </c>
      <c r="EH180" s="31">
        <v>10</v>
      </c>
      <c r="EI180" s="31">
        <v>12</v>
      </c>
      <c r="EJ180" s="31">
        <v>1</v>
      </c>
      <c r="EK180" s="31">
        <v>1</v>
      </c>
      <c r="EL180" s="31">
        <v>1</v>
      </c>
      <c r="EM180" s="31">
        <v>1</v>
      </c>
      <c r="EN180" s="31">
        <v>0</v>
      </c>
      <c r="EO180" s="31">
        <v>0</v>
      </c>
      <c r="EP180" s="31">
        <v>0</v>
      </c>
      <c r="EQ180" s="31"/>
      <c r="ER180" s="31">
        <v>1</v>
      </c>
      <c r="ES180" s="31">
        <v>1</v>
      </c>
      <c r="ET180" s="31">
        <v>1</v>
      </c>
      <c r="EU180" s="31">
        <v>1</v>
      </c>
      <c r="EV180" s="31">
        <v>0</v>
      </c>
      <c r="EW180" s="31">
        <v>1</v>
      </c>
      <c r="EX180" s="31">
        <v>0</v>
      </c>
      <c r="EY180" s="31">
        <v>0</v>
      </c>
      <c r="EZ180" s="31">
        <v>0</v>
      </c>
      <c r="FA180" s="31">
        <v>0</v>
      </c>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v>2</v>
      </c>
      <c r="GV180" s="31">
        <v>2</v>
      </c>
      <c r="GW180" s="31">
        <v>40</v>
      </c>
      <c r="GX180" s="31">
        <v>24</v>
      </c>
      <c r="GY180" s="31">
        <v>2</v>
      </c>
      <c r="GZ180" s="31">
        <v>2</v>
      </c>
      <c r="HA180" s="31">
        <v>2</v>
      </c>
      <c r="HB180" s="31">
        <v>2</v>
      </c>
      <c r="HC180" s="31">
        <v>0</v>
      </c>
      <c r="HD180" s="31">
        <v>0</v>
      </c>
      <c r="HE180" s="31">
        <v>0</v>
      </c>
      <c r="HF180" s="31"/>
      <c r="HG180" s="31">
        <v>2</v>
      </c>
      <c r="HH180" s="31">
        <v>2</v>
      </c>
      <c r="HI180" s="31">
        <v>2</v>
      </c>
      <c r="HJ180" s="31">
        <v>2</v>
      </c>
      <c r="HK180" s="31">
        <v>0</v>
      </c>
      <c r="HL180" s="31">
        <v>2</v>
      </c>
      <c r="HM180" s="31">
        <v>0</v>
      </c>
      <c r="HN180" s="31">
        <v>0</v>
      </c>
      <c r="HO180" s="31">
        <v>0</v>
      </c>
      <c r="HP180" s="31">
        <v>0</v>
      </c>
      <c r="HQ180" s="31"/>
      <c r="HR180" s="31"/>
      <c r="HS180" s="31"/>
      <c r="HT180" s="31"/>
      <c r="HU180" s="31"/>
      <c r="HV180" s="31"/>
      <c r="HW180" s="31"/>
      <c r="HX180" s="31"/>
      <c r="HY180" s="31"/>
      <c r="HZ180" s="31"/>
      <c r="IA180" s="31"/>
      <c r="IB180" s="31"/>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c r="JC180" s="31"/>
      <c r="JD180" s="31"/>
      <c r="JE180" s="31"/>
      <c r="JF180" s="31"/>
      <c r="JG180" s="31"/>
      <c r="JH180" s="31"/>
      <c r="JI180" s="31"/>
    </row>
    <row r="181" spans="1:269" x14ac:dyDescent="0.25">
      <c r="A181" s="30" t="s">
        <v>801</v>
      </c>
      <c r="B181" s="31"/>
      <c r="C181" s="31">
        <v>0</v>
      </c>
      <c r="D181" s="31">
        <v>164</v>
      </c>
      <c r="E181" s="31">
        <v>1</v>
      </c>
      <c r="F181" s="31">
        <v>0</v>
      </c>
      <c r="G181" s="31">
        <v>0</v>
      </c>
      <c r="H181" s="31">
        <v>0</v>
      </c>
      <c r="I181" s="31">
        <v>0</v>
      </c>
      <c r="J181" s="31">
        <v>1</v>
      </c>
      <c r="K181" s="31">
        <v>0</v>
      </c>
      <c r="L181" s="31">
        <v>0</v>
      </c>
      <c r="M181" s="31"/>
      <c r="N181" s="31">
        <v>0</v>
      </c>
      <c r="O181" s="31">
        <v>0</v>
      </c>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v>0</v>
      </c>
      <c r="BS181" s="31">
        <v>164</v>
      </c>
      <c r="BT181" s="31">
        <v>3.5</v>
      </c>
      <c r="BU181" s="31">
        <v>0</v>
      </c>
      <c r="BV181" s="31">
        <v>0</v>
      </c>
      <c r="BW181" s="31">
        <v>0</v>
      </c>
      <c r="BX181" s="31">
        <v>0</v>
      </c>
      <c r="BY181" s="31">
        <v>1</v>
      </c>
      <c r="BZ181" s="31">
        <v>1</v>
      </c>
      <c r="CA181" s="31">
        <v>0</v>
      </c>
      <c r="CB181" s="31"/>
      <c r="CC181" s="31">
        <v>1</v>
      </c>
      <c r="CD181" s="31">
        <v>0</v>
      </c>
      <c r="CE181" s="31">
        <v>1</v>
      </c>
      <c r="CF181" s="31">
        <v>0</v>
      </c>
      <c r="CG181" s="31">
        <v>0</v>
      </c>
      <c r="CH181" s="31">
        <v>0</v>
      </c>
      <c r="CI181" s="31">
        <v>1</v>
      </c>
      <c r="CJ181" s="31">
        <v>1</v>
      </c>
      <c r="CK181" s="31">
        <v>0</v>
      </c>
      <c r="CL181" s="31">
        <v>0</v>
      </c>
      <c r="CM181" s="31">
        <v>0</v>
      </c>
      <c r="CN181" s="31">
        <v>0</v>
      </c>
      <c r="CO181" s="31">
        <v>0</v>
      </c>
      <c r="CP181" s="31">
        <v>0</v>
      </c>
      <c r="CQ181" s="31">
        <v>0</v>
      </c>
      <c r="CR181" s="31">
        <v>0</v>
      </c>
      <c r="CS181" s="31">
        <v>7</v>
      </c>
      <c r="CT181" s="31">
        <v>7</v>
      </c>
      <c r="CU181" s="31"/>
      <c r="CV181" s="31"/>
      <c r="CW181" s="31"/>
      <c r="CX181" s="31"/>
      <c r="CY181" s="31"/>
      <c r="CZ181" s="31"/>
      <c r="DA181" s="31"/>
      <c r="DB181" s="31"/>
      <c r="DC181" s="31"/>
      <c r="DD181" s="31"/>
      <c r="DE181" s="31"/>
      <c r="DF181" s="31"/>
      <c r="DG181" s="31">
        <v>7</v>
      </c>
      <c r="DH181" s="31"/>
      <c r="DI181" s="31"/>
      <c r="DJ181" s="31">
        <v>7</v>
      </c>
      <c r="DK181" s="31">
        <v>4</v>
      </c>
      <c r="DL181" s="31">
        <v>0</v>
      </c>
      <c r="DM181" s="31">
        <v>0</v>
      </c>
      <c r="DN181" s="31">
        <v>0</v>
      </c>
      <c r="DO181" s="31"/>
      <c r="DP181" s="31"/>
      <c r="DQ181" s="31"/>
      <c r="DR181" s="31"/>
      <c r="DS181" s="31"/>
      <c r="DT181" s="31"/>
      <c r="DU181" s="31"/>
      <c r="DV181" s="31">
        <v>4</v>
      </c>
      <c r="DW181" s="31"/>
      <c r="DX181" s="31">
        <v>3</v>
      </c>
      <c r="DY181" s="31">
        <v>1</v>
      </c>
      <c r="DZ181" s="31">
        <v>2</v>
      </c>
      <c r="EA181" s="31">
        <v>4</v>
      </c>
      <c r="EB181" s="31"/>
      <c r="EC181" s="31">
        <v>1</v>
      </c>
      <c r="ED181" s="31">
        <v>6</v>
      </c>
      <c r="EE181" s="31">
        <v>7</v>
      </c>
      <c r="EF181" s="31">
        <v>1</v>
      </c>
      <c r="EG181" s="31">
        <v>1</v>
      </c>
      <c r="EH181" s="31">
        <v>164</v>
      </c>
      <c r="EI181" s="31">
        <v>3.5</v>
      </c>
      <c r="EJ181" s="31">
        <v>0</v>
      </c>
      <c r="EK181" s="31">
        <v>0</v>
      </c>
      <c r="EL181" s="31">
        <v>0</v>
      </c>
      <c r="EM181" s="31">
        <v>0</v>
      </c>
      <c r="EN181" s="31">
        <v>1</v>
      </c>
      <c r="EO181" s="31">
        <v>1</v>
      </c>
      <c r="EP181" s="31">
        <v>0</v>
      </c>
      <c r="EQ181" s="31"/>
      <c r="ER181" s="31">
        <v>1</v>
      </c>
      <c r="ES181" s="31">
        <v>0</v>
      </c>
      <c r="ET181" s="31">
        <v>1</v>
      </c>
      <c r="EU181" s="31">
        <v>0</v>
      </c>
      <c r="EV181" s="31">
        <v>0</v>
      </c>
      <c r="EW181" s="31">
        <v>0</v>
      </c>
      <c r="EX181" s="31">
        <v>1</v>
      </c>
      <c r="EY181" s="31">
        <v>1</v>
      </c>
      <c r="EZ181" s="31">
        <v>0</v>
      </c>
      <c r="FA181" s="31">
        <v>0</v>
      </c>
      <c r="FB181" s="31">
        <v>0</v>
      </c>
      <c r="FC181" s="31">
        <v>0</v>
      </c>
      <c r="FD181" s="31">
        <v>0</v>
      </c>
      <c r="FE181" s="31">
        <v>0</v>
      </c>
      <c r="FF181" s="31">
        <v>1</v>
      </c>
      <c r="FG181" s="31">
        <v>0</v>
      </c>
      <c r="FH181" s="31">
        <v>2</v>
      </c>
      <c r="FI181" s="31">
        <v>2</v>
      </c>
      <c r="FJ181" s="31"/>
      <c r="FK181" s="31">
        <v>1</v>
      </c>
      <c r="FL181" s="31">
        <v>0</v>
      </c>
      <c r="FM181" s="31">
        <v>1</v>
      </c>
      <c r="FN181" s="31">
        <v>0</v>
      </c>
      <c r="FO181" s="31">
        <v>0</v>
      </c>
      <c r="FP181" s="31">
        <v>1</v>
      </c>
      <c r="FQ181" s="31">
        <v>0</v>
      </c>
      <c r="FR181" s="31">
        <v>0</v>
      </c>
      <c r="FS181" s="31">
        <v>0</v>
      </c>
      <c r="FT181" s="31">
        <v>0</v>
      </c>
      <c r="FU181" s="31">
        <v>0</v>
      </c>
      <c r="FV181" s="31">
        <v>3</v>
      </c>
      <c r="FW181" s="31"/>
      <c r="FX181" s="31"/>
      <c r="FY181" s="31">
        <v>3</v>
      </c>
      <c r="FZ181" s="31">
        <v>2</v>
      </c>
      <c r="GA181" s="31">
        <v>0</v>
      </c>
      <c r="GB181" s="31">
        <v>0</v>
      </c>
      <c r="GC181" s="31">
        <v>3</v>
      </c>
      <c r="GD181" s="31"/>
      <c r="GE181" s="31"/>
      <c r="GF181" s="31"/>
      <c r="GG181" s="31"/>
      <c r="GH181" s="31"/>
      <c r="GI181" s="31"/>
      <c r="GJ181" s="31"/>
      <c r="GK181" s="31">
        <v>2</v>
      </c>
      <c r="GL181" s="31">
        <v>1</v>
      </c>
      <c r="GM181" s="31"/>
      <c r="GN181" s="31"/>
      <c r="GO181" s="31">
        <v>2</v>
      </c>
      <c r="GP181" s="31">
        <v>1</v>
      </c>
      <c r="GQ181" s="31">
        <v>1</v>
      </c>
      <c r="GR181" s="31"/>
      <c r="GS181" s="31">
        <v>2</v>
      </c>
      <c r="GT181" s="31">
        <v>3</v>
      </c>
      <c r="GU181" s="31">
        <v>1</v>
      </c>
      <c r="GV181" s="31">
        <v>1</v>
      </c>
      <c r="GW181" s="31">
        <v>492</v>
      </c>
      <c r="GX181" s="31">
        <v>8</v>
      </c>
      <c r="GY181" s="31">
        <v>0</v>
      </c>
      <c r="GZ181" s="31">
        <v>0</v>
      </c>
      <c r="HA181" s="31">
        <v>0</v>
      </c>
      <c r="HB181" s="31">
        <v>0</v>
      </c>
      <c r="HC181" s="31">
        <v>3</v>
      </c>
      <c r="HD181" s="31">
        <v>2</v>
      </c>
      <c r="HE181" s="31">
        <v>0</v>
      </c>
      <c r="HF181" s="31"/>
      <c r="HG181" s="31">
        <v>2</v>
      </c>
      <c r="HH181" s="31">
        <v>0</v>
      </c>
      <c r="HI181" s="31">
        <v>2</v>
      </c>
      <c r="HJ181" s="31">
        <v>0</v>
      </c>
      <c r="HK181" s="31">
        <v>0</v>
      </c>
      <c r="HL181" s="31">
        <v>0</v>
      </c>
      <c r="HM181" s="31">
        <v>2</v>
      </c>
      <c r="HN181" s="31">
        <v>2</v>
      </c>
      <c r="HO181" s="31">
        <v>0</v>
      </c>
      <c r="HP181" s="31">
        <v>0</v>
      </c>
      <c r="HQ181" s="31">
        <v>0</v>
      </c>
      <c r="HR181" s="31">
        <v>0</v>
      </c>
      <c r="HS181" s="31">
        <v>0</v>
      </c>
      <c r="HT181" s="31">
        <v>0</v>
      </c>
      <c r="HU181" s="31">
        <v>1</v>
      </c>
      <c r="HV181" s="31">
        <v>0</v>
      </c>
      <c r="HW181" s="31">
        <v>9</v>
      </c>
      <c r="HX181" s="31">
        <v>9</v>
      </c>
      <c r="HY181" s="31"/>
      <c r="HZ181" s="31">
        <v>1</v>
      </c>
      <c r="IA181" s="31">
        <v>0</v>
      </c>
      <c r="IB181" s="31">
        <v>1</v>
      </c>
      <c r="IC181" s="31">
        <v>0</v>
      </c>
      <c r="ID181" s="31">
        <v>0</v>
      </c>
      <c r="IE181" s="31">
        <v>1</v>
      </c>
      <c r="IF181" s="31">
        <v>0</v>
      </c>
      <c r="IG181" s="31">
        <v>0</v>
      </c>
      <c r="IH181" s="31">
        <v>0</v>
      </c>
      <c r="II181" s="31">
        <v>0</v>
      </c>
      <c r="IJ181" s="31">
        <v>0</v>
      </c>
      <c r="IK181" s="31">
        <v>10</v>
      </c>
      <c r="IL181" s="31"/>
      <c r="IM181" s="31"/>
      <c r="IN181" s="31">
        <v>10</v>
      </c>
      <c r="IO181" s="31">
        <v>6</v>
      </c>
      <c r="IP181" s="31">
        <v>0</v>
      </c>
      <c r="IQ181" s="31">
        <v>0</v>
      </c>
      <c r="IR181" s="31">
        <v>3</v>
      </c>
      <c r="IS181" s="31"/>
      <c r="IT181" s="31"/>
      <c r="IU181" s="31"/>
      <c r="IV181" s="31"/>
      <c r="IW181" s="31"/>
      <c r="IX181" s="31"/>
      <c r="IY181" s="31"/>
      <c r="IZ181" s="31">
        <v>6</v>
      </c>
      <c r="JA181" s="31">
        <v>1</v>
      </c>
      <c r="JB181" s="31">
        <v>3</v>
      </c>
      <c r="JC181" s="31">
        <v>1</v>
      </c>
      <c r="JD181" s="31">
        <v>4</v>
      </c>
      <c r="JE181" s="31">
        <v>5</v>
      </c>
      <c r="JF181" s="31">
        <v>1</v>
      </c>
      <c r="JG181" s="31">
        <v>1</v>
      </c>
      <c r="JH181" s="31">
        <v>8</v>
      </c>
      <c r="JI181" s="31">
        <v>10</v>
      </c>
    </row>
    <row r="182" spans="1:269" x14ac:dyDescent="0.25">
      <c r="A182" s="30" t="s">
        <v>802</v>
      </c>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v>1</v>
      </c>
      <c r="BR182" s="31">
        <v>1</v>
      </c>
      <c r="BS182" s="31">
        <v>33</v>
      </c>
      <c r="BT182" s="31">
        <v>2.8</v>
      </c>
      <c r="BU182" s="31">
        <v>0</v>
      </c>
      <c r="BV182" s="31">
        <v>0</v>
      </c>
      <c r="BW182" s="31">
        <v>0</v>
      </c>
      <c r="BX182" s="31">
        <v>0</v>
      </c>
      <c r="BY182" s="31">
        <v>1</v>
      </c>
      <c r="BZ182" s="31">
        <v>0</v>
      </c>
      <c r="CA182" s="31">
        <v>0</v>
      </c>
      <c r="CB182" s="31"/>
      <c r="CC182" s="31">
        <v>1</v>
      </c>
      <c r="CD182" s="31">
        <v>0</v>
      </c>
      <c r="CE182" s="31">
        <v>1</v>
      </c>
      <c r="CF182" s="31">
        <v>0</v>
      </c>
      <c r="CG182" s="31">
        <v>0</v>
      </c>
      <c r="CH182" s="31">
        <v>0</v>
      </c>
      <c r="CI182" s="31">
        <v>1</v>
      </c>
      <c r="CJ182" s="31">
        <v>0</v>
      </c>
      <c r="CK182" s="31">
        <v>0</v>
      </c>
      <c r="CL182" s="31">
        <v>0</v>
      </c>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v>1</v>
      </c>
      <c r="EG182" s="31">
        <v>1</v>
      </c>
      <c r="EH182" s="31">
        <v>45</v>
      </c>
      <c r="EI182" s="31">
        <v>2.8</v>
      </c>
      <c r="EJ182" s="31">
        <v>0</v>
      </c>
      <c r="EK182" s="31">
        <v>0</v>
      </c>
      <c r="EL182" s="31">
        <v>0</v>
      </c>
      <c r="EM182" s="31">
        <v>0</v>
      </c>
      <c r="EN182" s="31">
        <v>1</v>
      </c>
      <c r="EO182" s="31">
        <v>0</v>
      </c>
      <c r="EP182" s="31">
        <v>0</v>
      </c>
      <c r="EQ182" s="31"/>
      <c r="ER182" s="31">
        <v>1</v>
      </c>
      <c r="ES182" s="31">
        <v>0</v>
      </c>
      <c r="ET182" s="31">
        <v>1</v>
      </c>
      <c r="EU182" s="31">
        <v>0</v>
      </c>
      <c r="EV182" s="31">
        <v>0</v>
      </c>
      <c r="EW182" s="31">
        <v>0</v>
      </c>
      <c r="EX182" s="31">
        <v>1</v>
      </c>
      <c r="EY182" s="31">
        <v>0</v>
      </c>
      <c r="EZ182" s="31">
        <v>0</v>
      </c>
      <c r="FA182" s="31">
        <v>0</v>
      </c>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v>2</v>
      </c>
      <c r="GV182" s="31">
        <v>2</v>
      </c>
      <c r="GW182" s="31">
        <v>78</v>
      </c>
      <c r="GX182" s="31">
        <v>5.6</v>
      </c>
      <c r="GY182" s="31">
        <v>0</v>
      </c>
      <c r="GZ182" s="31">
        <v>0</v>
      </c>
      <c r="HA182" s="31">
        <v>0</v>
      </c>
      <c r="HB182" s="31">
        <v>0</v>
      </c>
      <c r="HC182" s="31">
        <v>2</v>
      </c>
      <c r="HD182" s="31">
        <v>0</v>
      </c>
      <c r="HE182" s="31">
        <v>0</v>
      </c>
      <c r="HF182" s="31"/>
      <c r="HG182" s="31">
        <v>2</v>
      </c>
      <c r="HH182" s="31">
        <v>0</v>
      </c>
      <c r="HI182" s="31">
        <v>2</v>
      </c>
      <c r="HJ182" s="31">
        <v>0</v>
      </c>
      <c r="HK182" s="31">
        <v>0</v>
      </c>
      <c r="HL182" s="31">
        <v>0</v>
      </c>
      <c r="HM182" s="31">
        <v>2</v>
      </c>
      <c r="HN182" s="31">
        <v>0</v>
      </c>
      <c r="HO182" s="31">
        <v>0</v>
      </c>
      <c r="HP182" s="31">
        <v>0</v>
      </c>
      <c r="HQ182" s="31"/>
      <c r="HR182" s="31"/>
      <c r="HS182" s="31"/>
      <c r="HT182" s="31"/>
      <c r="HU182" s="31"/>
      <c r="HV182" s="31"/>
      <c r="HW182" s="31"/>
      <c r="HX182" s="31"/>
      <c r="HY182" s="31"/>
      <c r="HZ182" s="31"/>
      <c r="IA182" s="31"/>
      <c r="IB182" s="31"/>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c r="JC182" s="31"/>
      <c r="JD182" s="31"/>
      <c r="JE182" s="31"/>
      <c r="JF182" s="31"/>
      <c r="JG182" s="31"/>
      <c r="JH182" s="31"/>
      <c r="JI182" s="31"/>
    </row>
    <row r="183" spans="1:269" x14ac:dyDescent="0.25">
      <c r="A183" s="30" t="s">
        <v>803</v>
      </c>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v>1</v>
      </c>
      <c r="BR183" s="31">
        <v>1</v>
      </c>
      <c r="BS183" s="31">
        <v>100</v>
      </c>
      <c r="BT183" s="31">
        <v>7.2</v>
      </c>
      <c r="BU183" s="31">
        <v>0</v>
      </c>
      <c r="BV183" s="31">
        <v>0</v>
      </c>
      <c r="BW183" s="31">
        <v>1</v>
      </c>
      <c r="BX183" s="31">
        <v>0</v>
      </c>
      <c r="BY183" s="31">
        <v>0</v>
      </c>
      <c r="BZ183" s="31">
        <v>0</v>
      </c>
      <c r="CA183" s="31">
        <v>0</v>
      </c>
      <c r="CB183" s="31"/>
      <c r="CC183" s="31">
        <v>1</v>
      </c>
      <c r="CD183" s="31">
        <v>1</v>
      </c>
      <c r="CE183" s="31">
        <v>1</v>
      </c>
      <c r="CF183" s="31">
        <v>1</v>
      </c>
      <c r="CG183" s="31">
        <v>1</v>
      </c>
      <c r="CH183" s="31">
        <v>0</v>
      </c>
      <c r="CI183" s="31">
        <v>0</v>
      </c>
      <c r="CJ183" s="31">
        <v>0</v>
      </c>
      <c r="CK183" s="31">
        <v>0</v>
      </c>
      <c r="CL183" s="31">
        <v>0</v>
      </c>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v>1</v>
      </c>
      <c r="EG183" s="31">
        <v>1</v>
      </c>
      <c r="EH183" s="31">
        <v>100</v>
      </c>
      <c r="EI183" s="31">
        <v>7.2</v>
      </c>
      <c r="EJ183" s="31">
        <v>0</v>
      </c>
      <c r="EK183" s="31">
        <v>0</v>
      </c>
      <c r="EL183" s="31">
        <v>1</v>
      </c>
      <c r="EM183" s="31">
        <v>0</v>
      </c>
      <c r="EN183" s="31">
        <v>0</v>
      </c>
      <c r="EO183" s="31">
        <v>0</v>
      </c>
      <c r="EP183" s="31">
        <v>0</v>
      </c>
      <c r="EQ183" s="31"/>
      <c r="ER183" s="31">
        <v>1</v>
      </c>
      <c r="ES183" s="31">
        <v>1</v>
      </c>
      <c r="ET183" s="31">
        <v>1</v>
      </c>
      <c r="EU183" s="31">
        <v>1</v>
      </c>
      <c r="EV183" s="31">
        <v>1</v>
      </c>
      <c r="EW183" s="31">
        <v>0</v>
      </c>
      <c r="EX183" s="31">
        <v>0</v>
      </c>
      <c r="EY183" s="31">
        <v>0</v>
      </c>
      <c r="EZ183" s="31">
        <v>0</v>
      </c>
      <c r="FA183" s="31">
        <v>0</v>
      </c>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v>2</v>
      </c>
      <c r="GV183" s="31">
        <v>2</v>
      </c>
      <c r="GW183" s="31">
        <v>200</v>
      </c>
      <c r="GX183" s="31">
        <v>14.4</v>
      </c>
      <c r="GY183" s="31">
        <v>0</v>
      </c>
      <c r="GZ183" s="31">
        <v>0</v>
      </c>
      <c r="HA183" s="31">
        <v>2</v>
      </c>
      <c r="HB183" s="31">
        <v>0</v>
      </c>
      <c r="HC183" s="31">
        <v>0</v>
      </c>
      <c r="HD183" s="31">
        <v>0</v>
      </c>
      <c r="HE183" s="31">
        <v>0</v>
      </c>
      <c r="HF183" s="31"/>
      <c r="HG183" s="31">
        <v>2</v>
      </c>
      <c r="HH183" s="31">
        <v>2</v>
      </c>
      <c r="HI183" s="31">
        <v>2</v>
      </c>
      <c r="HJ183" s="31">
        <v>2</v>
      </c>
      <c r="HK183" s="31">
        <v>2</v>
      </c>
      <c r="HL183" s="31">
        <v>0</v>
      </c>
      <c r="HM183" s="31">
        <v>0</v>
      </c>
      <c r="HN183" s="31">
        <v>0</v>
      </c>
      <c r="HO183" s="31">
        <v>0</v>
      </c>
      <c r="HP183" s="31">
        <v>0</v>
      </c>
      <c r="HQ183" s="31"/>
      <c r="HR183" s="31"/>
      <c r="HS183" s="31"/>
      <c r="HT183" s="31"/>
      <c r="HU183" s="31"/>
      <c r="HV183" s="31"/>
      <c r="HW183" s="31"/>
      <c r="HX183" s="31"/>
      <c r="HY183" s="31"/>
      <c r="HZ183" s="31"/>
      <c r="IA183" s="31"/>
      <c r="IB183" s="31"/>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c r="JC183" s="31"/>
      <c r="JD183" s="31"/>
      <c r="JE183" s="31"/>
      <c r="JF183" s="31"/>
      <c r="JG183" s="31"/>
      <c r="JH183" s="31"/>
      <c r="JI183" s="31"/>
    </row>
    <row r="184" spans="1:269" x14ac:dyDescent="0.25">
      <c r="A184" s="30" t="s">
        <v>804</v>
      </c>
      <c r="B184" s="31">
        <v>1</v>
      </c>
      <c r="C184" s="31">
        <v>1</v>
      </c>
      <c r="D184" s="31">
        <v>2</v>
      </c>
      <c r="E184" s="31">
        <v>0</v>
      </c>
      <c r="F184" s="31">
        <v>0</v>
      </c>
      <c r="G184" s="31">
        <v>0</v>
      </c>
      <c r="H184" s="31">
        <v>0</v>
      </c>
      <c r="I184" s="31">
        <v>0</v>
      </c>
      <c r="J184" s="31">
        <v>0</v>
      </c>
      <c r="K184" s="31">
        <v>0</v>
      </c>
      <c r="L184" s="31">
        <v>0</v>
      </c>
      <c r="M184" s="31"/>
      <c r="N184" s="31">
        <v>0</v>
      </c>
      <c r="O184" s="31">
        <v>0</v>
      </c>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v>1</v>
      </c>
      <c r="BR184" s="31">
        <v>1</v>
      </c>
      <c r="BS184" s="31">
        <v>2</v>
      </c>
      <c r="BT184" s="31">
        <v>0</v>
      </c>
      <c r="BU184" s="31">
        <v>0</v>
      </c>
      <c r="BV184" s="31">
        <v>0</v>
      </c>
      <c r="BW184" s="31">
        <v>0</v>
      </c>
      <c r="BX184" s="31">
        <v>0</v>
      </c>
      <c r="BY184" s="31">
        <v>0</v>
      </c>
      <c r="BZ184" s="31">
        <v>0</v>
      </c>
      <c r="CA184" s="31">
        <v>0</v>
      </c>
      <c r="CB184" s="31"/>
      <c r="CC184" s="31">
        <v>0</v>
      </c>
      <c r="CD184" s="31">
        <v>0</v>
      </c>
      <c r="CE184" s="31">
        <v>0</v>
      </c>
      <c r="CF184" s="31">
        <v>0</v>
      </c>
      <c r="CG184" s="31">
        <v>0</v>
      </c>
      <c r="CH184" s="31">
        <v>0</v>
      </c>
      <c r="CI184" s="31">
        <v>0</v>
      </c>
      <c r="CJ184" s="31">
        <v>0</v>
      </c>
      <c r="CK184" s="31">
        <v>0</v>
      </c>
      <c r="CL184" s="31">
        <v>0</v>
      </c>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v>1</v>
      </c>
      <c r="EG184" s="31">
        <v>1</v>
      </c>
      <c r="EH184" s="31">
        <v>2</v>
      </c>
      <c r="EI184" s="31">
        <v>0</v>
      </c>
      <c r="EJ184" s="31">
        <v>0</v>
      </c>
      <c r="EK184" s="31">
        <v>0</v>
      </c>
      <c r="EL184" s="31">
        <v>0</v>
      </c>
      <c r="EM184" s="31">
        <v>0</v>
      </c>
      <c r="EN184" s="31">
        <v>0</v>
      </c>
      <c r="EO184" s="31">
        <v>0</v>
      </c>
      <c r="EP184" s="31">
        <v>0</v>
      </c>
      <c r="EQ184" s="31"/>
      <c r="ER184" s="31">
        <v>0</v>
      </c>
      <c r="ES184" s="31">
        <v>0</v>
      </c>
      <c r="ET184" s="31">
        <v>0</v>
      </c>
      <c r="EU184" s="31">
        <v>0</v>
      </c>
      <c r="EV184" s="31">
        <v>0</v>
      </c>
      <c r="EW184" s="31">
        <v>0</v>
      </c>
      <c r="EX184" s="31">
        <v>0</v>
      </c>
      <c r="EY184" s="31">
        <v>0</v>
      </c>
      <c r="EZ184" s="31">
        <v>0</v>
      </c>
      <c r="FA184" s="31">
        <v>0</v>
      </c>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v>3</v>
      </c>
      <c r="GV184" s="31">
        <v>3</v>
      </c>
      <c r="GW184" s="31">
        <v>6</v>
      </c>
      <c r="GX184" s="31">
        <v>0</v>
      </c>
      <c r="GY184" s="31">
        <v>0</v>
      </c>
      <c r="GZ184" s="31">
        <v>0</v>
      </c>
      <c r="HA184" s="31">
        <v>0</v>
      </c>
      <c r="HB184" s="31">
        <v>0</v>
      </c>
      <c r="HC184" s="31">
        <v>0</v>
      </c>
      <c r="HD184" s="31">
        <v>0</v>
      </c>
      <c r="HE184" s="31">
        <v>0</v>
      </c>
      <c r="HF184" s="31"/>
      <c r="HG184" s="31">
        <v>0</v>
      </c>
      <c r="HH184" s="31">
        <v>0</v>
      </c>
      <c r="HI184" s="31">
        <v>0</v>
      </c>
      <c r="HJ184" s="31">
        <v>0</v>
      </c>
      <c r="HK184" s="31">
        <v>0</v>
      </c>
      <c r="HL184" s="31">
        <v>0</v>
      </c>
      <c r="HM184" s="31">
        <v>0</v>
      </c>
      <c r="HN184" s="31">
        <v>0</v>
      </c>
      <c r="HO184" s="31">
        <v>0</v>
      </c>
      <c r="HP184" s="31">
        <v>0</v>
      </c>
      <c r="HQ184" s="31"/>
      <c r="HR184" s="31"/>
      <c r="HS184" s="31"/>
      <c r="HT184" s="31"/>
      <c r="HU184" s="31"/>
      <c r="HV184" s="31"/>
      <c r="HW184" s="31"/>
      <c r="HX184" s="31"/>
      <c r="HY184" s="31"/>
      <c r="HZ184" s="31"/>
      <c r="IA184" s="31"/>
      <c r="IB184" s="31"/>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c r="JC184" s="31"/>
      <c r="JD184" s="31"/>
      <c r="JE184" s="31"/>
      <c r="JF184" s="31"/>
      <c r="JG184" s="31"/>
      <c r="JH184" s="31"/>
      <c r="JI184" s="31"/>
    </row>
    <row r="185" spans="1:269" x14ac:dyDescent="0.25">
      <c r="A185" s="30" t="s">
        <v>805</v>
      </c>
      <c r="B185" s="31"/>
      <c r="C185" s="31">
        <v>0</v>
      </c>
      <c r="D185" s="31">
        <v>300</v>
      </c>
      <c r="E185" s="31">
        <v>1</v>
      </c>
      <c r="F185" s="31">
        <v>0</v>
      </c>
      <c r="G185" s="31">
        <v>0</v>
      </c>
      <c r="H185" s="31">
        <v>0</v>
      </c>
      <c r="I185" s="31">
        <v>0</v>
      </c>
      <c r="J185" s="31">
        <v>1</v>
      </c>
      <c r="K185" s="31">
        <v>0</v>
      </c>
      <c r="L185" s="31">
        <v>0</v>
      </c>
      <c r="M185" s="31"/>
      <c r="N185" s="31">
        <v>0</v>
      </c>
      <c r="O185" s="31">
        <v>0</v>
      </c>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v>0</v>
      </c>
      <c r="BS185" s="31">
        <v>300</v>
      </c>
      <c r="BT185" s="31">
        <v>1</v>
      </c>
      <c r="BU185" s="31">
        <v>0</v>
      </c>
      <c r="BV185" s="31">
        <v>0</v>
      </c>
      <c r="BW185" s="31">
        <v>0</v>
      </c>
      <c r="BX185" s="31">
        <v>0</v>
      </c>
      <c r="BY185" s="31">
        <v>1</v>
      </c>
      <c r="BZ185" s="31">
        <v>0</v>
      </c>
      <c r="CA185" s="31">
        <v>0</v>
      </c>
      <c r="CB185" s="31"/>
      <c r="CC185" s="31">
        <v>0</v>
      </c>
      <c r="CD185" s="31">
        <v>0</v>
      </c>
      <c r="CE185" s="31">
        <v>0</v>
      </c>
      <c r="CF185" s="31">
        <v>0</v>
      </c>
      <c r="CG185" s="31">
        <v>0</v>
      </c>
      <c r="CH185" s="31">
        <v>0</v>
      </c>
      <c r="CI185" s="31">
        <v>0</v>
      </c>
      <c r="CJ185" s="31">
        <v>0</v>
      </c>
      <c r="CK185" s="31">
        <v>0</v>
      </c>
      <c r="CL185" s="31">
        <v>0</v>
      </c>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v>0</v>
      </c>
      <c r="EH185" s="31">
        <v>300</v>
      </c>
      <c r="EI185" s="31">
        <v>1</v>
      </c>
      <c r="EJ185" s="31">
        <v>0</v>
      </c>
      <c r="EK185" s="31">
        <v>0</v>
      </c>
      <c r="EL185" s="31">
        <v>0</v>
      </c>
      <c r="EM185" s="31">
        <v>0</v>
      </c>
      <c r="EN185" s="31">
        <v>1</v>
      </c>
      <c r="EO185" s="31">
        <v>0</v>
      </c>
      <c r="EP185" s="31">
        <v>0</v>
      </c>
      <c r="EQ185" s="31"/>
      <c r="ER185" s="31">
        <v>0</v>
      </c>
      <c r="ES185" s="31">
        <v>0</v>
      </c>
      <c r="ET185" s="31">
        <v>0</v>
      </c>
      <c r="EU185" s="31">
        <v>0</v>
      </c>
      <c r="EV185" s="31">
        <v>0</v>
      </c>
      <c r="EW185" s="31">
        <v>0</v>
      </c>
      <c r="EX185" s="31">
        <v>0</v>
      </c>
      <c r="EY185" s="31">
        <v>0</v>
      </c>
      <c r="EZ185" s="31">
        <v>0</v>
      </c>
      <c r="FA185" s="31">
        <v>0</v>
      </c>
      <c r="FB185" s="31">
        <v>2</v>
      </c>
      <c r="FC185" s="31">
        <v>1</v>
      </c>
      <c r="FD185" s="31">
        <v>0</v>
      </c>
      <c r="FE185" s="31">
        <v>0</v>
      </c>
      <c r="FF185" s="31">
        <v>1</v>
      </c>
      <c r="FG185" s="31">
        <v>0</v>
      </c>
      <c r="FH185" s="31">
        <v>2</v>
      </c>
      <c r="FI185" s="31">
        <v>3</v>
      </c>
      <c r="FJ185" s="31"/>
      <c r="FK185" s="31">
        <v>1</v>
      </c>
      <c r="FL185" s="31">
        <v>0</v>
      </c>
      <c r="FM185" s="31">
        <v>1</v>
      </c>
      <c r="FN185" s="31">
        <v>0</v>
      </c>
      <c r="FO185" s="31">
        <v>0</v>
      </c>
      <c r="FP185" s="31">
        <v>1</v>
      </c>
      <c r="FQ185" s="31">
        <v>0</v>
      </c>
      <c r="FR185" s="31">
        <v>0</v>
      </c>
      <c r="FS185" s="31">
        <v>0</v>
      </c>
      <c r="FT185" s="31">
        <v>0</v>
      </c>
      <c r="FU185" s="31">
        <v>0</v>
      </c>
      <c r="FV185" s="31">
        <v>4</v>
      </c>
      <c r="FW185" s="31"/>
      <c r="FX185" s="31"/>
      <c r="FY185" s="31">
        <v>3</v>
      </c>
      <c r="FZ185" s="31">
        <v>4</v>
      </c>
      <c r="GA185" s="31">
        <v>0</v>
      </c>
      <c r="GB185" s="31">
        <v>0</v>
      </c>
      <c r="GC185" s="31">
        <v>2</v>
      </c>
      <c r="GD185" s="31"/>
      <c r="GE185" s="31"/>
      <c r="GF185" s="31"/>
      <c r="GG185" s="31"/>
      <c r="GH185" s="31"/>
      <c r="GI185" s="31"/>
      <c r="GJ185" s="31"/>
      <c r="GK185" s="31">
        <v>1</v>
      </c>
      <c r="GL185" s="31">
        <v>3</v>
      </c>
      <c r="GM185" s="31"/>
      <c r="GN185" s="31">
        <v>1</v>
      </c>
      <c r="GO185" s="31">
        <v>3</v>
      </c>
      <c r="GP185" s="31"/>
      <c r="GQ185" s="31"/>
      <c r="GR185" s="31"/>
      <c r="GS185" s="31">
        <v>3</v>
      </c>
      <c r="GT185" s="31">
        <v>4</v>
      </c>
      <c r="GU185" s="31"/>
      <c r="GV185" s="31">
        <v>0</v>
      </c>
      <c r="GW185" s="31">
        <v>900</v>
      </c>
      <c r="GX185" s="31">
        <v>3</v>
      </c>
      <c r="GY185" s="31">
        <v>0</v>
      </c>
      <c r="GZ185" s="31">
        <v>0</v>
      </c>
      <c r="HA185" s="31">
        <v>0</v>
      </c>
      <c r="HB185" s="31">
        <v>0</v>
      </c>
      <c r="HC185" s="31">
        <v>3</v>
      </c>
      <c r="HD185" s="31">
        <v>0</v>
      </c>
      <c r="HE185" s="31">
        <v>0</v>
      </c>
      <c r="HF185" s="31"/>
      <c r="HG185" s="31">
        <v>0</v>
      </c>
      <c r="HH185" s="31">
        <v>0</v>
      </c>
      <c r="HI185" s="31">
        <v>0</v>
      </c>
      <c r="HJ185" s="31">
        <v>0</v>
      </c>
      <c r="HK185" s="31">
        <v>0</v>
      </c>
      <c r="HL185" s="31">
        <v>0</v>
      </c>
      <c r="HM185" s="31">
        <v>0</v>
      </c>
      <c r="HN185" s="31">
        <v>0</v>
      </c>
      <c r="HO185" s="31">
        <v>0</v>
      </c>
      <c r="HP185" s="31">
        <v>0</v>
      </c>
      <c r="HQ185" s="31">
        <v>2</v>
      </c>
      <c r="HR185" s="31">
        <v>1</v>
      </c>
      <c r="HS185" s="31">
        <v>0</v>
      </c>
      <c r="HT185" s="31">
        <v>0</v>
      </c>
      <c r="HU185" s="31">
        <v>1</v>
      </c>
      <c r="HV185" s="31">
        <v>0</v>
      </c>
      <c r="HW185" s="31">
        <v>2</v>
      </c>
      <c r="HX185" s="31">
        <v>3</v>
      </c>
      <c r="HY185" s="31"/>
      <c r="HZ185" s="31">
        <v>1</v>
      </c>
      <c r="IA185" s="31">
        <v>0</v>
      </c>
      <c r="IB185" s="31">
        <v>1</v>
      </c>
      <c r="IC185" s="31">
        <v>0</v>
      </c>
      <c r="ID185" s="31">
        <v>0</v>
      </c>
      <c r="IE185" s="31">
        <v>1</v>
      </c>
      <c r="IF185" s="31">
        <v>0</v>
      </c>
      <c r="IG185" s="31">
        <v>0</v>
      </c>
      <c r="IH185" s="31">
        <v>0</v>
      </c>
      <c r="II185" s="31">
        <v>0</v>
      </c>
      <c r="IJ185" s="31">
        <v>0</v>
      </c>
      <c r="IK185" s="31">
        <v>4</v>
      </c>
      <c r="IL185" s="31"/>
      <c r="IM185" s="31"/>
      <c r="IN185" s="31">
        <v>3</v>
      </c>
      <c r="IO185" s="31">
        <v>4</v>
      </c>
      <c r="IP185" s="31">
        <v>0</v>
      </c>
      <c r="IQ185" s="31">
        <v>0</v>
      </c>
      <c r="IR185" s="31">
        <v>2</v>
      </c>
      <c r="IS185" s="31"/>
      <c r="IT185" s="31"/>
      <c r="IU185" s="31"/>
      <c r="IV185" s="31"/>
      <c r="IW185" s="31"/>
      <c r="IX185" s="31"/>
      <c r="IY185" s="31"/>
      <c r="IZ185" s="31">
        <v>1</v>
      </c>
      <c r="JA185" s="31">
        <v>3</v>
      </c>
      <c r="JB185" s="31"/>
      <c r="JC185" s="31">
        <v>1</v>
      </c>
      <c r="JD185" s="31">
        <v>3</v>
      </c>
      <c r="JE185" s="31"/>
      <c r="JF185" s="31"/>
      <c r="JG185" s="31"/>
      <c r="JH185" s="31">
        <v>3</v>
      </c>
      <c r="JI185" s="31">
        <v>4</v>
      </c>
    </row>
    <row r="186" spans="1:269" x14ac:dyDescent="0.25">
      <c r="A186" s="30" t="s">
        <v>806</v>
      </c>
      <c r="B186" s="31">
        <v>1</v>
      </c>
      <c r="C186" s="31">
        <v>1</v>
      </c>
      <c r="D186" s="31">
        <v>3</v>
      </c>
      <c r="E186" s="31">
        <v>0</v>
      </c>
      <c r="F186" s="31">
        <v>0</v>
      </c>
      <c r="G186" s="31">
        <v>0</v>
      </c>
      <c r="H186" s="31">
        <v>0</v>
      </c>
      <c r="I186" s="31">
        <v>0</v>
      </c>
      <c r="J186" s="31">
        <v>0</v>
      </c>
      <c r="K186" s="31">
        <v>0</v>
      </c>
      <c r="L186" s="31">
        <v>0</v>
      </c>
      <c r="M186" s="31"/>
      <c r="N186" s="31">
        <v>0</v>
      </c>
      <c r="O186" s="31">
        <v>0</v>
      </c>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v>1</v>
      </c>
      <c r="BR186" s="31">
        <v>1</v>
      </c>
      <c r="BS186" s="31">
        <v>3</v>
      </c>
      <c r="BT186" s="31">
        <v>0</v>
      </c>
      <c r="BU186" s="31">
        <v>0</v>
      </c>
      <c r="BV186" s="31">
        <v>0</v>
      </c>
      <c r="BW186" s="31">
        <v>0</v>
      </c>
      <c r="BX186" s="31">
        <v>0</v>
      </c>
      <c r="BY186" s="31">
        <v>0</v>
      </c>
      <c r="BZ186" s="31">
        <v>0</v>
      </c>
      <c r="CA186" s="31">
        <v>0</v>
      </c>
      <c r="CB186" s="31"/>
      <c r="CC186" s="31">
        <v>0</v>
      </c>
      <c r="CD186" s="31">
        <v>0</v>
      </c>
      <c r="CE186" s="31">
        <v>0</v>
      </c>
      <c r="CF186" s="31">
        <v>0</v>
      </c>
      <c r="CG186" s="31">
        <v>0</v>
      </c>
      <c r="CH186" s="31">
        <v>0</v>
      </c>
      <c r="CI186" s="31">
        <v>0</v>
      </c>
      <c r="CJ186" s="31">
        <v>0</v>
      </c>
      <c r="CK186" s="31">
        <v>0</v>
      </c>
      <c r="CL186" s="31">
        <v>0</v>
      </c>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v>1</v>
      </c>
      <c r="EG186" s="31">
        <v>1</v>
      </c>
      <c r="EH186" s="31">
        <v>3</v>
      </c>
      <c r="EI186" s="31">
        <v>0</v>
      </c>
      <c r="EJ186" s="31">
        <v>0</v>
      </c>
      <c r="EK186" s="31">
        <v>0</v>
      </c>
      <c r="EL186" s="31">
        <v>0</v>
      </c>
      <c r="EM186" s="31">
        <v>0</v>
      </c>
      <c r="EN186" s="31">
        <v>0</v>
      </c>
      <c r="EO186" s="31">
        <v>0</v>
      </c>
      <c r="EP186" s="31">
        <v>0</v>
      </c>
      <c r="EQ186" s="31"/>
      <c r="ER186" s="31">
        <v>0</v>
      </c>
      <c r="ES186" s="31">
        <v>0</v>
      </c>
      <c r="ET186" s="31">
        <v>0</v>
      </c>
      <c r="EU186" s="31">
        <v>0</v>
      </c>
      <c r="EV186" s="31">
        <v>0</v>
      </c>
      <c r="EW186" s="31">
        <v>0</v>
      </c>
      <c r="EX186" s="31">
        <v>0</v>
      </c>
      <c r="EY186" s="31">
        <v>0</v>
      </c>
      <c r="EZ186" s="31">
        <v>0</v>
      </c>
      <c r="FA186" s="31">
        <v>0</v>
      </c>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v>3</v>
      </c>
      <c r="GV186" s="31">
        <v>3</v>
      </c>
      <c r="GW186" s="31">
        <v>9</v>
      </c>
      <c r="GX186" s="31">
        <v>0</v>
      </c>
      <c r="GY186" s="31">
        <v>0</v>
      </c>
      <c r="GZ186" s="31">
        <v>0</v>
      </c>
      <c r="HA186" s="31">
        <v>0</v>
      </c>
      <c r="HB186" s="31">
        <v>0</v>
      </c>
      <c r="HC186" s="31">
        <v>0</v>
      </c>
      <c r="HD186" s="31">
        <v>0</v>
      </c>
      <c r="HE186" s="31">
        <v>0</v>
      </c>
      <c r="HF186" s="31"/>
      <c r="HG186" s="31">
        <v>0</v>
      </c>
      <c r="HH186" s="31">
        <v>0</v>
      </c>
      <c r="HI186" s="31">
        <v>0</v>
      </c>
      <c r="HJ186" s="31">
        <v>0</v>
      </c>
      <c r="HK186" s="31">
        <v>0</v>
      </c>
      <c r="HL186" s="31">
        <v>0</v>
      </c>
      <c r="HM186" s="31">
        <v>0</v>
      </c>
      <c r="HN186" s="31">
        <v>0</v>
      </c>
      <c r="HO186" s="31">
        <v>0</v>
      </c>
      <c r="HP186" s="31">
        <v>0</v>
      </c>
      <c r="HQ186" s="31"/>
      <c r="HR186" s="31"/>
      <c r="HS186" s="31"/>
      <c r="HT186" s="31"/>
      <c r="HU186" s="31"/>
      <c r="HV186" s="31"/>
      <c r="HW186" s="31"/>
      <c r="HX186" s="31"/>
      <c r="HY186" s="31"/>
      <c r="HZ186" s="31"/>
      <c r="IA186" s="31"/>
      <c r="IB186" s="31"/>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c r="JC186" s="31"/>
      <c r="JD186" s="31"/>
      <c r="JE186" s="31"/>
      <c r="JF186" s="31"/>
      <c r="JG186" s="31"/>
      <c r="JH186" s="31"/>
      <c r="JI186" s="31"/>
    </row>
    <row r="187" spans="1:269" x14ac:dyDescent="0.25">
      <c r="A187" s="30" t="s">
        <v>807</v>
      </c>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v>1</v>
      </c>
      <c r="BR187" s="31">
        <v>1</v>
      </c>
      <c r="BS187" s="31">
        <v>120</v>
      </c>
      <c r="BT187" s="31">
        <v>2</v>
      </c>
      <c r="BU187" s="31">
        <v>0</v>
      </c>
      <c r="BV187" s="31">
        <v>0</v>
      </c>
      <c r="BW187" s="31">
        <v>0</v>
      </c>
      <c r="BX187" s="31">
        <v>0</v>
      </c>
      <c r="BY187" s="31">
        <v>1</v>
      </c>
      <c r="BZ187" s="31">
        <v>0</v>
      </c>
      <c r="CA187" s="31">
        <v>0</v>
      </c>
      <c r="CB187" s="31"/>
      <c r="CC187" s="31">
        <v>1</v>
      </c>
      <c r="CD187" s="31">
        <v>0</v>
      </c>
      <c r="CE187" s="31">
        <v>1</v>
      </c>
      <c r="CF187" s="31">
        <v>0</v>
      </c>
      <c r="CG187" s="31">
        <v>0</v>
      </c>
      <c r="CH187" s="31">
        <v>0</v>
      </c>
      <c r="CI187" s="31">
        <v>0</v>
      </c>
      <c r="CJ187" s="31">
        <v>0</v>
      </c>
      <c r="CK187" s="31">
        <v>0</v>
      </c>
      <c r="CL187" s="31">
        <v>0</v>
      </c>
      <c r="CM187" s="31">
        <v>0</v>
      </c>
      <c r="CN187" s="31">
        <v>0</v>
      </c>
      <c r="CO187" s="31">
        <v>0</v>
      </c>
      <c r="CP187" s="31">
        <v>0</v>
      </c>
      <c r="CQ187" s="31">
        <v>0</v>
      </c>
      <c r="CR187" s="31">
        <v>0</v>
      </c>
      <c r="CS187" s="31">
        <v>3</v>
      </c>
      <c r="CT187" s="31">
        <v>3</v>
      </c>
      <c r="CU187" s="31"/>
      <c r="CV187" s="31"/>
      <c r="CW187" s="31"/>
      <c r="CX187" s="31"/>
      <c r="CY187" s="31"/>
      <c r="CZ187" s="31"/>
      <c r="DA187" s="31"/>
      <c r="DB187" s="31"/>
      <c r="DC187" s="31"/>
      <c r="DD187" s="31"/>
      <c r="DE187" s="31"/>
      <c r="DF187" s="31"/>
      <c r="DG187" s="31">
        <v>3</v>
      </c>
      <c r="DH187" s="31"/>
      <c r="DI187" s="31"/>
      <c r="DJ187" s="31">
        <v>3</v>
      </c>
      <c r="DK187" s="31">
        <v>1</v>
      </c>
      <c r="DL187" s="31">
        <v>0</v>
      </c>
      <c r="DM187" s="31">
        <v>0</v>
      </c>
      <c r="DN187" s="31">
        <v>2</v>
      </c>
      <c r="DO187" s="31"/>
      <c r="DP187" s="31"/>
      <c r="DQ187" s="31"/>
      <c r="DR187" s="31"/>
      <c r="DS187" s="31"/>
      <c r="DT187" s="31"/>
      <c r="DU187" s="31"/>
      <c r="DV187" s="31"/>
      <c r="DW187" s="31">
        <v>1</v>
      </c>
      <c r="DX187" s="31">
        <v>2</v>
      </c>
      <c r="DY187" s="31"/>
      <c r="DZ187" s="31">
        <v>3</v>
      </c>
      <c r="EA187" s="31"/>
      <c r="EB187" s="31"/>
      <c r="EC187" s="31"/>
      <c r="ED187" s="31">
        <v>3</v>
      </c>
      <c r="EE187" s="31">
        <v>3</v>
      </c>
      <c r="EF187" s="31">
        <v>1</v>
      </c>
      <c r="EG187" s="31">
        <v>1</v>
      </c>
      <c r="EH187" s="31">
        <v>120</v>
      </c>
      <c r="EI187" s="31">
        <v>2</v>
      </c>
      <c r="EJ187" s="31">
        <v>0</v>
      </c>
      <c r="EK187" s="31">
        <v>0</v>
      </c>
      <c r="EL187" s="31">
        <v>0</v>
      </c>
      <c r="EM187" s="31">
        <v>0</v>
      </c>
      <c r="EN187" s="31">
        <v>1</v>
      </c>
      <c r="EO187" s="31">
        <v>0</v>
      </c>
      <c r="EP187" s="31">
        <v>0</v>
      </c>
      <c r="EQ187" s="31"/>
      <c r="ER187" s="31">
        <v>1</v>
      </c>
      <c r="ES187" s="31">
        <v>0</v>
      </c>
      <c r="ET187" s="31">
        <v>1</v>
      </c>
      <c r="EU187" s="31">
        <v>0</v>
      </c>
      <c r="EV187" s="31">
        <v>0</v>
      </c>
      <c r="EW187" s="31">
        <v>0</v>
      </c>
      <c r="EX187" s="31">
        <v>0</v>
      </c>
      <c r="EY187" s="31">
        <v>0</v>
      </c>
      <c r="EZ187" s="31">
        <v>0</v>
      </c>
      <c r="FA187" s="31">
        <v>0</v>
      </c>
      <c r="FB187" s="31">
        <v>0</v>
      </c>
      <c r="FC187" s="31">
        <v>0</v>
      </c>
      <c r="FD187" s="31">
        <v>0</v>
      </c>
      <c r="FE187" s="31">
        <v>0</v>
      </c>
      <c r="FF187" s="31">
        <v>0</v>
      </c>
      <c r="FG187" s="31">
        <v>0</v>
      </c>
      <c r="FH187" s="31">
        <v>3</v>
      </c>
      <c r="FI187" s="31">
        <v>3</v>
      </c>
      <c r="FJ187" s="31"/>
      <c r="FK187" s="31"/>
      <c r="FL187" s="31"/>
      <c r="FM187" s="31"/>
      <c r="FN187" s="31"/>
      <c r="FO187" s="31"/>
      <c r="FP187" s="31"/>
      <c r="FQ187" s="31"/>
      <c r="FR187" s="31"/>
      <c r="FS187" s="31"/>
      <c r="FT187" s="31"/>
      <c r="FU187" s="31"/>
      <c r="FV187" s="31">
        <v>3</v>
      </c>
      <c r="FW187" s="31"/>
      <c r="FX187" s="31"/>
      <c r="FY187" s="31">
        <v>3</v>
      </c>
      <c r="FZ187" s="31">
        <v>2</v>
      </c>
      <c r="GA187" s="31">
        <v>0</v>
      </c>
      <c r="GB187" s="31">
        <v>0</v>
      </c>
      <c r="GC187" s="31">
        <v>3</v>
      </c>
      <c r="GD187" s="31"/>
      <c r="GE187" s="31"/>
      <c r="GF187" s="31"/>
      <c r="GG187" s="31"/>
      <c r="GH187" s="31"/>
      <c r="GI187" s="31"/>
      <c r="GJ187" s="31"/>
      <c r="GK187" s="31">
        <v>1</v>
      </c>
      <c r="GL187" s="31">
        <v>1</v>
      </c>
      <c r="GM187" s="31">
        <v>1</v>
      </c>
      <c r="GN187" s="31"/>
      <c r="GO187" s="31">
        <v>3</v>
      </c>
      <c r="GP187" s="31"/>
      <c r="GQ187" s="31"/>
      <c r="GR187" s="31"/>
      <c r="GS187" s="31">
        <v>3</v>
      </c>
      <c r="GT187" s="31">
        <v>3</v>
      </c>
      <c r="GU187" s="31">
        <v>2</v>
      </c>
      <c r="GV187" s="31">
        <v>2</v>
      </c>
      <c r="GW187" s="31">
        <v>240</v>
      </c>
      <c r="GX187" s="31">
        <v>4</v>
      </c>
      <c r="GY187" s="31">
        <v>0</v>
      </c>
      <c r="GZ187" s="31">
        <v>0</v>
      </c>
      <c r="HA187" s="31">
        <v>0</v>
      </c>
      <c r="HB187" s="31">
        <v>0</v>
      </c>
      <c r="HC187" s="31">
        <v>2</v>
      </c>
      <c r="HD187" s="31">
        <v>0</v>
      </c>
      <c r="HE187" s="31">
        <v>0</v>
      </c>
      <c r="HF187" s="31"/>
      <c r="HG187" s="31">
        <v>2</v>
      </c>
      <c r="HH187" s="31">
        <v>0</v>
      </c>
      <c r="HI187" s="31">
        <v>2</v>
      </c>
      <c r="HJ187" s="31">
        <v>0</v>
      </c>
      <c r="HK187" s="31">
        <v>0</v>
      </c>
      <c r="HL187" s="31">
        <v>0</v>
      </c>
      <c r="HM187" s="31">
        <v>0</v>
      </c>
      <c r="HN187" s="31">
        <v>0</v>
      </c>
      <c r="HO187" s="31">
        <v>0</v>
      </c>
      <c r="HP187" s="31">
        <v>0</v>
      </c>
      <c r="HQ187" s="31">
        <v>0</v>
      </c>
      <c r="HR187" s="31">
        <v>0</v>
      </c>
      <c r="HS187" s="31">
        <v>0</v>
      </c>
      <c r="HT187" s="31">
        <v>0</v>
      </c>
      <c r="HU187" s="31">
        <v>0</v>
      </c>
      <c r="HV187" s="31">
        <v>0</v>
      </c>
      <c r="HW187" s="31">
        <v>6</v>
      </c>
      <c r="HX187" s="31">
        <v>6</v>
      </c>
      <c r="HY187" s="31"/>
      <c r="HZ187" s="31"/>
      <c r="IA187" s="31"/>
      <c r="IB187" s="31"/>
      <c r="IC187" s="31"/>
      <c r="ID187" s="31"/>
      <c r="IE187" s="31"/>
      <c r="IF187" s="31"/>
      <c r="IG187" s="31"/>
      <c r="IH187" s="31"/>
      <c r="II187" s="31"/>
      <c r="IJ187" s="31"/>
      <c r="IK187" s="31">
        <v>6</v>
      </c>
      <c r="IL187" s="31"/>
      <c r="IM187" s="31"/>
      <c r="IN187" s="31">
        <v>6</v>
      </c>
      <c r="IO187" s="31">
        <v>3</v>
      </c>
      <c r="IP187" s="31">
        <v>0</v>
      </c>
      <c r="IQ187" s="31">
        <v>0</v>
      </c>
      <c r="IR187" s="31">
        <v>5</v>
      </c>
      <c r="IS187" s="31"/>
      <c r="IT187" s="31"/>
      <c r="IU187" s="31"/>
      <c r="IV187" s="31"/>
      <c r="IW187" s="31"/>
      <c r="IX187" s="31"/>
      <c r="IY187" s="31"/>
      <c r="IZ187" s="31">
        <v>1</v>
      </c>
      <c r="JA187" s="31">
        <v>2</v>
      </c>
      <c r="JB187" s="31">
        <v>3</v>
      </c>
      <c r="JC187" s="31"/>
      <c r="JD187" s="31">
        <v>6</v>
      </c>
      <c r="JE187" s="31"/>
      <c r="JF187" s="31"/>
      <c r="JG187" s="31"/>
      <c r="JH187" s="31">
        <v>6</v>
      </c>
      <c r="JI187" s="31">
        <v>6</v>
      </c>
    </row>
    <row r="188" spans="1:269" x14ac:dyDescent="0.25">
      <c r="A188" s="30" t="s">
        <v>808</v>
      </c>
      <c r="B188" s="31"/>
      <c r="C188" s="31">
        <v>0</v>
      </c>
      <c r="D188" s="31">
        <v>39</v>
      </c>
      <c r="E188" s="31">
        <v>0</v>
      </c>
      <c r="F188" s="31">
        <v>0</v>
      </c>
      <c r="G188" s="31">
        <v>0</v>
      </c>
      <c r="H188" s="31">
        <v>0</v>
      </c>
      <c r="I188" s="31">
        <v>0</v>
      </c>
      <c r="J188" s="31">
        <v>0</v>
      </c>
      <c r="K188" s="31">
        <v>0</v>
      </c>
      <c r="L188" s="31">
        <v>0</v>
      </c>
      <c r="M188" s="31"/>
      <c r="N188" s="31">
        <v>0</v>
      </c>
      <c r="O188" s="31">
        <v>0</v>
      </c>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v>0</v>
      </c>
      <c r="BS188" s="31">
        <v>39</v>
      </c>
      <c r="BT188" s="31">
        <v>0</v>
      </c>
      <c r="BU188" s="31">
        <v>0</v>
      </c>
      <c r="BV188" s="31">
        <v>0</v>
      </c>
      <c r="BW188" s="31">
        <v>0</v>
      </c>
      <c r="BX188" s="31">
        <v>0</v>
      </c>
      <c r="BY188" s="31">
        <v>0</v>
      </c>
      <c r="BZ188" s="31">
        <v>0</v>
      </c>
      <c r="CA188" s="31">
        <v>0</v>
      </c>
      <c r="CB188" s="31"/>
      <c r="CC188" s="31">
        <v>0</v>
      </c>
      <c r="CD188" s="31">
        <v>0</v>
      </c>
      <c r="CE188" s="31">
        <v>0</v>
      </c>
      <c r="CF188" s="31">
        <v>0</v>
      </c>
      <c r="CG188" s="31">
        <v>0</v>
      </c>
      <c r="CH188" s="31">
        <v>0</v>
      </c>
      <c r="CI188" s="31">
        <v>0</v>
      </c>
      <c r="CJ188" s="31">
        <v>0</v>
      </c>
      <c r="CK188" s="31">
        <v>0</v>
      </c>
      <c r="CL188" s="31">
        <v>0</v>
      </c>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v>0</v>
      </c>
      <c r="EH188" s="31">
        <v>39</v>
      </c>
      <c r="EI188" s="31">
        <v>0</v>
      </c>
      <c r="EJ188" s="31">
        <v>0</v>
      </c>
      <c r="EK188" s="31">
        <v>0</v>
      </c>
      <c r="EL188" s="31">
        <v>0</v>
      </c>
      <c r="EM188" s="31">
        <v>0</v>
      </c>
      <c r="EN188" s="31">
        <v>0</v>
      </c>
      <c r="EO188" s="31">
        <v>0</v>
      </c>
      <c r="EP188" s="31">
        <v>0</v>
      </c>
      <c r="EQ188" s="31"/>
      <c r="ER188" s="31">
        <v>0</v>
      </c>
      <c r="ES188" s="31">
        <v>0</v>
      </c>
      <c r="ET188" s="31">
        <v>0</v>
      </c>
      <c r="EU188" s="31">
        <v>0</v>
      </c>
      <c r="EV188" s="31">
        <v>0</v>
      </c>
      <c r="EW188" s="31">
        <v>0</v>
      </c>
      <c r="EX188" s="31">
        <v>0</v>
      </c>
      <c r="EY188" s="31">
        <v>0</v>
      </c>
      <c r="EZ188" s="31">
        <v>0</v>
      </c>
      <c r="FA188" s="31">
        <v>0</v>
      </c>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v>0</v>
      </c>
      <c r="GW188" s="31">
        <v>117</v>
      </c>
      <c r="GX188" s="31">
        <v>0</v>
      </c>
      <c r="GY188" s="31">
        <v>0</v>
      </c>
      <c r="GZ188" s="31">
        <v>0</v>
      </c>
      <c r="HA188" s="31">
        <v>0</v>
      </c>
      <c r="HB188" s="31">
        <v>0</v>
      </c>
      <c r="HC188" s="31">
        <v>0</v>
      </c>
      <c r="HD188" s="31">
        <v>0</v>
      </c>
      <c r="HE188" s="31">
        <v>0</v>
      </c>
      <c r="HF188" s="31"/>
      <c r="HG188" s="31">
        <v>0</v>
      </c>
      <c r="HH188" s="31">
        <v>0</v>
      </c>
      <c r="HI188" s="31">
        <v>0</v>
      </c>
      <c r="HJ188" s="31">
        <v>0</v>
      </c>
      <c r="HK188" s="31">
        <v>0</v>
      </c>
      <c r="HL188" s="31">
        <v>0</v>
      </c>
      <c r="HM188" s="31">
        <v>0</v>
      </c>
      <c r="HN188" s="31">
        <v>0</v>
      </c>
      <c r="HO188" s="31">
        <v>0</v>
      </c>
      <c r="HP188" s="31">
        <v>0</v>
      </c>
      <c r="HQ188" s="31"/>
      <c r="HR188" s="31"/>
      <c r="HS188" s="31"/>
      <c r="HT188" s="31"/>
      <c r="HU188" s="31"/>
      <c r="HV188" s="31"/>
      <c r="HW188" s="31"/>
      <c r="HX188" s="31"/>
      <c r="HY188" s="31"/>
      <c r="HZ188" s="31"/>
      <c r="IA188" s="31"/>
      <c r="IB188" s="31"/>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c r="JC188" s="31"/>
      <c r="JD188" s="31"/>
      <c r="JE188" s="31"/>
      <c r="JF188" s="31"/>
      <c r="JG188" s="31"/>
      <c r="JH188" s="31"/>
      <c r="JI188" s="31"/>
    </row>
    <row r="189" spans="1:269" x14ac:dyDescent="0.25">
      <c r="A189" s="30" t="s">
        <v>809</v>
      </c>
      <c r="B189" s="31">
        <v>1</v>
      </c>
      <c r="C189" s="31">
        <v>1</v>
      </c>
      <c r="D189" s="31">
        <v>50</v>
      </c>
      <c r="E189" s="31">
        <v>2.2000000000000002</v>
      </c>
      <c r="F189" s="31">
        <v>0</v>
      </c>
      <c r="G189" s="31">
        <v>0</v>
      </c>
      <c r="H189" s="31">
        <v>1</v>
      </c>
      <c r="I189" s="31">
        <v>0</v>
      </c>
      <c r="J189" s="31">
        <v>0</v>
      </c>
      <c r="K189" s="31">
        <v>0</v>
      </c>
      <c r="L189" s="31">
        <v>0</v>
      </c>
      <c r="M189" s="31">
        <v>1</v>
      </c>
      <c r="N189" s="31">
        <v>0</v>
      </c>
      <c r="O189" s="31">
        <v>0</v>
      </c>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v>1</v>
      </c>
      <c r="BR189" s="31">
        <v>1</v>
      </c>
      <c r="BS189" s="31">
        <v>50</v>
      </c>
      <c r="BT189" s="31">
        <v>2.2000000000000002</v>
      </c>
      <c r="BU189" s="31">
        <v>0</v>
      </c>
      <c r="BV189" s="31">
        <v>0</v>
      </c>
      <c r="BW189" s="31">
        <v>1</v>
      </c>
      <c r="BX189" s="31">
        <v>0</v>
      </c>
      <c r="BY189" s="31">
        <v>0</v>
      </c>
      <c r="BZ189" s="31">
        <v>0</v>
      </c>
      <c r="CA189" s="31">
        <v>0</v>
      </c>
      <c r="CB189" s="31">
        <v>1</v>
      </c>
      <c r="CC189" s="31">
        <v>0</v>
      </c>
      <c r="CD189" s="31">
        <v>0</v>
      </c>
      <c r="CE189" s="31">
        <v>0</v>
      </c>
      <c r="CF189" s="31">
        <v>0</v>
      </c>
      <c r="CG189" s="31">
        <v>0</v>
      </c>
      <c r="CH189" s="31">
        <v>0</v>
      </c>
      <c r="CI189" s="31">
        <v>0</v>
      </c>
      <c r="CJ189" s="31">
        <v>0</v>
      </c>
      <c r="CK189" s="31">
        <v>0</v>
      </c>
      <c r="CL189" s="31">
        <v>0</v>
      </c>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v>1</v>
      </c>
      <c r="EG189" s="31">
        <v>1</v>
      </c>
      <c r="EH189" s="31">
        <v>50</v>
      </c>
      <c r="EI189" s="31">
        <v>2.2000000000000002</v>
      </c>
      <c r="EJ189" s="31">
        <v>0</v>
      </c>
      <c r="EK189" s="31">
        <v>0</v>
      </c>
      <c r="EL189" s="31">
        <v>1</v>
      </c>
      <c r="EM189" s="31">
        <v>0</v>
      </c>
      <c r="EN189" s="31">
        <v>0</v>
      </c>
      <c r="EO189" s="31">
        <v>0</v>
      </c>
      <c r="EP189" s="31">
        <v>0</v>
      </c>
      <c r="EQ189" s="31">
        <v>1</v>
      </c>
      <c r="ER189" s="31">
        <v>0</v>
      </c>
      <c r="ES189" s="31">
        <v>0</v>
      </c>
      <c r="ET189" s="31">
        <v>0</v>
      </c>
      <c r="EU189" s="31">
        <v>0</v>
      </c>
      <c r="EV189" s="31">
        <v>0</v>
      </c>
      <c r="EW189" s="31">
        <v>0</v>
      </c>
      <c r="EX189" s="31">
        <v>0</v>
      </c>
      <c r="EY189" s="31">
        <v>0</v>
      </c>
      <c r="EZ189" s="31">
        <v>0</v>
      </c>
      <c r="FA189" s="31">
        <v>0</v>
      </c>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v>3</v>
      </c>
      <c r="GV189" s="31">
        <v>3</v>
      </c>
      <c r="GW189" s="31">
        <v>150</v>
      </c>
      <c r="GX189" s="31">
        <v>6.6000000000000005</v>
      </c>
      <c r="GY189" s="31">
        <v>0</v>
      </c>
      <c r="GZ189" s="31">
        <v>0</v>
      </c>
      <c r="HA189" s="31">
        <v>3</v>
      </c>
      <c r="HB189" s="31">
        <v>0</v>
      </c>
      <c r="HC189" s="31">
        <v>0</v>
      </c>
      <c r="HD189" s="31">
        <v>0</v>
      </c>
      <c r="HE189" s="31">
        <v>0</v>
      </c>
      <c r="HF189" s="31">
        <v>3</v>
      </c>
      <c r="HG189" s="31">
        <v>0</v>
      </c>
      <c r="HH189" s="31">
        <v>0</v>
      </c>
      <c r="HI189" s="31">
        <v>0</v>
      </c>
      <c r="HJ189" s="31">
        <v>0</v>
      </c>
      <c r="HK189" s="31">
        <v>0</v>
      </c>
      <c r="HL189" s="31">
        <v>0</v>
      </c>
      <c r="HM189" s="31">
        <v>0</v>
      </c>
      <c r="HN189" s="31">
        <v>0</v>
      </c>
      <c r="HO189" s="31">
        <v>0</v>
      </c>
      <c r="HP189" s="31">
        <v>0</v>
      </c>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row>
    <row r="190" spans="1:269" x14ac:dyDescent="0.25">
      <c r="A190" s="30" t="s">
        <v>810</v>
      </c>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v>0</v>
      </c>
      <c r="BS190" s="31">
        <v>65</v>
      </c>
      <c r="BT190" s="31">
        <v>2</v>
      </c>
      <c r="BU190" s="31">
        <v>0</v>
      </c>
      <c r="BV190" s="31">
        <v>0</v>
      </c>
      <c r="BW190" s="31">
        <v>0</v>
      </c>
      <c r="BX190" s="31">
        <v>0</v>
      </c>
      <c r="BY190" s="31">
        <v>0</v>
      </c>
      <c r="BZ190" s="31">
        <v>0</v>
      </c>
      <c r="CA190" s="31">
        <v>0</v>
      </c>
      <c r="CB190" s="31"/>
      <c r="CC190" s="31">
        <v>1</v>
      </c>
      <c r="CD190" s="31">
        <v>0</v>
      </c>
      <c r="CE190" s="31">
        <v>1</v>
      </c>
      <c r="CF190" s="31">
        <v>0</v>
      </c>
      <c r="CG190" s="31">
        <v>0</v>
      </c>
      <c r="CH190" s="31">
        <v>0</v>
      </c>
      <c r="CI190" s="31">
        <v>1</v>
      </c>
      <c r="CJ190" s="31">
        <v>1</v>
      </c>
      <c r="CK190" s="31">
        <v>0</v>
      </c>
      <c r="CL190" s="31">
        <v>0</v>
      </c>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v>0</v>
      </c>
      <c r="EH190" s="31">
        <v>65</v>
      </c>
      <c r="EI190" s="31">
        <v>2</v>
      </c>
      <c r="EJ190" s="31">
        <v>0</v>
      </c>
      <c r="EK190" s="31">
        <v>0</v>
      </c>
      <c r="EL190" s="31">
        <v>0</v>
      </c>
      <c r="EM190" s="31">
        <v>0</v>
      </c>
      <c r="EN190" s="31">
        <v>0</v>
      </c>
      <c r="EO190" s="31">
        <v>0</v>
      </c>
      <c r="EP190" s="31">
        <v>0</v>
      </c>
      <c r="EQ190" s="31"/>
      <c r="ER190" s="31">
        <v>1</v>
      </c>
      <c r="ES190" s="31">
        <v>0</v>
      </c>
      <c r="ET190" s="31">
        <v>1</v>
      </c>
      <c r="EU190" s="31">
        <v>0</v>
      </c>
      <c r="EV190" s="31">
        <v>0</v>
      </c>
      <c r="EW190" s="31">
        <v>0</v>
      </c>
      <c r="EX190" s="31">
        <v>1</v>
      </c>
      <c r="EY190" s="31">
        <v>1</v>
      </c>
      <c r="EZ190" s="31">
        <v>0</v>
      </c>
      <c r="FA190" s="31">
        <v>0</v>
      </c>
      <c r="FB190" s="31">
        <v>0</v>
      </c>
      <c r="FC190" s="31">
        <v>1</v>
      </c>
      <c r="FD190" s="31">
        <v>0</v>
      </c>
      <c r="FE190" s="31">
        <v>0</v>
      </c>
      <c r="FF190" s="31">
        <v>0</v>
      </c>
      <c r="FG190" s="31">
        <v>0</v>
      </c>
      <c r="FH190" s="31">
        <v>3</v>
      </c>
      <c r="FI190" s="31">
        <v>4</v>
      </c>
      <c r="FJ190" s="31"/>
      <c r="FK190" s="31"/>
      <c r="FL190" s="31"/>
      <c r="FM190" s="31"/>
      <c r="FN190" s="31"/>
      <c r="FO190" s="31"/>
      <c r="FP190" s="31"/>
      <c r="FQ190" s="31"/>
      <c r="FR190" s="31"/>
      <c r="FS190" s="31"/>
      <c r="FT190" s="31"/>
      <c r="FU190" s="31"/>
      <c r="FV190" s="31">
        <v>4</v>
      </c>
      <c r="FW190" s="31"/>
      <c r="FX190" s="31"/>
      <c r="FY190" s="31">
        <v>4</v>
      </c>
      <c r="FZ190" s="31">
        <v>3</v>
      </c>
      <c r="GA190" s="31">
        <v>0</v>
      </c>
      <c r="GB190" s="31">
        <v>0</v>
      </c>
      <c r="GC190" s="31">
        <v>3</v>
      </c>
      <c r="GD190" s="31"/>
      <c r="GE190" s="31"/>
      <c r="GF190" s="31"/>
      <c r="GG190" s="31"/>
      <c r="GH190" s="31"/>
      <c r="GI190" s="31"/>
      <c r="GJ190" s="31"/>
      <c r="GK190" s="31">
        <v>2</v>
      </c>
      <c r="GL190" s="31">
        <v>2</v>
      </c>
      <c r="GM190" s="31"/>
      <c r="GN190" s="31">
        <v>1</v>
      </c>
      <c r="GO190" s="31">
        <v>3</v>
      </c>
      <c r="GP190" s="31"/>
      <c r="GQ190" s="31"/>
      <c r="GR190" s="31"/>
      <c r="GS190" s="31">
        <v>3</v>
      </c>
      <c r="GT190" s="31">
        <v>4</v>
      </c>
      <c r="GU190" s="31"/>
      <c r="GV190" s="31">
        <v>0</v>
      </c>
      <c r="GW190" s="31">
        <v>130</v>
      </c>
      <c r="GX190" s="31">
        <v>4</v>
      </c>
      <c r="GY190" s="31">
        <v>0</v>
      </c>
      <c r="GZ190" s="31">
        <v>0</v>
      </c>
      <c r="HA190" s="31">
        <v>0</v>
      </c>
      <c r="HB190" s="31">
        <v>0</v>
      </c>
      <c r="HC190" s="31">
        <v>0</v>
      </c>
      <c r="HD190" s="31">
        <v>0</v>
      </c>
      <c r="HE190" s="31">
        <v>0</v>
      </c>
      <c r="HF190" s="31"/>
      <c r="HG190" s="31">
        <v>2</v>
      </c>
      <c r="HH190" s="31">
        <v>0</v>
      </c>
      <c r="HI190" s="31">
        <v>2</v>
      </c>
      <c r="HJ190" s="31">
        <v>0</v>
      </c>
      <c r="HK190" s="31">
        <v>0</v>
      </c>
      <c r="HL190" s="31">
        <v>0</v>
      </c>
      <c r="HM190" s="31">
        <v>2</v>
      </c>
      <c r="HN190" s="31">
        <v>2</v>
      </c>
      <c r="HO190" s="31">
        <v>0</v>
      </c>
      <c r="HP190" s="31">
        <v>0</v>
      </c>
      <c r="HQ190" s="31">
        <v>0</v>
      </c>
      <c r="HR190" s="31">
        <v>1</v>
      </c>
      <c r="HS190" s="31">
        <v>0</v>
      </c>
      <c r="HT190" s="31">
        <v>0</v>
      </c>
      <c r="HU190" s="31">
        <v>0</v>
      </c>
      <c r="HV190" s="31">
        <v>0</v>
      </c>
      <c r="HW190" s="31">
        <v>3</v>
      </c>
      <c r="HX190" s="31">
        <v>4</v>
      </c>
      <c r="HY190" s="31"/>
      <c r="HZ190" s="31"/>
      <c r="IA190" s="31"/>
      <c r="IB190" s="31"/>
      <c r="IC190" s="31"/>
      <c r="ID190" s="31"/>
      <c r="IE190" s="31"/>
      <c r="IF190" s="31"/>
      <c r="IG190" s="31"/>
      <c r="IH190" s="31"/>
      <c r="II190" s="31"/>
      <c r="IJ190" s="31"/>
      <c r="IK190" s="31">
        <v>4</v>
      </c>
      <c r="IL190" s="31"/>
      <c r="IM190" s="31"/>
      <c r="IN190" s="31">
        <v>4</v>
      </c>
      <c r="IO190" s="31">
        <v>3</v>
      </c>
      <c r="IP190" s="31">
        <v>0</v>
      </c>
      <c r="IQ190" s="31">
        <v>0</v>
      </c>
      <c r="IR190" s="31">
        <v>3</v>
      </c>
      <c r="IS190" s="31"/>
      <c r="IT190" s="31"/>
      <c r="IU190" s="31"/>
      <c r="IV190" s="31"/>
      <c r="IW190" s="31"/>
      <c r="IX190" s="31"/>
      <c r="IY190" s="31"/>
      <c r="IZ190" s="31">
        <v>2</v>
      </c>
      <c r="JA190" s="31">
        <v>2</v>
      </c>
      <c r="JB190" s="31"/>
      <c r="JC190" s="31">
        <v>1</v>
      </c>
      <c r="JD190" s="31">
        <v>3</v>
      </c>
      <c r="JE190" s="31"/>
      <c r="JF190" s="31"/>
      <c r="JG190" s="31"/>
      <c r="JH190" s="31">
        <v>3</v>
      </c>
      <c r="JI190" s="31">
        <v>4</v>
      </c>
    </row>
    <row r="191" spans="1:269" x14ac:dyDescent="0.25">
      <c r="A191" s="30" t="s">
        <v>811</v>
      </c>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v>0</v>
      </c>
      <c r="BS191" s="31">
        <v>174</v>
      </c>
      <c r="BT191" s="31">
        <v>3</v>
      </c>
      <c r="BU191" s="31">
        <v>0</v>
      </c>
      <c r="BV191" s="31">
        <v>0</v>
      </c>
      <c r="BW191" s="31">
        <v>0</v>
      </c>
      <c r="BX191" s="31">
        <v>0</v>
      </c>
      <c r="BY191" s="31">
        <v>1</v>
      </c>
      <c r="BZ191" s="31">
        <v>0</v>
      </c>
      <c r="CA191" s="31">
        <v>0</v>
      </c>
      <c r="CB191" s="31"/>
      <c r="CC191" s="31">
        <v>1</v>
      </c>
      <c r="CD191" s="31">
        <v>0</v>
      </c>
      <c r="CE191" s="31">
        <v>1</v>
      </c>
      <c r="CF191" s="31">
        <v>0</v>
      </c>
      <c r="CG191" s="31">
        <v>0</v>
      </c>
      <c r="CH191" s="31">
        <v>0</v>
      </c>
      <c r="CI191" s="31">
        <v>1</v>
      </c>
      <c r="CJ191" s="31">
        <v>1</v>
      </c>
      <c r="CK191" s="31">
        <v>0</v>
      </c>
      <c r="CL191" s="31">
        <v>0</v>
      </c>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v>0</v>
      </c>
      <c r="EH191" s="31">
        <v>182</v>
      </c>
      <c r="EI191" s="31">
        <v>3</v>
      </c>
      <c r="EJ191" s="31">
        <v>0</v>
      </c>
      <c r="EK191" s="31">
        <v>0</v>
      </c>
      <c r="EL191" s="31">
        <v>0</v>
      </c>
      <c r="EM191" s="31">
        <v>0</v>
      </c>
      <c r="EN191" s="31">
        <v>1</v>
      </c>
      <c r="EO191" s="31">
        <v>0</v>
      </c>
      <c r="EP191" s="31">
        <v>0</v>
      </c>
      <c r="EQ191" s="31"/>
      <c r="ER191" s="31">
        <v>1</v>
      </c>
      <c r="ES191" s="31">
        <v>0</v>
      </c>
      <c r="ET191" s="31">
        <v>1</v>
      </c>
      <c r="EU191" s="31">
        <v>0</v>
      </c>
      <c r="EV191" s="31">
        <v>0</v>
      </c>
      <c r="EW191" s="31">
        <v>0</v>
      </c>
      <c r="EX191" s="31">
        <v>1</v>
      </c>
      <c r="EY191" s="31">
        <v>1</v>
      </c>
      <c r="EZ191" s="31">
        <v>0</v>
      </c>
      <c r="FA191" s="31">
        <v>0</v>
      </c>
      <c r="FB191" s="31">
        <v>0</v>
      </c>
      <c r="FC191" s="31">
        <v>0</v>
      </c>
      <c r="FD191" s="31">
        <v>0</v>
      </c>
      <c r="FE191" s="31">
        <v>0</v>
      </c>
      <c r="FF191" s="31">
        <v>0</v>
      </c>
      <c r="FG191" s="31">
        <v>0</v>
      </c>
      <c r="FH191" s="31">
        <v>3</v>
      </c>
      <c r="FI191" s="31">
        <v>3</v>
      </c>
      <c r="FJ191" s="31"/>
      <c r="FK191" s="31"/>
      <c r="FL191" s="31"/>
      <c r="FM191" s="31"/>
      <c r="FN191" s="31"/>
      <c r="FO191" s="31"/>
      <c r="FP191" s="31"/>
      <c r="FQ191" s="31"/>
      <c r="FR191" s="31"/>
      <c r="FS191" s="31"/>
      <c r="FT191" s="31"/>
      <c r="FU191" s="31"/>
      <c r="FV191" s="31">
        <v>3</v>
      </c>
      <c r="FW191" s="31"/>
      <c r="FX191" s="31"/>
      <c r="FY191" s="31">
        <v>2</v>
      </c>
      <c r="FZ191" s="31">
        <v>2</v>
      </c>
      <c r="GA191" s="31">
        <v>0</v>
      </c>
      <c r="GB191" s="31">
        <v>0</v>
      </c>
      <c r="GC191" s="31">
        <v>2</v>
      </c>
      <c r="GD191" s="31"/>
      <c r="GE191" s="31"/>
      <c r="GF191" s="31"/>
      <c r="GG191" s="31"/>
      <c r="GH191" s="31"/>
      <c r="GI191" s="31"/>
      <c r="GJ191" s="31"/>
      <c r="GK191" s="31">
        <v>2</v>
      </c>
      <c r="GL191" s="31">
        <v>1</v>
      </c>
      <c r="GM191" s="31"/>
      <c r="GN191" s="31"/>
      <c r="GO191" s="31">
        <v>3</v>
      </c>
      <c r="GP191" s="31"/>
      <c r="GQ191" s="31"/>
      <c r="GR191" s="31"/>
      <c r="GS191" s="31">
        <v>2</v>
      </c>
      <c r="GT191" s="31">
        <v>3</v>
      </c>
      <c r="GU191" s="31"/>
      <c r="GV191" s="31">
        <v>0</v>
      </c>
      <c r="GW191" s="31">
        <v>356</v>
      </c>
      <c r="GX191" s="31">
        <v>6</v>
      </c>
      <c r="GY191" s="31">
        <v>0</v>
      </c>
      <c r="GZ191" s="31">
        <v>0</v>
      </c>
      <c r="HA191" s="31">
        <v>0</v>
      </c>
      <c r="HB191" s="31">
        <v>0</v>
      </c>
      <c r="HC191" s="31">
        <v>2</v>
      </c>
      <c r="HD191" s="31">
        <v>0</v>
      </c>
      <c r="HE191" s="31">
        <v>0</v>
      </c>
      <c r="HF191" s="31"/>
      <c r="HG191" s="31">
        <v>2</v>
      </c>
      <c r="HH191" s="31">
        <v>0</v>
      </c>
      <c r="HI191" s="31">
        <v>2</v>
      </c>
      <c r="HJ191" s="31">
        <v>0</v>
      </c>
      <c r="HK191" s="31">
        <v>0</v>
      </c>
      <c r="HL191" s="31">
        <v>0</v>
      </c>
      <c r="HM191" s="31">
        <v>2</v>
      </c>
      <c r="HN191" s="31">
        <v>2</v>
      </c>
      <c r="HO191" s="31">
        <v>0</v>
      </c>
      <c r="HP191" s="31">
        <v>0</v>
      </c>
      <c r="HQ191" s="31">
        <v>0</v>
      </c>
      <c r="HR191" s="31">
        <v>0</v>
      </c>
      <c r="HS191" s="31">
        <v>0</v>
      </c>
      <c r="HT191" s="31">
        <v>0</v>
      </c>
      <c r="HU191" s="31">
        <v>0</v>
      </c>
      <c r="HV191" s="31">
        <v>0</v>
      </c>
      <c r="HW191" s="31">
        <v>3</v>
      </c>
      <c r="HX191" s="31">
        <v>3</v>
      </c>
      <c r="HY191" s="31"/>
      <c r="HZ191" s="31"/>
      <c r="IA191" s="31"/>
      <c r="IB191" s="31"/>
      <c r="IC191" s="31"/>
      <c r="ID191" s="31"/>
      <c r="IE191" s="31"/>
      <c r="IF191" s="31"/>
      <c r="IG191" s="31"/>
      <c r="IH191" s="31"/>
      <c r="II191" s="31"/>
      <c r="IJ191" s="31"/>
      <c r="IK191" s="31">
        <v>3</v>
      </c>
      <c r="IL191" s="31"/>
      <c r="IM191" s="31"/>
      <c r="IN191" s="31">
        <v>2</v>
      </c>
      <c r="IO191" s="31">
        <v>2</v>
      </c>
      <c r="IP191" s="31">
        <v>0</v>
      </c>
      <c r="IQ191" s="31">
        <v>0</v>
      </c>
      <c r="IR191" s="31">
        <v>2</v>
      </c>
      <c r="IS191" s="31"/>
      <c r="IT191" s="31"/>
      <c r="IU191" s="31"/>
      <c r="IV191" s="31"/>
      <c r="IW191" s="31"/>
      <c r="IX191" s="31"/>
      <c r="IY191" s="31"/>
      <c r="IZ191" s="31">
        <v>2</v>
      </c>
      <c r="JA191" s="31">
        <v>1</v>
      </c>
      <c r="JB191" s="31"/>
      <c r="JC191" s="31"/>
      <c r="JD191" s="31">
        <v>3</v>
      </c>
      <c r="JE191" s="31"/>
      <c r="JF191" s="31"/>
      <c r="JG191" s="31"/>
      <c r="JH191" s="31">
        <v>2</v>
      </c>
      <c r="JI191" s="31">
        <v>3</v>
      </c>
    </row>
    <row r="192" spans="1:269" x14ac:dyDescent="0.25">
      <c r="A192" s="30" t="s">
        <v>812</v>
      </c>
      <c r="B192" s="31"/>
      <c r="C192" s="31">
        <v>0</v>
      </c>
      <c r="D192" s="31">
        <v>157</v>
      </c>
      <c r="E192" s="31">
        <v>0</v>
      </c>
      <c r="F192" s="31">
        <v>0</v>
      </c>
      <c r="G192" s="31">
        <v>0</v>
      </c>
      <c r="H192" s="31">
        <v>0</v>
      </c>
      <c r="I192" s="31">
        <v>0</v>
      </c>
      <c r="J192" s="31">
        <v>0</v>
      </c>
      <c r="K192" s="31">
        <v>0</v>
      </c>
      <c r="L192" s="31">
        <v>0</v>
      </c>
      <c r="M192" s="31"/>
      <c r="N192" s="31">
        <v>0</v>
      </c>
      <c r="O192" s="31">
        <v>0</v>
      </c>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v>0</v>
      </c>
      <c r="BS192" s="31">
        <v>157</v>
      </c>
      <c r="BT192" s="31">
        <v>0.5</v>
      </c>
      <c r="BU192" s="31">
        <v>0</v>
      </c>
      <c r="BV192" s="31">
        <v>0</v>
      </c>
      <c r="BW192" s="31">
        <v>0</v>
      </c>
      <c r="BX192" s="31">
        <v>0</v>
      </c>
      <c r="BY192" s="31">
        <v>0</v>
      </c>
      <c r="BZ192" s="31">
        <v>0</v>
      </c>
      <c r="CA192" s="31">
        <v>0</v>
      </c>
      <c r="CB192" s="31"/>
      <c r="CC192" s="31">
        <v>1</v>
      </c>
      <c r="CD192" s="31">
        <v>0</v>
      </c>
      <c r="CE192" s="31">
        <v>0</v>
      </c>
      <c r="CF192" s="31">
        <v>0</v>
      </c>
      <c r="CG192" s="31">
        <v>0</v>
      </c>
      <c r="CH192" s="31">
        <v>0</v>
      </c>
      <c r="CI192" s="31">
        <v>0</v>
      </c>
      <c r="CJ192" s="31">
        <v>0</v>
      </c>
      <c r="CK192" s="31">
        <v>0</v>
      </c>
      <c r="CL192" s="31">
        <v>0</v>
      </c>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v>0</v>
      </c>
      <c r="EH192" s="31">
        <v>157</v>
      </c>
      <c r="EI192" s="31">
        <v>0.5</v>
      </c>
      <c r="EJ192" s="31">
        <v>0</v>
      </c>
      <c r="EK192" s="31">
        <v>0</v>
      </c>
      <c r="EL192" s="31">
        <v>0</v>
      </c>
      <c r="EM192" s="31">
        <v>0</v>
      </c>
      <c r="EN192" s="31">
        <v>0</v>
      </c>
      <c r="EO192" s="31">
        <v>0</v>
      </c>
      <c r="EP192" s="31">
        <v>0</v>
      </c>
      <c r="EQ192" s="31"/>
      <c r="ER192" s="31">
        <v>1</v>
      </c>
      <c r="ES192" s="31">
        <v>0</v>
      </c>
      <c r="ET192" s="31">
        <v>0</v>
      </c>
      <c r="EU192" s="31">
        <v>0</v>
      </c>
      <c r="EV192" s="31">
        <v>0</v>
      </c>
      <c r="EW192" s="31">
        <v>0</v>
      </c>
      <c r="EX192" s="31">
        <v>0</v>
      </c>
      <c r="EY192" s="31">
        <v>0</v>
      </c>
      <c r="EZ192" s="31">
        <v>0</v>
      </c>
      <c r="FA192" s="31">
        <v>0</v>
      </c>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v>0</v>
      </c>
      <c r="GW192" s="31">
        <v>471</v>
      </c>
      <c r="GX192" s="31">
        <v>1</v>
      </c>
      <c r="GY192" s="31">
        <v>0</v>
      </c>
      <c r="GZ192" s="31">
        <v>0</v>
      </c>
      <c r="HA192" s="31">
        <v>0</v>
      </c>
      <c r="HB192" s="31">
        <v>0</v>
      </c>
      <c r="HC192" s="31">
        <v>0</v>
      </c>
      <c r="HD192" s="31">
        <v>0</v>
      </c>
      <c r="HE192" s="31">
        <v>0</v>
      </c>
      <c r="HF192" s="31"/>
      <c r="HG192" s="31">
        <v>2</v>
      </c>
      <c r="HH192" s="31">
        <v>0</v>
      </c>
      <c r="HI192" s="31">
        <v>0</v>
      </c>
      <c r="HJ192" s="31">
        <v>0</v>
      </c>
      <c r="HK192" s="31">
        <v>0</v>
      </c>
      <c r="HL192" s="31">
        <v>0</v>
      </c>
      <c r="HM192" s="31">
        <v>0</v>
      </c>
      <c r="HN192" s="31">
        <v>0</v>
      </c>
      <c r="HO192" s="31">
        <v>0</v>
      </c>
      <c r="HP192" s="31">
        <v>0</v>
      </c>
      <c r="HQ192" s="31"/>
      <c r="HR192" s="31"/>
      <c r="HS192" s="31"/>
      <c r="HT192" s="31"/>
      <c r="HU192" s="31"/>
      <c r="HV192" s="31"/>
      <c r="HW192" s="31"/>
      <c r="HX192" s="31"/>
      <c r="HY192" s="31"/>
      <c r="HZ192" s="31"/>
      <c r="IA192" s="31"/>
      <c r="IB192" s="31"/>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c r="JC192" s="31"/>
      <c r="JD192" s="31"/>
      <c r="JE192" s="31"/>
      <c r="JF192" s="31"/>
      <c r="JG192" s="31"/>
      <c r="JH192" s="31"/>
      <c r="JI192" s="31"/>
    </row>
    <row r="193" spans="1:269" x14ac:dyDescent="0.25">
      <c r="A193" s="30" t="s">
        <v>814</v>
      </c>
      <c r="B193" s="31">
        <v>1</v>
      </c>
      <c r="C193" s="31">
        <v>1</v>
      </c>
      <c r="D193" s="31">
        <v>23</v>
      </c>
      <c r="E193" s="31">
        <v>0</v>
      </c>
      <c r="F193" s="31">
        <v>0</v>
      </c>
      <c r="G193" s="31">
        <v>0</v>
      </c>
      <c r="H193" s="31">
        <v>0</v>
      </c>
      <c r="I193" s="31">
        <v>0</v>
      </c>
      <c r="J193" s="31">
        <v>0</v>
      </c>
      <c r="K193" s="31">
        <v>0</v>
      </c>
      <c r="L193" s="31">
        <v>0</v>
      </c>
      <c r="M193" s="31"/>
      <c r="N193" s="31">
        <v>0</v>
      </c>
      <c r="O193" s="31">
        <v>0</v>
      </c>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v>1</v>
      </c>
      <c r="BR193" s="31">
        <v>1</v>
      </c>
      <c r="BS193" s="31">
        <v>23</v>
      </c>
      <c r="BT193" s="31">
        <v>0</v>
      </c>
      <c r="BU193" s="31">
        <v>0</v>
      </c>
      <c r="BV193" s="31">
        <v>0</v>
      </c>
      <c r="BW193" s="31">
        <v>0</v>
      </c>
      <c r="BX193" s="31">
        <v>0</v>
      </c>
      <c r="BY193" s="31">
        <v>0</v>
      </c>
      <c r="BZ193" s="31">
        <v>0</v>
      </c>
      <c r="CA193" s="31">
        <v>0</v>
      </c>
      <c r="CB193" s="31"/>
      <c r="CC193" s="31">
        <v>0</v>
      </c>
      <c r="CD193" s="31">
        <v>0</v>
      </c>
      <c r="CE193" s="31">
        <v>0</v>
      </c>
      <c r="CF193" s="31">
        <v>0</v>
      </c>
      <c r="CG193" s="31">
        <v>0</v>
      </c>
      <c r="CH193" s="31">
        <v>0</v>
      </c>
      <c r="CI193" s="31">
        <v>0</v>
      </c>
      <c r="CJ193" s="31">
        <v>0</v>
      </c>
      <c r="CK193" s="31">
        <v>0</v>
      </c>
      <c r="CL193" s="31">
        <v>0</v>
      </c>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v>1</v>
      </c>
      <c r="EG193" s="31">
        <v>1</v>
      </c>
      <c r="EH193" s="31">
        <v>23</v>
      </c>
      <c r="EI193" s="31">
        <v>0</v>
      </c>
      <c r="EJ193" s="31">
        <v>0</v>
      </c>
      <c r="EK193" s="31">
        <v>0</v>
      </c>
      <c r="EL193" s="31">
        <v>0</v>
      </c>
      <c r="EM193" s="31">
        <v>0</v>
      </c>
      <c r="EN193" s="31">
        <v>0</v>
      </c>
      <c r="EO193" s="31">
        <v>0</v>
      </c>
      <c r="EP193" s="31">
        <v>0</v>
      </c>
      <c r="EQ193" s="31"/>
      <c r="ER193" s="31">
        <v>0</v>
      </c>
      <c r="ES193" s="31">
        <v>0</v>
      </c>
      <c r="ET193" s="31">
        <v>0</v>
      </c>
      <c r="EU193" s="31">
        <v>0</v>
      </c>
      <c r="EV193" s="31">
        <v>0</v>
      </c>
      <c r="EW193" s="31">
        <v>0</v>
      </c>
      <c r="EX193" s="31">
        <v>0</v>
      </c>
      <c r="EY193" s="31">
        <v>0</v>
      </c>
      <c r="EZ193" s="31">
        <v>0</v>
      </c>
      <c r="FA193" s="31">
        <v>0</v>
      </c>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v>3</v>
      </c>
      <c r="GV193" s="31">
        <v>3</v>
      </c>
      <c r="GW193" s="31">
        <v>69</v>
      </c>
      <c r="GX193" s="31">
        <v>0</v>
      </c>
      <c r="GY193" s="31">
        <v>0</v>
      </c>
      <c r="GZ193" s="31">
        <v>0</v>
      </c>
      <c r="HA193" s="31">
        <v>0</v>
      </c>
      <c r="HB193" s="31">
        <v>0</v>
      </c>
      <c r="HC193" s="31">
        <v>0</v>
      </c>
      <c r="HD193" s="31">
        <v>0</v>
      </c>
      <c r="HE193" s="31">
        <v>0</v>
      </c>
      <c r="HF193" s="31"/>
      <c r="HG193" s="31">
        <v>0</v>
      </c>
      <c r="HH193" s="31">
        <v>0</v>
      </c>
      <c r="HI193" s="31">
        <v>0</v>
      </c>
      <c r="HJ193" s="31">
        <v>0</v>
      </c>
      <c r="HK193" s="31">
        <v>0</v>
      </c>
      <c r="HL193" s="31">
        <v>0</v>
      </c>
      <c r="HM193" s="31">
        <v>0</v>
      </c>
      <c r="HN193" s="31">
        <v>0</v>
      </c>
      <c r="HO193" s="31">
        <v>0</v>
      </c>
      <c r="HP193" s="31">
        <v>0</v>
      </c>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row>
    <row r="194" spans="1:269" x14ac:dyDescent="0.25">
      <c r="A194" s="30" t="s">
        <v>815</v>
      </c>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v>0</v>
      </c>
      <c r="BS194" s="31">
        <v>356</v>
      </c>
      <c r="BT194" s="31">
        <v>0</v>
      </c>
      <c r="BU194" s="31">
        <v>0</v>
      </c>
      <c r="BV194" s="31">
        <v>0</v>
      </c>
      <c r="BW194" s="31">
        <v>0</v>
      </c>
      <c r="BX194" s="31">
        <v>0</v>
      </c>
      <c r="BY194" s="31">
        <v>0</v>
      </c>
      <c r="BZ194" s="31">
        <v>0</v>
      </c>
      <c r="CA194" s="31">
        <v>0</v>
      </c>
      <c r="CB194" s="31"/>
      <c r="CC194" s="31">
        <v>0</v>
      </c>
      <c r="CD194" s="31">
        <v>0</v>
      </c>
      <c r="CE194" s="31">
        <v>0</v>
      </c>
      <c r="CF194" s="31">
        <v>0</v>
      </c>
      <c r="CG194" s="31">
        <v>0</v>
      </c>
      <c r="CH194" s="31">
        <v>0</v>
      </c>
      <c r="CI194" s="31">
        <v>0</v>
      </c>
      <c r="CJ194" s="31">
        <v>0</v>
      </c>
      <c r="CK194" s="31">
        <v>0</v>
      </c>
      <c r="CL194" s="31">
        <v>0</v>
      </c>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v>0</v>
      </c>
      <c r="EH194" s="31">
        <v>356</v>
      </c>
      <c r="EI194" s="31">
        <v>0</v>
      </c>
      <c r="EJ194" s="31">
        <v>0</v>
      </c>
      <c r="EK194" s="31">
        <v>0</v>
      </c>
      <c r="EL194" s="31">
        <v>0</v>
      </c>
      <c r="EM194" s="31">
        <v>0</v>
      </c>
      <c r="EN194" s="31">
        <v>0</v>
      </c>
      <c r="EO194" s="31">
        <v>0</v>
      </c>
      <c r="EP194" s="31">
        <v>0</v>
      </c>
      <c r="EQ194" s="31"/>
      <c r="ER194" s="31">
        <v>0</v>
      </c>
      <c r="ES194" s="31">
        <v>0</v>
      </c>
      <c r="ET194" s="31">
        <v>0</v>
      </c>
      <c r="EU194" s="31">
        <v>0</v>
      </c>
      <c r="EV194" s="31">
        <v>0</v>
      </c>
      <c r="EW194" s="31">
        <v>0</v>
      </c>
      <c r="EX194" s="31">
        <v>0</v>
      </c>
      <c r="EY194" s="31">
        <v>0</v>
      </c>
      <c r="EZ194" s="31">
        <v>0</v>
      </c>
      <c r="FA194" s="31">
        <v>0</v>
      </c>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v>0</v>
      </c>
      <c r="GW194" s="31">
        <v>712</v>
      </c>
      <c r="GX194" s="31">
        <v>0</v>
      </c>
      <c r="GY194" s="31">
        <v>0</v>
      </c>
      <c r="GZ194" s="31">
        <v>0</v>
      </c>
      <c r="HA194" s="31">
        <v>0</v>
      </c>
      <c r="HB194" s="31">
        <v>0</v>
      </c>
      <c r="HC194" s="31">
        <v>0</v>
      </c>
      <c r="HD194" s="31">
        <v>0</v>
      </c>
      <c r="HE194" s="31">
        <v>0</v>
      </c>
      <c r="HF194" s="31"/>
      <c r="HG194" s="31">
        <v>0</v>
      </c>
      <c r="HH194" s="31">
        <v>0</v>
      </c>
      <c r="HI194" s="31">
        <v>0</v>
      </c>
      <c r="HJ194" s="31">
        <v>0</v>
      </c>
      <c r="HK194" s="31">
        <v>0</v>
      </c>
      <c r="HL194" s="31">
        <v>0</v>
      </c>
      <c r="HM194" s="31">
        <v>0</v>
      </c>
      <c r="HN194" s="31">
        <v>0</v>
      </c>
      <c r="HO194" s="31">
        <v>0</v>
      </c>
      <c r="HP194" s="31">
        <v>0</v>
      </c>
      <c r="HQ194" s="31"/>
      <c r="HR194" s="31"/>
      <c r="HS194" s="31"/>
      <c r="HT194" s="31"/>
      <c r="HU194" s="31"/>
      <c r="HV194" s="31"/>
      <c r="HW194" s="31"/>
      <c r="HX194" s="31"/>
      <c r="HY194" s="31"/>
      <c r="HZ194" s="31"/>
      <c r="IA194" s="31"/>
      <c r="IB194" s="31"/>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c r="JC194" s="31"/>
      <c r="JD194" s="31"/>
      <c r="JE194" s="31"/>
      <c r="JF194" s="31"/>
      <c r="JG194" s="31"/>
      <c r="JH194" s="31"/>
      <c r="JI194" s="31"/>
    </row>
    <row r="195" spans="1:269" x14ac:dyDescent="0.25">
      <c r="A195" s="30" t="s">
        <v>816</v>
      </c>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v>0</v>
      </c>
      <c r="BS195" s="31">
        <v>2</v>
      </c>
      <c r="BT195" s="31">
        <v>1</v>
      </c>
      <c r="BU195" s="31">
        <v>0</v>
      </c>
      <c r="BV195" s="31">
        <v>0</v>
      </c>
      <c r="BW195" s="31">
        <v>0</v>
      </c>
      <c r="BX195" s="31">
        <v>0</v>
      </c>
      <c r="BY195" s="31">
        <v>0</v>
      </c>
      <c r="BZ195" s="31">
        <v>0</v>
      </c>
      <c r="CA195" s="31">
        <v>0</v>
      </c>
      <c r="CB195" s="31"/>
      <c r="CC195" s="31">
        <v>1</v>
      </c>
      <c r="CD195" s="31">
        <v>0</v>
      </c>
      <c r="CE195" s="31">
        <v>1</v>
      </c>
      <c r="CF195" s="31">
        <v>0</v>
      </c>
      <c r="CG195" s="31">
        <v>0</v>
      </c>
      <c r="CH195" s="31">
        <v>0</v>
      </c>
      <c r="CI195" s="31">
        <v>0</v>
      </c>
      <c r="CJ195" s="31">
        <v>0</v>
      </c>
      <c r="CK195" s="31">
        <v>0</v>
      </c>
      <c r="CL195" s="31">
        <v>0</v>
      </c>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v>0</v>
      </c>
      <c r="EH195" s="31">
        <v>2</v>
      </c>
      <c r="EI195" s="31">
        <v>1</v>
      </c>
      <c r="EJ195" s="31">
        <v>0</v>
      </c>
      <c r="EK195" s="31">
        <v>0</v>
      </c>
      <c r="EL195" s="31">
        <v>0</v>
      </c>
      <c r="EM195" s="31">
        <v>0</v>
      </c>
      <c r="EN195" s="31">
        <v>0</v>
      </c>
      <c r="EO195" s="31">
        <v>0</v>
      </c>
      <c r="EP195" s="31">
        <v>0</v>
      </c>
      <c r="EQ195" s="31"/>
      <c r="ER195" s="31">
        <v>1</v>
      </c>
      <c r="ES195" s="31">
        <v>0</v>
      </c>
      <c r="ET195" s="31">
        <v>1</v>
      </c>
      <c r="EU195" s="31">
        <v>0</v>
      </c>
      <c r="EV195" s="31">
        <v>0</v>
      </c>
      <c r="EW195" s="31">
        <v>0</v>
      </c>
      <c r="EX195" s="31">
        <v>0</v>
      </c>
      <c r="EY195" s="31">
        <v>0</v>
      </c>
      <c r="EZ195" s="31">
        <v>0</v>
      </c>
      <c r="FA195" s="31">
        <v>0</v>
      </c>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v>0</v>
      </c>
      <c r="GW195" s="31">
        <v>4</v>
      </c>
      <c r="GX195" s="31">
        <v>2</v>
      </c>
      <c r="GY195" s="31">
        <v>0</v>
      </c>
      <c r="GZ195" s="31">
        <v>0</v>
      </c>
      <c r="HA195" s="31">
        <v>0</v>
      </c>
      <c r="HB195" s="31">
        <v>0</v>
      </c>
      <c r="HC195" s="31">
        <v>0</v>
      </c>
      <c r="HD195" s="31">
        <v>0</v>
      </c>
      <c r="HE195" s="31">
        <v>0</v>
      </c>
      <c r="HF195" s="31"/>
      <c r="HG195" s="31">
        <v>2</v>
      </c>
      <c r="HH195" s="31">
        <v>0</v>
      </c>
      <c r="HI195" s="31">
        <v>2</v>
      </c>
      <c r="HJ195" s="31">
        <v>0</v>
      </c>
      <c r="HK195" s="31">
        <v>0</v>
      </c>
      <c r="HL195" s="31">
        <v>0</v>
      </c>
      <c r="HM195" s="31">
        <v>0</v>
      </c>
      <c r="HN195" s="31">
        <v>0</v>
      </c>
      <c r="HO195" s="31">
        <v>0</v>
      </c>
      <c r="HP195" s="31">
        <v>0</v>
      </c>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c r="JH195" s="31"/>
      <c r="JI195" s="31"/>
    </row>
    <row r="196" spans="1:269" x14ac:dyDescent="0.25">
      <c r="A196" s="30" t="s">
        <v>817</v>
      </c>
      <c r="B196" s="31">
        <v>1</v>
      </c>
      <c r="C196" s="31">
        <v>1</v>
      </c>
      <c r="D196" s="31">
        <v>53</v>
      </c>
      <c r="E196" s="31">
        <v>8.5</v>
      </c>
      <c r="F196" s="31">
        <v>1</v>
      </c>
      <c r="G196" s="31">
        <v>1</v>
      </c>
      <c r="H196" s="31">
        <v>1</v>
      </c>
      <c r="I196" s="31">
        <v>1</v>
      </c>
      <c r="J196" s="31">
        <v>1</v>
      </c>
      <c r="K196" s="31">
        <v>0</v>
      </c>
      <c r="L196" s="31">
        <v>0</v>
      </c>
      <c r="M196" s="31">
        <v>0</v>
      </c>
      <c r="N196" s="31">
        <v>0</v>
      </c>
      <c r="O196" s="31">
        <v>0</v>
      </c>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v>1</v>
      </c>
      <c r="BR196" s="31">
        <v>1</v>
      </c>
      <c r="BS196" s="31">
        <v>53</v>
      </c>
      <c r="BT196" s="31">
        <v>13.5</v>
      </c>
      <c r="BU196" s="31">
        <v>1</v>
      </c>
      <c r="BV196" s="31">
        <v>1</v>
      </c>
      <c r="BW196" s="31">
        <v>1</v>
      </c>
      <c r="BX196" s="31">
        <v>1</v>
      </c>
      <c r="BY196" s="31">
        <v>1</v>
      </c>
      <c r="BZ196" s="31">
        <v>0</v>
      </c>
      <c r="CA196" s="31">
        <v>0</v>
      </c>
      <c r="CB196" s="31">
        <v>0</v>
      </c>
      <c r="CC196" s="31">
        <v>1</v>
      </c>
      <c r="CD196" s="31">
        <v>1</v>
      </c>
      <c r="CE196" s="31">
        <v>1</v>
      </c>
      <c r="CF196" s="31">
        <v>1</v>
      </c>
      <c r="CG196" s="31">
        <v>1</v>
      </c>
      <c r="CH196" s="31">
        <v>0</v>
      </c>
      <c r="CI196" s="31">
        <v>0</v>
      </c>
      <c r="CJ196" s="31">
        <v>0</v>
      </c>
      <c r="CK196" s="31">
        <v>0</v>
      </c>
      <c r="CL196" s="31">
        <v>0</v>
      </c>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v>1</v>
      </c>
      <c r="EG196" s="31">
        <v>1</v>
      </c>
      <c r="EH196" s="31">
        <v>53</v>
      </c>
      <c r="EI196" s="31">
        <v>13.5</v>
      </c>
      <c r="EJ196" s="31">
        <v>1</v>
      </c>
      <c r="EK196" s="31">
        <v>1</v>
      </c>
      <c r="EL196" s="31">
        <v>1</v>
      </c>
      <c r="EM196" s="31">
        <v>1</v>
      </c>
      <c r="EN196" s="31">
        <v>1</v>
      </c>
      <c r="EO196" s="31">
        <v>0</v>
      </c>
      <c r="EP196" s="31">
        <v>0</v>
      </c>
      <c r="EQ196" s="31">
        <v>0</v>
      </c>
      <c r="ER196" s="31">
        <v>1</v>
      </c>
      <c r="ES196" s="31">
        <v>1</v>
      </c>
      <c r="ET196" s="31">
        <v>1</v>
      </c>
      <c r="EU196" s="31">
        <v>1</v>
      </c>
      <c r="EV196" s="31">
        <v>1</v>
      </c>
      <c r="EW196" s="31">
        <v>0</v>
      </c>
      <c r="EX196" s="31">
        <v>0</v>
      </c>
      <c r="EY196" s="31">
        <v>0</v>
      </c>
      <c r="EZ196" s="31">
        <v>0</v>
      </c>
      <c r="FA196" s="31">
        <v>0</v>
      </c>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v>3</v>
      </c>
      <c r="GV196" s="31">
        <v>3</v>
      </c>
      <c r="GW196" s="31">
        <v>159</v>
      </c>
      <c r="GX196" s="31">
        <v>35.5</v>
      </c>
      <c r="GY196" s="31">
        <v>3</v>
      </c>
      <c r="GZ196" s="31">
        <v>3</v>
      </c>
      <c r="HA196" s="31">
        <v>3</v>
      </c>
      <c r="HB196" s="31">
        <v>3</v>
      </c>
      <c r="HC196" s="31">
        <v>3</v>
      </c>
      <c r="HD196" s="31">
        <v>0</v>
      </c>
      <c r="HE196" s="31">
        <v>0</v>
      </c>
      <c r="HF196" s="31">
        <v>0</v>
      </c>
      <c r="HG196" s="31">
        <v>2</v>
      </c>
      <c r="HH196" s="31">
        <v>2</v>
      </c>
      <c r="HI196" s="31">
        <v>2</v>
      </c>
      <c r="HJ196" s="31">
        <v>2</v>
      </c>
      <c r="HK196" s="31">
        <v>2</v>
      </c>
      <c r="HL196" s="31">
        <v>0</v>
      </c>
      <c r="HM196" s="31">
        <v>0</v>
      </c>
      <c r="HN196" s="31">
        <v>0</v>
      </c>
      <c r="HO196" s="31">
        <v>0</v>
      </c>
      <c r="HP196" s="31">
        <v>0</v>
      </c>
      <c r="HQ196" s="31"/>
      <c r="HR196" s="31"/>
      <c r="HS196" s="31"/>
      <c r="HT196" s="31"/>
      <c r="HU196" s="31"/>
      <c r="HV196" s="31"/>
      <c r="HW196" s="31"/>
      <c r="HX196" s="31"/>
      <c r="HY196" s="31"/>
      <c r="HZ196" s="31"/>
      <c r="IA196" s="31"/>
      <c r="IB196" s="31"/>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c r="JC196" s="31"/>
      <c r="JD196" s="31"/>
      <c r="JE196" s="31"/>
      <c r="JF196" s="31"/>
      <c r="JG196" s="31"/>
      <c r="JH196" s="31"/>
      <c r="JI196" s="31"/>
    </row>
    <row r="197" spans="1:269" x14ac:dyDescent="0.25">
      <c r="A197" s="30" t="s">
        <v>818</v>
      </c>
      <c r="B197" s="31">
        <v>1</v>
      </c>
      <c r="C197" s="31">
        <v>1</v>
      </c>
      <c r="D197" s="31">
        <v>84</v>
      </c>
      <c r="E197" s="31">
        <v>4.7</v>
      </c>
      <c r="F197" s="31">
        <v>1</v>
      </c>
      <c r="G197" s="31">
        <v>1</v>
      </c>
      <c r="H197" s="31">
        <v>1</v>
      </c>
      <c r="I197" s="31">
        <v>0</v>
      </c>
      <c r="J197" s="31">
        <v>0</v>
      </c>
      <c r="K197" s="31">
        <v>0</v>
      </c>
      <c r="L197" s="31">
        <v>0</v>
      </c>
      <c r="M197" s="31">
        <v>1</v>
      </c>
      <c r="N197" s="31">
        <v>1</v>
      </c>
      <c r="O197" s="31">
        <v>0</v>
      </c>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v>1</v>
      </c>
      <c r="BR197" s="31">
        <v>1</v>
      </c>
      <c r="BS197" s="31">
        <v>84</v>
      </c>
      <c r="BT197" s="31">
        <v>7.7</v>
      </c>
      <c r="BU197" s="31">
        <v>1</v>
      </c>
      <c r="BV197" s="31">
        <v>1</v>
      </c>
      <c r="BW197" s="31">
        <v>1</v>
      </c>
      <c r="BX197" s="31">
        <v>0</v>
      </c>
      <c r="BY197" s="31">
        <v>0</v>
      </c>
      <c r="BZ197" s="31">
        <v>0</v>
      </c>
      <c r="CA197" s="31">
        <v>0</v>
      </c>
      <c r="CB197" s="31">
        <v>1</v>
      </c>
      <c r="CC197" s="31">
        <v>1</v>
      </c>
      <c r="CD197" s="31">
        <v>1</v>
      </c>
      <c r="CE197" s="31">
        <v>1</v>
      </c>
      <c r="CF197" s="31">
        <v>1</v>
      </c>
      <c r="CG197" s="31">
        <v>0</v>
      </c>
      <c r="CH197" s="31">
        <v>0</v>
      </c>
      <c r="CI197" s="31">
        <v>0</v>
      </c>
      <c r="CJ197" s="31">
        <v>0</v>
      </c>
      <c r="CK197" s="31">
        <v>0</v>
      </c>
      <c r="CL197" s="31">
        <v>0</v>
      </c>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v>1</v>
      </c>
      <c r="EG197" s="31">
        <v>1</v>
      </c>
      <c r="EH197" s="31">
        <v>84</v>
      </c>
      <c r="EI197" s="31">
        <v>7.7</v>
      </c>
      <c r="EJ197" s="31">
        <v>1</v>
      </c>
      <c r="EK197" s="31">
        <v>1</v>
      </c>
      <c r="EL197" s="31">
        <v>1</v>
      </c>
      <c r="EM197" s="31">
        <v>0</v>
      </c>
      <c r="EN197" s="31">
        <v>0</v>
      </c>
      <c r="EO197" s="31">
        <v>0</v>
      </c>
      <c r="EP197" s="31">
        <v>0</v>
      </c>
      <c r="EQ197" s="31">
        <v>1</v>
      </c>
      <c r="ER197" s="31">
        <v>1</v>
      </c>
      <c r="ES197" s="31">
        <v>1</v>
      </c>
      <c r="ET197" s="31">
        <v>1</v>
      </c>
      <c r="EU197" s="31">
        <v>1</v>
      </c>
      <c r="EV197" s="31">
        <v>0</v>
      </c>
      <c r="EW197" s="31">
        <v>0</v>
      </c>
      <c r="EX197" s="31">
        <v>0</v>
      </c>
      <c r="EY197" s="31">
        <v>0</v>
      </c>
      <c r="EZ197" s="31">
        <v>0</v>
      </c>
      <c r="FA197" s="31">
        <v>0</v>
      </c>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v>3</v>
      </c>
      <c r="GV197" s="31">
        <v>3</v>
      </c>
      <c r="GW197" s="31">
        <v>252</v>
      </c>
      <c r="GX197" s="31">
        <v>20.100000000000001</v>
      </c>
      <c r="GY197" s="31">
        <v>3</v>
      </c>
      <c r="GZ197" s="31">
        <v>3</v>
      </c>
      <c r="HA197" s="31">
        <v>3</v>
      </c>
      <c r="HB197" s="31">
        <v>0</v>
      </c>
      <c r="HC197" s="31">
        <v>0</v>
      </c>
      <c r="HD197" s="31">
        <v>0</v>
      </c>
      <c r="HE197" s="31">
        <v>0</v>
      </c>
      <c r="HF197" s="31">
        <v>3</v>
      </c>
      <c r="HG197" s="31">
        <v>3</v>
      </c>
      <c r="HH197" s="31">
        <v>2</v>
      </c>
      <c r="HI197" s="31">
        <v>2</v>
      </c>
      <c r="HJ197" s="31">
        <v>2</v>
      </c>
      <c r="HK197" s="31">
        <v>0</v>
      </c>
      <c r="HL197" s="31">
        <v>0</v>
      </c>
      <c r="HM197" s="31">
        <v>0</v>
      </c>
      <c r="HN197" s="31">
        <v>0</v>
      </c>
      <c r="HO197" s="31">
        <v>0</v>
      </c>
      <c r="HP197" s="31">
        <v>0</v>
      </c>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row>
    <row r="198" spans="1:269" x14ac:dyDescent="0.25">
      <c r="A198" s="30" t="s">
        <v>819</v>
      </c>
      <c r="B198" s="31">
        <v>1</v>
      </c>
      <c r="C198" s="31">
        <v>1</v>
      </c>
      <c r="D198" s="31">
        <v>70</v>
      </c>
      <c r="E198" s="31">
        <v>1.5</v>
      </c>
      <c r="F198" s="31">
        <v>0</v>
      </c>
      <c r="G198" s="31">
        <v>1</v>
      </c>
      <c r="H198" s="31">
        <v>0</v>
      </c>
      <c r="I198" s="31">
        <v>0</v>
      </c>
      <c r="J198" s="31">
        <v>0</v>
      </c>
      <c r="K198" s="31">
        <v>0</v>
      </c>
      <c r="L198" s="31">
        <v>0</v>
      </c>
      <c r="M198" s="31"/>
      <c r="N198" s="31">
        <v>0</v>
      </c>
      <c r="O198" s="31">
        <v>0</v>
      </c>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v>1</v>
      </c>
      <c r="BR198" s="31">
        <v>1</v>
      </c>
      <c r="BS198" s="31">
        <v>70</v>
      </c>
      <c r="BT198" s="31">
        <v>2</v>
      </c>
      <c r="BU198" s="31">
        <v>0</v>
      </c>
      <c r="BV198" s="31">
        <v>1</v>
      </c>
      <c r="BW198" s="31">
        <v>0</v>
      </c>
      <c r="BX198" s="31">
        <v>0</v>
      </c>
      <c r="BY198" s="31">
        <v>0</v>
      </c>
      <c r="BZ198" s="31">
        <v>0</v>
      </c>
      <c r="CA198" s="31">
        <v>0</v>
      </c>
      <c r="CB198" s="31"/>
      <c r="CC198" s="31">
        <v>1</v>
      </c>
      <c r="CD198" s="31">
        <v>0</v>
      </c>
      <c r="CE198" s="31">
        <v>0</v>
      </c>
      <c r="CF198" s="31">
        <v>0</v>
      </c>
      <c r="CG198" s="31">
        <v>0</v>
      </c>
      <c r="CH198" s="31">
        <v>0</v>
      </c>
      <c r="CI198" s="31">
        <v>0</v>
      </c>
      <c r="CJ198" s="31">
        <v>0</v>
      </c>
      <c r="CK198" s="31">
        <v>0</v>
      </c>
      <c r="CL198" s="31">
        <v>0</v>
      </c>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v>1</v>
      </c>
      <c r="EG198" s="31">
        <v>1</v>
      </c>
      <c r="EH198" s="31">
        <v>15</v>
      </c>
      <c r="EI198" s="31">
        <v>2</v>
      </c>
      <c r="EJ198" s="31">
        <v>0</v>
      </c>
      <c r="EK198" s="31">
        <v>1</v>
      </c>
      <c r="EL198" s="31">
        <v>0</v>
      </c>
      <c r="EM198" s="31">
        <v>0</v>
      </c>
      <c r="EN198" s="31">
        <v>0</v>
      </c>
      <c r="EO198" s="31">
        <v>0</v>
      </c>
      <c r="EP198" s="31">
        <v>0</v>
      </c>
      <c r="EQ198" s="31"/>
      <c r="ER198" s="31">
        <v>1</v>
      </c>
      <c r="ES198" s="31">
        <v>0</v>
      </c>
      <c r="ET198" s="31">
        <v>0</v>
      </c>
      <c r="EU198" s="31">
        <v>0</v>
      </c>
      <c r="EV198" s="31">
        <v>0</v>
      </c>
      <c r="EW198" s="31">
        <v>0</v>
      </c>
      <c r="EX198" s="31">
        <v>0</v>
      </c>
      <c r="EY198" s="31">
        <v>0</v>
      </c>
      <c r="EZ198" s="31">
        <v>0</v>
      </c>
      <c r="FA198" s="31">
        <v>0</v>
      </c>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v>3</v>
      </c>
      <c r="GV198" s="31">
        <v>3</v>
      </c>
      <c r="GW198" s="31">
        <v>155</v>
      </c>
      <c r="GX198" s="31">
        <v>5.5</v>
      </c>
      <c r="GY198" s="31">
        <v>0</v>
      </c>
      <c r="GZ198" s="31">
        <v>3</v>
      </c>
      <c r="HA198" s="31">
        <v>0</v>
      </c>
      <c r="HB198" s="31">
        <v>0</v>
      </c>
      <c r="HC198" s="31">
        <v>0</v>
      </c>
      <c r="HD198" s="31">
        <v>0</v>
      </c>
      <c r="HE198" s="31">
        <v>0</v>
      </c>
      <c r="HF198" s="31"/>
      <c r="HG198" s="31">
        <v>2</v>
      </c>
      <c r="HH198" s="31">
        <v>0</v>
      </c>
      <c r="HI198" s="31">
        <v>0</v>
      </c>
      <c r="HJ198" s="31">
        <v>0</v>
      </c>
      <c r="HK198" s="31">
        <v>0</v>
      </c>
      <c r="HL198" s="31">
        <v>0</v>
      </c>
      <c r="HM198" s="31">
        <v>0</v>
      </c>
      <c r="HN198" s="31">
        <v>0</v>
      </c>
      <c r="HO198" s="31">
        <v>0</v>
      </c>
      <c r="HP198" s="31">
        <v>0</v>
      </c>
      <c r="HQ198" s="31"/>
      <c r="HR198" s="31"/>
      <c r="HS198" s="31"/>
      <c r="HT198" s="31"/>
      <c r="HU198" s="31"/>
      <c r="HV198" s="31"/>
      <c r="HW198" s="31"/>
      <c r="HX198" s="31"/>
      <c r="HY198" s="31"/>
      <c r="HZ198" s="31"/>
      <c r="IA198" s="31"/>
      <c r="IB198" s="31"/>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c r="JC198" s="31"/>
      <c r="JD198" s="31"/>
      <c r="JE198" s="31"/>
      <c r="JF198" s="31"/>
      <c r="JG198" s="31"/>
      <c r="JH198" s="31"/>
      <c r="JI198" s="31"/>
    </row>
    <row r="199" spans="1:269" x14ac:dyDescent="0.25">
      <c r="A199" s="30" t="s">
        <v>820</v>
      </c>
      <c r="B199" s="31">
        <v>1</v>
      </c>
      <c r="C199" s="31">
        <v>1</v>
      </c>
      <c r="D199" s="31">
        <v>38</v>
      </c>
      <c r="E199" s="31">
        <v>0</v>
      </c>
      <c r="F199" s="31">
        <v>0</v>
      </c>
      <c r="G199" s="31">
        <v>0</v>
      </c>
      <c r="H199" s="31">
        <v>0</v>
      </c>
      <c r="I199" s="31">
        <v>0</v>
      </c>
      <c r="J199" s="31">
        <v>0</v>
      </c>
      <c r="K199" s="31">
        <v>0</v>
      </c>
      <c r="L199" s="31">
        <v>0</v>
      </c>
      <c r="M199" s="31"/>
      <c r="N199" s="31">
        <v>1</v>
      </c>
      <c r="O199" s="31">
        <v>0</v>
      </c>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v>1</v>
      </c>
      <c r="BR199" s="31">
        <v>1</v>
      </c>
      <c r="BS199" s="31">
        <v>38</v>
      </c>
      <c r="BT199" s="31">
        <v>0</v>
      </c>
      <c r="BU199" s="31">
        <v>0</v>
      </c>
      <c r="BV199" s="31">
        <v>0</v>
      </c>
      <c r="BW199" s="31">
        <v>0</v>
      </c>
      <c r="BX199" s="31">
        <v>0</v>
      </c>
      <c r="BY199" s="31">
        <v>0</v>
      </c>
      <c r="BZ199" s="31">
        <v>0</v>
      </c>
      <c r="CA199" s="31">
        <v>0</v>
      </c>
      <c r="CB199" s="31"/>
      <c r="CC199" s="31">
        <v>0</v>
      </c>
      <c r="CD199" s="31">
        <v>0</v>
      </c>
      <c r="CE199" s="31">
        <v>0</v>
      </c>
      <c r="CF199" s="31">
        <v>0</v>
      </c>
      <c r="CG199" s="31">
        <v>0</v>
      </c>
      <c r="CH199" s="31">
        <v>0</v>
      </c>
      <c r="CI199" s="31">
        <v>0</v>
      </c>
      <c r="CJ199" s="31">
        <v>0</v>
      </c>
      <c r="CK199" s="31">
        <v>0</v>
      </c>
      <c r="CL199" s="31">
        <v>0</v>
      </c>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v>1</v>
      </c>
      <c r="EG199" s="31">
        <v>1</v>
      </c>
      <c r="EH199" s="31">
        <v>38</v>
      </c>
      <c r="EI199" s="31">
        <v>0</v>
      </c>
      <c r="EJ199" s="31">
        <v>0</v>
      </c>
      <c r="EK199" s="31">
        <v>0</v>
      </c>
      <c r="EL199" s="31">
        <v>0</v>
      </c>
      <c r="EM199" s="31">
        <v>0</v>
      </c>
      <c r="EN199" s="31">
        <v>0</v>
      </c>
      <c r="EO199" s="31">
        <v>0</v>
      </c>
      <c r="EP199" s="31">
        <v>0</v>
      </c>
      <c r="EQ199" s="31"/>
      <c r="ER199" s="31">
        <v>0</v>
      </c>
      <c r="ES199" s="31">
        <v>0</v>
      </c>
      <c r="ET199" s="31">
        <v>0</v>
      </c>
      <c r="EU199" s="31">
        <v>0</v>
      </c>
      <c r="EV199" s="31">
        <v>0</v>
      </c>
      <c r="EW199" s="31">
        <v>0</v>
      </c>
      <c r="EX199" s="31">
        <v>0</v>
      </c>
      <c r="EY199" s="31">
        <v>0</v>
      </c>
      <c r="EZ199" s="31">
        <v>0</v>
      </c>
      <c r="FA199" s="31">
        <v>0</v>
      </c>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v>3</v>
      </c>
      <c r="GV199" s="31">
        <v>3</v>
      </c>
      <c r="GW199" s="31">
        <v>114</v>
      </c>
      <c r="GX199" s="31">
        <v>0</v>
      </c>
      <c r="GY199" s="31">
        <v>0</v>
      </c>
      <c r="GZ199" s="31">
        <v>0</v>
      </c>
      <c r="HA199" s="31">
        <v>0</v>
      </c>
      <c r="HB199" s="31">
        <v>0</v>
      </c>
      <c r="HC199" s="31">
        <v>0</v>
      </c>
      <c r="HD199" s="31">
        <v>0</v>
      </c>
      <c r="HE199" s="31">
        <v>0</v>
      </c>
      <c r="HF199" s="31"/>
      <c r="HG199" s="31">
        <v>1</v>
      </c>
      <c r="HH199" s="31">
        <v>0</v>
      </c>
      <c r="HI199" s="31">
        <v>0</v>
      </c>
      <c r="HJ199" s="31">
        <v>0</v>
      </c>
      <c r="HK199" s="31">
        <v>0</v>
      </c>
      <c r="HL199" s="31">
        <v>0</v>
      </c>
      <c r="HM199" s="31">
        <v>0</v>
      </c>
      <c r="HN199" s="31">
        <v>0</v>
      </c>
      <c r="HO199" s="31">
        <v>0</v>
      </c>
      <c r="HP199" s="31">
        <v>0</v>
      </c>
      <c r="HQ199" s="31"/>
      <c r="HR199" s="31"/>
      <c r="HS199" s="31"/>
      <c r="HT199" s="31"/>
      <c r="HU199" s="31"/>
      <c r="HV199" s="31"/>
      <c r="HW199" s="31"/>
      <c r="HX199" s="31"/>
      <c r="HY199" s="31"/>
      <c r="HZ199" s="31"/>
      <c r="IA199" s="31"/>
      <c r="IB199" s="31"/>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c r="JC199" s="31"/>
      <c r="JD199" s="31"/>
      <c r="JE199" s="31"/>
      <c r="JF199" s="31"/>
      <c r="JG199" s="31"/>
      <c r="JH199" s="31"/>
      <c r="JI199" s="31"/>
    </row>
    <row r="200" spans="1:269" x14ac:dyDescent="0.25">
      <c r="A200" s="30" t="s">
        <v>823</v>
      </c>
      <c r="B200" s="31">
        <v>1</v>
      </c>
      <c r="C200" s="31">
        <v>1</v>
      </c>
      <c r="D200" s="31">
        <v>0</v>
      </c>
      <c r="E200" s="31">
        <v>0.5</v>
      </c>
      <c r="F200" s="31">
        <v>0</v>
      </c>
      <c r="G200" s="31">
        <v>0</v>
      </c>
      <c r="H200" s="31">
        <v>0</v>
      </c>
      <c r="I200" s="31">
        <v>0</v>
      </c>
      <c r="J200" s="31">
        <v>0</v>
      </c>
      <c r="K200" s="31">
        <v>1</v>
      </c>
      <c r="L200" s="31">
        <v>0</v>
      </c>
      <c r="M200" s="31"/>
      <c r="N200" s="31">
        <v>0</v>
      </c>
      <c r="O200" s="31">
        <v>0</v>
      </c>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v>1</v>
      </c>
      <c r="BR200" s="31">
        <v>1</v>
      </c>
      <c r="BS200" s="31">
        <v>0</v>
      </c>
      <c r="BT200" s="31">
        <v>1</v>
      </c>
      <c r="BU200" s="31">
        <v>0</v>
      </c>
      <c r="BV200" s="31">
        <v>0</v>
      </c>
      <c r="BW200" s="31">
        <v>0</v>
      </c>
      <c r="BX200" s="31">
        <v>0</v>
      </c>
      <c r="BY200" s="31">
        <v>0</v>
      </c>
      <c r="BZ200" s="31">
        <v>1</v>
      </c>
      <c r="CA200" s="31">
        <v>0</v>
      </c>
      <c r="CB200" s="31"/>
      <c r="CC200" s="31">
        <v>1</v>
      </c>
      <c r="CD200" s="31">
        <v>0</v>
      </c>
      <c r="CE200" s="31">
        <v>0</v>
      </c>
      <c r="CF200" s="31">
        <v>0</v>
      </c>
      <c r="CG200" s="31">
        <v>0</v>
      </c>
      <c r="CH200" s="31">
        <v>0</v>
      </c>
      <c r="CI200" s="31">
        <v>0</v>
      </c>
      <c r="CJ200" s="31">
        <v>0</v>
      </c>
      <c r="CK200" s="31">
        <v>0</v>
      </c>
      <c r="CL200" s="31">
        <v>0</v>
      </c>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v>1</v>
      </c>
      <c r="EG200" s="31">
        <v>1</v>
      </c>
      <c r="EH200" s="31">
        <v>0</v>
      </c>
      <c r="EI200" s="31">
        <v>1</v>
      </c>
      <c r="EJ200" s="31">
        <v>0</v>
      </c>
      <c r="EK200" s="31">
        <v>0</v>
      </c>
      <c r="EL200" s="31">
        <v>0</v>
      </c>
      <c r="EM200" s="31">
        <v>0</v>
      </c>
      <c r="EN200" s="31">
        <v>0</v>
      </c>
      <c r="EO200" s="31">
        <v>1</v>
      </c>
      <c r="EP200" s="31">
        <v>0</v>
      </c>
      <c r="EQ200" s="31"/>
      <c r="ER200" s="31">
        <v>1</v>
      </c>
      <c r="ES200" s="31">
        <v>0</v>
      </c>
      <c r="ET200" s="31">
        <v>0</v>
      </c>
      <c r="EU200" s="31">
        <v>0</v>
      </c>
      <c r="EV200" s="31">
        <v>0</v>
      </c>
      <c r="EW200" s="31">
        <v>0</v>
      </c>
      <c r="EX200" s="31">
        <v>0</v>
      </c>
      <c r="EY200" s="31">
        <v>0</v>
      </c>
      <c r="EZ200" s="31">
        <v>0</v>
      </c>
      <c r="FA200" s="31">
        <v>0</v>
      </c>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v>3</v>
      </c>
      <c r="GV200" s="31">
        <v>3</v>
      </c>
      <c r="GW200" s="31">
        <v>0</v>
      </c>
      <c r="GX200" s="31">
        <v>2.5</v>
      </c>
      <c r="GY200" s="31">
        <v>0</v>
      </c>
      <c r="GZ200" s="31">
        <v>0</v>
      </c>
      <c r="HA200" s="31">
        <v>0</v>
      </c>
      <c r="HB200" s="31">
        <v>0</v>
      </c>
      <c r="HC200" s="31">
        <v>0</v>
      </c>
      <c r="HD200" s="31">
        <v>3</v>
      </c>
      <c r="HE200" s="31">
        <v>0</v>
      </c>
      <c r="HF200" s="31"/>
      <c r="HG200" s="31">
        <v>2</v>
      </c>
      <c r="HH200" s="31">
        <v>0</v>
      </c>
      <c r="HI200" s="31">
        <v>0</v>
      </c>
      <c r="HJ200" s="31">
        <v>0</v>
      </c>
      <c r="HK200" s="31">
        <v>0</v>
      </c>
      <c r="HL200" s="31">
        <v>0</v>
      </c>
      <c r="HM200" s="31">
        <v>0</v>
      </c>
      <c r="HN200" s="31">
        <v>0</v>
      </c>
      <c r="HO200" s="31">
        <v>0</v>
      </c>
      <c r="HP200" s="31">
        <v>0</v>
      </c>
      <c r="HQ200" s="31"/>
      <c r="HR200" s="31"/>
      <c r="HS200" s="31"/>
      <c r="HT200" s="31"/>
      <c r="HU200" s="31"/>
      <c r="HV200" s="31"/>
      <c r="HW200" s="31"/>
      <c r="HX200" s="31"/>
      <c r="HY200" s="31"/>
      <c r="HZ200" s="31"/>
      <c r="IA200" s="31"/>
      <c r="IB200" s="31"/>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c r="JC200" s="31"/>
      <c r="JD200" s="31"/>
      <c r="JE200" s="31"/>
      <c r="JF200" s="31"/>
      <c r="JG200" s="31"/>
      <c r="JH200" s="31"/>
      <c r="JI200" s="31"/>
    </row>
    <row r="201" spans="1:269" x14ac:dyDescent="0.25">
      <c r="A201" s="30" t="s">
        <v>824</v>
      </c>
      <c r="B201" s="31">
        <v>1</v>
      </c>
      <c r="C201" s="31">
        <v>1</v>
      </c>
      <c r="D201" s="31">
        <v>9</v>
      </c>
      <c r="E201" s="31">
        <v>0</v>
      </c>
      <c r="F201" s="31">
        <v>0</v>
      </c>
      <c r="G201" s="31">
        <v>0</v>
      </c>
      <c r="H201" s="31">
        <v>0</v>
      </c>
      <c r="I201" s="31">
        <v>0</v>
      </c>
      <c r="J201" s="31">
        <v>0</v>
      </c>
      <c r="K201" s="31">
        <v>0</v>
      </c>
      <c r="L201" s="31">
        <v>0</v>
      </c>
      <c r="M201" s="31"/>
      <c r="N201" s="31">
        <v>0</v>
      </c>
      <c r="O201" s="31">
        <v>0</v>
      </c>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v>1</v>
      </c>
      <c r="BR201" s="31">
        <v>1</v>
      </c>
      <c r="BS201" s="31">
        <v>9</v>
      </c>
      <c r="BT201" s="31">
        <v>0</v>
      </c>
      <c r="BU201" s="31">
        <v>0</v>
      </c>
      <c r="BV201" s="31">
        <v>0</v>
      </c>
      <c r="BW201" s="31">
        <v>0</v>
      </c>
      <c r="BX201" s="31">
        <v>0</v>
      </c>
      <c r="BY201" s="31">
        <v>0</v>
      </c>
      <c r="BZ201" s="31">
        <v>0</v>
      </c>
      <c r="CA201" s="31">
        <v>0</v>
      </c>
      <c r="CB201" s="31"/>
      <c r="CC201" s="31">
        <v>0</v>
      </c>
      <c r="CD201" s="31">
        <v>0</v>
      </c>
      <c r="CE201" s="31">
        <v>0</v>
      </c>
      <c r="CF201" s="31">
        <v>0</v>
      </c>
      <c r="CG201" s="31">
        <v>0</v>
      </c>
      <c r="CH201" s="31">
        <v>0</v>
      </c>
      <c r="CI201" s="31">
        <v>0</v>
      </c>
      <c r="CJ201" s="31">
        <v>0</v>
      </c>
      <c r="CK201" s="31">
        <v>0</v>
      </c>
      <c r="CL201" s="31">
        <v>0</v>
      </c>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v>1</v>
      </c>
      <c r="EG201" s="31">
        <v>1</v>
      </c>
      <c r="EH201" s="31">
        <v>9</v>
      </c>
      <c r="EI201" s="31">
        <v>0</v>
      </c>
      <c r="EJ201" s="31">
        <v>0</v>
      </c>
      <c r="EK201" s="31">
        <v>0</v>
      </c>
      <c r="EL201" s="31">
        <v>0</v>
      </c>
      <c r="EM201" s="31">
        <v>0</v>
      </c>
      <c r="EN201" s="31">
        <v>0</v>
      </c>
      <c r="EO201" s="31">
        <v>0</v>
      </c>
      <c r="EP201" s="31">
        <v>0</v>
      </c>
      <c r="EQ201" s="31"/>
      <c r="ER201" s="31">
        <v>0</v>
      </c>
      <c r="ES201" s="31">
        <v>0</v>
      </c>
      <c r="ET201" s="31">
        <v>0</v>
      </c>
      <c r="EU201" s="31">
        <v>0</v>
      </c>
      <c r="EV201" s="31">
        <v>0</v>
      </c>
      <c r="EW201" s="31">
        <v>0</v>
      </c>
      <c r="EX201" s="31">
        <v>0</v>
      </c>
      <c r="EY201" s="31">
        <v>0</v>
      </c>
      <c r="EZ201" s="31">
        <v>0</v>
      </c>
      <c r="FA201" s="31">
        <v>0</v>
      </c>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v>3</v>
      </c>
      <c r="GV201" s="31">
        <v>3</v>
      </c>
      <c r="GW201" s="31">
        <v>27</v>
      </c>
      <c r="GX201" s="31">
        <v>0</v>
      </c>
      <c r="GY201" s="31">
        <v>0</v>
      </c>
      <c r="GZ201" s="31">
        <v>0</v>
      </c>
      <c r="HA201" s="31">
        <v>0</v>
      </c>
      <c r="HB201" s="31">
        <v>0</v>
      </c>
      <c r="HC201" s="31">
        <v>0</v>
      </c>
      <c r="HD201" s="31">
        <v>0</v>
      </c>
      <c r="HE201" s="31">
        <v>0</v>
      </c>
      <c r="HF201" s="31"/>
      <c r="HG201" s="31">
        <v>0</v>
      </c>
      <c r="HH201" s="31">
        <v>0</v>
      </c>
      <c r="HI201" s="31">
        <v>0</v>
      </c>
      <c r="HJ201" s="31">
        <v>0</v>
      </c>
      <c r="HK201" s="31">
        <v>0</v>
      </c>
      <c r="HL201" s="31">
        <v>0</v>
      </c>
      <c r="HM201" s="31">
        <v>0</v>
      </c>
      <c r="HN201" s="31">
        <v>0</v>
      </c>
      <c r="HO201" s="31">
        <v>0</v>
      </c>
      <c r="HP201" s="31">
        <v>0</v>
      </c>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row>
    <row r="202" spans="1:269" x14ac:dyDescent="0.25">
      <c r="A202" s="30" t="s">
        <v>825</v>
      </c>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v>0</v>
      </c>
      <c r="BS202" s="31">
        <v>90</v>
      </c>
      <c r="BT202" s="31">
        <v>2</v>
      </c>
      <c r="BU202" s="31">
        <v>0</v>
      </c>
      <c r="BV202" s="31">
        <v>0</v>
      </c>
      <c r="BW202" s="31">
        <v>0</v>
      </c>
      <c r="BX202" s="31">
        <v>0</v>
      </c>
      <c r="BY202" s="31">
        <v>1</v>
      </c>
      <c r="BZ202" s="31">
        <v>0</v>
      </c>
      <c r="CA202" s="31">
        <v>0</v>
      </c>
      <c r="CB202" s="31"/>
      <c r="CC202" s="31">
        <v>1</v>
      </c>
      <c r="CD202" s="31">
        <v>0</v>
      </c>
      <c r="CE202" s="31">
        <v>1</v>
      </c>
      <c r="CF202" s="31">
        <v>0</v>
      </c>
      <c r="CG202" s="31">
        <v>0</v>
      </c>
      <c r="CH202" s="31">
        <v>0</v>
      </c>
      <c r="CI202" s="31">
        <v>0</v>
      </c>
      <c r="CJ202" s="31">
        <v>0</v>
      </c>
      <c r="CK202" s="31">
        <v>0</v>
      </c>
      <c r="CL202" s="31">
        <v>0</v>
      </c>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v>0</v>
      </c>
      <c r="EH202" s="31">
        <v>90</v>
      </c>
      <c r="EI202" s="31">
        <v>2</v>
      </c>
      <c r="EJ202" s="31">
        <v>0</v>
      </c>
      <c r="EK202" s="31">
        <v>0</v>
      </c>
      <c r="EL202" s="31">
        <v>0</v>
      </c>
      <c r="EM202" s="31">
        <v>0</v>
      </c>
      <c r="EN202" s="31">
        <v>1</v>
      </c>
      <c r="EO202" s="31">
        <v>0</v>
      </c>
      <c r="EP202" s="31">
        <v>0</v>
      </c>
      <c r="EQ202" s="31"/>
      <c r="ER202" s="31">
        <v>1</v>
      </c>
      <c r="ES202" s="31">
        <v>0</v>
      </c>
      <c r="ET202" s="31">
        <v>1</v>
      </c>
      <c r="EU202" s="31">
        <v>0</v>
      </c>
      <c r="EV202" s="31">
        <v>0</v>
      </c>
      <c r="EW202" s="31">
        <v>0</v>
      </c>
      <c r="EX202" s="31">
        <v>0</v>
      </c>
      <c r="EY202" s="31">
        <v>0</v>
      </c>
      <c r="EZ202" s="31">
        <v>0</v>
      </c>
      <c r="FA202" s="31">
        <v>0</v>
      </c>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v>0</v>
      </c>
      <c r="GW202" s="31">
        <v>180</v>
      </c>
      <c r="GX202" s="31">
        <v>4</v>
      </c>
      <c r="GY202" s="31">
        <v>0</v>
      </c>
      <c r="GZ202" s="31">
        <v>0</v>
      </c>
      <c r="HA202" s="31">
        <v>0</v>
      </c>
      <c r="HB202" s="31">
        <v>0</v>
      </c>
      <c r="HC202" s="31">
        <v>2</v>
      </c>
      <c r="HD202" s="31">
        <v>0</v>
      </c>
      <c r="HE202" s="31">
        <v>0</v>
      </c>
      <c r="HF202" s="31"/>
      <c r="HG202" s="31">
        <v>2</v>
      </c>
      <c r="HH202" s="31">
        <v>0</v>
      </c>
      <c r="HI202" s="31">
        <v>2</v>
      </c>
      <c r="HJ202" s="31">
        <v>0</v>
      </c>
      <c r="HK202" s="31">
        <v>0</v>
      </c>
      <c r="HL202" s="31">
        <v>0</v>
      </c>
      <c r="HM202" s="31">
        <v>0</v>
      </c>
      <c r="HN202" s="31">
        <v>0</v>
      </c>
      <c r="HO202" s="31">
        <v>0</v>
      </c>
      <c r="HP202" s="31">
        <v>0</v>
      </c>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row>
    <row r="203" spans="1:269" x14ac:dyDescent="0.25">
      <c r="A203" s="30" t="s">
        <v>827</v>
      </c>
      <c r="B203" s="31">
        <v>1</v>
      </c>
      <c r="C203" s="31">
        <v>1</v>
      </c>
      <c r="D203" s="31">
        <v>0</v>
      </c>
      <c r="E203" s="31">
        <v>0</v>
      </c>
      <c r="F203" s="31">
        <v>0</v>
      </c>
      <c r="G203" s="31">
        <v>0</v>
      </c>
      <c r="H203" s="31">
        <v>0</v>
      </c>
      <c r="I203" s="31">
        <v>0</v>
      </c>
      <c r="J203" s="31">
        <v>0</v>
      </c>
      <c r="K203" s="31">
        <v>0</v>
      </c>
      <c r="L203" s="31">
        <v>0</v>
      </c>
      <c r="M203" s="31"/>
      <c r="N203" s="31">
        <v>0</v>
      </c>
      <c r="O203" s="31">
        <v>0</v>
      </c>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v>1</v>
      </c>
      <c r="BR203" s="31">
        <v>1</v>
      </c>
      <c r="BS203" s="31">
        <v>0</v>
      </c>
      <c r="BT203" s="31">
        <v>0</v>
      </c>
      <c r="BU203" s="31">
        <v>0</v>
      </c>
      <c r="BV203" s="31">
        <v>0</v>
      </c>
      <c r="BW203" s="31">
        <v>0</v>
      </c>
      <c r="BX203" s="31">
        <v>0</v>
      </c>
      <c r="BY203" s="31">
        <v>0</v>
      </c>
      <c r="BZ203" s="31">
        <v>0</v>
      </c>
      <c r="CA203" s="31">
        <v>0</v>
      </c>
      <c r="CB203" s="31"/>
      <c r="CC203" s="31">
        <v>0</v>
      </c>
      <c r="CD203" s="31">
        <v>0</v>
      </c>
      <c r="CE203" s="31">
        <v>0</v>
      </c>
      <c r="CF203" s="31">
        <v>0</v>
      </c>
      <c r="CG203" s="31">
        <v>0</v>
      </c>
      <c r="CH203" s="31">
        <v>0</v>
      </c>
      <c r="CI203" s="31">
        <v>0</v>
      </c>
      <c r="CJ203" s="31">
        <v>0</v>
      </c>
      <c r="CK203" s="31">
        <v>0</v>
      </c>
      <c r="CL203" s="31">
        <v>0</v>
      </c>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v>1</v>
      </c>
      <c r="EG203" s="31">
        <v>1</v>
      </c>
      <c r="EH203" s="31">
        <v>0</v>
      </c>
      <c r="EI203" s="31">
        <v>0</v>
      </c>
      <c r="EJ203" s="31">
        <v>0</v>
      </c>
      <c r="EK203" s="31">
        <v>0</v>
      </c>
      <c r="EL203" s="31">
        <v>0</v>
      </c>
      <c r="EM203" s="31">
        <v>0</v>
      </c>
      <c r="EN203" s="31">
        <v>0</v>
      </c>
      <c r="EO203" s="31">
        <v>0</v>
      </c>
      <c r="EP203" s="31">
        <v>0</v>
      </c>
      <c r="EQ203" s="31"/>
      <c r="ER203" s="31">
        <v>0</v>
      </c>
      <c r="ES203" s="31">
        <v>0</v>
      </c>
      <c r="ET203" s="31">
        <v>0</v>
      </c>
      <c r="EU203" s="31">
        <v>0</v>
      </c>
      <c r="EV203" s="31">
        <v>0</v>
      </c>
      <c r="EW203" s="31">
        <v>0</v>
      </c>
      <c r="EX203" s="31">
        <v>0</v>
      </c>
      <c r="EY203" s="31">
        <v>0</v>
      </c>
      <c r="EZ203" s="31">
        <v>0</v>
      </c>
      <c r="FA203" s="31">
        <v>0</v>
      </c>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v>3</v>
      </c>
      <c r="GV203" s="31">
        <v>3</v>
      </c>
      <c r="GW203" s="31">
        <v>0</v>
      </c>
      <c r="GX203" s="31">
        <v>0</v>
      </c>
      <c r="GY203" s="31">
        <v>0</v>
      </c>
      <c r="GZ203" s="31">
        <v>0</v>
      </c>
      <c r="HA203" s="31">
        <v>0</v>
      </c>
      <c r="HB203" s="31">
        <v>0</v>
      </c>
      <c r="HC203" s="31">
        <v>0</v>
      </c>
      <c r="HD203" s="31">
        <v>0</v>
      </c>
      <c r="HE203" s="31">
        <v>0</v>
      </c>
      <c r="HF203" s="31"/>
      <c r="HG203" s="31">
        <v>0</v>
      </c>
      <c r="HH203" s="31">
        <v>0</v>
      </c>
      <c r="HI203" s="31">
        <v>0</v>
      </c>
      <c r="HJ203" s="31">
        <v>0</v>
      </c>
      <c r="HK203" s="31">
        <v>0</v>
      </c>
      <c r="HL203" s="31">
        <v>0</v>
      </c>
      <c r="HM203" s="31">
        <v>0</v>
      </c>
      <c r="HN203" s="31">
        <v>0</v>
      </c>
      <c r="HO203" s="31">
        <v>0</v>
      </c>
      <c r="HP203" s="31">
        <v>0</v>
      </c>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row>
    <row r="204" spans="1:269" x14ac:dyDescent="0.25">
      <c r="A204" s="30" t="s">
        <v>828</v>
      </c>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v>0</v>
      </c>
      <c r="EH204" s="31">
        <v>100</v>
      </c>
      <c r="EI204" s="31">
        <v>5.6</v>
      </c>
      <c r="EJ204" s="31">
        <v>0</v>
      </c>
      <c r="EK204" s="31">
        <v>0</v>
      </c>
      <c r="EL204" s="31">
        <v>0</v>
      </c>
      <c r="EM204" s="31">
        <v>1</v>
      </c>
      <c r="EN204" s="31">
        <v>1</v>
      </c>
      <c r="EO204" s="31">
        <v>0</v>
      </c>
      <c r="EP204" s="31">
        <v>0</v>
      </c>
      <c r="EQ204" s="31"/>
      <c r="ER204" s="31">
        <v>1</v>
      </c>
      <c r="ES204" s="31">
        <v>0</v>
      </c>
      <c r="ET204" s="31">
        <v>1</v>
      </c>
      <c r="EU204" s="31">
        <v>0</v>
      </c>
      <c r="EV204" s="31">
        <v>0</v>
      </c>
      <c r="EW204" s="31">
        <v>0</v>
      </c>
      <c r="EX204" s="31">
        <v>1</v>
      </c>
      <c r="EY204" s="31">
        <v>0</v>
      </c>
      <c r="EZ204" s="31">
        <v>0</v>
      </c>
      <c r="FA204" s="31">
        <v>0</v>
      </c>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v>0</v>
      </c>
      <c r="GW204" s="31">
        <v>100</v>
      </c>
      <c r="GX204" s="31">
        <v>5.6</v>
      </c>
      <c r="GY204" s="31">
        <v>0</v>
      </c>
      <c r="GZ204" s="31">
        <v>0</v>
      </c>
      <c r="HA204" s="31">
        <v>0</v>
      </c>
      <c r="HB204" s="31">
        <v>1</v>
      </c>
      <c r="HC204" s="31">
        <v>1</v>
      </c>
      <c r="HD204" s="31">
        <v>0</v>
      </c>
      <c r="HE204" s="31">
        <v>0</v>
      </c>
      <c r="HF204" s="31"/>
      <c r="HG204" s="31">
        <v>1</v>
      </c>
      <c r="HH204" s="31">
        <v>0</v>
      </c>
      <c r="HI204" s="31">
        <v>1</v>
      </c>
      <c r="HJ204" s="31">
        <v>0</v>
      </c>
      <c r="HK204" s="31">
        <v>0</v>
      </c>
      <c r="HL204" s="31">
        <v>0</v>
      </c>
      <c r="HM204" s="31">
        <v>1</v>
      </c>
      <c r="HN204" s="31">
        <v>0</v>
      </c>
      <c r="HO204" s="31">
        <v>0</v>
      </c>
      <c r="HP204" s="31">
        <v>0</v>
      </c>
      <c r="HQ204" s="31"/>
      <c r="HR204" s="31"/>
      <c r="HS204" s="31"/>
      <c r="HT204" s="31"/>
      <c r="HU204" s="31"/>
      <c r="HV204" s="31"/>
      <c r="HW204" s="31"/>
      <c r="HX204" s="31"/>
      <c r="HY204" s="31"/>
      <c r="HZ204" s="31"/>
      <c r="IA204" s="31"/>
      <c r="IB204" s="31"/>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c r="JC204" s="31"/>
      <c r="JD204" s="31"/>
      <c r="JE204" s="31"/>
      <c r="JF204" s="31"/>
      <c r="JG204" s="31"/>
      <c r="JH204" s="31"/>
      <c r="JI204" s="31"/>
    </row>
    <row r="205" spans="1:269" x14ac:dyDescent="0.25">
      <c r="A205" s="30" t="s">
        <v>829</v>
      </c>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v>0</v>
      </c>
      <c r="EH205" s="31">
        <v>63</v>
      </c>
      <c r="EI205" s="31">
        <v>1.8</v>
      </c>
      <c r="EJ205" s="31">
        <v>0</v>
      </c>
      <c r="EK205" s="31">
        <v>0</v>
      </c>
      <c r="EL205" s="31">
        <v>0</v>
      </c>
      <c r="EM205" s="31">
        <v>0</v>
      </c>
      <c r="EN205" s="31">
        <v>0</v>
      </c>
      <c r="EO205" s="31">
        <v>0</v>
      </c>
      <c r="EP205" s="31">
        <v>0</v>
      </c>
      <c r="EQ205" s="31"/>
      <c r="ER205" s="31">
        <v>1</v>
      </c>
      <c r="ES205" s="31">
        <v>0</v>
      </c>
      <c r="ET205" s="31">
        <v>1</v>
      </c>
      <c r="EU205" s="31">
        <v>0</v>
      </c>
      <c r="EV205" s="31">
        <v>0</v>
      </c>
      <c r="EW205" s="31">
        <v>0</v>
      </c>
      <c r="EX205" s="31">
        <v>1</v>
      </c>
      <c r="EY205" s="31">
        <v>0</v>
      </c>
      <c r="EZ205" s="31">
        <v>0</v>
      </c>
      <c r="FA205" s="31">
        <v>0</v>
      </c>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v>0</v>
      </c>
      <c r="GW205" s="31">
        <v>63</v>
      </c>
      <c r="GX205" s="31">
        <v>1.8</v>
      </c>
      <c r="GY205" s="31">
        <v>0</v>
      </c>
      <c r="GZ205" s="31">
        <v>0</v>
      </c>
      <c r="HA205" s="31">
        <v>0</v>
      </c>
      <c r="HB205" s="31">
        <v>0</v>
      </c>
      <c r="HC205" s="31">
        <v>0</v>
      </c>
      <c r="HD205" s="31">
        <v>0</v>
      </c>
      <c r="HE205" s="31">
        <v>0</v>
      </c>
      <c r="HF205" s="31"/>
      <c r="HG205" s="31">
        <v>1</v>
      </c>
      <c r="HH205" s="31">
        <v>0</v>
      </c>
      <c r="HI205" s="31">
        <v>1</v>
      </c>
      <c r="HJ205" s="31">
        <v>0</v>
      </c>
      <c r="HK205" s="31">
        <v>0</v>
      </c>
      <c r="HL205" s="31">
        <v>0</v>
      </c>
      <c r="HM205" s="31">
        <v>1</v>
      </c>
      <c r="HN205" s="31">
        <v>0</v>
      </c>
      <c r="HO205" s="31">
        <v>0</v>
      </c>
      <c r="HP205" s="31">
        <v>0</v>
      </c>
      <c r="HQ205" s="31"/>
      <c r="HR205" s="31"/>
      <c r="HS205" s="31"/>
      <c r="HT205" s="31"/>
      <c r="HU205" s="31"/>
      <c r="HV205" s="31"/>
      <c r="HW205" s="31"/>
      <c r="HX205" s="31"/>
      <c r="HY205" s="31"/>
      <c r="HZ205" s="31"/>
      <c r="IA205" s="31"/>
      <c r="IB205" s="31"/>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c r="JC205" s="31"/>
      <c r="JD205" s="31"/>
      <c r="JE205" s="31"/>
      <c r="JF205" s="31"/>
      <c r="JG205" s="31"/>
      <c r="JH205" s="31"/>
      <c r="JI205" s="31"/>
    </row>
    <row r="206" spans="1:269" x14ac:dyDescent="0.25">
      <c r="A206" s="30" t="s">
        <v>830</v>
      </c>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v>1</v>
      </c>
      <c r="EG206" s="31">
        <v>1</v>
      </c>
      <c r="EH206" s="31">
        <v>306</v>
      </c>
      <c r="EI206" s="31">
        <v>3</v>
      </c>
      <c r="EJ206" s="31">
        <v>0</v>
      </c>
      <c r="EK206" s="31">
        <v>0</v>
      </c>
      <c r="EL206" s="31">
        <v>0</v>
      </c>
      <c r="EM206" s="31">
        <v>0</v>
      </c>
      <c r="EN206" s="31">
        <v>1</v>
      </c>
      <c r="EO206" s="31">
        <v>0</v>
      </c>
      <c r="EP206" s="31">
        <v>0</v>
      </c>
      <c r="EQ206" s="31"/>
      <c r="ER206" s="31">
        <v>1</v>
      </c>
      <c r="ES206" s="31">
        <v>0</v>
      </c>
      <c r="ET206" s="31">
        <v>1</v>
      </c>
      <c r="EU206" s="31">
        <v>0</v>
      </c>
      <c r="EV206" s="31">
        <v>0</v>
      </c>
      <c r="EW206" s="31">
        <v>0</v>
      </c>
      <c r="EX206" s="31">
        <v>1</v>
      </c>
      <c r="EY206" s="31">
        <v>1</v>
      </c>
      <c r="EZ206" s="31">
        <v>0</v>
      </c>
      <c r="FA206" s="31">
        <v>0</v>
      </c>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v>1</v>
      </c>
      <c r="GV206" s="31">
        <v>1</v>
      </c>
      <c r="GW206" s="31">
        <v>306</v>
      </c>
      <c r="GX206" s="31">
        <v>3</v>
      </c>
      <c r="GY206" s="31">
        <v>0</v>
      </c>
      <c r="GZ206" s="31">
        <v>0</v>
      </c>
      <c r="HA206" s="31">
        <v>0</v>
      </c>
      <c r="HB206" s="31">
        <v>0</v>
      </c>
      <c r="HC206" s="31">
        <v>1</v>
      </c>
      <c r="HD206" s="31">
        <v>0</v>
      </c>
      <c r="HE206" s="31">
        <v>0</v>
      </c>
      <c r="HF206" s="31"/>
      <c r="HG206" s="31">
        <v>1</v>
      </c>
      <c r="HH206" s="31">
        <v>0</v>
      </c>
      <c r="HI206" s="31">
        <v>1</v>
      </c>
      <c r="HJ206" s="31">
        <v>0</v>
      </c>
      <c r="HK206" s="31">
        <v>0</v>
      </c>
      <c r="HL206" s="31">
        <v>0</v>
      </c>
      <c r="HM206" s="31">
        <v>1</v>
      </c>
      <c r="HN206" s="31">
        <v>1</v>
      </c>
      <c r="HO206" s="31">
        <v>0</v>
      </c>
      <c r="HP206" s="31">
        <v>0</v>
      </c>
      <c r="HQ206" s="31"/>
      <c r="HR206" s="31"/>
      <c r="HS206" s="31"/>
      <c r="HT206" s="31"/>
      <c r="HU206" s="31"/>
      <c r="HV206" s="31"/>
      <c r="HW206" s="31"/>
      <c r="HX206" s="31"/>
      <c r="HY206" s="31"/>
      <c r="HZ206" s="31"/>
      <c r="IA206" s="31"/>
      <c r="IB206" s="31"/>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c r="JC206" s="31"/>
      <c r="JD206" s="31"/>
      <c r="JE206" s="31"/>
      <c r="JF206" s="31"/>
      <c r="JG206" s="31"/>
      <c r="JH206" s="31"/>
      <c r="JI206" s="31"/>
    </row>
    <row r="207" spans="1:269" x14ac:dyDescent="0.25">
      <c r="A207" s="30" t="s">
        <v>831</v>
      </c>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v>1</v>
      </c>
      <c r="EH207" s="31">
        <v>41</v>
      </c>
      <c r="EI207" s="31">
        <v>0</v>
      </c>
      <c r="EJ207" s="31">
        <v>0</v>
      </c>
      <c r="EK207" s="31">
        <v>0</v>
      </c>
      <c r="EL207" s="31">
        <v>0</v>
      </c>
      <c r="EM207" s="31">
        <v>0</v>
      </c>
      <c r="EN207" s="31">
        <v>0</v>
      </c>
      <c r="EO207" s="31">
        <v>0</v>
      </c>
      <c r="EP207" s="31">
        <v>0</v>
      </c>
      <c r="EQ207" s="31"/>
      <c r="ER207" s="31">
        <v>0</v>
      </c>
      <c r="ES207" s="31">
        <v>0</v>
      </c>
      <c r="ET207" s="31">
        <v>0</v>
      </c>
      <c r="EU207" s="31">
        <v>0</v>
      </c>
      <c r="EV207" s="31">
        <v>0</v>
      </c>
      <c r="EW207" s="31">
        <v>0</v>
      </c>
      <c r="EX207" s="31">
        <v>0</v>
      </c>
      <c r="EY207" s="31">
        <v>0</v>
      </c>
      <c r="EZ207" s="31">
        <v>0</v>
      </c>
      <c r="FA207" s="31">
        <v>0</v>
      </c>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v>1</v>
      </c>
      <c r="GW207" s="31">
        <v>41</v>
      </c>
      <c r="GX207" s="31">
        <v>0</v>
      </c>
      <c r="GY207" s="31">
        <v>0</v>
      </c>
      <c r="GZ207" s="31">
        <v>0</v>
      </c>
      <c r="HA207" s="31">
        <v>0</v>
      </c>
      <c r="HB207" s="31">
        <v>0</v>
      </c>
      <c r="HC207" s="31">
        <v>0</v>
      </c>
      <c r="HD207" s="31">
        <v>0</v>
      </c>
      <c r="HE207" s="31">
        <v>0</v>
      </c>
      <c r="HF207" s="31"/>
      <c r="HG207" s="31">
        <v>0</v>
      </c>
      <c r="HH207" s="31">
        <v>0</v>
      </c>
      <c r="HI207" s="31">
        <v>0</v>
      </c>
      <c r="HJ207" s="31">
        <v>0</v>
      </c>
      <c r="HK207" s="31">
        <v>0</v>
      </c>
      <c r="HL207" s="31">
        <v>0</v>
      </c>
      <c r="HM207" s="31">
        <v>0</v>
      </c>
      <c r="HN207" s="31">
        <v>0</v>
      </c>
      <c r="HO207" s="31">
        <v>0</v>
      </c>
      <c r="HP207" s="31">
        <v>0</v>
      </c>
      <c r="HQ207" s="31"/>
      <c r="HR207" s="31"/>
      <c r="HS207" s="31"/>
      <c r="HT207" s="31"/>
      <c r="HU207" s="31"/>
      <c r="HV207" s="31"/>
      <c r="HW207" s="31"/>
      <c r="HX207" s="31"/>
      <c r="HY207" s="31"/>
      <c r="HZ207" s="31"/>
      <c r="IA207" s="31"/>
      <c r="IB207" s="31"/>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c r="JC207" s="31"/>
      <c r="JD207" s="31"/>
      <c r="JE207" s="31"/>
      <c r="JF207" s="31"/>
      <c r="JG207" s="31"/>
      <c r="JH207" s="31"/>
      <c r="JI207" s="31"/>
    </row>
    <row r="208" spans="1:269" x14ac:dyDescent="0.25">
      <c r="A208" s="30" t="s">
        <v>832</v>
      </c>
      <c r="B208" s="31">
        <v>1</v>
      </c>
      <c r="C208" s="31">
        <v>1</v>
      </c>
      <c r="D208" s="31">
        <v>9</v>
      </c>
      <c r="E208" s="31">
        <v>0</v>
      </c>
      <c r="F208" s="31">
        <v>0</v>
      </c>
      <c r="G208" s="31">
        <v>0</v>
      </c>
      <c r="H208" s="31">
        <v>0</v>
      </c>
      <c r="I208" s="31">
        <v>0</v>
      </c>
      <c r="J208" s="31">
        <v>0</v>
      </c>
      <c r="K208" s="31">
        <v>0</v>
      </c>
      <c r="L208" s="31">
        <v>0</v>
      </c>
      <c r="M208" s="31"/>
      <c r="N208" s="31">
        <v>0</v>
      </c>
      <c r="O208" s="31">
        <v>0</v>
      </c>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v>1</v>
      </c>
      <c r="BR208" s="31">
        <v>1</v>
      </c>
      <c r="BS208" s="31">
        <v>9</v>
      </c>
      <c r="BT208" s="31">
        <v>0</v>
      </c>
      <c r="BU208" s="31">
        <v>0</v>
      </c>
      <c r="BV208" s="31">
        <v>0</v>
      </c>
      <c r="BW208" s="31">
        <v>0</v>
      </c>
      <c r="BX208" s="31">
        <v>0</v>
      </c>
      <c r="BY208" s="31">
        <v>0</v>
      </c>
      <c r="BZ208" s="31">
        <v>0</v>
      </c>
      <c r="CA208" s="31">
        <v>0</v>
      </c>
      <c r="CB208" s="31"/>
      <c r="CC208" s="31">
        <v>0</v>
      </c>
      <c r="CD208" s="31">
        <v>0</v>
      </c>
      <c r="CE208" s="31">
        <v>0</v>
      </c>
      <c r="CF208" s="31">
        <v>0</v>
      </c>
      <c r="CG208" s="31">
        <v>0</v>
      </c>
      <c r="CH208" s="31">
        <v>0</v>
      </c>
      <c r="CI208" s="31">
        <v>0</v>
      </c>
      <c r="CJ208" s="31">
        <v>0</v>
      </c>
      <c r="CK208" s="31">
        <v>0</v>
      </c>
      <c r="CL208" s="31">
        <v>0</v>
      </c>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v>1</v>
      </c>
      <c r="EG208" s="31">
        <v>1</v>
      </c>
      <c r="EH208" s="31">
        <v>9</v>
      </c>
      <c r="EI208" s="31">
        <v>0</v>
      </c>
      <c r="EJ208" s="31">
        <v>0</v>
      </c>
      <c r="EK208" s="31">
        <v>0</v>
      </c>
      <c r="EL208" s="31">
        <v>0</v>
      </c>
      <c r="EM208" s="31">
        <v>0</v>
      </c>
      <c r="EN208" s="31">
        <v>0</v>
      </c>
      <c r="EO208" s="31">
        <v>0</v>
      </c>
      <c r="EP208" s="31">
        <v>0</v>
      </c>
      <c r="EQ208" s="31"/>
      <c r="ER208" s="31">
        <v>0</v>
      </c>
      <c r="ES208" s="31">
        <v>0</v>
      </c>
      <c r="ET208" s="31">
        <v>0</v>
      </c>
      <c r="EU208" s="31">
        <v>0</v>
      </c>
      <c r="EV208" s="31">
        <v>0</v>
      </c>
      <c r="EW208" s="31">
        <v>0</v>
      </c>
      <c r="EX208" s="31">
        <v>0</v>
      </c>
      <c r="EY208" s="31">
        <v>0</v>
      </c>
      <c r="EZ208" s="31">
        <v>0</v>
      </c>
      <c r="FA208" s="31">
        <v>0</v>
      </c>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v>3</v>
      </c>
      <c r="GV208" s="31">
        <v>3</v>
      </c>
      <c r="GW208" s="31">
        <v>27</v>
      </c>
      <c r="GX208" s="31">
        <v>0</v>
      </c>
      <c r="GY208" s="31">
        <v>0</v>
      </c>
      <c r="GZ208" s="31">
        <v>0</v>
      </c>
      <c r="HA208" s="31">
        <v>0</v>
      </c>
      <c r="HB208" s="31">
        <v>0</v>
      </c>
      <c r="HC208" s="31">
        <v>0</v>
      </c>
      <c r="HD208" s="31">
        <v>0</v>
      </c>
      <c r="HE208" s="31">
        <v>0</v>
      </c>
      <c r="HF208" s="31"/>
      <c r="HG208" s="31">
        <v>0</v>
      </c>
      <c r="HH208" s="31">
        <v>0</v>
      </c>
      <c r="HI208" s="31">
        <v>0</v>
      </c>
      <c r="HJ208" s="31">
        <v>0</v>
      </c>
      <c r="HK208" s="31">
        <v>0</v>
      </c>
      <c r="HL208" s="31">
        <v>0</v>
      </c>
      <c r="HM208" s="31">
        <v>0</v>
      </c>
      <c r="HN208" s="31">
        <v>0</v>
      </c>
      <c r="HO208" s="31">
        <v>0</v>
      </c>
      <c r="HP208" s="31">
        <v>0</v>
      </c>
      <c r="HQ208" s="31"/>
      <c r="HR208" s="31"/>
      <c r="HS208" s="31"/>
      <c r="HT208" s="31"/>
      <c r="HU208" s="31"/>
      <c r="HV208" s="31"/>
      <c r="HW208" s="31"/>
      <c r="HX208" s="31"/>
      <c r="HY208" s="31"/>
      <c r="HZ208" s="31"/>
      <c r="IA208" s="31"/>
      <c r="IB208" s="31"/>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c r="JC208" s="31"/>
      <c r="JD208" s="31"/>
      <c r="JE208" s="31"/>
      <c r="JF208" s="31"/>
      <c r="JG208" s="31"/>
      <c r="JH208" s="31"/>
      <c r="JI208" s="31"/>
    </row>
    <row r="209" spans="1:269" x14ac:dyDescent="0.25">
      <c r="A209" s="30" t="s">
        <v>833</v>
      </c>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v>0</v>
      </c>
      <c r="BS209" s="31">
        <v>40</v>
      </c>
      <c r="BT209" s="31">
        <v>0</v>
      </c>
      <c r="BU209" s="31">
        <v>0</v>
      </c>
      <c r="BV209" s="31">
        <v>0</v>
      </c>
      <c r="BW209" s="31">
        <v>0</v>
      </c>
      <c r="BX209" s="31">
        <v>0</v>
      </c>
      <c r="BY209" s="31">
        <v>0</v>
      </c>
      <c r="BZ209" s="31">
        <v>0</v>
      </c>
      <c r="CA209" s="31">
        <v>0</v>
      </c>
      <c r="CB209" s="31"/>
      <c r="CC209" s="31">
        <v>0</v>
      </c>
      <c r="CD209" s="31">
        <v>0</v>
      </c>
      <c r="CE209" s="31">
        <v>0</v>
      </c>
      <c r="CF209" s="31">
        <v>0</v>
      </c>
      <c r="CG209" s="31">
        <v>0</v>
      </c>
      <c r="CH209" s="31">
        <v>0</v>
      </c>
      <c r="CI209" s="31">
        <v>0</v>
      </c>
      <c r="CJ209" s="31">
        <v>0</v>
      </c>
      <c r="CK209" s="31">
        <v>0</v>
      </c>
      <c r="CL209" s="31">
        <v>0</v>
      </c>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v>0</v>
      </c>
      <c r="EH209" s="31">
        <v>40</v>
      </c>
      <c r="EI209" s="31">
        <v>0</v>
      </c>
      <c r="EJ209" s="31">
        <v>0</v>
      </c>
      <c r="EK209" s="31">
        <v>0</v>
      </c>
      <c r="EL209" s="31">
        <v>0</v>
      </c>
      <c r="EM209" s="31">
        <v>0</v>
      </c>
      <c r="EN209" s="31">
        <v>0</v>
      </c>
      <c r="EO209" s="31">
        <v>0</v>
      </c>
      <c r="EP209" s="31">
        <v>0</v>
      </c>
      <c r="EQ209" s="31"/>
      <c r="ER209" s="31">
        <v>0</v>
      </c>
      <c r="ES209" s="31">
        <v>0</v>
      </c>
      <c r="ET209" s="31">
        <v>0</v>
      </c>
      <c r="EU209" s="31">
        <v>0</v>
      </c>
      <c r="EV209" s="31">
        <v>0</v>
      </c>
      <c r="EW209" s="31">
        <v>0</v>
      </c>
      <c r="EX209" s="31">
        <v>0</v>
      </c>
      <c r="EY209" s="31">
        <v>0</v>
      </c>
      <c r="EZ209" s="31">
        <v>0</v>
      </c>
      <c r="FA209" s="31">
        <v>0</v>
      </c>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v>0</v>
      </c>
      <c r="GW209" s="31">
        <v>80</v>
      </c>
      <c r="GX209" s="31">
        <v>0</v>
      </c>
      <c r="GY209" s="31">
        <v>0</v>
      </c>
      <c r="GZ209" s="31">
        <v>0</v>
      </c>
      <c r="HA209" s="31">
        <v>0</v>
      </c>
      <c r="HB209" s="31">
        <v>0</v>
      </c>
      <c r="HC209" s="31">
        <v>0</v>
      </c>
      <c r="HD209" s="31">
        <v>0</v>
      </c>
      <c r="HE209" s="31">
        <v>0</v>
      </c>
      <c r="HF209" s="31"/>
      <c r="HG209" s="31">
        <v>0</v>
      </c>
      <c r="HH209" s="31">
        <v>0</v>
      </c>
      <c r="HI209" s="31">
        <v>0</v>
      </c>
      <c r="HJ209" s="31">
        <v>0</v>
      </c>
      <c r="HK209" s="31">
        <v>0</v>
      </c>
      <c r="HL209" s="31">
        <v>0</v>
      </c>
      <c r="HM209" s="31">
        <v>0</v>
      </c>
      <c r="HN209" s="31">
        <v>0</v>
      </c>
      <c r="HO209" s="31">
        <v>0</v>
      </c>
      <c r="HP209" s="31">
        <v>0</v>
      </c>
      <c r="HQ209" s="31"/>
      <c r="HR209" s="31"/>
      <c r="HS209" s="31"/>
      <c r="HT209" s="31"/>
      <c r="HU209" s="31"/>
      <c r="HV209" s="31"/>
      <c r="HW209" s="31"/>
      <c r="HX209" s="31"/>
      <c r="HY209" s="31"/>
      <c r="HZ209" s="31"/>
      <c r="IA209" s="31"/>
      <c r="IB209" s="31"/>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c r="JC209" s="31"/>
      <c r="JD209" s="31"/>
      <c r="JE209" s="31"/>
      <c r="JF209" s="31"/>
      <c r="JG209" s="31"/>
      <c r="JH209" s="31"/>
      <c r="JI209" s="31"/>
    </row>
    <row r="210" spans="1:269" x14ac:dyDescent="0.25">
      <c r="A210" s="30" t="s">
        <v>834</v>
      </c>
      <c r="B210" s="31"/>
      <c r="C210" s="31">
        <v>0</v>
      </c>
      <c r="D210" s="31">
        <v>94</v>
      </c>
      <c r="E210" s="31">
        <v>0</v>
      </c>
      <c r="F210" s="31">
        <v>0</v>
      </c>
      <c r="G210" s="31">
        <v>0</v>
      </c>
      <c r="H210" s="31">
        <v>0</v>
      </c>
      <c r="I210" s="31">
        <v>0</v>
      </c>
      <c r="J210" s="31">
        <v>0</v>
      </c>
      <c r="K210" s="31">
        <v>0</v>
      </c>
      <c r="L210" s="31">
        <v>0</v>
      </c>
      <c r="M210" s="31"/>
      <c r="N210" s="31">
        <v>0</v>
      </c>
      <c r="O210" s="31">
        <v>0</v>
      </c>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v>0</v>
      </c>
      <c r="BS210" s="31">
        <v>94</v>
      </c>
      <c r="BT210" s="31">
        <v>0</v>
      </c>
      <c r="BU210" s="31">
        <v>0</v>
      </c>
      <c r="BV210" s="31">
        <v>0</v>
      </c>
      <c r="BW210" s="31">
        <v>0</v>
      </c>
      <c r="BX210" s="31">
        <v>0</v>
      </c>
      <c r="BY210" s="31">
        <v>0</v>
      </c>
      <c r="BZ210" s="31">
        <v>0</v>
      </c>
      <c r="CA210" s="31">
        <v>0</v>
      </c>
      <c r="CB210" s="31"/>
      <c r="CC210" s="31">
        <v>0</v>
      </c>
      <c r="CD210" s="31">
        <v>0</v>
      </c>
      <c r="CE210" s="31">
        <v>0</v>
      </c>
      <c r="CF210" s="31">
        <v>0</v>
      </c>
      <c r="CG210" s="31">
        <v>0</v>
      </c>
      <c r="CH210" s="31">
        <v>0</v>
      </c>
      <c r="CI210" s="31">
        <v>0</v>
      </c>
      <c r="CJ210" s="31">
        <v>0</v>
      </c>
      <c r="CK210" s="31">
        <v>0</v>
      </c>
      <c r="CL210" s="31">
        <v>0</v>
      </c>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v>0</v>
      </c>
      <c r="EH210" s="31">
        <v>94</v>
      </c>
      <c r="EI210" s="31">
        <v>0</v>
      </c>
      <c r="EJ210" s="31">
        <v>0</v>
      </c>
      <c r="EK210" s="31">
        <v>0</v>
      </c>
      <c r="EL210" s="31">
        <v>0</v>
      </c>
      <c r="EM210" s="31">
        <v>0</v>
      </c>
      <c r="EN210" s="31">
        <v>0</v>
      </c>
      <c r="EO210" s="31">
        <v>0</v>
      </c>
      <c r="EP210" s="31">
        <v>0</v>
      </c>
      <c r="EQ210" s="31"/>
      <c r="ER210" s="31">
        <v>0</v>
      </c>
      <c r="ES210" s="31">
        <v>0</v>
      </c>
      <c r="ET210" s="31">
        <v>0</v>
      </c>
      <c r="EU210" s="31">
        <v>0</v>
      </c>
      <c r="EV210" s="31">
        <v>0</v>
      </c>
      <c r="EW210" s="31">
        <v>0</v>
      </c>
      <c r="EX210" s="31">
        <v>0</v>
      </c>
      <c r="EY210" s="31">
        <v>0</v>
      </c>
      <c r="EZ210" s="31">
        <v>0</v>
      </c>
      <c r="FA210" s="31">
        <v>0</v>
      </c>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v>0</v>
      </c>
      <c r="GW210" s="31">
        <v>282</v>
      </c>
      <c r="GX210" s="31">
        <v>0</v>
      </c>
      <c r="GY210" s="31">
        <v>0</v>
      </c>
      <c r="GZ210" s="31">
        <v>0</v>
      </c>
      <c r="HA210" s="31">
        <v>0</v>
      </c>
      <c r="HB210" s="31">
        <v>0</v>
      </c>
      <c r="HC210" s="31">
        <v>0</v>
      </c>
      <c r="HD210" s="31">
        <v>0</v>
      </c>
      <c r="HE210" s="31">
        <v>0</v>
      </c>
      <c r="HF210" s="31"/>
      <c r="HG210" s="31">
        <v>0</v>
      </c>
      <c r="HH210" s="31">
        <v>0</v>
      </c>
      <c r="HI210" s="31">
        <v>0</v>
      </c>
      <c r="HJ210" s="31">
        <v>0</v>
      </c>
      <c r="HK210" s="31">
        <v>0</v>
      </c>
      <c r="HL210" s="31">
        <v>0</v>
      </c>
      <c r="HM210" s="31">
        <v>0</v>
      </c>
      <c r="HN210" s="31">
        <v>0</v>
      </c>
      <c r="HO210" s="31">
        <v>0</v>
      </c>
      <c r="HP210" s="31">
        <v>0</v>
      </c>
      <c r="HQ210" s="31"/>
      <c r="HR210" s="31"/>
      <c r="HS210" s="31"/>
      <c r="HT210" s="31"/>
      <c r="HU210" s="31"/>
      <c r="HV210" s="31"/>
      <c r="HW210" s="31"/>
      <c r="HX210" s="31"/>
      <c r="HY210" s="31"/>
      <c r="HZ210" s="31"/>
      <c r="IA210" s="31"/>
      <c r="IB210" s="31"/>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c r="JC210" s="31"/>
      <c r="JD210" s="31"/>
      <c r="JE210" s="31"/>
      <c r="JF210" s="31"/>
      <c r="JG210" s="31"/>
      <c r="JH210" s="31"/>
      <c r="JI210" s="31"/>
    </row>
    <row r="211" spans="1:269" x14ac:dyDescent="0.25">
      <c r="A211" s="30" t="s">
        <v>138</v>
      </c>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v>1</v>
      </c>
      <c r="BR211" s="31">
        <v>1</v>
      </c>
      <c r="BS211" s="31">
        <v>30</v>
      </c>
      <c r="BT211" s="31">
        <v>2.5</v>
      </c>
      <c r="BU211" s="31">
        <v>1</v>
      </c>
      <c r="BV211" s="31">
        <v>1</v>
      </c>
      <c r="BW211" s="31">
        <v>0</v>
      </c>
      <c r="BX211" s="31">
        <v>0</v>
      </c>
      <c r="BY211" s="31">
        <v>0</v>
      </c>
      <c r="BZ211" s="31">
        <v>0</v>
      </c>
      <c r="CA211" s="31">
        <v>0</v>
      </c>
      <c r="CB211" s="31"/>
      <c r="CC211" s="31">
        <v>0</v>
      </c>
      <c r="CD211" s="31">
        <v>0</v>
      </c>
      <c r="CE211" s="31">
        <v>0</v>
      </c>
      <c r="CF211" s="31">
        <v>0</v>
      </c>
      <c r="CG211" s="31">
        <v>0</v>
      </c>
      <c r="CH211" s="31">
        <v>0</v>
      </c>
      <c r="CI211" s="31">
        <v>0</v>
      </c>
      <c r="CJ211" s="31">
        <v>0</v>
      </c>
      <c r="CK211" s="31">
        <v>0</v>
      </c>
      <c r="CL211" s="31">
        <v>0</v>
      </c>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v>1</v>
      </c>
      <c r="EG211" s="31">
        <v>1</v>
      </c>
      <c r="EH211" s="31">
        <v>30</v>
      </c>
      <c r="EI211" s="31">
        <v>2.5</v>
      </c>
      <c r="EJ211" s="31">
        <v>1</v>
      </c>
      <c r="EK211" s="31">
        <v>1</v>
      </c>
      <c r="EL211" s="31">
        <v>0</v>
      </c>
      <c r="EM211" s="31">
        <v>0</v>
      </c>
      <c r="EN211" s="31">
        <v>0</v>
      </c>
      <c r="EO211" s="31">
        <v>0</v>
      </c>
      <c r="EP211" s="31">
        <v>0</v>
      </c>
      <c r="EQ211" s="31"/>
      <c r="ER211" s="31">
        <v>0</v>
      </c>
      <c r="ES211" s="31">
        <v>0</v>
      </c>
      <c r="ET211" s="31">
        <v>0</v>
      </c>
      <c r="EU211" s="31">
        <v>0</v>
      </c>
      <c r="EV211" s="31">
        <v>0</v>
      </c>
      <c r="EW211" s="31">
        <v>0</v>
      </c>
      <c r="EX211" s="31">
        <v>0</v>
      </c>
      <c r="EY211" s="31">
        <v>0</v>
      </c>
      <c r="EZ211" s="31">
        <v>0</v>
      </c>
      <c r="FA211" s="31">
        <v>0</v>
      </c>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v>2</v>
      </c>
      <c r="GV211" s="31">
        <v>2</v>
      </c>
      <c r="GW211" s="31">
        <v>60</v>
      </c>
      <c r="GX211" s="31">
        <v>5</v>
      </c>
      <c r="GY211" s="31">
        <v>2</v>
      </c>
      <c r="GZ211" s="31">
        <v>2</v>
      </c>
      <c r="HA211" s="31">
        <v>0</v>
      </c>
      <c r="HB211" s="31">
        <v>0</v>
      </c>
      <c r="HC211" s="31">
        <v>0</v>
      </c>
      <c r="HD211" s="31">
        <v>0</v>
      </c>
      <c r="HE211" s="31">
        <v>0</v>
      </c>
      <c r="HF211" s="31"/>
      <c r="HG211" s="31">
        <v>0</v>
      </c>
      <c r="HH211" s="31">
        <v>0</v>
      </c>
      <c r="HI211" s="31">
        <v>0</v>
      </c>
      <c r="HJ211" s="31">
        <v>0</v>
      </c>
      <c r="HK211" s="31">
        <v>0</v>
      </c>
      <c r="HL211" s="31">
        <v>0</v>
      </c>
      <c r="HM211" s="31">
        <v>0</v>
      </c>
      <c r="HN211" s="31">
        <v>0</v>
      </c>
      <c r="HO211" s="31">
        <v>0</v>
      </c>
      <c r="HP211" s="31">
        <v>0</v>
      </c>
      <c r="HQ211" s="31"/>
      <c r="HR211" s="31"/>
      <c r="HS211" s="31"/>
      <c r="HT211" s="31"/>
      <c r="HU211" s="31"/>
      <c r="HV211" s="31"/>
      <c r="HW211" s="31"/>
      <c r="HX211" s="31"/>
      <c r="HY211" s="31"/>
      <c r="HZ211" s="31"/>
      <c r="IA211" s="31"/>
      <c r="IB211" s="31"/>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c r="JC211" s="31"/>
      <c r="JD211" s="31"/>
      <c r="JE211" s="31"/>
      <c r="JF211" s="31"/>
      <c r="JG211" s="31"/>
      <c r="JH211" s="31"/>
      <c r="JI211" s="31"/>
    </row>
    <row r="212" spans="1:269" x14ac:dyDescent="0.25">
      <c r="A212" s="30" t="s">
        <v>835</v>
      </c>
      <c r="B212" s="31">
        <v>1</v>
      </c>
      <c r="C212" s="31">
        <v>1</v>
      </c>
      <c r="D212" s="31">
        <v>130</v>
      </c>
      <c r="E212" s="31">
        <v>4.7</v>
      </c>
      <c r="F212" s="31">
        <v>0</v>
      </c>
      <c r="G212" s="31">
        <v>1</v>
      </c>
      <c r="H212" s="31">
        <v>1</v>
      </c>
      <c r="I212" s="31">
        <v>0</v>
      </c>
      <c r="J212" s="31">
        <v>1</v>
      </c>
      <c r="K212" s="31">
        <v>0</v>
      </c>
      <c r="L212" s="31">
        <v>0</v>
      </c>
      <c r="M212" s="31"/>
      <c r="N212" s="31">
        <v>0</v>
      </c>
      <c r="O212" s="31">
        <v>0</v>
      </c>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v>1</v>
      </c>
      <c r="BR212" s="31">
        <v>1</v>
      </c>
      <c r="BS212" s="31">
        <v>130</v>
      </c>
      <c r="BT212" s="31">
        <v>10.199999999999999</v>
      </c>
      <c r="BU212" s="31">
        <v>0</v>
      </c>
      <c r="BV212" s="31">
        <v>1</v>
      </c>
      <c r="BW212" s="31">
        <v>1</v>
      </c>
      <c r="BX212" s="31">
        <v>0</v>
      </c>
      <c r="BY212" s="31">
        <v>1</v>
      </c>
      <c r="BZ212" s="31">
        <v>0</v>
      </c>
      <c r="CA212" s="31">
        <v>0</v>
      </c>
      <c r="CB212" s="31"/>
      <c r="CC212" s="31">
        <v>1</v>
      </c>
      <c r="CD212" s="31">
        <v>1</v>
      </c>
      <c r="CE212" s="31">
        <v>1</v>
      </c>
      <c r="CF212" s="31">
        <v>1</v>
      </c>
      <c r="CG212" s="31">
        <v>0</v>
      </c>
      <c r="CH212" s="31">
        <v>1</v>
      </c>
      <c r="CI212" s="31">
        <v>1</v>
      </c>
      <c r="CJ212" s="31">
        <v>1</v>
      </c>
      <c r="CK212" s="31">
        <v>0</v>
      </c>
      <c r="CL212" s="31">
        <v>0</v>
      </c>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v>1</v>
      </c>
      <c r="EG212" s="31">
        <v>1</v>
      </c>
      <c r="EH212" s="31">
        <v>130</v>
      </c>
      <c r="EI212" s="31">
        <v>10.199999999999999</v>
      </c>
      <c r="EJ212" s="31">
        <v>0</v>
      </c>
      <c r="EK212" s="31">
        <v>1</v>
      </c>
      <c r="EL212" s="31">
        <v>1</v>
      </c>
      <c r="EM212" s="31">
        <v>0</v>
      </c>
      <c r="EN212" s="31">
        <v>1</v>
      </c>
      <c r="EO212" s="31">
        <v>0</v>
      </c>
      <c r="EP212" s="31">
        <v>0</v>
      </c>
      <c r="EQ212" s="31"/>
      <c r="ER212" s="31">
        <v>1</v>
      </c>
      <c r="ES212" s="31">
        <v>1</v>
      </c>
      <c r="ET212" s="31">
        <v>1</v>
      </c>
      <c r="EU212" s="31">
        <v>1</v>
      </c>
      <c r="EV212" s="31">
        <v>0</v>
      </c>
      <c r="EW212" s="31">
        <v>1</v>
      </c>
      <c r="EX212" s="31">
        <v>1</v>
      </c>
      <c r="EY212" s="31">
        <v>1</v>
      </c>
      <c r="EZ212" s="31">
        <v>0</v>
      </c>
      <c r="FA212" s="31">
        <v>0</v>
      </c>
      <c r="FB212" s="31">
        <v>0</v>
      </c>
      <c r="FC212" s="31">
        <v>0</v>
      </c>
      <c r="FD212" s="31">
        <v>0</v>
      </c>
      <c r="FE212" s="31">
        <v>0</v>
      </c>
      <c r="FF212" s="31">
        <v>0</v>
      </c>
      <c r="FG212" s="31">
        <v>2</v>
      </c>
      <c r="FH212" s="31">
        <v>1</v>
      </c>
      <c r="FI212" s="31">
        <v>3</v>
      </c>
      <c r="FJ212" s="31"/>
      <c r="FK212" s="31"/>
      <c r="FL212" s="31"/>
      <c r="FM212" s="31"/>
      <c r="FN212" s="31"/>
      <c r="FO212" s="31"/>
      <c r="FP212" s="31"/>
      <c r="FQ212" s="31"/>
      <c r="FR212" s="31"/>
      <c r="FS212" s="31"/>
      <c r="FT212" s="31"/>
      <c r="FU212" s="31"/>
      <c r="FV212" s="31">
        <v>3</v>
      </c>
      <c r="FW212" s="31"/>
      <c r="FX212" s="31"/>
      <c r="FY212" s="31">
        <v>2</v>
      </c>
      <c r="FZ212" s="31">
        <v>3</v>
      </c>
      <c r="GA212" s="31">
        <v>0</v>
      </c>
      <c r="GB212" s="31">
        <v>0</v>
      </c>
      <c r="GC212" s="31">
        <v>3</v>
      </c>
      <c r="GD212" s="31"/>
      <c r="GE212" s="31"/>
      <c r="GF212" s="31"/>
      <c r="GG212" s="31"/>
      <c r="GH212" s="31"/>
      <c r="GI212" s="31"/>
      <c r="GJ212" s="31"/>
      <c r="GK212" s="31">
        <v>3</v>
      </c>
      <c r="GL212" s="31"/>
      <c r="GM212" s="31"/>
      <c r="GN212" s="31"/>
      <c r="GO212" s="31">
        <v>3</v>
      </c>
      <c r="GP212" s="31"/>
      <c r="GQ212" s="31"/>
      <c r="GR212" s="31">
        <v>1</v>
      </c>
      <c r="GS212" s="31">
        <v>1</v>
      </c>
      <c r="GT212" s="31">
        <v>3</v>
      </c>
      <c r="GU212" s="31">
        <v>3</v>
      </c>
      <c r="GV212" s="31">
        <v>3</v>
      </c>
      <c r="GW212" s="31">
        <v>390</v>
      </c>
      <c r="GX212" s="31">
        <v>25.099999999999998</v>
      </c>
      <c r="GY212" s="31">
        <v>0</v>
      </c>
      <c r="GZ212" s="31">
        <v>3</v>
      </c>
      <c r="HA212" s="31">
        <v>3</v>
      </c>
      <c r="HB212" s="31">
        <v>0</v>
      </c>
      <c r="HC212" s="31">
        <v>3</v>
      </c>
      <c r="HD212" s="31">
        <v>0</v>
      </c>
      <c r="HE212" s="31">
        <v>0</v>
      </c>
      <c r="HF212" s="31"/>
      <c r="HG212" s="31">
        <v>2</v>
      </c>
      <c r="HH212" s="31">
        <v>2</v>
      </c>
      <c r="HI212" s="31">
        <v>2</v>
      </c>
      <c r="HJ212" s="31">
        <v>2</v>
      </c>
      <c r="HK212" s="31">
        <v>0</v>
      </c>
      <c r="HL212" s="31">
        <v>2</v>
      </c>
      <c r="HM212" s="31">
        <v>2</v>
      </c>
      <c r="HN212" s="31">
        <v>2</v>
      </c>
      <c r="HO212" s="31">
        <v>0</v>
      </c>
      <c r="HP212" s="31">
        <v>0</v>
      </c>
      <c r="HQ212" s="31">
        <v>0</v>
      </c>
      <c r="HR212" s="31">
        <v>0</v>
      </c>
      <c r="HS212" s="31">
        <v>0</v>
      </c>
      <c r="HT212" s="31">
        <v>0</v>
      </c>
      <c r="HU212" s="31">
        <v>0</v>
      </c>
      <c r="HV212" s="31">
        <v>2</v>
      </c>
      <c r="HW212" s="31">
        <v>1</v>
      </c>
      <c r="HX212" s="31">
        <v>3</v>
      </c>
      <c r="HY212" s="31"/>
      <c r="HZ212" s="31"/>
      <c r="IA212" s="31"/>
      <c r="IB212" s="31"/>
      <c r="IC212" s="31"/>
      <c r="ID212" s="31"/>
      <c r="IE212" s="31"/>
      <c r="IF212" s="31"/>
      <c r="IG212" s="31"/>
      <c r="IH212" s="31"/>
      <c r="II212" s="31"/>
      <c r="IJ212" s="31"/>
      <c r="IK212" s="31">
        <v>3</v>
      </c>
      <c r="IL212" s="31"/>
      <c r="IM212" s="31"/>
      <c r="IN212" s="31">
        <v>2</v>
      </c>
      <c r="IO212" s="31">
        <v>3</v>
      </c>
      <c r="IP212" s="31">
        <v>0</v>
      </c>
      <c r="IQ212" s="31">
        <v>0</v>
      </c>
      <c r="IR212" s="31">
        <v>3</v>
      </c>
      <c r="IS212" s="31"/>
      <c r="IT212" s="31"/>
      <c r="IU212" s="31"/>
      <c r="IV212" s="31"/>
      <c r="IW212" s="31"/>
      <c r="IX212" s="31"/>
      <c r="IY212" s="31"/>
      <c r="IZ212" s="31">
        <v>3</v>
      </c>
      <c r="JA212" s="31"/>
      <c r="JB212" s="31"/>
      <c r="JC212" s="31"/>
      <c r="JD212" s="31">
        <v>3</v>
      </c>
      <c r="JE212" s="31"/>
      <c r="JF212" s="31"/>
      <c r="JG212" s="31">
        <v>1</v>
      </c>
      <c r="JH212" s="31">
        <v>1</v>
      </c>
      <c r="JI212" s="31">
        <v>3</v>
      </c>
    </row>
    <row r="213" spans="1:269" x14ac:dyDescent="0.25">
      <c r="A213" s="30" t="s">
        <v>836</v>
      </c>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v>1</v>
      </c>
      <c r="BR213" s="31">
        <v>1</v>
      </c>
      <c r="BS213" s="31">
        <v>10</v>
      </c>
      <c r="BT213" s="31">
        <v>0</v>
      </c>
      <c r="BU213" s="31">
        <v>0</v>
      </c>
      <c r="BV213" s="31">
        <v>0</v>
      </c>
      <c r="BW213" s="31">
        <v>0</v>
      </c>
      <c r="BX213" s="31">
        <v>0</v>
      </c>
      <c r="BY213" s="31">
        <v>0</v>
      </c>
      <c r="BZ213" s="31">
        <v>0</v>
      </c>
      <c r="CA213" s="31">
        <v>0</v>
      </c>
      <c r="CB213" s="31"/>
      <c r="CC213" s="31">
        <v>0</v>
      </c>
      <c r="CD213" s="31">
        <v>0</v>
      </c>
      <c r="CE213" s="31">
        <v>0</v>
      </c>
      <c r="CF213" s="31">
        <v>0</v>
      </c>
      <c r="CG213" s="31">
        <v>0</v>
      </c>
      <c r="CH213" s="31">
        <v>0</v>
      </c>
      <c r="CI213" s="31">
        <v>0</v>
      </c>
      <c r="CJ213" s="31">
        <v>0</v>
      </c>
      <c r="CK213" s="31">
        <v>0</v>
      </c>
      <c r="CL213" s="31">
        <v>0</v>
      </c>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v>0</v>
      </c>
      <c r="EH213" s="31">
        <v>10</v>
      </c>
      <c r="EI213" s="31">
        <v>0</v>
      </c>
      <c r="EJ213" s="31">
        <v>0</v>
      </c>
      <c r="EK213" s="31">
        <v>0</v>
      </c>
      <c r="EL213" s="31">
        <v>0</v>
      </c>
      <c r="EM213" s="31">
        <v>0</v>
      </c>
      <c r="EN213" s="31">
        <v>0</v>
      </c>
      <c r="EO213" s="31">
        <v>0</v>
      </c>
      <c r="EP213" s="31">
        <v>0</v>
      </c>
      <c r="EQ213" s="31"/>
      <c r="ER213" s="31">
        <v>0</v>
      </c>
      <c r="ES213" s="31">
        <v>0</v>
      </c>
      <c r="ET213" s="31">
        <v>0</v>
      </c>
      <c r="EU213" s="31">
        <v>0</v>
      </c>
      <c r="EV213" s="31">
        <v>0</v>
      </c>
      <c r="EW213" s="31">
        <v>0</v>
      </c>
      <c r="EX213" s="31">
        <v>0</v>
      </c>
      <c r="EY213" s="31">
        <v>0</v>
      </c>
      <c r="EZ213" s="31">
        <v>0</v>
      </c>
      <c r="FA213" s="31">
        <v>0</v>
      </c>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v>1</v>
      </c>
      <c r="GV213" s="31">
        <v>1</v>
      </c>
      <c r="GW213" s="31">
        <v>20</v>
      </c>
      <c r="GX213" s="31">
        <v>0</v>
      </c>
      <c r="GY213" s="31">
        <v>0</v>
      </c>
      <c r="GZ213" s="31">
        <v>0</v>
      </c>
      <c r="HA213" s="31">
        <v>0</v>
      </c>
      <c r="HB213" s="31">
        <v>0</v>
      </c>
      <c r="HC213" s="31">
        <v>0</v>
      </c>
      <c r="HD213" s="31">
        <v>0</v>
      </c>
      <c r="HE213" s="31">
        <v>0</v>
      </c>
      <c r="HF213" s="31"/>
      <c r="HG213" s="31">
        <v>0</v>
      </c>
      <c r="HH213" s="31">
        <v>0</v>
      </c>
      <c r="HI213" s="31">
        <v>0</v>
      </c>
      <c r="HJ213" s="31">
        <v>0</v>
      </c>
      <c r="HK213" s="31">
        <v>0</v>
      </c>
      <c r="HL213" s="31">
        <v>0</v>
      </c>
      <c r="HM213" s="31">
        <v>0</v>
      </c>
      <c r="HN213" s="31">
        <v>0</v>
      </c>
      <c r="HO213" s="31">
        <v>0</v>
      </c>
      <c r="HP213" s="31">
        <v>0</v>
      </c>
      <c r="HQ213" s="31"/>
      <c r="HR213" s="31"/>
      <c r="HS213" s="31"/>
      <c r="HT213" s="31"/>
      <c r="HU213" s="31"/>
      <c r="HV213" s="31"/>
      <c r="HW213" s="31"/>
      <c r="HX213" s="31"/>
      <c r="HY213" s="31"/>
      <c r="HZ213" s="31"/>
      <c r="IA213" s="31"/>
      <c r="IB213" s="31"/>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c r="JC213" s="31"/>
      <c r="JD213" s="31"/>
      <c r="JE213" s="31"/>
      <c r="JF213" s="31"/>
      <c r="JG213" s="31"/>
      <c r="JH213" s="31"/>
      <c r="JI213" s="31"/>
    </row>
    <row r="214" spans="1:269" x14ac:dyDescent="0.25">
      <c r="A214" s="30" t="s">
        <v>4</v>
      </c>
      <c r="B214" s="31"/>
      <c r="C214" s="31">
        <v>0</v>
      </c>
      <c r="D214" s="31">
        <v>1741</v>
      </c>
      <c r="E214" s="31">
        <v>0</v>
      </c>
      <c r="F214" s="31">
        <v>0</v>
      </c>
      <c r="G214" s="31">
        <v>0</v>
      </c>
      <c r="H214" s="31">
        <v>0</v>
      </c>
      <c r="I214" s="31">
        <v>0</v>
      </c>
      <c r="J214" s="31">
        <v>0</v>
      </c>
      <c r="K214" s="31">
        <v>0</v>
      </c>
      <c r="L214" s="31">
        <v>0</v>
      </c>
      <c r="M214" s="31"/>
      <c r="N214" s="31">
        <v>0</v>
      </c>
      <c r="O214" s="31">
        <v>0</v>
      </c>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v>0</v>
      </c>
      <c r="BS214" s="31">
        <v>1741</v>
      </c>
      <c r="BT214" s="31">
        <v>0.5</v>
      </c>
      <c r="BU214" s="31">
        <v>0</v>
      </c>
      <c r="BV214" s="31">
        <v>0</v>
      </c>
      <c r="BW214" s="31">
        <v>0</v>
      </c>
      <c r="BX214" s="31">
        <v>0</v>
      </c>
      <c r="BY214" s="31">
        <v>0</v>
      </c>
      <c r="BZ214" s="31">
        <v>0</v>
      </c>
      <c r="CA214" s="31">
        <v>0</v>
      </c>
      <c r="CB214" s="31"/>
      <c r="CC214" s="31">
        <v>0</v>
      </c>
      <c r="CD214" s="31">
        <v>0</v>
      </c>
      <c r="CE214" s="31">
        <v>1</v>
      </c>
      <c r="CF214" s="31">
        <v>0</v>
      </c>
      <c r="CG214" s="31">
        <v>0</v>
      </c>
      <c r="CH214" s="31">
        <v>0</v>
      </c>
      <c r="CI214" s="31">
        <v>0</v>
      </c>
      <c r="CJ214" s="31">
        <v>0</v>
      </c>
      <c r="CK214" s="31">
        <v>0</v>
      </c>
      <c r="CL214" s="31">
        <v>0</v>
      </c>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v>0</v>
      </c>
      <c r="EH214" s="31">
        <v>1741</v>
      </c>
      <c r="EI214" s="31">
        <v>0.5</v>
      </c>
      <c r="EJ214" s="31">
        <v>0</v>
      </c>
      <c r="EK214" s="31">
        <v>0</v>
      </c>
      <c r="EL214" s="31">
        <v>0</v>
      </c>
      <c r="EM214" s="31">
        <v>0</v>
      </c>
      <c r="EN214" s="31">
        <v>0</v>
      </c>
      <c r="EO214" s="31">
        <v>0</v>
      </c>
      <c r="EP214" s="31">
        <v>0</v>
      </c>
      <c r="EQ214" s="31"/>
      <c r="ER214" s="31">
        <v>0</v>
      </c>
      <c r="ES214" s="31">
        <v>0</v>
      </c>
      <c r="ET214" s="31">
        <v>1</v>
      </c>
      <c r="EU214" s="31">
        <v>0</v>
      </c>
      <c r="EV214" s="31">
        <v>0</v>
      </c>
      <c r="EW214" s="31">
        <v>0</v>
      </c>
      <c r="EX214" s="31">
        <v>0</v>
      </c>
      <c r="EY214" s="31">
        <v>0</v>
      </c>
      <c r="EZ214" s="31">
        <v>0</v>
      </c>
      <c r="FA214" s="31">
        <v>0</v>
      </c>
      <c r="FB214" s="31">
        <v>0</v>
      </c>
      <c r="FC214" s="31">
        <v>0</v>
      </c>
      <c r="FD214" s="31">
        <v>0</v>
      </c>
      <c r="FE214" s="31">
        <v>0</v>
      </c>
      <c r="FF214" s="31">
        <v>0</v>
      </c>
      <c r="FG214" s="31">
        <v>1</v>
      </c>
      <c r="FH214" s="31">
        <v>2</v>
      </c>
      <c r="FI214" s="31">
        <v>1</v>
      </c>
      <c r="FJ214" s="31">
        <v>2</v>
      </c>
      <c r="FK214" s="31"/>
      <c r="FL214" s="31">
        <v>0</v>
      </c>
      <c r="FM214" s="31">
        <v>2</v>
      </c>
      <c r="FN214" s="31">
        <v>0</v>
      </c>
      <c r="FO214" s="31">
        <v>0</v>
      </c>
      <c r="FP214" s="31">
        <v>0</v>
      </c>
      <c r="FQ214" s="31">
        <v>0</v>
      </c>
      <c r="FR214" s="31">
        <v>0</v>
      </c>
      <c r="FS214" s="31">
        <v>0</v>
      </c>
      <c r="FT214" s="31">
        <v>1</v>
      </c>
      <c r="FU214" s="31">
        <v>1</v>
      </c>
      <c r="FV214" s="31">
        <v>3</v>
      </c>
      <c r="FW214" s="31"/>
      <c r="FX214" s="31"/>
      <c r="FY214" s="31">
        <v>3</v>
      </c>
      <c r="FZ214" s="31">
        <v>0</v>
      </c>
      <c r="GA214" s="31">
        <v>0</v>
      </c>
      <c r="GB214" s="31">
        <v>0</v>
      </c>
      <c r="GC214" s="31">
        <v>3</v>
      </c>
      <c r="GD214" s="31"/>
      <c r="GE214" s="31"/>
      <c r="GF214" s="31"/>
      <c r="GG214" s="31"/>
      <c r="GH214" s="31"/>
      <c r="GI214" s="31"/>
      <c r="GJ214" s="31"/>
      <c r="GK214" s="31"/>
      <c r="GL214" s="31">
        <v>3</v>
      </c>
      <c r="GM214" s="31"/>
      <c r="GN214" s="31">
        <v>1</v>
      </c>
      <c r="GO214" s="31">
        <v>2</v>
      </c>
      <c r="GP214" s="31"/>
      <c r="GQ214" s="31"/>
      <c r="GR214" s="31"/>
      <c r="GS214" s="31">
        <v>3</v>
      </c>
      <c r="GT214" s="31">
        <v>3</v>
      </c>
      <c r="GU214" s="31"/>
      <c r="GV214" s="31">
        <v>0</v>
      </c>
      <c r="GW214" s="31">
        <v>5223</v>
      </c>
      <c r="GX214" s="31">
        <v>1</v>
      </c>
      <c r="GY214" s="31">
        <v>0</v>
      </c>
      <c r="GZ214" s="31">
        <v>0</v>
      </c>
      <c r="HA214" s="31">
        <v>0</v>
      </c>
      <c r="HB214" s="31">
        <v>0</v>
      </c>
      <c r="HC214" s="31">
        <v>0</v>
      </c>
      <c r="HD214" s="31">
        <v>0</v>
      </c>
      <c r="HE214" s="31">
        <v>0</v>
      </c>
      <c r="HF214" s="31"/>
      <c r="HG214" s="31">
        <v>0</v>
      </c>
      <c r="HH214" s="31">
        <v>0</v>
      </c>
      <c r="HI214" s="31">
        <v>2</v>
      </c>
      <c r="HJ214" s="31">
        <v>0</v>
      </c>
      <c r="HK214" s="31">
        <v>0</v>
      </c>
      <c r="HL214" s="31">
        <v>0</v>
      </c>
      <c r="HM214" s="31">
        <v>0</v>
      </c>
      <c r="HN214" s="31">
        <v>0</v>
      </c>
      <c r="HO214" s="31">
        <v>0</v>
      </c>
      <c r="HP214" s="31">
        <v>0</v>
      </c>
      <c r="HQ214" s="31">
        <v>0</v>
      </c>
      <c r="HR214" s="31">
        <v>0</v>
      </c>
      <c r="HS214" s="31">
        <v>0</v>
      </c>
      <c r="HT214" s="31">
        <v>0</v>
      </c>
      <c r="HU214" s="31">
        <v>0</v>
      </c>
      <c r="HV214" s="31">
        <v>1</v>
      </c>
      <c r="HW214" s="31">
        <v>2</v>
      </c>
      <c r="HX214" s="31">
        <v>1</v>
      </c>
      <c r="HY214" s="31">
        <v>2</v>
      </c>
      <c r="HZ214" s="31"/>
      <c r="IA214" s="31">
        <v>0</v>
      </c>
      <c r="IB214" s="31">
        <v>2</v>
      </c>
      <c r="IC214" s="31">
        <v>0</v>
      </c>
      <c r="ID214" s="31">
        <v>0</v>
      </c>
      <c r="IE214" s="31">
        <v>0</v>
      </c>
      <c r="IF214" s="31">
        <v>0</v>
      </c>
      <c r="IG214" s="31">
        <v>0</v>
      </c>
      <c r="IH214" s="31">
        <v>0</v>
      </c>
      <c r="II214" s="31">
        <v>1</v>
      </c>
      <c r="IJ214" s="31">
        <v>1</v>
      </c>
      <c r="IK214" s="31">
        <v>3</v>
      </c>
      <c r="IL214" s="31"/>
      <c r="IM214" s="31"/>
      <c r="IN214" s="31">
        <v>3</v>
      </c>
      <c r="IO214" s="31">
        <v>0</v>
      </c>
      <c r="IP214" s="31">
        <v>0</v>
      </c>
      <c r="IQ214" s="31">
        <v>0</v>
      </c>
      <c r="IR214" s="31">
        <v>3</v>
      </c>
      <c r="IS214" s="31"/>
      <c r="IT214" s="31"/>
      <c r="IU214" s="31"/>
      <c r="IV214" s="31"/>
      <c r="IW214" s="31"/>
      <c r="IX214" s="31"/>
      <c r="IY214" s="31"/>
      <c r="IZ214" s="31"/>
      <c r="JA214" s="31">
        <v>3</v>
      </c>
      <c r="JB214" s="31"/>
      <c r="JC214" s="31">
        <v>1</v>
      </c>
      <c r="JD214" s="31">
        <v>2</v>
      </c>
      <c r="JE214" s="31"/>
      <c r="JF214" s="31"/>
      <c r="JG214" s="31"/>
      <c r="JH214" s="31">
        <v>3</v>
      </c>
      <c r="JI214" s="31">
        <v>3</v>
      </c>
    </row>
    <row r="215" spans="1:269" x14ac:dyDescent="0.25">
      <c r="A215" s="30" t="s">
        <v>837</v>
      </c>
      <c r="B215" s="31"/>
      <c r="C215" s="31">
        <v>0</v>
      </c>
      <c r="D215" s="31">
        <v>1500</v>
      </c>
      <c r="E215" s="31">
        <v>1</v>
      </c>
      <c r="F215" s="31">
        <v>0</v>
      </c>
      <c r="G215" s="31">
        <v>0</v>
      </c>
      <c r="H215" s="31">
        <v>0</v>
      </c>
      <c r="I215" s="31">
        <v>0</v>
      </c>
      <c r="J215" s="31">
        <v>1</v>
      </c>
      <c r="K215" s="31">
        <v>0</v>
      </c>
      <c r="L215" s="31">
        <v>0</v>
      </c>
      <c r="M215" s="31"/>
      <c r="N215" s="31">
        <v>0</v>
      </c>
      <c r="O215" s="31">
        <v>0</v>
      </c>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v>1</v>
      </c>
      <c r="BR215" s="31">
        <v>1</v>
      </c>
      <c r="BS215" s="31">
        <v>1500</v>
      </c>
      <c r="BT215" s="31">
        <v>4</v>
      </c>
      <c r="BU215" s="31">
        <v>1</v>
      </c>
      <c r="BV215" s="31">
        <v>0</v>
      </c>
      <c r="BW215" s="31">
        <v>0</v>
      </c>
      <c r="BX215" s="31">
        <v>0</v>
      </c>
      <c r="BY215" s="31">
        <v>1</v>
      </c>
      <c r="BZ215" s="31">
        <v>0</v>
      </c>
      <c r="CA215" s="31">
        <v>0</v>
      </c>
      <c r="CB215" s="31"/>
      <c r="CC215" s="31">
        <v>1</v>
      </c>
      <c r="CD215" s="31">
        <v>0</v>
      </c>
      <c r="CE215" s="31">
        <v>1</v>
      </c>
      <c r="CF215" s="31">
        <v>0</v>
      </c>
      <c r="CG215" s="31">
        <v>0</v>
      </c>
      <c r="CH215" s="31">
        <v>0</v>
      </c>
      <c r="CI215" s="31">
        <v>1</v>
      </c>
      <c r="CJ215" s="31">
        <v>1</v>
      </c>
      <c r="CK215" s="31">
        <v>0</v>
      </c>
      <c r="CL215" s="31">
        <v>0</v>
      </c>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v>1</v>
      </c>
      <c r="EG215" s="31">
        <v>1</v>
      </c>
      <c r="EH215" s="31">
        <v>1500</v>
      </c>
      <c r="EI215" s="31">
        <v>4</v>
      </c>
      <c r="EJ215" s="31">
        <v>1</v>
      </c>
      <c r="EK215" s="31">
        <v>0</v>
      </c>
      <c r="EL215" s="31">
        <v>0</v>
      </c>
      <c r="EM215" s="31">
        <v>0</v>
      </c>
      <c r="EN215" s="31">
        <v>1</v>
      </c>
      <c r="EO215" s="31">
        <v>0</v>
      </c>
      <c r="EP215" s="31">
        <v>0</v>
      </c>
      <c r="EQ215" s="31"/>
      <c r="ER215" s="31">
        <v>1</v>
      </c>
      <c r="ES215" s="31">
        <v>0</v>
      </c>
      <c r="ET215" s="31">
        <v>1</v>
      </c>
      <c r="EU215" s="31">
        <v>0</v>
      </c>
      <c r="EV215" s="31">
        <v>0</v>
      </c>
      <c r="EW215" s="31">
        <v>0</v>
      </c>
      <c r="EX215" s="31">
        <v>1</v>
      </c>
      <c r="EY215" s="31">
        <v>1</v>
      </c>
      <c r="EZ215" s="31">
        <v>0</v>
      </c>
      <c r="FA215" s="31">
        <v>0</v>
      </c>
      <c r="FB215" s="31">
        <v>0</v>
      </c>
      <c r="FC215" s="31">
        <v>0</v>
      </c>
      <c r="FD215" s="31">
        <v>0</v>
      </c>
      <c r="FE215" s="31">
        <v>0</v>
      </c>
      <c r="FF215" s="31">
        <v>0</v>
      </c>
      <c r="FG215" s="31">
        <v>0</v>
      </c>
      <c r="FH215" s="31">
        <v>8</v>
      </c>
      <c r="FI215" s="31">
        <v>8</v>
      </c>
      <c r="FJ215" s="31"/>
      <c r="FK215" s="31"/>
      <c r="FL215" s="31"/>
      <c r="FM215" s="31"/>
      <c r="FN215" s="31"/>
      <c r="FO215" s="31"/>
      <c r="FP215" s="31"/>
      <c r="FQ215" s="31"/>
      <c r="FR215" s="31"/>
      <c r="FS215" s="31"/>
      <c r="FT215" s="31"/>
      <c r="FU215" s="31"/>
      <c r="FV215" s="31">
        <v>8</v>
      </c>
      <c r="FW215" s="31"/>
      <c r="FX215" s="31"/>
      <c r="FY215" s="31">
        <v>7</v>
      </c>
      <c r="FZ215" s="31">
        <v>4</v>
      </c>
      <c r="GA215" s="31">
        <v>0</v>
      </c>
      <c r="GB215" s="31">
        <v>0</v>
      </c>
      <c r="GC215" s="31">
        <v>7</v>
      </c>
      <c r="GD215" s="31"/>
      <c r="GE215" s="31"/>
      <c r="GF215" s="31"/>
      <c r="GG215" s="31"/>
      <c r="GH215" s="31"/>
      <c r="GI215" s="31"/>
      <c r="GJ215" s="31"/>
      <c r="GK215" s="31">
        <v>2</v>
      </c>
      <c r="GL215" s="31">
        <v>5</v>
      </c>
      <c r="GM215" s="31">
        <v>1</v>
      </c>
      <c r="GN215" s="31">
        <v>3</v>
      </c>
      <c r="GO215" s="31">
        <v>5</v>
      </c>
      <c r="GP215" s="31"/>
      <c r="GQ215" s="31"/>
      <c r="GR215" s="31"/>
      <c r="GS215" s="31">
        <v>8</v>
      </c>
      <c r="GT215" s="31">
        <v>8</v>
      </c>
      <c r="GU215" s="31">
        <v>2</v>
      </c>
      <c r="GV215" s="31">
        <v>2</v>
      </c>
      <c r="GW215" s="31">
        <v>4500</v>
      </c>
      <c r="GX215" s="31">
        <v>9</v>
      </c>
      <c r="GY215" s="31">
        <v>2</v>
      </c>
      <c r="GZ215" s="31">
        <v>0</v>
      </c>
      <c r="HA215" s="31">
        <v>0</v>
      </c>
      <c r="HB215" s="31">
        <v>0</v>
      </c>
      <c r="HC215" s="31">
        <v>3</v>
      </c>
      <c r="HD215" s="31">
        <v>0</v>
      </c>
      <c r="HE215" s="31">
        <v>0</v>
      </c>
      <c r="HF215" s="31"/>
      <c r="HG215" s="31">
        <v>2</v>
      </c>
      <c r="HH215" s="31">
        <v>0</v>
      </c>
      <c r="HI215" s="31">
        <v>2</v>
      </c>
      <c r="HJ215" s="31">
        <v>0</v>
      </c>
      <c r="HK215" s="31">
        <v>0</v>
      </c>
      <c r="HL215" s="31">
        <v>0</v>
      </c>
      <c r="HM215" s="31">
        <v>2</v>
      </c>
      <c r="HN215" s="31">
        <v>2</v>
      </c>
      <c r="HO215" s="31">
        <v>0</v>
      </c>
      <c r="HP215" s="31">
        <v>0</v>
      </c>
      <c r="HQ215" s="31">
        <v>0</v>
      </c>
      <c r="HR215" s="31">
        <v>0</v>
      </c>
      <c r="HS215" s="31">
        <v>0</v>
      </c>
      <c r="HT215" s="31">
        <v>0</v>
      </c>
      <c r="HU215" s="31">
        <v>0</v>
      </c>
      <c r="HV215" s="31">
        <v>0</v>
      </c>
      <c r="HW215" s="31">
        <v>8</v>
      </c>
      <c r="HX215" s="31">
        <v>8</v>
      </c>
      <c r="HY215" s="31"/>
      <c r="HZ215" s="31"/>
      <c r="IA215" s="31"/>
      <c r="IB215" s="31"/>
      <c r="IC215" s="31"/>
      <c r="ID215" s="31"/>
      <c r="IE215" s="31"/>
      <c r="IF215" s="31"/>
      <c r="IG215" s="31"/>
      <c r="IH215" s="31"/>
      <c r="II215" s="31"/>
      <c r="IJ215" s="31"/>
      <c r="IK215" s="31">
        <v>8</v>
      </c>
      <c r="IL215" s="31"/>
      <c r="IM215" s="31"/>
      <c r="IN215" s="31">
        <v>7</v>
      </c>
      <c r="IO215" s="31">
        <v>4</v>
      </c>
      <c r="IP215" s="31">
        <v>0</v>
      </c>
      <c r="IQ215" s="31">
        <v>0</v>
      </c>
      <c r="IR215" s="31">
        <v>7</v>
      </c>
      <c r="IS215" s="31"/>
      <c r="IT215" s="31"/>
      <c r="IU215" s="31"/>
      <c r="IV215" s="31"/>
      <c r="IW215" s="31"/>
      <c r="IX215" s="31"/>
      <c r="IY215" s="31"/>
      <c r="IZ215" s="31">
        <v>2</v>
      </c>
      <c r="JA215" s="31">
        <v>5</v>
      </c>
      <c r="JB215" s="31">
        <v>1</v>
      </c>
      <c r="JC215" s="31">
        <v>3</v>
      </c>
      <c r="JD215" s="31">
        <v>5</v>
      </c>
      <c r="JE215" s="31"/>
      <c r="JF215" s="31"/>
      <c r="JG215" s="31"/>
      <c r="JH215" s="31">
        <v>8</v>
      </c>
      <c r="JI215" s="31">
        <v>8</v>
      </c>
    </row>
    <row r="216" spans="1:269" x14ac:dyDescent="0.25">
      <c r="A216" s="30" t="s">
        <v>839</v>
      </c>
      <c r="B216" s="31"/>
      <c r="C216" s="31">
        <v>0</v>
      </c>
      <c r="D216" s="31">
        <v>1558</v>
      </c>
      <c r="E216" s="31">
        <v>1</v>
      </c>
      <c r="F216" s="31">
        <v>0</v>
      </c>
      <c r="G216" s="31">
        <v>0</v>
      </c>
      <c r="H216" s="31">
        <v>0</v>
      </c>
      <c r="I216" s="31">
        <v>0</v>
      </c>
      <c r="J216" s="31">
        <v>1</v>
      </c>
      <c r="K216" s="31">
        <v>0</v>
      </c>
      <c r="L216" s="31">
        <v>0</v>
      </c>
      <c r="M216" s="31"/>
      <c r="N216" s="31">
        <v>0</v>
      </c>
      <c r="O216" s="31">
        <v>0</v>
      </c>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v>0</v>
      </c>
      <c r="BS216" s="31">
        <v>1558</v>
      </c>
      <c r="BT216" s="31">
        <v>2.2999999999999998</v>
      </c>
      <c r="BU216" s="31">
        <v>0</v>
      </c>
      <c r="BV216" s="31">
        <v>0</v>
      </c>
      <c r="BW216" s="31">
        <v>0</v>
      </c>
      <c r="BX216" s="31">
        <v>0</v>
      </c>
      <c r="BY216" s="31">
        <v>1</v>
      </c>
      <c r="BZ216" s="31">
        <v>0</v>
      </c>
      <c r="CA216" s="31">
        <v>0</v>
      </c>
      <c r="CB216" s="31"/>
      <c r="CC216" s="31">
        <v>1</v>
      </c>
      <c r="CD216" s="31">
        <v>0</v>
      </c>
      <c r="CE216" s="31">
        <v>0</v>
      </c>
      <c r="CF216" s="31">
        <v>0</v>
      </c>
      <c r="CG216" s="31">
        <v>0</v>
      </c>
      <c r="CH216" s="31">
        <v>0</v>
      </c>
      <c r="CI216" s="31">
        <v>1</v>
      </c>
      <c r="CJ216" s="31">
        <v>0</v>
      </c>
      <c r="CK216" s="31">
        <v>0</v>
      </c>
      <c r="CL216" s="31">
        <v>0</v>
      </c>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v>0</v>
      </c>
      <c r="EH216" s="31">
        <v>1558</v>
      </c>
      <c r="EI216" s="31">
        <v>2.2999999999999998</v>
      </c>
      <c r="EJ216" s="31">
        <v>0</v>
      </c>
      <c r="EK216" s="31">
        <v>0</v>
      </c>
      <c r="EL216" s="31">
        <v>0</v>
      </c>
      <c r="EM216" s="31">
        <v>0</v>
      </c>
      <c r="EN216" s="31">
        <v>1</v>
      </c>
      <c r="EO216" s="31">
        <v>0</v>
      </c>
      <c r="EP216" s="31">
        <v>0</v>
      </c>
      <c r="EQ216" s="31"/>
      <c r="ER216" s="31">
        <v>1</v>
      </c>
      <c r="ES216" s="31">
        <v>0</v>
      </c>
      <c r="ET216" s="31">
        <v>0</v>
      </c>
      <c r="EU216" s="31">
        <v>0</v>
      </c>
      <c r="EV216" s="31">
        <v>0</v>
      </c>
      <c r="EW216" s="31">
        <v>0</v>
      </c>
      <c r="EX216" s="31">
        <v>1</v>
      </c>
      <c r="EY216" s="31">
        <v>0</v>
      </c>
      <c r="EZ216" s="31">
        <v>0</v>
      </c>
      <c r="FA216" s="31">
        <v>0</v>
      </c>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v>0</v>
      </c>
      <c r="GW216" s="31">
        <v>4674</v>
      </c>
      <c r="GX216" s="31">
        <v>5.6</v>
      </c>
      <c r="GY216" s="31">
        <v>0</v>
      </c>
      <c r="GZ216" s="31">
        <v>0</v>
      </c>
      <c r="HA216" s="31">
        <v>0</v>
      </c>
      <c r="HB216" s="31">
        <v>0</v>
      </c>
      <c r="HC216" s="31">
        <v>3</v>
      </c>
      <c r="HD216" s="31">
        <v>0</v>
      </c>
      <c r="HE216" s="31">
        <v>0</v>
      </c>
      <c r="HF216" s="31"/>
      <c r="HG216" s="31">
        <v>2</v>
      </c>
      <c r="HH216" s="31">
        <v>0</v>
      </c>
      <c r="HI216" s="31">
        <v>0</v>
      </c>
      <c r="HJ216" s="31">
        <v>0</v>
      </c>
      <c r="HK216" s="31">
        <v>0</v>
      </c>
      <c r="HL216" s="31">
        <v>0</v>
      </c>
      <c r="HM216" s="31">
        <v>2</v>
      </c>
      <c r="HN216" s="31">
        <v>0</v>
      </c>
      <c r="HO216" s="31">
        <v>0</v>
      </c>
      <c r="HP216" s="31">
        <v>0</v>
      </c>
      <c r="HQ216" s="31"/>
      <c r="HR216" s="31"/>
      <c r="HS216" s="31"/>
      <c r="HT216" s="31"/>
      <c r="HU216" s="31"/>
      <c r="HV216" s="31"/>
      <c r="HW216" s="31"/>
      <c r="HX216" s="31"/>
      <c r="HY216" s="31"/>
      <c r="HZ216" s="31"/>
      <c r="IA216" s="31"/>
      <c r="IB216" s="31"/>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c r="JC216" s="31"/>
      <c r="JD216" s="31"/>
      <c r="JE216" s="31"/>
      <c r="JF216" s="31"/>
      <c r="JG216" s="31"/>
      <c r="JH216" s="31"/>
      <c r="JI216" s="31"/>
    </row>
    <row r="217" spans="1:269" x14ac:dyDescent="0.25">
      <c r="A217" s="30" t="s">
        <v>841</v>
      </c>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v>1</v>
      </c>
      <c r="BR217" s="31">
        <v>1</v>
      </c>
      <c r="BS217" s="31">
        <v>85</v>
      </c>
      <c r="BT217" s="31">
        <v>0</v>
      </c>
      <c r="BU217" s="31">
        <v>0</v>
      </c>
      <c r="BV217" s="31">
        <v>0</v>
      </c>
      <c r="BW217" s="31">
        <v>0</v>
      </c>
      <c r="BX217" s="31">
        <v>0</v>
      </c>
      <c r="BY217" s="31">
        <v>0</v>
      </c>
      <c r="BZ217" s="31">
        <v>0</v>
      </c>
      <c r="CA217" s="31">
        <v>0</v>
      </c>
      <c r="CB217" s="31"/>
      <c r="CC217" s="31">
        <v>0</v>
      </c>
      <c r="CD217" s="31">
        <v>0</v>
      </c>
      <c r="CE217" s="31">
        <v>0</v>
      </c>
      <c r="CF217" s="31">
        <v>0</v>
      </c>
      <c r="CG217" s="31">
        <v>0</v>
      </c>
      <c r="CH217" s="31">
        <v>0</v>
      </c>
      <c r="CI217" s="31">
        <v>0</v>
      </c>
      <c r="CJ217" s="31">
        <v>0</v>
      </c>
      <c r="CK217" s="31">
        <v>0</v>
      </c>
      <c r="CL217" s="31">
        <v>0</v>
      </c>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v>1</v>
      </c>
      <c r="EG217" s="31">
        <v>1</v>
      </c>
      <c r="EH217" s="31">
        <v>190</v>
      </c>
      <c r="EI217" s="31">
        <v>0</v>
      </c>
      <c r="EJ217" s="31">
        <v>0</v>
      </c>
      <c r="EK217" s="31">
        <v>0</v>
      </c>
      <c r="EL217" s="31">
        <v>0</v>
      </c>
      <c r="EM217" s="31">
        <v>0</v>
      </c>
      <c r="EN217" s="31">
        <v>0</v>
      </c>
      <c r="EO217" s="31">
        <v>0</v>
      </c>
      <c r="EP217" s="31">
        <v>0</v>
      </c>
      <c r="EQ217" s="31"/>
      <c r="ER217" s="31">
        <v>0</v>
      </c>
      <c r="ES217" s="31">
        <v>0</v>
      </c>
      <c r="ET217" s="31">
        <v>0</v>
      </c>
      <c r="EU217" s="31">
        <v>0</v>
      </c>
      <c r="EV217" s="31">
        <v>0</v>
      </c>
      <c r="EW217" s="31">
        <v>0</v>
      </c>
      <c r="EX217" s="31">
        <v>0</v>
      </c>
      <c r="EY217" s="31">
        <v>0</v>
      </c>
      <c r="EZ217" s="31">
        <v>0</v>
      </c>
      <c r="FA217" s="31">
        <v>0</v>
      </c>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v>2</v>
      </c>
      <c r="GV217" s="31">
        <v>2</v>
      </c>
      <c r="GW217" s="31">
        <v>275</v>
      </c>
      <c r="GX217" s="31">
        <v>0</v>
      </c>
      <c r="GY217" s="31">
        <v>0</v>
      </c>
      <c r="GZ217" s="31">
        <v>0</v>
      </c>
      <c r="HA217" s="31">
        <v>0</v>
      </c>
      <c r="HB217" s="31">
        <v>0</v>
      </c>
      <c r="HC217" s="31">
        <v>0</v>
      </c>
      <c r="HD217" s="31">
        <v>0</v>
      </c>
      <c r="HE217" s="31">
        <v>0</v>
      </c>
      <c r="HF217" s="31"/>
      <c r="HG217" s="31">
        <v>0</v>
      </c>
      <c r="HH217" s="31">
        <v>0</v>
      </c>
      <c r="HI217" s="31">
        <v>0</v>
      </c>
      <c r="HJ217" s="31">
        <v>0</v>
      </c>
      <c r="HK217" s="31">
        <v>0</v>
      </c>
      <c r="HL217" s="31">
        <v>0</v>
      </c>
      <c r="HM217" s="31">
        <v>0</v>
      </c>
      <c r="HN217" s="31">
        <v>0</v>
      </c>
      <c r="HO217" s="31">
        <v>0</v>
      </c>
      <c r="HP217" s="31">
        <v>0</v>
      </c>
      <c r="HQ217" s="31"/>
      <c r="HR217" s="31"/>
      <c r="HS217" s="31"/>
      <c r="HT217" s="31"/>
      <c r="HU217" s="31"/>
      <c r="HV217" s="31"/>
      <c r="HW217" s="31"/>
      <c r="HX217" s="31"/>
      <c r="HY217" s="31"/>
      <c r="HZ217" s="31"/>
      <c r="IA217" s="31"/>
      <c r="IB217" s="31"/>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c r="JC217" s="31"/>
      <c r="JD217" s="31"/>
      <c r="JE217" s="31"/>
      <c r="JF217" s="31"/>
      <c r="JG217" s="31"/>
      <c r="JH217" s="31"/>
      <c r="JI217" s="31"/>
    </row>
    <row r="218" spans="1:269" x14ac:dyDescent="0.25">
      <c r="A218" s="30" t="s">
        <v>844</v>
      </c>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v>1</v>
      </c>
      <c r="BR218" s="31">
        <v>1</v>
      </c>
      <c r="BS218" s="31">
        <v>65</v>
      </c>
      <c r="BT218" s="31">
        <v>2.5</v>
      </c>
      <c r="BU218" s="31">
        <v>1</v>
      </c>
      <c r="BV218" s="31">
        <v>1</v>
      </c>
      <c r="BW218" s="31">
        <v>0</v>
      </c>
      <c r="BX218" s="31">
        <v>0</v>
      </c>
      <c r="BY218" s="31">
        <v>0</v>
      </c>
      <c r="BZ218" s="31">
        <v>0</v>
      </c>
      <c r="CA218" s="31">
        <v>0</v>
      </c>
      <c r="CB218" s="31"/>
      <c r="CC218" s="31">
        <v>0</v>
      </c>
      <c r="CD218" s="31">
        <v>0</v>
      </c>
      <c r="CE218" s="31">
        <v>0</v>
      </c>
      <c r="CF218" s="31">
        <v>0</v>
      </c>
      <c r="CG218" s="31">
        <v>0</v>
      </c>
      <c r="CH218" s="31">
        <v>0</v>
      </c>
      <c r="CI218" s="31">
        <v>0</v>
      </c>
      <c r="CJ218" s="31">
        <v>0</v>
      </c>
      <c r="CK218" s="31">
        <v>0</v>
      </c>
      <c r="CL218" s="31">
        <v>0</v>
      </c>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v>1</v>
      </c>
      <c r="EG218" s="31">
        <v>1</v>
      </c>
      <c r="EH218" s="31">
        <v>65</v>
      </c>
      <c r="EI218" s="31">
        <v>2.5</v>
      </c>
      <c r="EJ218" s="31">
        <v>1</v>
      </c>
      <c r="EK218" s="31">
        <v>1</v>
      </c>
      <c r="EL218" s="31">
        <v>0</v>
      </c>
      <c r="EM218" s="31">
        <v>0</v>
      </c>
      <c r="EN218" s="31">
        <v>0</v>
      </c>
      <c r="EO218" s="31">
        <v>0</v>
      </c>
      <c r="EP218" s="31">
        <v>0</v>
      </c>
      <c r="EQ218" s="31"/>
      <c r="ER218" s="31">
        <v>0</v>
      </c>
      <c r="ES218" s="31">
        <v>0</v>
      </c>
      <c r="ET218" s="31">
        <v>0</v>
      </c>
      <c r="EU218" s="31">
        <v>0</v>
      </c>
      <c r="EV218" s="31">
        <v>0</v>
      </c>
      <c r="EW218" s="31">
        <v>0</v>
      </c>
      <c r="EX218" s="31">
        <v>0</v>
      </c>
      <c r="EY218" s="31">
        <v>0</v>
      </c>
      <c r="EZ218" s="31">
        <v>0</v>
      </c>
      <c r="FA218" s="31">
        <v>0</v>
      </c>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v>2</v>
      </c>
      <c r="GV218" s="31">
        <v>2</v>
      </c>
      <c r="GW218" s="31">
        <v>130</v>
      </c>
      <c r="GX218" s="31">
        <v>5</v>
      </c>
      <c r="GY218" s="31">
        <v>2</v>
      </c>
      <c r="GZ218" s="31">
        <v>2</v>
      </c>
      <c r="HA218" s="31">
        <v>0</v>
      </c>
      <c r="HB218" s="31">
        <v>0</v>
      </c>
      <c r="HC218" s="31">
        <v>0</v>
      </c>
      <c r="HD218" s="31">
        <v>0</v>
      </c>
      <c r="HE218" s="31">
        <v>0</v>
      </c>
      <c r="HF218" s="31"/>
      <c r="HG218" s="31">
        <v>0</v>
      </c>
      <c r="HH218" s="31">
        <v>0</v>
      </c>
      <c r="HI218" s="31">
        <v>0</v>
      </c>
      <c r="HJ218" s="31">
        <v>0</v>
      </c>
      <c r="HK218" s="31">
        <v>0</v>
      </c>
      <c r="HL218" s="31">
        <v>0</v>
      </c>
      <c r="HM218" s="31">
        <v>0</v>
      </c>
      <c r="HN218" s="31">
        <v>0</v>
      </c>
      <c r="HO218" s="31">
        <v>0</v>
      </c>
      <c r="HP218" s="31">
        <v>0</v>
      </c>
      <c r="HQ218" s="31"/>
      <c r="HR218" s="31"/>
      <c r="HS218" s="31"/>
      <c r="HT218" s="31"/>
      <c r="HU218" s="31"/>
      <c r="HV218" s="31"/>
      <c r="HW218" s="31"/>
      <c r="HX218" s="31"/>
      <c r="HY218" s="31"/>
      <c r="HZ218" s="31"/>
      <c r="IA218" s="31"/>
      <c r="IB218" s="31"/>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c r="JC218" s="31"/>
      <c r="JD218" s="31"/>
      <c r="JE218" s="31"/>
      <c r="JF218" s="31"/>
      <c r="JG218" s="31"/>
      <c r="JH218" s="31"/>
      <c r="JI218" s="31"/>
    </row>
    <row r="219" spans="1:269" x14ac:dyDescent="0.25">
      <c r="A219" s="30" t="s">
        <v>845</v>
      </c>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v>1</v>
      </c>
      <c r="BR219" s="31">
        <v>1</v>
      </c>
      <c r="BS219" s="31">
        <v>17</v>
      </c>
      <c r="BT219" s="31">
        <v>3</v>
      </c>
      <c r="BU219" s="31">
        <v>0</v>
      </c>
      <c r="BV219" s="31">
        <v>0</v>
      </c>
      <c r="BW219" s="31">
        <v>0</v>
      </c>
      <c r="BX219" s="31">
        <v>0</v>
      </c>
      <c r="BY219" s="31">
        <v>1</v>
      </c>
      <c r="BZ219" s="31">
        <v>0</v>
      </c>
      <c r="CA219" s="31">
        <v>0</v>
      </c>
      <c r="CB219" s="31"/>
      <c r="CC219" s="31">
        <v>1</v>
      </c>
      <c r="CD219" s="31">
        <v>1</v>
      </c>
      <c r="CE219" s="31">
        <v>0</v>
      </c>
      <c r="CF219" s="31">
        <v>0</v>
      </c>
      <c r="CG219" s="31">
        <v>0</v>
      </c>
      <c r="CH219" s="31">
        <v>0</v>
      </c>
      <c r="CI219" s="31">
        <v>1</v>
      </c>
      <c r="CJ219" s="31">
        <v>1</v>
      </c>
      <c r="CK219" s="31">
        <v>0</v>
      </c>
      <c r="CL219" s="31">
        <v>0</v>
      </c>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v>1</v>
      </c>
      <c r="EG219" s="31">
        <v>1</v>
      </c>
      <c r="EH219" s="31">
        <v>17</v>
      </c>
      <c r="EI219" s="31">
        <v>3</v>
      </c>
      <c r="EJ219" s="31">
        <v>0</v>
      </c>
      <c r="EK219" s="31">
        <v>0</v>
      </c>
      <c r="EL219" s="31">
        <v>0</v>
      </c>
      <c r="EM219" s="31">
        <v>0</v>
      </c>
      <c r="EN219" s="31">
        <v>1</v>
      </c>
      <c r="EO219" s="31">
        <v>0</v>
      </c>
      <c r="EP219" s="31">
        <v>0</v>
      </c>
      <c r="EQ219" s="31"/>
      <c r="ER219" s="31">
        <v>1</v>
      </c>
      <c r="ES219" s="31">
        <v>1</v>
      </c>
      <c r="ET219" s="31">
        <v>0</v>
      </c>
      <c r="EU219" s="31">
        <v>0</v>
      </c>
      <c r="EV219" s="31">
        <v>0</v>
      </c>
      <c r="EW219" s="31">
        <v>0</v>
      </c>
      <c r="EX219" s="31">
        <v>1</v>
      </c>
      <c r="EY219" s="31">
        <v>1</v>
      </c>
      <c r="EZ219" s="31">
        <v>0</v>
      </c>
      <c r="FA219" s="31">
        <v>0</v>
      </c>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v>2</v>
      </c>
      <c r="GV219" s="31">
        <v>2</v>
      </c>
      <c r="GW219" s="31">
        <v>34</v>
      </c>
      <c r="GX219" s="31">
        <v>6</v>
      </c>
      <c r="GY219" s="31">
        <v>0</v>
      </c>
      <c r="GZ219" s="31">
        <v>0</v>
      </c>
      <c r="HA219" s="31">
        <v>0</v>
      </c>
      <c r="HB219" s="31">
        <v>0</v>
      </c>
      <c r="HC219" s="31">
        <v>2</v>
      </c>
      <c r="HD219" s="31">
        <v>0</v>
      </c>
      <c r="HE219" s="31">
        <v>0</v>
      </c>
      <c r="HF219" s="31"/>
      <c r="HG219" s="31">
        <v>2</v>
      </c>
      <c r="HH219" s="31">
        <v>2</v>
      </c>
      <c r="HI219" s="31">
        <v>0</v>
      </c>
      <c r="HJ219" s="31">
        <v>0</v>
      </c>
      <c r="HK219" s="31">
        <v>0</v>
      </c>
      <c r="HL219" s="31">
        <v>0</v>
      </c>
      <c r="HM219" s="31">
        <v>2</v>
      </c>
      <c r="HN219" s="31">
        <v>2</v>
      </c>
      <c r="HO219" s="31">
        <v>0</v>
      </c>
      <c r="HP219" s="31">
        <v>0</v>
      </c>
      <c r="HQ219" s="31"/>
      <c r="HR219" s="31"/>
      <c r="HS219" s="31"/>
      <c r="HT219" s="31"/>
      <c r="HU219" s="31"/>
      <c r="HV219" s="31"/>
      <c r="HW219" s="31"/>
      <c r="HX219" s="31"/>
      <c r="HY219" s="31"/>
      <c r="HZ219" s="31"/>
      <c r="IA219" s="31"/>
      <c r="IB219" s="31"/>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c r="JC219" s="31"/>
      <c r="JD219" s="31"/>
      <c r="JE219" s="31"/>
      <c r="JF219" s="31"/>
      <c r="JG219" s="31"/>
      <c r="JH219" s="31"/>
      <c r="JI219" s="31"/>
    </row>
    <row r="220" spans="1:269" x14ac:dyDescent="0.25">
      <c r="A220" s="30" t="s">
        <v>846</v>
      </c>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v>1</v>
      </c>
      <c r="BR220" s="31">
        <v>1</v>
      </c>
      <c r="BS220" s="31">
        <v>145</v>
      </c>
      <c r="BT220" s="31">
        <v>2</v>
      </c>
      <c r="BU220" s="31">
        <v>1</v>
      </c>
      <c r="BV220" s="31">
        <v>0</v>
      </c>
      <c r="BW220" s="31">
        <v>0</v>
      </c>
      <c r="BX220" s="31">
        <v>0</v>
      </c>
      <c r="BY220" s="31">
        <v>1</v>
      </c>
      <c r="BZ220" s="31">
        <v>0</v>
      </c>
      <c r="CA220" s="31">
        <v>0</v>
      </c>
      <c r="CB220" s="31"/>
      <c r="CC220" s="31">
        <v>0</v>
      </c>
      <c r="CD220" s="31">
        <v>0</v>
      </c>
      <c r="CE220" s="31">
        <v>0</v>
      </c>
      <c r="CF220" s="31">
        <v>0</v>
      </c>
      <c r="CG220" s="31">
        <v>0</v>
      </c>
      <c r="CH220" s="31">
        <v>0</v>
      </c>
      <c r="CI220" s="31">
        <v>0</v>
      </c>
      <c r="CJ220" s="31">
        <v>0</v>
      </c>
      <c r="CK220" s="31">
        <v>0</v>
      </c>
      <c r="CL220" s="31">
        <v>0</v>
      </c>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v>1</v>
      </c>
      <c r="EG220" s="31">
        <v>1</v>
      </c>
      <c r="EH220" s="31">
        <v>143</v>
      </c>
      <c r="EI220" s="31">
        <v>2</v>
      </c>
      <c r="EJ220" s="31">
        <v>1</v>
      </c>
      <c r="EK220" s="31">
        <v>0</v>
      </c>
      <c r="EL220" s="31">
        <v>0</v>
      </c>
      <c r="EM220" s="31">
        <v>0</v>
      </c>
      <c r="EN220" s="31">
        <v>1</v>
      </c>
      <c r="EO220" s="31">
        <v>0</v>
      </c>
      <c r="EP220" s="31">
        <v>0</v>
      </c>
      <c r="EQ220" s="31"/>
      <c r="ER220" s="31">
        <v>0</v>
      </c>
      <c r="ES220" s="31">
        <v>0</v>
      </c>
      <c r="ET220" s="31">
        <v>0</v>
      </c>
      <c r="EU220" s="31">
        <v>0</v>
      </c>
      <c r="EV220" s="31">
        <v>0</v>
      </c>
      <c r="EW220" s="31">
        <v>0</v>
      </c>
      <c r="EX220" s="31">
        <v>0</v>
      </c>
      <c r="EY220" s="31">
        <v>0</v>
      </c>
      <c r="EZ220" s="31">
        <v>0</v>
      </c>
      <c r="FA220" s="31">
        <v>0</v>
      </c>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v>2</v>
      </c>
      <c r="GV220" s="31">
        <v>2</v>
      </c>
      <c r="GW220" s="31">
        <v>288</v>
      </c>
      <c r="GX220" s="31">
        <v>4</v>
      </c>
      <c r="GY220" s="31">
        <v>2</v>
      </c>
      <c r="GZ220" s="31">
        <v>0</v>
      </c>
      <c r="HA220" s="31">
        <v>0</v>
      </c>
      <c r="HB220" s="31">
        <v>0</v>
      </c>
      <c r="HC220" s="31">
        <v>2</v>
      </c>
      <c r="HD220" s="31">
        <v>0</v>
      </c>
      <c r="HE220" s="31">
        <v>0</v>
      </c>
      <c r="HF220" s="31"/>
      <c r="HG220" s="31">
        <v>0</v>
      </c>
      <c r="HH220" s="31">
        <v>0</v>
      </c>
      <c r="HI220" s="31">
        <v>0</v>
      </c>
      <c r="HJ220" s="31">
        <v>0</v>
      </c>
      <c r="HK220" s="31">
        <v>0</v>
      </c>
      <c r="HL220" s="31">
        <v>0</v>
      </c>
      <c r="HM220" s="31">
        <v>0</v>
      </c>
      <c r="HN220" s="31">
        <v>0</v>
      </c>
      <c r="HO220" s="31">
        <v>0</v>
      </c>
      <c r="HP220" s="31">
        <v>0</v>
      </c>
      <c r="HQ220" s="31"/>
      <c r="HR220" s="31"/>
      <c r="HS220" s="31"/>
      <c r="HT220" s="31"/>
      <c r="HU220" s="31"/>
      <c r="HV220" s="31"/>
      <c r="HW220" s="31"/>
      <c r="HX220" s="31"/>
      <c r="HY220" s="31"/>
      <c r="HZ220" s="31"/>
      <c r="IA220" s="31"/>
      <c r="IB220" s="31"/>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c r="JC220" s="31"/>
      <c r="JD220" s="31"/>
      <c r="JE220" s="31"/>
      <c r="JF220" s="31"/>
      <c r="JG220" s="31"/>
      <c r="JH220" s="31"/>
      <c r="JI220" s="31"/>
    </row>
    <row r="221" spans="1:269" x14ac:dyDescent="0.25">
      <c r="A221" s="30" t="s">
        <v>847</v>
      </c>
      <c r="B221" s="31">
        <v>1</v>
      </c>
      <c r="C221" s="31">
        <v>1</v>
      </c>
      <c r="D221" s="31">
        <v>2</v>
      </c>
      <c r="E221" s="31">
        <v>0</v>
      </c>
      <c r="F221" s="31">
        <v>0</v>
      </c>
      <c r="G221" s="31">
        <v>0</v>
      </c>
      <c r="H221" s="31">
        <v>0</v>
      </c>
      <c r="I221" s="31">
        <v>0</v>
      </c>
      <c r="J221" s="31">
        <v>0</v>
      </c>
      <c r="K221" s="31">
        <v>0</v>
      </c>
      <c r="L221" s="31">
        <v>0</v>
      </c>
      <c r="M221" s="31">
        <v>0</v>
      </c>
      <c r="N221" s="31">
        <v>0</v>
      </c>
      <c r="O221" s="31">
        <v>0</v>
      </c>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v>1</v>
      </c>
      <c r="BR221" s="31">
        <v>1</v>
      </c>
      <c r="BS221" s="31">
        <v>2</v>
      </c>
      <c r="BT221" s="31">
        <v>5</v>
      </c>
      <c r="BU221" s="31">
        <v>0</v>
      </c>
      <c r="BV221" s="31">
        <v>0</v>
      </c>
      <c r="BW221" s="31">
        <v>1</v>
      </c>
      <c r="BX221" s="31">
        <v>1</v>
      </c>
      <c r="BY221" s="31">
        <v>0</v>
      </c>
      <c r="BZ221" s="31">
        <v>0</v>
      </c>
      <c r="CA221" s="31">
        <v>0</v>
      </c>
      <c r="CB221" s="31">
        <v>0</v>
      </c>
      <c r="CC221" s="31">
        <v>0</v>
      </c>
      <c r="CD221" s="31">
        <v>0</v>
      </c>
      <c r="CE221" s="31">
        <v>0</v>
      </c>
      <c r="CF221" s="31">
        <v>0</v>
      </c>
      <c r="CG221" s="31">
        <v>0</v>
      </c>
      <c r="CH221" s="31">
        <v>0</v>
      </c>
      <c r="CI221" s="31">
        <v>0</v>
      </c>
      <c r="CJ221" s="31">
        <v>0</v>
      </c>
      <c r="CK221" s="31">
        <v>0</v>
      </c>
      <c r="CL221" s="31">
        <v>0</v>
      </c>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v>1</v>
      </c>
      <c r="EG221" s="31">
        <v>1</v>
      </c>
      <c r="EH221" s="31">
        <v>2</v>
      </c>
      <c r="EI221" s="31">
        <v>5</v>
      </c>
      <c r="EJ221" s="31">
        <v>0</v>
      </c>
      <c r="EK221" s="31">
        <v>0</v>
      </c>
      <c r="EL221" s="31">
        <v>1</v>
      </c>
      <c r="EM221" s="31">
        <v>1</v>
      </c>
      <c r="EN221" s="31">
        <v>0</v>
      </c>
      <c r="EO221" s="31">
        <v>0</v>
      </c>
      <c r="EP221" s="31">
        <v>0</v>
      </c>
      <c r="EQ221" s="31">
        <v>0</v>
      </c>
      <c r="ER221" s="31">
        <v>0</v>
      </c>
      <c r="ES221" s="31">
        <v>0</v>
      </c>
      <c r="ET221" s="31">
        <v>0</v>
      </c>
      <c r="EU221" s="31">
        <v>0</v>
      </c>
      <c r="EV221" s="31">
        <v>0</v>
      </c>
      <c r="EW221" s="31">
        <v>0</v>
      </c>
      <c r="EX221" s="31">
        <v>0</v>
      </c>
      <c r="EY221" s="31">
        <v>0</v>
      </c>
      <c r="EZ221" s="31">
        <v>0</v>
      </c>
      <c r="FA221" s="31">
        <v>0</v>
      </c>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v>3</v>
      </c>
      <c r="GV221" s="31">
        <v>3</v>
      </c>
      <c r="GW221" s="31">
        <v>6</v>
      </c>
      <c r="GX221" s="31">
        <v>10</v>
      </c>
      <c r="GY221" s="31">
        <v>0</v>
      </c>
      <c r="GZ221" s="31">
        <v>0</v>
      </c>
      <c r="HA221" s="31">
        <v>2</v>
      </c>
      <c r="HB221" s="31">
        <v>2</v>
      </c>
      <c r="HC221" s="31">
        <v>0</v>
      </c>
      <c r="HD221" s="31">
        <v>0</v>
      </c>
      <c r="HE221" s="31">
        <v>0</v>
      </c>
      <c r="HF221" s="31">
        <v>0</v>
      </c>
      <c r="HG221" s="31">
        <v>0</v>
      </c>
      <c r="HH221" s="31">
        <v>0</v>
      </c>
      <c r="HI221" s="31">
        <v>0</v>
      </c>
      <c r="HJ221" s="31">
        <v>0</v>
      </c>
      <c r="HK221" s="31">
        <v>0</v>
      </c>
      <c r="HL221" s="31">
        <v>0</v>
      </c>
      <c r="HM221" s="31">
        <v>0</v>
      </c>
      <c r="HN221" s="31">
        <v>0</v>
      </c>
      <c r="HO221" s="31">
        <v>0</v>
      </c>
      <c r="HP221" s="31">
        <v>0</v>
      </c>
      <c r="HQ221" s="31"/>
      <c r="HR221" s="31"/>
      <c r="HS221" s="31"/>
      <c r="HT221" s="31"/>
      <c r="HU221" s="31"/>
      <c r="HV221" s="31"/>
      <c r="HW221" s="31"/>
      <c r="HX221" s="31"/>
      <c r="HY221" s="31"/>
      <c r="HZ221" s="31"/>
      <c r="IA221" s="31"/>
      <c r="IB221" s="31"/>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c r="JC221" s="31"/>
      <c r="JD221" s="31"/>
      <c r="JE221" s="31"/>
      <c r="JF221" s="31"/>
      <c r="JG221" s="31"/>
      <c r="JH221" s="31"/>
      <c r="JI221" s="31"/>
    </row>
    <row r="222" spans="1:269" x14ac:dyDescent="0.25">
      <c r="A222" s="30" t="s">
        <v>848</v>
      </c>
      <c r="B222" s="31">
        <v>1</v>
      </c>
      <c r="C222" s="31">
        <v>1</v>
      </c>
      <c r="D222" s="31">
        <v>52</v>
      </c>
      <c r="E222" s="31">
        <v>4.7</v>
      </c>
      <c r="F222" s="31">
        <v>1</v>
      </c>
      <c r="G222" s="31">
        <v>1</v>
      </c>
      <c r="H222" s="31">
        <v>1</v>
      </c>
      <c r="I222" s="31">
        <v>0</v>
      </c>
      <c r="J222" s="31">
        <v>0</v>
      </c>
      <c r="K222" s="31">
        <v>0</v>
      </c>
      <c r="L222" s="31">
        <v>0</v>
      </c>
      <c r="M222" s="31">
        <v>0</v>
      </c>
      <c r="N222" s="31">
        <v>1</v>
      </c>
      <c r="O222" s="31">
        <v>0</v>
      </c>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v>1</v>
      </c>
      <c r="BR222" s="31">
        <v>1</v>
      </c>
      <c r="BS222" s="31">
        <v>52</v>
      </c>
      <c r="BT222" s="31">
        <v>9.1999999999999993</v>
      </c>
      <c r="BU222" s="31">
        <v>1</v>
      </c>
      <c r="BV222" s="31">
        <v>1</v>
      </c>
      <c r="BW222" s="31">
        <v>1</v>
      </c>
      <c r="BX222" s="31">
        <v>0</v>
      </c>
      <c r="BY222" s="31">
        <v>0</v>
      </c>
      <c r="BZ222" s="31">
        <v>0</v>
      </c>
      <c r="CA222" s="31">
        <v>0</v>
      </c>
      <c r="CB222" s="31">
        <v>0</v>
      </c>
      <c r="CC222" s="31">
        <v>1</v>
      </c>
      <c r="CD222" s="31">
        <v>1</v>
      </c>
      <c r="CE222" s="31">
        <v>1</v>
      </c>
      <c r="CF222" s="31">
        <v>1</v>
      </c>
      <c r="CG222" s="31">
        <v>0</v>
      </c>
      <c r="CH222" s="31">
        <v>1</v>
      </c>
      <c r="CI222" s="31">
        <v>0</v>
      </c>
      <c r="CJ222" s="31">
        <v>0</v>
      </c>
      <c r="CK222" s="31">
        <v>0</v>
      </c>
      <c r="CL222" s="31">
        <v>0</v>
      </c>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v>1</v>
      </c>
      <c r="EG222" s="31">
        <v>1</v>
      </c>
      <c r="EH222" s="31">
        <v>52</v>
      </c>
      <c r="EI222" s="31">
        <v>9.1999999999999993</v>
      </c>
      <c r="EJ222" s="31">
        <v>1</v>
      </c>
      <c r="EK222" s="31">
        <v>1</v>
      </c>
      <c r="EL222" s="31">
        <v>1</v>
      </c>
      <c r="EM222" s="31">
        <v>0</v>
      </c>
      <c r="EN222" s="31">
        <v>0</v>
      </c>
      <c r="EO222" s="31">
        <v>0</v>
      </c>
      <c r="EP222" s="31">
        <v>0</v>
      </c>
      <c r="EQ222" s="31">
        <v>0</v>
      </c>
      <c r="ER222" s="31">
        <v>1</v>
      </c>
      <c r="ES222" s="31">
        <v>1</v>
      </c>
      <c r="ET222" s="31">
        <v>1</v>
      </c>
      <c r="EU222" s="31">
        <v>1</v>
      </c>
      <c r="EV222" s="31">
        <v>0</v>
      </c>
      <c r="EW222" s="31">
        <v>1</v>
      </c>
      <c r="EX222" s="31">
        <v>0</v>
      </c>
      <c r="EY222" s="31">
        <v>0</v>
      </c>
      <c r="EZ222" s="31">
        <v>0</v>
      </c>
      <c r="FA222" s="31">
        <v>0</v>
      </c>
      <c r="FB222" s="31">
        <v>0</v>
      </c>
      <c r="FC222" s="31">
        <v>0</v>
      </c>
      <c r="FD222" s="31">
        <v>0</v>
      </c>
      <c r="FE222" s="31">
        <v>0</v>
      </c>
      <c r="FF222" s="31">
        <v>1</v>
      </c>
      <c r="FG222" s="31">
        <v>0</v>
      </c>
      <c r="FH222" s="31">
        <v>3</v>
      </c>
      <c r="FI222" s="31">
        <v>4</v>
      </c>
      <c r="FJ222" s="31"/>
      <c r="FK222" s="31"/>
      <c r="FL222" s="31"/>
      <c r="FM222" s="31"/>
      <c r="FN222" s="31"/>
      <c r="FO222" s="31"/>
      <c r="FP222" s="31"/>
      <c r="FQ222" s="31"/>
      <c r="FR222" s="31"/>
      <c r="FS222" s="31"/>
      <c r="FT222" s="31"/>
      <c r="FU222" s="31"/>
      <c r="FV222" s="31">
        <v>4</v>
      </c>
      <c r="FW222" s="31"/>
      <c r="FX222" s="31"/>
      <c r="FY222" s="31">
        <v>4</v>
      </c>
      <c r="FZ222" s="31">
        <v>3</v>
      </c>
      <c r="GA222" s="31">
        <v>0</v>
      </c>
      <c r="GB222" s="31">
        <v>0</v>
      </c>
      <c r="GC222" s="31">
        <v>3</v>
      </c>
      <c r="GD222" s="31"/>
      <c r="GE222" s="31"/>
      <c r="GF222" s="31"/>
      <c r="GG222" s="31"/>
      <c r="GH222" s="31"/>
      <c r="GI222" s="31"/>
      <c r="GJ222" s="31"/>
      <c r="GK222" s="31">
        <v>1</v>
      </c>
      <c r="GL222" s="31">
        <v>3</v>
      </c>
      <c r="GM222" s="31"/>
      <c r="GN222" s="31"/>
      <c r="GO222" s="31">
        <v>4</v>
      </c>
      <c r="GP222" s="31"/>
      <c r="GQ222" s="31"/>
      <c r="GR222" s="31">
        <v>1</v>
      </c>
      <c r="GS222" s="31">
        <v>3</v>
      </c>
      <c r="GT222" s="31">
        <v>4</v>
      </c>
      <c r="GU222" s="31">
        <v>3</v>
      </c>
      <c r="GV222" s="31">
        <v>3</v>
      </c>
      <c r="GW222" s="31">
        <v>156</v>
      </c>
      <c r="GX222" s="31">
        <v>23.099999999999998</v>
      </c>
      <c r="GY222" s="31">
        <v>3</v>
      </c>
      <c r="GZ222" s="31">
        <v>3</v>
      </c>
      <c r="HA222" s="31">
        <v>3</v>
      </c>
      <c r="HB222" s="31">
        <v>0</v>
      </c>
      <c r="HC222" s="31">
        <v>0</v>
      </c>
      <c r="HD222" s="31">
        <v>0</v>
      </c>
      <c r="HE222" s="31">
        <v>0</v>
      </c>
      <c r="HF222" s="31">
        <v>0</v>
      </c>
      <c r="HG222" s="31">
        <v>3</v>
      </c>
      <c r="HH222" s="31">
        <v>2</v>
      </c>
      <c r="HI222" s="31">
        <v>2</v>
      </c>
      <c r="HJ222" s="31">
        <v>2</v>
      </c>
      <c r="HK222" s="31">
        <v>0</v>
      </c>
      <c r="HL222" s="31">
        <v>2</v>
      </c>
      <c r="HM222" s="31">
        <v>0</v>
      </c>
      <c r="HN222" s="31">
        <v>0</v>
      </c>
      <c r="HO222" s="31">
        <v>0</v>
      </c>
      <c r="HP222" s="31">
        <v>0</v>
      </c>
      <c r="HQ222" s="31">
        <v>0</v>
      </c>
      <c r="HR222" s="31">
        <v>0</v>
      </c>
      <c r="HS222" s="31">
        <v>0</v>
      </c>
      <c r="HT222" s="31">
        <v>0</v>
      </c>
      <c r="HU222" s="31">
        <v>1</v>
      </c>
      <c r="HV222" s="31">
        <v>0</v>
      </c>
      <c r="HW222" s="31">
        <v>3</v>
      </c>
      <c r="HX222" s="31">
        <v>4</v>
      </c>
      <c r="HY222" s="31"/>
      <c r="HZ222" s="31"/>
      <c r="IA222" s="31"/>
      <c r="IB222" s="31"/>
      <c r="IC222" s="31"/>
      <c r="ID222" s="31"/>
      <c r="IE222" s="31"/>
      <c r="IF222" s="31"/>
      <c r="IG222" s="31"/>
      <c r="IH222" s="31"/>
      <c r="II222" s="31"/>
      <c r="IJ222" s="31"/>
      <c r="IK222" s="31">
        <v>4</v>
      </c>
      <c r="IL222" s="31"/>
      <c r="IM222" s="31"/>
      <c r="IN222" s="31">
        <v>4</v>
      </c>
      <c r="IO222" s="31">
        <v>3</v>
      </c>
      <c r="IP222" s="31">
        <v>0</v>
      </c>
      <c r="IQ222" s="31">
        <v>0</v>
      </c>
      <c r="IR222" s="31">
        <v>3</v>
      </c>
      <c r="IS222" s="31"/>
      <c r="IT222" s="31"/>
      <c r="IU222" s="31"/>
      <c r="IV222" s="31"/>
      <c r="IW222" s="31"/>
      <c r="IX222" s="31"/>
      <c r="IY222" s="31"/>
      <c r="IZ222" s="31">
        <v>1</v>
      </c>
      <c r="JA222" s="31">
        <v>3</v>
      </c>
      <c r="JB222" s="31"/>
      <c r="JC222" s="31"/>
      <c r="JD222" s="31">
        <v>4</v>
      </c>
      <c r="JE222" s="31"/>
      <c r="JF222" s="31"/>
      <c r="JG222" s="31">
        <v>1</v>
      </c>
      <c r="JH222" s="31">
        <v>3</v>
      </c>
      <c r="JI222" s="31">
        <v>4</v>
      </c>
    </row>
    <row r="223" spans="1:269" x14ac:dyDescent="0.25">
      <c r="A223" s="30" t="s">
        <v>849</v>
      </c>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v>1</v>
      </c>
      <c r="BR223" s="31">
        <v>1</v>
      </c>
      <c r="BS223" s="31">
        <v>350</v>
      </c>
      <c r="BT223" s="31">
        <v>1</v>
      </c>
      <c r="BU223" s="31">
        <v>0</v>
      </c>
      <c r="BV223" s="31">
        <v>0</v>
      </c>
      <c r="BW223" s="31">
        <v>0</v>
      </c>
      <c r="BX223" s="31">
        <v>0</v>
      </c>
      <c r="BY223" s="31">
        <v>1</v>
      </c>
      <c r="BZ223" s="31">
        <v>0</v>
      </c>
      <c r="CA223" s="31">
        <v>0</v>
      </c>
      <c r="CB223" s="31"/>
      <c r="CC223" s="31">
        <v>0</v>
      </c>
      <c r="CD223" s="31">
        <v>0</v>
      </c>
      <c r="CE223" s="31">
        <v>0</v>
      </c>
      <c r="CF223" s="31">
        <v>0</v>
      </c>
      <c r="CG223" s="31">
        <v>0</v>
      </c>
      <c r="CH223" s="31">
        <v>0</v>
      </c>
      <c r="CI223" s="31">
        <v>0</v>
      </c>
      <c r="CJ223" s="31">
        <v>0</v>
      </c>
      <c r="CK223" s="31">
        <v>0</v>
      </c>
      <c r="CL223" s="31">
        <v>0</v>
      </c>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v>1</v>
      </c>
      <c r="EG223" s="31">
        <v>1</v>
      </c>
      <c r="EH223" s="31">
        <v>350</v>
      </c>
      <c r="EI223" s="31">
        <v>1</v>
      </c>
      <c r="EJ223" s="31">
        <v>0</v>
      </c>
      <c r="EK223" s="31">
        <v>0</v>
      </c>
      <c r="EL223" s="31">
        <v>0</v>
      </c>
      <c r="EM223" s="31">
        <v>0</v>
      </c>
      <c r="EN223" s="31">
        <v>1</v>
      </c>
      <c r="EO223" s="31">
        <v>0</v>
      </c>
      <c r="EP223" s="31">
        <v>0</v>
      </c>
      <c r="EQ223" s="31"/>
      <c r="ER223" s="31">
        <v>0</v>
      </c>
      <c r="ES223" s="31">
        <v>0</v>
      </c>
      <c r="ET223" s="31">
        <v>0</v>
      </c>
      <c r="EU223" s="31">
        <v>0</v>
      </c>
      <c r="EV223" s="31">
        <v>0</v>
      </c>
      <c r="EW223" s="31">
        <v>0</v>
      </c>
      <c r="EX223" s="31">
        <v>0</v>
      </c>
      <c r="EY223" s="31">
        <v>0</v>
      </c>
      <c r="EZ223" s="31">
        <v>0</v>
      </c>
      <c r="FA223" s="31">
        <v>0</v>
      </c>
      <c r="FB223" s="31">
        <v>1</v>
      </c>
      <c r="FC223" s="31">
        <v>1</v>
      </c>
      <c r="FD223" s="31">
        <v>0</v>
      </c>
      <c r="FE223" s="31">
        <v>1</v>
      </c>
      <c r="FF223" s="31">
        <v>0</v>
      </c>
      <c r="FG223" s="31">
        <v>0</v>
      </c>
      <c r="FH223" s="31">
        <v>2</v>
      </c>
      <c r="FI223" s="31">
        <v>3</v>
      </c>
      <c r="FJ223" s="31"/>
      <c r="FK223" s="31"/>
      <c r="FL223" s="31"/>
      <c r="FM223" s="31"/>
      <c r="FN223" s="31"/>
      <c r="FO223" s="31"/>
      <c r="FP223" s="31"/>
      <c r="FQ223" s="31"/>
      <c r="FR223" s="31"/>
      <c r="FS223" s="31"/>
      <c r="FT223" s="31"/>
      <c r="FU223" s="31"/>
      <c r="FV223" s="31">
        <v>3</v>
      </c>
      <c r="FW223" s="31"/>
      <c r="FX223" s="31"/>
      <c r="FY223" s="31">
        <v>3</v>
      </c>
      <c r="FZ223" s="31">
        <v>3</v>
      </c>
      <c r="GA223" s="31">
        <v>0</v>
      </c>
      <c r="GB223" s="31">
        <v>0</v>
      </c>
      <c r="GC223" s="31">
        <v>3</v>
      </c>
      <c r="GD223" s="31"/>
      <c r="GE223" s="31"/>
      <c r="GF223" s="31"/>
      <c r="GG223" s="31"/>
      <c r="GH223" s="31"/>
      <c r="GI223" s="31"/>
      <c r="GJ223" s="31"/>
      <c r="GK223" s="31">
        <v>1</v>
      </c>
      <c r="GL223" s="31">
        <v>2</v>
      </c>
      <c r="GM223" s="31"/>
      <c r="GN223" s="31"/>
      <c r="GO223" s="31">
        <v>3</v>
      </c>
      <c r="GP223" s="31"/>
      <c r="GQ223" s="31"/>
      <c r="GR223" s="31"/>
      <c r="GS223" s="31">
        <v>3</v>
      </c>
      <c r="GT223" s="31">
        <v>3</v>
      </c>
      <c r="GU223" s="31">
        <v>2</v>
      </c>
      <c r="GV223" s="31">
        <v>2</v>
      </c>
      <c r="GW223" s="31">
        <v>700</v>
      </c>
      <c r="GX223" s="31">
        <v>2</v>
      </c>
      <c r="GY223" s="31">
        <v>0</v>
      </c>
      <c r="GZ223" s="31">
        <v>0</v>
      </c>
      <c r="HA223" s="31">
        <v>0</v>
      </c>
      <c r="HB223" s="31">
        <v>0</v>
      </c>
      <c r="HC223" s="31">
        <v>2</v>
      </c>
      <c r="HD223" s="31">
        <v>0</v>
      </c>
      <c r="HE223" s="31">
        <v>0</v>
      </c>
      <c r="HF223" s="31"/>
      <c r="HG223" s="31">
        <v>0</v>
      </c>
      <c r="HH223" s="31">
        <v>0</v>
      </c>
      <c r="HI223" s="31">
        <v>0</v>
      </c>
      <c r="HJ223" s="31">
        <v>0</v>
      </c>
      <c r="HK223" s="31">
        <v>0</v>
      </c>
      <c r="HL223" s="31">
        <v>0</v>
      </c>
      <c r="HM223" s="31">
        <v>0</v>
      </c>
      <c r="HN223" s="31">
        <v>0</v>
      </c>
      <c r="HO223" s="31">
        <v>0</v>
      </c>
      <c r="HP223" s="31">
        <v>0</v>
      </c>
      <c r="HQ223" s="31">
        <v>1</v>
      </c>
      <c r="HR223" s="31">
        <v>1</v>
      </c>
      <c r="HS223" s="31">
        <v>0</v>
      </c>
      <c r="HT223" s="31">
        <v>1</v>
      </c>
      <c r="HU223" s="31">
        <v>0</v>
      </c>
      <c r="HV223" s="31">
        <v>0</v>
      </c>
      <c r="HW223" s="31">
        <v>2</v>
      </c>
      <c r="HX223" s="31">
        <v>3</v>
      </c>
      <c r="HY223" s="31"/>
      <c r="HZ223" s="31"/>
      <c r="IA223" s="31"/>
      <c r="IB223" s="31"/>
      <c r="IC223" s="31"/>
      <c r="ID223" s="31"/>
      <c r="IE223" s="31"/>
      <c r="IF223" s="31"/>
      <c r="IG223" s="31"/>
      <c r="IH223" s="31"/>
      <c r="II223" s="31"/>
      <c r="IJ223" s="31"/>
      <c r="IK223" s="31">
        <v>3</v>
      </c>
      <c r="IL223" s="31"/>
      <c r="IM223" s="31"/>
      <c r="IN223" s="31">
        <v>3</v>
      </c>
      <c r="IO223" s="31">
        <v>3</v>
      </c>
      <c r="IP223" s="31">
        <v>0</v>
      </c>
      <c r="IQ223" s="31">
        <v>0</v>
      </c>
      <c r="IR223" s="31">
        <v>3</v>
      </c>
      <c r="IS223" s="31"/>
      <c r="IT223" s="31"/>
      <c r="IU223" s="31"/>
      <c r="IV223" s="31"/>
      <c r="IW223" s="31"/>
      <c r="IX223" s="31"/>
      <c r="IY223" s="31"/>
      <c r="IZ223" s="31">
        <v>1</v>
      </c>
      <c r="JA223" s="31">
        <v>2</v>
      </c>
      <c r="JB223" s="31"/>
      <c r="JC223" s="31"/>
      <c r="JD223" s="31">
        <v>3</v>
      </c>
      <c r="JE223" s="31"/>
      <c r="JF223" s="31"/>
      <c r="JG223" s="31"/>
      <c r="JH223" s="31">
        <v>3</v>
      </c>
      <c r="JI223" s="31">
        <v>3</v>
      </c>
    </row>
    <row r="224" spans="1:269" x14ac:dyDescent="0.25">
      <c r="A224" s="30" t="s">
        <v>850</v>
      </c>
      <c r="B224" s="31"/>
      <c r="C224" s="31">
        <v>0</v>
      </c>
      <c r="D224" s="31">
        <v>40</v>
      </c>
      <c r="E224" s="31">
        <v>1</v>
      </c>
      <c r="F224" s="31">
        <v>0</v>
      </c>
      <c r="G224" s="31">
        <v>0</v>
      </c>
      <c r="H224" s="31">
        <v>0</v>
      </c>
      <c r="I224" s="31">
        <v>0</v>
      </c>
      <c r="J224" s="31">
        <v>1</v>
      </c>
      <c r="K224" s="31">
        <v>0</v>
      </c>
      <c r="L224" s="31">
        <v>0</v>
      </c>
      <c r="M224" s="31"/>
      <c r="N224" s="31">
        <v>0</v>
      </c>
      <c r="O224" s="31">
        <v>0</v>
      </c>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v>0</v>
      </c>
      <c r="BS224" s="31">
        <v>40</v>
      </c>
      <c r="BT224" s="31">
        <v>1</v>
      </c>
      <c r="BU224" s="31">
        <v>0</v>
      </c>
      <c r="BV224" s="31">
        <v>0</v>
      </c>
      <c r="BW224" s="31">
        <v>0</v>
      </c>
      <c r="BX224" s="31">
        <v>0</v>
      </c>
      <c r="BY224" s="31">
        <v>1</v>
      </c>
      <c r="BZ224" s="31">
        <v>0</v>
      </c>
      <c r="CA224" s="31">
        <v>0</v>
      </c>
      <c r="CB224" s="31"/>
      <c r="CC224" s="31">
        <v>0</v>
      </c>
      <c r="CD224" s="31">
        <v>0</v>
      </c>
      <c r="CE224" s="31">
        <v>0</v>
      </c>
      <c r="CF224" s="31">
        <v>0</v>
      </c>
      <c r="CG224" s="31">
        <v>0</v>
      </c>
      <c r="CH224" s="31">
        <v>0</v>
      </c>
      <c r="CI224" s="31">
        <v>0</v>
      </c>
      <c r="CJ224" s="31">
        <v>0</v>
      </c>
      <c r="CK224" s="31">
        <v>0</v>
      </c>
      <c r="CL224" s="31">
        <v>0</v>
      </c>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v>0</v>
      </c>
      <c r="EH224" s="31">
        <v>40</v>
      </c>
      <c r="EI224" s="31">
        <v>1</v>
      </c>
      <c r="EJ224" s="31">
        <v>0</v>
      </c>
      <c r="EK224" s="31">
        <v>0</v>
      </c>
      <c r="EL224" s="31">
        <v>0</v>
      </c>
      <c r="EM224" s="31">
        <v>0</v>
      </c>
      <c r="EN224" s="31">
        <v>1</v>
      </c>
      <c r="EO224" s="31">
        <v>0</v>
      </c>
      <c r="EP224" s="31">
        <v>0</v>
      </c>
      <c r="EQ224" s="31"/>
      <c r="ER224" s="31">
        <v>0</v>
      </c>
      <c r="ES224" s="31">
        <v>0</v>
      </c>
      <c r="ET224" s="31">
        <v>0</v>
      </c>
      <c r="EU224" s="31">
        <v>0</v>
      </c>
      <c r="EV224" s="31">
        <v>0</v>
      </c>
      <c r="EW224" s="31">
        <v>0</v>
      </c>
      <c r="EX224" s="31">
        <v>0</v>
      </c>
      <c r="EY224" s="31">
        <v>0</v>
      </c>
      <c r="EZ224" s="31">
        <v>0</v>
      </c>
      <c r="FA224" s="31">
        <v>0</v>
      </c>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v>0</v>
      </c>
      <c r="GW224" s="31">
        <v>120</v>
      </c>
      <c r="GX224" s="31">
        <v>3</v>
      </c>
      <c r="GY224" s="31">
        <v>0</v>
      </c>
      <c r="GZ224" s="31">
        <v>0</v>
      </c>
      <c r="HA224" s="31">
        <v>0</v>
      </c>
      <c r="HB224" s="31">
        <v>0</v>
      </c>
      <c r="HC224" s="31">
        <v>3</v>
      </c>
      <c r="HD224" s="31">
        <v>0</v>
      </c>
      <c r="HE224" s="31">
        <v>0</v>
      </c>
      <c r="HF224" s="31"/>
      <c r="HG224" s="31">
        <v>0</v>
      </c>
      <c r="HH224" s="31">
        <v>0</v>
      </c>
      <c r="HI224" s="31">
        <v>0</v>
      </c>
      <c r="HJ224" s="31">
        <v>0</v>
      </c>
      <c r="HK224" s="31">
        <v>0</v>
      </c>
      <c r="HL224" s="31">
        <v>0</v>
      </c>
      <c r="HM224" s="31">
        <v>0</v>
      </c>
      <c r="HN224" s="31">
        <v>0</v>
      </c>
      <c r="HO224" s="31">
        <v>0</v>
      </c>
      <c r="HP224" s="31">
        <v>0</v>
      </c>
      <c r="HQ224" s="31"/>
      <c r="HR224" s="31"/>
      <c r="HS224" s="31"/>
      <c r="HT224" s="31"/>
      <c r="HU224" s="31"/>
      <c r="HV224" s="31"/>
      <c r="HW224" s="31"/>
      <c r="HX224" s="31"/>
      <c r="HY224" s="31"/>
      <c r="HZ224" s="31"/>
      <c r="IA224" s="31"/>
      <c r="IB224" s="31"/>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c r="JC224" s="31"/>
      <c r="JD224" s="31"/>
      <c r="JE224" s="31"/>
      <c r="JF224" s="31"/>
      <c r="JG224" s="31"/>
      <c r="JH224" s="31"/>
      <c r="JI224" s="31"/>
    </row>
    <row r="225" spans="1:269" x14ac:dyDescent="0.25">
      <c r="A225" s="30" t="s">
        <v>851</v>
      </c>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v>0</v>
      </c>
      <c r="EH225" s="31">
        <v>21</v>
      </c>
      <c r="EI225" s="31">
        <v>0</v>
      </c>
      <c r="EJ225" s="31">
        <v>0</v>
      </c>
      <c r="EK225" s="31">
        <v>0</v>
      </c>
      <c r="EL225" s="31">
        <v>0</v>
      </c>
      <c r="EM225" s="31">
        <v>0</v>
      </c>
      <c r="EN225" s="31">
        <v>0</v>
      </c>
      <c r="EO225" s="31">
        <v>0</v>
      </c>
      <c r="EP225" s="31">
        <v>0</v>
      </c>
      <c r="EQ225" s="31"/>
      <c r="ER225" s="31">
        <v>0</v>
      </c>
      <c r="ES225" s="31">
        <v>0</v>
      </c>
      <c r="ET225" s="31">
        <v>0</v>
      </c>
      <c r="EU225" s="31">
        <v>0</v>
      </c>
      <c r="EV225" s="31">
        <v>0</v>
      </c>
      <c r="EW225" s="31">
        <v>0</v>
      </c>
      <c r="EX225" s="31">
        <v>0</v>
      </c>
      <c r="EY225" s="31">
        <v>0</v>
      </c>
      <c r="EZ225" s="31">
        <v>0</v>
      </c>
      <c r="FA225" s="31">
        <v>0</v>
      </c>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v>0</v>
      </c>
      <c r="GW225" s="31">
        <v>21</v>
      </c>
      <c r="GX225" s="31">
        <v>0</v>
      </c>
      <c r="GY225" s="31">
        <v>0</v>
      </c>
      <c r="GZ225" s="31">
        <v>0</v>
      </c>
      <c r="HA225" s="31">
        <v>0</v>
      </c>
      <c r="HB225" s="31">
        <v>0</v>
      </c>
      <c r="HC225" s="31">
        <v>0</v>
      </c>
      <c r="HD225" s="31">
        <v>0</v>
      </c>
      <c r="HE225" s="31">
        <v>0</v>
      </c>
      <c r="HF225" s="31"/>
      <c r="HG225" s="31">
        <v>0</v>
      </c>
      <c r="HH225" s="31">
        <v>0</v>
      </c>
      <c r="HI225" s="31">
        <v>0</v>
      </c>
      <c r="HJ225" s="31">
        <v>0</v>
      </c>
      <c r="HK225" s="31">
        <v>0</v>
      </c>
      <c r="HL225" s="31">
        <v>0</v>
      </c>
      <c r="HM225" s="31">
        <v>0</v>
      </c>
      <c r="HN225" s="31">
        <v>0</v>
      </c>
      <c r="HO225" s="31">
        <v>0</v>
      </c>
      <c r="HP225" s="31">
        <v>0</v>
      </c>
      <c r="HQ225" s="31"/>
      <c r="HR225" s="31"/>
      <c r="HS225" s="31"/>
      <c r="HT225" s="31"/>
      <c r="HU225" s="31"/>
      <c r="HV225" s="31"/>
      <c r="HW225" s="31"/>
      <c r="HX225" s="31"/>
      <c r="HY225" s="31"/>
      <c r="HZ225" s="31"/>
      <c r="IA225" s="31"/>
      <c r="IB225" s="31"/>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c r="JC225" s="31"/>
      <c r="JD225" s="31"/>
      <c r="JE225" s="31"/>
      <c r="JF225" s="31"/>
      <c r="JG225" s="31"/>
      <c r="JH225" s="31"/>
      <c r="JI225" s="31"/>
    </row>
    <row r="226" spans="1:269" x14ac:dyDescent="0.25">
      <c r="A226" s="30" t="s">
        <v>852</v>
      </c>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v>1</v>
      </c>
      <c r="BR226" s="31">
        <v>1</v>
      </c>
      <c r="BS226" s="31">
        <v>126</v>
      </c>
      <c r="BT226" s="31">
        <v>1</v>
      </c>
      <c r="BU226" s="31">
        <v>0</v>
      </c>
      <c r="BV226" s="31">
        <v>0</v>
      </c>
      <c r="BW226" s="31">
        <v>0</v>
      </c>
      <c r="BX226" s="31">
        <v>0</v>
      </c>
      <c r="BY226" s="31">
        <v>0</v>
      </c>
      <c r="BZ226" s="31">
        <v>1</v>
      </c>
      <c r="CA226" s="31">
        <v>0</v>
      </c>
      <c r="CB226" s="31"/>
      <c r="CC226" s="31">
        <v>1</v>
      </c>
      <c r="CD226" s="31">
        <v>0</v>
      </c>
      <c r="CE226" s="31">
        <v>0</v>
      </c>
      <c r="CF226" s="31">
        <v>0</v>
      </c>
      <c r="CG226" s="31">
        <v>0</v>
      </c>
      <c r="CH226" s="31">
        <v>0</v>
      </c>
      <c r="CI226" s="31">
        <v>0</v>
      </c>
      <c r="CJ226" s="31">
        <v>0</v>
      </c>
      <c r="CK226" s="31">
        <v>0</v>
      </c>
      <c r="CL226" s="31">
        <v>0</v>
      </c>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v>1</v>
      </c>
      <c r="EG226" s="31">
        <v>1</v>
      </c>
      <c r="EH226" s="31">
        <v>260</v>
      </c>
      <c r="EI226" s="31">
        <v>1</v>
      </c>
      <c r="EJ226" s="31">
        <v>0</v>
      </c>
      <c r="EK226" s="31">
        <v>0</v>
      </c>
      <c r="EL226" s="31">
        <v>0</v>
      </c>
      <c r="EM226" s="31">
        <v>0</v>
      </c>
      <c r="EN226" s="31">
        <v>0</v>
      </c>
      <c r="EO226" s="31">
        <v>1</v>
      </c>
      <c r="EP226" s="31">
        <v>0</v>
      </c>
      <c r="EQ226" s="31"/>
      <c r="ER226" s="31">
        <v>1</v>
      </c>
      <c r="ES226" s="31">
        <v>0</v>
      </c>
      <c r="ET226" s="31">
        <v>0</v>
      </c>
      <c r="EU226" s="31">
        <v>0</v>
      </c>
      <c r="EV226" s="31">
        <v>0</v>
      </c>
      <c r="EW226" s="31">
        <v>0</v>
      </c>
      <c r="EX226" s="31">
        <v>0</v>
      </c>
      <c r="EY226" s="31">
        <v>0</v>
      </c>
      <c r="EZ226" s="31">
        <v>0</v>
      </c>
      <c r="FA226" s="31">
        <v>0</v>
      </c>
      <c r="FB226" s="31">
        <v>0</v>
      </c>
      <c r="FC226" s="31">
        <v>0</v>
      </c>
      <c r="FD226" s="31">
        <v>0</v>
      </c>
      <c r="FE226" s="31">
        <v>0</v>
      </c>
      <c r="FF226" s="31">
        <v>0</v>
      </c>
      <c r="FG226" s="31">
        <v>0</v>
      </c>
      <c r="FH226" s="31">
        <v>3</v>
      </c>
      <c r="FI226" s="31">
        <v>3</v>
      </c>
      <c r="FJ226" s="31"/>
      <c r="FK226" s="31"/>
      <c r="FL226" s="31"/>
      <c r="FM226" s="31"/>
      <c r="FN226" s="31"/>
      <c r="FO226" s="31"/>
      <c r="FP226" s="31"/>
      <c r="FQ226" s="31"/>
      <c r="FR226" s="31"/>
      <c r="FS226" s="31"/>
      <c r="FT226" s="31"/>
      <c r="FU226" s="31"/>
      <c r="FV226" s="31">
        <v>3</v>
      </c>
      <c r="FW226" s="31"/>
      <c r="FX226" s="31"/>
      <c r="FY226" s="31">
        <v>3</v>
      </c>
      <c r="FZ226" s="31">
        <v>2</v>
      </c>
      <c r="GA226" s="31">
        <v>0</v>
      </c>
      <c r="GB226" s="31">
        <v>0</v>
      </c>
      <c r="GC226" s="31">
        <v>1</v>
      </c>
      <c r="GD226" s="31"/>
      <c r="GE226" s="31"/>
      <c r="GF226" s="31"/>
      <c r="GG226" s="31"/>
      <c r="GH226" s="31"/>
      <c r="GI226" s="31"/>
      <c r="GJ226" s="31"/>
      <c r="GK226" s="31">
        <v>1</v>
      </c>
      <c r="GL226" s="31">
        <v>2</v>
      </c>
      <c r="GM226" s="31"/>
      <c r="GN226" s="31"/>
      <c r="GO226" s="31">
        <v>3</v>
      </c>
      <c r="GP226" s="31"/>
      <c r="GQ226" s="31"/>
      <c r="GR226" s="31">
        <v>1</v>
      </c>
      <c r="GS226" s="31">
        <v>2</v>
      </c>
      <c r="GT226" s="31">
        <v>3</v>
      </c>
      <c r="GU226" s="31">
        <v>2</v>
      </c>
      <c r="GV226" s="31">
        <v>2</v>
      </c>
      <c r="GW226" s="31">
        <v>386</v>
      </c>
      <c r="GX226" s="31">
        <v>2</v>
      </c>
      <c r="GY226" s="31">
        <v>0</v>
      </c>
      <c r="GZ226" s="31">
        <v>0</v>
      </c>
      <c r="HA226" s="31">
        <v>0</v>
      </c>
      <c r="HB226" s="31">
        <v>0</v>
      </c>
      <c r="HC226" s="31">
        <v>0</v>
      </c>
      <c r="HD226" s="31">
        <v>2</v>
      </c>
      <c r="HE226" s="31">
        <v>0</v>
      </c>
      <c r="HF226" s="31"/>
      <c r="HG226" s="31">
        <v>2</v>
      </c>
      <c r="HH226" s="31">
        <v>0</v>
      </c>
      <c r="HI226" s="31">
        <v>0</v>
      </c>
      <c r="HJ226" s="31">
        <v>0</v>
      </c>
      <c r="HK226" s="31">
        <v>0</v>
      </c>
      <c r="HL226" s="31">
        <v>0</v>
      </c>
      <c r="HM226" s="31">
        <v>0</v>
      </c>
      <c r="HN226" s="31">
        <v>0</v>
      </c>
      <c r="HO226" s="31">
        <v>0</v>
      </c>
      <c r="HP226" s="31">
        <v>0</v>
      </c>
      <c r="HQ226" s="31">
        <v>0</v>
      </c>
      <c r="HR226" s="31">
        <v>0</v>
      </c>
      <c r="HS226" s="31">
        <v>0</v>
      </c>
      <c r="HT226" s="31">
        <v>0</v>
      </c>
      <c r="HU226" s="31">
        <v>0</v>
      </c>
      <c r="HV226" s="31">
        <v>0</v>
      </c>
      <c r="HW226" s="31">
        <v>3</v>
      </c>
      <c r="HX226" s="31">
        <v>3</v>
      </c>
      <c r="HY226" s="31"/>
      <c r="HZ226" s="31"/>
      <c r="IA226" s="31"/>
      <c r="IB226" s="31"/>
      <c r="IC226" s="31"/>
      <c r="ID226" s="31"/>
      <c r="IE226" s="31"/>
      <c r="IF226" s="31"/>
      <c r="IG226" s="31"/>
      <c r="IH226" s="31"/>
      <c r="II226" s="31"/>
      <c r="IJ226" s="31"/>
      <c r="IK226" s="31">
        <v>3</v>
      </c>
      <c r="IL226" s="31"/>
      <c r="IM226" s="31"/>
      <c r="IN226" s="31">
        <v>3</v>
      </c>
      <c r="IO226" s="31">
        <v>2</v>
      </c>
      <c r="IP226" s="31">
        <v>0</v>
      </c>
      <c r="IQ226" s="31">
        <v>0</v>
      </c>
      <c r="IR226" s="31">
        <v>1</v>
      </c>
      <c r="IS226" s="31"/>
      <c r="IT226" s="31"/>
      <c r="IU226" s="31"/>
      <c r="IV226" s="31"/>
      <c r="IW226" s="31"/>
      <c r="IX226" s="31"/>
      <c r="IY226" s="31"/>
      <c r="IZ226" s="31">
        <v>1</v>
      </c>
      <c r="JA226" s="31">
        <v>2</v>
      </c>
      <c r="JB226" s="31"/>
      <c r="JC226" s="31"/>
      <c r="JD226" s="31">
        <v>3</v>
      </c>
      <c r="JE226" s="31"/>
      <c r="JF226" s="31"/>
      <c r="JG226" s="31">
        <v>1</v>
      </c>
      <c r="JH226" s="31">
        <v>2</v>
      </c>
      <c r="JI226" s="31">
        <v>3</v>
      </c>
    </row>
    <row r="227" spans="1:269" x14ac:dyDescent="0.25">
      <c r="A227" s="30" t="s">
        <v>853</v>
      </c>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v>1</v>
      </c>
      <c r="BR227" s="31">
        <v>1</v>
      </c>
      <c r="BS227" s="31">
        <v>65</v>
      </c>
      <c r="BT227" s="31">
        <v>1.5</v>
      </c>
      <c r="BU227" s="31">
        <v>0</v>
      </c>
      <c r="BV227" s="31">
        <v>1</v>
      </c>
      <c r="BW227" s="31">
        <v>0</v>
      </c>
      <c r="BX227" s="31">
        <v>0</v>
      </c>
      <c r="BY227" s="31">
        <v>0</v>
      </c>
      <c r="BZ227" s="31">
        <v>0</v>
      </c>
      <c r="CA227" s="31">
        <v>0</v>
      </c>
      <c r="CB227" s="31"/>
      <c r="CC227" s="31">
        <v>0</v>
      </c>
      <c r="CD227" s="31">
        <v>0</v>
      </c>
      <c r="CE227" s="31">
        <v>0</v>
      </c>
      <c r="CF227" s="31">
        <v>0</v>
      </c>
      <c r="CG227" s="31">
        <v>0</v>
      </c>
      <c r="CH227" s="31">
        <v>0</v>
      </c>
      <c r="CI227" s="31">
        <v>0</v>
      </c>
      <c r="CJ227" s="31">
        <v>0</v>
      </c>
      <c r="CK227" s="31">
        <v>0</v>
      </c>
      <c r="CL227" s="31">
        <v>0</v>
      </c>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v>1</v>
      </c>
      <c r="EG227" s="31">
        <v>1</v>
      </c>
      <c r="EH227" s="31">
        <v>65</v>
      </c>
      <c r="EI227" s="31">
        <v>1.5</v>
      </c>
      <c r="EJ227" s="31">
        <v>0</v>
      </c>
      <c r="EK227" s="31">
        <v>1</v>
      </c>
      <c r="EL227" s="31">
        <v>0</v>
      </c>
      <c r="EM227" s="31">
        <v>0</v>
      </c>
      <c r="EN227" s="31">
        <v>0</v>
      </c>
      <c r="EO227" s="31">
        <v>0</v>
      </c>
      <c r="EP227" s="31">
        <v>0</v>
      </c>
      <c r="EQ227" s="31"/>
      <c r="ER227" s="31">
        <v>0</v>
      </c>
      <c r="ES227" s="31">
        <v>0</v>
      </c>
      <c r="ET227" s="31">
        <v>0</v>
      </c>
      <c r="EU227" s="31">
        <v>0</v>
      </c>
      <c r="EV227" s="31">
        <v>0</v>
      </c>
      <c r="EW227" s="31">
        <v>0</v>
      </c>
      <c r="EX227" s="31">
        <v>0</v>
      </c>
      <c r="EY227" s="31">
        <v>0</v>
      </c>
      <c r="EZ227" s="31">
        <v>0</v>
      </c>
      <c r="FA227" s="31">
        <v>0</v>
      </c>
      <c r="FB227" s="31">
        <v>0</v>
      </c>
      <c r="FC227" s="31">
        <v>1</v>
      </c>
      <c r="FD227" s="31">
        <v>0</v>
      </c>
      <c r="FE227" s="31">
        <v>0</v>
      </c>
      <c r="FF227" s="31">
        <v>1</v>
      </c>
      <c r="FG227" s="31">
        <v>0</v>
      </c>
      <c r="FH227" s="31">
        <v>2</v>
      </c>
      <c r="FI227" s="31">
        <v>3</v>
      </c>
      <c r="FJ227" s="31"/>
      <c r="FK227" s="31"/>
      <c r="FL227" s="31"/>
      <c r="FM227" s="31"/>
      <c r="FN227" s="31"/>
      <c r="FO227" s="31"/>
      <c r="FP227" s="31"/>
      <c r="FQ227" s="31"/>
      <c r="FR227" s="31"/>
      <c r="FS227" s="31"/>
      <c r="FT227" s="31"/>
      <c r="FU227" s="31"/>
      <c r="FV227" s="31">
        <v>3</v>
      </c>
      <c r="FW227" s="31"/>
      <c r="FX227" s="31"/>
      <c r="FY227" s="31">
        <v>3</v>
      </c>
      <c r="FZ227" s="31">
        <v>1</v>
      </c>
      <c r="GA227" s="31">
        <v>0</v>
      </c>
      <c r="GB227" s="31">
        <v>0</v>
      </c>
      <c r="GC227" s="31">
        <v>2</v>
      </c>
      <c r="GD227" s="31"/>
      <c r="GE227" s="31"/>
      <c r="GF227" s="31"/>
      <c r="GG227" s="31"/>
      <c r="GH227" s="31"/>
      <c r="GI227" s="31"/>
      <c r="GJ227" s="31"/>
      <c r="GK227" s="31"/>
      <c r="GL227" s="31">
        <v>1</v>
      </c>
      <c r="GM227" s="31">
        <v>2</v>
      </c>
      <c r="GN227" s="31">
        <v>1</v>
      </c>
      <c r="GO227" s="31">
        <v>2</v>
      </c>
      <c r="GP227" s="31"/>
      <c r="GQ227" s="31"/>
      <c r="GR227" s="31"/>
      <c r="GS227" s="31">
        <v>3</v>
      </c>
      <c r="GT227" s="31">
        <v>3</v>
      </c>
      <c r="GU227" s="31">
        <v>2</v>
      </c>
      <c r="GV227" s="31">
        <v>2</v>
      </c>
      <c r="GW227" s="31">
        <v>130</v>
      </c>
      <c r="GX227" s="31">
        <v>3</v>
      </c>
      <c r="GY227" s="31">
        <v>0</v>
      </c>
      <c r="GZ227" s="31">
        <v>2</v>
      </c>
      <c r="HA227" s="31">
        <v>0</v>
      </c>
      <c r="HB227" s="31">
        <v>0</v>
      </c>
      <c r="HC227" s="31">
        <v>0</v>
      </c>
      <c r="HD227" s="31">
        <v>0</v>
      </c>
      <c r="HE227" s="31">
        <v>0</v>
      </c>
      <c r="HF227" s="31"/>
      <c r="HG227" s="31">
        <v>0</v>
      </c>
      <c r="HH227" s="31">
        <v>0</v>
      </c>
      <c r="HI227" s="31">
        <v>0</v>
      </c>
      <c r="HJ227" s="31">
        <v>0</v>
      </c>
      <c r="HK227" s="31">
        <v>0</v>
      </c>
      <c r="HL227" s="31">
        <v>0</v>
      </c>
      <c r="HM227" s="31">
        <v>0</v>
      </c>
      <c r="HN227" s="31">
        <v>0</v>
      </c>
      <c r="HO227" s="31">
        <v>0</v>
      </c>
      <c r="HP227" s="31">
        <v>0</v>
      </c>
      <c r="HQ227" s="31">
        <v>0</v>
      </c>
      <c r="HR227" s="31">
        <v>1</v>
      </c>
      <c r="HS227" s="31">
        <v>0</v>
      </c>
      <c r="HT227" s="31">
        <v>0</v>
      </c>
      <c r="HU227" s="31">
        <v>1</v>
      </c>
      <c r="HV227" s="31">
        <v>0</v>
      </c>
      <c r="HW227" s="31">
        <v>2</v>
      </c>
      <c r="HX227" s="31">
        <v>3</v>
      </c>
      <c r="HY227" s="31"/>
      <c r="HZ227" s="31"/>
      <c r="IA227" s="31"/>
      <c r="IB227" s="31"/>
      <c r="IC227" s="31"/>
      <c r="ID227" s="31"/>
      <c r="IE227" s="31"/>
      <c r="IF227" s="31"/>
      <c r="IG227" s="31"/>
      <c r="IH227" s="31"/>
      <c r="II227" s="31"/>
      <c r="IJ227" s="31"/>
      <c r="IK227" s="31">
        <v>3</v>
      </c>
      <c r="IL227" s="31"/>
      <c r="IM227" s="31"/>
      <c r="IN227" s="31">
        <v>3</v>
      </c>
      <c r="IO227" s="31">
        <v>1</v>
      </c>
      <c r="IP227" s="31">
        <v>0</v>
      </c>
      <c r="IQ227" s="31">
        <v>0</v>
      </c>
      <c r="IR227" s="31">
        <v>2</v>
      </c>
      <c r="IS227" s="31"/>
      <c r="IT227" s="31"/>
      <c r="IU227" s="31"/>
      <c r="IV227" s="31"/>
      <c r="IW227" s="31"/>
      <c r="IX227" s="31"/>
      <c r="IY227" s="31"/>
      <c r="IZ227" s="31"/>
      <c r="JA227" s="31">
        <v>1</v>
      </c>
      <c r="JB227" s="31">
        <v>2</v>
      </c>
      <c r="JC227" s="31">
        <v>1</v>
      </c>
      <c r="JD227" s="31">
        <v>2</v>
      </c>
      <c r="JE227" s="31"/>
      <c r="JF227" s="31"/>
      <c r="JG227" s="31"/>
      <c r="JH227" s="31">
        <v>3</v>
      </c>
      <c r="JI227" s="31">
        <v>3</v>
      </c>
    </row>
    <row r="228" spans="1:269" x14ac:dyDescent="0.25">
      <c r="A228" s="30" t="s">
        <v>854</v>
      </c>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v>1</v>
      </c>
      <c r="BR228" s="31">
        <v>1</v>
      </c>
      <c r="BS228" s="31">
        <v>6</v>
      </c>
      <c r="BT228" s="31">
        <v>0</v>
      </c>
      <c r="BU228" s="31">
        <v>0</v>
      </c>
      <c r="BV228" s="31">
        <v>0</v>
      </c>
      <c r="BW228" s="31">
        <v>0</v>
      </c>
      <c r="BX228" s="31">
        <v>0</v>
      </c>
      <c r="BY228" s="31">
        <v>0</v>
      </c>
      <c r="BZ228" s="31">
        <v>0</v>
      </c>
      <c r="CA228" s="31">
        <v>0</v>
      </c>
      <c r="CB228" s="31"/>
      <c r="CC228" s="31">
        <v>0</v>
      </c>
      <c r="CD228" s="31">
        <v>0</v>
      </c>
      <c r="CE228" s="31">
        <v>0</v>
      </c>
      <c r="CF228" s="31">
        <v>0</v>
      </c>
      <c r="CG228" s="31">
        <v>0</v>
      </c>
      <c r="CH228" s="31">
        <v>0</v>
      </c>
      <c r="CI228" s="31">
        <v>0</v>
      </c>
      <c r="CJ228" s="31">
        <v>0</v>
      </c>
      <c r="CK228" s="31">
        <v>0</v>
      </c>
      <c r="CL228" s="31">
        <v>0</v>
      </c>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v>1</v>
      </c>
      <c r="EG228" s="31">
        <v>1</v>
      </c>
      <c r="EH228" s="31">
        <v>6</v>
      </c>
      <c r="EI228" s="31">
        <v>0</v>
      </c>
      <c r="EJ228" s="31">
        <v>0</v>
      </c>
      <c r="EK228" s="31">
        <v>0</v>
      </c>
      <c r="EL228" s="31">
        <v>0</v>
      </c>
      <c r="EM228" s="31">
        <v>0</v>
      </c>
      <c r="EN228" s="31">
        <v>0</v>
      </c>
      <c r="EO228" s="31">
        <v>0</v>
      </c>
      <c r="EP228" s="31">
        <v>0</v>
      </c>
      <c r="EQ228" s="31"/>
      <c r="ER228" s="31">
        <v>0</v>
      </c>
      <c r="ES228" s="31">
        <v>0</v>
      </c>
      <c r="ET228" s="31">
        <v>0</v>
      </c>
      <c r="EU228" s="31">
        <v>0</v>
      </c>
      <c r="EV228" s="31">
        <v>0</v>
      </c>
      <c r="EW228" s="31">
        <v>0</v>
      </c>
      <c r="EX228" s="31">
        <v>0</v>
      </c>
      <c r="EY228" s="31">
        <v>0</v>
      </c>
      <c r="EZ228" s="31">
        <v>0</v>
      </c>
      <c r="FA228" s="31">
        <v>0</v>
      </c>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v>2</v>
      </c>
      <c r="GV228" s="31">
        <v>2</v>
      </c>
      <c r="GW228" s="31">
        <v>12</v>
      </c>
      <c r="GX228" s="31">
        <v>0</v>
      </c>
      <c r="GY228" s="31">
        <v>0</v>
      </c>
      <c r="GZ228" s="31">
        <v>0</v>
      </c>
      <c r="HA228" s="31">
        <v>0</v>
      </c>
      <c r="HB228" s="31">
        <v>0</v>
      </c>
      <c r="HC228" s="31">
        <v>0</v>
      </c>
      <c r="HD228" s="31">
        <v>0</v>
      </c>
      <c r="HE228" s="31">
        <v>0</v>
      </c>
      <c r="HF228" s="31"/>
      <c r="HG228" s="31">
        <v>0</v>
      </c>
      <c r="HH228" s="31">
        <v>0</v>
      </c>
      <c r="HI228" s="31">
        <v>0</v>
      </c>
      <c r="HJ228" s="31">
        <v>0</v>
      </c>
      <c r="HK228" s="31">
        <v>0</v>
      </c>
      <c r="HL228" s="31">
        <v>0</v>
      </c>
      <c r="HM228" s="31">
        <v>0</v>
      </c>
      <c r="HN228" s="31">
        <v>0</v>
      </c>
      <c r="HO228" s="31">
        <v>0</v>
      </c>
      <c r="HP228" s="31">
        <v>0</v>
      </c>
      <c r="HQ228" s="31"/>
      <c r="HR228" s="31"/>
      <c r="HS228" s="31"/>
      <c r="HT228" s="31"/>
      <c r="HU228" s="31"/>
      <c r="HV228" s="31"/>
      <c r="HW228" s="31"/>
      <c r="HX228" s="31"/>
      <c r="HY228" s="31"/>
      <c r="HZ228" s="31"/>
      <c r="IA228" s="31"/>
      <c r="IB228" s="31"/>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c r="JC228" s="31"/>
      <c r="JD228" s="31"/>
      <c r="JE228" s="31"/>
      <c r="JF228" s="31"/>
      <c r="JG228" s="31"/>
      <c r="JH228" s="31"/>
      <c r="JI228" s="31"/>
    </row>
    <row r="229" spans="1:269" x14ac:dyDescent="0.25">
      <c r="A229" s="30" t="s">
        <v>855</v>
      </c>
      <c r="B229" s="31">
        <v>1</v>
      </c>
      <c r="C229" s="31">
        <v>1</v>
      </c>
      <c r="D229" s="31">
        <v>170</v>
      </c>
      <c r="E229" s="31">
        <v>3.5</v>
      </c>
      <c r="F229" s="31">
        <v>1</v>
      </c>
      <c r="G229" s="31">
        <v>1</v>
      </c>
      <c r="H229" s="31">
        <v>0</v>
      </c>
      <c r="I229" s="31">
        <v>0</v>
      </c>
      <c r="J229" s="31">
        <v>1</v>
      </c>
      <c r="K229" s="31">
        <v>0</v>
      </c>
      <c r="L229" s="31">
        <v>0</v>
      </c>
      <c r="M229" s="31">
        <v>0</v>
      </c>
      <c r="N229" s="31">
        <v>1</v>
      </c>
      <c r="O229" s="31">
        <v>0</v>
      </c>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v>1</v>
      </c>
      <c r="BR229" s="31">
        <v>1</v>
      </c>
      <c r="BS229" s="31">
        <v>170</v>
      </c>
      <c r="BT229" s="31">
        <v>5.3</v>
      </c>
      <c r="BU229" s="31">
        <v>1</v>
      </c>
      <c r="BV229" s="31">
        <v>1</v>
      </c>
      <c r="BW229" s="31">
        <v>0</v>
      </c>
      <c r="BX229" s="31">
        <v>0</v>
      </c>
      <c r="BY229" s="31">
        <v>1</v>
      </c>
      <c r="BZ229" s="31">
        <v>0</v>
      </c>
      <c r="CA229" s="31">
        <v>0</v>
      </c>
      <c r="CB229" s="31">
        <v>0</v>
      </c>
      <c r="CC229" s="31">
        <v>1</v>
      </c>
      <c r="CD229" s="31">
        <v>0</v>
      </c>
      <c r="CE229" s="31">
        <v>1</v>
      </c>
      <c r="CF229" s="31">
        <v>0</v>
      </c>
      <c r="CG229" s="31">
        <v>0</v>
      </c>
      <c r="CH229" s="31">
        <v>0</v>
      </c>
      <c r="CI229" s="31">
        <v>1</v>
      </c>
      <c r="CJ229" s="31">
        <v>0</v>
      </c>
      <c r="CK229" s="31">
        <v>0</v>
      </c>
      <c r="CL229" s="31">
        <v>0</v>
      </c>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v>1</v>
      </c>
      <c r="EG229" s="31">
        <v>1</v>
      </c>
      <c r="EH229" s="31">
        <v>170</v>
      </c>
      <c r="EI229" s="31">
        <v>5.3</v>
      </c>
      <c r="EJ229" s="31">
        <v>1</v>
      </c>
      <c r="EK229" s="31">
        <v>1</v>
      </c>
      <c r="EL229" s="31">
        <v>0</v>
      </c>
      <c r="EM229" s="31">
        <v>0</v>
      </c>
      <c r="EN229" s="31">
        <v>1</v>
      </c>
      <c r="EO229" s="31">
        <v>0</v>
      </c>
      <c r="EP229" s="31">
        <v>0</v>
      </c>
      <c r="EQ229" s="31">
        <v>0</v>
      </c>
      <c r="ER229" s="31">
        <v>1</v>
      </c>
      <c r="ES229" s="31">
        <v>0</v>
      </c>
      <c r="ET229" s="31">
        <v>1</v>
      </c>
      <c r="EU229" s="31">
        <v>0</v>
      </c>
      <c r="EV229" s="31">
        <v>0</v>
      </c>
      <c r="EW229" s="31">
        <v>0</v>
      </c>
      <c r="EX229" s="31">
        <v>1</v>
      </c>
      <c r="EY229" s="31">
        <v>0</v>
      </c>
      <c r="EZ229" s="31">
        <v>0</v>
      </c>
      <c r="FA229" s="31">
        <v>0</v>
      </c>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v>3</v>
      </c>
      <c r="GV229" s="31">
        <v>3</v>
      </c>
      <c r="GW229" s="31">
        <v>510</v>
      </c>
      <c r="GX229" s="31">
        <v>14.100000000000001</v>
      </c>
      <c r="GY229" s="31">
        <v>3</v>
      </c>
      <c r="GZ229" s="31">
        <v>3</v>
      </c>
      <c r="HA229" s="31">
        <v>0</v>
      </c>
      <c r="HB229" s="31">
        <v>0</v>
      </c>
      <c r="HC229" s="31">
        <v>3</v>
      </c>
      <c r="HD229" s="31">
        <v>0</v>
      </c>
      <c r="HE229" s="31">
        <v>0</v>
      </c>
      <c r="HF229" s="31">
        <v>0</v>
      </c>
      <c r="HG229" s="31">
        <v>3</v>
      </c>
      <c r="HH229" s="31">
        <v>0</v>
      </c>
      <c r="HI229" s="31">
        <v>2</v>
      </c>
      <c r="HJ229" s="31">
        <v>0</v>
      </c>
      <c r="HK229" s="31">
        <v>0</v>
      </c>
      <c r="HL229" s="31">
        <v>0</v>
      </c>
      <c r="HM229" s="31">
        <v>2</v>
      </c>
      <c r="HN229" s="31">
        <v>0</v>
      </c>
      <c r="HO229" s="31">
        <v>0</v>
      </c>
      <c r="HP229" s="31">
        <v>0</v>
      </c>
      <c r="HQ229" s="31"/>
      <c r="HR229" s="31"/>
      <c r="HS229" s="31"/>
      <c r="HT229" s="31"/>
      <c r="HU229" s="31"/>
      <c r="HV229" s="31"/>
      <c r="HW229" s="31"/>
      <c r="HX229" s="31"/>
      <c r="HY229" s="31"/>
      <c r="HZ229" s="31"/>
      <c r="IA229" s="31"/>
      <c r="IB229" s="31"/>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c r="JC229" s="31"/>
      <c r="JD229" s="31"/>
      <c r="JE229" s="31"/>
      <c r="JF229" s="31"/>
      <c r="JG229" s="31"/>
      <c r="JH229" s="31"/>
      <c r="JI229" s="31"/>
    </row>
    <row r="230" spans="1:269" x14ac:dyDescent="0.25">
      <c r="A230" s="30" t="s">
        <v>857</v>
      </c>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v>1</v>
      </c>
      <c r="BR230" s="31">
        <v>1</v>
      </c>
      <c r="BS230" s="31">
        <v>54</v>
      </c>
      <c r="BT230" s="31">
        <v>2.5</v>
      </c>
      <c r="BU230" s="31">
        <v>1</v>
      </c>
      <c r="BV230" s="31">
        <v>1</v>
      </c>
      <c r="BW230" s="31">
        <v>0</v>
      </c>
      <c r="BX230" s="31">
        <v>0</v>
      </c>
      <c r="BY230" s="31">
        <v>0</v>
      </c>
      <c r="BZ230" s="31">
        <v>0</v>
      </c>
      <c r="CA230" s="31">
        <v>0</v>
      </c>
      <c r="CB230" s="31"/>
      <c r="CC230" s="31">
        <v>0</v>
      </c>
      <c r="CD230" s="31">
        <v>0</v>
      </c>
      <c r="CE230" s="31">
        <v>0</v>
      </c>
      <c r="CF230" s="31">
        <v>0</v>
      </c>
      <c r="CG230" s="31">
        <v>0</v>
      </c>
      <c r="CH230" s="31">
        <v>0</v>
      </c>
      <c r="CI230" s="31">
        <v>0</v>
      </c>
      <c r="CJ230" s="31">
        <v>0</v>
      </c>
      <c r="CK230" s="31">
        <v>0</v>
      </c>
      <c r="CL230" s="31">
        <v>0</v>
      </c>
      <c r="CM230" s="31">
        <v>1</v>
      </c>
      <c r="CN230" s="31">
        <v>0</v>
      </c>
      <c r="CO230" s="31">
        <v>0</v>
      </c>
      <c r="CP230" s="31">
        <v>0</v>
      </c>
      <c r="CQ230" s="31">
        <v>0</v>
      </c>
      <c r="CR230" s="31">
        <v>0</v>
      </c>
      <c r="CS230" s="31">
        <v>2</v>
      </c>
      <c r="CT230" s="31">
        <v>3</v>
      </c>
      <c r="CU230" s="31"/>
      <c r="CV230" s="31"/>
      <c r="CW230" s="31"/>
      <c r="CX230" s="31"/>
      <c r="CY230" s="31"/>
      <c r="CZ230" s="31"/>
      <c r="DA230" s="31"/>
      <c r="DB230" s="31"/>
      <c r="DC230" s="31"/>
      <c r="DD230" s="31"/>
      <c r="DE230" s="31"/>
      <c r="DF230" s="31"/>
      <c r="DG230" s="31">
        <v>3</v>
      </c>
      <c r="DH230" s="31"/>
      <c r="DI230" s="31"/>
      <c r="DJ230" s="31">
        <v>3</v>
      </c>
      <c r="DK230" s="31">
        <v>2</v>
      </c>
      <c r="DL230" s="31">
        <v>0</v>
      </c>
      <c r="DM230" s="31">
        <v>0</v>
      </c>
      <c r="DN230" s="31">
        <v>0</v>
      </c>
      <c r="DO230" s="31"/>
      <c r="DP230" s="31"/>
      <c r="DQ230" s="31"/>
      <c r="DR230" s="31"/>
      <c r="DS230" s="31"/>
      <c r="DT230" s="31"/>
      <c r="DU230" s="31"/>
      <c r="DV230" s="31">
        <v>2</v>
      </c>
      <c r="DW230" s="31">
        <v>1</v>
      </c>
      <c r="DX230" s="31"/>
      <c r="DY230" s="31"/>
      <c r="DZ230" s="31">
        <v>2</v>
      </c>
      <c r="EA230" s="31">
        <v>1</v>
      </c>
      <c r="EB230" s="31">
        <v>1</v>
      </c>
      <c r="EC230" s="31">
        <v>1</v>
      </c>
      <c r="ED230" s="31">
        <v>1</v>
      </c>
      <c r="EE230" s="31">
        <v>3</v>
      </c>
      <c r="EF230" s="31">
        <v>1</v>
      </c>
      <c r="EG230" s="31">
        <v>1</v>
      </c>
      <c r="EH230" s="31">
        <v>309</v>
      </c>
      <c r="EI230" s="31">
        <v>2.5</v>
      </c>
      <c r="EJ230" s="31">
        <v>1</v>
      </c>
      <c r="EK230" s="31">
        <v>1</v>
      </c>
      <c r="EL230" s="31">
        <v>0</v>
      </c>
      <c r="EM230" s="31">
        <v>0</v>
      </c>
      <c r="EN230" s="31">
        <v>0</v>
      </c>
      <c r="EO230" s="31">
        <v>0</v>
      </c>
      <c r="EP230" s="31">
        <v>0</v>
      </c>
      <c r="EQ230" s="31"/>
      <c r="ER230" s="31">
        <v>0</v>
      </c>
      <c r="ES230" s="31">
        <v>0</v>
      </c>
      <c r="ET230" s="31">
        <v>0</v>
      </c>
      <c r="EU230" s="31">
        <v>0</v>
      </c>
      <c r="EV230" s="31">
        <v>0</v>
      </c>
      <c r="EW230" s="31">
        <v>0</v>
      </c>
      <c r="EX230" s="31">
        <v>0</v>
      </c>
      <c r="EY230" s="31">
        <v>0</v>
      </c>
      <c r="EZ230" s="31">
        <v>0</v>
      </c>
      <c r="FA230" s="31">
        <v>0</v>
      </c>
      <c r="FB230" s="31">
        <v>1</v>
      </c>
      <c r="FC230" s="31">
        <v>0</v>
      </c>
      <c r="FD230" s="31">
        <v>0</v>
      </c>
      <c r="FE230" s="31">
        <v>0</v>
      </c>
      <c r="FF230" s="31">
        <v>0</v>
      </c>
      <c r="FG230" s="31">
        <v>0</v>
      </c>
      <c r="FH230" s="31">
        <v>3</v>
      </c>
      <c r="FI230" s="31">
        <v>4</v>
      </c>
      <c r="FJ230" s="31"/>
      <c r="FK230" s="31"/>
      <c r="FL230" s="31"/>
      <c r="FM230" s="31"/>
      <c r="FN230" s="31"/>
      <c r="FO230" s="31"/>
      <c r="FP230" s="31"/>
      <c r="FQ230" s="31"/>
      <c r="FR230" s="31"/>
      <c r="FS230" s="31"/>
      <c r="FT230" s="31"/>
      <c r="FU230" s="31"/>
      <c r="FV230" s="31">
        <v>4</v>
      </c>
      <c r="FW230" s="31"/>
      <c r="FX230" s="31"/>
      <c r="FY230" s="31">
        <v>4</v>
      </c>
      <c r="FZ230" s="31">
        <v>3</v>
      </c>
      <c r="GA230" s="31">
        <v>0</v>
      </c>
      <c r="GB230" s="31">
        <v>0</v>
      </c>
      <c r="GC230" s="31">
        <v>1</v>
      </c>
      <c r="GD230" s="31"/>
      <c r="GE230" s="31"/>
      <c r="GF230" s="31"/>
      <c r="GG230" s="31"/>
      <c r="GH230" s="31"/>
      <c r="GI230" s="31"/>
      <c r="GJ230" s="31"/>
      <c r="GK230" s="31">
        <v>2</v>
      </c>
      <c r="GL230" s="31">
        <v>1</v>
      </c>
      <c r="GM230" s="31">
        <v>1</v>
      </c>
      <c r="GN230" s="31">
        <v>1</v>
      </c>
      <c r="GO230" s="31">
        <v>2</v>
      </c>
      <c r="GP230" s="31">
        <v>1</v>
      </c>
      <c r="GQ230" s="31">
        <v>1</v>
      </c>
      <c r="GR230" s="31">
        <v>1</v>
      </c>
      <c r="GS230" s="31">
        <v>2</v>
      </c>
      <c r="GT230" s="31">
        <v>4</v>
      </c>
      <c r="GU230" s="31">
        <v>2</v>
      </c>
      <c r="GV230" s="31">
        <v>2</v>
      </c>
      <c r="GW230" s="31">
        <v>363</v>
      </c>
      <c r="GX230" s="31">
        <v>5</v>
      </c>
      <c r="GY230" s="31">
        <v>2</v>
      </c>
      <c r="GZ230" s="31">
        <v>2</v>
      </c>
      <c r="HA230" s="31">
        <v>0</v>
      </c>
      <c r="HB230" s="31">
        <v>0</v>
      </c>
      <c r="HC230" s="31">
        <v>0</v>
      </c>
      <c r="HD230" s="31">
        <v>0</v>
      </c>
      <c r="HE230" s="31">
        <v>0</v>
      </c>
      <c r="HF230" s="31"/>
      <c r="HG230" s="31">
        <v>0</v>
      </c>
      <c r="HH230" s="31">
        <v>0</v>
      </c>
      <c r="HI230" s="31">
        <v>0</v>
      </c>
      <c r="HJ230" s="31">
        <v>0</v>
      </c>
      <c r="HK230" s="31">
        <v>0</v>
      </c>
      <c r="HL230" s="31">
        <v>0</v>
      </c>
      <c r="HM230" s="31">
        <v>0</v>
      </c>
      <c r="HN230" s="31">
        <v>0</v>
      </c>
      <c r="HO230" s="31">
        <v>0</v>
      </c>
      <c r="HP230" s="31">
        <v>0</v>
      </c>
      <c r="HQ230" s="31">
        <v>2</v>
      </c>
      <c r="HR230" s="31">
        <v>0</v>
      </c>
      <c r="HS230" s="31">
        <v>0</v>
      </c>
      <c r="HT230" s="31">
        <v>0</v>
      </c>
      <c r="HU230" s="31">
        <v>0</v>
      </c>
      <c r="HV230" s="31">
        <v>0</v>
      </c>
      <c r="HW230" s="31">
        <v>5</v>
      </c>
      <c r="HX230" s="31">
        <v>7</v>
      </c>
      <c r="HY230" s="31"/>
      <c r="HZ230" s="31"/>
      <c r="IA230" s="31"/>
      <c r="IB230" s="31"/>
      <c r="IC230" s="31"/>
      <c r="ID230" s="31"/>
      <c r="IE230" s="31"/>
      <c r="IF230" s="31"/>
      <c r="IG230" s="31"/>
      <c r="IH230" s="31"/>
      <c r="II230" s="31"/>
      <c r="IJ230" s="31"/>
      <c r="IK230" s="31">
        <v>7</v>
      </c>
      <c r="IL230" s="31"/>
      <c r="IM230" s="31"/>
      <c r="IN230" s="31">
        <v>7</v>
      </c>
      <c r="IO230" s="31">
        <v>5</v>
      </c>
      <c r="IP230" s="31">
        <v>0</v>
      </c>
      <c r="IQ230" s="31">
        <v>0</v>
      </c>
      <c r="IR230" s="31">
        <v>1</v>
      </c>
      <c r="IS230" s="31"/>
      <c r="IT230" s="31"/>
      <c r="IU230" s="31"/>
      <c r="IV230" s="31"/>
      <c r="IW230" s="31"/>
      <c r="IX230" s="31"/>
      <c r="IY230" s="31"/>
      <c r="IZ230" s="31">
        <v>4</v>
      </c>
      <c r="JA230" s="31">
        <v>2</v>
      </c>
      <c r="JB230" s="31">
        <v>1</v>
      </c>
      <c r="JC230" s="31">
        <v>1</v>
      </c>
      <c r="JD230" s="31">
        <v>4</v>
      </c>
      <c r="JE230" s="31">
        <v>2</v>
      </c>
      <c r="JF230" s="31">
        <v>2</v>
      </c>
      <c r="JG230" s="31">
        <v>2</v>
      </c>
      <c r="JH230" s="31">
        <v>3</v>
      </c>
      <c r="JI230" s="31">
        <v>7</v>
      </c>
    </row>
    <row r="231" spans="1:269" x14ac:dyDescent="0.25">
      <c r="A231" s="30" t="s">
        <v>858</v>
      </c>
      <c r="B231" s="31">
        <v>1</v>
      </c>
      <c r="C231" s="31">
        <v>1</v>
      </c>
      <c r="D231" s="31">
        <v>5</v>
      </c>
      <c r="E231" s="31">
        <v>0</v>
      </c>
      <c r="F231" s="31">
        <v>0</v>
      </c>
      <c r="G231" s="31">
        <v>0</v>
      </c>
      <c r="H231" s="31">
        <v>0</v>
      </c>
      <c r="I231" s="31">
        <v>0</v>
      </c>
      <c r="J231" s="31">
        <v>0</v>
      </c>
      <c r="K231" s="31">
        <v>0</v>
      </c>
      <c r="L231" s="31">
        <v>0</v>
      </c>
      <c r="M231" s="31"/>
      <c r="N231" s="31">
        <v>0</v>
      </c>
      <c r="O231" s="31">
        <v>0</v>
      </c>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v>1</v>
      </c>
      <c r="BR231" s="31">
        <v>1</v>
      </c>
      <c r="BS231" s="31">
        <v>5</v>
      </c>
      <c r="BT231" s="31">
        <v>0</v>
      </c>
      <c r="BU231" s="31">
        <v>0</v>
      </c>
      <c r="BV231" s="31">
        <v>0</v>
      </c>
      <c r="BW231" s="31">
        <v>0</v>
      </c>
      <c r="BX231" s="31">
        <v>0</v>
      </c>
      <c r="BY231" s="31">
        <v>0</v>
      </c>
      <c r="BZ231" s="31">
        <v>0</v>
      </c>
      <c r="CA231" s="31">
        <v>0</v>
      </c>
      <c r="CB231" s="31"/>
      <c r="CC231" s="31">
        <v>0</v>
      </c>
      <c r="CD231" s="31">
        <v>0</v>
      </c>
      <c r="CE231" s="31">
        <v>0</v>
      </c>
      <c r="CF231" s="31">
        <v>0</v>
      </c>
      <c r="CG231" s="31">
        <v>0</v>
      </c>
      <c r="CH231" s="31">
        <v>0</v>
      </c>
      <c r="CI231" s="31">
        <v>0</v>
      </c>
      <c r="CJ231" s="31">
        <v>0</v>
      </c>
      <c r="CK231" s="31">
        <v>0</v>
      </c>
      <c r="CL231" s="31">
        <v>0</v>
      </c>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v>1</v>
      </c>
      <c r="EG231" s="31">
        <v>1</v>
      </c>
      <c r="EH231" s="31">
        <v>5</v>
      </c>
      <c r="EI231" s="31">
        <v>0</v>
      </c>
      <c r="EJ231" s="31">
        <v>0</v>
      </c>
      <c r="EK231" s="31">
        <v>0</v>
      </c>
      <c r="EL231" s="31">
        <v>0</v>
      </c>
      <c r="EM231" s="31">
        <v>0</v>
      </c>
      <c r="EN231" s="31">
        <v>0</v>
      </c>
      <c r="EO231" s="31">
        <v>0</v>
      </c>
      <c r="EP231" s="31">
        <v>0</v>
      </c>
      <c r="EQ231" s="31"/>
      <c r="ER231" s="31">
        <v>0</v>
      </c>
      <c r="ES231" s="31">
        <v>0</v>
      </c>
      <c r="ET231" s="31">
        <v>0</v>
      </c>
      <c r="EU231" s="31">
        <v>0</v>
      </c>
      <c r="EV231" s="31">
        <v>0</v>
      </c>
      <c r="EW231" s="31">
        <v>0</v>
      </c>
      <c r="EX231" s="31">
        <v>0</v>
      </c>
      <c r="EY231" s="31">
        <v>0</v>
      </c>
      <c r="EZ231" s="31">
        <v>0</v>
      </c>
      <c r="FA231" s="31">
        <v>0</v>
      </c>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v>3</v>
      </c>
      <c r="GV231" s="31">
        <v>3</v>
      </c>
      <c r="GW231" s="31">
        <v>15</v>
      </c>
      <c r="GX231" s="31">
        <v>0</v>
      </c>
      <c r="GY231" s="31">
        <v>0</v>
      </c>
      <c r="GZ231" s="31">
        <v>0</v>
      </c>
      <c r="HA231" s="31">
        <v>0</v>
      </c>
      <c r="HB231" s="31">
        <v>0</v>
      </c>
      <c r="HC231" s="31">
        <v>0</v>
      </c>
      <c r="HD231" s="31">
        <v>0</v>
      </c>
      <c r="HE231" s="31">
        <v>0</v>
      </c>
      <c r="HF231" s="31"/>
      <c r="HG231" s="31">
        <v>0</v>
      </c>
      <c r="HH231" s="31">
        <v>0</v>
      </c>
      <c r="HI231" s="31">
        <v>0</v>
      </c>
      <c r="HJ231" s="31">
        <v>0</v>
      </c>
      <c r="HK231" s="31">
        <v>0</v>
      </c>
      <c r="HL231" s="31">
        <v>0</v>
      </c>
      <c r="HM231" s="31">
        <v>0</v>
      </c>
      <c r="HN231" s="31">
        <v>0</v>
      </c>
      <c r="HO231" s="31">
        <v>0</v>
      </c>
      <c r="HP231" s="31">
        <v>0</v>
      </c>
      <c r="HQ231" s="31"/>
      <c r="HR231" s="31"/>
      <c r="HS231" s="31"/>
      <c r="HT231" s="31"/>
      <c r="HU231" s="31"/>
      <c r="HV231" s="31"/>
      <c r="HW231" s="31"/>
      <c r="HX231" s="31"/>
      <c r="HY231" s="31"/>
      <c r="HZ231" s="31"/>
      <c r="IA231" s="31"/>
      <c r="IB231" s="31"/>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c r="JC231" s="31"/>
      <c r="JD231" s="31"/>
      <c r="JE231" s="31"/>
      <c r="JF231" s="31"/>
      <c r="JG231" s="31"/>
      <c r="JH231" s="31"/>
      <c r="JI231" s="31"/>
    </row>
    <row r="232" spans="1:269" x14ac:dyDescent="0.25">
      <c r="A232" s="30" t="s">
        <v>859</v>
      </c>
      <c r="B232" s="31">
        <v>1</v>
      </c>
      <c r="C232" s="31">
        <v>1</v>
      </c>
      <c r="D232" s="31">
        <v>16</v>
      </c>
      <c r="E232" s="31">
        <v>0</v>
      </c>
      <c r="F232" s="31">
        <v>0</v>
      </c>
      <c r="G232" s="31">
        <v>0</v>
      </c>
      <c r="H232" s="31">
        <v>0</v>
      </c>
      <c r="I232" s="31">
        <v>0</v>
      </c>
      <c r="J232" s="31">
        <v>0</v>
      </c>
      <c r="K232" s="31">
        <v>0</v>
      </c>
      <c r="L232" s="31">
        <v>0</v>
      </c>
      <c r="M232" s="31"/>
      <c r="N232" s="31">
        <v>0</v>
      </c>
      <c r="O232" s="31">
        <v>0</v>
      </c>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v>1</v>
      </c>
      <c r="BR232" s="31">
        <v>1</v>
      </c>
      <c r="BS232" s="31">
        <v>16</v>
      </c>
      <c r="BT232" s="31">
        <v>0</v>
      </c>
      <c r="BU232" s="31">
        <v>0</v>
      </c>
      <c r="BV232" s="31">
        <v>0</v>
      </c>
      <c r="BW232" s="31">
        <v>0</v>
      </c>
      <c r="BX232" s="31">
        <v>0</v>
      </c>
      <c r="BY232" s="31">
        <v>0</v>
      </c>
      <c r="BZ232" s="31">
        <v>0</v>
      </c>
      <c r="CA232" s="31">
        <v>0</v>
      </c>
      <c r="CB232" s="31"/>
      <c r="CC232" s="31">
        <v>0</v>
      </c>
      <c r="CD232" s="31">
        <v>0</v>
      </c>
      <c r="CE232" s="31">
        <v>0</v>
      </c>
      <c r="CF232" s="31">
        <v>0</v>
      </c>
      <c r="CG232" s="31">
        <v>0</v>
      </c>
      <c r="CH232" s="31">
        <v>0</v>
      </c>
      <c r="CI232" s="31">
        <v>0</v>
      </c>
      <c r="CJ232" s="31">
        <v>0</v>
      </c>
      <c r="CK232" s="31">
        <v>0</v>
      </c>
      <c r="CL232" s="31">
        <v>0</v>
      </c>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v>1</v>
      </c>
      <c r="EG232" s="31">
        <v>1</v>
      </c>
      <c r="EH232" s="31">
        <v>16</v>
      </c>
      <c r="EI232" s="31">
        <v>0</v>
      </c>
      <c r="EJ232" s="31">
        <v>0</v>
      </c>
      <c r="EK232" s="31">
        <v>0</v>
      </c>
      <c r="EL232" s="31">
        <v>0</v>
      </c>
      <c r="EM232" s="31">
        <v>0</v>
      </c>
      <c r="EN232" s="31">
        <v>0</v>
      </c>
      <c r="EO232" s="31">
        <v>0</v>
      </c>
      <c r="EP232" s="31">
        <v>0</v>
      </c>
      <c r="EQ232" s="31"/>
      <c r="ER232" s="31">
        <v>0</v>
      </c>
      <c r="ES232" s="31">
        <v>0</v>
      </c>
      <c r="ET232" s="31">
        <v>0</v>
      </c>
      <c r="EU232" s="31">
        <v>0</v>
      </c>
      <c r="EV232" s="31">
        <v>0</v>
      </c>
      <c r="EW232" s="31">
        <v>0</v>
      </c>
      <c r="EX232" s="31">
        <v>0</v>
      </c>
      <c r="EY232" s="31">
        <v>0</v>
      </c>
      <c r="EZ232" s="31">
        <v>0</v>
      </c>
      <c r="FA232" s="31">
        <v>0</v>
      </c>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v>3</v>
      </c>
      <c r="GV232" s="31">
        <v>3</v>
      </c>
      <c r="GW232" s="31">
        <v>48</v>
      </c>
      <c r="GX232" s="31">
        <v>0</v>
      </c>
      <c r="GY232" s="31">
        <v>0</v>
      </c>
      <c r="GZ232" s="31">
        <v>0</v>
      </c>
      <c r="HA232" s="31">
        <v>0</v>
      </c>
      <c r="HB232" s="31">
        <v>0</v>
      </c>
      <c r="HC232" s="31">
        <v>0</v>
      </c>
      <c r="HD232" s="31">
        <v>0</v>
      </c>
      <c r="HE232" s="31">
        <v>0</v>
      </c>
      <c r="HF232" s="31"/>
      <c r="HG232" s="31">
        <v>0</v>
      </c>
      <c r="HH232" s="31">
        <v>0</v>
      </c>
      <c r="HI232" s="31">
        <v>0</v>
      </c>
      <c r="HJ232" s="31">
        <v>0</v>
      </c>
      <c r="HK232" s="31">
        <v>0</v>
      </c>
      <c r="HL232" s="31">
        <v>0</v>
      </c>
      <c r="HM232" s="31">
        <v>0</v>
      </c>
      <c r="HN232" s="31">
        <v>0</v>
      </c>
      <c r="HO232" s="31">
        <v>0</v>
      </c>
      <c r="HP232" s="31">
        <v>0</v>
      </c>
      <c r="HQ232" s="31"/>
      <c r="HR232" s="31"/>
      <c r="HS232" s="31"/>
      <c r="HT232" s="31"/>
      <c r="HU232" s="31"/>
      <c r="HV232" s="31"/>
      <c r="HW232" s="31"/>
      <c r="HX232" s="31"/>
      <c r="HY232" s="31"/>
      <c r="HZ232" s="31"/>
      <c r="IA232" s="31"/>
      <c r="IB232" s="31"/>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c r="JC232" s="31"/>
      <c r="JD232" s="31"/>
      <c r="JE232" s="31"/>
      <c r="JF232" s="31"/>
      <c r="JG232" s="31"/>
      <c r="JH232" s="31"/>
      <c r="JI232" s="31"/>
    </row>
    <row r="233" spans="1:269" x14ac:dyDescent="0.25">
      <c r="A233" s="30" t="s">
        <v>860</v>
      </c>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v>0</v>
      </c>
      <c r="BS233" s="31">
        <v>36</v>
      </c>
      <c r="BT233" s="31">
        <v>16.8</v>
      </c>
      <c r="BU233" s="31">
        <v>1</v>
      </c>
      <c r="BV233" s="31">
        <v>1</v>
      </c>
      <c r="BW233" s="31">
        <v>1</v>
      </c>
      <c r="BX233" s="31">
        <v>1</v>
      </c>
      <c r="BY233" s="31">
        <v>1</v>
      </c>
      <c r="BZ233" s="31">
        <v>0</v>
      </c>
      <c r="CA233" s="31">
        <v>1</v>
      </c>
      <c r="CB233" s="31"/>
      <c r="CC233" s="31">
        <v>1</v>
      </c>
      <c r="CD233" s="31">
        <v>1</v>
      </c>
      <c r="CE233" s="31">
        <v>1</v>
      </c>
      <c r="CF233" s="31">
        <v>1</v>
      </c>
      <c r="CG233" s="31">
        <v>1</v>
      </c>
      <c r="CH233" s="31">
        <v>0</v>
      </c>
      <c r="CI233" s="31">
        <v>1</v>
      </c>
      <c r="CJ233" s="31">
        <v>0</v>
      </c>
      <c r="CK233" s="31">
        <v>0</v>
      </c>
      <c r="CL233" s="31">
        <v>1</v>
      </c>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v>1</v>
      </c>
      <c r="EH233" s="31">
        <v>36</v>
      </c>
      <c r="EI233" s="31">
        <v>16.8</v>
      </c>
      <c r="EJ233" s="31">
        <v>1</v>
      </c>
      <c r="EK233" s="31">
        <v>1</v>
      </c>
      <c r="EL233" s="31">
        <v>1</v>
      </c>
      <c r="EM233" s="31">
        <v>1</v>
      </c>
      <c r="EN233" s="31">
        <v>1</v>
      </c>
      <c r="EO233" s="31">
        <v>0</v>
      </c>
      <c r="EP233" s="31">
        <v>1</v>
      </c>
      <c r="EQ233" s="31"/>
      <c r="ER233" s="31">
        <v>1</v>
      </c>
      <c r="ES233" s="31">
        <v>1</v>
      </c>
      <c r="ET233" s="31">
        <v>1</v>
      </c>
      <c r="EU233" s="31">
        <v>1</v>
      </c>
      <c r="EV233" s="31">
        <v>1</v>
      </c>
      <c r="EW233" s="31">
        <v>0</v>
      </c>
      <c r="EX233" s="31">
        <v>1</v>
      </c>
      <c r="EY233" s="31">
        <v>0</v>
      </c>
      <c r="EZ233" s="31">
        <v>0</v>
      </c>
      <c r="FA233" s="31">
        <v>1</v>
      </c>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v>1</v>
      </c>
      <c r="GW233" s="31">
        <v>72</v>
      </c>
      <c r="GX233" s="31">
        <v>33.6</v>
      </c>
      <c r="GY233" s="31">
        <v>2</v>
      </c>
      <c r="GZ233" s="31">
        <v>2</v>
      </c>
      <c r="HA233" s="31">
        <v>2</v>
      </c>
      <c r="HB233" s="31">
        <v>2</v>
      </c>
      <c r="HC233" s="31">
        <v>2</v>
      </c>
      <c r="HD233" s="31">
        <v>0</v>
      </c>
      <c r="HE233" s="31">
        <v>2</v>
      </c>
      <c r="HF233" s="31"/>
      <c r="HG233" s="31">
        <v>2</v>
      </c>
      <c r="HH233" s="31">
        <v>2</v>
      </c>
      <c r="HI233" s="31">
        <v>2</v>
      </c>
      <c r="HJ233" s="31">
        <v>2</v>
      </c>
      <c r="HK233" s="31">
        <v>2</v>
      </c>
      <c r="HL233" s="31">
        <v>0</v>
      </c>
      <c r="HM233" s="31">
        <v>2</v>
      </c>
      <c r="HN233" s="31">
        <v>0</v>
      </c>
      <c r="HO233" s="31">
        <v>0</v>
      </c>
      <c r="HP233" s="31">
        <v>2</v>
      </c>
      <c r="HQ233" s="31"/>
      <c r="HR233" s="31"/>
      <c r="HS233" s="31"/>
      <c r="HT233" s="31"/>
      <c r="HU233" s="31"/>
      <c r="HV233" s="31"/>
      <c r="HW233" s="31"/>
      <c r="HX233" s="31"/>
      <c r="HY233" s="31"/>
      <c r="HZ233" s="31"/>
      <c r="IA233" s="31"/>
      <c r="IB233" s="31"/>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c r="JC233" s="31"/>
      <c r="JD233" s="31"/>
      <c r="JE233" s="31"/>
      <c r="JF233" s="31"/>
      <c r="JG233" s="31"/>
      <c r="JH233" s="31"/>
      <c r="JI233" s="31"/>
    </row>
    <row r="234" spans="1:269" x14ac:dyDescent="0.25">
      <c r="A234" s="30" t="s">
        <v>861</v>
      </c>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v>0</v>
      </c>
      <c r="BS234" s="31">
        <v>60</v>
      </c>
      <c r="BT234" s="31">
        <v>2.2000000000000002</v>
      </c>
      <c r="BU234" s="31">
        <v>0</v>
      </c>
      <c r="BV234" s="31">
        <v>0</v>
      </c>
      <c r="BW234" s="31">
        <v>1</v>
      </c>
      <c r="BX234" s="31">
        <v>0</v>
      </c>
      <c r="BY234" s="31">
        <v>0</v>
      </c>
      <c r="BZ234" s="31">
        <v>0</v>
      </c>
      <c r="CA234" s="31">
        <v>0</v>
      </c>
      <c r="CB234" s="31"/>
      <c r="CC234" s="31">
        <v>0</v>
      </c>
      <c r="CD234" s="31">
        <v>0</v>
      </c>
      <c r="CE234" s="31">
        <v>0</v>
      </c>
      <c r="CF234" s="31">
        <v>0</v>
      </c>
      <c r="CG234" s="31">
        <v>0</v>
      </c>
      <c r="CH234" s="31">
        <v>0</v>
      </c>
      <c r="CI234" s="31">
        <v>0</v>
      </c>
      <c r="CJ234" s="31">
        <v>0</v>
      </c>
      <c r="CK234" s="31">
        <v>0</v>
      </c>
      <c r="CL234" s="31">
        <v>0</v>
      </c>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v>0</v>
      </c>
      <c r="EH234" s="31">
        <v>60</v>
      </c>
      <c r="EI234" s="31">
        <v>2.2000000000000002</v>
      </c>
      <c r="EJ234" s="31">
        <v>0</v>
      </c>
      <c r="EK234" s="31">
        <v>0</v>
      </c>
      <c r="EL234" s="31">
        <v>1</v>
      </c>
      <c r="EM234" s="31">
        <v>0</v>
      </c>
      <c r="EN234" s="31">
        <v>0</v>
      </c>
      <c r="EO234" s="31">
        <v>0</v>
      </c>
      <c r="EP234" s="31">
        <v>0</v>
      </c>
      <c r="EQ234" s="31"/>
      <c r="ER234" s="31">
        <v>0</v>
      </c>
      <c r="ES234" s="31">
        <v>0</v>
      </c>
      <c r="ET234" s="31">
        <v>0</v>
      </c>
      <c r="EU234" s="31">
        <v>0</v>
      </c>
      <c r="EV234" s="31">
        <v>0</v>
      </c>
      <c r="EW234" s="31">
        <v>0</v>
      </c>
      <c r="EX234" s="31">
        <v>0</v>
      </c>
      <c r="EY234" s="31">
        <v>0</v>
      </c>
      <c r="EZ234" s="31">
        <v>0</v>
      </c>
      <c r="FA234" s="31">
        <v>0</v>
      </c>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v>0</v>
      </c>
      <c r="GW234" s="31">
        <v>120</v>
      </c>
      <c r="GX234" s="31">
        <v>4.4000000000000004</v>
      </c>
      <c r="GY234" s="31">
        <v>0</v>
      </c>
      <c r="GZ234" s="31">
        <v>0</v>
      </c>
      <c r="HA234" s="31">
        <v>2</v>
      </c>
      <c r="HB234" s="31">
        <v>0</v>
      </c>
      <c r="HC234" s="31">
        <v>0</v>
      </c>
      <c r="HD234" s="31">
        <v>0</v>
      </c>
      <c r="HE234" s="31">
        <v>0</v>
      </c>
      <c r="HF234" s="31"/>
      <c r="HG234" s="31">
        <v>0</v>
      </c>
      <c r="HH234" s="31">
        <v>0</v>
      </c>
      <c r="HI234" s="31">
        <v>0</v>
      </c>
      <c r="HJ234" s="31">
        <v>0</v>
      </c>
      <c r="HK234" s="31">
        <v>0</v>
      </c>
      <c r="HL234" s="31">
        <v>0</v>
      </c>
      <c r="HM234" s="31">
        <v>0</v>
      </c>
      <c r="HN234" s="31">
        <v>0</v>
      </c>
      <c r="HO234" s="31">
        <v>0</v>
      </c>
      <c r="HP234" s="31">
        <v>0</v>
      </c>
      <c r="HQ234" s="31"/>
      <c r="HR234" s="31"/>
      <c r="HS234" s="31"/>
      <c r="HT234" s="31"/>
      <c r="HU234" s="31"/>
      <c r="HV234" s="31"/>
      <c r="HW234" s="31"/>
      <c r="HX234" s="31"/>
      <c r="HY234" s="31"/>
      <c r="HZ234" s="31"/>
      <c r="IA234" s="31"/>
      <c r="IB234" s="31"/>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c r="JC234" s="31"/>
      <c r="JD234" s="31"/>
      <c r="JE234" s="31"/>
      <c r="JF234" s="31"/>
      <c r="JG234" s="31"/>
      <c r="JH234" s="31"/>
      <c r="JI234" s="31"/>
    </row>
    <row r="235" spans="1:269" x14ac:dyDescent="0.25">
      <c r="A235" s="30" t="s">
        <v>862</v>
      </c>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v>1</v>
      </c>
      <c r="BR235" s="31">
        <v>1</v>
      </c>
      <c r="BS235" s="31">
        <v>400</v>
      </c>
      <c r="BT235" s="31">
        <v>2</v>
      </c>
      <c r="BU235" s="31">
        <v>1</v>
      </c>
      <c r="BV235" s="31">
        <v>0</v>
      </c>
      <c r="BW235" s="31">
        <v>0</v>
      </c>
      <c r="BX235" s="31">
        <v>0</v>
      </c>
      <c r="BY235" s="31">
        <v>1</v>
      </c>
      <c r="BZ235" s="31">
        <v>0</v>
      </c>
      <c r="CA235" s="31">
        <v>0</v>
      </c>
      <c r="CB235" s="31"/>
      <c r="CC235" s="31">
        <v>0</v>
      </c>
      <c r="CD235" s="31">
        <v>0</v>
      </c>
      <c r="CE235" s="31">
        <v>0</v>
      </c>
      <c r="CF235" s="31">
        <v>0</v>
      </c>
      <c r="CG235" s="31">
        <v>0</v>
      </c>
      <c r="CH235" s="31">
        <v>0</v>
      </c>
      <c r="CI235" s="31">
        <v>0</v>
      </c>
      <c r="CJ235" s="31">
        <v>0</v>
      </c>
      <c r="CK235" s="31">
        <v>0</v>
      </c>
      <c r="CL235" s="31">
        <v>0</v>
      </c>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v>1</v>
      </c>
      <c r="EG235" s="31">
        <v>1</v>
      </c>
      <c r="EH235" s="31">
        <v>400</v>
      </c>
      <c r="EI235" s="31">
        <v>2</v>
      </c>
      <c r="EJ235" s="31">
        <v>1</v>
      </c>
      <c r="EK235" s="31">
        <v>0</v>
      </c>
      <c r="EL235" s="31">
        <v>0</v>
      </c>
      <c r="EM235" s="31">
        <v>0</v>
      </c>
      <c r="EN235" s="31">
        <v>1</v>
      </c>
      <c r="EO235" s="31">
        <v>0</v>
      </c>
      <c r="EP235" s="31">
        <v>0</v>
      </c>
      <c r="EQ235" s="31"/>
      <c r="ER235" s="31">
        <v>0</v>
      </c>
      <c r="ES235" s="31">
        <v>0</v>
      </c>
      <c r="ET235" s="31">
        <v>0</v>
      </c>
      <c r="EU235" s="31">
        <v>0</v>
      </c>
      <c r="EV235" s="31">
        <v>0</v>
      </c>
      <c r="EW235" s="31">
        <v>0</v>
      </c>
      <c r="EX235" s="31">
        <v>0</v>
      </c>
      <c r="EY235" s="31">
        <v>0</v>
      </c>
      <c r="EZ235" s="31">
        <v>0</v>
      </c>
      <c r="FA235" s="31">
        <v>0</v>
      </c>
      <c r="FB235" s="31">
        <v>2</v>
      </c>
      <c r="FC235" s="31">
        <v>1</v>
      </c>
      <c r="FD235" s="31">
        <v>0</v>
      </c>
      <c r="FE235" s="31">
        <v>1</v>
      </c>
      <c r="FF235" s="31">
        <v>1</v>
      </c>
      <c r="FG235" s="31">
        <v>0</v>
      </c>
      <c r="FH235" s="31">
        <v>1</v>
      </c>
      <c r="FI235" s="31">
        <v>3</v>
      </c>
      <c r="FJ235" s="31"/>
      <c r="FK235" s="31"/>
      <c r="FL235" s="31"/>
      <c r="FM235" s="31"/>
      <c r="FN235" s="31"/>
      <c r="FO235" s="31"/>
      <c r="FP235" s="31"/>
      <c r="FQ235" s="31"/>
      <c r="FR235" s="31"/>
      <c r="FS235" s="31"/>
      <c r="FT235" s="31"/>
      <c r="FU235" s="31"/>
      <c r="FV235" s="31">
        <v>2</v>
      </c>
      <c r="FW235" s="31">
        <v>1</v>
      </c>
      <c r="FX235" s="31"/>
      <c r="FY235" s="31">
        <v>3</v>
      </c>
      <c r="FZ235" s="31">
        <v>2</v>
      </c>
      <c r="GA235" s="31">
        <v>0</v>
      </c>
      <c r="GB235" s="31">
        <v>0</v>
      </c>
      <c r="GC235" s="31">
        <v>3</v>
      </c>
      <c r="GD235" s="31"/>
      <c r="GE235" s="31"/>
      <c r="GF235" s="31"/>
      <c r="GG235" s="31"/>
      <c r="GH235" s="31"/>
      <c r="GI235" s="31"/>
      <c r="GJ235" s="31"/>
      <c r="GK235" s="31">
        <v>2</v>
      </c>
      <c r="GL235" s="31">
        <v>1</v>
      </c>
      <c r="GM235" s="31"/>
      <c r="GN235" s="31">
        <v>1</v>
      </c>
      <c r="GO235" s="31">
        <v>2</v>
      </c>
      <c r="GP235" s="31"/>
      <c r="GQ235" s="31"/>
      <c r="GR235" s="31"/>
      <c r="GS235" s="31">
        <v>3</v>
      </c>
      <c r="GT235" s="31">
        <v>3</v>
      </c>
      <c r="GU235" s="31">
        <v>2</v>
      </c>
      <c r="GV235" s="31">
        <v>2</v>
      </c>
      <c r="GW235" s="31">
        <v>800</v>
      </c>
      <c r="GX235" s="31">
        <v>4</v>
      </c>
      <c r="GY235" s="31">
        <v>2</v>
      </c>
      <c r="GZ235" s="31">
        <v>0</v>
      </c>
      <c r="HA235" s="31">
        <v>0</v>
      </c>
      <c r="HB235" s="31">
        <v>0</v>
      </c>
      <c r="HC235" s="31">
        <v>2</v>
      </c>
      <c r="HD235" s="31">
        <v>0</v>
      </c>
      <c r="HE235" s="31">
        <v>0</v>
      </c>
      <c r="HF235" s="31"/>
      <c r="HG235" s="31">
        <v>0</v>
      </c>
      <c r="HH235" s="31">
        <v>0</v>
      </c>
      <c r="HI235" s="31">
        <v>0</v>
      </c>
      <c r="HJ235" s="31">
        <v>0</v>
      </c>
      <c r="HK235" s="31">
        <v>0</v>
      </c>
      <c r="HL235" s="31">
        <v>0</v>
      </c>
      <c r="HM235" s="31">
        <v>0</v>
      </c>
      <c r="HN235" s="31">
        <v>0</v>
      </c>
      <c r="HO235" s="31">
        <v>0</v>
      </c>
      <c r="HP235" s="31">
        <v>0</v>
      </c>
      <c r="HQ235" s="31">
        <v>2</v>
      </c>
      <c r="HR235" s="31">
        <v>1</v>
      </c>
      <c r="HS235" s="31">
        <v>0</v>
      </c>
      <c r="HT235" s="31">
        <v>1</v>
      </c>
      <c r="HU235" s="31">
        <v>1</v>
      </c>
      <c r="HV235" s="31">
        <v>0</v>
      </c>
      <c r="HW235" s="31">
        <v>1</v>
      </c>
      <c r="HX235" s="31">
        <v>3</v>
      </c>
      <c r="HY235" s="31"/>
      <c r="HZ235" s="31"/>
      <c r="IA235" s="31"/>
      <c r="IB235" s="31"/>
      <c r="IC235" s="31"/>
      <c r="ID235" s="31"/>
      <c r="IE235" s="31"/>
      <c r="IF235" s="31"/>
      <c r="IG235" s="31"/>
      <c r="IH235" s="31"/>
      <c r="II235" s="31"/>
      <c r="IJ235" s="31"/>
      <c r="IK235" s="31">
        <v>2</v>
      </c>
      <c r="IL235" s="31">
        <v>1</v>
      </c>
      <c r="IM235" s="31"/>
      <c r="IN235" s="31">
        <v>3</v>
      </c>
      <c r="IO235" s="31">
        <v>2</v>
      </c>
      <c r="IP235" s="31">
        <v>0</v>
      </c>
      <c r="IQ235" s="31">
        <v>0</v>
      </c>
      <c r="IR235" s="31">
        <v>3</v>
      </c>
      <c r="IS235" s="31"/>
      <c r="IT235" s="31"/>
      <c r="IU235" s="31"/>
      <c r="IV235" s="31"/>
      <c r="IW235" s="31"/>
      <c r="IX235" s="31"/>
      <c r="IY235" s="31"/>
      <c r="IZ235" s="31">
        <v>2</v>
      </c>
      <c r="JA235" s="31">
        <v>1</v>
      </c>
      <c r="JB235" s="31"/>
      <c r="JC235" s="31">
        <v>1</v>
      </c>
      <c r="JD235" s="31">
        <v>2</v>
      </c>
      <c r="JE235" s="31"/>
      <c r="JF235" s="31"/>
      <c r="JG235" s="31"/>
      <c r="JH235" s="31">
        <v>3</v>
      </c>
      <c r="JI235" s="31">
        <v>3</v>
      </c>
    </row>
    <row r="236" spans="1:269" x14ac:dyDescent="0.25">
      <c r="A236" s="30" t="s">
        <v>863</v>
      </c>
      <c r="B236" s="31">
        <v>1</v>
      </c>
      <c r="C236" s="31">
        <v>1</v>
      </c>
      <c r="D236" s="31">
        <v>58</v>
      </c>
      <c r="E236" s="31">
        <v>3.8</v>
      </c>
      <c r="F236" s="31">
        <v>0</v>
      </c>
      <c r="G236" s="31">
        <v>0</v>
      </c>
      <c r="H236" s="31">
        <v>0</v>
      </c>
      <c r="I236" s="31">
        <v>1</v>
      </c>
      <c r="J236" s="31">
        <v>1</v>
      </c>
      <c r="K236" s="31">
        <v>0</v>
      </c>
      <c r="L236" s="31">
        <v>0</v>
      </c>
      <c r="M236" s="31"/>
      <c r="N236" s="31">
        <v>0</v>
      </c>
      <c r="O236" s="31">
        <v>0</v>
      </c>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v>1</v>
      </c>
      <c r="BR236" s="31">
        <v>1</v>
      </c>
      <c r="BS236" s="31">
        <v>58</v>
      </c>
      <c r="BT236" s="31">
        <v>5</v>
      </c>
      <c r="BU236" s="31">
        <v>1</v>
      </c>
      <c r="BV236" s="31">
        <v>0</v>
      </c>
      <c r="BW236" s="31">
        <v>0</v>
      </c>
      <c r="BX236" s="31">
        <v>0</v>
      </c>
      <c r="BY236" s="31">
        <v>1</v>
      </c>
      <c r="BZ236" s="31">
        <v>0</v>
      </c>
      <c r="CA236" s="31">
        <v>0</v>
      </c>
      <c r="CB236" s="31"/>
      <c r="CC236" s="31">
        <v>1</v>
      </c>
      <c r="CD236" s="31">
        <v>1</v>
      </c>
      <c r="CE236" s="31">
        <v>0</v>
      </c>
      <c r="CF236" s="31">
        <v>0</v>
      </c>
      <c r="CG236" s="31">
        <v>1</v>
      </c>
      <c r="CH236" s="31">
        <v>0</v>
      </c>
      <c r="CI236" s="31">
        <v>0</v>
      </c>
      <c r="CJ236" s="31">
        <v>0</v>
      </c>
      <c r="CK236" s="31">
        <v>0</v>
      </c>
      <c r="CL236" s="31">
        <v>0</v>
      </c>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v>1</v>
      </c>
      <c r="EG236" s="31">
        <v>1</v>
      </c>
      <c r="EH236" s="31">
        <v>58</v>
      </c>
      <c r="EI236" s="31">
        <v>5</v>
      </c>
      <c r="EJ236" s="31">
        <v>1</v>
      </c>
      <c r="EK236" s="31">
        <v>0</v>
      </c>
      <c r="EL236" s="31">
        <v>0</v>
      </c>
      <c r="EM236" s="31">
        <v>0</v>
      </c>
      <c r="EN236" s="31">
        <v>1</v>
      </c>
      <c r="EO236" s="31">
        <v>0</v>
      </c>
      <c r="EP236" s="31">
        <v>0</v>
      </c>
      <c r="EQ236" s="31"/>
      <c r="ER236" s="31">
        <v>1</v>
      </c>
      <c r="ES236" s="31">
        <v>1</v>
      </c>
      <c r="ET236" s="31">
        <v>0</v>
      </c>
      <c r="EU236" s="31">
        <v>0</v>
      </c>
      <c r="EV236" s="31">
        <v>1</v>
      </c>
      <c r="EW236" s="31">
        <v>0</v>
      </c>
      <c r="EX236" s="31">
        <v>0</v>
      </c>
      <c r="EY236" s="31">
        <v>0</v>
      </c>
      <c r="EZ236" s="31">
        <v>0</v>
      </c>
      <c r="FA236" s="31">
        <v>0</v>
      </c>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v>3</v>
      </c>
      <c r="GV236" s="31">
        <v>3</v>
      </c>
      <c r="GW236" s="31">
        <v>174</v>
      </c>
      <c r="GX236" s="31">
        <v>13.8</v>
      </c>
      <c r="GY236" s="31">
        <v>2</v>
      </c>
      <c r="GZ236" s="31">
        <v>0</v>
      </c>
      <c r="HA236" s="31">
        <v>0</v>
      </c>
      <c r="HB236" s="31">
        <v>1</v>
      </c>
      <c r="HC236" s="31">
        <v>3</v>
      </c>
      <c r="HD236" s="31">
        <v>0</v>
      </c>
      <c r="HE236" s="31">
        <v>0</v>
      </c>
      <c r="HF236" s="31"/>
      <c r="HG236" s="31">
        <v>2</v>
      </c>
      <c r="HH236" s="31">
        <v>2</v>
      </c>
      <c r="HI236" s="31">
        <v>0</v>
      </c>
      <c r="HJ236" s="31">
        <v>0</v>
      </c>
      <c r="HK236" s="31">
        <v>2</v>
      </c>
      <c r="HL236" s="31">
        <v>0</v>
      </c>
      <c r="HM236" s="31">
        <v>0</v>
      </c>
      <c r="HN236" s="31">
        <v>0</v>
      </c>
      <c r="HO236" s="31">
        <v>0</v>
      </c>
      <c r="HP236" s="31">
        <v>0</v>
      </c>
      <c r="HQ236" s="31"/>
      <c r="HR236" s="31"/>
      <c r="HS236" s="31"/>
      <c r="HT236" s="31"/>
      <c r="HU236" s="31"/>
      <c r="HV236" s="31"/>
      <c r="HW236" s="31"/>
      <c r="HX236" s="31"/>
      <c r="HY236" s="31"/>
      <c r="HZ236" s="31"/>
      <c r="IA236" s="31"/>
      <c r="IB236" s="31"/>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c r="JC236" s="31"/>
      <c r="JD236" s="31"/>
      <c r="JE236" s="31"/>
      <c r="JF236" s="31"/>
      <c r="JG236" s="31"/>
      <c r="JH236" s="31"/>
      <c r="JI236" s="31"/>
    </row>
    <row r="237" spans="1:269" x14ac:dyDescent="0.25">
      <c r="A237" s="30" t="s">
        <v>864</v>
      </c>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v>1</v>
      </c>
      <c r="BR237" s="31">
        <v>1</v>
      </c>
      <c r="BS237" s="31">
        <v>21</v>
      </c>
      <c r="BT237" s="31">
        <v>2.5</v>
      </c>
      <c r="BU237" s="31">
        <v>1</v>
      </c>
      <c r="BV237" s="31">
        <v>1</v>
      </c>
      <c r="BW237" s="31">
        <v>0</v>
      </c>
      <c r="BX237" s="31">
        <v>0</v>
      </c>
      <c r="BY237" s="31">
        <v>0</v>
      </c>
      <c r="BZ237" s="31">
        <v>0</v>
      </c>
      <c r="CA237" s="31">
        <v>0</v>
      </c>
      <c r="CB237" s="31"/>
      <c r="CC237" s="31">
        <v>0</v>
      </c>
      <c r="CD237" s="31">
        <v>0</v>
      </c>
      <c r="CE237" s="31">
        <v>0</v>
      </c>
      <c r="CF237" s="31">
        <v>0</v>
      </c>
      <c r="CG237" s="31">
        <v>0</v>
      </c>
      <c r="CH237" s="31">
        <v>0</v>
      </c>
      <c r="CI237" s="31">
        <v>0</v>
      </c>
      <c r="CJ237" s="31">
        <v>0</v>
      </c>
      <c r="CK237" s="31">
        <v>0</v>
      </c>
      <c r="CL237" s="31">
        <v>0</v>
      </c>
      <c r="CM237" s="31">
        <v>0</v>
      </c>
      <c r="CN237" s="31">
        <v>0</v>
      </c>
      <c r="CO237" s="31">
        <v>0</v>
      </c>
      <c r="CP237" s="31">
        <v>0</v>
      </c>
      <c r="CQ237" s="31">
        <v>0</v>
      </c>
      <c r="CR237" s="31">
        <v>0</v>
      </c>
      <c r="CS237" s="31">
        <v>3</v>
      </c>
      <c r="CT237" s="31">
        <v>3</v>
      </c>
      <c r="CU237" s="31"/>
      <c r="CV237" s="31"/>
      <c r="CW237" s="31"/>
      <c r="CX237" s="31"/>
      <c r="CY237" s="31"/>
      <c r="CZ237" s="31"/>
      <c r="DA237" s="31"/>
      <c r="DB237" s="31"/>
      <c r="DC237" s="31"/>
      <c r="DD237" s="31"/>
      <c r="DE237" s="31"/>
      <c r="DF237" s="31"/>
      <c r="DG237" s="31">
        <v>3</v>
      </c>
      <c r="DH237" s="31"/>
      <c r="DI237" s="31"/>
      <c r="DJ237" s="31">
        <v>3</v>
      </c>
      <c r="DK237" s="31">
        <v>0</v>
      </c>
      <c r="DL237" s="31">
        <v>0</v>
      </c>
      <c r="DM237" s="31">
        <v>0</v>
      </c>
      <c r="DN237" s="31">
        <v>0</v>
      </c>
      <c r="DO237" s="31"/>
      <c r="DP237" s="31"/>
      <c r="DQ237" s="31"/>
      <c r="DR237" s="31"/>
      <c r="DS237" s="31"/>
      <c r="DT237" s="31"/>
      <c r="DU237" s="31"/>
      <c r="DV237" s="31">
        <v>1</v>
      </c>
      <c r="DW237" s="31">
        <v>1</v>
      </c>
      <c r="DX237" s="31">
        <v>1</v>
      </c>
      <c r="DY237" s="31"/>
      <c r="DZ237" s="31">
        <v>3</v>
      </c>
      <c r="EA237" s="31"/>
      <c r="EB237" s="31">
        <v>1</v>
      </c>
      <c r="EC237" s="31"/>
      <c r="ED237" s="31">
        <v>2</v>
      </c>
      <c r="EE237" s="31">
        <v>3</v>
      </c>
      <c r="EF237" s="31">
        <v>1</v>
      </c>
      <c r="EG237" s="31">
        <v>1</v>
      </c>
      <c r="EH237" s="31">
        <v>55</v>
      </c>
      <c r="EI237" s="31">
        <v>2.5</v>
      </c>
      <c r="EJ237" s="31">
        <v>1</v>
      </c>
      <c r="EK237" s="31">
        <v>1</v>
      </c>
      <c r="EL237" s="31">
        <v>0</v>
      </c>
      <c r="EM237" s="31">
        <v>0</v>
      </c>
      <c r="EN237" s="31">
        <v>0</v>
      </c>
      <c r="EO237" s="31">
        <v>0</v>
      </c>
      <c r="EP237" s="31">
        <v>0</v>
      </c>
      <c r="EQ237" s="31"/>
      <c r="ER237" s="31">
        <v>0</v>
      </c>
      <c r="ES237" s="31">
        <v>0</v>
      </c>
      <c r="ET237" s="31">
        <v>0</v>
      </c>
      <c r="EU237" s="31">
        <v>0</v>
      </c>
      <c r="EV237" s="31">
        <v>0</v>
      </c>
      <c r="EW237" s="31">
        <v>0</v>
      </c>
      <c r="EX237" s="31">
        <v>0</v>
      </c>
      <c r="EY237" s="31">
        <v>0</v>
      </c>
      <c r="EZ237" s="31">
        <v>0</v>
      </c>
      <c r="FA237" s="31">
        <v>0</v>
      </c>
      <c r="FB237" s="31">
        <v>0</v>
      </c>
      <c r="FC237" s="31">
        <v>0</v>
      </c>
      <c r="FD237" s="31">
        <v>0</v>
      </c>
      <c r="FE237" s="31">
        <v>0</v>
      </c>
      <c r="FF237" s="31">
        <v>0</v>
      </c>
      <c r="FG237" s="31">
        <v>0</v>
      </c>
      <c r="FH237" s="31">
        <v>3</v>
      </c>
      <c r="FI237" s="31">
        <v>3</v>
      </c>
      <c r="FJ237" s="31"/>
      <c r="FK237" s="31"/>
      <c r="FL237" s="31"/>
      <c r="FM237" s="31"/>
      <c r="FN237" s="31"/>
      <c r="FO237" s="31"/>
      <c r="FP237" s="31"/>
      <c r="FQ237" s="31"/>
      <c r="FR237" s="31"/>
      <c r="FS237" s="31"/>
      <c r="FT237" s="31"/>
      <c r="FU237" s="31"/>
      <c r="FV237" s="31">
        <v>3</v>
      </c>
      <c r="FW237" s="31"/>
      <c r="FX237" s="31"/>
      <c r="FY237" s="31">
        <v>3</v>
      </c>
      <c r="FZ237" s="31">
        <v>0</v>
      </c>
      <c r="GA237" s="31">
        <v>0</v>
      </c>
      <c r="GB237" s="31">
        <v>0</v>
      </c>
      <c r="GC237" s="31">
        <v>0</v>
      </c>
      <c r="GD237" s="31"/>
      <c r="GE237" s="31"/>
      <c r="GF237" s="31"/>
      <c r="GG237" s="31"/>
      <c r="GH237" s="31"/>
      <c r="GI237" s="31"/>
      <c r="GJ237" s="31"/>
      <c r="GK237" s="31">
        <v>1</v>
      </c>
      <c r="GL237" s="31">
        <v>1</v>
      </c>
      <c r="GM237" s="31">
        <v>1</v>
      </c>
      <c r="GN237" s="31"/>
      <c r="GO237" s="31">
        <v>3</v>
      </c>
      <c r="GP237" s="31"/>
      <c r="GQ237" s="31">
        <v>1</v>
      </c>
      <c r="GR237" s="31"/>
      <c r="GS237" s="31">
        <v>2</v>
      </c>
      <c r="GT237" s="31">
        <v>3</v>
      </c>
      <c r="GU237" s="31">
        <v>2</v>
      </c>
      <c r="GV237" s="31">
        <v>2</v>
      </c>
      <c r="GW237" s="31">
        <v>76</v>
      </c>
      <c r="GX237" s="31">
        <v>5</v>
      </c>
      <c r="GY237" s="31">
        <v>2</v>
      </c>
      <c r="GZ237" s="31">
        <v>2</v>
      </c>
      <c r="HA237" s="31">
        <v>0</v>
      </c>
      <c r="HB237" s="31">
        <v>0</v>
      </c>
      <c r="HC237" s="31">
        <v>0</v>
      </c>
      <c r="HD237" s="31">
        <v>0</v>
      </c>
      <c r="HE237" s="31">
        <v>0</v>
      </c>
      <c r="HF237" s="31"/>
      <c r="HG237" s="31">
        <v>0</v>
      </c>
      <c r="HH237" s="31">
        <v>0</v>
      </c>
      <c r="HI237" s="31">
        <v>0</v>
      </c>
      <c r="HJ237" s="31">
        <v>0</v>
      </c>
      <c r="HK237" s="31">
        <v>0</v>
      </c>
      <c r="HL237" s="31">
        <v>0</v>
      </c>
      <c r="HM237" s="31">
        <v>0</v>
      </c>
      <c r="HN237" s="31">
        <v>0</v>
      </c>
      <c r="HO237" s="31">
        <v>0</v>
      </c>
      <c r="HP237" s="31">
        <v>0</v>
      </c>
      <c r="HQ237" s="31">
        <v>0</v>
      </c>
      <c r="HR237" s="31">
        <v>0</v>
      </c>
      <c r="HS237" s="31">
        <v>0</v>
      </c>
      <c r="HT237" s="31">
        <v>0</v>
      </c>
      <c r="HU237" s="31">
        <v>0</v>
      </c>
      <c r="HV237" s="31">
        <v>0</v>
      </c>
      <c r="HW237" s="31">
        <v>6</v>
      </c>
      <c r="HX237" s="31">
        <v>6</v>
      </c>
      <c r="HY237" s="31"/>
      <c r="HZ237" s="31"/>
      <c r="IA237" s="31"/>
      <c r="IB237" s="31"/>
      <c r="IC237" s="31"/>
      <c r="ID237" s="31"/>
      <c r="IE237" s="31"/>
      <c r="IF237" s="31"/>
      <c r="IG237" s="31"/>
      <c r="IH237" s="31"/>
      <c r="II237" s="31"/>
      <c r="IJ237" s="31"/>
      <c r="IK237" s="31">
        <v>6</v>
      </c>
      <c r="IL237" s="31"/>
      <c r="IM237" s="31"/>
      <c r="IN237" s="31">
        <v>6</v>
      </c>
      <c r="IO237" s="31">
        <v>0</v>
      </c>
      <c r="IP237" s="31">
        <v>0</v>
      </c>
      <c r="IQ237" s="31">
        <v>0</v>
      </c>
      <c r="IR237" s="31">
        <v>0</v>
      </c>
      <c r="IS237" s="31"/>
      <c r="IT237" s="31"/>
      <c r="IU237" s="31"/>
      <c r="IV237" s="31"/>
      <c r="IW237" s="31"/>
      <c r="IX237" s="31"/>
      <c r="IY237" s="31"/>
      <c r="IZ237" s="31">
        <v>2</v>
      </c>
      <c r="JA237" s="31">
        <v>2</v>
      </c>
      <c r="JB237" s="31">
        <v>2</v>
      </c>
      <c r="JC237" s="31"/>
      <c r="JD237" s="31">
        <v>6</v>
      </c>
      <c r="JE237" s="31"/>
      <c r="JF237" s="31">
        <v>2</v>
      </c>
      <c r="JG237" s="31"/>
      <c r="JH237" s="31">
        <v>4</v>
      </c>
      <c r="JI237" s="31">
        <v>6</v>
      </c>
    </row>
    <row r="238" spans="1:269" x14ac:dyDescent="0.25">
      <c r="A238" s="30" t="s">
        <v>865</v>
      </c>
      <c r="B238" s="31">
        <v>1</v>
      </c>
      <c r="C238" s="31">
        <v>1</v>
      </c>
      <c r="D238" s="31">
        <v>100</v>
      </c>
      <c r="E238" s="31">
        <v>2.5</v>
      </c>
      <c r="F238" s="31">
        <v>1</v>
      </c>
      <c r="G238" s="31">
        <v>1</v>
      </c>
      <c r="H238" s="31">
        <v>0</v>
      </c>
      <c r="I238" s="31">
        <v>0</v>
      </c>
      <c r="J238" s="31">
        <v>0</v>
      </c>
      <c r="K238" s="31">
        <v>0</v>
      </c>
      <c r="L238" s="31">
        <v>0</v>
      </c>
      <c r="M238" s="31"/>
      <c r="N238" s="31">
        <v>0</v>
      </c>
      <c r="O238" s="31">
        <v>0</v>
      </c>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v>1</v>
      </c>
      <c r="BR238" s="31">
        <v>1</v>
      </c>
      <c r="BS238" s="31">
        <v>100</v>
      </c>
      <c r="BT238" s="31">
        <v>5.5</v>
      </c>
      <c r="BU238" s="31">
        <v>1</v>
      </c>
      <c r="BV238" s="31">
        <v>1</v>
      </c>
      <c r="BW238" s="31">
        <v>0</v>
      </c>
      <c r="BX238" s="31">
        <v>0</v>
      </c>
      <c r="BY238" s="31">
        <v>0</v>
      </c>
      <c r="BZ238" s="31">
        <v>0</v>
      </c>
      <c r="CA238" s="31">
        <v>0</v>
      </c>
      <c r="CB238" s="31"/>
      <c r="CC238" s="31">
        <v>1</v>
      </c>
      <c r="CD238" s="31">
        <v>1</v>
      </c>
      <c r="CE238" s="31">
        <v>1</v>
      </c>
      <c r="CF238" s="31">
        <v>0</v>
      </c>
      <c r="CG238" s="31">
        <v>0</v>
      </c>
      <c r="CH238" s="31">
        <v>1</v>
      </c>
      <c r="CI238" s="31">
        <v>0</v>
      </c>
      <c r="CJ238" s="31">
        <v>0</v>
      </c>
      <c r="CK238" s="31">
        <v>0</v>
      </c>
      <c r="CL238" s="31">
        <v>0</v>
      </c>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v>1</v>
      </c>
      <c r="EG238" s="31">
        <v>1</v>
      </c>
      <c r="EH238" s="31">
        <v>130</v>
      </c>
      <c r="EI238" s="31">
        <v>5.5</v>
      </c>
      <c r="EJ238" s="31">
        <v>1</v>
      </c>
      <c r="EK238" s="31">
        <v>1</v>
      </c>
      <c r="EL238" s="31">
        <v>0</v>
      </c>
      <c r="EM238" s="31">
        <v>0</v>
      </c>
      <c r="EN238" s="31">
        <v>0</v>
      </c>
      <c r="EO238" s="31">
        <v>0</v>
      </c>
      <c r="EP238" s="31">
        <v>0</v>
      </c>
      <c r="EQ238" s="31"/>
      <c r="ER238" s="31">
        <v>1</v>
      </c>
      <c r="ES238" s="31">
        <v>1</v>
      </c>
      <c r="ET238" s="31">
        <v>1</v>
      </c>
      <c r="EU238" s="31">
        <v>0</v>
      </c>
      <c r="EV238" s="31">
        <v>0</v>
      </c>
      <c r="EW238" s="31">
        <v>1</v>
      </c>
      <c r="EX238" s="31">
        <v>0</v>
      </c>
      <c r="EY238" s="31">
        <v>0</v>
      </c>
      <c r="EZ238" s="31">
        <v>0</v>
      </c>
      <c r="FA238" s="31">
        <v>0</v>
      </c>
      <c r="FB238" s="31">
        <v>1</v>
      </c>
      <c r="FC238" s="31">
        <v>0</v>
      </c>
      <c r="FD238" s="31">
        <v>0</v>
      </c>
      <c r="FE238" s="31">
        <v>0</v>
      </c>
      <c r="FF238" s="31">
        <v>2</v>
      </c>
      <c r="FG238" s="31">
        <v>0</v>
      </c>
      <c r="FH238" s="31">
        <v>2</v>
      </c>
      <c r="FI238" s="31">
        <v>3</v>
      </c>
      <c r="FJ238" s="31"/>
      <c r="FK238" s="31">
        <v>1</v>
      </c>
      <c r="FL238" s="31">
        <v>1</v>
      </c>
      <c r="FM238" s="31">
        <v>0</v>
      </c>
      <c r="FN238" s="31">
        <v>0</v>
      </c>
      <c r="FO238" s="31">
        <v>0</v>
      </c>
      <c r="FP238" s="31">
        <v>0</v>
      </c>
      <c r="FQ238" s="31">
        <v>0</v>
      </c>
      <c r="FR238" s="31">
        <v>0</v>
      </c>
      <c r="FS238" s="31">
        <v>0</v>
      </c>
      <c r="FT238" s="31">
        <v>0</v>
      </c>
      <c r="FU238" s="31">
        <v>1</v>
      </c>
      <c r="FV238" s="31">
        <v>4</v>
      </c>
      <c r="FW238" s="31"/>
      <c r="FX238" s="31"/>
      <c r="FY238" s="31">
        <v>4</v>
      </c>
      <c r="FZ238" s="31">
        <v>3</v>
      </c>
      <c r="GA238" s="31">
        <v>0</v>
      </c>
      <c r="GB238" s="31">
        <v>0</v>
      </c>
      <c r="GC238" s="31">
        <v>4</v>
      </c>
      <c r="GD238" s="31"/>
      <c r="GE238" s="31"/>
      <c r="GF238" s="31"/>
      <c r="GG238" s="31"/>
      <c r="GH238" s="31"/>
      <c r="GI238" s="31"/>
      <c r="GJ238" s="31"/>
      <c r="GK238" s="31"/>
      <c r="GL238" s="31">
        <v>2</v>
      </c>
      <c r="GM238" s="31">
        <v>2</v>
      </c>
      <c r="GN238" s="31">
        <v>1</v>
      </c>
      <c r="GO238" s="31">
        <v>3</v>
      </c>
      <c r="GP238" s="31"/>
      <c r="GQ238" s="31"/>
      <c r="GR238" s="31"/>
      <c r="GS238" s="31">
        <v>4</v>
      </c>
      <c r="GT238" s="31">
        <v>4</v>
      </c>
      <c r="GU238" s="31">
        <v>3</v>
      </c>
      <c r="GV238" s="31">
        <v>3</v>
      </c>
      <c r="GW238" s="31">
        <v>330</v>
      </c>
      <c r="GX238" s="31">
        <v>13.5</v>
      </c>
      <c r="GY238" s="31">
        <v>3</v>
      </c>
      <c r="GZ238" s="31">
        <v>3</v>
      </c>
      <c r="HA238" s="31">
        <v>0</v>
      </c>
      <c r="HB238" s="31">
        <v>0</v>
      </c>
      <c r="HC238" s="31">
        <v>0</v>
      </c>
      <c r="HD238" s="31">
        <v>0</v>
      </c>
      <c r="HE238" s="31">
        <v>0</v>
      </c>
      <c r="HF238" s="31"/>
      <c r="HG238" s="31">
        <v>2</v>
      </c>
      <c r="HH238" s="31">
        <v>2</v>
      </c>
      <c r="HI238" s="31">
        <v>2</v>
      </c>
      <c r="HJ238" s="31">
        <v>0</v>
      </c>
      <c r="HK238" s="31">
        <v>0</v>
      </c>
      <c r="HL238" s="31">
        <v>2</v>
      </c>
      <c r="HM238" s="31">
        <v>0</v>
      </c>
      <c r="HN238" s="31">
        <v>0</v>
      </c>
      <c r="HO238" s="31">
        <v>0</v>
      </c>
      <c r="HP238" s="31">
        <v>0</v>
      </c>
      <c r="HQ238" s="31">
        <v>1</v>
      </c>
      <c r="HR238" s="31">
        <v>0</v>
      </c>
      <c r="HS238" s="31">
        <v>0</v>
      </c>
      <c r="HT238" s="31">
        <v>0</v>
      </c>
      <c r="HU238" s="31">
        <v>2</v>
      </c>
      <c r="HV238" s="31">
        <v>0</v>
      </c>
      <c r="HW238" s="31">
        <v>2</v>
      </c>
      <c r="HX238" s="31">
        <v>3</v>
      </c>
      <c r="HY238" s="31"/>
      <c r="HZ238" s="31">
        <v>1</v>
      </c>
      <c r="IA238" s="31">
        <v>1</v>
      </c>
      <c r="IB238" s="31">
        <v>0</v>
      </c>
      <c r="IC238" s="31">
        <v>0</v>
      </c>
      <c r="ID238" s="31">
        <v>0</v>
      </c>
      <c r="IE238" s="31">
        <v>0</v>
      </c>
      <c r="IF238" s="31">
        <v>0</v>
      </c>
      <c r="IG238" s="31">
        <v>0</v>
      </c>
      <c r="IH238" s="31">
        <v>0</v>
      </c>
      <c r="II238" s="31">
        <v>0</v>
      </c>
      <c r="IJ238" s="31">
        <v>1</v>
      </c>
      <c r="IK238" s="31">
        <v>4</v>
      </c>
      <c r="IL238" s="31"/>
      <c r="IM238" s="31"/>
      <c r="IN238" s="31">
        <v>4</v>
      </c>
      <c r="IO238" s="31">
        <v>3</v>
      </c>
      <c r="IP238" s="31">
        <v>0</v>
      </c>
      <c r="IQ238" s="31">
        <v>0</v>
      </c>
      <c r="IR238" s="31">
        <v>4</v>
      </c>
      <c r="IS238" s="31"/>
      <c r="IT238" s="31"/>
      <c r="IU238" s="31"/>
      <c r="IV238" s="31"/>
      <c r="IW238" s="31"/>
      <c r="IX238" s="31"/>
      <c r="IY238" s="31"/>
      <c r="IZ238" s="31"/>
      <c r="JA238" s="31">
        <v>2</v>
      </c>
      <c r="JB238" s="31">
        <v>2</v>
      </c>
      <c r="JC238" s="31">
        <v>1</v>
      </c>
      <c r="JD238" s="31">
        <v>3</v>
      </c>
      <c r="JE238" s="31"/>
      <c r="JF238" s="31"/>
      <c r="JG238" s="31"/>
      <c r="JH238" s="31">
        <v>4</v>
      </c>
      <c r="JI238" s="31">
        <v>4</v>
      </c>
    </row>
    <row r="239" spans="1:269" x14ac:dyDescent="0.25">
      <c r="A239" s="30" t="s">
        <v>866</v>
      </c>
      <c r="B239" s="31">
        <v>1</v>
      </c>
      <c r="C239" s="31">
        <v>1</v>
      </c>
      <c r="D239" s="31">
        <v>200</v>
      </c>
      <c r="E239" s="31">
        <v>1</v>
      </c>
      <c r="F239" s="31">
        <v>0</v>
      </c>
      <c r="G239" s="31">
        <v>0</v>
      </c>
      <c r="H239" s="31">
        <v>0</v>
      </c>
      <c r="I239" s="31">
        <v>0</v>
      </c>
      <c r="J239" s="31">
        <v>1</v>
      </c>
      <c r="K239" s="31">
        <v>0</v>
      </c>
      <c r="L239" s="31">
        <v>0</v>
      </c>
      <c r="M239" s="31"/>
      <c r="N239" s="31">
        <v>0</v>
      </c>
      <c r="O239" s="31">
        <v>0</v>
      </c>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v>1</v>
      </c>
      <c r="BR239" s="31">
        <v>1</v>
      </c>
      <c r="BS239" s="31">
        <v>200</v>
      </c>
      <c r="BT239" s="31">
        <v>3</v>
      </c>
      <c r="BU239" s="31">
        <v>0</v>
      </c>
      <c r="BV239" s="31">
        <v>0</v>
      </c>
      <c r="BW239" s="31">
        <v>0</v>
      </c>
      <c r="BX239" s="31">
        <v>0</v>
      </c>
      <c r="BY239" s="31">
        <v>1</v>
      </c>
      <c r="BZ239" s="31">
        <v>0</v>
      </c>
      <c r="CA239" s="31">
        <v>0</v>
      </c>
      <c r="CB239" s="31"/>
      <c r="CC239" s="31">
        <v>1</v>
      </c>
      <c r="CD239" s="31">
        <v>0</v>
      </c>
      <c r="CE239" s="31">
        <v>1</v>
      </c>
      <c r="CF239" s="31">
        <v>0</v>
      </c>
      <c r="CG239" s="31">
        <v>0</v>
      </c>
      <c r="CH239" s="31">
        <v>0</v>
      </c>
      <c r="CI239" s="31">
        <v>1</v>
      </c>
      <c r="CJ239" s="31">
        <v>1</v>
      </c>
      <c r="CK239" s="31">
        <v>0</v>
      </c>
      <c r="CL239" s="31">
        <v>0</v>
      </c>
      <c r="CM239" s="31">
        <v>0</v>
      </c>
      <c r="CN239" s="31">
        <v>0</v>
      </c>
      <c r="CO239" s="31">
        <v>0</v>
      </c>
      <c r="CP239" s="31">
        <v>0</v>
      </c>
      <c r="CQ239" s="31">
        <v>0</v>
      </c>
      <c r="CR239" s="31">
        <v>0</v>
      </c>
      <c r="CS239" s="31">
        <v>5</v>
      </c>
      <c r="CT239" s="31">
        <v>2</v>
      </c>
      <c r="CU239" s="31">
        <v>1</v>
      </c>
      <c r="CV239" s="31">
        <v>2</v>
      </c>
      <c r="CW239" s="31">
        <v>2</v>
      </c>
      <c r="CX239" s="31">
        <v>1</v>
      </c>
      <c r="CY239" s="31">
        <v>0</v>
      </c>
      <c r="CZ239" s="31">
        <v>0</v>
      </c>
      <c r="DA239" s="31">
        <v>0</v>
      </c>
      <c r="DB239" s="31">
        <v>0</v>
      </c>
      <c r="DC239" s="31">
        <v>0</v>
      </c>
      <c r="DD239" s="31">
        <v>1</v>
      </c>
      <c r="DE239" s="31">
        <v>2</v>
      </c>
      <c r="DF239" s="31">
        <v>0</v>
      </c>
      <c r="DG239" s="31">
        <v>5</v>
      </c>
      <c r="DH239" s="31"/>
      <c r="DI239" s="31"/>
      <c r="DJ239" s="31">
        <v>5</v>
      </c>
      <c r="DK239" s="31">
        <v>3</v>
      </c>
      <c r="DL239" s="31">
        <v>0</v>
      </c>
      <c r="DM239" s="31">
        <v>0</v>
      </c>
      <c r="DN239" s="31">
        <v>1</v>
      </c>
      <c r="DO239" s="31"/>
      <c r="DP239" s="31"/>
      <c r="DQ239" s="31"/>
      <c r="DR239" s="31"/>
      <c r="DS239" s="31"/>
      <c r="DT239" s="31"/>
      <c r="DU239" s="31"/>
      <c r="DV239" s="31">
        <v>2</v>
      </c>
      <c r="DW239" s="31">
        <v>2</v>
      </c>
      <c r="DX239" s="31">
        <v>1</v>
      </c>
      <c r="DY239" s="31">
        <v>1</v>
      </c>
      <c r="DZ239" s="31">
        <v>4</v>
      </c>
      <c r="EA239" s="31"/>
      <c r="EB239" s="31"/>
      <c r="EC239" s="31"/>
      <c r="ED239" s="31">
        <v>5</v>
      </c>
      <c r="EE239" s="31">
        <v>5</v>
      </c>
      <c r="EF239" s="31">
        <v>1</v>
      </c>
      <c r="EG239" s="31">
        <v>1</v>
      </c>
      <c r="EH239" s="31">
        <v>200</v>
      </c>
      <c r="EI239" s="31">
        <v>3</v>
      </c>
      <c r="EJ239" s="31">
        <v>0</v>
      </c>
      <c r="EK239" s="31">
        <v>0</v>
      </c>
      <c r="EL239" s="31">
        <v>0</v>
      </c>
      <c r="EM239" s="31">
        <v>0</v>
      </c>
      <c r="EN239" s="31">
        <v>1</v>
      </c>
      <c r="EO239" s="31">
        <v>0</v>
      </c>
      <c r="EP239" s="31">
        <v>0</v>
      </c>
      <c r="EQ239" s="31"/>
      <c r="ER239" s="31">
        <v>1</v>
      </c>
      <c r="ES239" s="31">
        <v>0</v>
      </c>
      <c r="ET239" s="31">
        <v>1</v>
      </c>
      <c r="EU239" s="31">
        <v>0</v>
      </c>
      <c r="EV239" s="31">
        <v>0</v>
      </c>
      <c r="EW239" s="31">
        <v>0</v>
      </c>
      <c r="EX239" s="31">
        <v>1</v>
      </c>
      <c r="EY239" s="31">
        <v>1</v>
      </c>
      <c r="EZ239" s="31">
        <v>0</v>
      </c>
      <c r="FA239" s="31">
        <v>0</v>
      </c>
      <c r="FB239" s="31">
        <v>0</v>
      </c>
      <c r="FC239" s="31">
        <v>0</v>
      </c>
      <c r="FD239" s="31">
        <v>0</v>
      </c>
      <c r="FE239" s="31">
        <v>1</v>
      </c>
      <c r="FF239" s="31">
        <v>2</v>
      </c>
      <c r="FG239" s="31">
        <v>1</v>
      </c>
      <c r="FH239" s="31">
        <v>4</v>
      </c>
      <c r="FI239" s="31">
        <v>6</v>
      </c>
      <c r="FJ239" s="31">
        <v>1</v>
      </c>
      <c r="FK239" s="31"/>
      <c r="FL239" s="31">
        <v>1</v>
      </c>
      <c r="FM239" s="31">
        <v>0</v>
      </c>
      <c r="FN239" s="31">
        <v>1</v>
      </c>
      <c r="FO239" s="31">
        <v>0</v>
      </c>
      <c r="FP239" s="31">
        <v>0</v>
      </c>
      <c r="FQ239" s="31">
        <v>1</v>
      </c>
      <c r="FR239" s="31">
        <v>0</v>
      </c>
      <c r="FS239" s="31">
        <v>0</v>
      </c>
      <c r="FT239" s="31">
        <v>0</v>
      </c>
      <c r="FU239" s="31">
        <v>1</v>
      </c>
      <c r="FV239" s="31">
        <v>6</v>
      </c>
      <c r="FW239" s="31">
        <v>1</v>
      </c>
      <c r="FX239" s="31"/>
      <c r="FY239" s="31">
        <v>6</v>
      </c>
      <c r="FZ239" s="31">
        <v>4</v>
      </c>
      <c r="GA239" s="31">
        <v>0</v>
      </c>
      <c r="GB239" s="31">
        <v>0</v>
      </c>
      <c r="GC239" s="31">
        <v>6</v>
      </c>
      <c r="GD239" s="31"/>
      <c r="GE239" s="31"/>
      <c r="GF239" s="31"/>
      <c r="GG239" s="31"/>
      <c r="GH239" s="31"/>
      <c r="GI239" s="31"/>
      <c r="GJ239" s="31"/>
      <c r="GK239" s="31">
        <v>4</v>
      </c>
      <c r="GL239" s="31">
        <v>1</v>
      </c>
      <c r="GM239" s="31">
        <v>2</v>
      </c>
      <c r="GN239" s="31">
        <v>2</v>
      </c>
      <c r="GO239" s="31">
        <v>2</v>
      </c>
      <c r="GP239" s="31">
        <v>3</v>
      </c>
      <c r="GQ239" s="31">
        <v>1</v>
      </c>
      <c r="GR239" s="31">
        <v>2</v>
      </c>
      <c r="GS239" s="31">
        <v>4</v>
      </c>
      <c r="GT239" s="31">
        <v>7</v>
      </c>
      <c r="GU239" s="31">
        <v>3</v>
      </c>
      <c r="GV239" s="31">
        <v>3</v>
      </c>
      <c r="GW239" s="31">
        <v>600</v>
      </c>
      <c r="GX239" s="31">
        <v>7</v>
      </c>
      <c r="GY239" s="31">
        <v>0</v>
      </c>
      <c r="GZ239" s="31">
        <v>0</v>
      </c>
      <c r="HA239" s="31">
        <v>0</v>
      </c>
      <c r="HB239" s="31">
        <v>0</v>
      </c>
      <c r="HC239" s="31">
        <v>3</v>
      </c>
      <c r="HD239" s="31">
        <v>0</v>
      </c>
      <c r="HE239" s="31">
        <v>0</v>
      </c>
      <c r="HF239" s="31"/>
      <c r="HG239" s="31">
        <v>2</v>
      </c>
      <c r="HH239" s="31">
        <v>0</v>
      </c>
      <c r="HI239" s="31">
        <v>2</v>
      </c>
      <c r="HJ239" s="31">
        <v>0</v>
      </c>
      <c r="HK239" s="31">
        <v>0</v>
      </c>
      <c r="HL239" s="31">
        <v>0</v>
      </c>
      <c r="HM239" s="31">
        <v>2</v>
      </c>
      <c r="HN239" s="31">
        <v>2</v>
      </c>
      <c r="HO239" s="31">
        <v>0</v>
      </c>
      <c r="HP239" s="31">
        <v>0</v>
      </c>
      <c r="HQ239" s="31">
        <v>0</v>
      </c>
      <c r="HR239" s="31">
        <v>0</v>
      </c>
      <c r="HS239" s="31">
        <v>0</v>
      </c>
      <c r="HT239" s="31">
        <v>1</v>
      </c>
      <c r="HU239" s="31">
        <v>2</v>
      </c>
      <c r="HV239" s="31">
        <v>1</v>
      </c>
      <c r="HW239" s="31">
        <v>9</v>
      </c>
      <c r="HX239" s="31">
        <v>8</v>
      </c>
      <c r="HY239" s="31">
        <v>2</v>
      </c>
      <c r="HZ239" s="31">
        <v>2</v>
      </c>
      <c r="IA239" s="31">
        <v>3</v>
      </c>
      <c r="IB239" s="31">
        <v>1</v>
      </c>
      <c r="IC239" s="31">
        <v>1</v>
      </c>
      <c r="ID239" s="31">
        <v>0</v>
      </c>
      <c r="IE239" s="31">
        <v>0</v>
      </c>
      <c r="IF239" s="31">
        <v>1</v>
      </c>
      <c r="IG239" s="31">
        <v>0</v>
      </c>
      <c r="IH239" s="31">
        <v>1</v>
      </c>
      <c r="II239" s="31">
        <v>2</v>
      </c>
      <c r="IJ239" s="31">
        <v>1</v>
      </c>
      <c r="IK239" s="31">
        <v>11</v>
      </c>
      <c r="IL239" s="31">
        <v>1</v>
      </c>
      <c r="IM239" s="31"/>
      <c r="IN239" s="31">
        <v>11</v>
      </c>
      <c r="IO239" s="31">
        <v>7</v>
      </c>
      <c r="IP239" s="31">
        <v>0</v>
      </c>
      <c r="IQ239" s="31">
        <v>0</v>
      </c>
      <c r="IR239" s="31">
        <v>7</v>
      </c>
      <c r="IS239" s="31"/>
      <c r="IT239" s="31"/>
      <c r="IU239" s="31"/>
      <c r="IV239" s="31"/>
      <c r="IW239" s="31"/>
      <c r="IX239" s="31"/>
      <c r="IY239" s="31"/>
      <c r="IZ239" s="31">
        <v>6</v>
      </c>
      <c r="JA239" s="31">
        <v>3</v>
      </c>
      <c r="JB239" s="31">
        <v>3</v>
      </c>
      <c r="JC239" s="31">
        <v>3</v>
      </c>
      <c r="JD239" s="31">
        <v>6</v>
      </c>
      <c r="JE239" s="31">
        <v>3</v>
      </c>
      <c r="JF239" s="31">
        <v>1</v>
      </c>
      <c r="JG239" s="31">
        <v>2</v>
      </c>
      <c r="JH239" s="31">
        <v>9</v>
      </c>
      <c r="JI239" s="31">
        <v>12</v>
      </c>
    </row>
    <row r="240" spans="1:269" x14ac:dyDescent="0.25">
      <c r="A240" s="30" t="s">
        <v>867</v>
      </c>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v>0</v>
      </c>
      <c r="EH240" s="31">
        <v>245</v>
      </c>
      <c r="EI240" s="31">
        <v>2.2000000000000002</v>
      </c>
      <c r="EJ240" s="31">
        <v>0</v>
      </c>
      <c r="EK240" s="31">
        <v>0</v>
      </c>
      <c r="EL240" s="31">
        <v>0</v>
      </c>
      <c r="EM240" s="31">
        <v>0</v>
      </c>
      <c r="EN240" s="31">
        <v>1</v>
      </c>
      <c r="EO240" s="31">
        <v>0</v>
      </c>
      <c r="EP240" s="31">
        <v>0</v>
      </c>
      <c r="EQ240" s="31"/>
      <c r="ER240" s="31">
        <v>1</v>
      </c>
      <c r="ES240" s="31">
        <v>0</v>
      </c>
      <c r="ET240" s="31">
        <v>1</v>
      </c>
      <c r="EU240" s="31">
        <v>0</v>
      </c>
      <c r="EV240" s="31">
        <v>0</v>
      </c>
      <c r="EW240" s="31">
        <v>0</v>
      </c>
      <c r="EX240" s="31">
        <v>0</v>
      </c>
      <c r="EY240" s="31">
        <v>1</v>
      </c>
      <c r="EZ240" s="31">
        <v>0</v>
      </c>
      <c r="FA240" s="31">
        <v>0</v>
      </c>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v>0</v>
      </c>
      <c r="GW240" s="31">
        <v>245</v>
      </c>
      <c r="GX240" s="31">
        <v>2.2000000000000002</v>
      </c>
      <c r="GY240" s="31">
        <v>0</v>
      </c>
      <c r="GZ240" s="31">
        <v>0</v>
      </c>
      <c r="HA240" s="31">
        <v>0</v>
      </c>
      <c r="HB240" s="31">
        <v>0</v>
      </c>
      <c r="HC240" s="31">
        <v>1</v>
      </c>
      <c r="HD240" s="31">
        <v>0</v>
      </c>
      <c r="HE240" s="31">
        <v>0</v>
      </c>
      <c r="HF240" s="31"/>
      <c r="HG240" s="31">
        <v>1</v>
      </c>
      <c r="HH240" s="31">
        <v>0</v>
      </c>
      <c r="HI240" s="31">
        <v>1</v>
      </c>
      <c r="HJ240" s="31">
        <v>0</v>
      </c>
      <c r="HK240" s="31">
        <v>0</v>
      </c>
      <c r="HL240" s="31">
        <v>0</v>
      </c>
      <c r="HM240" s="31">
        <v>0</v>
      </c>
      <c r="HN240" s="31">
        <v>1</v>
      </c>
      <c r="HO240" s="31">
        <v>0</v>
      </c>
      <c r="HP240" s="31">
        <v>0</v>
      </c>
      <c r="HQ240" s="31"/>
      <c r="HR240" s="31"/>
      <c r="HS240" s="31"/>
      <c r="HT240" s="31"/>
      <c r="HU240" s="31"/>
      <c r="HV240" s="31"/>
      <c r="HW240" s="31"/>
      <c r="HX240" s="31"/>
      <c r="HY240" s="31"/>
      <c r="HZ240" s="31"/>
      <c r="IA240" s="31"/>
      <c r="IB240" s="31"/>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c r="JC240" s="31"/>
      <c r="JD240" s="31"/>
      <c r="JE240" s="31"/>
      <c r="JF240" s="31"/>
      <c r="JG240" s="31"/>
      <c r="JH240" s="31"/>
      <c r="JI240" s="31"/>
    </row>
    <row r="241" spans="1:269" x14ac:dyDescent="0.25">
      <c r="A241" s="30" t="s">
        <v>868</v>
      </c>
      <c r="B241" s="31">
        <v>1</v>
      </c>
      <c r="C241" s="31">
        <v>1</v>
      </c>
      <c r="D241" s="31">
        <v>395</v>
      </c>
      <c r="E241" s="31">
        <v>0</v>
      </c>
      <c r="F241" s="31">
        <v>0</v>
      </c>
      <c r="G241" s="31">
        <v>0</v>
      </c>
      <c r="H241" s="31">
        <v>0</v>
      </c>
      <c r="I241" s="31">
        <v>0</v>
      </c>
      <c r="J241" s="31">
        <v>0</v>
      </c>
      <c r="K241" s="31">
        <v>0</v>
      </c>
      <c r="L241" s="31">
        <v>0</v>
      </c>
      <c r="M241" s="31">
        <v>1</v>
      </c>
      <c r="N241" s="31">
        <v>1</v>
      </c>
      <c r="O241" s="31">
        <v>0</v>
      </c>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v>1</v>
      </c>
      <c r="BR241" s="31">
        <v>1</v>
      </c>
      <c r="BS241" s="31">
        <v>395</v>
      </c>
      <c r="BT241" s="31">
        <v>0</v>
      </c>
      <c r="BU241" s="31">
        <v>0</v>
      </c>
      <c r="BV241" s="31">
        <v>0</v>
      </c>
      <c r="BW241" s="31">
        <v>0</v>
      </c>
      <c r="BX241" s="31">
        <v>0</v>
      </c>
      <c r="BY241" s="31">
        <v>0</v>
      </c>
      <c r="BZ241" s="31">
        <v>0</v>
      </c>
      <c r="CA241" s="31">
        <v>0</v>
      </c>
      <c r="CB241" s="31">
        <v>1</v>
      </c>
      <c r="CC241" s="31">
        <v>0</v>
      </c>
      <c r="CD241" s="31">
        <v>0</v>
      </c>
      <c r="CE241" s="31">
        <v>0</v>
      </c>
      <c r="CF241" s="31">
        <v>0</v>
      </c>
      <c r="CG241" s="31">
        <v>0</v>
      </c>
      <c r="CH241" s="31">
        <v>0</v>
      </c>
      <c r="CI241" s="31">
        <v>0</v>
      </c>
      <c r="CJ241" s="31">
        <v>0</v>
      </c>
      <c r="CK241" s="31">
        <v>0</v>
      </c>
      <c r="CL241" s="31">
        <v>0</v>
      </c>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v>1</v>
      </c>
      <c r="EG241" s="31">
        <v>1</v>
      </c>
      <c r="EH241" s="31">
        <v>1098</v>
      </c>
      <c r="EI241" s="31">
        <v>0</v>
      </c>
      <c r="EJ241" s="31">
        <v>0</v>
      </c>
      <c r="EK241" s="31">
        <v>0</v>
      </c>
      <c r="EL241" s="31">
        <v>0</v>
      </c>
      <c r="EM241" s="31">
        <v>0</v>
      </c>
      <c r="EN241" s="31">
        <v>0</v>
      </c>
      <c r="EO241" s="31">
        <v>0</v>
      </c>
      <c r="EP241" s="31">
        <v>0</v>
      </c>
      <c r="EQ241" s="31">
        <v>1</v>
      </c>
      <c r="ER241" s="31">
        <v>0</v>
      </c>
      <c r="ES241" s="31">
        <v>0</v>
      </c>
      <c r="ET241" s="31">
        <v>0</v>
      </c>
      <c r="EU241" s="31">
        <v>0</v>
      </c>
      <c r="EV241" s="31">
        <v>0</v>
      </c>
      <c r="EW241" s="31">
        <v>0</v>
      </c>
      <c r="EX241" s="31">
        <v>0</v>
      </c>
      <c r="EY241" s="31">
        <v>0</v>
      </c>
      <c r="EZ241" s="31">
        <v>0</v>
      </c>
      <c r="FA241" s="31">
        <v>0</v>
      </c>
      <c r="FB241" s="31">
        <v>0</v>
      </c>
      <c r="FC241" s="31">
        <v>0</v>
      </c>
      <c r="FD241" s="31">
        <v>0</v>
      </c>
      <c r="FE241" s="31">
        <v>0</v>
      </c>
      <c r="FF241" s="31">
        <v>0</v>
      </c>
      <c r="FG241" s="31">
        <v>0</v>
      </c>
      <c r="FH241" s="31">
        <v>3</v>
      </c>
      <c r="FI241" s="31">
        <v>3</v>
      </c>
      <c r="FJ241" s="31"/>
      <c r="FK241" s="31"/>
      <c r="FL241" s="31"/>
      <c r="FM241" s="31"/>
      <c r="FN241" s="31"/>
      <c r="FO241" s="31"/>
      <c r="FP241" s="31"/>
      <c r="FQ241" s="31"/>
      <c r="FR241" s="31"/>
      <c r="FS241" s="31"/>
      <c r="FT241" s="31"/>
      <c r="FU241" s="31"/>
      <c r="FV241" s="31">
        <v>3</v>
      </c>
      <c r="FW241" s="31"/>
      <c r="FX241" s="31"/>
      <c r="FY241" s="31">
        <v>3</v>
      </c>
      <c r="FZ241" s="31">
        <v>2</v>
      </c>
      <c r="GA241" s="31">
        <v>0</v>
      </c>
      <c r="GB241" s="31">
        <v>0</v>
      </c>
      <c r="GC241" s="31">
        <v>2</v>
      </c>
      <c r="GD241" s="31"/>
      <c r="GE241" s="31"/>
      <c r="GF241" s="31"/>
      <c r="GG241" s="31"/>
      <c r="GH241" s="31"/>
      <c r="GI241" s="31"/>
      <c r="GJ241" s="31"/>
      <c r="GK241" s="31">
        <v>2</v>
      </c>
      <c r="GL241" s="31"/>
      <c r="GM241" s="31">
        <v>1</v>
      </c>
      <c r="GN241" s="31"/>
      <c r="GO241" s="31">
        <v>2</v>
      </c>
      <c r="GP241" s="31">
        <v>1</v>
      </c>
      <c r="GQ241" s="31"/>
      <c r="GR241" s="31"/>
      <c r="GS241" s="31">
        <v>3</v>
      </c>
      <c r="GT241" s="31">
        <v>3</v>
      </c>
      <c r="GU241" s="31">
        <v>3</v>
      </c>
      <c r="GV241" s="31">
        <v>3</v>
      </c>
      <c r="GW241" s="31">
        <v>1888</v>
      </c>
      <c r="GX241" s="31">
        <v>0</v>
      </c>
      <c r="GY241" s="31">
        <v>0</v>
      </c>
      <c r="GZ241" s="31">
        <v>0</v>
      </c>
      <c r="HA241" s="31">
        <v>0</v>
      </c>
      <c r="HB241" s="31">
        <v>0</v>
      </c>
      <c r="HC241" s="31">
        <v>0</v>
      </c>
      <c r="HD241" s="31">
        <v>0</v>
      </c>
      <c r="HE241" s="31">
        <v>0</v>
      </c>
      <c r="HF241" s="31">
        <v>3</v>
      </c>
      <c r="HG241" s="31">
        <v>1</v>
      </c>
      <c r="HH241" s="31">
        <v>0</v>
      </c>
      <c r="HI241" s="31">
        <v>0</v>
      </c>
      <c r="HJ241" s="31">
        <v>0</v>
      </c>
      <c r="HK241" s="31">
        <v>0</v>
      </c>
      <c r="HL241" s="31">
        <v>0</v>
      </c>
      <c r="HM241" s="31">
        <v>0</v>
      </c>
      <c r="HN241" s="31">
        <v>0</v>
      </c>
      <c r="HO241" s="31">
        <v>0</v>
      </c>
      <c r="HP241" s="31">
        <v>0</v>
      </c>
      <c r="HQ241" s="31">
        <v>0</v>
      </c>
      <c r="HR241" s="31">
        <v>0</v>
      </c>
      <c r="HS241" s="31">
        <v>0</v>
      </c>
      <c r="HT241" s="31">
        <v>0</v>
      </c>
      <c r="HU241" s="31">
        <v>0</v>
      </c>
      <c r="HV241" s="31">
        <v>0</v>
      </c>
      <c r="HW241" s="31">
        <v>3</v>
      </c>
      <c r="HX241" s="31">
        <v>3</v>
      </c>
      <c r="HY241" s="31"/>
      <c r="HZ241" s="31"/>
      <c r="IA241" s="31"/>
      <c r="IB241" s="31"/>
      <c r="IC241" s="31"/>
      <c r="ID241" s="31"/>
      <c r="IE241" s="31"/>
      <c r="IF241" s="31"/>
      <c r="IG241" s="31"/>
      <c r="IH241" s="31"/>
      <c r="II241" s="31"/>
      <c r="IJ241" s="31"/>
      <c r="IK241" s="31">
        <v>3</v>
      </c>
      <c r="IL241" s="31"/>
      <c r="IM241" s="31"/>
      <c r="IN241" s="31">
        <v>3</v>
      </c>
      <c r="IO241" s="31">
        <v>2</v>
      </c>
      <c r="IP241" s="31">
        <v>0</v>
      </c>
      <c r="IQ241" s="31">
        <v>0</v>
      </c>
      <c r="IR241" s="31">
        <v>2</v>
      </c>
      <c r="IS241" s="31"/>
      <c r="IT241" s="31"/>
      <c r="IU241" s="31"/>
      <c r="IV241" s="31"/>
      <c r="IW241" s="31"/>
      <c r="IX241" s="31"/>
      <c r="IY241" s="31"/>
      <c r="IZ241" s="31">
        <v>2</v>
      </c>
      <c r="JA241" s="31"/>
      <c r="JB241" s="31">
        <v>1</v>
      </c>
      <c r="JC241" s="31"/>
      <c r="JD241" s="31">
        <v>2</v>
      </c>
      <c r="JE241" s="31">
        <v>1</v>
      </c>
      <c r="JF241" s="31"/>
      <c r="JG241" s="31"/>
      <c r="JH241" s="31">
        <v>3</v>
      </c>
      <c r="JI241" s="31">
        <v>3</v>
      </c>
    </row>
    <row r="242" spans="1:269" x14ac:dyDescent="0.25">
      <c r="A242" s="30" t="s">
        <v>870</v>
      </c>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v>0</v>
      </c>
      <c r="BS242" s="31">
        <v>50</v>
      </c>
      <c r="BT242" s="31">
        <v>14.3</v>
      </c>
      <c r="BU242" s="31">
        <v>1</v>
      </c>
      <c r="BV242" s="31">
        <v>1</v>
      </c>
      <c r="BW242" s="31">
        <v>1</v>
      </c>
      <c r="BX242" s="31">
        <v>1</v>
      </c>
      <c r="BY242" s="31">
        <v>1</v>
      </c>
      <c r="BZ242" s="31">
        <v>0</v>
      </c>
      <c r="CA242" s="31">
        <v>0</v>
      </c>
      <c r="CB242" s="31"/>
      <c r="CC242" s="31">
        <v>1</v>
      </c>
      <c r="CD242" s="31">
        <v>1</v>
      </c>
      <c r="CE242" s="31">
        <v>1</v>
      </c>
      <c r="CF242" s="31">
        <v>1</v>
      </c>
      <c r="CG242" s="31">
        <v>1</v>
      </c>
      <c r="CH242" s="31">
        <v>0</v>
      </c>
      <c r="CI242" s="31">
        <v>1</v>
      </c>
      <c r="CJ242" s="31">
        <v>0</v>
      </c>
      <c r="CK242" s="31">
        <v>0</v>
      </c>
      <c r="CL242" s="31">
        <v>0</v>
      </c>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v>1</v>
      </c>
      <c r="EH242" s="31">
        <v>50</v>
      </c>
      <c r="EI242" s="31">
        <v>14.3</v>
      </c>
      <c r="EJ242" s="31">
        <v>1</v>
      </c>
      <c r="EK242" s="31">
        <v>1</v>
      </c>
      <c r="EL242" s="31">
        <v>1</v>
      </c>
      <c r="EM242" s="31">
        <v>1</v>
      </c>
      <c r="EN242" s="31">
        <v>1</v>
      </c>
      <c r="EO242" s="31">
        <v>0</v>
      </c>
      <c r="EP242" s="31">
        <v>0</v>
      </c>
      <c r="EQ242" s="31"/>
      <c r="ER242" s="31">
        <v>1</v>
      </c>
      <c r="ES242" s="31">
        <v>1</v>
      </c>
      <c r="ET242" s="31">
        <v>1</v>
      </c>
      <c r="EU242" s="31">
        <v>1</v>
      </c>
      <c r="EV242" s="31">
        <v>1</v>
      </c>
      <c r="EW242" s="31">
        <v>0</v>
      </c>
      <c r="EX242" s="31">
        <v>1</v>
      </c>
      <c r="EY242" s="31">
        <v>0</v>
      </c>
      <c r="EZ242" s="31">
        <v>0</v>
      </c>
      <c r="FA242" s="31">
        <v>0</v>
      </c>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v>1</v>
      </c>
      <c r="GW242" s="31">
        <v>100</v>
      </c>
      <c r="GX242" s="31">
        <v>28.6</v>
      </c>
      <c r="GY242" s="31">
        <v>2</v>
      </c>
      <c r="GZ242" s="31">
        <v>2</v>
      </c>
      <c r="HA242" s="31">
        <v>2</v>
      </c>
      <c r="HB242" s="31">
        <v>2</v>
      </c>
      <c r="HC242" s="31">
        <v>2</v>
      </c>
      <c r="HD242" s="31">
        <v>0</v>
      </c>
      <c r="HE242" s="31">
        <v>0</v>
      </c>
      <c r="HF242" s="31"/>
      <c r="HG242" s="31">
        <v>2</v>
      </c>
      <c r="HH242" s="31">
        <v>2</v>
      </c>
      <c r="HI242" s="31">
        <v>2</v>
      </c>
      <c r="HJ242" s="31">
        <v>2</v>
      </c>
      <c r="HK242" s="31">
        <v>2</v>
      </c>
      <c r="HL242" s="31">
        <v>0</v>
      </c>
      <c r="HM242" s="31">
        <v>2</v>
      </c>
      <c r="HN242" s="31">
        <v>0</v>
      </c>
      <c r="HO242" s="31">
        <v>0</v>
      </c>
      <c r="HP242" s="31">
        <v>0</v>
      </c>
      <c r="HQ242" s="31"/>
      <c r="HR242" s="31"/>
      <c r="HS242" s="31"/>
      <c r="HT242" s="31"/>
      <c r="HU242" s="31"/>
      <c r="HV242" s="31"/>
      <c r="HW242" s="31"/>
      <c r="HX242" s="31"/>
      <c r="HY242" s="31"/>
      <c r="HZ242" s="31"/>
      <c r="IA242" s="31"/>
      <c r="IB242" s="31"/>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c r="JC242" s="31"/>
      <c r="JD242" s="31"/>
      <c r="JE242" s="31"/>
      <c r="JF242" s="31"/>
      <c r="JG242" s="31"/>
      <c r="JH242" s="31"/>
      <c r="JI242" s="31"/>
    </row>
    <row r="243" spans="1:269" x14ac:dyDescent="0.25">
      <c r="A243" s="30" t="s">
        <v>871</v>
      </c>
      <c r="B243" s="31"/>
      <c r="C243" s="31">
        <v>0</v>
      </c>
      <c r="D243" s="31">
        <v>170</v>
      </c>
      <c r="E243" s="31">
        <v>0</v>
      </c>
      <c r="F243" s="31">
        <v>0</v>
      </c>
      <c r="G243" s="31">
        <v>0</v>
      </c>
      <c r="H243" s="31">
        <v>0</v>
      </c>
      <c r="I243" s="31">
        <v>0</v>
      </c>
      <c r="J243" s="31">
        <v>0</v>
      </c>
      <c r="K243" s="31">
        <v>0</v>
      </c>
      <c r="L243" s="31">
        <v>0</v>
      </c>
      <c r="M243" s="31"/>
      <c r="N243" s="31">
        <v>0</v>
      </c>
      <c r="O243" s="31">
        <v>0</v>
      </c>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v>0</v>
      </c>
      <c r="BS243" s="31">
        <v>170</v>
      </c>
      <c r="BT243" s="31">
        <v>0</v>
      </c>
      <c r="BU243" s="31">
        <v>0</v>
      </c>
      <c r="BV243" s="31">
        <v>0</v>
      </c>
      <c r="BW243" s="31">
        <v>0</v>
      </c>
      <c r="BX243" s="31">
        <v>0</v>
      </c>
      <c r="BY243" s="31">
        <v>0</v>
      </c>
      <c r="BZ243" s="31">
        <v>0</v>
      </c>
      <c r="CA243" s="31">
        <v>0</v>
      </c>
      <c r="CB243" s="31"/>
      <c r="CC243" s="31">
        <v>0</v>
      </c>
      <c r="CD243" s="31">
        <v>0</v>
      </c>
      <c r="CE243" s="31">
        <v>0</v>
      </c>
      <c r="CF243" s="31">
        <v>0</v>
      </c>
      <c r="CG243" s="31">
        <v>0</v>
      </c>
      <c r="CH243" s="31">
        <v>0</v>
      </c>
      <c r="CI243" s="31">
        <v>0</v>
      </c>
      <c r="CJ243" s="31">
        <v>0</v>
      </c>
      <c r="CK243" s="31">
        <v>0</v>
      </c>
      <c r="CL243" s="31">
        <v>0</v>
      </c>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v>1</v>
      </c>
      <c r="EG243" s="31">
        <v>1</v>
      </c>
      <c r="EH243" s="31">
        <v>170</v>
      </c>
      <c r="EI243" s="31">
        <v>0</v>
      </c>
      <c r="EJ243" s="31">
        <v>0</v>
      </c>
      <c r="EK243" s="31">
        <v>0</v>
      </c>
      <c r="EL243" s="31">
        <v>0</v>
      </c>
      <c r="EM243" s="31">
        <v>0</v>
      </c>
      <c r="EN243" s="31">
        <v>0</v>
      </c>
      <c r="EO243" s="31">
        <v>0</v>
      </c>
      <c r="EP243" s="31">
        <v>0</v>
      </c>
      <c r="EQ243" s="31"/>
      <c r="ER243" s="31">
        <v>0</v>
      </c>
      <c r="ES243" s="31">
        <v>0</v>
      </c>
      <c r="ET243" s="31">
        <v>0</v>
      </c>
      <c r="EU243" s="31">
        <v>0</v>
      </c>
      <c r="EV243" s="31">
        <v>0</v>
      </c>
      <c r="EW243" s="31">
        <v>0</v>
      </c>
      <c r="EX243" s="31">
        <v>0</v>
      </c>
      <c r="EY243" s="31">
        <v>0</v>
      </c>
      <c r="EZ243" s="31">
        <v>0</v>
      </c>
      <c r="FA243" s="31">
        <v>0</v>
      </c>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v>1</v>
      </c>
      <c r="GV243" s="31">
        <v>1</v>
      </c>
      <c r="GW243" s="31">
        <v>510</v>
      </c>
      <c r="GX243" s="31">
        <v>0</v>
      </c>
      <c r="GY243" s="31">
        <v>0</v>
      </c>
      <c r="GZ243" s="31">
        <v>0</v>
      </c>
      <c r="HA243" s="31">
        <v>0</v>
      </c>
      <c r="HB243" s="31">
        <v>0</v>
      </c>
      <c r="HC243" s="31">
        <v>0</v>
      </c>
      <c r="HD243" s="31">
        <v>0</v>
      </c>
      <c r="HE243" s="31">
        <v>0</v>
      </c>
      <c r="HF243" s="31"/>
      <c r="HG243" s="31">
        <v>0</v>
      </c>
      <c r="HH243" s="31">
        <v>0</v>
      </c>
      <c r="HI243" s="31">
        <v>0</v>
      </c>
      <c r="HJ243" s="31">
        <v>0</v>
      </c>
      <c r="HK243" s="31">
        <v>0</v>
      </c>
      <c r="HL243" s="31">
        <v>0</v>
      </c>
      <c r="HM243" s="31">
        <v>0</v>
      </c>
      <c r="HN243" s="31">
        <v>0</v>
      </c>
      <c r="HO243" s="31">
        <v>0</v>
      </c>
      <c r="HP243" s="31">
        <v>0</v>
      </c>
      <c r="HQ243" s="31"/>
      <c r="HR243" s="31"/>
      <c r="HS243" s="31"/>
      <c r="HT243" s="31"/>
      <c r="HU243" s="31"/>
      <c r="HV243" s="31"/>
      <c r="HW243" s="31"/>
      <c r="HX243" s="31"/>
      <c r="HY243" s="31"/>
      <c r="HZ243" s="31"/>
      <c r="IA243" s="31"/>
      <c r="IB243" s="31"/>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c r="JC243" s="31"/>
      <c r="JD243" s="31"/>
      <c r="JE243" s="31"/>
      <c r="JF243" s="31"/>
      <c r="JG243" s="31"/>
      <c r="JH243" s="31"/>
      <c r="JI243" s="31"/>
    </row>
    <row r="244" spans="1:269" x14ac:dyDescent="0.25">
      <c r="A244" s="30" t="s">
        <v>872</v>
      </c>
      <c r="B244" s="31">
        <v>1</v>
      </c>
      <c r="C244" s="31">
        <v>1</v>
      </c>
      <c r="D244" s="31">
        <v>449</v>
      </c>
      <c r="E244" s="31">
        <v>1</v>
      </c>
      <c r="F244" s="31">
        <v>0</v>
      </c>
      <c r="G244" s="31">
        <v>0</v>
      </c>
      <c r="H244" s="31">
        <v>0</v>
      </c>
      <c r="I244" s="31">
        <v>0</v>
      </c>
      <c r="J244" s="31">
        <v>1</v>
      </c>
      <c r="K244" s="31">
        <v>0</v>
      </c>
      <c r="L244" s="31">
        <v>0</v>
      </c>
      <c r="M244" s="31"/>
      <c r="N244" s="31">
        <v>0</v>
      </c>
      <c r="O244" s="31">
        <v>0</v>
      </c>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v>1</v>
      </c>
      <c r="BR244" s="31">
        <v>1</v>
      </c>
      <c r="BS244" s="31">
        <v>449</v>
      </c>
      <c r="BT244" s="31">
        <v>14.5</v>
      </c>
      <c r="BU244" s="31">
        <v>1</v>
      </c>
      <c r="BV244" s="31">
        <v>1</v>
      </c>
      <c r="BW244" s="31">
        <v>1</v>
      </c>
      <c r="BX244" s="31">
        <v>1</v>
      </c>
      <c r="BY244" s="31">
        <v>1</v>
      </c>
      <c r="BZ244" s="31">
        <v>0</v>
      </c>
      <c r="CA244" s="31">
        <v>0</v>
      </c>
      <c r="CB244" s="31"/>
      <c r="CC244" s="31">
        <v>1</v>
      </c>
      <c r="CD244" s="31">
        <v>1</v>
      </c>
      <c r="CE244" s="31">
        <v>1</v>
      </c>
      <c r="CF244" s="31">
        <v>0</v>
      </c>
      <c r="CG244" s="31">
        <v>1</v>
      </c>
      <c r="CH244" s="31">
        <v>1</v>
      </c>
      <c r="CI244" s="31">
        <v>1</v>
      </c>
      <c r="CJ244" s="31">
        <v>1</v>
      </c>
      <c r="CK244" s="31">
        <v>0</v>
      </c>
      <c r="CL244" s="31">
        <v>0</v>
      </c>
      <c r="CM244" s="31">
        <v>0</v>
      </c>
      <c r="CN244" s="31">
        <v>0</v>
      </c>
      <c r="CO244" s="31">
        <v>0</v>
      </c>
      <c r="CP244" s="31">
        <v>1</v>
      </c>
      <c r="CQ244" s="31">
        <v>1</v>
      </c>
      <c r="CR244" s="31">
        <v>1</v>
      </c>
      <c r="CS244" s="31">
        <v>2</v>
      </c>
      <c r="CT244" s="31">
        <v>2</v>
      </c>
      <c r="CU244" s="31">
        <v>1</v>
      </c>
      <c r="CV244" s="31">
        <v>1</v>
      </c>
      <c r="CW244" s="31">
        <v>2</v>
      </c>
      <c r="CX244" s="31">
        <v>0</v>
      </c>
      <c r="CY244" s="31">
        <v>0</v>
      </c>
      <c r="CZ244" s="31">
        <v>0</v>
      </c>
      <c r="DA244" s="31">
        <v>0</v>
      </c>
      <c r="DB244" s="31">
        <v>1</v>
      </c>
      <c r="DC244" s="31">
        <v>0</v>
      </c>
      <c r="DD244" s="31">
        <v>2</v>
      </c>
      <c r="DE244" s="31">
        <v>2</v>
      </c>
      <c r="DF244" s="31">
        <v>0</v>
      </c>
      <c r="DG244" s="31">
        <v>4</v>
      </c>
      <c r="DH244" s="31"/>
      <c r="DI244" s="31"/>
      <c r="DJ244" s="31">
        <v>4</v>
      </c>
      <c r="DK244" s="31">
        <v>2</v>
      </c>
      <c r="DL244" s="31">
        <v>0</v>
      </c>
      <c r="DM244" s="31">
        <v>1</v>
      </c>
      <c r="DN244" s="31">
        <v>2</v>
      </c>
      <c r="DO244" s="31">
        <v>0</v>
      </c>
      <c r="DP244" s="31">
        <v>0</v>
      </c>
      <c r="DQ244" s="31">
        <v>0</v>
      </c>
      <c r="DR244" s="31">
        <v>0</v>
      </c>
      <c r="DS244" s="31">
        <v>1</v>
      </c>
      <c r="DT244" s="31">
        <v>0</v>
      </c>
      <c r="DU244" s="31">
        <v>0</v>
      </c>
      <c r="DV244" s="31">
        <v>2</v>
      </c>
      <c r="DW244" s="31">
        <v>2</v>
      </c>
      <c r="DX244" s="31"/>
      <c r="DY244" s="31"/>
      <c r="DZ244" s="31">
        <v>4</v>
      </c>
      <c r="EA244" s="31"/>
      <c r="EB244" s="31"/>
      <c r="EC244" s="31">
        <v>1</v>
      </c>
      <c r="ED244" s="31">
        <v>3</v>
      </c>
      <c r="EE244" s="31">
        <v>4</v>
      </c>
      <c r="EF244" s="31">
        <v>1</v>
      </c>
      <c r="EG244" s="31">
        <v>1</v>
      </c>
      <c r="EH244" s="31">
        <v>449</v>
      </c>
      <c r="EI244" s="31">
        <v>14.5</v>
      </c>
      <c r="EJ244" s="31">
        <v>1</v>
      </c>
      <c r="EK244" s="31">
        <v>1</v>
      </c>
      <c r="EL244" s="31">
        <v>1</v>
      </c>
      <c r="EM244" s="31">
        <v>1</v>
      </c>
      <c r="EN244" s="31">
        <v>1</v>
      </c>
      <c r="EO244" s="31">
        <v>0</v>
      </c>
      <c r="EP244" s="31">
        <v>0</v>
      </c>
      <c r="EQ244" s="31"/>
      <c r="ER244" s="31">
        <v>1</v>
      </c>
      <c r="ES244" s="31">
        <v>1</v>
      </c>
      <c r="ET244" s="31">
        <v>1</v>
      </c>
      <c r="EU244" s="31">
        <v>0</v>
      </c>
      <c r="EV244" s="31">
        <v>1</v>
      </c>
      <c r="EW244" s="31">
        <v>1</v>
      </c>
      <c r="EX244" s="31">
        <v>1</v>
      </c>
      <c r="EY244" s="31">
        <v>1</v>
      </c>
      <c r="EZ244" s="31">
        <v>0</v>
      </c>
      <c r="FA244" s="31">
        <v>0</v>
      </c>
      <c r="FB244" s="31">
        <v>1</v>
      </c>
      <c r="FC244" s="31">
        <v>1</v>
      </c>
      <c r="FD244" s="31">
        <v>0</v>
      </c>
      <c r="FE244" s="31">
        <v>2</v>
      </c>
      <c r="FF244" s="31">
        <v>2</v>
      </c>
      <c r="FG244" s="31">
        <v>0</v>
      </c>
      <c r="FH244" s="31">
        <v>2</v>
      </c>
      <c r="FI244" s="31">
        <v>3</v>
      </c>
      <c r="FJ244" s="31"/>
      <c r="FK244" s="31">
        <v>1</v>
      </c>
      <c r="FL244" s="31">
        <v>1</v>
      </c>
      <c r="FM244" s="31">
        <v>0</v>
      </c>
      <c r="FN244" s="31">
        <v>0</v>
      </c>
      <c r="FO244" s="31">
        <v>0</v>
      </c>
      <c r="FP244" s="31">
        <v>0</v>
      </c>
      <c r="FQ244" s="31">
        <v>0</v>
      </c>
      <c r="FR244" s="31">
        <v>0</v>
      </c>
      <c r="FS244" s="31">
        <v>0</v>
      </c>
      <c r="FT244" s="31">
        <v>1</v>
      </c>
      <c r="FU244" s="31">
        <v>1</v>
      </c>
      <c r="FV244" s="31">
        <v>4</v>
      </c>
      <c r="FW244" s="31"/>
      <c r="FX244" s="31"/>
      <c r="FY244" s="31">
        <v>4</v>
      </c>
      <c r="FZ244" s="31">
        <v>3</v>
      </c>
      <c r="GA244" s="31">
        <v>0</v>
      </c>
      <c r="GB244" s="31">
        <v>0</v>
      </c>
      <c r="GC244" s="31">
        <v>4</v>
      </c>
      <c r="GD244" s="31"/>
      <c r="GE244" s="31"/>
      <c r="GF244" s="31"/>
      <c r="GG244" s="31"/>
      <c r="GH244" s="31"/>
      <c r="GI244" s="31"/>
      <c r="GJ244" s="31"/>
      <c r="GK244" s="31">
        <v>4</v>
      </c>
      <c r="GL244" s="31"/>
      <c r="GM244" s="31"/>
      <c r="GN244" s="31">
        <v>1</v>
      </c>
      <c r="GO244" s="31">
        <v>3</v>
      </c>
      <c r="GP244" s="31"/>
      <c r="GQ244" s="31"/>
      <c r="GR244" s="31"/>
      <c r="GS244" s="31">
        <v>4</v>
      </c>
      <c r="GT244" s="31">
        <v>4</v>
      </c>
      <c r="GU244" s="31">
        <v>3</v>
      </c>
      <c r="GV244" s="31">
        <v>3</v>
      </c>
      <c r="GW244" s="31">
        <v>1347</v>
      </c>
      <c r="GX244" s="31">
        <v>30</v>
      </c>
      <c r="GY244" s="31">
        <v>2</v>
      </c>
      <c r="GZ244" s="31">
        <v>2</v>
      </c>
      <c r="HA244" s="31">
        <v>2</v>
      </c>
      <c r="HB244" s="31">
        <v>2</v>
      </c>
      <c r="HC244" s="31">
        <v>3</v>
      </c>
      <c r="HD244" s="31">
        <v>0</v>
      </c>
      <c r="HE244" s="31">
        <v>0</v>
      </c>
      <c r="HF244" s="31"/>
      <c r="HG244" s="31">
        <v>2</v>
      </c>
      <c r="HH244" s="31">
        <v>2</v>
      </c>
      <c r="HI244" s="31">
        <v>2</v>
      </c>
      <c r="HJ244" s="31">
        <v>0</v>
      </c>
      <c r="HK244" s="31">
        <v>2</v>
      </c>
      <c r="HL244" s="31">
        <v>2</v>
      </c>
      <c r="HM244" s="31">
        <v>2</v>
      </c>
      <c r="HN244" s="31">
        <v>2</v>
      </c>
      <c r="HO244" s="31">
        <v>0</v>
      </c>
      <c r="HP244" s="31">
        <v>0</v>
      </c>
      <c r="HQ244" s="31">
        <v>1</v>
      </c>
      <c r="HR244" s="31">
        <v>1</v>
      </c>
      <c r="HS244" s="31">
        <v>0</v>
      </c>
      <c r="HT244" s="31">
        <v>3</v>
      </c>
      <c r="HU244" s="31">
        <v>3</v>
      </c>
      <c r="HV244" s="31">
        <v>1</v>
      </c>
      <c r="HW244" s="31">
        <v>4</v>
      </c>
      <c r="HX244" s="31">
        <v>5</v>
      </c>
      <c r="HY244" s="31">
        <v>1</v>
      </c>
      <c r="HZ244" s="31">
        <v>2</v>
      </c>
      <c r="IA244" s="31">
        <v>3</v>
      </c>
      <c r="IB244" s="31">
        <v>0</v>
      </c>
      <c r="IC244" s="31">
        <v>0</v>
      </c>
      <c r="ID244" s="31">
        <v>0</v>
      </c>
      <c r="IE244" s="31">
        <v>0</v>
      </c>
      <c r="IF244" s="31">
        <v>1</v>
      </c>
      <c r="IG244" s="31">
        <v>0</v>
      </c>
      <c r="IH244" s="31">
        <v>2</v>
      </c>
      <c r="II244" s="31">
        <v>3</v>
      </c>
      <c r="IJ244" s="31">
        <v>1</v>
      </c>
      <c r="IK244" s="31">
        <v>8</v>
      </c>
      <c r="IL244" s="31"/>
      <c r="IM244" s="31"/>
      <c r="IN244" s="31">
        <v>8</v>
      </c>
      <c r="IO244" s="31">
        <v>5</v>
      </c>
      <c r="IP244" s="31">
        <v>0</v>
      </c>
      <c r="IQ244" s="31">
        <v>1</v>
      </c>
      <c r="IR244" s="31">
        <v>6</v>
      </c>
      <c r="IS244" s="31">
        <v>0</v>
      </c>
      <c r="IT244" s="31">
        <v>0</v>
      </c>
      <c r="IU244" s="31">
        <v>0</v>
      </c>
      <c r="IV244" s="31">
        <v>0</v>
      </c>
      <c r="IW244" s="31">
        <v>1</v>
      </c>
      <c r="IX244" s="31">
        <v>0</v>
      </c>
      <c r="IY244" s="31">
        <v>0</v>
      </c>
      <c r="IZ244" s="31">
        <v>6</v>
      </c>
      <c r="JA244" s="31">
        <v>2</v>
      </c>
      <c r="JB244" s="31"/>
      <c r="JC244" s="31">
        <v>1</v>
      </c>
      <c r="JD244" s="31">
        <v>7</v>
      </c>
      <c r="JE244" s="31"/>
      <c r="JF244" s="31"/>
      <c r="JG244" s="31">
        <v>1</v>
      </c>
      <c r="JH244" s="31">
        <v>7</v>
      </c>
      <c r="JI244" s="31">
        <v>8</v>
      </c>
    </row>
    <row r="245" spans="1:269" x14ac:dyDescent="0.25">
      <c r="A245" s="30" t="s">
        <v>873</v>
      </c>
      <c r="B245" s="31">
        <v>1</v>
      </c>
      <c r="C245" s="31">
        <v>1</v>
      </c>
      <c r="D245" s="31">
        <v>0</v>
      </c>
      <c r="E245" s="31">
        <v>0</v>
      </c>
      <c r="F245" s="31">
        <v>0</v>
      </c>
      <c r="G245" s="31">
        <v>0</v>
      </c>
      <c r="H245" s="31">
        <v>0</v>
      </c>
      <c r="I245" s="31">
        <v>0</v>
      </c>
      <c r="J245" s="31">
        <v>0</v>
      </c>
      <c r="K245" s="31">
        <v>0</v>
      </c>
      <c r="L245" s="31">
        <v>0</v>
      </c>
      <c r="M245" s="31">
        <v>0</v>
      </c>
      <c r="N245" s="31">
        <v>1</v>
      </c>
      <c r="O245" s="31">
        <v>0</v>
      </c>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v>1</v>
      </c>
      <c r="BR245" s="31">
        <v>1</v>
      </c>
      <c r="BS245" s="31">
        <v>0</v>
      </c>
      <c r="BT245" s="31">
        <v>3.5</v>
      </c>
      <c r="BU245" s="31">
        <v>0</v>
      </c>
      <c r="BV245" s="31">
        <v>0</v>
      </c>
      <c r="BW245" s="31">
        <v>0</v>
      </c>
      <c r="BX245" s="31">
        <v>0</v>
      </c>
      <c r="BY245" s="31">
        <v>0</v>
      </c>
      <c r="BZ245" s="31">
        <v>0</v>
      </c>
      <c r="CA245" s="31">
        <v>0</v>
      </c>
      <c r="CB245" s="31">
        <v>0</v>
      </c>
      <c r="CC245" s="31">
        <v>1</v>
      </c>
      <c r="CD245" s="31">
        <v>1</v>
      </c>
      <c r="CE245" s="31">
        <v>0</v>
      </c>
      <c r="CF245" s="31">
        <v>0</v>
      </c>
      <c r="CG245" s="31">
        <v>0</v>
      </c>
      <c r="CH245" s="31">
        <v>1</v>
      </c>
      <c r="CI245" s="31">
        <v>1</v>
      </c>
      <c r="CJ245" s="31">
        <v>1</v>
      </c>
      <c r="CK245" s="31">
        <v>0</v>
      </c>
      <c r="CL245" s="31">
        <v>0</v>
      </c>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v>1</v>
      </c>
      <c r="EG245" s="31">
        <v>1</v>
      </c>
      <c r="EH245" s="31">
        <v>0</v>
      </c>
      <c r="EI245" s="31">
        <v>3.5</v>
      </c>
      <c r="EJ245" s="31">
        <v>0</v>
      </c>
      <c r="EK245" s="31">
        <v>0</v>
      </c>
      <c r="EL245" s="31">
        <v>0</v>
      </c>
      <c r="EM245" s="31">
        <v>0</v>
      </c>
      <c r="EN245" s="31">
        <v>0</v>
      </c>
      <c r="EO245" s="31">
        <v>0</v>
      </c>
      <c r="EP245" s="31">
        <v>0</v>
      </c>
      <c r="EQ245" s="31">
        <v>0</v>
      </c>
      <c r="ER245" s="31">
        <v>1</v>
      </c>
      <c r="ES245" s="31">
        <v>1</v>
      </c>
      <c r="ET245" s="31">
        <v>0</v>
      </c>
      <c r="EU245" s="31">
        <v>0</v>
      </c>
      <c r="EV245" s="31">
        <v>0</v>
      </c>
      <c r="EW245" s="31">
        <v>1</v>
      </c>
      <c r="EX245" s="31">
        <v>1</v>
      </c>
      <c r="EY245" s="31">
        <v>1</v>
      </c>
      <c r="EZ245" s="31">
        <v>0</v>
      </c>
      <c r="FA245" s="31">
        <v>0</v>
      </c>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v>3</v>
      </c>
      <c r="GV245" s="31">
        <v>3</v>
      </c>
      <c r="GW245" s="31">
        <v>0</v>
      </c>
      <c r="GX245" s="31">
        <v>7</v>
      </c>
      <c r="GY245" s="31">
        <v>0</v>
      </c>
      <c r="GZ245" s="31">
        <v>0</v>
      </c>
      <c r="HA245" s="31">
        <v>0</v>
      </c>
      <c r="HB245" s="31">
        <v>0</v>
      </c>
      <c r="HC245" s="31">
        <v>0</v>
      </c>
      <c r="HD245" s="31">
        <v>0</v>
      </c>
      <c r="HE245" s="31">
        <v>0</v>
      </c>
      <c r="HF245" s="31">
        <v>0</v>
      </c>
      <c r="HG245" s="31">
        <v>3</v>
      </c>
      <c r="HH245" s="31">
        <v>2</v>
      </c>
      <c r="HI245" s="31">
        <v>0</v>
      </c>
      <c r="HJ245" s="31">
        <v>0</v>
      </c>
      <c r="HK245" s="31">
        <v>0</v>
      </c>
      <c r="HL245" s="31">
        <v>2</v>
      </c>
      <c r="HM245" s="31">
        <v>2</v>
      </c>
      <c r="HN245" s="31">
        <v>2</v>
      </c>
      <c r="HO245" s="31">
        <v>0</v>
      </c>
      <c r="HP245" s="31">
        <v>0</v>
      </c>
      <c r="HQ245" s="31"/>
      <c r="HR245" s="31"/>
      <c r="HS245" s="31"/>
      <c r="HT245" s="31"/>
      <c r="HU245" s="31"/>
      <c r="HV245" s="31"/>
      <c r="HW245" s="31"/>
      <c r="HX245" s="31"/>
      <c r="HY245" s="31"/>
      <c r="HZ245" s="31"/>
      <c r="IA245" s="31"/>
      <c r="IB245" s="31"/>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c r="JC245" s="31"/>
      <c r="JD245" s="31"/>
      <c r="JE245" s="31"/>
      <c r="JF245" s="31"/>
      <c r="JG245" s="31"/>
      <c r="JH245" s="31"/>
      <c r="JI245" s="31"/>
    </row>
    <row r="246" spans="1:269" x14ac:dyDescent="0.25">
      <c r="A246" s="30" t="s">
        <v>874</v>
      </c>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v>0</v>
      </c>
      <c r="BS246" s="31">
        <v>250</v>
      </c>
      <c r="BT246" s="31">
        <v>1</v>
      </c>
      <c r="BU246" s="31">
        <v>0</v>
      </c>
      <c r="BV246" s="31">
        <v>0</v>
      </c>
      <c r="BW246" s="31">
        <v>0</v>
      </c>
      <c r="BX246" s="31">
        <v>0</v>
      </c>
      <c r="BY246" s="31">
        <v>1</v>
      </c>
      <c r="BZ246" s="31">
        <v>0</v>
      </c>
      <c r="CA246" s="31">
        <v>0</v>
      </c>
      <c r="CB246" s="31"/>
      <c r="CC246" s="31">
        <v>0</v>
      </c>
      <c r="CD246" s="31">
        <v>0</v>
      </c>
      <c r="CE246" s="31">
        <v>0</v>
      </c>
      <c r="CF246" s="31">
        <v>0</v>
      </c>
      <c r="CG246" s="31">
        <v>0</v>
      </c>
      <c r="CH246" s="31">
        <v>0</v>
      </c>
      <c r="CI246" s="31">
        <v>0</v>
      </c>
      <c r="CJ246" s="31">
        <v>0</v>
      </c>
      <c r="CK246" s="31">
        <v>0</v>
      </c>
      <c r="CL246" s="31">
        <v>0</v>
      </c>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v>0</v>
      </c>
      <c r="EH246" s="31">
        <v>250</v>
      </c>
      <c r="EI246" s="31">
        <v>1</v>
      </c>
      <c r="EJ246" s="31">
        <v>0</v>
      </c>
      <c r="EK246" s="31">
        <v>0</v>
      </c>
      <c r="EL246" s="31">
        <v>0</v>
      </c>
      <c r="EM246" s="31">
        <v>0</v>
      </c>
      <c r="EN246" s="31">
        <v>1</v>
      </c>
      <c r="EO246" s="31">
        <v>0</v>
      </c>
      <c r="EP246" s="31">
        <v>0</v>
      </c>
      <c r="EQ246" s="31"/>
      <c r="ER246" s="31">
        <v>0</v>
      </c>
      <c r="ES246" s="31">
        <v>0</v>
      </c>
      <c r="ET246" s="31">
        <v>0</v>
      </c>
      <c r="EU246" s="31">
        <v>0</v>
      </c>
      <c r="EV246" s="31">
        <v>0</v>
      </c>
      <c r="EW246" s="31">
        <v>0</v>
      </c>
      <c r="EX246" s="31">
        <v>0</v>
      </c>
      <c r="EY246" s="31">
        <v>0</v>
      </c>
      <c r="EZ246" s="31">
        <v>0</v>
      </c>
      <c r="FA246" s="31">
        <v>0</v>
      </c>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v>0</v>
      </c>
      <c r="GW246" s="31">
        <v>500</v>
      </c>
      <c r="GX246" s="31">
        <v>2</v>
      </c>
      <c r="GY246" s="31">
        <v>0</v>
      </c>
      <c r="GZ246" s="31">
        <v>0</v>
      </c>
      <c r="HA246" s="31">
        <v>0</v>
      </c>
      <c r="HB246" s="31">
        <v>0</v>
      </c>
      <c r="HC246" s="31">
        <v>2</v>
      </c>
      <c r="HD246" s="31">
        <v>0</v>
      </c>
      <c r="HE246" s="31">
        <v>0</v>
      </c>
      <c r="HF246" s="31"/>
      <c r="HG246" s="31">
        <v>0</v>
      </c>
      <c r="HH246" s="31">
        <v>0</v>
      </c>
      <c r="HI246" s="31">
        <v>0</v>
      </c>
      <c r="HJ246" s="31">
        <v>0</v>
      </c>
      <c r="HK246" s="31">
        <v>0</v>
      </c>
      <c r="HL246" s="31">
        <v>0</v>
      </c>
      <c r="HM246" s="31">
        <v>0</v>
      </c>
      <c r="HN246" s="31">
        <v>0</v>
      </c>
      <c r="HO246" s="31">
        <v>0</v>
      </c>
      <c r="HP246" s="31">
        <v>0</v>
      </c>
      <c r="HQ246" s="31"/>
      <c r="HR246" s="31"/>
      <c r="HS246" s="31"/>
      <c r="HT246" s="31"/>
      <c r="HU246" s="31"/>
      <c r="HV246" s="31"/>
      <c r="HW246" s="31"/>
      <c r="HX246" s="31"/>
      <c r="HY246" s="31"/>
      <c r="HZ246" s="31"/>
      <c r="IA246" s="31"/>
      <c r="IB246" s="31"/>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c r="JC246" s="31"/>
      <c r="JD246" s="31"/>
      <c r="JE246" s="31"/>
      <c r="JF246" s="31"/>
      <c r="JG246" s="31"/>
      <c r="JH246" s="31"/>
      <c r="JI246" s="31"/>
    </row>
    <row r="247" spans="1:269" x14ac:dyDescent="0.25">
      <c r="A247" s="30" t="s">
        <v>876</v>
      </c>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v>1</v>
      </c>
      <c r="BR247" s="31">
        <v>1</v>
      </c>
      <c r="BS247" s="31">
        <v>9</v>
      </c>
      <c r="BT247" s="31">
        <v>0</v>
      </c>
      <c r="BU247" s="31">
        <v>0</v>
      </c>
      <c r="BV247" s="31">
        <v>0</v>
      </c>
      <c r="BW247" s="31">
        <v>0</v>
      </c>
      <c r="BX247" s="31">
        <v>0</v>
      </c>
      <c r="BY247" s="31">
        <v>0</v>
      </c>
      <c r="BZ247" s="31">
        <v>0</v>
      </c>
      <c r="CA247" s="31">
        <v>0</v>
      </c>
      <c r="CB247" s="31"/>
      <c r="CC247" s="31">
        <v>0</v>
      </c>
      <c r="CD247" s="31">
        <v>0</v>
      </c>
      <c r="CE247" s="31">
        <v>0</v>
      </c>
      <c r="CF247" s="31">
        <v>0</v>
      </c>
      <c r="CG247" s="31">
        <v>0</v>
      </c>
      <c r="CH247" s="31">
        <v>0</v>
      </c>
      <c r="CI247" s="31">
        <v>0</v>
      </c>
      <c r="CJ247" s="31">
        <v>0</v>
      </c>
      <c r="CK247" s="31">
        <v>0</v>
      </c>
      <c r="CL247" s="31">
        <v>0</v>
      </c>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v>1</v>
      </c>
      <c r="EG247" s="31">
        <v>1</v>
      </c>
      <c r="EH247" s="31">
        <v>7</v>
      </c>
      <c r="EI247" s="31">
        <v>0</v>
      </c>
      <c r="EJ247" s="31">
        <v>0</v>
      </c>
      <c r="EK247" s="31">
        <v>0</v>
      </c>
      <c r="EL247" s="31">
        <v>0</v>
      </c>
      <c r="EM247" s="31">
        <v>0</v>
      </c>
      <c r="EN247" s="31">
        <v>0</v>
      </c>
      <c r="EO247" s="31">
        <v>0</v>
      </c>
      <c r="EP247" s="31">
        <v>0</v>
      </c>
      <c r="EQ247" s="31"/>
      <c r="ER247" s="31">
        <v>0</v>
      </c>
      <c r="ES247" s="31">
        <v>0</v>
      </c>
      <c r="ET247" s="31">
        <v>0</v>
      </c>
      <c r="EU247" s="31">
        <v>0</v>
      </c>
      <c r="EV247" s="31">
        <v>0</v>
      </c>
      <c r="EW247" s="31">
        <v>0</v>
      </c>
      <c r="EX247" s="31">
        <v>0</v>
      </c>
      <c r="EY247" s="31">
        <v>0</v>
      </c>
      <c r="EZ247" s="31">
        <v>0</v>
      </c>
      <c r="FA247" s="31">
        <v>0</v>
      </c>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v>2</v>
      </c>
      <c r="GV247" s="31">
        <v>2</v>
      </c>
      <c r="GW247" s="31">
        <v>16</v>
      </c>
      <c r="GX247" s="31">
        <v>0</v>
      </c>
      <c r="GY247" s="31">
        <v>0</v>
      </c>
      <c r="GZ247" s="31">
        <v>0</v>
      </c>
      <c r="HA247" s="31">
        <v>0</v>
      </c>
      <c r="HB247" s="31">
        <v>0</v>
      </c>
      <c r="HC247" s="31">
        <v>0</v>
      </c>
      <c r="HD247" s="31">
        <v>0</v>
      </c>
      <c r="HE247" s="31">
        <v>0</v>
      </c>
      <c r="HF247" s="31"/>
      <c r="HG247" s="31">
        <v>0</v>
      </c>
      <c r="HH247" s="31">
        <v>0</v>
      </c>
      <c r="HI247" s="31">
        <v>0</v>
      </c>
      <c r="HJ247" s="31">
        <v>0</v>
      </c>
      <c r="HK247" s="31">
        <v>0</v>
      </c>
      <c r="HL247" s="31">
        <v>0</v>
      </c>
      <c r="HM247" s="31">
        <v>0</v>
      </c>
      <c r="HN247" s="31">
        <v>0</v>
      </c>
      <c r="HO247" s="31">
        <v>0</v>
      </c>
      <c r="HP247" s="31">
        <v>0</v>
      </c>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row>
    <row r="248" spans="1:269" x14ac:dyDescent="0.25">
      <c r="A248" s="30" t="s">
        <v>877</v>
      </c>
      <c r="B248" s="31"/>
      <c r="C248" s="31">
        <v>0</v>
      </c>
      <c r="D248" s="31">
        <v>12</v>
      </c>
      <c r="E248" s="31">
        <v>0</v>
      </c>
      <c r="F248" s="31">
        <v>0</v>
      </c>
      <c r="G248" s="31">
        <v>0</v>
      </c>
      <c r="H248" s="31">
        <v>0</v>
      </c>
      <c r="I248" s="31">
        <v>0</v>
      </c>
      <c r="J248" s="31">
        <v>0</v>
      </c>
      <c r="K248" s="31">
        <v>0</v>
      </c>
      <c r="L248" s="31">
        <v>0</v>
      </c>
      <c r="M248" s="31"/>
      <c r="N248" s="31">
        <v>0</v>
      </c>
      <c r="O248" s="31">
        <v>0</v>
      </c>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v>0</v>
      </c>
      <c r="BS248" s="31">
        <v>12</v>
      </c>
      <c r="BT248" s="31">
        <v>0.5</v>
      </c>
      <c r="BU248" s="31">
        <v>0</v>
      </c>
      <c r="BV248" s="31">
        <v>0</v>
      </c>
      <c r="BW248" s="31">
        <v>0</v>
      </c>
      <c r="BX248" s="31">
        <v>0</v>
      </c>
      <c r="BY248" s="31">
        <v>0</v>
      </c>
      <c r="BZ248" s="31">
        <v>0</v>
      </c>
      <c r="CA248" s="31">
        <v>0</v>
      </c>
      <c r="CB248" s="31"/>
      <c r="CC248" s="31">
        <v>1</v>
      </c>
      <c r="CD248" s="31">
        <v>0</v>
      </c>
      <c r="CE248" s="31">
        <v>0</v>
      </c>
      <c r="CF248" s="31">
        <v>0</v>
      </c>
      <c r="CG248" s="31">
        <v>0</v>
      </c>
      <c r="CH248" s="31">
        <v>0</v>
      </c>
      <c r="CI248" s="31">
        <v>0</v>
      </c>
      <c r="CJ248" s="31">
        <v>0</v>
      </c>
      <c r="CK248" s="31">
        <v>0</v>
      </c>
      <c r="CL248" s="31">
        <v>0</v>
      </c>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v>0</v>
      </c>
      <c r="EH248" s="31">
        <v>4</v>
      </c>
      <c r="EI248" s="31">
        <v>0.5</v>
      </c>
      <c r="EJ248" s="31">
        <v>0</v>
      </c>
      <c r="EK248" s="31">
        <v>0</v>
      </c>
      <c r="EL248" s="31">
        <v>0</v>
      </c>
      <c r="EM248" s="31">
        <v>0</v>
      </c>
      <c r="EN248" s="31">
        <v>0</v>
      </c>
      <c r="EO248" s="31">
        <v>0</v>
      </c>
      <c r="EP248" s="31">
        <v>0</v>
      </c>
      <c r="EQ248" s="31"/>
      <c r="ER248" s="31">
        <v>1</v>
      </c>
      <c r="ES248" s="31">
        <v>0</v>
      </c>
      <c r="ET248" s="31">
        <v>0</v>
      </c>
      <c r="EU248" s="31">
        <v>0</v>
      </c>
      <c r="EV248" s="31">
        <v>0</v>
      </c>
      <c r="EW248" s="31">
        <v>0</v>
      </c>
      <c r="EX248" s="31">
        <v>0</v>
      </c>
      <c r="EY248" s="31">
        <v>0</v>
      </c>
      <c r="EZ248" s="31">
        <v>0</v>
      </c>
      <c r="FA248" s="31">
        <v>0</v>
      </c>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v>0</v>
      </c>
      <c r="GW248" s="31">
        <v>28</v>
      </c>
      <c r="GX248" s="31">
        <v>1</v>
      </c>
      <c r="GY248" s="31">
        <v>0</v>
      </c>
      <c r="GZ248" s="31">
        <v>0</v>
      </c>
      <c r="HA248" s="31">
        <v>0</v>
      </c>
      <c r="HB248" s="31">
        <v>0</v>
      </c>
      <c r="HC248" s="31">
        <v>0</v>
      </c>
      <c r="HD248" s="31">
        <v>0</v>
      </c>
      <c r="HE248" s="31">
        <v>0</v>
      </c>
      <c r="HF248" s="31"/>
      <c r="HG248" s="31">
        <v>2</v>
      </c>
      <c r="HH248" s="31">
        <v>0</v>
      </c>
      <c r="HI248" s="31">
        <v>0</v>
      </c>
      <c r="HJ248" s="31">
        <v>0</v>
      </c>
      <c r="HK248" s="31">
        <v>0</v>
      </c>
      <c r="HL248" s="31">
        <v>0</v>
      </c>
      <c r="HM248" s="31">
        <v>0</v>
      </c>
      <c r="HN248" s="31">
        <v>0</v>
      </c>
      <c r="HO248" s="31">
        <v>0</v>
      </c>
      <c r="HP248" s="31">
        <v>0</v>
      </c>
      <c r="HQ248" s="31"/>
      <c r="HR248" s="31"/>
      <c r="HS248" s="31"/>
      <c r="HT248" s="31"/>
      <c r="HU248" s="31"/>
      <c r="HV248" s="31"/>
      <c r="HW248" s="31"/>
      <c r="HX248" s="31"/>
      <c r="HY248" s="31"/>
      <c r="HZ248" s="31"/>
      <c r="IA248" s="31"/>
      <c r="IB248" s="31"/>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c r="JC248" s="31"/>
      <c r="JD248" s="31"/>
      <c r="JE248" s="31"/>
      <c r="JF248" s="31"/>
      <c r="JG248" s="31"/>
      <c r="JH248" s="31"/>
      <c r="JI248" s="31"/>
    </row>
    <row r="249" spans="1:269" x14ac:dyDescent="0.25">
      <c r="A249" s="30" t="s">
        <v>878</v>
      </c>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v>1</v>
      </c>
      <c r="BR249" s="31">
        <v>1</v>
      </c>
      <c r="BS249" s="31">
        <v>4</v>
      </c>
      <c r="BT249" s="31">
        <v>0</v>
      </c>
      <c r="BU249" s="31">
        <v>0</v>
      </c>
      <c r="BV249" s="31">
        <v>0</v>
      </c>
      <c r="BW249" s="31">
        <v>0</v>
      </c>
      <c r="BX249" s="31">
        <v>0</v>
      </c>
      <c r="BY249" s="31">
        <v>0</v>
      </c>
      <c r="BZ249" s="31">
        <v>0</v>
      </c>
      <c r="CA249" s="31">
        <v>0</v>
      </c>
      <c r="CB249" s="31"/>
      <c r="CC249" s="31">
        <v>0</v>
      </c>
      <c r="CD249" s="31">
        <v>0</v>
      </c>
      <c r="CE249" s="31">
        <v>0</v>
      </c>
      <c r="CF249" s="31">
        <v>0</v>
      </c>
      <c r="CG249" s="31">
        <v>0</v>
      </c>
      <c r="CH249" s="31">
        <v>0</v>
      </c>
      <c r="CI249" s="31">
        <v>0</v>
      </c>
      <c r="CJ249" s="31">
        <v>0</v>
      </c>
      <c r="CK249" s="31">
        <v>0</v>
      </c>
      <c r="CL249" s="31">
        <v>0</v>
      </c>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v>1</v>
      </c>
      <c r="EG249" s="31">
        <v>1</v>
      </c>
      <c r="EH249" s="31">
        <v>9</v>
      </c>
      <c r="EI249" s="31">
        <v>0</v>
      </c>
      <c r="EJ249" s="31">
        <v>0</v>
      </c>
      <c r="EK249" s="31">
        <v>0</v>
      </c>
      <c r="EL249" s="31">
        <v>0</v>
      </c>
      <c r="EM249" s="31">
        <v>0</v>
      </c>
      <c r="EN249" s="31">
        <v>0</v>
      </c>
      <c r="EO249" s="31">
        <v>0</v>
      </c>
      <c r="EP249" s="31">
        <v>0</v>
      </c>
      <c r="EQ249" s="31"/>
      <c r="ER249" s="31">
        <v>0</v>
      </c>
      <c r="ES249" s="31">
        <v>0</v>
      </c>
      <c r="ET249" s="31">
        <v>0</v>
      </c>
      <c r="EU249" s="31">
        <v>0</v>
      </c>
      <c r="EV249" s="31">
        <v>0</v>
      </c>
      <c r="EW249" s="31">
        <v>0</v>
      </c>
      <c r="EX249" s="31">
        <v>0</v>
      </c>
      <c r="EY249" s="31">
        <v>0</v>
      </c>
      <c r="EZ249" s="31">
        <v>0</v>
      </c>
      <c r="FA249" s="31">
        <v>0</v>
      </c>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v>2</v>
      </c>
      <c r="GV249" s="31">
        <v>2</v>
      </c>
      <c r="GW249" s="31">
        <v>13</v>
      </c>
      <c r="GX249" s="31">
        <v>0</v>
      </c>
      <c r="GY249" s="31">
        <v>0</v>
      </c>
      <c r="GZ249" s="31">
        <v>0</v>
      </c>
      <c r="HA249" s="31">
        <v>0</v>
      </c>
      <c r="HB249" s="31">
        <v>0</v>
      </c>
      <c r="HC249" s="31">
        <v>0</v>
      </c>
      <c r="HD249" s="31">
        <v>0</v>
      </c>
      <c r="HE249" s="31">
        <v>0</v>
      </c>
      <c r="HF249" s="31"/>
      <c r="HG249" s="31">
        <v>0</v>
      </c>
      <c r="HH249" s="31">
        <v>0</v>
      </c>
      <c r="HI249" s="31">
        <v>0</v>
      </c>
      <c r="HJ249" s="31">
        <v>0</v>
      </c>
      <c r="HK249" s="31">
        <v>0</v>
      </c>
      <c r="HL249" s="31">
        <v>0</v>
      </c>
      <c r="HM249" s="31">
        <v>0</v>
      </c>
      <c r="HN249" s="31">
        <v>0</v>
      </c>
      <c r="HO249" s="31">
        <v>0</v>
      </c>
      <c r="HP249" s="31">
        <v>0</v>
      </c>
      <c r="HQ249" s="31"/>
      <c r="HR249" s="31"/>
      <c r="HS249" s="31"/>
      <c r="HT249" s="31"/>
      <c r="HU249" s="31"/>
      <c r="HV249" s="31"/>
      <c r="HW249" s="31"/>
      <c r="HX249" s="31"/>
      <c r="HY249" s="31"/>
      <c r="HZ249" s="31"/>
      <c r="IA249" s="31"/>
      <c r="IB249" s="31"/>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c r="JC249" s="31"/>
      <c r="JD249" s="31"/>
      <c r="JE249" s="31"/>
      <c r="JF249" s="31"/>
      <c r="JG249" s="31"/>
      <c r="JH249" s="31"/>
      <c r="JI249" s="31"/>
    </row>
    <row r="250" spans="1:269" x14ac:dyDescent="0.25">
      <c r="A250" s="30" t="s">
        <v>879</v>
      </c>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v>0</v>
      </c>
      <c r="BS250" s="31">
        <v>9</v>
      </c>
      <c r="BT250" s="31">
        <v>1</v>
      </c>
      <c r="BU250" s="31">
        <v>0</v>
      </c>
      <c r="BV250" s="31">
        <v>0</v>
      </c>
      <c r="BW250" s="31">
        <v>0</v>
      </c>
      <c r="BX250" s="31">
        <v>0</v>
      </c>
      <c r="BY250" s="31">
        <v>1</v>
      </c>
      <c r="BZ250" s="31">
        <v>0</v>
      </c>
      <c r="CA250" s="31">
        <v>0</v>
      </c>
      <c r="CB250" s="31"/>
      <c r="CC250" s="31">
        <v>0</v>
      </c>
      <c r="CD250" s="31">
        <v>0</v>
      </c>
      <c r="CE250" s="31">
        <v>0</v>
      </c>
      <c r="CF250" s="31">
        <v>0</v>
      </c>
      <c r="CG250" s="31">
        <v>0</v>
      </c>
      <c r="CH250" s="31">
        <v>0</v>
      </c>
      <c r="CI250" s="31">
        <v>0</v>
      </c>
      <c r="CJ250" s="31">
        <v>0</v>
      </c>
      <c r="CK250" s="31">
        <v>0</v>
      </c>
      <c r="CL250" s="31">
        <v>0</v>
      </c>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v>0</v>
      </c>
      <c r="EH250" s="31">
        <v>9</v>
      </c>
      <c r="EI250" s="31">
        <v>1</v>
      </c>
      <c r="EJ250" s="31">
        <v>0</v>
      </c>
      <c r="EK250" s="31">
        <v>0</v>
      </c>
      <c r="EL250" s="31">
        <v>0</v>
      </c>
      <c r="EM250" s="31">
        <v>0</v>
      </c>
      <c r="EN250" s="31">
        <v>1</v>
      </c>
      <c r="EO250" s="31">
        <v>0</v>
      </c>
      <c r="EP250" s="31">
        <v>0</v>
      </c>
      <c r="EQ250" s="31"/>
      <c r="ER250" s="31">
        <v>0</v>
      </c>
      <c r="ES250" s="31">
        <v>0</v>
      </c>
      <c r="ET250" s="31">
        <v>0</v>
      </c>
      <c r="EU250" s="31">
        <v>0</v>
      </c>
      <c r="EV250" s="31">
        <v>0</v>
      </c>
      <c r="EW250" s="31">
        <v>0</v>
      </c>
      <c r="EX250" s="31">
        <v>0</v>
      </c>
      <c r="EY250" s="31">
        <v>0</v>
      </c>
      <c r="EZ250" s="31">
        <v>0</v>
      </c>
      <c r="FA250" s="31">
        <v>0</v>
      </c>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v>0</v>
      </c>
      <c r="GW250" s="31">
        <v>18</v>
      </c>
      <c r="GX250" s="31">
        <v>2</v>
      </c>
      <c r="GY250" s="31">
        <v>0</v>
      </c>
      <c r="GZ250" s="31">
        <v>0</v>
      </c>
      <c r="HA250" s="31">
        <v>0</v>
      </c>
      <c r="HB250" s="31">
        <v>0</v>
      </c>
      <c r="HC250" s="31">
        <v>2</v>
      </c>
      <c r="HD250" s="31">
        <v>0</v>
      </c>
      <c r="HE250" s="31">
        <v>0</v>
      </c>
      <c r="HF250" s="31"/>
      <c r="HG250" s="31">
        <v>0</v>
      </c>
      <c r="HH250" s="31">
        <v>0</v>
      </c>
      <c r="HI250" s="31">
        <v>0</v>
      </c>
      <c r="HJ250" s="31">
        <v>0</v>
      </c>
      <c r="HK250" s="31">
        <v>0</v>
      </c>
      <c r="HL250" s="31">
        <v>0</v>
      </c>
      <c r="HM250" s="31">
        <v>0</v>
      </c>
      <c r="HN250" s="31">
        <v>0</v>
      </c>
      <c r="HO250" s="31">
        <v>0</v>
      </c>
      <c r="HP250" s="31">
        <v>0</v>
      </c>
      <c r="HQ250" s="31"/>
      <c r="HR250" s="31"/>
      <c r="HS250" s="31"/>
      <c r="HT250" s="31"/>
      <c r="HU250" s="31"/>
      <c r="HV250" s="31"/>
      <c r="HW250" s="31"/>
      <c r="HX250" s="31"/>
      <c r="HY250" s="31"/>
      <c r="HZ250" s="31"/>
      <c r="IA250" s="31"/>
      <c r="IB250" s="31"/>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c r="JC250" s="31"/>
      <c r="JD250" s="31"/>
      <c r="JE250" s="31"/>
      <c r="JF250" s="31"/>
      <c r="JG250" s="31"/>
      <c r="JH250" s="31"/>
      <c r="JI250" s="31"/>
    </row>
    <row r="251" spans="1:269" x14ac:dyDescent="0.25">
      <c r="A251" s="30" t="s">
        <v>880</v>
      </c>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v>0</v>
      </c>
      <c r="EH251" s="31">
        <v>260</v>
      </c>
      <c r="EI251" s="31">
        <v>0</v>
      </c>
      <c r="EJ251" s="31">
        <v>0</v>
      </c>
      <c r="EK251" s="31">
        <v>0</v>
      </c>
      <c r="EL251" s="31">
        <v>0</v>
      </c>
      <c r="EM251" s="31">
        <v>0</v>
      </c>
      <c r="EN251" s="31">
        <v>0</v>
      </c>
      <c r="EO251" s="31">
        <v>0</v>
      </c>
      <c r="EP251" s="31">
        <v>0</v>
      </c>
      <c r="EQ251" s="31"/>
      <c r="ER251" s="31">
        <v>0</v>
      </c>
      <c r="ES251" s="31">
        <v>0</v>
      </c>
      <c r="ET251" s="31">
        <v>0</v>
      </c>
      <c r="EU251" s="31">
        <v>0</v>
      </c>
      <c r="EV251" s="31">
        <v>0</v>
      </c>
      <c r="EW251" s="31">
        <v>0</v>
      </c>
      <c r="EX251" s="31">
        <v>0</v>
      </c>
      <c r="EY251" s="31">
        <v>0</v>
      </c>
      <c r="EZ251" s="31">
        <v>0</v>
      </c>
      <c r="FA251" s="31">
        <v>0</v>
      </c>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v>0</v>
      </c>
      <c r="GW251" s="31">
        <v>260</v>
      </c>
      <c r="GX251" s="31">
        <v>0</v>
      </c>
      <c r="GY251" s="31">
        <v>0</v>
      </c>
      <c r="GZ251" s="31">
        <v>0</v>
      </c>
      <c r="HA251" s="31">
        <v>0</v>
      </c>
      <c r="HB251" s="31">
        <v>0</v>
      </c>
      <c r="HC251" s="31">
        <v>0</v>
      </c>
      <c r="HD251" s="31">
        <v>0</v>
      </c>
      <c r="HE251" s="31">
        <v>0</v>
      </c>
      <c r="HF251" s="31"/>
      <c r="HG251" s="31">
        <v>0</v>
      </c>
      <c r="HH251" s="31">
        <v>0</v>
      </c>
      <c r="HI251" s="31">
        <v>0</v>
      </c>
      <c r="HJ251" s="31">
        <v>0</v>
      </c>
      <c r="HK251" s="31">
        <v>0</v>
      </c>
      <c r="HL251" s="31">
        <v>0</v>
      </c>
      <c r="HM251" s="31">
        <v>0</v>
      </c>
      <c r="HN251" s="31">
        <v>0</v>
      </c>
      <c r="HO251" s="31">
        <v>0</v>
      </c>
      <c r="HP251" s="31">
        <v>0</v>
      </c>
      <c r="HQ251" s="31"/>
      <c r="HR251" s="31"/>
      <c r="HS251" s="31"/>
      <c r="HT251" s="31"/>
      <c r="HU251" s="31"/>
      <c r="HV251" s="31"/>
      <c r="HW251" s="31"/>
      <c r="HX251" s="31"/>
      <c r="HY251" s="31"/>
      <c r="HZ251" s="31"/>
      <c r="IA251" s="31"/>
      <c r="IB251" s="31"/>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c r="JC251" s="31"/>
      <c r="JD251" s="31"/>
      <c r="JE251" s="31"/>
      <c r="JF251" s="31"/>
      <c r="JG251" s="31"/>
      <c r="JH251" s="31"/>
      <c r="JI251" s="31"/>
    </row>
    <row r="252" spans="1:269" x14ac:dyDescent="0.25">
      <c r="A252" s="30" t="s">
        <v>881</v>
      </c>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v>0</v>
      </c>
      <c r="EH252" s="31">
        <v>110</v>
      </c>
      <c r="EI252" s="31">
        <v>0</v>
      </c>
      <c r="EJ252" s="31">
        <v>0</v>
      </c>
      <c r="EK252" s="31">
        <v>0</v>
      </c>
      <c r="EL252" s="31">
        <v>0</v>
      </c>
      <c r="EM252" s="31">
        <v>0</v>
      </c>
      <c r="EN252" s="31">
        <v>0</v>
      </c>
      <c r="EO252" s="31">
        <v>0</v>
      </c>
      <c r="EP252" s="31">
        <v>0</v>
      </c>
      <c r="EQ252" s="31"/>
      <c r="ER252" s="31">
        <v>0</v>
      </c>
      <c r="ES252" s="31">
        <v>0</v>
      </c>
      <c r="ET252" s="31">
        <v>0</v>
      </c>
      <c r="EU252" s="31">
        <v>0</v>
      </c>
      <c r="EV252" s="31">
        <v>0</v>
      </c>
      <c r="EW252" s="31">
        <v>0</v>
      </c>
      <c r="EX252" s="31">
        <v>0</v>
      </c>
      <c r="EY252" s="31">
        <v>0</v>
      </c>
      <c r="EZ252" s="31">
        <v>0</v>
      </c>
      <c r="FA252" s="31">
        <v>0</v>
      </c>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v>0</v>
      </c>
      <c r="GW252" s="31">
        <v>110</v>
      </c>
      <c r="GX252" s="31">
        <v>0</v>
      </c>
      <c r="GY252" s="31">
        <v>0</v>
      </c>
      <c r="GZ252" s="31">
        <v>0</v>
      </c>
      <c r="HA252" s="31">
        <v>0</v>
      </c>
      <c r="HB252" s="31">
        <v>0</v>
      </c>
      <c r="HC252" s="31">
        <v>0</v>
      </c>
      <c r="HD252" s="31">
        <v>0</v>
      </c>
      <c r="HE252" s="31">
        <v>0</v>
      </c>
      <c r="HF252" s="31"/>
      <c r="HG252" s="31">
        <v>0</v>
      </c>
      <c r="HH252" s="31">
        <v>0</v>
      </c>
      <c r="HI252" s="31">
        <v>0</v>
      </c>
      <c r="HJ252" s="31">
        <v>0</v>
      </c>
      <c r="HK252" s="31">
        <v>0</v>
      </c>
      <c r="HL252" s="31">
        <v>0</v>
      </c>
      <c r="HM252" s="31">
        <v>0</v>
      </c>
      <c r="HN252" s="31">
        <v>0</v>
      </c>
      <c r="HO252" s="31">
        <v>0</v>
      </c>
      <c r="HP252" s="31">
        <v>0</v>
      </c>
      <c r="HQ252" s="31"/>
      <c r="HR252" s="31"/>
      <c r="HS252" s="31"/>
      <c r="HT252" s="31"/>
      <c r="HU252" s="31"/>
      <c r="HV252" s="31"/>
      <c r="HW252" s="31"/>
      <c r="HX252" s="31"/>
      <c r="HY252" s="31"/>
      <c r="HZ252" s="31"/>
      <c r="IA252" s="31"/>
      <c r="IB252" s="31"/>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c r="JC252" s="31"/>
      <c r="JD252" s="31"/>
      <c r="JE252" s="31"/>
      <c r="JF252" s="31"/>
      <c r="JG252" s="31"/>
      <c r="JH252" s="31"/>
      <c r="JI252" s="31"/>
    </row>
    <row r="253" spans="1:269" x14ac:dyDescent="0.25">
      <c r="A253" s="30" t="s">
        <v>882</v>
      </c>
      <c r="B253" s="31">
        <v>1</v>
      </c>
      <c r="C253" s="31">
        <v>1</v>
      </c>
      <c r="D253" s="31">
        <v>120</v>
      </c>
      <c r="E253" s="31">
        <v>0</v>
      </c>
      <c r="F253" s="31">
        <v>0</v>
      </c>
      <c r="G253" s="31">
        <v>0</v>
      </c>
      <c r="H253" s="31">
        <v>0</v>
      </c>
      <c r="I253" s="31">
        <v>0</v>
      </c>
      <c r="J253" s="31">
        <v>0</v>
      </c>
      <c r="K253" s="31">
        <v>0</v>
      </c>
      <c r="L253" s="31"/>
      <c r="M253" s="31"/>
      <c r="N253" s="31">
        <v>0</v>
      </c>
      <c r="O253" s="31">
        <v>0</v>
      </c>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v>1</v>
      </c>
      <c r="BR253" s="31">
        <v>1</v>
      </c>
      <c r="BS253" s="31">
        <v>120</v>
      </c>
      <c r="BT253" s="31">
        <v>0</v>
      </c>
      <c r="BU253" s="31">
        <v>0</v>
      </c>
      <c r="BV253" s="31">
        <v>0</v>
      </c>
      <c r="BW253" s="31">
        <v>0</v>
      </c>
      <c r="BX253" s="31">
        <v>0</v>
      </c>
      <c r="BY253" s="31">
        <v>0</v>
      </c>
      <c r="BZ253" s="31">
        <v>0</v>
      </c>
      <c r="CA253" s="31">
        <v>0</v>
      </c>
      <c r="CB253" s="31"/>
      <c r="CC253" s="31">
        <v>0</v>
      </c>
      <c r="CD253" s="31">
        <v>0</v>
      </c>
      <c r="CE253" s="31">
        <v>0</v>
      </c>
      <c r="CF253" s="31">
        <v>0</v>
      </c>
      <c r="CG253" s="31">
        <v>0</v>
      </c>
      <c r="CH253" s="31">
        <v>0</v>
      </c>
      <c r="CI253" s="31">
        <v>0</v>
      </c>
      <c r="CJ253" s="31">
        <v>0</v>
      </c>
      <c r="CK253" s="31">
        <v>0</v>
      </c>
      <c r="CL253" s="31">
        <v>0</v>
      </c>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v>1</v>
      </c>
      <c r="EG253" s="31">
        <v>1</v>
      </c>
      <c r="EH253" s="31">
        <v>120</v>
      </c>
      <c r="EI253" s="31">
        <v>0</v>
      </c>
      <c r="EJ253" s="31">
        <v>0</v>
      </c>
      <c r="EK253" s="31">
        <v>0</v>
      </c>
      <c r="EL253" s="31">
        <v>0</v>
      </c>
      <c r="EM253" s="31">
        <v>0</v>
      </c>
      <c r="EN253" s="31">
        <v>0</v>
      </c>
      <c r="EO253" s="31">
        <v>0</v>
      </c>
      <c r="EP253" s="31">
        <v>0</v>
      </c>
      <c r="EQ253" s="31"/>
      <c r="ER253" s="31">
        <v>0</v>
      </c>
      <c r="ES253" s="31">
        <v>0</v>
      </c>
      <c r="ET253" s="31">
        <v>0</v>
      </c>
      <c r="EU253" s="31">
        <v>0</v>
      </c>
      <c r="EV253" s="31">
        <v>0</v>
      </c>
      <c r="EW253" s="31">
        <v>0</v>
      </c>
      <c r="EX253" s="31">
        <v>0</v>
      </c>
      <c r="EY253" s="31">
        <v>0</v>
      </c>
      <c r="EZ253" s="31">
        <v>0</v>
      </c>
      <c r="FA253" s="31">
        <v>0</v>
      </c>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v>3</v>
      </c>
      <c r="GV253" s="31">
        <v>3</v>
      </c>
      <c r="GW253" s="31">
        <v>360</v>
      </c>
      <c r="GX253" s="31">
        <v>0</v>
      </c>
      <c r="GY253" s="31">
        <v>0</v>
      </c>
      <c r="GZ253" s="31">
        <v>0</v>
      </c>
      <c r="HA253" s="31">
        <v>0</v>
      </c>
      <c r="HB253" s="31">
        <v>0</v>
      </c>
      <c r="HC253" s="31">
        <v>0</v>
      </c>
      <c r="HD253" s="31">
        <v>0</v>
      </c>
      <c r="HE253" s="31">
        <v>0</v>
      </c>
      <c r="HF253" s="31"/>
      <c r="HG253" s="31">
        <v>0</v>
      </c>
      <c r="HH253" s="31">
        <v>0</v>
      </c>
      <c r="HI253" s="31">
        <v>0</v>
      </c>
      <c r="HJ253" s="31">
        <v>0</v>
      </c>
      <c r="HK253" s="31">
        <v>0</v>
      </c>
      <c r="HL253" s="31">
        <v>0</v>
      </c>
      <c r="HM253" s="31">
        <v>0</v>
      </c>
      <c r="HN253" s="31">
        <v>0</v>
      </c>
      <c r="HO253" s="31">
        <v>0</v>
      </c>
      <c r="HP253" s="31">
        <v>0</v>
      </c>
      <c r="HQ253" s="31"/>
      <c r="HR253" s="31"/>
      <c r="HS253" s="31"/>
      <c r="HT253" s="31"/>
      <c r="HU253" s="31"/>
      <c r="HV253" s="31"/>
      <c r="HW253" s="31"/>
      <c r="HX253" s="31"/>
      <c r="HY253" s="31"/>
      <c r="HZ253" s="31"/>
      <c r="IA253" s="31"/>
      <c r="IB253" s="31"/>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c r="JC253" s="31"/>
      <c r="JD253" s="31"/>
      <c r="JE253" s="31"/>
      <c r="JF253" s="31"/>
      <c r="JG253" s="31"/>
      <c r="JH253" s="31"/>
      <c r="JI253" s="31"/>
    </row>
    <row r="254" spans="1:269" x14ac:dyDescent="0.25">
      <c r="A254" s="30" t="s">
        <v>883</v>
      </c>
      <c r="B254" s="31">
        <v>1</v>
      </c>
      <c r="C254" s="31">
        <v>1</v>
      </c>
      <c r="D254" s="31">
        <v>4</v>
      </c>
      <c r="E254" s="31">
        <v>0</v>
      </c>
      <c r="F254" s="31">
        <v>0</v>
      </c>
      <c r="G254" s="31">
        <v>0</v>
      </c>
      <c r="H254" s="31">
        <v>0</v>
      </c>
      <c r="I254" s="31">
        <v>0</v>
      </c>
      <c r="J254" s="31">
        <v>0</v>
      </c>
      <c r="K254" s="31">
        <v>0</v>
      </c>
      <c r="L254" s="31">
        <v>0</v>
      </c>
      <c r="M254" s="31"/>
      <c r="N254" s="31">
        <v>0</v>
      </c>
      <c r="O254" s="31">
        <v>0</v>
      </c>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v>1</v>
      </c>
      <c r="BR254" s="31">
        <v>1</v>
      </c>
      <c r="BS254" s="31">
        <v>4</v>
      </c>
      <c r="BT254" s="31">
        <v>2.7</v>
      </c>
      <c r="BU254" s="31">
        <v>0</v>
      </c>
      <c r="BV254" s="31">
        <v>0</v>
      </c>
      <c r="BW254" s="31">
        <v>1</v>
      </c>
      <c r="BX254" s="31">
        <v>0</v>
      </c>
      <c r="BY254" s="31">
        <v>0</v>
      </c>
      <c r="BZ254" s="31">
        <v>0</v>
      </c>
      <c r="CA254" s="31">
        <v>0</v>
      </c>
      <c r="CB254" s="31"/>
      <c r="CC254" s="31">
        <v>1</v>
      </c>
      <c r="CD254" s="31">
        <v>0</v>
      </c>
      <c r="CE254" s="31">
        <v>0</v>
      </c>
      <c r="CF254" s="31">
        <v>0</v>
      </c>
      <c r="CG254" s="31">
        <v>0</v>
      </c>
      <c r="CH254" s="31">
        <v>0</v>
      </c>
      <c r="CI254" s="31">
        <v>0</v>
      </c>
      <c r="CJ254" s="31">
        <v>0</v>
      </c>
      <c r="CK254" s="31">
        <v>0</v>
      </c>
      <c r="CL254" s="31">
        <v>0</v>
      </c>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v>1</v>
      </c>
      <c r="EG254" s="31">
        <v>1</v>
      </c>
      <c r="EH254" s="31">
        <v>4</v>
      </c>
      <c r="EI254" s="31">
        <v>2.7</v>
      </c>
      <c r="EJ254" s="31">
        <v>0</v>
      </c>
      <c r="EK254" s="31">
        <v>0</v>
      </c>
      <c r="EL254" s="31">
        <v>1</v>
      </c>
      <c r="EM254" s="31">
        <v>0</v>
      </c>
      <c r="EN254" s="31">
        <v>0</v>
      </c>
      <c r="EO254" s="31">
        <v>0</v>
      </c>
      <c r="EP254" s="31">
        <v>0</v>
      </c>
      <c r="EQ254" s="31"/>
      <c r="ER254" s="31">
        <v>1</v>
      </c>
      <c r="ES254" s="31">
        <v>0</v>
      </c>
      <c r="ET254" s="31">
        <v>0</v>
      </c>
      <c r="EU254" s="31">
        <v>0</v>
      </c>
      <c r="EV254" s="31">
        <v>0</v>
      </c>
      <c r="EW254" s="31">
        <v>0</v>
      </c>
      <c r="EX254" s="31">
        <v>0</v>
      </c>
      <c r="EY254" s="31">
        <v>0</v>
      </c>
      <c r="EZ254" s="31">
        <v>0</v>
      </c>
      <c r="FA254" s="31">
        <v>0</v>
      </c>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v>3</v>
      </c>
      <c r="GV254" s="31">
        <v>3</v>
      </c>
      <c r="GW254" s="31">
        <v>12</v>
      </c>
      <c r="GX254" s="31">
        <v>5.4</v>
      </c>
      <c r="GY254" s="31">
        <v>0</v>
      </c>
      <c r="GZ254" s="31">
        <v>0</v>
      </c>
      <c r="HA254" s="31">
        <v>2</v>
      </c>
      <c r="HB254" s="31">
        <v>0</v>
      </c>
      <c r="HC254" s="31">
        <v>0</v>
      </c>
      <c r="HD254" s="31">
        <v>0</v>
      </c>
      <c r="HE254" s="31">
        <v>0</v>
      </c>
      <c r="HF254" s="31"/>
      <c r="HG254" s="31">
        <v>2</v>
      </c>
      <c r="HH254" s="31">
        <v>0</v>
      </c>
      <c r="HI254" s="31">
        <v>0</v>
      </c>
      <c r="HJ254" s="31">
        <v>0</v>
      </c>
      <c r="HK254" s="31">
        <v>0</v>
      </c>
      <c r="HL254" s="31">
        <v>0</v>
      </c>
      <c r="HM254" s="31">
        <v>0</v>
      </c>
      <c r="HN254" s="31">
        <v>0</v>
      </c>
      <c r="HO254" s="31">
        <v>0</v>
      </c>
      <c r="HP254" s="31">
        <v>0</v>
      </c>
      <c r="HQ254" s="31"/>
      <c r="HR254" s="31"/>
      <c r="HS254" s="31"/>
      <c r="HT254" s="31"/>
      <c r="HU254" s="31"/>
      <c r="HV254" s="31"/>
      <c r="HW254" s="31"/>
      <c r="HX254" s="31"/>
      <c r="HY254" s="31"/>
      <c r="HZ254" s="31"/>
      <c r="IA254" s="31"/>
      <c r="IB254" s="31"/>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c r="JC254" s="31"/>
      <c r="JD254" s="31"/>
      <c r="JE254" s="31"/>
      <c r="JF254" s="31"/>
      <c r="JG254" s="31"/>
      <c r="JH254" s="31"/>
      <c r="JI254" s="31"/>
    </row>
    <row r="255" spans="1:269" x14ac:dyDescent="0.25">
      <c r="A255" s="30" t="s">
        <v>884</v>
      </c>
      <c r="B255" s="31">
        <v>1</v>
      </c>
      <c r="C255" s="31">
        <v>1</v>
      </c>
      <c r="D255" s="31">
        <v>90</v>
      </c>
      <c r="E255" s="31">
        <v>4.7</v>
      </c>
      <c r="F255" s="31">
        <v>1</v>
      </c>
      <c r="G255" s="31">
        <v>1</v>
      </c>
      <c r="H255" s="31">
        <v>1</v>
      </c>
      <c r="I255" s="31">
        <v>0</v>
      </c>
      <c r="J255" s="31">
        <v>0</v>
      </c>
      <c r="K255" s="31">
        <v>0</v>
      </c>
      <c r="L255" s="31">
        <v>0</v>
      </c>
      <c r="M255" s="31">
        <v>0</v>
      </c>
      <c r="N255" s="31">
        <v>1</v>
      </c>
      <c r="O255" s="31">
        <v>0</v>
      </c>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v>1</v>
      </c>
      <c r="BR255" s="31">
        <v>1</v>
      </c>
      <c r="BS255" s="31">
        <v>90</v>
      </c>
      <c r="BT255" s="31">
        <v>7.7</v>
      </c>
      <c r="BU255" s="31">
        <v>1</v>
      </c>
      <c r="BV255" s="31">
        <v>1</v>
      </c>
      <c r="BW255" s="31">
        <v>1</v>
      </c>
      <c r="BX255" s="31">
        <v>0</v>
      </c>
      <c r="BY255" s="31">
        <v>0</v>
      </c>
      <c r="BZ255" s="31">
        <v>0</v>
      </c>
      <c r="CA255" s="31">
        <v>0</v>
      </c>
      <c r="CB255" s="31">
        <v>0</v>
      </c>
      <c r="CC255" s="31">
        <v>1</v>
      </c>
      <c r="CD255" s="31">
        <v>1</v>
      </c>
      <c r="CE255" s="31">
        <v>1</v>
      </c>
      <c r="CF255" s="31">
        <v>1</v>
      </c>
      <c r="CG255" s="31">
        <v>0</v>
      </c>
      <c r="CH255" s="31">
        <v>0</v>
      </c>
      <c r="CI255" s="31">
        <v>0</v>
      </c>
      <c r="CJ255" s="31">
        <v>0</v>
      </c>
      <c r="CK255" s="31">
        <v>0</v>
      </c>
      <c r="CL255" s="31">
        <v>0</v>
      </c>
      <c r="CM255" s="31">
        <v>0</v>
      </c>
      <c r="CN255" s="31">
        <v>0</v>
      </c>
      <c r="CO255" s="31">
        <v>0</v>
      </c>
      <c r="CP255" s="31">
        <v>0</v>
      </c>
      <c r="CQ255" s="31">
        <v>0</v>
      </c>
      <c r="CR255" s="31">
        <v>1</v>
      </c>
      <c r="CS255" s="31">
        <v>3</v>
      </c>
      <c r="CT255" s="31">
        <v>2</v>
      </c>
      <c r="CU255" s="31"/>
      <c r="CV255" s="31">
        <v>2</v>
      </c>
      <c r="CW255" s="31">
        <v>1</v>
      </c>
      <c r="CX255" s="31">
        <v>1</v>
      </c>
      <c r="CY255" s="31">
        <v>0</v>
      </c>
      <c r="CZ255" s="31">
        <v>0</v>
      </c>
      <c r="DA255" s="31">
        <v>0</v>
      </c>
      <c r="DB255" s="31">
        <v>0</v>
      </c>
      <c r="DC255" s="31">
        <v>1</v>
      </c>
      <c r="DD255" s="31">
        <v>0</v>
      </c>
      <c r="DE255" s="31">
        <v>1</v>
      </c>
      <c r="DF255" s="31">
        <v>0</v>
      </c>
      <c r="DG255" s="31">
        <v>4</v>
      </c>
      <c r="DH255" s="31"/>
      <c r="DI255" s="31"/>
      <c r="DJ255" s="31">
        <v>4</v>
      </c>
      <c r="DK255" s="31">
        <v>3</v>
      </c>
      <c r="DL255" s="31">
        <v>0</v>
      </c>
      <c r="DM255" s="31">
        <v>0</v>
      </c>
      <c r="DN255" s="31">
        <v>0</v>
      </c>
      <c r="DO255" s="31"/>
      <c r="DP255" s="31"/>
      <c r="DQ255" s="31"/>
      <c r="DR255" s="31"/>
      <c r="DS255" s="31"/>
      <c r="DT255" s="31"/>
      <c r="DU255" s="31"/>
      <c r="DV255" s="31">
        <v>1</v>
      </c>
      <c r="DW255" s="31"/>
      <c r="DX255" s="31">
        <v>3</v>
      </c>
      <c r="DY255" s="31">
        <v>1</v>
      </c>
      <c r="DZ255" s="31">
        <v>3</v>
      </c>
      <c r="EA255" s="31"/>
      <c r="EB255" s="31"/>
      <c r="EC255" s="31"/>
      <c r="ED255" s="31">
        <v>4</v>
      </c>
      <c r="EE255" s="31">
        <v>4</v>
      </c>
      <c r="EF255" s="31">
        <v>1</v>
      </c>
      <c r="EG255" s="31">
        <v>1</v>
      </c>
      <c r="EH255" s="31">
        <v>90</v>
      </c>
      <c r="EI255" s="31">
        <v>7.7</v>
      </c>
      <c r="EJ255" s="31">
        <v>1</v>
      </c>
      <c r="EK255" s="31">
        <v>1</v>
      </c>
      <c r="EL255" s="31">
        <v>1</v>
      </c>
      <c r="EM255" s="31">
        <v>0</v>
      </c>
      <c r="EN255" s="31">
        <v>0</v>
      </c>
      <c r="EO255" s="31">
        <v>0</v>
      </c>
      <c r="EP255" s="31">
        <v>0</v>
      </c>
      <c r="EQ255" s="31">
        <v>0</v>
      </c>
      <c r="ER255" s="31">
        <v>1</v>
      </c>
      <c r="ES255" s="31">
        <v>1</v>
      </c>
      <c r="ET255" s="31">
        <v>1</v>
      </c>
      <c r="EU255" s="31">
        <v>1</v>
      </c>
      <c r="EV255" s="31">
        <v>0</v>
      </c>
      <c r="EW255" s="31">
        <v>0</v>
      </c>
      <c r="EX255" s="31">
        <v>0</v>
      </c>
      <c r="EY255" s="31">
        <v>0</v>
      </c>
      <c r="EZ255" s="31">
        <v>0</v>
      </c>
      <c r="FA255" s="31">
        <v>0</v>
      </c>
      <c r="FB255" s="31">
        <v>0</v>
      </c>
      <c r="FC255" s="31">
        <v>0</v>
      </c>
      <c r="FD255" s="31">
        <v>0</v>
      </c>
      <c r="FE255" s="31">
        <v>0</v>
      </c>
      <c r="FF255" s="31">
        <v>0</v>
      </c>
      <c r="FG255" s="31">
        <v>0</v>
      </c>
      <c r="FH255" s="31">
        <v>6</v>
      </c>
      <c r="FI255" s="31">
        <v>5</v>
      </c>
      <c r="FJ255" s="31"/>
      <c r="FK255" s="31">
        <v>1</v>
      </c>
      <c r="FL255" s="31">
        <v>1</v>
      </c>
      <c r="FM255" s="31">
        <v>0</v>
      </c>
      <c r="FN255" s="31">
        <v>0</v>
      </c>
      <c r="FO255" s="31">
        <v>0</v>
      </c>
      <c r="FP255" s="31">
        <v>1</v>
      </c>
      <c r="FQ255" s="31">
        <v>0</v>
      </c>
      <c r="FR255" s="31">
        <v>0</v>
      </c>
      <c r="FS255" s="31">
        <v>0</v>
      </c>
      <c r="FT255" s="31">
        <v>0</v>
      </c>
      <c r="FU255" s="31">
        <v>0</v>
      </c>
      <c r="FV255" s="31">
        <v>6</v>
      </c>
      <c r="FW255" s="31"/>
      <c r="FX255" s="31"/>
      <c r="FY255" s="31">
        <v>6</v>
      </c>
      <c r="FZ255" s="31">
        <v>6</v>
      </c>
      <c r="GA255" s="31">
        <v>0</v>
      </c>
      <c r="GB255" s="31">
        <v>1</v>
      </c>
      <c r="GC255" s="31">
        <v>6</v>
      </c>
      <c r="GD255" s="31">
        <v>0</v>
      </c>
      <c r="GE255" s="31">
        <v>0</v>
      </c>
      <c r="GF255" s="31">
        <v>0</v>
      </c>
      <c r="GG255" s="31">
        <v>0</v>
      </c>
      <c r="GH255" s="31">
        <v>0</v>
      </c>
      <c r="GI255" s="31">
        <v>0</v>
      </c>
      <c r="GJ255" s="31">
        <v>1</v>
      </c>
      <c r="GK255" s="31">
        <v>4</v>
      </c>
      <c r="GL255" s="31">
        <v>1</v>
      </c>
      <c r="GM255" s="31">
        <v>1</v>
      </c>
      <c r="GN255" s="31">
        <v>1</v>
      </c>
      <c r="GO255" s="31">
        <v>5</v>
      </c>
      <c r="GP255" s="31"/>
      <c r="GQ255" s="31"/>
      <c r="GR255" s="31"/>
      <c r="GS255" s="31">
        <v>6</v>
      </c>
      <c r="GT255" s="31">
        <v>6</v>
      </c>
      <c r="GU255" s="31">
        <v>3</v>
      </c>
      <c r="GV255" s="31">
        <v>3</v>
      </c>
      <c r="GW255" s="31">
        <v>270</v>
      </c>
      <c r="GX255" s="31">
        <v>20.100000000000001</v>
      </c>
      <c r="GY255" s="31">
        <v>3</v>
      </c>
      <c r="GZ255" s="31">
        <v>3</v>
      </c>
      <c r="HA255" s="31">
        <v>3</v>
      </c>
      <c r="HB255" s="31">
        <v>0</v>
      </c>
      <c r="HC255" s="31">
        <v>0</v>
      </c>
      <c r="HD255" s="31">
        <v>0</v>
      </c>
      <c r="HE255" s="31">
        <v>0</v>
      </c>
      <c r="HF255" s="31">
        <v>0</v>
      </c>
      <c r="HG255" s="31">
        <v>3</v>
      </c>
      <c r="HH255" s="31">
        <v>2</v>
      </c>
      <c r="HI255" s="31">
        <v>2</v>
      </c>
      <c r="HJ255" s="31">
        <v>2</v>
      </c>
      <c r="HK255" s="31">
        <v>0</v>
      </c>
      <c r="HL255" s="31">
        <v>0</v>
      </c>
      <c r="HM255" s="31">
        <v>0</v>
      </c>
      <c r="HN255" s="31">
        <v>0</v>
      </c>
      <c r="HO255" s="31">
        <v>0</v>
      </c>
      <c r="HP255" s="31">
        <v>0</v>
      </c>
      <c r="HQ255" s="31">
        <v>0</v>
      </c>
      <c r="HR255" s="31">
        <v>0</v>
      </c>
      <c r="HS255" s="31">
        <v>0</v>
      </c>
      <c r="HT255" s="31">
        <v>0</v>
      </c>
      <c r="HU255" s="31">
        <v>0</v>
      </c>
      <c r="HV255" s="31">
        <v>1</v>
      </c>
      <c r="HW255" s="31">
        <v>9</v>
      </c>
      <c r="HX255" s="31">
        <v>7</v>
      </c>
      <c r="HY255" s="31"/>
      <c r="HZ255" s="31">
        <v>3</v>
      </c>
      <c r="IA255" s="31">
        <v>2</v>
      </c>
      <c r="IB255" s="31">
        <v>1</v>
      </c>
      <c r="IC255" s="31">
        <v>0</v>
      </c>
      <c r="ID255" s="31">
        <v>0</v>
      </c>
      <c r="IE255" s="31">
        <v>1</v>
      </c>
      <c r="IF255" s="31">
        <v>0</v>
      </c>
      <c r="IG255" s="31">
        <v>1</v>
      </c>
      <c r="IH255" s="31">
        <v>0</v>
      </c>
      <c r="II255" s="31">
        <v>1</v>
      </c>
      <c r="IJ255" s="31">
        <v>0</v>
      </c>
      <c r="IK255" s="31">
        <v>10</v>
      </c>
      <c r="IL255" s="31"/>
      <c r="IM255" s="31"/>
      <c r="IN255" s="31">
        <v>10</v>
      </c>
      <c r="IO255" s="31">
        <v>9</v>
      </c>
      <c r="IP255" s="31">
        <v>0</v>
      </c>
      <c r="IQ255" s="31">
        <v>1</v>
      </c>
      <c r="IR255" s="31">
        <v>6</v>
      </c>
      <c r="IS255" s="31">
        <v>0</v>
      </c>
      <c r="IT255" s="31">
        <v>0</v>
      </c>
      <c r="IU255" s="31">
        <v>0</v>
      </c>
      <c r="IV255" s="31">
        <v>0</v>
      </c>
      <c r="IW255" s="31">
        <v>0</v>
      </c>
      <c r="IX255" s="31">
        <v>0</v>
      </c>
      <c r="IY255" s="31">
        <v>1</v>
      </c>
      <c r="IZ255" s="31">
        <v>5</v>
      </c>
      <c r="JA255" s="31">
        <v>1</v>
      </c>
      <c r="JB255" s="31">
        <v>4</v>
      </c>
      <c r="JC255" s="31">
        <v>2</v>
      </c>
      <c r="JD255" s="31">
        <v>8</v>
      </c>
      <c r="JE255" s="31"/>
      <c r="JF255" s="31"/>
      <c r="JG255" s="31"/>
      <c r="JH255" s="31">
        <v>10</v>
      </c>
      <c r="JI255" s="31">
        <v>10</v>
      </c>
    </row>
    <row r="256" spans="1:269" x14ac:dyDescent="0.25">
      <c r="A256" s="30" t="s">
        <v>167</v>
      </c>
      <c r="B256" s="31">
        <v>118</v>
      </c>
      <c r="C256" s="31">
        <v>118</v>
      </c>
      <c r="D256" s="31">
        <v>29772</v>
      </c>
      <c r="E256" s="31">
        <v>222.99999999999991</v>
      </c>
      <c r="F256" s="31">
        <v>31</v>
      </c>
      <c r="G256" s="31">
        <v>28</v>
      </c>
      <c r="H256" s="31">
        <v>21</v>
      </c>
      <c r="I256" s="31">
        <v>16</v>
      </c>
      <c r="J256" s="31">
        <v>48</v>
      </c>
      <c r="K256" s="31">
        <v>8</v>
      </c>
      <c r="L256" s="31">
        <v>7</v>
      </c>
      <c r="M256" s="31">
        <v>4</v>
      </c>
      <c r="N256" s="31">
        <v>24</v>
      </c>
      <c r="O256" s="31">
        <v>0</v>
      </c>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v>155</v>
      </c>
      <c r="BR256" s="31">
        <v>154</v>
      </c>
      <c r="BS256" s="31">
        <v>36755</v>
      </c>
      <c r="BT256" s="31">
        <v>575.09999999999991</v>
      </c>
      <c r="BU256" s="31">
        <v>53</v>
      </c>
      <c r="BV256" s="31">
        <v>43</v>
      </c>
      <c r="BW256" s="31">
        <v>46</v>
      </c>
      <c r="BX256" s="31">
        <v>20</v>
      </c>
      <c r="BY256" s="31">
        <v>71</v>
      </c>
      <c r="BZ256" s="31">
        <v>11</v>
      </c>
      <c r="CA256" s="31">
        <v>8</v>
      </c>
      <c r="CB256" s="31">
        <v>4</v>
      </c>
      <c r="CC256" s="31">
        <v>94</v>
      </c>
      <c r="CD256" s="31">
        <v>32</v>
      </c>
      <c r="CE256" s="31">
        <v>72</v>
      </c>
      <c r="CF256" s="31">
        <v>18</v>
      </c>
      <c r="CG256" s="31">
        <v>11</v>
      </c>
      <c r="CH256" s="31">
        <v>21</v>
      </c>
      <c r="CI256" s="31">
        <v>32</v>
      </c>
      <c r="CJ256" s="31">
        <v>29</v>
      </c>
      <c r="CK256" s="31">
        <v>2</v>
      </c>
      <c r="CL256" s="31">
        <v>2</v>
      </c>
      <c r="CM256" s="31">
        <v>21</v>
      </c>
      <c r="CN256" s="31">
        <v>17</v>
      </c>
      <c r="CO256" s="31">
        <v>0</v>
      </c>
      <c r="CP256" s="31">
        <v>32</v>
      </c>
      <c r="CQ256" s="31">
        <v>27</v>
      </c>
      <c r="CR256" s="31">
        <v>15</v>
      </c>
      <c r="CS256" s="31">
        <v>129</v>
      </c>
      <c r="CT256" s="31">
        <v>144</v>
      </c>
      <c r="CU256" s="31">
        <v>8</v>
      </c>
      <c r="CV256" s="31">
        <v>45</v>
      </c>
      <c r="CW256" s="31">
        <v>47</v>
      </c>
      <c r="CX256" s="31">
        <v>13</v>
      </c>
      <c r="CY256" s="31">
        <v>6</v>
      </c>
      <c r="CZ256" s="31">
        <v>0</v>
      </c>
      <c r="DA256" s="31">
        <v>3</v>
      </c>
      <c r="DB256" s="31">
        <v>8</v>
      </c>
      <c r="DC256" s="31">
        <v>3</v>
      </c>
      <c r="DD256" s="31">
        <v>21</v>
      </c>
      <c r="DE256" s="31">
        <v>41</v>
      </c>
      <c r="DF256" s="31">
        <v>3</v>
      </c>
      <c r="DG256" s="31">
        <v>192</v>
      </c>
      <c r="DH256" s="31">
        <v>4</v>
      </c>
      <c r="DI256" s="31">
        <v>1</v>
      </c>
      <c r="DJ256" s="31">
        <v>192</v>
      </c>
      <c r="DK256" s="31">
        <v>117</v>
      </c>
      <c r="DL256" s="31">
        <v>4</v>
      </c>
      <c r="DM256" s="31">
        <v>11</v>
      </c>
      <c r="DN256" s="31">
        <v>40</v>
      </c>
      <c r="DO256" s="31">
        <v>0</v>
      </c>
      <c r="DP256" s="31">
        <v>1</v>
      </c>
      <c r="DQ256" s="31">
        <v>0</v>
      </c>
      <c r="DR256" s="31">
        <v>0</v>
      </c>
      <c r="DS256" s="31">
        <v>10</v>
      </c>
      <c r="DT256" s="31">
        <v>0</v>
      </c>
      <c r="DU256" s="31">
        <v>1</v>
      </c>
      <c r="DV256" s="31">
        <v>93</v>
      </c>
      <c r="DW256" s="31">
        <v>50</v>
      </c>
      <c r="DX256" s="31">
        <v>54</v>
      </c>
      <c r="DY256" s="31">
        <v>28</v>
      </c>
      <c r="DZ256" s="31">
        <v>150</v>
      </c>
      <c r="EA256" s="31">
        <v>17</v>
      </c>
      <c r="EB256" s="31">
        <v>22</v>
      </c>
      <c r="EC256" s="31">
        <v>38</v>
      </c>
      <c r="ED256" s="31">
        <v>131</v>
      </c>
      <c r="EE256" s="31">
        <v>197</v>
      </c>
      <c r="EF256" s="31">
        <v>169</v>
      </c>
      <c r="EG256" s="31">
        <v>172</v>
      </c>
      <c r="EH256" s="31">
        <v>44839</v>
      </c>
      <c r="EI256" s="31">
        <v>621.5</v>
      </c>
      <c r="EJ256" s="31">
        <v>56</v>
      </c>
      <c r="EK256" s="31">
        <v>45</v>
      </c>
      <c r="EL256" s="31">
        <v>47</v>
      </c>
      <c r="EM256" s="31">
        <v>22</v>
      </c>
      <c r="EN256" s="31">
        <v>82</v>
      </c>
      <c r="EO256" s="31">
        <v>11</v>
      </c>
      <c r="EP256" s="31">
        <v>8</v>
      </c>
      <c r="EQ256" s="31">
        <v>4</v>
      </c>
      <c r="ER256" s="31">
        <v>106</v>
      </c>
      <c r="ES256" s="31">
        <v>32</v>
      </c>
      <c r="ET256" s="31">
        <v>84</v>
      </c>
      <c r="EU256" s="31">
        <v>18</v>
      </c>
      <c r="EV256" s="31">
        <v>11</v>
      </c>
      <c r="EW256" s="31">
        <v>22</v>
      </c>
      <c r="EX256" s="31">
        <v>40</v>
      </c>
      <c r="EY256" s="31">
        <v>35</v>
      </c>
      <c r="EZ256" s="31">
        <v>2</v>
      </c>
      <c r="FA256" s="31">
        <v>3</v>
      </c>
      <c r="FB256" s="31">
        <v>26</v>
      </c>
      <c r="FC256" s="31">
        <v>18</v>
      </c>
      <c r="FD256" s="31">
        <v>0</v>
      </c>
      <c r="FE256" s="31">
        <v>39</v>
      </c>
      <c r="FF256" s="31">
        <v>38</v>
      </c>
      <c r="FG256" s="31">
        <v>16</v>
      </c>
      <c r="FH256" s="31">
        <v>206</v>
      </c>
      <c r="FI256" s="31">
        <v>239</v>
      </c>
      <c r="FJ256" s="31">
        <v>14</v>
      </c>
      <c r="FK256" s="31">
        <v>45</v>
      </c>
      <c r="FL256" s="31">
        <v>44</v>
      </c>
      <c r="FM256" s="31">
        <v>21</v>
      </c>
      <c r="FN256" s="31">
        <v>4</v>
      </c>
      <c r="FO256" s="31">
        <v>0</v>
      </c>
      <c r="FP256" s="31">
        <v>7</v>
      </c>
      <c r="FQ256" s="31">
        <v>5</v>
      </c>
      <c r="FR256" s="31">
        <v>2</v>
      </c>
      <c r="FS256" s="31">
        <v>9</v>
      </c>
      <c r="FT256" s="31">
        <v>19</v>
      </c>
      <c r="FU256" s="31">
        <v>25</v>
      </c>
      <c r="FV256" s="31">
        <v>291</v>
      </c>
      <c r="FW256" s="31">
        <v>5</v>
      </c>
      <c r="FX256" s="31">
        <v>2</v>
      </c>
      <c r="FY256" s="31">
        <v>277</v>
      </c>
      <c r="FZ256" s="31">
        <v>177</v>
      </c>
      <c r="GA256" s="31">
        <v>10</v>
      </c>
      <c r="GB256" s="31">
        <v>16</v>
      </c>
      <c r="GC256" s="31">
        <v>228</v>
      </c>
      <c r="GD256" s="31">
        <v>0</v>
      </c>
      <c r="GE256" s="31">
        <v>0</v>
      </c>
      <c r="GF256" s="31">
        <v>0</v>
      </c>
      <c r="GG256" s="31">
        <v>2</v>
      </c>
      <c r="GH256" s="31">
        <v>11</v>
      </c>
      <c r="GI256" s="31">
        <v>0</v>
      </c>
      <c r="GJ256" s="31">
        <v>3</v>
      </c>
      <c r="GK256" s="31">
        <v>126</v>
      </c>
      <c r="GL256" s="31">
        <v>104</v>
      </c>
      <c r="GM256" s="31">
        <v>68</v>
      </c>
      <c r="GN256" s="31">
        <v>46</v>
      </c>
      <c r="GO256" s="31">
        <v>224</v>
      </c>
      <c r="GP256" s="31">
        <v>22</v>
      </c>
      <c r="GQ256" s="31">
        <v>23</v>
      </c>
      <c r="GR256" s="31">
        <v>46</v>
      </c>
      <c r="GS256" s="31">
        <v>213</v>
      </c>
      <c r="GT256" s="31">
        <v>298</v>
      </c>
      <c r="GU256" s="31">
        <v>442</v>
      </c>
      <c r="GV256" s="31">
        <v>444</v>
      </c>
      <c r="GW256" s="31">
        <v>111366</v>
      </c>
      <c r="GX256" s="31">
        <v>1419.5999999999992</v>
      </c>
      <c r="GY256" s="31">
        <v>140</v>
      </c>
      <c r="GZ256" s="31">
        <v>116</v>
      </c>
      <c r="HA256" s="31">
        <v>114</v>
      </c>
      <c r="HB256" s="31">
        <v>58</v>
      </c>
      <c r="HC256" s="31">
        <v>201</v>
      </c>
      <c r="HD256" s="31">
        <v>30</v>
      </c>
      <c r="HE256" s="31">
        <v>23</v>
      </c>
      <c r="HF256" s="31">
        <v>12</v>
      </c>
      <c r="HG256" s="31">
        <v>224</v>
      </c>
      <c r="HH256" s="31">
        <v>64</v>
      </c>
      <c r="HI256" s="31">
        <v>156</v>
      </c>
      <c r="HJ256" s="31">
        <v>36</v>
      </c>
      <c r="HK256" s="31">
        <v>22</v>
      </c>
      <c r="HL256" s="31">
        <v>43</v>
      </c>
      <c r="HM256" s="31">
        <v>72</v>
      </c>
      <c r="HN256" s="31">
        <v>64</v>
      </c>
      <c r="HO256" s="31">
        <v>4</v>
      </c>
      <c r="HP256" s="31">
        <v>5</v>
      </c>
      <c r="HQ256" s="31">
        <v>47</v>
      </c>
      <c r="HR256" s="31">
        <v>35</v>
      </c>
      <c r="HS256" s="31">
        <v>0</v>
      </c>
      <c r="HT256" s="31">
        <v>71</v>
      </c>
      <c r="HU256" s="31">
        <v>65</v>
      </c>
      <c r="HV256" s="31">
        <v>31</v>
      </c>
      <c r="HW256" s="31">
        <v>335</v>
      </c>
      <c r="HX256" s="31">
        <v>383</v>
      </c>
      <c r="HY256" s="31">
        <v>22</v>
      </c>
      <c r="HZ256" s="31">
        <v>90</v>
      </c>
      <c r="IA256" s="31">
        <v>91</v>
      </c>
      <c r="IB256" s="31">
        <v>34</v>
      </c>
      <c r="IC256" s="31">
        <v>10</v>
      </c>
      <c r="ID256" s="31">
        <v>0</v>
      </c>
      <c r="IE256" s="31">
        <v>10</v>
      </c>
      <c r="IF256" s="31">
        <v>13</v>
      </c>
      <c r="IG256" s="31">
        <v>5</v>
      </c>
      <c r="IH256" s="31">
        <v>30</v>
      </c>
      <c r="II256" s="31">
        <v>60</v>
      </c>
      <c r="IJ256" s="31">
        <v>28</v>
      </c>
      <c r="IK256" s="31">
        <v>483</v>
      </c>
      <c r="IL256" s="31">
        <v>9</v>
      </c>
      <c r="IM256" s="31">
        <v>3</v>
      </c>
      <c r="IN256" s="31">
        <v>469</v>
      </c>
      <c r="IO256" s="31">
        <v>294</v>
      </c>
      <c r="IP256" s="31">
        <v>14</v>
      </c>
      <c r="IQ256" s="31">
        <v>27</v>
      </c>
      <c r="IR256" s="31">
        <v>268</v>
      </c>
      <c r="IS256" s="31">
        <v>0</v>
      </c>
      <c r="IT256" s="31">
        <v>1</v>
      </c>
      <c r="IU256" s="31">
        <v>0</v>
      </c>
      <c r="IV256" s="31">
        <v>2</v>
      </c>
      <c r="IW256" s="31">
        <v>21</v>
      </c>
      <c r="IX256" s="31">
        <v>0</v>
      </c>
      <c r="IY256" s="31">
        <v>4</v>
      </c>
      <c r="IZ256" s="31">
        <v>219</v>
      </c>
      <c r="JA256" s="31">
        <v>154</v>
      </c>
      <c r="JB256" s="31">
        <v>122</v>
      </c>
      <c r="JC256" s="31">
        <v>74</v>
      </c>
      <c r="JD256" s="31">
        <v>374</v>
      </c>
      <c r="JE256" s="31">
        <v>39</v>
      </c>
      <c r="JF256" s="31">
        <v>45</v>
      </c>
      <c r="JG256" s="31">
        <v>84</v>
      </c>
      <c r="JH256" s="31">
        <v>344</v>
      </c>
      <c r="JI256" s="31">
        <v>495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KA1003"/>
  <sheetViews>
    <sheetView topLeftCell="A224" workbookViewId="0">
      <selection activeCell="A4" sqref="A4:A255"/>
    </sheetView>
  </sheetViews>
  <sheetFormatPr defaultRowHeight="15" x14ac:dyDescent="0.25"/>
  <cols>
    <col min="1" max="1" width="24.5703125" bestFit="1" customWidth="1"/>
    <col min="2" max="2" width="31.5703125" bestFit="1" customWidth="1"/>
    <col min="3" max="3" width="25.140625" customWidth="1"/>
    <col min="4" max="4" width="27.5703125" customWidth="1"/>
    <col min="5" max="5" width="39.42578125" customWidth="1"/>
    <col min="6" max="6" width="26.85546875" customWidth="1"/>
    <col min="7" max="7" width="25.7109375" customWidth="1"/>
    <col min="8" max="8" width="33.42578125" customWidth="1"/>
    <col min="9" max="9" width="21.42578125" customWidth="1"/>
    <col min="10" max="10" width="24.7109375" customWidth="1"/>
    <col min="11" max="11" width="35.28515625" customWidth="1"/>
    <col min="12" max="12" width="39.85546875" customWidth="1"/>
    <col min="13" max="13" width="43.140625" customWidth="1"/>
    <col min="14" max="14" width="45.7109375" customWidth="1"/>
    <col min="15" max="15" width="20" customWidth="1"/>
    <col min="16" max="16" width="24.5703125" customWidth="1"/>
    <col min="17" max="17" width="35.5703125" customWidth="1"/>
    <col min="18" max="18" width="22" customWidth="1"/>
    <col min="19" max="19" width="43.7109375" customWidth="1"/>
    <col min="20" max="20" width="35.7109375" customWidth="1"/>
    <col min="21" max="21" width="37.42578125" customWidth="1"/>
    <col min="22" max="22" width="40.140625" customWidth="1"/>
    <col min="23" max="23" width="36.85546875" customWidth="1"/>
    <col min="24" max="24" width="32" customWidth="1"/>
    <col min="25" max="25" width="23.85546875" customWidth="1"/>
    <col min="26" max="27" width="38" customWidth="1"/>
    <col min="28" max="28" width="41.5703125" customWidth="1"/>
    <col min="29" max="29" width="37.42578125" customWidth="1"/>
    <col min="30" max="30" width="36.140625" customWidth="1"/>
    <col min="31" max="31" width="28.140625" customWidth="1"/>
    <col min="32" max="32" width="28" customWidth="1"/>
    <col min="33" max="33" width="38.42578125" customWidth="1"/>
    <col min="34" max="34" width="21.42578125" customWidth="1"/>
    <col min="35" max="35" width="23.28515625" customWidth="1"/>
    <col min="36" max="36" width="24" customWidth="1"/>
    <col min="37" max="37" width="19.7109375" customWidth="1"/>
    <col min="38" max="38" width="18.28515625" customWidth="1"/>
    <col min="39" max="39" width="16" customWidth="1"/>
    <col min="40" max="40" width="20.85546875" customWidth="1"/>
    <col min="41" max="41" width="58.28515625" customWidth="1"/>
    <col min="42" max="42" width="62.140625" customWidth="1"/>
    <col min="43" max="43" width="73.5703125" customWidth="1"/>
    <col min="44" max="44" width="37.42578125" customWidth="1"/>
    <col min="45" max="45" width="35.7109375" customWidth="1"/>
    <col min="46" max="46" width="29.28515625" customWidth="1"/>
    <col min="47" max="47" width="20.7109375" customWidth="1"/>
    <col min="48" max="48" width="32.28515625" customWidth="1"/>
    <col min="49" max="49" width="19.28515625" customWidth="1"/>
    <col min="50" max="50" width="28.42578125" bestFit="1" customWidth="1"/>
    <col min="51" max="51" width="40.28515625" customWidth="1"/>
    <col min="52" max="52" width="27.7109375" customWidth="1"/>
    <col min="53" max="53" width="26.5703125" customWidth="1"/>
    <col min="54" max="54" width="34.42578125" customWidth="1"/>
    <col min="55" max="55" width="22.28515625" customWidth="1"/>
    <col min="56" max="56" width="25.7109375" customWidth="1"/>
    <col min="57" max="57" width="36.140625" customWidth="1"/>
    <col min="58" max="58" width="40.7109375" customWidth="1"/>
    <col min="59" max="59" width="44" customWidth="1"/>
    <col min="60" max="60" width="46.7109375" customWidth="1"/>
    <col min="61" max="61" width="20.85546875" customWidth="1"/>
    <col min="62" max="62" width="25.5703125" customWidth="1"/>
    <col min="63" max="63" width="36.42578125" customWidth="1"/>
    <col min="64" max="64" width="22.85546875" customWidth="1"/>
    <col min="65" max="65" width="44.5703125" customWidth="1"/>
    <col min="66" max="66" width="36.5703125" customWidth="1"/>
    <col min="67" max="67" width="38.42578125" customWidth="1"/>
    <col min="68" max="68" width="41" customWidth="1"/>
    <col min="69" max="69" width="37.7109375" customWidth="1"/>
    <col min="70" max="70" width="32.85546875" customWidth="1"/>
    <col min="71" max="71" width="24.140625" customWidth="1"/>
    <col min="72" max="73" width="38.85546875" customWidth="1"/>
    <col min="74" max="74" width="42.5703125" customWidth="1"/>
    <col min="75" max="75" width="38.42578125" customWidth="1"/>
    <col min="76" max="76" width="37" customWidth="1"/>
    <col min="77" max="77" width="28.42578125" customWidth="1"/>
    <col min="78" max="78" width="28.85546875" customWidth="1"/>
    <col min="79" max="79" width="39.28515625" customWidth="1"/>
    <col min="80" max="80" width="22.28515625" customWidth="1"/>
    <col min="81" max="81" width="24.140625" customWidth="1"/>
    <col min="82" max="82" width="24.85546875" customWidth="1"/>
    <col min="83" max="83" width="20.5703125" customWidth="1"/>
    <col min="84" max="84" width="19.140625" customWidth="1"/>
    <col min="85" max="85" width="16.85546875" customWidth="1"/>
    <col min="86" max="86" width="21.85546875" customWidth="1"/>
    <col min="87" max="87" width="59.28515625" customWidth="1"/>
    <col min="88" max="88" width="63.140625" customWidth="1"/>
    <col min="89" max="89" width="74.42578125" customWidth="1"/>
    <col min="90" max="90" width="38.42578125" customWidth="1"/>
    <col min="91" max="91" width="36.5703125" customWidth="1"/>
    <col min="92" max="92" width="30.28515625" customWidth="1"/>
    <col min="93" max="93" width="21.7109375" customWidth="1"/>
    <col min="94" max="94" width="33.140625" customWidth="1"/>
    <col min="95" max="95" width="20.140625" customWidth="1"/>
    <col min="96" max="96" width="22.28515625" customWidth="1"/>
    <col min="97" max="97" width="24.7109375" customWidth="1"/>
    <col min="98" max="98" width="25.140625" customWidth="1"/>
    <col min="99" max="99" width="27.5703125" customWidth="1"/>
    <col min="100" max="100" width="39.42578125" customWidth="1"/>
    <col min="101" max="101" width="26.85546875" customWidth="1"/>
    <col min="102" max="102" width="25.7109375" customWidth="1"/>
    <col min="103" max="103" width="33.42578125" customWidth="1"/>
    <col min="104" max="104" width="21.42578125" customWidth="1"/>
    <col min="105" max="105" width="24.7109375" customWidth="1"/>
    <col min="106" max="106" width="35.28515625" customWidth="1"/>
    <col min="107" max="107" width="39.85546875" customWidth="1"/>
    <col min="108" max="108" width="43.140625" customWidth="1"/>
    <col min="109" max="109" width="45.7109375" customWidth="1"/>
    <col min="110" max="110" width="20" customWidth="1"/>
    <col min="111" max="111" width="24.5703125" customWidth="1"/>
    <col min="112" max="112" width="35.5703125" customWidth="1"/>
    <col min="113" max="113" width="22" customWidth="1"/>
    <col min="114" max="114" width="43.7109375" customWidth="1"/>
    <col min="115" max="115" width="35.7109375" customWidth="1"/>
    <col min="116" max="116" width="37.42578125" customWidth="1"/>
    <col min="117" max="117" width="40.140625" customWidth="1"/>
    <col min="118" max="118" width="36.85546875" customWidth="1"/>
    <col min="119" max="119" width="32" customWidth="1"/>
    <col min="120" max="120" width="23.85546875" customWidth="1"/>
    <col min="121" max="122" width="38" customWidth="1"/>
    <col min="123" max="123" width="41.5703125" customWidth="1"/>
    <col min="124" max="124" width="37.42578125" customWidth="1"/>
    <col min="125" max="125" width="36.140625" customWidth="1"/>
    <col min="126" max="126" width="28.140625" customWidth="1"/>
    <col min="127" max="127" width="28" customWidth="1"/>
    <col min="128" max="128" width="38.42578125" customWidth="1"/>
    <col min="129" max="129" width="21.42578125" customWidth="1"/>
    <col min="130" max="130" width="23.28515625" customWidth="1"/>
    <col min="131" max="131" width="24" customWidth="1"/>
    <col min="132" max="132" width="19.7109375" customWidth="1"/>
    <col min="133" max="133" width="18.28515625" customWidth="1"/>
    <col min="134" max="134" width="16" customWidth="1"/>
    <col min="135" max="135" width="20.85546875" customWidth="1"/>
    <col min="136" max="136" width="58.28515625" customWidth="1"/>
    <col min="137" max="137" width="62.140625" customWidth="1"/>
    <col min="138" max="138" width="73.5703125" customWidth="1"/>
    <col min="139" max="139" width="37.42578125" customWidth="1"/>
    <col min="140" max="140" width="35.7109375" customWidth="1"/>
    <col min="141" max="141" width="29.28515625" customWidth="1"/>
    <col min="142" max="142" width="20.7109375" customWidth="1"/>
    <col min="143" max="143" width="32.28515625" customWidth="1"/>
    <col min="144" max="144" width="19.28515625" customWidth="1"/>
    <col min="145" max="145" width="28.42578125" customWidth="1"/>
    <col min="146" max="146" width="40.28515625" customWidth="1"/>
    <col min="147" max="147" width="27.7109375" customWidth="1"/>
    <col min="148" max="148" width="26.5703125" customWidth="1"/>
    <col min="149" max="149" width="34.42578125" customWidth="1"/>
    <col min="150" max="150" width="22.28515625" customWidth="1"/>
    <col min="151" max="151" width="25.7109375" customWidth="1"/>
    <col min="152" max="152" width="36.140625" customWidth="1"/>
    <col min="153" max="153" width="40.7109375" customWidth="1"/>
    <col min="154" max="154" width="44" customWidth="1"/>
    <col min="155" max="155" width="46.7109375" customWidth="1"/>
    <col min="156" max="156" width="20.85546875" customWidth="1"/>
    <col min="157" max="157" width="25.5703125" customWidth="1"/>
    <col min="158" max="158" width="36.42578125" customWidth="1"/>
    <col min="159" max="159" width="22.85546875" customWidth="1"/>
    <col min="160" max="160" width="44.5703125" customWidth="1"/>
    <col min="161" max="161" width="36.5703125" customWidth="1"/>
    <col min="162" max="162" width="38.42578125" customWidth="1"/>
    <col min="163" max="163" width="41" customWidth="1"/>
    <col min="164" max="164" width="37.7109375" customWidth="1"/>
    <col min="165" max="165" width="32.85546875" customWidth="1"/>
    <col min="166" max="166" width="24.140625" customWidth="1"/>
    <col min="167" max="168" width="38.85546875" customWidth="1"/>
    <col min="169" max="169" width="42.5703125" customWidth="1"/>
    <col min="170" max="170" width="38.42578125" customWidth="1"/>
    <col min="171" max="171" width="37" customWidth="1"/>
    <col min="172" max="172" width="28.42578125" customWidth="1"/>
    <col min="173" max="173" width="28.85546875" customWidth="1"/>
    <col min="174" max="174" width="39.28515625" customWidth="1"/>
    <col min="175" max="175" width="22.28515625" customWidth="1"/>
    <col min="176" max="176" width="24.140625" customWidth="1"/>
    <col min="177" max="177" width="24.85546875" customWidth="1"/>
    <col min="178" max="178" width="20.5703125" customWidth="1"/>
    <col min="179" max="179" width="19.140625" customWidth="1"/>
    <col min="180" max="180" width="16.85546875" customWidth="1"/>
    <col min="181" max="181" width="21.85546875" customWidth="1"/>
    <col min="182" max="182" width="59.28515625" customWidth="1"/>
    <col min="183" max="183" width="63.140625" customWidth="1"/>
    <col min="184" max="184" width="74.42578125" customWidth="1"/>
    <col min="185" max="185" width="38.42578125" customWidth="1"/>
    <col min="186" max="186" width="36.5703125" customWidth="1"/>
    <col min="187" max="187" width="30.28515625" customWidth="1"/>
    <col min="188" max="188" width="21.7109375" customWidth="1"/>
    <col min="189" max="189" width="33.140625" customWidth="1"/>
    <col min="190" max="190" width="20.140625" customWidth="1"/>
    <col min="191" max="191" width="22.28515625" customWidth="1"/>
    <col min="192" max="192" width="24.7109375" customWidth="1"/>
    <col min="193" max="193" width="25.140625" bestFit="1" customWidth="1"/>
    <col min="194" max="194" width="27.5703125" bestFit="1" customWidth="1"/>
    <col min="195" max="195" width="39.42578125" bestFit="1" customWidth="1"/>
    <col min="196" max="196" width="26.85546875" bestFit="1" customWidth="1"/>
    <col min="197" max="197" width="25.7109375" bestFit="1" customWidth="1"/>
    <col min="198" max="198" width="33.42578125" bestFit="1" customWidth="1"/>
    <col min="199" max="199" width="21.42578125" bestFit="1" customWidth="1"/>
    <col min="200" max="200" width="24.7109375" bestFit="1" customWidth="1"/>
    <col min="201" max="201" width="35.28515625" bestFit="1" customWidth="1"/>
    <col min="202" max="202" width="39.85546875" bestFit="1" customWidth="1"/>
    <col min="203" max="203" width="43.140625" bestFit="1" customWidth="1"/>
    <col min="204" max="204" width="45.7109375" bestFit="1" customWidth="1"/>
    <col min="205" max="205" width="20" bestFit="1" customWidth="1"/>
    <col min="206" max="206" width="24.5703125" bestFit="1" customWidth="1"/>
    <col min="207" max="207" width="35.5703125" bestFit="1" customWidth="1"/>
    <col min="208" max="208" width="22" bestFit="1" customWidth="1"/>
    <col min="209" max="209" width="43.7109375" bestFit="1" customWidth="1"/>
    <col min="210" max="210" width="35.7109375" bestFit="1" customWidth="1"/>
    <col min="211" max="211" width="37.42578125" bestFit="1" customWidth="1"/>
    <col min="212" max="212" width="40.140625" bestFit="1" customWidth="1"/>
    <col min="213" max="213" width="36.85546875" bestFit="1" customWidth="1"/>
    <col min="214" max="214" width="32" bestFit="1" customWidth="1"/>
    <col min="215" max="215" width="23.85546875" bestFit="1" customWidth="1"/>
    <col min="216" max="217" width="38" bestFit="1" customWidth="1"/>
    <col min="218" max="218" width="41.5703125" bestFit="1" customWidth="1"/>
    <col min="219" max="219" width="37.42578125" bestFit="1" customWidth="1"/>
    <col min="220" max="220" width="36.140625" bestFit="1" customWidth="1"/>
    <col min="221" max="221" width="28.140625" bestFit="1" customWidth="1"/>
    <col min="222" max="222" width="28" bestFit="1" customWidth="1"/>
    <col min="223" max="223" width="38.42578125" bestFit="1" customWidth="1"/>
    <col min="224" max="224" width="21.42578125" bestFit="1" customWidth="1"/>
    <col min="225" max="225" width="23.28515625" bestFit="1" customWidth="1"/>
    <col min="226" max="226" width="24" bestFit="1" customWidth="1"/>
    <col min="227" max="227" width="19.7109375" bestFit="1" customWidth="1"/>
    <col min="228" max="228" width="18.28515625" bestFit="1" customWidth="1"/>
    <col min="229" max="229" width="16" bestFit="1" customWidth="1"/>
    <col min="230" max="230" width="20.85546875" bestFit="1" customWidth="1"/>
    <col min="231" max="231" width="58.28515625" bestFit="1" customWidth="1"/>
    <col min="232" max="232" width="62.140625" bestFit="1" customWidth="1"/>
    <col min="233" max="233" width="73.5703125" bestFit="1" customWidth="1"/>
    <col min="234" max="234" width="37.42578125" bestFit="1" customWidth="1"/>
    <col min="235" max="235" width="35.7109375" bestFit="1" customWidth="1"/>
    <col min="236" max="236" width="29.28515625" bestFit="1" customWidth="1"/>
    <col min="237" max="237" width="20.7109375" bestFit="1" customWidth="1"/>
    <col min="238" max="238" width="32.28515625" bestFit="1" customWidth="1"/>
    <col min="239" max="239" width="19.28515625" bestFit="1" customWidth="1"/>
    <col min="240" max="240" width="28.42578125" bestFit="1" customWidth="1"/>
    <col min="241" max="241" width="40.28515625" bestFit="1" customWidth="1"/>
    <col min="242" max="242" width="27.7109375" bestFit="1" customWidth="1"/>
    <col min="243" max="243" width="26.5703125" bestFit="1" customWidth="1"/>
    <col min="244" max="244" width="34.42578125" bestFit="1" customWidth="1"/>
    <col min="245" max="245" width="22.28515625" bestFit="1" customWidth="1"/>
    <col min="246" max="246" width="25.7109375" bestFit="1" customWidth="1"/>
    <col min="247" max="247" width="36.140625" bestFit="1" customWidth="1"/>
    <col min="248" max="248" width="40.7109375" bestFit="1" customWidth="1"/>
    <col min="249" max="249" width="44" bestFit="1" customWidth="1"/>
    <col min="250" max="250" width="46.7109375" bestFit="1" customWidth="1"/>
    <col min="251" max="251" width="20.85546875" bestFit="1" customWidth="1"/>
    <col min="252" max="252" width="25.5703125" bestFit="1" customWidth="1"/>
    <col min="253" max="253" width="36.42578125" bestFit="1" customWidth="1"/>
    <col min="254" max="254" width="22.85546875" bestFit="1" customWidth="1"/>
    <col min="255" max="255" width="44.5703125" bestFit="1" customWidth="1"/>
    <col min="256" max="256" width="36.5703125" bestFit="1" customWidth="1"/>
    <col min="257" max="257" width="38.42578125" bestFit="1" customWidth="1"/>
    <col min="258" max="258" width="41" bestFit="1" customWidth="1"/>
    <col min="259" max="259" width="37.7109375" bestFit="1" customWidth="1"/>
    <col min="260" max="260" width="32.85546875" bestFit="1" customWidth="1"/>
    <col min="261" max="261" width="24.140625" bestFit="1" customWidth="1"/>
    <col min="262" max="263" width="38.85546875" bestFit="1" customWidth="1"/>
    <col min="264" max="264" width="42.5703125" bestFit="1" customWidth="1"/>
    <col min="265" max="265" width="38.42578125" bestFit="1" customWidth="1"/>
    <col min="266" max="266" width="37" bestFit="1" customWidth="1"/>
    <col min="267" max="267" width="28.42578125" bestFit="1" customWidth="1"/>
    <col min="268" max="268" width="28.85546875" bestFit="1" customWidth="1"/>
    <col min="269" max="269" width="39.28515625" bestFit="1" customWidth="1"/>
    <col min="270" max="270" width="22.28515625" bestFit="1" customWidth="1"/>
    <col min="271" max="271" width="24.140625" bestFit="1" customWidth="1"/>
    <col min="272" max="272" width="24.85546875" bestFit="1" customWidth="1"/>
    <col min="273" max="273" width="20.5703125" bestFit="1" customWidth="1"/>
    <col min="274" max="274" width="19.140625" bestFit="1" customWidth="1"/>
    <col min="275" max="275" width="16.85546875" bestFit="1" customWidth="1"/>
    <col min="276" max="276" width="21.85546875" bestFit="1" customWidth="1"/>
    <col min="277" max="277" width="59.28515625" bestFit="1" customWidth="1"/>
    <col min="278" max="278" width="63.140625" bestFit="1" customWidth="1"/>
    <col min="279" max="279" width="74.42578125" bestFit="1" customWidth="1"/>
    <col min="280" max="280" width="38.42578125" bestFit="1" customWidth="1"/>
    <col min="281" max="281" width="36.5703125" bestFit="1" customWidth="1"/>
    <col min="282" max="282" width="30.28515625" bestFit="1" customWidth="1"/>
    <col min="283" max="283" width="21.7109375" bestFit="1" customWidth="1"/>
    <col min="284" max="284" width="33.140625" bestFit="1" customWidth="1"/>
    <col min="285" max="285" width="20.140625" bestFit="1" customWidth="1"/>
    <col min="286" max="286" width="22.28515625" bestFit="1" customWidth="1"/>
    <col min="287" max="287" width="24.7109375" bestFit="1" customWidth="1"/>
  </cols>
  <sheetData>
    <row r="1" spans="1:287" x14ac:dyDescent="0.25">
      <c r="C1" s="29" t="s">
        <v>169</v>
      </c>
    </row>
    <row r="2" spans="1:287" x14ac:dyDescent="0.25">
      <c r="C2" s="14">
        <v>42430</v>
      </c>
      <c r="CT2" s="14">
        <v>42614</v>
      </c>
      <c r="GK2" s="14">
        <v>42795</v>
      </c>
    </row>
    <row r="3" spans="1:287" x14ac:dyDescent="0.25">
      <c r="A3" s="29" t="s">
        <v>166</v>
      </c>
      <c r="B3" s="29" t="s">
        <v>111</v>
      </c>
      <c r="C3" t="s">
        <v>193</v>
      </c>
      <c r="D3" t="s">
        <v>435</v>
      </c>
      <c r="E3" t="s">
        <v>436</v>
      </c>
      <c r="F3" t="s">
        <v>437</v>
      </c>
      <c r="G3" t="s">
        <v>438</v>
      </c>
      <c r="H3" t="s">
        <v>439</v>
      </c>
      <c r="I3" t="s">
        <v>440</v>
      </c>
      <c r="J3" t="s">
        <v>441</v>
      </c>
      <c r="K3" t="s">
        <v>442</v>
      </c>
      <c r="L3" t="s">
        <v>443</v>
      </c>
      <c r="M3" t="s">
        <v>444</v>
      </c>
      <c r="N3" t="s">
        <v>445</v>
      </c>
      <c r="O3" t="s">
        <v>446</v>
      </c>
      <c r="P3" t="s">
        <v>447</v>
      </c>
      <c r="Q3" t="s">
        <v>448</v>
      </c>
      <c r="R3" t="s">
        <v>449</v>
      </c>
      <c r="S3" t="s">
        <v>450</v>
      </c>
      <c r="T3" t="s">
        <v>451</v>
      </c>
      <c r="U3" t="s">
        <v>452</v>
      </c>
      <c r="V3" t="s">
        <v>453</v>
      </c>
      <c r="W3" t="s">
        <v>454</v>
      </c>
      <c r="X3" t="s">
        <v>455</v>
      </c>
      <c r="Y3" t="s">
        <v>456</v>
      </c>
      <c r="Z3" t="s">
        <v>457</v>
      </c>
      <c r="AA3" t="s">
        <v>458</v>
      </c>
      <c r="AB3" t="s">
        <v>459</v>
      </c>
      <c r="AC3" t="s">
        <v>460</v>
      </c>
      <c r="AD3" t="s">
        <v>461</v>
      </c>
      <c r="AE3" t="s">
        <v>462</v>
      </c>
      <c r="AF3" t="s">
        <v>463</v>
      </c>
      <c r="AG3" t="s">
        <v>464</v>
      </c>
      <c r="AH3" t="s">
        <v>465</v>
      </c>
      <c r="AI3" t="s">
        <v>466</v>
      </c>
      <c r="AJ3" t="s">
        <v>467</v>
      </c>
      <c r="AK3" t="s">
        <v>468</v>
      </c>
      <c r="AL3" t="s">
        <v>469</v>
      </c>
      <c r="AM3" t="s">
        <v>470</v>
      </c>
      <c r="AN3" t="s">
        <v>471</v>
      </c>
      <c r="AO3" t="s">
        <v>472</v>
      </c>
      <c r="AP3" t="s">
        <v>473</v>
      </c>
      <c r="AQ3" t="s">
        <v>474</v>
      </c>
      <c r="AR3" t="s">
        <v>475</v>
      </c>
      <c r="AS3" t="s">
        <v>476</v>
      </c>
      <c r="AT3" t="s">
        <v>477</v>
      </c>
      <c r="AU3" t="s">
        <v>478</v>
      </c>
      <c r="AV3" t="s">
        <v>479</v>
      </c>
      <c r="AW3" t="s">
        <v>480</v>
      </c>
      <c r="AX3" t="s">
        <v>481</v>
      </c>
      <c r="AY3" t="s">
        <v>482</v>
      </c>
      <c r="AZ3" t="s">
        <v>483</v>
      </c>
      <c r="BA3" t="s">
        <v>484</v>
      </c>
      <c r="BB3" t="s">
        <v>485</v>
      </c>
      <c r="BC3" t="s">
        <v>486</v>
      </c>
      <c r="BD3" t="s">
        <v>487</v>
      </c>
      <c r="BE3" t="s">
        <v>488</v>
      </c>
      <c r="BF3" t="s">
        <v>489</v>
      </c>
      <c r="BG3" t="s">
        <v>490</v>
      </c>
      <c r="BH3" t="s">
        <v>491</v>
      </c>
      <c r="BI3" t="s">
        <v>492</v>
      </c>
      <c r="BJ3" t="s">
        <v>493</v>
      </c>
      <c r="BK3" t="s">
        <v>494</v>
      </c>
      <c r="BL3" t="s">
        <v>495</v>
      </c>
      <c r="BM3" t="s">
        <v>496</v>
      </c>
      <c r="BN3" t="s">
        <v>497</v>
      </c>
      <c r="BO3" t="s">
        <v>498</v>
      </c>
      <c r="BP3" t="s">
        <v>499</v>
      </c>
      <c r="BQ3" t="s">
        <v>500</v>
      </c>
      <c r="BR3" t="s">
        <v>501</v>
      </c>
      <c r="BS3" t="s">
        <v>502</v>
      </c>
      <c r="BT3" t="s">
        <v>503</v>
      </c>
      <c r="BU3" t="s">
        <v>504</v>
      </c>
      <c r="BV3" t="s">
        <v>505</v>
      </c>
      <c r="BW3" t="s">
        <v>506</v>
      </c>
      <c r="BX3" t="s">
        <v>507</v>
      </c>
      <c r="BY3" t="s">
        <v>508</v>
      </c>
      <c r="BZ3" t="s">
        <v>509</v>
      </c>
      <c r="CA3" t="s">
        <v>510</v>
      </c>
      <c r="CB3" t="s">
        <v>511</v>
      </c>
      <c r="CC3" t="s">
        <v>512</v>
      </c>
      <c r="CD3" t="s">
        <v>513</v>
      </c>
      <c r="CE3" t="s">
        <v>514</v>
      </c>
      <c r="CF3" t="s">
        <v>515</v>
      </c>
      <c r="CG3" t="s">
        <v>516</v>
      </c>
      <c r="CH3" t="s">
        <v>517</v>
      </c>
      <c r="CI3" t="s">
        <v>518</v>
      </c>
      <c r="CJ3" t="s">
        <v>519</v>
      </c>
      <c r="CK3" t="s">
        <v>520</v>
      </c>
      <c r="CL3" t="s">
        <v>521</v>
      </c>
      <c r="CM3" t="s">
        <v>522</v>
      </c>
      <c r="CN3" t="s">
        <v>523</v>
      </c>
      <c r="CO3" t="s">
        <v>524</v>
      </c>
      <c r="CP3" t="s">
        <v>525</v>
      </c>
      <c r="CQ3" t="s">
        <v>526</v>
      </c>
      <c r="CR3" t="s">
        <v>417</v>
      </c>
      <c r="CS3" t="s">
        <v>530</v>
      </c>
      <c r="CT3" t="s">
        <v>193</v>
      </c>
      <c r="CU3" t="s">
        <v>435</v>
      </c>
      <c r="CV3" t="s">
        <v>436</v>
      </c>
      <c r="CW3" t="s">
        <v>437</v>
      </c>
      <c r="CX3" t="s">
        <v>438</v>
      </c>
      <c r="CY3" t="s">
        <v>439</v>
      </c>
      <c r="CZ3" t="s">
        <v>440</v>
      </c>
      <c r="DA3" t="s">
        <v>441</v>
      </c>
      <c r="DB3" t="s">
        <v>442</v>
      </c>
      <c r="DC3" t="s">
        <v>443</v>
      </c>
      <c r="DD3" t="s">
        <v>444</v>
      </c>
      <c r="DE3" t="s">
        <v>445</v>
      </c>
      <c r="DF3" t="s">
        <v>446</v>
      </c>
      <c r="DG3" t="s">
        <v>447</v>
      </c>
      <c r="DH3" t="s">
        <v>448</v>
      </c>
      <c r="DI3" t="s">
        <v>449</v>
      </c>
      <c r="DJ3" t="s">
        <v>450</v>
      </c>
      <c r="DK3" t="s">
        <v>451</v>
      </c>
      <c r="DL3" t="s">
        <v>452</v>
      </c>
      <c r="DM3" t="s">
        <v>453</v>
      </c>
      <c r="DN3" t="s">
        <v>454</v>
      </c>
      <c r="DO3" t="s">
        <v>455</v>
      </c>
      <c r="DP3" t="s">
        <v>456</v>
      </c>
      <c r="DQ3" t="s">
        <v>457</v>
      </c>
      <c r="DR3" t="s">
        <v>458</v>
      </c>
      <c r="DS3" t="s">
        <v>459</v>
      </c>
      <c r="DT3" t="s">
        <v>460</v>
      </c>
      <c r="DU3" t="s">
        <v>461</v>
      </c>
      <c r="DV3" t="s">
        <v>462</v>
      </c>
      <c r="DW3" t="s">
        <v>463</v>
      </c>
      <c r="DX3" t="s">
        <v>464</v>
      </c>
      <c r="DY3" t="s">
        <v>465</v>
      </c>
      <c r="DZ3" t="s">
        <v>466</v>
      </c>
      <c r="EA3" t="s">
        <v>467</v>
      </c>
      <c r="EB3" t="s">
        <v>468</v>
      </c>
      <c r="EC3" t="s">
        <v>469</v>
      </c>
      <c r="ED3" t="s">
        <v>470</v>
      </c>
      <c r="EE3" t="s">
        <v>471</v>
      </c>
      <c r="EF3" t="s">
        <v>472</v>
      </c>
      <c r="EG3" t="s">
        <v>473</v>
      </c>
      <c r="EH3" t="s">
        <v>474</v>
      </c>
      <c r="EI3" t="s">
        <v>475</v>
      </c>
      <c r="EJ3" t="s">
        <v>476</v>
      </c>
      <c r="EK3" t="s">
        <v>477</v>
      </c>
      <c r="EL3" t="s">
        <v>478</v>
      </c>
      <c r="EM3" t="s">
        <v>479</v>
      </c>
      <c r="EN3" t="s">
        <v>480</v>
      </c>
      <c r="EO3" t="s">
        <v>481</v>
      </c>
      <c r="EP3" t="s">
        <v>482</v>
      </c>
      <c r="EQ3" t="s">
        <v>483</v>
      </c>
      <c r="ER3" t="s">
        <v>484</v>
      </c>
      <c r="ES3" t="s">
        <v>485</v>
      </c>
      <c r="ET3" t="s">
        <v>486</v>
      </c>
      <c r="EU3" t="s">
        <v>487</v>
      </c>
      <c r="EV3" t="s">
        <v>488</v>
      </c>
      <c r="EW3" t="s">
        <v>489</v>
      </c>
      <c r="EX3" t="s">
        <v>490</v>
      </c>
      <c r="EY3" t="s">
        <v>491</v>
      </c>
      <c r="EZ3" t="s">
        <v>492</v>
      </c>
      <c r="FA3" t="s">
        <v>493</v>
      </c>
      <c r="FB3" t="s">
        <v>494</v>
      </c>
      <c r="FC3" t="s">
        <v>495</v>
      </c>
      <c r="FD3" t="s">
        <v>496</v>
      </c>
      <c r="FE3" t="s">
        <v>497</v>
      </c>
      <c r="FF3" t="s">
        <v>498</v>
      </c>
      <c r="FG3" t="s">
        <v>499</v>
      </c>
      <c r="FH3" t="s">
        <v>500</v>
      </c>
      <c r="FI3" t="s">
        <v>501</v>
      </c>
      <c r="FJ3" t="s">
        <v>502</v>
      </c>
      <c r="FK3" t="s">
        <v>503</v>
      </c>
      <c r="FL3" t="s">
        <v>504</v>
      </c>
      <c r="FM3" t="s">
        <v>505</v>
      </c>
      <c r="FN3" t="s">
        <v>506</v>
      </c>
      <c r="FO3" t="s">
        <v>507</v>
      </c>
      <c r="FP3" t="s">
        <v>508</v>
      </c>
      <c r="FQ3" t="s">
        <v>509</v>
      </c>
      <c r="FR3" t="s">
        <v>510</v>
      </c>
      <c r="FS3" t="s">
        <v>511</v>
      </c>
      <c r="FT3" t="s">
        <v>512</v>
      </c>
      <c r="FU3" t="s">
        <v>513</v>
      </c>
      <c r="FV3" t="s">
        <v>514</v>
      </c>
      <c r="FW3" t="s">
        <v>515</v>
      </c>
      <c r="FX3" t="s">
        <v>516</v>
      </c>
      <c r="FY3" t="s">
        <v>517</v>
      </c>
      <c r="FZ3" t="s">
        <v>518</v>
      </c>
      <c r="GA3" t="s">
        <v>519</v>
      </c>
      <c r="GB3" t="s">
        <v>520</v>
      </c>
      <c r="GC3" t="s">
        <v>521</v>
      </c>
      <c r="GD3" t="s">
        <v>522</v>
      </c>
      <c r="GE3" t="s">
        <v>523</v>
      </c>
      <c r="GF3" t="s">
        <v>524</v>
      </c>
      <c r="GG3" t="s">
        <v>525</v>
      </c>
      <c r="GH3" t="s">
        <v>526</v>
      </c>
      <c r="GI3" t="s">
        <v>417</v>
      </c>
      <c r="GJ3" t="s">
        <v>530</v>
      </c>
      <c r="GK3" t="s">
        <v>193</v>
      </c>
      <c r="GL3" t="s">
        <v>435</v>
      </c>
      <c r="GM3" t="s">
        <v>436</v>
      </c>
      <c r="GN3" t="s">
        <v>437</v>
      </c>
      <c r="GO3" t="s">
        <v>438</v>
      </c>
      <c r="GP3" t="s">
        <v>439</v>
      </c>
      <c r="GQ3" t="s">
        <v>440</v>
      </c>
      <c r="GR3" t="s">
        <v>441</v>
      </c>
      <c r="GS3" t="s">
        <v>442</v>
      </c>
      <c r="GT3" t="s">
        <v>443</v>
      </c>
      <c r="GU3" t="s">
        <v>444</v>
      </c>
      <c r="GV3" t="s">
        <v>445</v>
      </c>
      <c r="GW3" t="s">
        <v>446</v>
      </c>
      <c r="GX3" t="s">
        <v>447</v>
      </c>
      <c r="GY3" t="s">
        <v>448</v>
      </c>
      <c r="GZ3" t="s">
        <v>449</v>
      </c>
      <c r="HA3" t="s">
        <v>450</v>
      </c>
      <c r="HB3" t="s">
        <v>451</v>
      </c>
      <c r="HC3" t="s">
        <v>452</v>
      </c>
      <c r="HD3" t="s">
        <v>453</v>
      </c>
      <c r="HE3" t="s">
        <v>454</v>
      </c>
      <c r="HF3" t="s">
        <v>455</v>
      </c>
      <c r="HG3" t="s">
        <v>456</v>
      </c>
      <c r="HH3" t="s">
        <v>457</v>
      </c>
      <c r="HI3" t="s">
        <v>458</v>
      </c>
      <c r="HJ3" t="s">
        <v>459</v>
      </c>
      <c r="HK3" t="s">
        <v>460</v>
      </c>
      <c r="HL3" t="s">
        <v>461</v>
      </c>
      <c r="HM3" t="s">
        <v>462</v>
      </c>
      <c r="HN3" t="s">
        <v>463</v>
      </c>
      <c r="HO3" t="s">
        <v>464</v>
      </c>
      <c r="HP3" t="s">
        <v>465</v>
      </c>
      <c r="HQ3" t="s">
        <v>466</v>
      </c>
      <c r="HR3" t="s">
        <v>467</v>
      </c>
      <c r="HS3" t="s">
        <v>468</v>
      </c>
      <c r="HT3" t="s">
        <v>469</v>
      </c>
      <c r="HU3" t="s">
        <v>470</v>
      </c>
      <c r="HV3" t="s">
        <v>471</v>
      </c>
      <c r="HW3" t="s">
        <v>472</v>
      </c>
      <c r="HX3" t="s">
        <v>473</v>
      </c>
      <c r="HY3" t="s">
        <v>474</v>
      </c>
      <c r="HZ3" t="s">
        <v>475</v>
      </c>
      <c r="IA3" t="s">
        <v>476</v>
      </c>
      <c r="IB3" t="s">
        <v>477</v>
      </c>
      <c r="IC3" t="s">
        <v>478</v>
      </c>
      <c r="ID3" t="s">
        <v>479</v>
      </c>
      <c r="IE3" t="s">
        <v>480</v>
      </c>
      <c r="IF3" t="s">
        <v>481</v>
      </c>
      <c r="IG3" t="s">
        <v>482</v>
      </c>
      <c r="IH3" t="s">
        <v>483</v>
      </c>
      <c r="II3" t="s">
        <v>484</v>
      </c>
      <c r="IJ3" t="s">
        <v>485</v>
      </c>
      <c r="IK3" t="s">
        <v>486</v>
      </c>
      <c r="IL3" t="s">
        <v>487</v>
      </c>
      <c r="IM3" t="s">
        <v>488</v>
      </c>
      <c r="IN3" t="s">
        <v>489</v>
      </c>
      <c r="IO3" t="s">
        <v>490</v>
      </c>
      <c r="IP3" t="s">
        <v>491</v>
      </c>
      <c r="IQ3" t="s">
        <v>492</v>
      </c>
      <c r="IR3" t="s">
        <v>493</v>
      </c>
      <c r="IS3" t="s">
        <v>494</v>
      </c>
      <c r="IT3" t="s">
        <v>495</v>
      </c>
      <c r="IU3" t="s">
        <v>496</v>
      </c>
      <c r="IV3" t="s">
        <v>497</v>
      </c>
      <c r="IW3" t="s">
        <v>498</v>
      </c>
      <c r="IX3" t="s">
        <v>499</v>
      </c>
      <c r="IY3" t="s">
        <v>500</v>
      </c>
      <c r="IZ3" t="s">
        <v>501</v>
      </c>
      <c r="JA3" t="s">
        <v>502</v>
      </c>
      <c r="JB3" t="s">
        <v>503</v>
      </c>
      <c r="JC3" t="s">
        <v>504</v>
      </c>
      <c r="JD3" t="s">
        <v>505</v>
      </c>
      <c r="JE3" t="s">
        <v>506</v>
      </c>
      <c r="JF3" t="s">
        <v>507</v>
      </c>
      <c r="JG3" t="s">
        <v>508</v>
      </c>
      <c r="JH3" t="s">
        <v>509</v>
      </c>
      <c r="JI3" t="s">
        <v>510</v>
      </c>
      <c r="JJ3" t="s">
        <v>511</v>
      </c>
      <c r="JK3" t="s">
        <v>512</v>
      </c>
      <c r="JL3" t="s">
        <v>513</v>
      </c>
      <c r="JM3" t="s">
        <v>514</v>
      </c>
      <c r="JN3" t="s">
        <v>515</v>
      </c>
      <c r="JO3" t="s">
        <v>516</v>
      </c>
      <c r="JP3" t="s">
        <v>517</v>
      </c>
      <c r="JQ3" t="s">
        <v>518</v>
      </c>
      <c r="JR3" t="s">
        <v>519</v>
      </c>
      <c r="JS3" t="s">
        <v>520</v>
      </c>
      <c r="JT3" t="s">
        <v>521</v>
      </c>
      <c r="JU3" t="s">
        <v>522</v>
      </c>
      <c r="JV3" t="s">
        <v>523</v>
      </c>
      <c r="JW3" t="s">
        <v>524</v>
      </c>
      <c r="JX3" t="s">
        <v>525</v>
      </c>
      <c r="JY3" t="s">
        <v>526</v>
      </c>
      <c r="JZ3" t="s">
        <v>417</v>
      </c>
      <c r="KA3" t="s">
        <v>530</v>
      </c>
    </row>
    <row r="4" spans="1:287" x14ac:dyDescent="0.25">
      <c r="A4" s="30" t="s">
        <v>567</v>
      </c>
      <c r="B4" s="30" t="s">
        <v>200</v>
      </c>
      <c r="C4" s="31">
        <v>4</v>
      </c>
      <c r="D4" s="51" t="e">
        <v>#VALUE!</v>
      </c>
      <c r="E4" s="31" t="e">
        <v>#DIV/0!</v>
      </c>
      <c r="F4" s="31" t="e">
        <v>#DIV/0!</v>
      </c>
      <c r="G4" s="31" t="e">
        <v>#DIV/0!</v>
      </c>
      <c r="H4" s="31" t="e">
        <v>#DIV/0!</v>
      </c>
      <c r="I4" s="31" t="e">
        <v>#DIV/0!</v>
      </c>
      <c r="J4" s="31" t="e">
        <v>#DIV/0!</v>
      </c>
      <c r="K4" s="31" t="e">
        <v>#DIV/0!</v>
      </c>
      <c r="L4" s="31" t="e">
        <v>#DIV/0!</v>
      </c>
      <c r="M4" s="31" t="e">
        <v>#DIV/0!</v>
      </c>
      <c r="N4" s="31" t="e">
        <v>#DIV/0!</v>
      </c>
      <c r="O4" s="31" t="e">
        <v>#DIV/0!</v>
      </c>
      <c r="P4" s="31" t="e">
        <v>#DIV/0!</v>
      </c>
      <c r="Q4" s="31" t="e">
        <v>#DIV/0!</v>
      </c>
      <c r="R4" s="31" t="e">
        <v>#DIV/0!</v>
      </c>
      <c r="S4" s="31" t="e">
        <v>#DIV/0!</v>
      </c>
      <c r="T4" s="31" t="e">
        <v>#DIV/0!</v>
      </c>
      <c r="U4" s="31" t="e">
        <v>#DIV/0!</v>
      </c>
      <c r="V4" s="31" t="e">
        <v>#DIV/0!</v>
      </c>
      <c r="W4" s="31" t="e">
        <v>#DIV/0!</v>
      </c>
      <c r="X4" s="31" t="e">
        <v>#DIV/0!</v>
      </c>
      <c r="Y4" s="31" t="e">
        <v>#DIV/0!</v>
      </c>
      <c r="Z4" s="31" t="e">
        <v>#DIV/0!</v>
      </c>
      <c r="AA4" s="31" t="e">
        <v>#DIV/0!</v>
      </c>
      <c r="AB4" s="31" t="e">
        <v>#DIV/0!</v>
      </c>
      <c r="AC4" s="31" t="e">
        <v>#DIV/0!</v>
      </c>
      <c r="AD4" s="31" t="e">
        <v>#DIV/0!</v>
      </c>
      <c r="AE4" s="31" t="e">
        <v>#DIV/0!</v>
      </c>
      <c r="AF4" s="31" t="e">
        <v>#DIV/0!</v>
      </c>
      <c r="AG4" s="31" t="e">
        <v>#DIV/0!</v>
      </c>
      <c r="AH4" s="31" t="e">
        <v>#DIV/0!</v>
      </c>
      <c r="AI4" s="31" t="e">
        <v>#DIV/0!</v>
      </c>
      <c r="AJ4" s="31" t="e">
        <v>#DIV/0!</v>
      </c>
      <c r="AK4" s="31" t="e">
        <v>#DIV/0!</v>
      </c>
      <c r="AL4" s="31" t="e">
        <v>#DIV/0!</v>
      </c>
      <c r="AM4" s="31" t="e">
        <v>#DIV/0!</v>
      </c>
      <c r="AN4" s="31" t="e">
        <v>#DIV/0!</v>
      </c>
      <c r="AO4" s="31" t="e">
        <v>#DIV/0!</v>
      </c>
      <c r="AP4" s="31" t="e">
        <v>#DIV/0!</v>
      </c>
      <c r="AQ4" s="31" t="e">
        <v>#DIV/0!</v>
      </c>
      <c r="AR4" s="31" t="e">
        <v>#DIV/0!</v>
      </c>
      <c r="AS4" s="31" t="e">
        <v>#DIV/0!</v>
      </c>
      <c r="AT4" s="31" t="e">
        <v>#DIV/0!</v>
      </c>
      <c r="AU4" s="31" t="e">
        <v>#DIV/0!</v>
      </c>
      <c r="AV4" s="31" t="e">
        <v>#DIV/0!</v>
      </c>
      <c r="AW4" s="31" t="e">
        <v>#DIV/0!</v>
      </c>
      <c r="AX4" s="31" t="e">
        <v>#VALUE!</v>
      </c>
      <c r="AY4" s="31" t="e">
        <v>#DIV/0!</v>
      </c>
      <c r="AZ4" s="31" t="e">
        <v>#DIV/0!</v>
      </c>
      <c r="BA4" s="31" t="e">
        <v>#DIV/0!</v>
      </c>
      <c r="BB4" s="31" t="e">
        <v>#DIV/0!</v>
      </c>
      <c r="BC4" s="31" t="e">
        <v>#DIV/0!</v>
      </c>
      <c r="BD4" s="31" t="e">
        <v>#DIV/0!</v>
      </c>
      <c r="BE4" s="31" t="e">
        <v>#DIV/0!</v>
      </c>
      <c r="BF4" s="31" t="e">
        <v>#DIV/0!</v>
      </c>
      <c r="BG4" s="31" t="e">
        <v>#DIV/0!</v>
      </c>
      <c r="BH4" s="31" t="e">
        <v>#DIV/0!</v>
      </c>
      <c r="BI4" s="31" t="e">
        <v>#DIV/0!</v>
      </c>
      <c r="BJ4" s="31" t="e">
        <v>#DIV/0!</v>
      </c>
      <c r="BK4" s="31" t="e">
        <v>#DIV/0!</v>
      </c>
      <c r="BL4" s="31" t="e">
        <v>#DIV/0!</v>
      </c>
      <c r="BM4" s="31" t="e">
        <v>#DIV/0!</v>
      </c>
      <c r="BN4" s="31" t="e">
        <v>#DIV/0!</v>
      </c>
      <c r="BO4" s="31" t="e">
        <v>#DIV/0!</v>
      </c>
      <c r="BP4" s="31" t="e">
        <v>#DIV/0!</v>
      </c>
      <c r="BQ4" s="31" t="e">
        <v>#DIV/0!</v>
      </c>
      <c r="BR4" s="31" t="e">
        <v>#DIV/0!</v>
      </c>
      <c r="BS4" s="31" t="e">
        <v>#DIV/0!</v>
      </c>
      <c r="BT4" s="31" t="e">
        <v>#DIV/0!</v>
      </c>
      <c r="BU4" s="31" t="e">
        <v>#DIV/0!</v>
      </c>
      <c r="BV4" s="31" t="e">
        <v>#DIV/0!</v>
      </c>
      <c r="BW4" s="31" t="e">
        <v>#DIV/0!</v>
      </c>
      <c r="BX4" s="31" t="e">
        <v>#DIV/0!</v>
      </c>
      <c r="BY4" s="31" t="e">
        <v>#DIV/0!</v>
      </c>
      <c r="BZ4" s="31" t="e">
        <v>#DIV/0!</v>
      </c>
      <c r="CA4" s="31" t="e">
        <v>#DIV/0!</v>
      </c>
      <c r="CB4" s="31" t="e">
        <v>#DIV/0!</v>
      </c>
      <c r="CC4" s="31" t="e">
        <v>#DIV/0!</v>
      </c>
      <c r="CD4" s="31" t="e">
        <v>#DIV/0!</v>
      </c>
      <c r="CE4" s="31" t="e">
        <v>#DIV/0!</v>
      </c>
      <c r="CF4" s="31" t="e">
        <v>#DIV/0!</v>
      </c>
      <c r="CG4" s="31" t="e">
        <v>#DIV/0!</v>
      </c>
      <c r="CH4" s="31" t="e">
        <v>#DIV/0!</v>
      </c>
      <c r="CI4" s="31" t="e">
        <v>#DIV/0!</v>
      </c>
      <c r="CJ4" s="31" t="e">
        <v>#DIV/0!</v>
      </c>
      <c r="CK4" s="31" t="e">
        <v>#DIV/0!</v>
      </c>
      <c r="CL4" s="31" t="e">
        <v>#DIV/0!</v>
      </c>
      <c r="CM4" s="31" t="e">
        <v>#DIV/0!</v>
      </c>
      <c r="CN4" s="31" t="e">
        <v>#DIV/0!</v>
      </c>
      <c r="CO4" s="31" t="e">
        <v>#DIV/0!</v>
      </c>
      <c r="CP4" s="31" t="e">
        <v>#DIV/0!</v>
      </c>
      <c r="CQ4" s="31" t="e">
        <v>#DIV/0!</v>
      </c>
      <c r="CR4" s="31"/>
      <c r="CS4" s="31"/>
      <c r="CT4" s="31">
        <v>4</v>
      </c>
      <c r="CU4" s="51" t="e">
        <v>#VALUE!</v>
      </c>
      <c r="CV4" s="51" t="e">
        <v>#DIV/0!</v>
      </c>
      <c r="CW4" s="51" t="e">
        <v>#DIV/0!</v>
      </c>
      <c r="CX4" s="51" t="e">
        <v>#DIV/0!</v>
      </c>
      <c r="CY4" s="51" t="e">
        <v>#DIV/0!</v>
      </c>
      <c r="CZ4" s="51" t="e">
        <v>#DIV/0!</v>
      </c>
      <c r="DA4" s="51" t="e">
        <v>#DIV/0!</v>
      </c>
      <c r="DB4" s="31" t="e">
        <v>#DIV/0!</v>
      </c>
      <c r="DC4" s="31" t="e">
        <v>#DIV/0!</v>
      </c>
      <c r="DD4" s="31" t="e">
        <v>#DIV/0!</v>
      </c>
      <c r="DE4" s="31" t="e">
        <v>#DIV/0!</v>
      </c>
      <c r="DF4" s="31" t="e">
        <v>#DIV/0!</v>
      </c>
      <c r="DG4" s="31" t="e">
        <v>#DIV/0!</v>
      </c>
      <c r="DH4" s="31" t="e">
        <v>#DIV/0!</v>
      </c>
      <c r="DI4" s="31" t="e">
        <v>#DIV/0!</v>
      </c>
      <c r="DJ4" s="31" t="e">
        <v>#DIV/0!</v>
      </c>
      <c r="DK4" s="31" t="e">
        <v>#DIV/0!</v>
      </c>
      <c r="DL4" s="31" t="e">
        <v>#DIV/0!</v>
      </c>
      <c r="DM4" s="31" t="e">
        <v>#DIV/0!</v>
      </c>
      <c r="DN4" s="31" t="e">
        <v>#DIV/0!</v>
      </c>
      <c r="DO4" s="31" t="e">
        <v>#DIV/0!</v>
      </c>
      <c r="DP4" s="31" t="e">
        <v>#DIV/0!</v>
      </c>
      <c r="DQ4" s="31" t="e">
        <v>#DIV/0!</v>
      </c>
      <c r="DR4" s="31" t="e">
        <v>#DIV/0!</v>
      </c>
      <c r="DS4" s="31" t="e">
        <v>#DIV/0!</v>
      </c>
      <c r="DT4" s="31" t="e">
        <v>#DIV/0!</v>
      </c>
      <c r="DU4" s="31" t="e">
        <v>#DIV/0!</v>
      </c>
      <c r="DV4" s="31" t="e">
        <v>#DIV/0!</v>
      </c>
      <c r="DW4" s="31" t="e">
        <v>#DIV/0!</v>
      </c>
      <c r="DX4" s="31" t="e">
        <v>#DIV/0!</v>
      </c>
      <c r="DY4" s="31" t="e">
        <v>#DIV/0!</v>
      </c>
      <c r="DZ4" s="31" t="e">
        <v>#DIV/0!</v>
      </c>
      <c r="EA4" s="31" t="e">
        <v>#DIV/0!</v>
      </c>
      <c r="EB4" s="31" t="e">
        <v>#DIV/0!</v>
      </c>
      <c r="EC4" s="31" t="e">
        <v>#DIV/0!</v>
      </c>
      <c r="ED4" s="31" t="e">
        <v>#DIV/0!</v>
      </c>
      <c r="EE4" s="31" t="e">
        <v>#DIV/0!</v>
      </c>
      <c r="EF4" s="31" t="e">
        <v>#DIV/0!</v>
      </c>
      <c r="EG4" s="31" t="e">
        <v>#DIV/0!</v>
      </c>
      <c r="EH4" s="31" t="e">
        <v>#DIV/0!</v>
      </c>
      <c r="EI4" s="31" t="e">
        <v>#DIV/0!</v>
      </c>
      <c r="EJ4" s="31" t="e">
        <v>#DIV/0!</v>
      </c>
      <c r="EK4" s="31" t="e">
        <v>#DIV/0!</v>
      </c>
      <c r="EL4" s="31" t="e">
        <v>#DIV/0!</v>
      </c>
      <c r="EM4" s="31" t="e">
        <v>#DIV/0!</v>
      </c>
      <c r="EN4" s="31" t="e">
        <v>#DIV/0!</v>
      </c>
      <c r="EO4" s="31" t="e">
        <v>#VALUE!</v>
      </c>
      <c r="EP4" s="31" t="e">
        <v>#DIV/0!</v>
      </c>
      <c r="EQ4" s="31" t="e">
        <v>#DIV/0!</v>
      </c>
      <c r="ER4" s="31" t="e">
        <v>#DIV/0!</v>
      </c>
      <c r="ES4" s="31" t="e">
        <v>#DIV/0!</v>
      </c>
      <c r="ET4" s="31" t="e">
        <v>#DIV/0!</v>
      </c>
      <c r="EU4" s="31" t="e">
        <v>#DIV/0!</v>
      </c>
      <c r="EV4" s="31" t="e">
        <v>#DIV/0!</v>
      </c>
      <c r="EW4" s="31" t="e">
        <v>#DIV/0!</v>
      </c>
      <c r="EX4" s="31" t="e">
        <v>#DIV/0!</v>
      </c>
      <c r="EY4" s="31" t="e">
        <v>#DIV/0!</v>
      </c>
      <c r="EZ4" s="31" t="e">
        <v>#DIV/0!</v>
      </c>
      <c r="FA4" s="31" t="e">
        <v>#DIV/0!</v>
      </c>
      <c r="FB4" s="31" t="e">
        <v>#DIV/0!</v>
      </c>
      <c r="FC4" s="31" t="e">
        <v>#DIV/0!</v>
      </c>
      <c r="FD4" s="31" t="e">
        <v>#DIV/0!</v>
      </c>
      <c r="FE4" s="31" t="e">
        <v>#DIV/0!</v>
      </c>
      <c r="FF4" s="31" t="e">
        <v>#DIV/0!</v>
      </c>
      <c r="FG4" s="31" t="e">
        <v>#DIV/0!</v>
      </c>
      <c r="FH4" s="31" t="e">
        <v>#DIV/0!</v>
      </c>
      <c r="FI4" s="31" t="e">
        <v>#DIV/0!</v>
      </c>
      <c r="FJ4" s="31" t="e">
        <v>#DIV/0!</v>
      </c>
      <c r="FK4" s="31" t="e">
        <v>#DIV/0!</v>
      </c>
      <c r="FL4" s="31" t="e">
        <v>#DIV/0!</v>
      </c>
      <c r="FM4" s="31" t="e">
        <v>#DIV/0!</v>
      </c>
      <c r="FN4" s="31" t="e">
        <v>#DIV/0!</v>
      </c>
      <c r="FO4" s="31" t="e">
        <v>#DIV/0!</v>
      </c>
      <c r="FP4" s="31" t="e">
        <v>#DIV/0!</v>
      </c>
      <c r="FQ4" s="31" t="e">
        <v>#DIV/0!</v>
      </c>
      <c r="FR4" s="31" t="e">
        <v>#DIV/0!</v>
      </c>
      <c r="FS4" s="31" t="e">
        <v>#DIV/0!</v>
      </c>
      <c r="FT4" s="31" t="e">
        <v>#DIV/0!</v>
      </c>
      <c r="FU4" s="31" t="e">
        <v>#DIV/0!</v>
      </c>
      <c r="FV4" s="31" t="e">
        <v>#DIV/0!</v>
      </c>
      <c r="FW4" s="31" t="e">
        <v>#DIV/0!</v>
      </c>
      <c r="FX4" s="31" t="e">
        <v>#DIV/0!</v>
      </c>
      <c r="FY4" s="31" t="e">
        <v>#DIV/0!</v>
      </c>
      <c r="FZ4" s="31" t="e">
        <v>#DIV/0!</v>
      </c>
      <c r="GA4" s="31" t="e">
        <v>#DIV/0!</v>
      </c>
      <c r="GB4" s="31" t="e">
        <v>#DIV/0!</v>
      </c>
      <c r="GC4" s="31" t="e">
        <v>#DIV/0!</v>
      </c>
      <c r="GD4" s="31" t="e">
        <v>#DIV/0!</v>
      </c>
      <c r="GE4" s="31" t="e">
        <v>#DIV/0!</v>
      </c>
      <c r="GF4" s="31" t="e">
        <v>#DIV/0!</v>
      </c>
      <c r="GG4" s="31" t="e">
        <v>#DIV/0!</v>
      </c>
      <c r="GH4" s="31" t="e">
        <v>#DIV/0!</v>
      </c>
      <c r="GI4" s="31"/>
      <c r="GJ4" s="31"/>
      <c r="GK4" s="31">
        <v>4</v>
      </c>
      <c r="GL4" s="51" t="e">
        <v>#VALUE!</v>
      </c>
      <c r="GM4" s="31" t="e">
        <v>#DIV/0!</v>
      </c>
      <c r="GN4" s="31" t="e">
        <v>#DIV/0!</v>
      </c>
      <c r="GO4" s="31" t="e">
        <v>#DIV/0!</v>
      </c>
      <c r="GP4" s="31" t="e">
        <v>#DIV/0!</v>
      </c>
      <c r="GQ4" s="31" t="e">
        <v>#DIV/0!</v>
      </c>
      <c r="GR4" s="31" t="e">
        <v>#DIV/0!</v>
      </c>
      <c r="GS4" s="31" t="e">
        <v>#DIV/0!</v>
      </c>
      <c r="GT4" s="31" t="e">
        <v>#DIV/0!</v>
      </c>
      <c r="GU4" s="31" t="e">
        <v>#DIV/0!</v>
      </c>
      <c r="GV4" s="31" t="e">
        <v>#DIV/0!</v>
      </c>
      <c r="GW4" s="31" t="e">
        <v>#DIV/0!</v>
      </c>
      <c r="GX4" s="31" t="e">
        <v>#DIV/0!</v>
      </c>
      <c r="GY4" s="31" t="e">
        <v>#DIV/0!</v>
      </c>
      <c r="GZ4" s="31" t="e">
        <v>#DIV/0!</v>
      </c>
      <c r="HA4" s="31" t="e">
        <v>#DIV/0!</v>
      </c>
      <c r="HB4" s="31" t="e">
        <v>#DIV/0!</v>
      </c>
      <c r="HC4" s="31" t="e">
        <v>#DIV/0!</v>
      </c>
      <c r="HD4" s="31" t="e">
        <v>#DIV/0!</v>
      </c>
      <c r="HE4" s="31" t="e">
        <v>#DIV/0!</v>
      </c>
      <c r="HF4" s="31" t="e">
        <v>#DIV/0!</v>
      </c>
      <c r="HG4" s="31" t="e">
        <v>#DIV/0!</v>
      </c>
      <c r="HH4" s="31" t="e">
        <v>#DIV/0!</v>
      </c>
      <c r="HI4" s="31" t="e">
        <v>#DIV/0!</v>
      </c>
      <c r="HJ4" s="31" t="e">
        <v>#DIV/0!</v>
      </c>
      <c r="HK4" s="31" t="e">
        <v>#DIV/0!</v>
      </c>
      <c r="HL4" s="31" t="e">
        <v>#DIV/0!</v>
      </c>
      <c r="HM4" s="31" t="e">
        <v>#DIV/0!</v>
      </c>
      <c r="HN4" s="31" t="e">
        <v>#DIV/0!</v>
      </c>
      <c r="HO4" s="31" t="e">
        <v>#DIV/0!</v>
      </c>
      <c r="HP4" s="31" t="e">
        <v>#DIV/0!</v>
      </c>
      <c r="HQ4" s="31" t="e">
        <v>#DIV/0!</v>
      </c>
      <c r="HR4" s="31" t="e">
        <v>#DIV/0!</v>
      </c>
      <c r="HS4" s="31" t="e">
        <v>#DIV/0!</v>
      </c>
      <c r="HT4" s="31" t="e">
        <v>#DIV/0!</v>
      </c>
      <c r="HU4" s="31" t="e">
        <v>#DIV/0!</v>
      </c>
      <c r="HV4" s="31" t="e">
        <v>#DIV/0!</v>
      </c>
      <c r="HW4" s="31" t="e">
        <v>#DIV/0!</v>
      </c>
      <c r="HX4" s="31" t="e">
        <v>#DIV/0!</v>
      </c>
      <c r="HY4" s="31" t="e">
        <v>#DIV/0!</v>
      </c>
      <c r="HZ4" s="31" t="e">
        <v>#DIV/0!</v>
      </c>
      <c r="IA4" s="31" t="e">
        <v>#DIV/0!</v>
      </c>
      <c r="IB4" s="31" t="e">
        <v>#DIV/0!</v>
      </c>
      <c r="IC4" s="31" t="e">
        <v>#DIV/0!</v>
      </c>
      <c r="ID4" s="31" t="e">
        <v>#DIV/0!</v>
      </c>
      <c r="IE4" s="31" t="e">
        <v>#DIV/0!</v>
      </c>
      <c r="IF4" s="31" t="e">
        <v>#VALUE!</v>
      </c>
      <c r="IG4" s="31" t="e">
        <v>#DIV/0!</v>
      </c>
      <c r="IH4" s="31" t="e">
        <v>#DIV/0!</v>
      </c>
      <c r="II4" s="31" t="e">
        <v>#DIV/0!</v>
      </c>
      <c r="IJ4" s="31" t="e">
        <v>#DIV/0!</v>
      </c>
      <c r="IK4" s="31" t="e">
        <v>#DIV/0!</v>
      </c>
      <c r="IL4" s="31" t="e">
        <v>#DIV/0!</v>
      </c>
      <c r="IM4" s="31" t="e">
        <v>#DIV/0!</v>
      </c>
      <c r="IN4" s="31" t="e">
        <v>#DIV/0!</v>
      </c>
      <c r="IO4" s="31" t="e">
        <v>#DIV/0!</v>
      </c>
      <c r="IP4" s="31" t="e">
        <v>#DIV/0!</v>
      </c>
      <c r="IQ4" s="31" t="e">
        <v>#DIV/0!</v>
      </c>
      <c r="IR4" s="31" t="e">
        <v>#DIV/0!</v>
      </c>
      <c r="IS4" s="31" t="e">
        <v>#DIV/0!</v>
      </c>
      <c r="IT4" s="31" t="e">
        <v>#DIV/0!</v>
      </c>
      <c r="IU4" s="31" t="e">
        <v>#DIV/0!</v>
      </c>
      <c r="IV4" s="31" t="e">
        <v>#DIV/0!</v>
      </c>
      <c r="IW4" s="31" t="e">
        <v>#DIV/0!</v>
      </c>
      <c r="IX4" s="31" t="e">
        <v>#DIV/0!</v>
      </c>
      <c r="IY4" s="31" t="e">
        <v>#DIV/0!</v>
      </c>
      <c r="IZ4" s="31" t="e">
        <v>#DIV/0!</v>
      </c>
      <c r="JA4" s="31" t="e">
        <v>#DIV/0!</v>
      </c>
      <c r="JB4" s="31" t="e">
        <v>#DIV/0!</v>
      </c>
      <c r="JC4" s="31" t="e">
        <v>#DIV/0!</v>
      </c>
      <c r="JD4" s="31" t="e">
        <v>#DIV/0!</v>
      </c>
      <c r="JE4" s="31" t="e">
        <v>#DIV/0!</v>
      </c>
      <c r="JF4" s="31" t="e">
        <v>#DIV/0!</v>
      </c>
      <c r="JG4" s="31" t="e">
        <v>#DIV/0!</v>
      </c>
      <c r="JH4" s="31" t="e">
        <v>#DIV/0!</v>
      </c>
      <c r="JI4" s="31" t="e">
        <v>#DIV/0!</v>
      </c>
      <c r="JJ4" s="31" t="e">
        <v>#DIV/0!</v>
      </c>
      <c r="JK4" s="31" t="e">
        <v>#DIV/0!</v>
      </c>
      <c r="JL4" s="31" t="e">
        <v>#DIV/0!</v>
      </c>
      <c r="JM4" s="31" t="e">
        <v>#DIV/0!</v>
      </c>
      <c r="JN4" s="31" t="e">
        <v>#DIV/0!</v>
      </c>
      <c r="JO4" s="31" t="e">
        <v>#DIV/0!</v>
      </c>
      <c r="JP4" s="31" t="e">
        <v>#DIV/0!</v>
      </c>
      <c r="JQ4" s="31" t="e">
        <v>#DIV/0!</v>
      </c>
      <c r="JR4" s="31" t="e">
        <v>#DIV/0!</v>
      </c>
      <c r="JS4" s="31" t="e">
        <v>#DIV/0!</v>
      </c>
      <c r="JT4" s="31" t="e">
        <v>#DIV/0!</v>
      </c>
      <c r="JU4" s="31" t="e">
        <v>#DIV/0!</v>
      </c>
      <c r="JV4" s="31" t="e">
        <v>#DIV/0!</v>
      </c>
      <c r="JW4" s="31" t="e">
        <v>#DIV/0!</v>
      </c>
      <c r="JX4" s="31" t="e">
        <v>#DIV/0!</v>
      </c>
      <c r="JY4" s="31" t="e">
        <v>#DIV/0!</v>
      </c>
      <c r="JZ4" s="31"/>
      <c r="KA4" s="31"/>
    </row>
    <row r="5" spans="1:287" x14ac:dyDescent="0.25">
      <c r="A5" s="30" t="s">
        <v>568</v>
      </c>
      <c r="B5" s="30" t="s">
        <v>133</v>
      </c>
      <c r="C5" s="31"/>
      <c r="D5" s="51" t="e">
        <v>#VALUE!</v>
      </c>
      <c r="E5" s="31" t="e">
        <v>#DIV/0!</v>
      </c>
      <c r="F5" s="31" t="e">
        <v>#DIV/0!</v>
      </c>
      <c r="G5" s="31" t="e">
        <v>#DIV/0!</v>
      </c>
      <c r="H5" s="31" t="e">
        <v>#DIV/0!</v>
      </c>
      <c r="I5" s="31" t="e">
        <v>#DIV/0!</v>
      </c>
      <c r="J5" s="31" t="e">
        <v>#DIV/0!</v>
      </c>
      <c r="K5" s="31" t="e">
        <v>#DIV/0!</v>
      </c>
      <c r="L5" s="31" t="e">
        <v>#DIV/0!</v>
      </c>
      <c r="M5" s="31" t="e">
        <v>#DIV/0!</v>
      </c>
      <c r="N5" s="31" t="e">
        <v>#DIV/0!</v>
      </c>
      <c r="O5" s="31" t="e">
        <v>#DIV/0!</v>
      </c>
      <c r="P5" s="31" t="e">
        <v>#DIV/0!</v>
      </c>
      <c r="Q5" s="31" t="e">
        <v>#DIV/0!</v>
      </c>
      <c r="R5" s="31" t="e">
        <v>#DIV/0!</v>
      </c>
      <c r="S5" s="31" t="e">
        <v>#DIV/0!</v>
      </c>
      <c r="T5" s="31" t="e">
        <v>#DIV/0!</v>
      </c>
      <c r="U5" s="31" t="e">
        <v>#DIV/0!</v>
      </c>
      <c r="V5" s="31" t="e">
        <v>#DIV/0!</v>
      </c>
      <c r="W5" s="31" t="e">
        <v>#DIV/0!</v>
      </c>
      <c r="X5" s="31" t="e">
        <v>#DIV/0!</v>
      </c>
      <c r="Y5" s="31" t="e">
        <v>#DIV/0!</v>
      </c>
      <c r="Z5" s="31" t="e">
        <v>#DIV/0!</v>
      </c>
      <c r="AA5" s="31" t="e">
        <v>#DIV/0!</v>
      </c>
      <c r="AB5" s="31" t="e">
        <v>#DIV/0!</v>
      </c>
      <c r="AC5" s="31" t="e">
        <v>#DIV/0!</v>
      </c>
      <c r="AD5" s="31" t="e">
        <v>#DIV/0!</v>
      </c>
      <c r="AE5" s="31" t="e">
        <v>#DIV/0!</v>
      </c>
      <c r="AF5" s="31" t="e">
        <v>#DIV/0!</v>
      </c>
      <c r="AG5" s="31" t="e">
        <v>#DIV/0!</v>
      </c>
      <c r="AH5" s="31" t="e">
        <v>#DIV/0!</v>
      </c>
      <c r="AI5" s="31" t="e">
        <v>#DIV/0!</v>
      </c>
      <c r="AJ5" s="31" t="e">
        <v>#DIV/0!</v>
      </c>
      <c r="AK5" s="31" t="e">
        <v>#DIV/0!</v>
      </c>
      <c r="AL5" s="31" t="e">
        <v>#DIV/0!</v>
      </c>
      <c r="AM5" s="31" t="e">
        <v>#DIV/0!</v>
      </c>
      <c r="AN5" s="31" t="e">
        <v>#DIV/0!</v>
      </c>
      <c r="AO5" s="31" t="e">
        <v>#DIV/0!</v>
      </c>
      <c r="AP5" s="31" t="e">
        <v>#DIV/0!</v>
      </c>
      <c r="AQ5" s="31" t="e">
        <v>#DIV/0!</v>
      </c>
      <c r="AR5" s="31" t="e">
        <v>#DIV/0!</v>
      </c>
      <c r="AS5" s="31" t="e">
        <v>#DIV/0!</v>
      </c>
      <c r="AT5" s="31" t="e">
        <v>#DIV/0!</v>
      </c>
      <c r="AU5" s="31" t="e">
        <v>#DIV/0!</v>
      </c>
      <c r="AV5" s="31" t="e">
        <v>#DIV/0!</v>
      </c>
      <c r="AW5" s="31" t="e">
        <v>#DIV/0!</v>
      </c>
      <c r="AX5" s="31" t="e">
        <v>#VALUE!</v>
      </c>
      <c r="AY5" s="31" t="e">
        <v>#DIV/0!</v>
      </c>
      <c r="AZ5" s="31" t="e">
        <v>#DIV/0!</v>
      </c>
      <c r="BA5" s="31" t="e">
        <v>#DIV/0!</v>
      </c>
      <c r="BB5" s="31" t="e">
        <v>#DIV/0!</v>
      </c>
      <c r="BC5" s="31" t="e">
        <v>#DIV/0!</v>
      </c>
      <c r="BD5" s="31" t="e">
        <v>#DIV/0!</v>
      </c>
      <c r="BE5" s="31" t="e">
        <v>#DIV/0!</v>
      </c>
      <c r="BF5" s="31" t="e">
        <v>#DIV/0!</v>
      </c>
      <c r="BG5" s="31" t="e">
        <v>#DIV/0!</v>
      </c>
      <c r="BH5" s="31" t="e">
        <v>#DIV/0!</v>
      </c>
      <c r="BI5" s="31" t="e">
        <v>#DIV/0!</v>
      </c>
      <c r="BJ5" s="31" t="e">
        <v>#DIV/0!</v>
      </c>
      <c r="BK5" s="31" t="e">
        <v>#DIV/0!</v>
      </c>
      <c r="BL5" s="31" t="e">
        <v>#DIV/0!</v>
      </c>
      <c r="BM5" s="31" t="e">
        <v>#DIV/0!</v>
      </c>
      <c r="BN5" s="31" t="e">
        <v>#DIV/0!</v>
      </c>
      <c r="BO5" s="31" t="e">
        <v>#DIV/0!</v>
      </c>
      <c r="BP5" s="31" t="e">
        <v>#DIV/0!</v>
      </c>
      <c r="BQ5" s="31" t="e">
        <v>#DIV/0!</v>
      </c>
      <c r="BR5" s="31" t="e">
        <v>#DIV/0!</v>
      </c>
      <c r="BS5" s="31" t="e">
        <v>#DIV/0!</v>
      </c>
      <c r="BT5" s="31" t="e">
        <v>#DIV/0!</v>
      </c>
      <c r="BU5" s="31" t="e">
        <v>#DIV/0!</v>
      </c>
      <c r="BV5" s="31" t="e">
        <v>#DIV/0!</v>
      </c>
      <c r="BW5" s="31" t="e">
        <v>#DIV/0!</v>
      </c>
      <c r="BX5" s="31" t="e">
        <v>#DIV/0!</v>
      </c>
      <c r="BY5" s="31" t="e">
        <v>#DIV/0!</v>
      </c>
      <c r="BZ5" s="31" t="e">
        <v>#DIV/0!</v>
      </c>
      <c r="CA5" s="31" t="e">
        <v>#DIV/0!</v>
      </c>
      <c r="CB5" s="31" t="e">
        <v>#DIV/0!</v>
      </c>
      <c r="CC5" s="31" t="e">
        <v>#DIV/0!</v>
      </c>
      <c r="CD5" s="31" t="e">
        <v>#DIV/0!</v>
      </c>
      <c r="CE5" s="31" t="e">
        <v>#DIV/0!</v>
      </c>
      <c r="CF5" s="31" t="e">
        <v>#DIV/0!</v>
      </c>
      <c r="CG5" s="31" t="e">
        <v>#DIV/0!</v>
      </c>
      <c r="CH5" s="31" t="e">
        <v>#DIV/0!</v>
      </c>
      <c r="CI5" s="31" t="e">
        <v>#DIV/0!</v>
      </c>
      <c r="CJ5" s="31" t="e">
        <v>#DIV/0!</v>
      </c>
      <c r="CK5" s="31" t="e">
        <v>#DIV/0!</v>
      </c>
      <c r="CL5" s="31" t="e">
        <v>#DIV/0!</v>
      </c>
      <c r="CM5" s="31" t="e">
        <v>#DIV/0!</v>
      </c>
      <c r="CN5" s="31" t="e">
        <v>#DIV/0!</v>
      </c>
      <c r="CO5" s="31" t="e">
        <v>#DIV/0!</v>
      </c>
      <c r="CP5" s="31" t="e">
        <v>#DIV/0!</v>
      </c>
      <c r="CQ5" s="31" t="e">
        <v>#DIV/0!</v>
      </c>
      <c r="CR5" s="31"/>
      <c r="CS5" s="31"/>
      <c r="CT5" s="31"/>
      <c r="CU5" s="51" t="e">
        <v>#VALUE!</v>
      </c>
      <c r="CV5" s="31" t="e">
        <v>#DIV/0!</v>
      </c>
      <c r="CW5" s="31" t="e">
        <v>#DIV/0!</v>
      </c>
      <c r="CX5" s="31" t="e">
        <v>#DIV/0!</v>
      </c>
      <c r="CY5" s="31" t="e">
        <v>#DIV/0!</v>
      </c>
      <c r="CZ5" s="31" t="e">
        <v>#DIV/0!</v>
      </c>
      <c r="DA5" s="31" t="e">
        <v>#DIV/0!</v>
      </c>
      <c r="DB5" s="31" t="e">
        <v>#DIV/0!</v>
      </c>
      <c r="DC5" s="31" t="e">
        <v>#DIV/0!</v>
      </c>
      <c r="DD5" s="31" t="e">
        <v>#DIV/0!</v>
      </c>
      <c r="DE5" s="31" t="e">
        <v>#DIV/0!</v>
      </c>
      <c r="DF5" s="31" t="e">
        <v>#DIV/0!</v>
      </c>
      <c r="DG5" s="31" t="e">
        <v>#DIV/0!</v>
      </c>
      <c r="DH5" s="31" t="e">
        <v>#DIV/0!</v>
      </c>
      <c r="DI5" s="31" t="e">
        <v>#DIV/0!</v>
      </c>
      <c r="DJ5" s="31" t="e">
        <v>#DIV/0!</v>
      </c>
      <c r="DK5" s="31" t="e">
        <v>#DIV/0!</v>
      </c>
      <c r="DL5" s="31" t="e">
        <v>#DIV/0!</v>
      </c>
      <c r="DM5" s="31" t="e">
        <v>#DIV/0!</v>
      </c>
      <c r="DN5" s="31" t="e">
        <v>#DIV/0!</v>
      </c>
      <c r="DO5" s="31" t="e">
        <v>#DIV/0!</v>
      </c>
      <c r="DP5" s="31" t="e">
        <v>#DIV/0!</v>
      </c>
      <c r="DQ5" s="31" t="e">
        <v>#DIV/0!</v>
      </c>
      <c r="DR5" s="31" t="e">
        <v>#DIV/0!</v>
      </c>
      <c r="DS5" s="31" t="e">
        <v>#DIV/0!</v>
      </c>
      <c r="DT5" s="31" t="e">
        <v>#DIV/0!</v>
      </c>
      <c r="DU5" s="31" t="e">
        <v>#DIV/0!</v>
      </c>
      <c r="DV5" s="31" t="e">
        <v>#DIV/0!</v>
      </c>
      <c r="DW5" s="31" t="e">
        <v>#DIV/0!</v>
      </c>
      <c r="DX5" s="31" t="e">
        <v>#DIV/0!</v>
      </c>
      <c r="DY5" s="31" t="e">
        <v>#DIV/0!</v>
      </c>
      <c r="DZ5" s="31" t="e">
        <v>#DIV/0!</v>
      </c>
      <c r="EA5" s="31" t="e">
        <v>#DIV/0!</v>
      </c>
      <c r="EB5" s="31" t="e">
        <v>#DIV/0!</v>
      </c>
      <c r="EC5" s="31" t="e">
        <v>#DIV/0!</v>
      </c>
      <c r="ED5" s="31" t="e">
        <v>#DIV/0!</v>
      </c>
      <c r="EE5" s="31" t="e">
        <v>#DIV/0!</v>
      </c>
      <c r="EF5" s="31" t="e">
        <v>#DIV/0!</v>
      </c>
      <c r="EG5" s="31" t="e">
        <v>#DIV/0!</v>
      </c>
      <c r="EH5" s="31" t="e">
        <v>#DIV/0!</v>
      </c>
      <c r="EI5" s="31" t="e">
        <v>#DIV/0!</v>
      </c>
      <c r="EJ5" s="31" t="e">
        <v>#DIV/0!</v>
      </c>
      <c r="EK5" s="31" t="e">
        <v>#DIV/0!</v>
      </c>
      <c r="EL5" s="31" t="e">
        <v>#DIV/0!</v>
      </c>
      <c r="EM5" s="31" t="e">
        <v>#DIV/0!</v>
      </c>
      <c r="EN5" s="31" t="e">
        <v>#DIV/0!</v>
      </c>
      <c r="EO5" s="31" t="e">
        <v>#VALUE!</v>
      </c>
      <c r="EP5" s="31" t="e">
        <v>#DIV/0!</v>
      </c>
      <c r="EQ5" s="31" t="e">
        <v>#DIV/0!</v>
      </c>
      <c r="ER5" s="31" t="e">
        <v>#DIV/0!</v>
      </c>
      <c r="ES5" s="31" t="e">
        <v>#DIV/0!</v>
      </c>
      <c r="ET5" s="31" t="e">
        <v>#DIV/0!</v>
      </c>
      <c r="EU5" s="31" t="e">
        <v>#DIV/0!</v>
      </c>
      <c r="EV5" s="31" t="e">
        <v>#DIV/0!</v>
      </c>
      <c r="EW5" s="31" t="e">
        <v>#DIV/0!</v>
      </c>
      <c r="EX5" s="31" t="e">
        <v>#DIV/0!</v>
      </c>
      <c r="EY5" s="31" t="e">
        <v>#DIV/0!</v>
      </c>
      <c r="EZ5" s="31" t="e">
        <v>#DIV/0!</v>
      </c>
      <c r="FA5" s="31" t="e">
        <v>#DIV/0!</v>
      </c>
      <c r="FB5" s="31" t="e">
        <v>#DIV/0!</v>
      </c>
      <c r="FC5" s="31" t="e">
        <v>#DIV/0!</v>
      </c>
      <c r="FD5" s="31" t="e">
        <v>#DIV/0!</v>
      </c>
      <c r="FE5" s="31" t="e">
        <v>#DIV/0!</v>
      </c>
      <c r="FF5" s="31" t="e">
        <v>#DIV/0!</v>
      </c>
      <c r="FG5" s="31" t="e">
        <v>#DIV/0!</v>
      </c>
      <c r="FH5" s="31" t="e">
        <v>#DIV/0!</v>
      </c>
      <c r="FI5" s="31" t="e">
        <v>#DIV/0!</v>
      </c>
      <c r="FJ5" s="31" t="e">
        <v>#DIV/0!</v>
      </c>
      <c r="FK5" s="31" t="e">
        <v>#DIV/0!</v>
      </c>
      <c r="FL5" s="31" t="e">
        <v>#DIV/0!</v>
      </c>
      <c r="FM5" s="31" t="e">
        <v>#DIV/0!</v>
      </c>
      <c r="FN5" s="31" t="e">
        <v>#DIV/0!</v>
      </c>
      <c r="FO5" s="31" t="e">
        <v>#DIV/0!</v>
      </c>
      <c r="FP5" s="31" t="e">
        <v>#DIV/0!</v>
      </c>
      <c r="FQ5" s="31" t="e">
        <v>#DIV/0!</v>
      </c>
      <c r="FR5" s="31" t="e">
        <v>#DIV/0!</v>
      </c>
      <c r="FS5" s="31" t="e">
        <v>#DIV/0!</v>
      </c>
      <c r="FT5" s="31" t="e">
        <v>#DIV/0!</v>
      </c>
      <c r="FU5" s="31" t="e">
        <v>#DIV/0!</v>
      </c>
      <c r="FV5" s="31" t="e">
        <v>#DIV/0!</v>
      </c>
      <c r="FW5" s="31" t="e">
        <v>#DIV/0!</v>
      </c>
      <c r="FX5" s="31" t="e">
        <v>#DIV/0!</v>
      </c>
      <c r="FY5" s="31" t="e">
        <v>#DIV/0!</v>
      </c>
      <c r="FZ5" s="31" t="e">
        <v>#DIV/0!</v>
      </c>
      <c r="GA5" s="31" t="e">
        <v>#DIV/0!</v>
      </c>
      <c r="GB5" s="31" t="e">
        <v>#DIV/0!</v>
      </c>
      <c r="GC5" s="31" t="e">
        <v>#DIV/0!</v>
      </c>
      <c r="GD5" s="31" t="e">
        <v>#DIV/0!</v>
      </c>
      <c r="GE5" s="31" t="e">
        <v>#DIV/0!</v>
      </c>
      <c r="GF5" s="31" t="e">
        <v>#DIV/0!</v>
      </c>
      <c r="GG5" s="31" t="e">
        <v>#DIV/0!</v>
      </c>
      <c r="GH5" s="31" t="e">
        <v>#DIV/0!</v>
      </c>
      <c r="GI5" s="31"/>
      <c r="GJ5" s="31"/>
      <c r="GK5" s="31">
        <v>42</v>
      </c>
      <c r="GL5" s="51" t="e">
        <v>#VALUE!</v>
      </c>
      <c r="GM5" s="31" t="e">
        <v>#DIV/0!</v>
      </c>
      <c r="GN5" s="31" t="e">
        <v>#DIV/0!</v>
      </c>
      <c r="GO5" s="31" t="e">
        <v>#DIV/0!</v>
      </c>
      <c r="GP5" s="31" t="e">
        <v>#DIV/0!</v>
      </c>
      <c r="GQ5" s="31" t="e">
        <v>#DIV/0!</v>
      </c>
      <c r="GR5" s="31" t="e">
        <v>#DIV/0!</v>
      </c>
      <c r="GS5" s="31" t="e">
        <v>#DIV/0!</v>
      </c>
      <c r="GT5" s="31" t="e">
        <v>#DIV/0!</v>
      </c>
      <c r="GU5" s="31" t="e">
        <v>#DIV/0!</v>
      </c>
      <c r="GV5" s="31" t="e">
        <v>#DIV/0!</v>
      </c>
      <c r="GW5" s="31" t="e">
        <v>#DIV/0!</v>
      </c>
      <c r="GX5" s="31" t="e">
        <v>#DIV/0!</v>
      </c>
      <c r="GY5" s="31" t="e">
        <v>#DIV/0!</v>
      </c>
      <c r="GZ5" s="31" t="e">
        <v>#DIV/0!</v>
      </c>
      <c r="HA5" s="31" t="e">
        <v>#DIV/0!</v>
      </c>
      <c r="HB5" s="31" t="e">
        <v>#DIV/0!</v>
      </c>
      <c r="HC5" s="31" t="e">
        <v>#DIV/0!</v>
      </c>
      <c r="HD5" s="31" t="e">
        <v>#DIV/0!</v>
      </c>
      <c r="HE5" s="31" t="e">
        <v>#DIV/0!</v>
      </c>
      <c r="HF5" s="31" t="e">
        <v>#DIV/0!</v>
      </c>
      <c r="HG5" s="31" t="e">
        <v>#DIV/0!</v>
      </c>
      <c r="HH5" s="31" t="e">
        <v>#DIV/0!</v>
      </c>
      <c r="HI5" s="31" t="e">
        <v>#DIV/0!</v>
      </c>
      <c r="HJ5" s="31" t="e">
        <v>#DIV/0!</v>
      </c>
      <c r="HK5" s="31" t="e">
        <v>#DIV/0!</v>
      </c>
      <c r="HL5" s="31" t="e">
        <v>#DIV/0!</v>
      </c>
      <c r="HM5" s="31" t="e">
        <v>#DIV/0!</v>
      </c>
      <c r="HN5" s="31" t="e">
        <v>#DIV/0!</v>
      </c>
      <c r="HO5" s="31" t="e">
        <v>#DIV/0!</v>
      </c>
      <c r="HP5" s="31" t="e">
        <v>#DIV/0!</v>
      </c>
      <c r="HQ5" s="31" t="e">
        <v>#DIV/0!</v>
      </c>
      <c r="HR5" s="31" t="e">
        <v>#DIV/0!</v>
      </c>
      <c r="HS5" s="31" t="e">
        <v>#DIV/0!</v>
      </c>
      <c r="HT5" s="31" t="e">
        <v>#DIV/0!</v>
      </c>
      <c r="HU5" s="31" t="e">
        <v>#DIV/0!</v>
      </c>
      <c r="HV5" s="31" t="e">
        <v>#DIV/0!</v>
      </c>
      <c r="HW5" s="31" t="e">
        <v>#DIV/0!</v>
      </c>
      <c r="HX5" s="31" t="e">
        <v>#DIV/0!</v>
      </c>
      <c r="HY5" s="31" t="e">
        <v>#DIV/0!</v>
      </c>
      <c r="HZ5" s="31" t="e">
        <v>#DIV/0!</v>
      </c>
      <c r="IA5" s="31" t="e">
        <v>#DIV/0!</v>
      </c>
      <c r="IB5" s="31" t="e">
        <v>#DIV/0!</v>
      </c>
      <c r="IC5" s="31" t="e">
        <v>#DIV/0!</v>
      </c>
      <c r="ID5" s="31" t="e">
        <v>#DIV/0!</v>
      </c>
      <c r="IE5" s="31" t="e">
        <v>#DIV/0!</v>
      </c>
      <c r="IF5" s="31" t="e">
        <v>#VALUE!</v>
      </c>
      <c r="IG5" s="31" t="e">
        <v>#DIV/0!</v>
      </c>
      <c r="IH5" s="31" t="e">
        <v>#DIV/0!</v>
      </c>
      <c r="II5" s="31" t="e">
        <v>#DIV/0!</v>
      </c>
      <c r="IJ5" s="31" t="e">
        <v>#DIV/0!</v>
      </c>
      <c r="IK5" s="31" t="e">
        <v>#DIV/0!</v>
      </c>
      <c r="IL5" s="31" t="e">
        <v>#DIV/0!</v>
      </c>
      <c r="IM5" s="31" t="e">
        <v>#DIV/0!</v>
      </c>
      <c r="IN5" s="31" t="e">
        <v>#DIV/0!</v>
      </c>
      <c r="IO5" s="31" t="e">
        <v>#DIV/0!</v>
      </c>
      <c r="IP5" s="31" t="e">
        <v>#DIV/0!</v>
      </c>
      <c r="IQ5" s="31" t="e">
        <v>#DIV/0!</v>
      </c>
      <c r="IR5" s="31" t="e">
        <v>#DIV/0!</v>
      </c>
      <c r="IS5" s="31" t="e">
        <v>#DIV/0!</v>
      </c>
      <c r="IT5" s="31" t="e">
        <v>#DIV/0!</v>
      </c>
      <c r="IU5" s="31" t="e">
        <v>#DIV/0!</v>
      </c>
      <c r="IV5" s="31" t="e">
        <v>#DIV/0!</v>
      </c>
      <c r="IW5" s="31" t="e">
        <v>#DIV/0!</v>
      </c>
      <c r="IX5" s="31" t="e">
        <v>#DIV/0!</v>
      </c>
      <c r="IY5" s="31" t="e">
        <v>#DIV/0!</v>
      </c>
      <c r="IZ5" s="31" t="e">
        <v>#DIV/0!</v>
      </c>
      <c r="JA5" s="31" t="e">
        <v>#DIV/0!</v>
      </c>
      <c r="JB5" s="31" t="e">
        <v>#DIV/0!</v>
      </c>
      <c r="JC5" s="31" t="e">
        <v>#DIV/0!</v>
      </c>
      <c r="JD5" s="31" t="e">
        <v>#DIV/0!</v>
      </c>
      <c r="JE5" s="31" t="e">
        <v>#DIV/0!</v>
      </c>
      <c r="JF5" s="31" t="e">
        <v>#DIV/0!</v>
      </c>
      <c r="JG5" s="31" t="e">
        <v>#DIV/0!</v>
      </c>
      <c r="JH5" s="31" t="e">
        <v>#DIV/0!</v>
      </c>
      <c r="JI5" s="31" t="e">
        <v>#DIV/0!</v>
      </c>
      <c r="JJ5" s="31" t="e">
        <v>#DIV/0!</v>
      </c>
      <c r="JK5" s="31" t="e">
        <v>#DIV/0!</v>
      </c>
      <c r="JL5" s="31" t="e">
        <v>#DIV/0!</v>
      </c>
      <c r="JM5" s="31" t="e">
        <v>#DIV/0!</v>
      </c>
      <c r="JN5" s="31" t="e">
        <v>#DIV/0!</v>
      </c>
      <c r="JO5" s="31" t="e">
        <v>#DIV/0!</v>
      </c>
      <c r="JP5" s="31" t="e">
        <v>#DIV/0!</v>
      </c>
      <c r="JQ5" s="31" t="e">
        <v>#DIV/0!</v>
      </c>
      <c r="JR5" s="31" t="e">
        <v>#DIV/0!</v>
      </c>
      <c r="JS5" s="31" t="e">
        <v>#DIV/0!</v>
      </c>
      <c r="JT5" s="31" t="e">
        <v>#DIV/0!</v>
      </c>
      <c r="JU5" s="31" t="e">
        <v>#DIV/0!</v>
      </c>
      <c r="JV5" s="31" t="e">
        <v>#DIV/0!</v>
      </c>
      <c r="JW5" s="31" t="e">
        <v>#DIV/0!</v>
      </c>
      <c r="JX5" s="31" t="e">
        <v>#DIV/0!</v>
      </c>
      <c r="JY5" s="31" t="e">
        <v>#DIV/0!</v>
      </c>
      <c r="JZ5" s="31"/>
      <c r="KA5" s="31"/>
    </row>
    <row r="6" spans="1:287" x14ac:dyDescent="0.25">
      <c r="A6" s="30" t="s">
        <v>569</v>
      </c>
      <c r="B6" s="30" t="s">
        <v>200</v>
      </c>
      <c r="C6" s="31">
        <v>2</v>
      </c>
      <c r="D6" s="51" t="e">
        <v>#VALUE!</v>
      </c>
      <c r="E6" s="31" t="e">
        <v>#DIV/0!</v>
      </c>
      <c r="F6" s="31" t="e">
        <v>#DIV/0!</v>
      </c>
      <c r="G6" s="31" t="e">
        <v>#DIV/0!</v>
      </c>
      <c r="H6" s="31" t="e">
        <v>#DIV/0!</v>
      </c>
      <c r="I6" s="31" t="e">
        <v>#DIV/0!</v>
      </c>
      <c r="J6" s="31" t="e">
        <v>#DIV/0!</v>
      </c>
      <c r="K6" s="31" t="e">
        <v>#DIV/0!</v>
      </c>
      <c r="L6" s="31" t="e">
        <v>#DIV/0!</v>
      </c>
      <c r="M6" s="31" t="e">
        <v>#DIV/0!</v>
      </c>
      <c r="N6" s="31" t="e">
        <v>#DIV/0!</v>
      </c>
      <c r="O6" s="31" t="e">
        <v>#DIV/0!</v>
      </c>
      <c r="P6" s="31" t="e">
        <v>#DIV/0!</v>
      </c>
      <c r="Q6" s="31" t="e">
        <v>#DIV/0!</v>
      </c>
      <c r="R6" s="31" t="e">
        <v>#DIV/0!</v>
      </c>
      <c r="S6" s="31" t="e">
        <v>#DIV/0!</v>
      </c>
      <c r="T6" s="31" t="e">
        <v>#DIV/0!</v>
      </c>
      <c r="U6" s="31" t="e">
        <v>#DIV/0!</v>
      </c>
      <c r="V6" s="31" t="e">
        <v>#DIV/0!</v>
      </c>
      <c r="W6" s="31" t="e">
        <v>#DIV/0!</v>
      </c>
      <c r="X6" s="31" t="e">
        <v>#DIV/0!</v>
      </c>
      <c r="Y6" s="31" t="e">
        <v>#DIV/0!</v>
      </c>
      <c r="Z6" s="31" t="e">
        <v>#DIV/0!</v>
      </c>
      <c r="AA6" s="31" t="e">
        <v>#DIV/0!</v>
      </c>
      <c r="AB6" s="31" t="e">
        <v>#DIV/0!</v>
      </c>
      <c r="AC6" s="31" t="e">
        <v>#DIV/0!</v>
      </c>
      <c r="AD6" s="31" t="e">
        <v>#DIV/0!</v>
      </c>
      <c r="AE6" s="31" t="e">
        <v>#DIV/0!</v>
      </c>
      <c r="AF6" s="31" t="e">
        <v>#DIV/0!</v>
      </c>
      <c r="AG6" s="31" t="e">
        <v>#DIV/0!</v>
      </c>
      <c r="AH6" s="31" t="e">
        <v>#DIV/0!</v>
      </c>
      <c r="AI6" s="31" t="e">
        <v>#DIV/0!</v>
      </c>
      <c r="AJ6" s="31" t="e">
        <v>#DIV/0!</v>
      </c>
      <c r="AK6" s="31" t="e">
        <v>#DIV/0!</v>
      </c>
      <c r="AL6" s="31" t="e">
        <v>#DIV/0!</v>
      </c>
      <c r="AM6" s="31" t="e">
        <v>#DIV/0!</v>
      </c>
      <c r="AN6" s="31" t="e">
        <v>#DIV/0!</v>
      </c>
      <c r="AO6" s="31" t="e">
        <v>#DIV/0!</v>
      </c>
      <c r="AP6" s="31" t="e">
        <v>#DIV/0!</v>
      </c>
      <c r="AQ6" s="31" t="e">
        <v>#DIV/0!</v>
      </c>
      <c r="AR6" s="31" t="e">
        <v>#DIV/0!</v>
      </c>
      <c r="AS6" s="31" t="e">
        <v>#DIV/0!</v>
      </c>
      <c r="AT6" s="31" t="e">
        <v>#DIV/0!</v>
      </c>
      <c r="AU6" s="31" t="e">
        <v>#DIV/0!</v>
      </c>
      <c r="AV6" s="31" t="e">
        <v>#DIV/0!</v>
      </c>
      <c r="AW6" s="31" t="e">
        <v>#DIV/0!</v>
      </c>
      <c r="AX6" s="31" t="e">
        <v>#VALUE!</v>
      </c>
      <c r="AY6" s="31" t="e">
        <v>#DIV/0!</v>
      </c>
      <c r="AZ6" s="31" t="e">
        <v>#DIV/0!</v>
      </c>
      <c r="BA6" s="31" t="e">
        <v>#DIV/0!</v>
      </c>
      <c r="BB6" s="31" t="e">
        <v>#DIV/0!</v>
      </c>
      <c r="BC6" s="31" t="e">
        <v>#DIV/0!</v>
      </c>
      <c r="BD6" s="31" t="e">
        <v>#DIV/0!</v>
      </c>
      <c r="BE6" s="31" t="e">
        <v>#DIV/0!</v>
      </c>
      <c r="BF6" s="31" t="e">
        <v>#DIV/0!</v>
      </c>
      <c r="BG6" s="31" t="e">
        <v>#DIV/0!</v>
      </c>
      <c r="BH6" s="31" t="e">
        <v>#DIV/0!</v>
      </c>
      <c r="BI6" s="31" t="e">
        <v>#DIV/0!</v>
      </c>
      <c r="BJ6" s="31" t="e">
        <v>#DIV/0!</v>
      </c>
      <c r="BK6" s="31" t="e">
        <v>#DIV/0!</v>
      </c>
      <c r="BL6" s="31" t="e">
        <v>#DIV/0!</v>
      </c>
      <c r="BM6" s="31" t="e">
        <v>#DIV/0!</v>
      </c>
      <c r="BN6" s="31" t="e">
        <v>#DIV/0!</v>
      </c>
      <c r="BO6" s="31" t="e">
        <v>#DIV/0!</v>
      </c>
      <c r="BP6" s="31" t="e">
        <v>#DIV/0!</v>
      </c>
      <c r="BQ6" s="31" t="e">
        <v>#DIV/0!</v>
      </c>
      <c r="BR6" s="31" t="e">
        <v>#DIV/0!</v>
      </c>
      <c r="BS6" s="31" t="e">
        <v>#DIV/0!</v>
      </c>
      <c r="BT6" s="31" t="e">
        <v>#DIV/0!</v>
      </c>
      <c r="BU6" s="31" t="e">
        <v>#DIV/0!</v>
      </c>
      <c r="BV6" s="31" t="e">
        <v>#DIV/0!</v>
      </c>
      <c r="BW6" s="31" t="e">
        <v>#DIV/0!</v>
      </c>
      <c r="BX6" s="31" t="e">
        <v>#DIV/0!</v>
      </c>
      <c r="BY6" s="31" t="e">
        <v>#DIV/0!</v>
      </c>
      <c r="BZ6" s="31" t="e">
        <v>#DIV/0!</v>
      </c>
      <c r="CA6" s="31" t="e">
        <v>#DIV/0!</v>
      </c>
      <c r="CB6" s="31" t="e">
        <v>#DIV/0!</v>
      </c>
      <c r="CC6" s="31" t="e">
        <v>#DIV/0!</v>
      </c>
      <c r="CD6" s="31" t="e">
        <v>#DIV/0!</v>
      </c>
      <c r="CE6" s="31" t="e">
        <v>#DIV/0!</v>
      </c>
      <c r="CF6" s="31" t="e">
        <v>#DIV/0!</v>
      </c>
      <c r="CG6" s="31" t="e">
        <v>#DIV/0!</v>
      </c>
      <c r="CH6" s="31" t="e">
        <v>#DIV/0!</v>
      </c>
      <c r="CI6" s="31" t="e">
        <v>#DIV/0!</v>
      </c>
      <c r="CJ6" s="31" t="e">
        <v>#DIV/0!</v>
      </c>
      <c r="CK6" s="31" t="e">
        <v>#DIV/0!</v>
      </c>
      <c r="CL6" s="31" t="e">
        <v>#DIV/0!</v>
      </c>
      <c r="CM6" s="31" t="e">
        <v>#DIV/0!</v>
      </c>
      <c r="CN6" s="31" t="e">
        <v>#DIV/0!</v>
      </c>
      <c r="CO6" s="31" t="e">
        <v>#DIV/0!</v>
      </c>
      <c r="CP6" s="31" t="e">
        <v>#DIV/0!</v>
      </c>
      <c r="CQ6" s="31" t="e">
        <v>#DIV/0!</v>
      </c>
      <c r="CR6" s="31"/>
      <c r="CS6" s="31"/>
      <c r="CT6" s="31">
        <v>2</v>
      </c>
      <c r="CU6" s="51" t="e">
        <v>#VALUE!</v>
      </c>
      <c r="CV6" s="31" t="e">
        <v>#DIV/0!</v>
      </c>
      <c r="CW6" s="31" t="e">
        <v>#DIV/0!</v>
      </c>
      <c r="CX6" s="31" t="e">
        <v>#DIV/0!</v>
      </c>
      <c r="CY6" s="31" t="e">
        <v>#DIV/0!</v>
      </c>
      <c r="CZ6" s="31" t="e">
        <v>#DIV/0!</v>
      </c>
      <c r="DA6" s="31" t="e">
        <v>#DIV/0!</v>
      </c>
      <c r="DB6" s="31" t="e">
        <v>#DIV/0!</v>
      </c>
      <c r="DC6" s="31" t="e">
        <v>#DIV/0!</v>
      </c>
      <c r="DD6" s="31" t="e">
        <v>#DIV/0!</v>
      </c>
      <c r="DE6" s="31" t="e">
        <v>#DIV/0!</v>
      </c>
      <c r="DF6" s="31" t="e">
        <v>#DIV/0!</v>
      </c>
      <c r="DG6" s="31" t="e">
        <v>#DIV/0!</v>
      </c>
      <c r="DH6" s="31" t="e">
        <v>#DIV/0!</v>
      </c>
      <c r="DI6" s="31" t="e">
        <v>#DIV/0!</v>
      </c>
      <c r="DJ6" s="31" t="e">
        <v>#DIV/0!</v>
      </c>
      <c r="DK6" s="31" t="e">
        <v>#DIV/0!</v>
      </c>
      <c r="DL6" s="31" t="e">
        <v>#DIV/0!</v>
      </c>
      <c r="DM6" s="31" t="e">
        <v>#DIV/0!</v>
      </c>
      <c r="DN6" s="31" t="e">
        <v>#DIV/0!</v>
      </c>
      <c r="DO6" s="31" t="e">
        <v>#DIV/0!</v>
      </c>
      <c r="DP6" s="31" t="e">
        <v>#DIV/0!</v>
      </c>
      <c r="DQ6" s="31" t="e">
        <v>#DIV/0!</v>
      </c>
      <c r="DR6" s="31" t="e">
        <v>#DIV/0!</v>
      </c>
      <c r="DS6" s="31" t="e">
        <v>#DIV/0!</v>
      </c>
      <c r="DT6" s="31" t="e">
        <v>#DIV/0!</v>
      </c>
      <c r="DU6" s="31" t="e">
        <v>#DIV/0!</v>
      </c>
      <c r="DV6" s="31" t="e">
        <v>#DIV/0!</v>
      </c>
      <c r="DW6" s="31" t="e">
        <v>#DIV/0!</v>
      </c>
      <c r="DX6" s="31" t="e">
        <v>#DIV/0!</v>
      </c>
      <c r="DY6" s="31" t="e">
        <v>#DIV/0!</v>
      </c>
      <c r="DZ6" s="31" t="e">
        <v>#DIV/0!</v>
      </c>
      <c r="EA6" s="31" t="e">
        <v>#DIV/0!</v>
      </c>
      <c r="EB6" s="31" t="e">
        <v>#DIV/0!</v>
      </c>
      <c r="EC6" s="31" t="e">
        <v>#DIV/0!</v>
      </c>
      <c r="ED6" s="31" t="e">
        <v>#DIV/0!</v>
      </c>
      <c r="EE6" s="31" t="e">
        <v>#DIV/0!</v>
      </c>
      <c r="EF6" s="31" t="e">
        <v>#DIV/0!</v>
      </c>
      <c r="EG6" s="31" t="e">
        <v>#DIV/0!</v>
      </c>
      <c r="EH6" s="31" t="e">
        <v>#DIV/0!</v>
      </c>
      <c r="EI6" s="31" t="e">
        <v>#DIV/0!</v>
      </c>
      <c r="EJ6" s="31" t="e">
        <v>#DIV/0!</v>
      </c>
      <c r="EK6" s="31" t="e">
        <v>#DIV/0!</v>
      </c>
      <c r="EL6" s="31" t="e">
        <v>#DIV/0!</v>
      </c>
      <c r="EM6" s="31" t="e">
        <v>#DIV/0!</v>
      </c>
      <c r="EN6" s="31" t="e">
        <v>#DIV/0!</v>
      </c>
      <c r="EO6" s="31" t="e">
        <v>#VALUE!</v>
      </c>
      <c r="EP6" s="31" t="e">
        <v>#DIV/0!</v>
      </c>
      <c r="EQ6" s="31" t="e">
        <v>#DIV/0!</v>
      </c>
      <c r="ER6" s="31" t="e">
        <v>#DIV/0!</v>
      </c>
      <c r="ES6" s="31" t="e">
        <v>#DIV/0!</v>
      </c>
      <c r="ET6" s="31" t="e">
        <v>#DIV/0!</v>
      </c>
      <c r="EU6" s="31" t="e">
        <v>#DIV/0!</v>
      </c>
      <c r="EV6" s="31" t="e">
        <v>#DIV/0!</v>
      </c>
      <c r="EW6" s="31" t="e">
        <v>#DIV/0!</v>
      </c>
      <c r="EX6" s="31" t="e">
        <v>#DIV/0!</v>
      </c>
      <c r="EY6" s="31" t="e">
        <v>#DIV/0!</v>
      </c>
      <c r="EZ6" s="31" t="e">
        <v>#DIV/0!</v>
      </c>
      <c r="FA6" s="31" t="e">
        <v>#DIV/0!</v>
      </c>
      <c r="FB6" s="31" t="e">
        <v>#DIV/0!</v>
      </c>
      <c r="FC6" s="31" t="e">
        <v>#DIV/0!</v>
      </c>
      <c r="FD6" s="31" t="e">
        <v>#DIV/0!</v>
      </c>
      <c r="FE6" s="31" t="e">
        <v>#DIV/0!</v>
      </c>
      <c r="FF6" s="31" t="e">
        <v>#DIV/0!</v>
      </c>
      <c r="FG6" s="31" t="e">
        <v>#DIV/0!</v>
      </c>
      <c r="FH6" s="31" t="e">
        <v>#DIV/0!</v>
      </c>
      <c r="FI6" s="31" t="e">
        <v>#DIV/0!</v>
      </c>
      <c r="FJ6" s="31" t="e">
        <v>#DIV/0!</v>
      </c>
      <c r="FK6" s="31" t="e">
        <v>#DIV/0!</v>
      </c>
      <c r="FL6" s="31" t="e">
        <v>#DIV/0!</v>
      </c>
      <c r="FM6" s="31" t="e">
        <v>#DIV/0!</v>
      </c>
      <c r="FN6" s="31" t="e">
        <v>#DIV/0!</v>
      </c>
      <c r="FO6" s="31" t="e">
        <v>#DIV/0!</v>
      </c>
      <c r="FP6" s="31" t="e">
        <v>#DIV/0!</v>
      </c>
      <c r="FQ6" s="31" t="e">
        <v>#DIV/0!</v>
      </c>
      <c r="FR6" s="31" t="e">
        <v>#DIV/0!</v>
      </c>
      <c r="FS6" s="31" t="e">
        <v>#DIV/0!</v>
      </c>
      <c r="FT6" s="31" t="e">
        <v>#DIV/0!</v>
      </c>
      <c r="FU6" s="31" t="e">
        <v>#DIV/0!</v>
      </c>
      <c r="FV6" s="31" t="e">
        <v>#DIV/0!</v>
      </c>
      <c r="FW6" s="31" t="e">
        <v>#DIV/0!</v>
      </c>
      <c r="FX6" s="31" t="e">
        <v>#DIV/0!</v>
      </c>
      <c r="FY6" s="31" t="e">
        <v>#DIV/0!</v>
      </c>
      <c r="FZ6" s="31" t="e">
        <v>#DIV/0!</v>
      </c>
      <c r="GA6" s="31" t="e">
        <v>#DIV/0!</v>
      </c>
      <c r="GB6" s="31" t="e">
        <v>#DIV/0!</v>
      </c>
      <c r="GC6" s="31" t="e">
        <v>#DIV/0!</v>
      </c>
      <c r="GD6" s="31" t="e">
        <v>#DIV/0!</v>
      </c>
      <c r="GE6" s="31" t="e">
        <v>#DIV/0!</v>
      </c>
      <c r="GF6" s="31" t="e">
        <v>#DIV/0!</v>
      </c>
      <c r="GG6" s="31" t="e">
        <v>#DIV/0!</v>
      </c>
      <c r="GH6" s="31" t="e">
        <v>#DIV/0!</v>
      </c>
      <c r="GI6" s="31"/>
      <c r="GJ6" s="31"/>
      <c r="GK6" s="31">
        <v>2</v>
      </c>
      <c r="GL6" s="51" t="e">
        <v>#VALUE!</v>
      </c>
      <c r="GM6" s="31" t="e">
        <v>#DIV/0!</v>
      </c>
      <c r="GN6" s="31" t="e">
        <v>#DIV/0!</v>
      </c>
      <c r="GO6" s="31" t="e">
        <v>#DIV/0!</v>
      </c>
      <c r="GP6" s="31" t="e">
        <v>#DIV/0!</v>
      </c>
      <c r="GQ6" s="31" t="e">
        <v>#DIV/0!</v>
      </c>
      <c r="GR6" s="31" t="e">
        <v>#DIV/0!</v>
      </c>
      <c r="GS6" s="31" t="e">
        <v>#DIV/0!</v>
      </c>
      <c r="GT6" s="31" t="e">
        <v>#DIV/0!</v>
      </c>
      <c r="GU6" s="31" t="e">
        <v>#DIV/0!</v>
      </c>
      <c r="GV6" s="31" t="e">
        <v>#DIV/0!</v>
      </c>
      <c r="GW6" s="31" t="e">
        <v>#DIV/0!</v>
      </c>
      <c r="GX6" s="31" t="e">
        <v>#DIV/0!</v>
      </c>
      <c r="GY6" s="31" t="e">
        <v>#DIV/0!</v>
      </c>
      <c r="GZ6" s="31" t="e">
        <v>#DIV/0!</v>
      </c>
      <c r="HA6" s="31" t="e">
        <v>#DIV/0!</v>
      </c>
      <c r="HB6" s="31" t="e">
        <v>#DIV/0!</v>
      </c>
      <c r="HC6" s="31" t="e">
        <v>#DIV/0!</v>
      </c>
      <c r="HD6" s="31" t="e">
        <v>#DIV/0!</v>
      </c>
      <c r="HE6" s="31" t="e">
        <v>#DIV/0!</v>
      </c>
      <c r="HF6" s="31" t="e">
        <v>#DIV/0!</v>
      </c>
      <c r="HG6" s="31" t="e">
        <v>#DIV/0!</v>
      </c>
      <c r="HH6" s="31" t="e">
        <v>#DIV/0!</v>
      </c>
      <c r="HI6" s="31" t="e">
        <v>#DIV/0!</v>
      </c>
      <c r="HJ6" s="31" t="e">
        <v>#DIV/0!</v>
      </c>
      <c r="HK6" s="31" t="e">
        <v>#DIV/0!</v>
      </c>
      <c r="HL6" s="31" t="e">
        <v>#DIV/0!</v>
      </c>
      <c r="HM6" s="31" t="e">
        <v>#DIV/0!</v>
      </c>
      <c r="HN6" s="31" t="e">
        <v>#DIV/0!</v>
      </c>
      <c r="HO6" s="31" t="e">
        <v>#DIV/0!</v>
      </c>
      <c r="HP6" s="31" t="e">
        <v>#DIV/0!</v>
      </c>
      <c r="HQ6" s="31" t="e">
        <v>#DIV/0!</v>
      </c>
      <c r="HR6" s="31" t="e">
        <v>#DIV/0!</v>
      </c>
      <c r="HS6" s="31" t="e">
        <v>#DIV/0!</v>
      </c>
      <c r="HT6" s="31" t="e">
        <v>#DIV/0!</v>
      </c>
      <c r="HU6" s="31" t="e">
        <v>#DIV/0!</v>
      </c>
      <c r="HV6" s="31" t="e">
        <v>#DIV/0!</v>
      </c>
      <c r="HW6" s="31" t="e">
        <v>#DIV/0!</v>
      </c>
      <c r="HX6" s="31" t="e">
        <v>#DIV/0!</v>
      </c>
      <c r="HY6" s="31" t="e">
        <v>#DIV/0!</v>
      </c>
      <c r="HZ6" s="31" t="e">
        <v>#DIV/0!</v>
      </c>
      <c r="IA6" s="31" t="e">
        <v>#DIV/0!</v>
      </c>
      <c r="IB6" s="31" t="e">
        <v>#DIV/0!</v>
      </c>
      <c r="IC6" s="31" t="e">
        <v>#DIV/0!</v>
      </c>
      <c r="ID6" s="31" t="e">
        <v>#DIV/0!</v>
      </c>
      <c r="IE6" s="31" t="e">
        <v>#DIV/0!</v>
      </c>
      <c r="IF6" s="31" t="e">
        <v>#VALUE!</v>
      </c>
      <c r="IG6" s="31" t="e">
        <v>#DIV/0!</v>
      </c>
      <c r="IH6" s="31" t="e">
        <v>#DIV/0!</v>
      </c>
      <c r="II6" s="31" t="e">
        <v>#DIV/0!</v>
      </c>
      <c r="IJ6" s="31" t="e">
        <v>#DIV/0!</v>
      </c>
      <c r="IK6" s="31" t="e">
        <v>#DIV/0!</v>
      </c>
      <c r="IL6" s="31" t="e">
        <v>#DIV/0!</v>
      </c>
      <c r="IM6" s="31" t="e">
        <v>#DIV/0!</v>
      </c>
      <c r="IN6" s="31" t="e">
        <v>#DIV/0!</v>
      </c>
      <c r="IO6" s="31" t="e">
        <v>#DIV/0!</v>
      </c>
      <c r="IP6" s="31" t="e">
        <v>#DIV/0!</v>
      </c>
      <c r="IQ6" s="31" t="e">
        <v>#DIV/0!</v>
      </c>
      <c r="IR6" s="31" t="e">
        <v>#DIV/0!</v>
      </c>
      <c r="IS6" s="31" t="e">
        <v>#DIV/0!</v>
      </c>
      <c r="IT6" s="31" t="e">
        <v>#DIV/0!</v>
      </c>
      <c r="IU6" s="31" t="e">
        <v>#DIV/0!</v>
      </c>
      <c r="IV6" s="31" t="e">
        <v>#DIV/0!</v>
      </c>
      <c r="IW6" s="31" t="e">
        <v>#DIV/0!</v>
      </c>
      <c r="IX6" s="31" t="e">
        <v>#DIV/0!</v>
      </c>
      <c r="IY6" s="31" t="e">
        <v>#DIV/0!</v>
      </c>
      <c r="IZ6" s="31" t="e">
        <v>#DIV/0!</v>
      </c>
      <c r="JA6" s="31" t="e">
        <v>#DIV/0!</v>
      </c>
      <c r="JB6" s="31" t="e">
        <v>#DIV/0!</v>
      </c>
      <c r="JC6" s="31" t="e">
        <v>#DIV/0!</v>
      </c>
      <c r="JD6" s="31" t="e">
        <v>#DIV/0!</v>
      </c>
      <c r="JE6" s="31" t="e">
        <v>#DIV/0!</v>
      </c>
      <c r="JF6" s="31" t="e">
        <v>#DIV/0!</v>
      </c>
      <c r="JG6" s="31" t="e">
        <v>#DIV/0!</v>
      </c>
      <c r="JH6" s="31" t="e">
        <v>#DIV/0!</v>
      </c>
      <c r="JI6" s="31" t="e">
        <v>#DIV/0!</v>
      </c>
      <c r="JJ6" s="31" t="e">
        <v>#DIV/0!</v>
      </c>
      <c r="JK6" s="31" t="e">
        <v>#DIV/0!</v>
      </c>
      <c r="JL6" s="31" t="e">
        <v>#DIV/0!</v>
      </c>
      <c r="JM6" s="31" t="e">
        <v>#DIV/0!</v>
      </c>
      <c r="JN6" s="31" t="e">
        <v>#DIV/0!</v>
      </c>
      <c r="JO6" s="31" t="e">
        <v>#DIV/0!</v>
      </c>
      <c r="JP6" s="31" t="e">
        <v>#DIV/0!</v>
      </c>
      <c r="JQ6" s="31" t="e">
        <v>#DIV/0!</v>
      </c>
      <c r="JR6" s="31" t="e">
        <v>#DIV/0!</v>
      </c>
      <c r="JS6" s="31" t="e">
        <v>#DIV/0!</v>
      </c>
      <c r="JT6" s="31" t="e">
        <v>#DIV/0!</v>
      </c>
      <c r="JU6" s="31" t="e">
        <v>#DIV/0!</v>
      </c>
      <c r="JV6" s="31" t="e">
        <v>#DIV/0!</v>
      </c>
      <c r="JW6" s="31" t="e">
        <v>#DIV/0!</v>
      </c>
      <c r="JX6" s="31" t="e">
        <v>#DIV/0!</v>
      </c>
      <c r="JY6" s="31" t="e">
        <v>#DIV/0!</v>
      </c>
      <c r="JZ6" s="31"/>
      <c r="KA6" s="31"/>
    </row>
    <row r="7" spans="1:287" x14ac:dyDescent="0.25">
      <c r="A7" s="30" t="s">
        <v>570</v>
      </c>
      <c r="B7" s="30" t="s">
        <v>130</v>
      </c>
      <c r="C7" s="31"/>
      <c r="D7" s="51" t="e">
        <v>#VALUE!</v>
      </c>
      <c r="E7" s="31" t="e">
        <v>#DIV/0!</v>
      </c>
      <c r="F7" s="31" t="e">
        <v>#DIV/0!</v>
      </c>
      <c r="G7" s="31" t="e">
        <v>#DIV/0!</v>
      </c>
      <c r="H7" s="31" t="e">
        <v>#DIV/0!</v>
      </c>
      <c r="I7" s="31" t="e">
        <v>#DIV/0!</v>
      </c>
      <c r="J7" s="31" t="e">
        <v>#DIV/0!</v>
      </c>
      <c r="K7" s="31" t="e">
        <v>#DIV/0!</v>
      </c>
      <c r="L7" s="31" t="e">
        <v>#DIV/0!</v>
      </c>
      <c r="M7" s="31" t="e">
        <v>#DIV/0!</v>
      </c>
      <c r="N7" s="31" t="e">
        <v>#DIV/0!</v>
      </c>
      <c r="O7" s="31" t="e">
        <v>#DIV/0!</v>
      </c>
      <c r="P7" s="31" t="e">
        <v>#DIV/0!</v>
      </c>
      <c r="Q7" s="31" t="e">
        <v>#DIV/0!</v>
      </c>
      <c r="R7" s="31" t="e">
        <v>#DIV/0!</v>
      </c>
      <c r="S7" s="31" t="e">
        <v>#DIV/0!</v>
      </c>
      <c r="T7" s="31" t="e">
        <v>#DIV/0!</v>
      </c>
      <c r="U7" s="31" t="e">
        <v>#DIV/0!</v>
      </c>
      <c r="V7" s="31" t="e">
        <v>#DIV/0!</v>
      </c>
      <c r="W7" s="31" t="e">
        <v>#DIV/0!</v>
      </c>
      <c r="X7" s="31" t="e">
        <v>#DIV/0!</v>
      </c>
      <c r="Y7" s="31" t="e">
        <v>#DIV/0!</v>
      </c>
      <c r="Z7" s="31" t="e">
        <v>#DIV/0!</v>
      </c>
      <c r="AA7" s="31" t="e">
        <v>#DIV/0!</v>
      </c>
      <c r="AB7" s="31" t="e">
        <v>#DIV/0!</v>
      </c>
      <c r="AC7" s="31" t="e">
        <v>#DIV/0!</v>
      </c>
      <c r="AD7" s="31" t="e">
        <v>#DIV/0!</v>
      </c>
      <c r="AE7" s="31" t="e">
        <v>#DIV/0!</v>
      </c>
      <c r="AF7" s="31" t="e">
        <v>#DIV/0!</v>
      </c>
      <c r="AG7" s="31" t="e">
        <v>#DIV/0!</v>
      </c>
      <c r="AH7" s="31" t="e">
        <v>#DIV/0!</v>
      </c>
      <c r="AI7" s="31" t="e">
        <v>#DIV/0!</v>
      </c>
      <c r="AJ7" s="31" t="e">
        <v>#DIV/0!</v>
      </c>
      <c r="AK7" s="31" t="e">
        <v>#DIV/0!</v>
      </c>
      <c r="AL7" s="31" t="e">
        <v>#DIV/0!</v>
      </c>
      <c r="AM7" s="31" t="e">
        <v>#DIV/0!</v>
      </c>
      <c r="AN7" s="31" t="e">
        <v>#DIV/0!</v>
      </c>
      <c r="AO7" s="31" t="e">
        <v>#DIV/0!</v>
      </c>
      <c r="AP7" s="31" t="e">
        <v>#DIV/0!</v>
      </c>
      <c r="AQ7" s="31" t="e">
        <v>#DIV/0!</v>
      </c>
      <c r="AR7" s="31" t="e">
        <v>#DIV/0!</v>
      </c>
      <c r="AS7" s="31" t="e">
        <v>#DIV/0!</v>
      </c>
      <c r="AT7" s="31" t="e">
        <v>#DIV/0!</v>
      </c>
      <c r="AU7" s="31" t="e">
        <v>#DIV/0!</v>
      </c>
      <c r="AV7" s="31" t="e">
        <v>#DIV/0!</v>
      </c>
      <c r="AW7" s="31" t="e">
        <v>#DIV/0!</v>
      </c>
      <c r="AX7" s="31" t="e">
        <v>#VALUE!</v>
      </c>
      <c r="AY7" s="31" t="e">
        <v>#DIV/0!</v>
      </c>
      <c r="AZ7" s="31" t="e">
        <v>#DIV/0!</v>
      </c>
      <c r="BA7" s="31" t="e">
        <v>#DIV/0!</v>
      </c>
      <c r="BB7" s="31" t="e">
        <v>#DIV/0!</v>
      </c>
      <c r="BC7" s="31" t="e">
        <v>#DIV/0!</v>
      </c>
      <c r="BD7" s="31" t="e">
        <v>#DIV/0!</v>
      </c>
      <c r="BE7" s="31" t="e">
        <v>#DIV/0!</v>
      </c>
      <c r="BF7" s="31" t="e">
        <v>#DIV/0!</v>
      </c>
      <c r="BG7" s="31" t="e">
        <v>#DIV/0!</v>
      </c>
      <c r="BH7" s="31" t="e">
        <v>#DIV/0!</v>
      </c>
      <c r="BI7" s="31" t="e">
        <v>#DIV/0!</v>
      </c>
      <c r="BJ7" s="31" t="e">
        <v>#DIV/0!</v>
      </c>
      <c r="BK7" s="31" t="e">
        <v>#DIV/0!</v>
      </c>
      <c r="BL7" s="31" t="e">
        <v>#DIV/0!</v>
      </c>
      <c r="BM7" s="31" t="e">
        <v>#DIV/0!</v>
      </c>
      <c r="BN7" s="31" t="e">
        <v>#DIV/0!</v>
      </c>
      <c r="BO7" s="31" t="e">
        <v>#DIV/0!</v>
      </c>
      <c r="BP7" s="31" t="e">
        <v>#DIV/0!</v>
      </c>
      <c r="BQ7" s="31" t="e">
        <v>#DIV/0!</v>
      </c>
      <c r="BR7" s="31" t="e">
        <v>#DIV/0!</v>
      </c>
      <c r="BS7" s="31" t="e">
        <v>#DIV/0!</v>
      </c>
      <c r="BT7" s="31" t="e">
        <v>#DIV/0!</v>
      </c>
      <c r="BU7" s="31" t="e">
        <v>#DIV/0!</v>
      </c>
      <c r="BV7" s="31" t="e">
        <v>#DIV/0!</v>
      </c>
      <c r="BW7" s="31" t="e">
        <v>#DIV/0!</v>
      </c>
      <c r="BX7" s="31" t="e">
        <v>#DIV/0!</v>
      </c>
      <c r="BY7" s="31" t="e">
        <v>#DIV/0!</v>
      </c>
      <c r="BZ7" s="31" t="e">
        <v>#DIV/0!</v>
      </c>
      <c r="CA7" s="31" t="e">
        <v>#DIV/0!</v>
      </c>
      <c r="CB7" s="31" t="e">
        <v>#DIV/0!</v>
      </c>
      <c r="CC7" s="31" t="e">
        <v>#DIV/0!</v>
      </c>
      <c r="CD7" s="31" t="e">
        <v>#DIV/0!</v>
      </c>
      <c r="CE7" s="31" t="e">
        <v>#DIV/0!</v>
      </c>
      <c r="CF7" s="31" t="e">
        <v>#DIV/0!</v>
      </c>
      <c r="CG7" s="31" t="e">
        <v>#DIV/0!</v>
      </c>
      <c r="CH7" s="31" t="e">
        <v>#DIV/0!</v>
      </c>
      <c r="CI7" s="31" t="e">
        <v>#DIV/0!</v>
      </c>
      <c r="CJ7" s="31" t="e">
        <v>#DIV/0!</v>
      </c>
      <c r="CK7" s="31" t="e">
        <v>#DIV/0!</v>
      </c>
      <c r="CL7" s="31" t="e">
        <v>#DIV/0!</v>
      </c>
      <c r="CM7" s="31" t="e">
        <v>#DIV/0!</v>
      </c>
      <c r="CN7" s="31" t="e">
        <v>#DIV/0!</v>
      </c>
      <c r="CO7" s="31" t="e">
        <v>#DIV/0!</v>
      </c>
      <c r="CP7" s="31" t="e">
        <v>#DIV/0!</v>
      </c>
      <c r="CQ7" s="31" t="e">
        <v>#DIV/0!</v>
      </c>
      <c r="CR7" s="31"/>
      <c r="CS7" s="31"/>
      <c r="CT7" s="31">
        <v>700</v>
      </c>
      <c r="CU7" s="51" t="e">
        <v>#VALUE!</v>
      </c>
      <c r="CV7" s="31" t="e">
        <v>#DIV/0!</v>
      </c>
      <c r="CW7" s="31" t="e">
        <v>#DIV/0!</v>
      </c>
      <c r="CX7" s="31" t="e">
        <v>#DIV/0!</v>
      </c>
      <c r="CY7" s="31" t="e">
        <v>#DIV/0!</v>
      </c>
      <c r="CZ7" s="31" t="e">
        <v>#DIV/0!</v>
      </c>
      <c r="DA7" s="31" t="e">
        <v>#DIV/0!</v>
      </c>
      <c r="DB7" s="31" t="e">
        <v>#DIV/0!</v>
      </c>
      <c r="DC7" s="31" t="e">
        <v>#DIV/0!</v>
      </c>
      <c r="DD7" s="31" t="e">
        <v>#DIV/0!</v>
      </c>
      <c r="DE7" s="31" t="e">
        <v>#DIV/0!</v>
      </c>
      <c r="DF7" s="31" t="e">
        <v>#DIV/0!</v>
      </c>
      <c r="DG7" s="31" t="e">
        <v>#DIV/0!</v>
      </c>
      <c r="DH7" s="31" t="e">
        <v>#DIV/0!</v>
      </c>
      <c r="DI7" s="31" t="e">
        <v>#DIV/0!</v>
      </c>
      <c r="DJ7" s="31" t="e">
        <v>#DIV/0!</v>
      </c>
      <c r="DK7" s="31" t="e">
        <v>#DIV/0!</v>
      </c>
      <c r="DL7" s="31" t="e">
        <v>#DIV/0!</v>
      </c>
      <c r="DM7" s="31" t="e">
        <v>#DIV/0!</v>
      </c>
      <c r="DN7" s="31" t="e">
        <v>#DIV/0!</v>
      </c>
      <c r="DO7" s="31" t="e">
        <v>#DIV/0!</v>
      </c>
      <c r="DP7" s="31" t="e">
        <v>#DIV/0!</v>
      </c>
      <c r="DQ7" s="31" t="e">
        <v>#DIV/0!</v>
      </c>
      <c r="DR7" s="31" t="e">
        <v>#DIV/0!</v>
      </c>
      <c r="DS7" s="31" t="e">
        <v>#DIV/0!</v>
      </c>
      <c r="DT7" s="31" t="e">
        <v>#DIV/0!</v>
      </c>
      <c r="DU7" s="31" t="e">
        <v>#DIV/0!</v>
      </c>
      <c r="DV7" s="31" t="e">
        <v>#DIV/0!</v>
      </c>
      <c r="DW7" s="31" t="e">
        <v>#DIV/0!</v>
      </c>
      <c r="DX7" s="31" t="e">
        <v>#DIV/0!</v>
      </c>
      <c r="DY7" s="31" t="e">
        <v>#DIV/0!</v>
      </c>
      <c r="DZ7" s="31" t="e">
        <v>#DIV/0!</v>
      </c>
      <c r="EA7" s="31" t="e">
        <v>#DIV/0!</v>
      </c>
      <c r="EB7" s="31" t="e">
        <v>#DIV/0!</v>
      </c>
      <c r="EC7" s="31" t="e">
        <v>#DIV/0!</v>
      </c>
      <c r="ED7" s="31" t="e">
        <v>#DIV/0!</v>
      </c>
      <c r="EE7" s="31" t="e">
        <v>#DIV/0!</v>
      </c>
      <c r="EF7" s="31" t="e">
        <v>#DIV/0!</v>
      </c>
      <c r="EG7" s="31" t="e">
        <v>#DIV/0!</v>
      </c>
      <c r="EH7" s="31" t="e">
        <v>#DIV/0!</v>
      </c>
      <c r="EI7" s="31" t="e">
        <v>#DIV/0!</v>
      </c>
      <c r="EJ7" s="31" t="e">
        <v>#DIV/0!</v>
      </c>
      <c r="EK7" s="31" t="e">
        <v>#DIV/0!</v>
      </c>
      <c r="EL7" s="31" t="e">
        <v>#DIV/0!</v>
      </c>
      <c r="EM7" s="31" t="e">
        <v>#DIV/0!</v>
      </c>
      <c r="EN7" s="31" t="e">
        <v>#DIV/0!</v>
      </c>
      <c r="EO7" s="31" t="e">
        <v>#VALUE!</v>
      </c>
      <c r="EP7" s="31" t="e">
        <v>#DIV/0!</v>
      </c>
      <c r="EQ7" s="31" t="e">
        <v>#DIV/0!</v>
      </c>
      <c r="ER7" s="31" t="e">
        <v>#DIV/0!</v>
      </c>
      <c r="ES7" s="31" t="e">
        <v>#DIV/0!</v>
      </c>
      <c r="ET7" s="31" t="e">
        <v>#DIV/0!</v>
      </c>
      <c r="EU7" s="31" t="e">
        <v>#DIV/0!</v>
      </c>
      <c r="EV7" s="31" t="e">
        <v>#DIV/0!</v>
      </c>
      <c r="EW7" s="31" t="e">
        <v>#DIV/0!</v>
      </c>
      <c r="EX7" s="31" t="e">
        <v>#DIV/0!</v>
      </c>
      <c r="EY7" s="31" t="e">
        <v>#DIV/0!</v>
      </c>
      <c r="EZ7" s="31" t="e">
        <v>#DIV/0!</v>
      </c>
      <c r="FA7" s="31" t="e">
        <v>#DIV/0!</v>
      </c>
      <c r="FB7" s="31" t="e">
        <v>#DIV/0!</v>
      </c>
      <c r="FC7" s="31" t="e">
        <v>#DIV/0!</v>
      </c>
      <c r="FD7" s="31" t="e">
        <v>#DIV/0!</v>
      </c>
      <c r="FE7" s="31" t="e">
        <v>#DIV/0!</v>
      </c>
      <c r="FF7" s="31" t="e">
        <v>#DIV/0!</v>
      </c>
      <c r="FG7" s="31" t="e">
        <v>#DIV/0!</v>
      </c>
      <c r="FH7" s="31" t="e">
        <v>#DIV/0!</v>
      </c>
      <c r="FI7" s="31" t="e">
        <v>#DIV/0!</v>
      </c>
      <c r="FJ7" s="31" t="e">
        <v>#DIV/0!</v>
      </c>
      <c r="FK7" s="31" t="e">
        <v>#DIV/0!</v>
      </c>
      <c r="FL7" s="31" t="e">
        <v>#DIV/0!</v>
      </c>
      <c r="FM7" s="31" t="e">
        <v>#DIV/0!</v>
      </c>
      <c r="FN7" s="31" t="e">
        <v>#DIV/0!</v>
      </c>
      <c r="FO7" s="31" t="e">
        <v>#DIV/0!</v>
      </c>
      <c r="FP7" s="31" t="e">
        <v>#DIV/0!</v>
      </c>
      <c r="FQ7" s="31" t="e">
        <v>#DIV/0!</v>
      </c>
      <c r="FR7" s="31" t="e">
        <v>#DIV/0!</v>
      </c>
      <c r="FS7" s="31" t="e">
        <v>#DIV/0!</v>
      </c>
      <c r="FT7" s="31" t="e">
        <v>#DIV/0!</v>
      </c>
      <c r="FU7" s="31" t="e">
        <v>#DIV/0!</v>
      </c>
      <c r="FV7" s="31" t="e">
        <v>#DIV/0!</v>
      </c>
      <c r="FW7" s="31" t="e">
        <v>#DIV/0!</v>
      </c>
      <c r="FX7" s="31" t="e">
        <v>#DIV/0!</v>
      </c>
      <c r="FY7" s="31" t="e">
        <v>#DIV/0!</v>
      </c>
      <c r="FZ7" s="31" t="e">
        <v>#DIV/0!</v>
      </c>
      <c r="GA7" s="31" t="e">
        <v>#DIV/0!</v>
      </c>
      <c r="GB7" s="31" t="e">
        <v>#DIV/0!</v>
      </c>
      <c r="GC7" s="31" t="e">
        <v>#DIV/0!</v>
      </c>
      <c r="GD7" s="31" t="e">
        <v>#DIV/0!</v>
      </c>
      <c r="GE7" s="31" t="e">
        <v>#DIV/0!</v>
      </c>
      <c r="GF7" s="31" t="e">
        <v>#DIV/0!</v>
      </c>
      <c r="GG7" s="31" t="e">
        <v>#DIV/0!</v>
      </c>
      <c r="GH7" s="31" t="e">
        <v>#DIV/0!</v>
      </c>
      <c r="GI7" s="31"/>
      <c r="GJ7" s="31"/>
      <c r="GK7" s="31">
        <v>700</v>
      </c>
      <c r="GL7" s="51">
        <v>0</v>
      </c>
      <c r="GM7" s="31">
        <v>0</v>
      </c>
      <c r="GN7" s="31">
        <v>0</v>
      </c>
      <c r="GO7" s="31">
        <v>0</v>
      </c>
      <c r="GP7" s="31">
        <v>0</v>
      </c>
      <c r="GQ7" s="31">
        <v>0</v>
      </c>
      <c r="GR7" s="31">
        <v>1</v>
      </c>
      <c r="GS7" s="31">
        <v>1</v>
      </c>
      <c r="GT7" s="31">
        <v>0</v>
      </c>
      <c r="GU7" s="31">
        <v>0</v>
      </c>
      <c r="GV7" s="31">
        <v>0</v>
      </c>
      <c r="GW7" s="31">
        <v>0</v>
      </c>
      <c r="GX7" s="31">
        <v>0</v>
      </c>
      <c r="GY7" s="31">
        <v>0</v>
      </c>
      <c r="GZ7" s="31">
        <v>0</v>
      </c>
      <c r="HA7" s="31">
        <v>0</v>
      </c>
      <c r="HB7" s="31">
        <v>0</v>
      </c>
      <c r="HC7" s="31">
        <v>0</v>
      </c>
      <c r="HD7" s="31">
        <v>0</v>
      </c>
      <c r="HE7" s="31">
        <v>0</v>
      </c>
      <c r="HF7" s="31">
        <v>0</v>
      </c>
      <c r="HG7" s="31">
        <v>1</v>
      </c>
      <c r="HH7" s="31">
        <v>0</v>
      </c>
      <c r="HI7" s="31">
        <v>0</v>
      </c>
      <c r="HJ7" s="31">
        <v>0</v>
      </c>
      <c r="HK7" s="31">
        <v>1</v>
      </c>
      <c r="HL7" s="31">
        <v>0</v>
      </c>
      <c r="HM7" s="31">
        <v>0</v>
      </c>
      <c r="HN7" s="31">
        <v>0</v>
      </c>
      <c r="HO7" s="31">
        <v>1</v>
      </c>
      <c r="HP7" s="31">
        <v>0</v>
      </c>
      <c r="HQ7" s="31">
        <v>0</v>
      </c>
      <c r="HR7" s="31">
        <v>0</v>
      </c>
      <c r="HS7" s="31">
        <v>0</v>
      </c>
      <c r="HT7" s="31">
        <v>0</v>
      </c>
      <c r="HU7" s="31">
        <v>0</v>
      </c>
      <c r="HV7" s="31">
        <v>0</v>
      </c>
      <c r="HW7" s="31">
        <v>0</v>
      </c>
      <c r="HX7" s="31">
        <v>0.25</v>
      </c>
      <c r="HY7" s="31">
        <v>0.75</v>
      </c>
      <c r="HZ7" s="31">
        <v>0.25</v>
      </c>
      <c r="IA7" s="31">
        <v>0.75</v>
      </c>
      <c r="IB7" s="31">
        <v>0</v>
      </c>
      <c r="IC7" s="31">
        <v>0</v>
      </c>
      <c r="ID7" s="31">
        <v>0</v>
      </c>
      <c r="IE7" s="31">
        <v>1</v>
      </c>
      <c r="IF7" s="31">
        <v>0</v>
      </c>
      <c r="IG7" s="31">
        <v>0</v>
      </c>
      <c r="IH7" s="31">
        <v>0</v>
      </c>
      <c r="II7" s="31">
        <v>0</v>
      </c>
      <c r="IJ7" s="31">
        <v>0</v>
      </c>
      <c r="IK7" s="31">
        <v>0</v>
      </c>
      <c r="IL7" s="31">
        <v>700</v>
      </c>
      <c r="IM7" s="31">
        <v>700</v>
      </c>
      <c r="IN7" s="31">
        <v>0</v>
      </c>
      <c r="IO7" s="31">
        <v>0</v>
      </c>
      <c r="IP7" s="31">
        <v>0</v>
      </c>
      <c r="IQ7" s="31">
        <v>0</v>
      </c>
      <c r="IR7" s="31">
        <v>0</v>
      </c>
      <c r="IS7" s="31">
        <v>0</v>
      </c>
      <c r="IT7" s="31">
        <v>0</v>
      </c>
      <c r="IU7" s="31">
        <v>0</v>
      </c>
      <c r="IV7" s="31">
        <v>0</v>
      </c>
      <c r="IW7" s="31">
        <v>0</v>
      </c>
      <c r="IX7" s="31">
        <v>0</v>
      </c>
      <c r="IY7" s="31">
        <v>0</v>
      </c>
      <c r="IZ7" s="31">
        <v>0</v>
      </c>
      <c r="JA7" s="31">
        <v>700</v>
      </c>
      <c r="JB7" s="31">
        <v>0</v>
      </c>
      <c r="JC7" s="31">
        <v>0</v>
      </c>
      <c r="JD7" s="31">
        <v>0</v>
      </c>
      <c r="JE7" s="31">
        <v>700</v>
      </c>
      <c r="JF7" s="31">
        <v>0</v>
      </c>
      <c r="JG7" s="31">
        <v>0</v>
      </c>
      <c r="JH7" s="31">
        <v>0</v>
      </c>
      <c r="JI7" s="31">
        <v>700</v>
      </c>
      <c r="JJ7" s="31">
        <v>0</v>
      </c>
      <c r="JK7" s="31">
        <v>0</v>
      </c>
      <c r="JL7" s="31">
        <v>0</v>
      </c>
      <c r="JM7" s="31">
        <v>0</v>
      </c>
      <c r="JN7" s="31">
        <v>0</v>
      </c>
      <c r="JO7" s="31">
        <v>0</v>
      </c>
      <c r="JP7" s="31">
        <v>0</v>
      </c>
      <c r="JQ7" s="31">
        <v>0</v>
      </c>
      <c r="JR7" s="31">
        <v>175</v>
      </c>
      <c r="JS7" s="31">
        <v>525</v>
      </c>
      <c r="JT7" s="31">
        <v>175</v>
      </c>
      <c r="JU7" s="31">
        <v>525</v>
      </c>
      <c r="JV7" s="31">
        <v>0</v>
      </c>
      <c r="JW7" s="31">
        <v>0</v>
      </c>
      <c r="JX7" s="31">
        <v>0</v>
      </c>
      <c r="JY7" s="31">
        <v>700</v>
      </c>
      <c r="JZ7" s="31">
        <v>4</v>
      </c>
      <c r="KA7" s="31">
        <v>1</v>
      </c>
    </row>
    <row r="8" spans="1:287" x14ac:dyDescent="0.25">
      <c r="A8" s="30" t="s">
        <v>571</v>
      </c>
      <c r="B8" s="30" t="s">
        <v>214</v>
      </c>
      <c r="C8" s="31">
        <v>152</v>
      </c>
      <c r="D8" s="51" t="e">
        <v>#VALUE!</v>
      </c>
      <c r="E8" s="31" t="e">
        <v>#DIV/0!</v>
      </c>
      <c r="F8" s="31" t="e">
        <v>#DIV/0!</v>
      </c>
      <c r="G8" s="31" t="e">
        <v>#DIV/0!</v>
      </c>
      <c r="H8" s="31" t="e">
        <v>#DIV/0!</v>
      </c>
      <c r="I8" s="31" t="e">
        <v>#DIV/0!</v>
      </c>
      <c r="J8" s="31" t="e">
        <v>#DIV/0!</v>
      </c>
      <c r="K8" s="31" t="e">
        <v>#DIV/0!</v>
      </c>
      <c r="L8" s="31" t="e">
        <v>#DIV/0!</v>
      </c>
      <c r="M8" s="31" t="e">
        <v>#DIV/0!</v>
      </c>
      <c r="N8" s="31" t="e">
        <v>#DIV/0!</v>
      </c>
      <c r="O8" s="31" t="e">
        <v>#DIV/0!</v>
      </c>
      <c r="P8" s="31" t="e">
        <v>#DIV/0!</v>
      </c>
      <c r="Q8" s="31" t="e">
        <v>#DIV/0!</v>
      </c>
      <c r="R8" s="31" t="e">
        <v>#DIV/0!</v>
      </c>
      <c r="S8" s="31" t="e">
        <v>#DIV/0!</v>
      </c>
      <c r="T8" s="31" t="e">
        <v>#DIV/0!</v>
      </c>
      <c r="U8" s="31" t="e">
        <v>#DIV/0!</v>
      </c>
      <c r="V8" s="31" t="e">
        <v>#DIV/0!</v>
      </c>
      <c r="W8" s="31" t="e">
        <v>#DIV/0!</v>
      </c>
      <c r="X8" s="31" t="e">
        <v>#DIV/0!</v>
      </c>
      <c r="Y8" s="31" t="e">
        <v>#DIV/0!</v>
      </c>
      <c r="Z8" s="31" t="e">
        <v>#DIV/0!</v>
      </c>
      <c r="AA8" s="31" t="e">
        <v>#DIV/0!</v>
      </c>
      <c r="AB8" s="31" t="e">
        <v>#DIV/0!</v>
      </c>
      <c r="AC8" s="31" t="e">
        <v>#DIV/0!</v>
      </c>
      <c r="AD8" s="31" t="e">
        <v>#DIV/0!</v>
      </c>
      <c r="AE8" s="31" t="e">
        <v>#DIV/0!</v>
      </c>
      <c r="AF8" s="31" t="e">
        <v>#DIV/0!</v>
      </c>
      <c r="AG8" s="31" t="e">
        <v>#DIV/0!</v>
      </c>
      <c r="AH8" s="31" t="e">
        <v>#DIV/0!</v>
      </c>
      <c r="AI8" s="31" t="e">
        <v>#DIV/0!</v>
      </c>
      <c r="AJ8" s="31" t="e">
        <v>#DIV/0!</v>
      </c>
      <c r="AK8" s="31" t="e">
        <v>#DIV/0!</v>
      </c>
      <c r="AL8" s="31" t="e">
        <v>#DIV/0!</v>
      </c>
      <c r="AM8" s="31" t="e">
        <v>#DIV/0!</v>
      </c>
      <c r="AN8" s="31" t="e">
        <v>#DIV/0!</v>
      </c>
      <c r="AO8" s="31" t="e">
        <v>#DIV/0!</v>
      </c>
      <c r="AP8" s="31" t="e">
        <v>#DIV/0!</v>
      </c>
      <c r="AQ8" s="31" t="e">
        <v>#DIV/0!</v>
      </c>
      <c r="AR8" s="31" t="e">
        <v>#DIV/0!</v>
      </c>
      <c r="AS8" s="31" t="e">
        <v>#DIV/0!</v>
      </c>
      <c r="AT8" s="31" t="e">
        <v>#DIV/0!</v>
      </c>
      <c r="AU8" s="31" t="e">
        <v>#DIV/0!</v>
      </c>
      <c r="AV8" s="31" t="e">
        <v>#DIV/0!</v>
      </c>
      <c r="AW8" s="31" t="e">
        <v>#DIV/0!</v>
      </c>
      <c r="AX8" s="31" t="e">
        <v>#VALUE!</v>
      </c>
      <c r="AY8" s="31" t="e">
        <v>#DIV/0!</v>
      </c>
      <c r="AZ8" s="31" t="e">
        <v>#DIV/0!</v>
      </c>
      <c r="BA8" s="31" t="e">
        <v>#DIV/0!</v>
      </c>
      <c r="BB8" s="31" t="e">
        <v>#DIV/0!</v>
      </c>
      <c r="BC8" s="31" t="e">
        <v>#DIV/0!</v>
      </c>
      <c r="BD8" s="31" t="e">
        <v>#DIV/0!</v>
      </c>
      <c r="BE8" s="31" t="e">
        <v>#DIV/0!</v>
      </c>
      <c r="BF8" s="31" t="e">
        <v>#DIV/0!</v>
      </c>
      <c r="BG8" s="31" t="e">
        <v>#DIV/0!</v>
      </c>
      <c r="BH8" s="31" t="e">
        <v>#DIV/0!</v>
      </c>
      <c r="BI8" s="31" t="e">
        <v>#DIV/0!</v>
      </c>
      <c r="BJ8" s="31" t="e">
        <v>#DIV/0!</v>
      </c>
      <c r="BK8" s="31" t="e">
        <v>#DIV/0!</v>
      </c>
      <c r="BL8" s="31" t="e">
        <v>#DIV/0!</v>
      </c>
      <c r="BM8" s="31" t="e">
        <v>#DIV/0!</v>
      </c>
      <c r="BN8" s="31" t="e">
        <v>#DIV/0!</v>
      </c>
      <c r="BO8" s="31" t="e">
        <v>#DIV/0!</v>
      </c>
      <c r="BP8" s="31" t="e">
        <v>#DIV/0!</v>
      </c>
      <c r="BQ8" s="31" t="e">
        <v>#DIV/0!</v>
      </c>
      <c r="BR8" s="31" t="e">
        <v>#DIV/0!</v>
      </c>
      <c r="BS8" s="31" t="e">
        <v>#DIV/0!</v>
      </c>
      <c r="BT8" s="31" t="e">
        <v>#DIV/0!</v>
      </c>
      <c r="BU8" s="31" t="e">
        <v>#DIV/0!</v>
      </c>
      <c r="BV8" s="31" t="e">
        <v>#DIV/0!</v>
      </c>
      <c r="BW8" s="31" t="e">
        <v>#DIV/0!</v>
      </c>
      <c r="BX8" s="31" t="e">
        <v>#DIV/0!</v>
      </c>
      <c r="BY8" s="31" t="e">
        <v>#DIV/0!</v>
      </c>
      <c r="BZ8" s="31" t="e">
        <v>#DIV/0!</v>
      </c>
      <c r="CA8" s="31" t="e">
        <v>#DIV/0!</v>
      </c>
      <c r="CB8" s="31" t="e">
        <v>#DIV/0!</v>
      </c>
      <c r="CC8" s="31" t="e">
        <v>#DIV/0!</v>
      </c>
      <c r="CD8" s="31" t="e">
        <v>#DIV/0!</v>
      </c>
      <c r="CE8" s="31" t="e">
        <v>#DIV/0!</v>
      </c>
      <c r="CF8" s="31" t="e">
        <v>#DIV/0!</v>
      </c>
      <c r="CG8" s="31" t="e">
        <v>#DIV/0!</v>
      </c>
      <c r="CH8" s="31" t="e">
        <v>#DIV/0!</v>
      </c>
      <c r="CI8" s="31" t="e">
        <v>#DIV/0!</v>
      </c>
      <c r="CJ8" s="31" t="e">
        <v>#DIV/0!</v>
      </c>
      <c r="CK8" s="31" t="e">
        <v>#DIV/0!</v>
      </c>
      <c r="CL8" s="31" t="e">
        <v>#DIV/0!</v>
      </c>
      <c r="CM8" s="31" t="e">
        <v>#DIV/0!</v>
      </c>
      <c r="CN8" s="31" t="e">
        <v>#DIV/0!</v>
      </c>
      <c r="CO8" s="31" t="e">
        <v>#DIV/0!</v>
      </c>
      <c r="CP8" s="31" t="e">
        <v>#DIV/0!</v>
      </c>
      <c r="CQ8" s="31" t="e">
        <v>#DIV/0!</v>
      </c>
      <c r="CR8" s="31"/>
      <c r="CS8" s="31"/>
      <c r="CT8" s="31">
        <v>152</v>
      </c>
      <c r="CU8" s="51" t="e">
        <v>#VALUE!</v>
      </c>
      <c r="CV8" s="31" t="e">
        <v>#DIV/0!</v>
      </c>
      <c r="CW8" s="31" t="e">
        <v>#DIV/0!</v>
      </c>
      <c r="CX8" s="31" t="e">
        <v>#DIV/0!</v>
      </c>
      <c r="CY8" s="31" t="e">
        <v>#DIV/0!</v>
      </c>
      <c r="CZ8" s="31" t="e">
        <v>#DIV/0!</v>
      </c>
      <c r="DA8" s="31" t="e">
        <v>#DIV/0!</v>
      </c>
      <c r="DB8" s="31" t="e">
        <v>#DIV/0!</v>
      </c>
      <c r="DC8" s="31" t="e">
        <v>#DIV/0!</v>
      </c>
      <c r="DD8" s="31" t="e">
        <v>#DIV/0!</v>
      </c>
      <c r="DE8" s="31" t="e">
        <v>#DIV/0!</v>
      </c>
      <c r="DF8" s="31" t="e">
        <v>#DIV/0!</v>
      </c>
      <c r="DG8" s="31" t="e">
        <v>#DIV/0!</v>
      </c>
      <c r="DH8" s="31" t="e">
        <v>#DIV/0!</v>
      </c>
      <c r="DI8" s="31" t="e">
        <v>#DIV/0!</v>
      </c>
      <c r="DJ8" s="31" t="e">
        <v>#DIV/0!</v>
      </c>
      <c r="DK8" s="31" t="e">
        <v>#DIV/0!</v>
      </c>
      <c r="DL8" s="31" t="e">
        <v>#DIV/0!</v>
      </c>
      <c r="DM8" s="31" t="e">
        <v>#DIV/0!</v>
      </c>
      <c r="DN8" s="31" t="e">
        <v>#DIV/0!</v>
      </c>
      <c r="DO8" s="31" t="e">
        <v>#DIV/0!</v>
      </c>
      <c r="DP8" s="31" t="e">
        <v>#DIV/0!</v>
      </c>
      <c r="DQ8" s="31" t="e">
        <v>#DIV/0!</v>
      </c>
      <c r="DR8" s="31" t="e">
        <v>#DIV/0!</v>
      </c>
      <c r="DS8" s="31" t="e">
        <v>#DIV/0!</v>
      </c>
      <c r="DT8" s="31" t="e">
        <v>#DIV/0!</v>
      </c>
      <c r="DU8" s="31" t="e">
        <v>#DIV/0!</v>
      </c>
      <c r="DV8" s="31" t="e">
        <v>#DIV/0!</v>
      </c>
      <c r="DW8" s="31" t="e">
        <v>#DIV/0!</v>
      </c>
      <c r="DX8" s="31" t="e">
        <v>#DIV/0!</v>
      </c>
      <c r="DY8" s="31" t="e">
        <v>#DIV/0!</v>
      </c>
      <c r="DZ8" s="31" t="e">
        <v>#DIV/0!</v>
      </c>
      <c r="EA8" s="31" t="e">
        <v>#DIV/0!</v>
      </c>
      <c r="EB8" s="31" t="e">
        <v>#DIV/0!</v>
      </c>
      <c r="EC8" s="31" t="e">
        <v>#DIV/0!</v>
      </c>
      <c r="ED8" s="31" t="e">
        <v>#DIV/0!</v>
      </c>
      <c r="EE8" s="31" t="e">
        <v>#DIV/0!</v>
      </c>
      <c r="EF8" s="31" t="e">
        <v>#DIV/0!</v>
      </c>
      <c r="EG8" s="31" t="e">
        <v>#DIV/0!</v>
      </c>
      <c r="EH8" s="31" t="e">
        <v>#DIV/0!</v>
      </c>
      <c r="EI8" s="31" t="e">
        <v>#DIV/0!</v>
      </c>
      <c r="EJ8" s="31" t="e">
        <v>#DIV/0!</v>
      </c>
      <c r="EK8" s="31" t="e">
        <v>#DIV/0!</v>
      </c>
      <c r="EL8" s="31" t="e">
        <v>#DIV/0!</v>
      </c>
      <c r="EM8" s="31" t="e">
        <v>#DIV/0!</v>
      </c>
      <c r="EN8" s="31" t="e">
        <v>#DIV/0!</v>
      </c>
      <c r="EO8" s="31" t="e">
        <v>#VALUE!</v>
      </c>
      <c r="EP8" s="31" t="e">
        <v>#DIV/0!</v>
      </c>
      <c r="EQ8" s="31" t="e">
        <v>#DIV/0!</v>
      </c>
      <c r="ER8" s="31" t="e">
        <v>#DIV/0!</v>
      </c>
      <c r="ES8" s="31" t="e">
        <v>#DIV/0!</v>
      </c>
      <c r="ET8" s="31" t="e">
        <v>#DIV/0!</v>
      </c>
      <c r="EU8" s="31" t="e">
        <v>#DIV/0!</v>
      </c>
      <c r="EV8" s="31" t="e">
        <v>#DIV/0!</v>
      </c>
      <c r="EW8" s="31" t="e">
        <v>#DIV/0!</v>
      </c>
      <c r="EX8" s="31" t="e">
        <v>#DIV/0!</v>
      </c>
      <c r="EY8" s="31" t="e">
        <v>#DIV/0!</v>
      </c>
      <c r="EZ8" s="31" t="e">
        <v>#DIV/0!</v>
      </c>
      <c r="FA8" s="31" t="e">
        <v>#DIV/0!</v>
      </c>
      <c r="FB8" s="31" t="e">
        <v>#DIV/0!</v>
      </c>
      <c r="FC8" s="31" t="e">
        <v>#DIV/0!</v>
      </c>
      <c r="FD8" s="31" t="e">
        <v>#DIV/0!</v>
      </c>
      <c r="FE8" s="31" t="e">
        <v>#DIV/0!</v>
      </c>
      <c r="FF8" s="31" t="e">
        <v>#DIV/0!</v>
      </c>
      <c r="FG8" s="31" t="e">
        <v>#DIV/0!</v>
      </c>
      <c r="FH8" s="31" t="e">
        <v>#DIV/0!</v>
      </c>
      <c r="FI8" s="31" t="e">
        <v>#DIV/0!</v>
      </c>
      <c r="FJ8" s="31" t="e">
        <v>#DIV/0!</v>
      </c>
      <c r="FK8" s="31" t="e">
        <v>#DIV/0!</v>
      </c>
      <c r="FL8" s="31" t="e">
        <v>#DIV/0!</v>
      </c>
      <c r="FM8" s="31" t="e">
        <v>#DIV/0!</v>
      </c>
      <c r="FN8" s="31" t="e">
        <v>#DIV/0!</v>
      </c>
      <c r="FO8" s="31" t="e">
        <v>#DIV/0!</v>
      </c>
      <c r="FP8" s="31" t="e">
        <v>#DIV/0!</v>
      </c>
      <c r="FQ8" s="31" t="e">
        <v>#DIV/0!</v>
      </c>
      <c r="FR8" s="31" t="e">
        <v>#DIV/0!</v>
      </c>
      <c r="FS8" s="31" t="e">
        <v>#DIV/0!</v>
      </c>
      <c r="FT8" s="31" t="e">
        <v>#DIV/0!</v>
      </c>
      <c r="FU8" s="31" t="e">
        <v>#DIV/0!</v>
      </c>
      <c r="FV8" s="31" t="e">
        <v>#DIV/0!</v>
      </c>
      <c r="FW8" s="31" t="e">
        <v>#DIV/0!</v>
      </c>
      <c r="FX8" s="31" t="e">
        <v>#DIV/0!</v>
      </c>
      <c r="FY8" s="31" t="e">
        <v>#DIV/0!</v>
      </c>
      <c r="FZ8" s="31" t="e">
        <v>#DIV/0!</v>
      </c>
      <c r="GA8" s="31" t="e">
        <v>#DIV/0!</v>
      </c>
      <c r="GB8" s="31" t="e">
        <v>#DIV/0!</v>
      </c>
      <c r="GC8" s="31" t="e">
        <v>#DIV/0!</v>
      </c>
      <c r="GD8" s="31" t="e">
        <v>#DIV/0!</v>
      </c>
      <c r="GE8" s="31" t="e">
        <v>#DIV/0!</v>
      </c>
      <c r="GF8" s="31" t="e">
        <v>#DIV/0!</v>
      </c>
      <c r="GG8" s="31" t="e">
        <v>#DIV/0!</v>
      </c>
      <c r="GH8" s="31" t="e">
        <v>#DIV/0!</v>
      </c>
      <c r="GI8" s="31"/>
      <c r="GJ8" s="31"/>
      <c r="GK8" s="31">
        <v>46</v>
      </c>
      <c r="GL8" s="51">
        <v>0.33333333333333331</v>
      </c>
      <c r="GM8" s="31">
        <v>0.33333333333333331</v>
      </c>
      <c r="GN8" s="31">
        <v>0</v>
      </c>
      <c r="GO8" s="31">
        <v>0.33333333333333331</v>
      </c>
      <c r="GP8" s="31">
        <v>0.33333333333333331</v>
      </c>
      <c r="GQ8" s="31">
        <v>0</v>
      </c>
      <c r="GR8" s="31">
        <v>0.66666666666666663</v>
      </c>
      <c r="GS8" s="31">
        <v>1</v>
      </c>
      <c r="GT8" s="31">
        <v>0</v>
      </c>
      <c r="GU8" s="31">
        <v>0</v>
      </c>
      <c r="GV8" s="31">
        <v>0</v>
      </c>
      <c r="GW8" s="31">
        <v>0</v>
      </c>
      <c r="GX8" s="31">
        <v>0</v>
      </c>
      <c r="GY8" s="31">
        <v>0</v>
      </c>
      <c r="GZ8" s="31">
        <v>0</v>
      </c>
      <c r="HA8" s="31">
        <v>0</v>
      </c>
      <c r="HB8" s="31">
        <v>0</v>
      </c>
      <c r="HC8" s="31">
        <v>0</v>
      </c>
      <c r="HD8" s="31">
        <v>0</v>
      </c>
      <c r="HE8" s="31">
        <v>0</v>
      </c>
      <c r="HF8" s="31">
        <v>0</v>
      </c>
      <c r="HG8" s="31">
        <v>1</v>
      </c>
      <c r="HH8" s="31">
        <v>0</v>
      </c>
      <c r="HI8" s="31">
        <v>0</v>
      </c>
      <c r="HJ8" s="31">
        <v>0</v>
      </c>
      <c r="HK8" s="31">
        <v>1</v>
      </c>
      <c r="HL8" s="31">
        <v>1</v>
      </c>
      <c r="HM8" s="31">
        <v>0</v>
      </c>
      <c r="HN8" s="31">
        <v>0</v>
      </c>
      <c r="HO8" s="31">
        <v>0.33333333333333331</v>
      </c>
      <c r="HP8" s="31">
        <v>0</v>
      </c>
      <c r="HQ8" s="31">
        <v>0</v>
      </c>
      <c r="HR8" s="31">
        <v>0</v>
      </c>
      <c r="HS8" s="31">
        <v>0</v>
      </c>
      <c r="HT8" s="31">
        <v>0</v>
      </c>
      <c r="HU8" s="31">
        <v>0</v>
      </c>
      <c r="HV8" s="31">
        <v>0</v>
      </c>
      <c r="HW8" s="31">
        <v>0.66666666666666663</v>
      </c>
      <c r="HX8" s="31">
        <v>0</v>
      </c>
      <c r="HY8" s="31">
        <v>0.33333333333333331</v>
      </c>
      <c r="HZ8" s="31">
        <v>0</v>
      </c>
      <c r="IA8" s="31">
        <v>1</v>
      </c>
      <c r="IB8" s="31">
        <v>0</v>
      </c>
      <c r="IC8" s="31">
        <v>0.33333333333333331</v>
      </c>
      <c r="ID8" s="31">
        <v>0.33333333333333331</v>
      </c>
      <c r="IE8" s="31">
        <v>0.33333333333333331</v>
      </c>
      <c r="IF8" s="31">
        <v>15.333333333333332</v>
      </c>
      <c r="IG8" s="31">
        <v>15.333333333333332</v>
      </c>
      <c r="IH8" s="31">
        <v>0</v>
      </c>
      <c r="II8" s="31">
        <v>15.333333333333332</v>
      </c>
      <c r="IJ8" s="31">
        <v>15.333333333333332</v>
      </c>
      <c r="IK8" s="31">
        <v>0</v>
      </c>
      <c r="IL8" s="31">
        <v>30.666666666666664</v>
      </c>
      <c r="IM8" s="31">
        <v>46</v>
      </c>
      <c r="IN8" s="31">
        <v>0</v>
      </c>
      <c r="IO8" s="31">
        <v>0</v>
      </c>
      <c r="IP8" s="31">
        <v>0</v>
      </c>
      <c r="IQ8" s="31">
        <v>0</v>
      </c>
      <c r="IR8" s="31">
        <v>0</v>
      </c>
      <c r="IS8" s="31">
        <v>0</v>
      </c>
      <c r="IT8" s="31">
        <v>0</v>
      </c>
      <c r="IU8" s="31">
        <v>0</v>
      </c>
      <c r="IV8" s="31">
        <v>0</v>
      </c>
      <c r="IW8" s="31">
        <v>0</v>
      </c>
      <c r="IX8" s="31">
        <v>0</v>
      </c>
      <c r="IY8" s="31">
        <v>0</v>
      </c>
      <c r="IZ8" s="31">
        <v>0</v>
      </c>
      <c r="JA8" s="31">
        <v>46</v>
      </c>
      <c r="JB8" s="31">
        <v>0</v>
      </c>
      <c r="JC8" s="31">
        <v>0</v>
      </c>
      <c r="JD8" s="31">
        <v>0</v>
      </c>
      <c r="JE8" s="31">
        <v>46</v>
      </c>
      <c r="JF8" s="31">
        <v>46</v>
      </c>
      <c r="JG8" s="31">
        <v>0</v>
      </c>
      <c r="JH8" s="31">
        <v>0</v>
      </c>
      <c r="JI8" s="31">
        <v>15.333333333333332</v>
      </c>
      <c r="JJ8" s="31">
        <v>0</v>
      </c>
      <c r="JK8" s="31">
        <v>0</v>
      </c>
      <c r="JL8" s="31">
        <v>0</v>
      </c>
      <c r="JM8" s="31">
        <v>0</v>
      </c>
      <c r="JN8" s="31">
        <v>0</v>
      </c>
      <c r="JO8" s="31">
        <v>0</v>
      </c>
      <c r="JP8" s="31">
        <v>0</v>
      </c>
      <c r="JQ8" s="31">
        <v>30.666666666666664</v>
      </c>
      <c r="JR8" s="31">
        <v>0</v>
      </c>
      <c r="JS8" s="31">
        <v>15.333333333333332</v>
      </c>
      <c r="JT8" s="31">
        <v>0</v>
      </c>
      <c r="JU8" s="31">
        <v>46</v>
      </c>
      <c r="JV8" s="31">
        <v>0</v>
      </c>
      <c r="JW8" s="31">
        <v>15.333333333333332</v>
      </c>
      <c r="JX8" s="31">
        <v>15.333333333333332</v>
      </c>
      <c r="JY8" s="31">
        <v>15.333333333333332</v>
      </c>
      <c r="JZ8" s="31">
        <v>3</v>
      </c>
      <c r="KA8" s="31">
        <v>1</v>
      </c>
    </row>
    <row r="9" spans="1:287" x14ac:dyDescent="0.25">
      <c r="A9" s="30" t="s">
        <v>573</v>
      </c>
      <c r="B9" s="30" t="s">
        <v>200</v>
      </c>
      <c r="C9" s="31">
        <v>85</v>
      </c>
      <c r="D9" s="51" t="e">
        <v>#VALUE!</v>
      </c>
      <c r="E9" s="31" t="e">
        <v>#DIV/0!</v>
      </c>
      <c r="F9" s="31" t="e">
        <v>#DIV/0!</v>
      </c>
      <c r="G9" s="31" t="e">
        <v>#DIV/0!</v>
      </c>
      <c r="H9" s="31" t="e">
        <v>#DIV/0!</v>
      </c>
      <c r="I9" s="31" t="e">
        <v>#DIV/0!</v>
      </c>
      <c r="J9" s="31" t="e">
        <v>#DIV/0!</v>
      </c>
      <c r="K9" s="31" t="e">
        <v>#DIV/0!</v>
      </c>
      <c r="L9" s="31" t="e">
        <v>#DIV/0!</v>
      </c>
      <c r="M9" s="31" t="e">
        <v>#DIV/0!</v>
      </c>
      <c r="N9" s="31" t="e">
        <v>#DIV/0!</v>
      </c>
      <c r="O9" s="31" t="e">
        <v>#DIV/0!</v>
      </c>
      <c r="P9" s="31" t="e">
        <v>#DIV/0!</v>
      </c>
      <c r="Q9" s="31" t="e">
        <v>#DIV/0!</v>
      </c>
      <c r="R9" s="31" t="e">
        <v>#DIV/0!</v>
      </c>
      <c r="S9" s="31" t="e">
        <v>#DIV/0!</v>
      </c>
      <c r="T9" s="31" t="e">
        <v>#DIV/0!</v>
      </c>
      <c r="U9" s="31" t="e">
        <v>#DIV/0!</v>
      </c>
      <c r="V9" s="31" t="e">
        <v>#DIV/0!</v>
      </c>
      <c r="W9" s="31" t="e">
        <v>#DIV/0!</v>
      </c>
      <c r="X9" s="31" t="e">
        <v>#DIV/0!</v>
      </c>
      <c r="Y9" s="31" t="e">
        <v>#DIV/0!</v>
      </c>
      <c r="Z9" s="31" t="e">
        <v>#DIV/0!</v>
      </c>
      <c r="AA9" s="31" t="e">
        <v>#DIV/0!</v>
      </c>
      <c r="AB9" s="31" t="e">
        <v>#DIV/0!</v>
      </c>
      <c r="AC9" s="31" t="e">
        <v>#DIV/0!</v>
      </c>
      <c r="AD9" s="31" t="e">
        <v>#DIV/0!</v>
      </c>
      <c r="AE9" s="31" t="e">
        <v>#DIV/0!</v>
      </c>
      <c r="AF9" s="31" t="e">
        <v>#DIV/0!</v>
      </c>
      <c r="AG9" s="31" t="e">
        <v>#DIV/0!</v>
      </c>
      <c r="AH9" s="31" t="e">
        <v>#DIV/0!</v>
      </c>
      <c r="AI9" s="31" t="e">
        <v>#DIV/0!</v>
      </c>
      <c r="AJ9" s="31" t="e">
        <v>#DIV/0!</v>
      </c>
      <c r="AK9" s="31" t="e">
        <v>#DIV/0!</v>
      </c>
      <c r="AL9" s="31" t="e">
        <v>#DIV/0!</v>
      </c>
      <c r="AM9" s="31" t="e">
        <v>#DIV/0!</v>
      </c>
      <c r="AN9" s="31" t="e">
        <v>#DIV/0!</v>
      </c>
      <c r="AO9" s="31" t="e">
        <v>#DIV/0!</v>
      </c>
      <c r="AP9" s="31" t="e">
        <v>#DIV/0!</v>
      </c>
      <c r="AQ9" s="31" t="e">
        <v>#DIV/0!</v>
      </c>
      <c r="AR9" s="31" t="e">
        <v>#DIV/0!</v>
      </c>
      <c r="AS9" s="31" t="e">
        <v>#DIV/0!</v>
      </c>
      <c r="AT9" s="31" t="e">
        <v>#DIV/0!</v>
      </c>
      <c r="AU9" s="31" t="e">
        <v>#DIV/0!</v>
      </c>
      <c r="AV9" s="31" t="e">
        <v>#DIV/0!</v>
      </c>
      <c r="AW9" s="31" t="e">
        <v>#DIV/0!</v>
      </c>
      <c r="AX9" s="31" t="e">
        <v>#VALUE!</v>
      </c>
      <c r="AY9" s="31" t="e">
        <v>#DIV/0!</v>
      </c>
      <c r="AZ9" s="31" t="e">
        <v>#DIV/0!</v>
      </c>
      <c r="BA9" s="31" t="e">
        <v>#DIV/0!</v>
      </c>
      <c r="BB9" s="31" t="e">
        <v>#DIV/0!</v>
      </c>
      <c r="BC9" s="31" t="e">
        <v>#DIV/0!</v>
      </c>
      <c r="BD9" s="31" t="e">
        <v>#DIV/0!</v>
      </c>
      <c r="BE9" s="31" t="e">
        <v>#DIV/0!</v>
      </c>
      <c r="BF9" s="31" t="e">
        <v>#DIV/0!</v>
      </c>
      <c r="BG9" s="31" t="e">
        <v>#DIV/0!</v>
      </c>
      <c r="BH9" s="31" t="e">
        <v>#DIV/0!</v>
      </c>
      <c r="BI9" s="31" t="e">
        <v>#DIV/0!</v>
      </c>
      <c r="BJ9" s="31" t="e">
        <v>#DIV/0!</v>
      </c>
      <c r="BK9" s="31" t="e">
        <v>#DIV/0!</v>
      </c>
      <c r="BL9" s="31" t="e">
        <v>#DIV/0!</v>
      </c>
      <c r="BM9" s="31" t="e">
        <v>#DIV/0!</v>
      </c>
      <c r="BN9" s="31" t="e">
        <v>#DIV/0!</v>
      </c>
      <c r="BO9" s="31" t="e">
        <v>#DIV/0!</v>
      </c>
      <c r="BP9" s="31" t="e">
        <v>#DIV/0!</v>
      </c>
      <c r="BQ9" s="31" t="e">
        <v>#DIV/0!</v>
      </c>
      <c r="BR9" s="31" t="e">
        <v>#DIV/0!</v>
      </c>
      <c r="BS9" s="31" t="e">
        <v>#DIV/0!</v>
      </c>
      <c r="BT9" s="31" t="e">
        <v>#DIV/0!</v>
      </c>
      <c r="BU9" s="31" t="e">
        <v>#DIV/0!</v>
      </c>
      <c r="BV9" s="31" t="e">
        <v>#DIV/0!</v>
      </c>
      <c r="BW9" s="31" t="e">
        <v>#DIV/0!</v>
      </c>
      <c r="BX9" s="31" t="e">
        <v>#DIV/0!</v>
      </c>
      <c r="BY9" s="31" t="e">
        <v>#DIV/0!</v>
      </c>
      <c r="BZ9" s="31" t="e">
        <v>#DIV/0!</v>
      </c>
      <c r="CA9" s="31" t="e">
        <v>#DIV/0!</v>
      </c>
      <c r="CB9" s="31" t="e">
        <v>#DIV/0!</v>
      </c>
      <c r="CC9" s="31" t="e">
        <v>#DIV/0!</v>
      </c>
      <c r="CD9" s="31" t="e">
        <v>#DIV/0!</v>
      </c>
      <c r="CE9" s="31" t="e">
        <v>#DIV/0!</v>
      </c>
      <c r="CF9" s="31" t="e">
        <v>#DIV/0!</v>
      </c>
      <c r="CG9" s="31" t="e">
        <v>#DIV/0!</v>
      </c>
      <c r="CH9" s="31" t="e">
        <v>#DIV/0!</v>
      </c>
      <c r="CI9" s="31" t="e">
        <v>#DIV/0!</v>
      </c>
      <c r="CJ9" s="31" t="e">
        <v>#DIV/0!</v>
      </c>
      <c r="CK9" s="31" t="e">
        <v>#DIV/0!</v>
      </c>
      <c r="CL9" s="31" t="e">
        <v>#DIV/0!</v>
      </c>
      <c r="CM9" s="31" t="e">
        <v>#DIV/0!</v>
      </c>
      <c r="CN9" s="31" t="e">
        <v>#DIV/0!</v>
      </c>
      <c r="CO9" s="31" t="e">
        <v>#DIV/0!</v>
      </c>
      <c r="CP9" s="31" t="e">
        <v>#DIV/0!</v>
      </c>
      <c r="CQ9" s="31" t="e">
        <v>#DIV/0!</v>
      </c>
      <c r="CR9" s="31"/>
      <c r="CS9" s="31"/>
      <c r="CT9" s="31">
        <v>85</v>
      </c>
      <c r="CU9" s="51">
        <v>0</v>
      </c>
      <c r="CV9" s="31">
        <v>0</v>
      </c>
      <c r="CW9" s="31">
        <v>0</v>
      </c>
      <c r="CX9" s="31">
        <v>0</v>
      </c>
      <c r="CY9" s="31">
        <v>0</v>
      </c>
      <c r="CZ9" s="31">
        <v>0</v>
      </c>
      <c r="DA9" s="31">
        <v>1</v>
      </c>
      <c r="DB9" s="31">
        <v>1</v>
      </c>
      <c r="DC9" s="31">
        <v>0</v>
      </c>
      <c r="DD9" s="31">
        <v>0</v>
      </c>
      <c r="DE9" s="31">
        <v>0</v>
      </c>
      <c r="DF9" s="31">
        <v>0</v>
      </c>
      <c r="DG9" s="31">
        <v>0</v>
      </c>
      <c r="DH9" s="31">
        <v>0</v>
      </c>
      <c r="DI9" s="31">
        <v>0</v>
      </c>
      <c r="DJ9" s="31">
        <v>0</v>
      </c>
      <c r="DK9" s="31">
        <v>0</v>
      </c>
      <c r="DL9" s="31">
        <v>0</v>
      </c>
      <c r="DM9" s="31">
        <v>0</v>
      </c>
      <c r="DN9" s="31">
        <v>0</v>
      </c>
      <c r="DO9" s="31">
        <v>0</v>
      </c>
      <c r="DP9" s="31">
        <v>1</v>
      </c>
      <c r="DQ9" s="31">
        <v>0</v>
      </c>
      <c r="DR9" s="31">
        <v>0</v>
      </c>
      <c r="DS9" s="31">
        <v>0</v>
      </c>
      <c r="DT9" s="31">
        <v>1</v>
      </c>
      <c r="DU9" s="31">
        <v>0.33333333333333331</v>
      </c>
      <c r="DV9" s="31">
        <v>0</v>
      </c>
      <c r="DW9" s="31">
        <v>0</v>
      </c>
      <c r="DX9" s="31">
        <v>0.66666666666666663</v>
      </c>
      <c r="DY9" s="31">
        <v>0</v>
      </c>
      <c r="DZ9" s="31">
        <v>0</v>
      </c>
      <c r="EA9" s="31">
        <v>0</v>
      </c>
      <c r="EB9" s="31">
        <v>0</v>
      </c>
      <c r="EC9" s="31">
        <v>0</v>
      </c>
      <c r="ED9" s="31">
        <v>0</v>
      </c>
      <c r="EE9" s="31">
        <v>0</v>
      </c>
      <c r="EF9" s="31">
        <v>0</v>
      </c>
      <c r="EG9" s="31">
        <v>0.66666666666666663</v>
      </c>
      <c r="EH9" s="31">
        <v>0.33333333333333331</v>
      </c>
      <c r="EI9" s="31">
        <v>0</v>
      </c>
      <c r="EJ9" s="31">
        <v>0.66666666666666663</v>
      </c>
      <c r="EK9" s="31">
        <v>0.33333333333333331</v>
      </c>
      <c r="EL9" s="31">
        <v>0</v>
      </c>
      <c r="EM9" s="31">
        <v>0</v>
      </c>
      <c r="EN9" s="31">
        <v>1</v>
      </c>
      <c r="EO9" s="31">
        <v>0</v>
      </c>
      <c r="EP9" s="31">
        <v>0</v>
      </c>
      <c r="EQ9" s="31">
        <v>0</v>
      </c>
      <c r="ER9" s="31">
        <v>0</v>
      </c>
      <c r="ES9" s="31">
        <v>0</v>
      </c>
      <c r="ET9" s="31">
        <v>0</v>
      </c>
      <c r="EU9" s="31">
        <v>85</v>
      </c>
      <c r="EV9" s="31">
        <v>85</v>
      </c>
      <c r="EW9" s="31">
        <v>0</v>
      </c>
      <c r="EX9" s="31">
        <v>0</v>
      </c>
      <c r="EY9" s="31">
        <v>0</v>
      </c>
      <c r="EZ9" s="31">
        <v>0</v>
      </c>
      <c r="FA9" s="31">
        <v>0</v>
      </c>
      <c r="FB9" s="31">
        <v>0</v>
      </c>
      <c r="FC9" s="31">
        <v>0</v>
      </c>
      <c r="FD9" s="31">
        <v>0</v>
      </c>
      <c r="FE9" s="31">
        <v>0</v>
      </c>
      <c r="FF9" s="31">
        <v>0</v>
      </c>
      <c r="FG9" s="31">
        <v>0</v>
      </c>
      <c r="FH9" s="31">
        <v>0</v>
      </c>
      <c r="FI9" s="31">
        <v>0</v>
      </c>
      <c r="FJ9" s="31">
        <v>85</v>
      </c>
      <c r="FK9" s="31">
        <v>0</v>
      </c>
      <c r="FL9" s="31">
        <v>0</v>
      </c>
      <c r="FM9" s="31">
        <v>0</v>
      </c>
      <c r="FN9" s="31">
        <v>85</v>
      </c>
      <c r="FO9" s="31">
        <v>28.333333333333332</v>
      </c>
      <c r="FP9" s="31">
        <v>0</v>
      </c>
      <c r="FQ9" s="31">
        <v>0</v>
      </c>
      <c r="FR9" s="31">
        <v>56.666666666666664</v>
      </c>
      <c r="FS9" s="31">
        <v>0</v>
      </c>
      <c r="FT9" s="31">
        <v>0</v>
      </c>
      <c r="FU9" s="31">
        <v>0</v>
      </c>
      <c r="FV9" s="31">
        <v>0</v>
      </c>
      <c r="FW9" s="31">
        <v>0</v>
      </c>
      <c r="FX9" s="31">
        <v>0</v>
      </c>
      <c r="FY9" s="31">
        <v>0</v>
      </c>
      <c r="FZ9" s="31">
        <v>0</v>
      </c>
      <c r="GA9" s="31">
        <v>56.666666666666664</v>
      </c>
      <c r="GB9" s="31">
        <v>28.333333333333332</v>
      </c>
      <c r="GC9" s="31">
        <v>0</v>
      </c>
      <c r="GD9" s="31">
        <v>56.666666666666664</v>
      </c>
      <c r="GE9" s="31">
        <v>28.333333333333332</v>
      </c>
      <c r="GF9" s="31">
        <v>0</v>
      </c>
      <c r="GG9" s="31">
        <v>0</v>
      </c>
      <c r="GH9" s="31">
        <v>85</v>
      </c>
      <c r="GI9" s="31">
        <v>3</v>
      </c>
      <c r="GJ9" s="31">
        <v>1</v>
      </c>
      <c r="GK9" s="31">
        <v>85</v>
      </c>
      <c r="GL9" s="51">
        <v>0</v>
      </c>
      <c r="GM9" s="31">
        <v>0</v>
      </c>
      <c r="GN9" s="31">
        <v>0</v>
      </c>
      <c r="GO9" s="31">
        <v>0</v>
      </c>
      <c r="GP9" s="31">
        <v>0</v>
      </c>
      <c r="GQ9" s="31">
        <v>0</v>
      </c>
      <c r="GR9" s="31">
        <v>1</v>
      </c>
      <c r="GS9" s="31">
        <v>1</v>
      </c>
      <c r="GT9" s="31">
        <v>0</v>
      </c>
      <c r="GU9" s="31">
        <v>0</v>
      </c>
      <c r="GV9" s="31">
        <v>0</v>
      </c>
      <c r="GW9" s="31">
        <v>0</v>
      </c>
      <c r="GX9" s="31">
        <v>0</v>
      </c>
      <c r="GY9" s="31">
        <v>0</v>
      </c>
      <c r="GZ9" s="31">
        <v>0</v>
      </c>
      <c r="HA9" s="31">
        <v>0</v>
      </c>
      <c r="HB9" s="31">
        <v>0</v>
      </c>
      <c r="HC9" s="31">
        <v>0</v>
      </c>
      <c r="HD9" s="31">
        <v>0</v>
      </c>
      <c r="HE9" s="31">
        <v>0</v>
      </c>
      <c r="HF9" s="31">
        <v>0</v>
      </c>
      <c r="HG9" s="31">
        <v>1</v>
      </c>
      <c r="HH9" s="31">
        <v>0</v>
      </c>
      <c r="HI9" s="31">
        <v>0</v>
      </c>
      <c r="HJ9" s="31">
        <v>0</v>
      </c>
      <c r="HK9" s="31">
        <v>1</v>
      </c>
      <c r="HL9" s="31">
        <v>0.5</v>
      </c>
      <c r="HM9" s="31">
        <v>0</v>
      </c>
      <c r="HN9" s="31">
        <v>0</v>
      </c>
      <c r="HO9" s="31">
        <v>0.75</v>
      </c>
      <c r="HP9" s="31">
        <v>0</v>
      </c>
      <c r="HQ9" s="31">
        <v>0</v>
      </c>
      <c r="HR9" s="31">
        <v>0</v>
      </c>
      <c r="HS9" s="31">
        <v>0</v>
      </c>
      <c r="HT9" s="31">
        <v>0</v>
      </c>
      <c r="HU9" s="31">
        <v>0</v>
      </c>
      <c r="HV9" s="31">
        <v>0</v>
      </c>
      <c r="HW9" s="31">
        <v>0</v>
      </c>
      <c r="HX9" s="31">
        <v>0.75</v>
      </c>
      <c r="HY9" s="31">
        <v>0.25</v>
      </c>
      <c r="HZ9" s="31">
        <v>0</v>
      </c>
      <c r="IA9" s="31">
        <v>0.75</v>
      </c>
      <c r="IB9" s="31">
        <v>0.25</v>
      </c>
      <c r="IC9" s="31">
        <v>0</v>
      </c>
      <c r="ID9" s="31">
        <v>0</v>
      </c>
      <c r="IE9" s="31">
        <v>1</v>
      </c>
      <c r="IF9" s="31">
        <v>0</v>
      </c>
      <c r="IG9" s="31">
        <v>0</v>
      </c>
      <c r="IH9" s="31">
        <v>0</v>
      </c>
      <c r="II9" s="31">
        <v>0</v>
      </c>
      <c r="IJ9" s="31">
        <v>0</v>
      </c>
      <c r="IK9" s="31">
        <v>0</v>
      </c>
      <c r="IL9" s="31">
        <v>85</v>
      </c>
      <c r="IM9" s="31">
        <v>85</v>
      </c>
      <c r="IN9" s="31">
        <v>0</v>
      </c>
      <c r="IO9" s="31">
        <v>0</v>
      </c>
      <c r="IP9" s="31">
        <v>0</v>
      </c>
      <c r="IQ9" s="31">
        <v>0</v>
      </c>
      <c r="IR9" s="31">
        <v>0</v>
      </c>
      <c r="IS9" s="31">
        <v>0</v>
      </c>
      <c r="IT9" s="31">
        <v>0</v>
      </c>
      <c r="IU9" s="31">
        <v>0</v>
      </c>
      <c r="IV9" s="31">
        <v>0</v>
      </c>
      <c r="IW9" s="31">
        <v>0</v>
      </c>
      <c r="IX9" s="31">
        <v>0</v>
      </c>
      <c r="IY9" s="31">
        <v>0</v>
      </c>
      <c r="IZ9" s="31">
        <v>0</v>
      </c>
      <c r="JA9" s="31">
        <v>85</v>
      </c>
      <c r="JB9" s="31">
        <v>0</v>
      </c>
      <c r="JC9" s="31">
        <v>0</v>
      </c>
      <c r="JD9" s="31">
        <v>0</v>
      </c>
      <c r="JE9" s="31">
        <v>85</v>
      </c>
      <c r="JF9" s="31">
        <v>42.5</v>
      </c>
      <c r="JG9" s="31">
        <v>0</v>
      </c>
      <c r="JH9" s="31">
        <v>0</v>
      </c>
      <c r="JI9" s="31">
        <v>63.75</v>
      </c>
      <c r="JJ9" s="31">
        <v>0</v>
      </c>
      <c r="JK9" s="31">
        <v>0</v>
      </c>
      <c r="JL9" s="31">
        <v>0</v>
      </c>
      <c r="JM9" s="31">
        <v>0</v>
      </c>
      <c r="JN9" s="31">
        <v>0</v>
      </c>
      <c r="JO9" s="31">
        <v>0</v>
      </c>
      <c r="JP9" s="31">
        <v>0</v>
      </c>
      <c r="JQ9" s="31">
        <v>0</v>
      </c>
      <c r="JR9" s="31">
        <v>63.75</v>
      </c>
      <c r="JS9" s="31">
        <v>21.25</v>
      </c>
      <c r="JT9" s="31">
        <v>0</v>
      </c>
      <c r="JU9" s="31">
        <v>63.75</v>
      </c>
      <c r="JV9" s="31">
        <v>21.25</v>
      </c>
      <c r="JW9" s="31">
        <v>0</v>
      </c>
      <c r="JX9" s="31">
        <v>0</v>
      </c>
      <c r="JY9" s="31">
        <v>85</v>
      </c>
      <c r="JZ9" s="31">
        <v>4</v>
      </c>
      <c r="KA9" s="31">
        <v>1</v>
      </c>
    </row>
    <row r="10" spans="1:287" x14ac:dyDescent="0.25">
      <c r="A10" s="30" t="s">
        <v>575</v>
      </c>
      <c r="B10" s="30" t="s">
        <v>206</v>
      </c>
      <c r="C10" s="31">
        <v>1</v>
      </c>
      <c r="D10" s="51" t="e">
        <v>#VALUE!</v>
      </c>
      <c r="E10" s="31" t="e">
        <v>#DIV/0!</v>
      </c>
      <c r="F10" s="31" t="e">
        <v>#DIV/0!</v>
      </c>
      <c r="G10" s="31" t="e">
        <v>#DIV/0!</v>
      </c>
      <c r="H10" s="31" t="e">
        <v>#DIV/0!</v>
      </c>
      <c r="I10" s="31" t="e">
        <v>#DIV/0!</v>
      </c>
      <c r="J10" s="31" t="e">
        <v>#DIV/0!</v>
      </c>
      <c r="K10" s="31" t="e">
        <v>#DIV/0!</v>
      </c>
      <c r="L10" s="31" t="e">
        <v>#DIV/0!</v>
      </c>
      <c r="M10" s="31" t="e">
        <v>#DIV/0!</v>
      </c>
      <c r="N10" s="31" t="e">
        <v>#DIV/0!</v>
      </c>
      <c r="O10" s="31" t="e">
        <v>#DIV/0!</v>
      </c>
      <c r="P10" s="31" t="e">
        <v>#DIV/0!</v>
      </c>
      <c r="Q10" s="31" t="e">
        <v>#DIV/0!</v>
      </c>
      <c r="R10" s="31" t="e">
        <v>#DIV/0!</v>
      </c>
      <c r="S10" s="31" t="e">
        <v>#DIV/0!</v>
      </c>
      <c r="T10" s="31" t="e">
        <v>#DIV/0!</v>
      </c>
      <c r="U10" s="31" t="e">
        <v>#DIV/0!</v>
      </c>
      <c r="V10" s="31" t="e">
        <v>#DIV/0!</v>
      </c>
      <c r="W10" s="31" t="e">
        <v>#DIV/0!</v>
      </c>
      <c r="X10" s="31" t="e">
        <v>#DIV/0!</v>
      </c>
      <c r="Y10" s="31" t="e">
        <v>#DIV/0!</v>
      </c>
      <c r="Z10" s="31" t="e">
        <v>#DIV/0!</v>
      </c>
      <c r="AA10" s="31" t="e">
        <v>#DIV/0!</v>
      </c>
      <c r="AB10" s="31" t="e">
        <v>#DIV/0!</v>
      </c>
      <c r="AC10" s="31" t="e">
        <v>#DIV/0!</v>
      </c>
      <c r="AD10" s="31" t="e">
        <v>#DIV/0!</v>
      </c>
      <c r="AE10" s="31" t="e">
        <v>#DIV/0!</v>
      </c>
      <c r="AF10" s="31" t="e">
        <v>#DIV/0!</v>
      </c>
      <c r="AG10" s="31" t="e">
        <v>#DIV/0!</v>
      </c>
      <c r="AH10" s="31" t="e">
        <v>#DIV/0!</v>
      </c>
      <c r="AI10" s="31" t="e">
        <v>#DIV/0!</v>
      </c>
      <c r="AJ10" s="31" t="e">
        <v>#DIV/0!</v>
      </c>
      <c r="AK10" s="31" t="e">
        <v>#DIV/0!</v>
      </c>
      <c r="AL10" s="31" t="e">
        <v>#DIV/0!</v>
      </c>
      <c r="AM10" s="31" t="e">
        <v>#DIV/0!</v>
      </c>
      <c r="AN10" s="31" t="e">
        <v>#DIV/0!</v>
      </c>
      <c r="AO10" s="31" t="e">
        <v>#DIV/0!</v>
      </c>
      <c r="AP10" s="31" t="e">
        <v>#DIV/0!</v>
      </c>
      <c r="AQ10" s="31" t="e">
        <v>#DIV/0!</v>
      </c>
      <c r="AR10" s="31" t="e">
        <v>#DIV/0!</v>
      </c>
      <c r="AS10" s="31" t="e">
        <v>#DIV/0!</v>
      </c>
      <c r="AT10" s="31" t="e">
        <v>#DIV/0!</v>
      </c>
      <c r="AU10" s="31" t="e">
        <v>#DIV/0!</v>
      </c>
      <c r="AV10" s="31" t="e">
        <v>#DIV/0!</v>
      </c>
      <c r="AW10" s="31" t="e">
        <v>#DIV/0!</v>
      </c>
      <c r="AX10" s="31" t="e">
        <v>#VALUE!</v>
      </c>
      <c r="AY10" s="31" t="e">
        <v>#DIV/0!</v>
      </c>
      <c r="AZ10" s="31" t="e">
        <v>#DIV/0!</v>
      </c>
      <c r="BA10" s="31" t="e">
        <v>#DIV/0!</v>
      </c>
      <c r="BB10" s="31" t="e">
        <v>#DIV/0!</v>
      </c>
      <c r="BC10" s="31" t="e">
        <v>#DIV/0!</v>
      </c>
      <c r="BD10" s="31" t="e">
        <v>#DIV/0!</v>
      </c>
      <c r="BE10" s="31" t="e">
        <v>#DIV/0!</v>
      </c>
      <c r="BF10" s="31" t="e">
        <v>#DIV/0!</v>
      </c>
      <c r="BG10" s="31" t="e">
        <v>#DIV/0!</v>
      </c>
      <c r="BH10" s="31" t="e">
        <v>#DIV/0!</v>
      </c>
      <c r="BI10" s="31" t="e">
        <v>#DIV/0!</v>
      </c>
      <c r="BJ10" s="31" t="e">
        <v>#DIV/0!</v>
      </c>
      <c r="BK10" s="31" t="e">
        <v>#DIV/0!</v>
      </c>
      <c r="BL10" s="31" t="e">
        <v>#DIV/0!</v>
      </c>
      <c r="BM10" s="31" t="e">
        <v>#DIV/0!</v>
      </c>
      <c r="BN10" s="31" t="e">
        <v>#DIV/0!</v>
      </c>
      <c r="BO10" s="31" t="e">
        <v>#DIV/0!</v>
      </c>
      <c r="BP10" s="31" t="e">
        <v>#DIV/0!</v>
      </c>
      <c r="BQ10" s="31" t="e">
        <v>#DIV/0!</v>
      </c>
      <c r="BR10" s="31" t="e">
        <v>#DIV/0!</v>
      </c>
      <c r="BS10" s="31" t="e">
        <v>#DIV/0!</v>
      </c>
      <c r="BT10" s="31" t="e">
        <v>#DIV/0!</v>
      </c>
      <c r="BU10" s="31" t="e">
        <v>#DIV/0!</v>
      </c>
      <c r="BV10" s="31" t="e">
        <v>#DIV/0!</v>
      </c>
      <c r="BW10" s="31" t="e">
        <v>#DIV/0!</v>
      </c>
      <c r="BX10" s="31" t="e">
        <v>#DIV/0!</v>
      </c>
      <c r="BY10" s="31" t="e">
        <v>#DIV/0!</v>
      </c>
      <c r="BZ10" s="31" t="e">
        <v>#DIV/0!</v>
      </c>
      <c r="CA10" s="31" t="e">
        <v>#DIV/0!</v>
      </c>
      <c r="CB10" s="31" t="e">
        <v>#DIV/0!</v>
      </c>
      <c r="CC10" s="31" t="e">
        <v>#DIV/0!</v>
      </c>
      <c r="CD10" s="31" t="e">
        <v>#DIV/0!</v>
      </c>
      <c r="CE10" s="31" t="e">
        <v>#DIV/0!</v>
      </c>
      <c r="CF10" s="31" t="e">
        <v>#DIV/0!</v>
      </c>
      <c r="CG10" s="31" t="e">
        <v>#DIV/0!</v>
      </c>
      <c r="CH10" s="31" t="e">
        <v>#DIV/0!</v>
      </c>
      <c r="CI10" s="31" t="e">
        <v>#DIV/0!</v>
      </c>
      <c r="CJ10" s="31" t="e">
        <v>#DIV/0!</v>
      </c>
      <c r="CK10" s="31" t="e">
        <v>#DIV/0!</v>
      </c>
      <c r="CL10" s="31" t="e">
        <v>#DIV/0!</v>
      </c>
      <c r="CM10" s="31" t="e">
        <v>#DIV/0!</v>
      </c>
      <c r="CN10" s="31" t="e">
        <v>#DIV/0!</v>
      </c>
      <c r="CO10" s="31" t="e">
        <v>#DIV/0!</v>
      </c>
      <c r="CP10" s="31" t="e">
        <v>#DIV/0!</v>
      </c>
      <c r="CQ10" s="31" t="e">
        <v>#DIV/0!</v>
      </c>
      <c r="CR10" s="31"/>
      <c r="CS10" s="31"/>
      <c r="CT10" s="31">
        <v>1</v>
      </c>
      <c r="CU10" s="51" t="e">
        <v>#VALUE!</v>
      </c>
      <c r="CV10" s="31" t="e">
        <v>#DIV/0!</v>
      </c>
      <c r="CW10" s="31" t="e">
        <v>#DIV/0!</v>
      </c>
      <c r="CX10" s="31" t="e">
        <v>#DIV/0!</v>
      </c>
      <c r="CY10" s="31" t="e">
        <v>#DIV/0!</v>
      </c>
      <c r="CZ10" s="31" t="e">
        <v>#DIV/0!</v>
      </c>
      <c r="DA10" s="31" t="e">
        <v>#DIV/0!</v>
      </c>
      <c r="DB10" s="31" t="e">
        <v>#DIV/0!</v>
      </c>
      <c r="DC10" s="31" t="e">
        <v>#DIV/0!</v>
      </c>
      <c r="DD10" s="31" t="e">
        <v>#DIV/0!</v>
      </c>
      <c r="DE10" s="31" t="e">
        <v>#DIV/0!</v>
      </c>
      <c r="DF10" s="31" t="e">
        <v>#DIV/0!</v>
      </c>
      <c r="DG10" s="31" t="e">
        <v>#DIV/0!</v>
      </c>
      <c r="DH10" s="31" t="e">
        <v>#DIV/0!</v>
      </c>
      <c r="DI10" s="31" t="e">
        <v>#DIV/0!</v>
      </c>
      <c r="DJ10" s="31" t="e">
        <v>#DIV/0!</v>
      </c>
      <c r="DK10" s="31" t="e">
        <v>#DIV/0!</v>
      </c>
      <c r="DL10" s="31" t="e">
        <v>#DIV/0!</v>
      </c>
      <c r="DM10" s="31" t="e">
        <v>#DIV/0!</v>
      </c>
      <c r="DN10" s="31" t="e">
        <v>#DIV/0!</v>
      </c>
      <c r="DO10" s="31" t="e">
        <v>#DIV/0!</v>
      </c>
      <c r="DP10" s="31" t="e">
        <v>#DIV/0!</v>
      </c>
      <c r="DQ10" s="31" t="e">
        <v>#DIV/0!</v>
      </c>
      <c r="DR10" s="31" t="e">
        <v>#DIV/0!</v>
      </c>
      <c r="DS10" s="31" t="e">
        <v>#DIV/0!</v>
      </c>
      <c r="DT10" s="31" t="e">
        <v>#DIV/0!</v>
      </c>
      <c r="DU10" s="31" t="e">
        <v>#DIV/0!</v>
      </c>
      <c r="DV10" s="31" t="e">
        <v>#DIV/0!</v>
      </c>
      <c r="DW10" s="31" t="e">
        <v>#DIV/0!</v>
      </c>
      <c r="DX10" s="31" t="e">
        <v>#DIV/0!</v>
      </c>
      <c r="DY10" s="31" t="e">
        <v>#DIV/0!</v>
      </c>
      <c r="DZ10" s="31" t="e">
        <v>#DIV/0!</v>
      </c>
      <c r="EA10" s="31" t="e">
        <v>#DIV/0!</v>
      </c>
      <c r="EB10" s="31" t="e">
        <v>#DIV/0!</v>
      </c>
      <c r="EC10" s="31" t="e">
        <v>#DIV/0!</v>
      </c>
      <c r="ED10" s="31" t="e">
        <v>#DIV/0!</v>
      </c>
      <c r="EE10" s="31" t="e">
        <v>#DIV/0!</v>
      </c>
      <c r="EF10" s="31" t="e">
        <v>#DIV/0!</v>
      </c>
      <c r="EG10" s="31" t="e">
        <v>#DIV/0!</v>
      </c>
      <c r="EH10" s="31" t="e">
        <v>#DIV/0!</v>
      </c>
      <c r="EI10" s="31" t="e">
        <v>#DIV/0!</v>
      </c>
      <c r="EJ10" s="31" t="e">
        <v>#DIV/0!</v>
      </c>
      <c r="EK10" s="31" t="e">
        <v>#DIV/0!</v>
      </c>
      <c r="EL10" s="31" t="e">
        <v>#DIV/0!</v>
      </c>
      <c r="EM10" s="31" t="e">
        <v>#DIV/0!</v>
      </c>
      <c r="EN10" s="31" t="e">
        <v>#DIV/0!</v>
      </c>
      <c r="EO10" s="31" t="e">
        <v>#VALUE!</v>
      </c>
      <c r="EP10" s="31" t="e">
        <v>#DIV/0!</v>
      </c>
      <c r="EQ10" s="31" t="e">
        <v>#DIV/0!</v>
      </c>
      <c r="ER10" s="31" t="e">
        <v>#DIV/0!</v>
      </c>
      <c r="ES10" s="31" t="e">
        <v>#DIV/0!</v>
      </c>
      <c r="ET10" s="31" t="e">
        <v>#DIV/0!</v>
      </c>
      <c r="EU10" s="31" t="e">
        <v>#DIV/0!</v>
      </c>
      <c r="EV10" s="31" t="e">
        <v>#DIV/0!</v>
      </c>
      <c r="EW10" s="31" t="e">
        <v>#DIV/0!</v>
      </c>
      <c r="EX10" s="31" t="e">
        <v>#DIV/0!</v>
      </c>
      <c r="EY10" s="31" t="e">
        <v>#DIV/0!</v>
      </c>
      <c r="EZ10" s="31" t="e">
        <v>#DIV/0!</v>
      </c>
      <c r="FA10" s="31" t="e">
        <v>#DIV/0!</v>
      </c>
      <c r="FB10" s="31" t="e">
        <v>#DIV/0!</v>
      </c>
      <c r="FC10" s="31" t="e">
        <v>#DIV/0!</v>
      </c>
      <c r="FD10" s="31" t="e">
        <v>#DIV/0!</v>
      </c>
      <c r="FE10" s="31" t="e">
        <v>#DIV/0!</v>
      </c>
      <c r="FF10" s="31" t="e">
        <v>#DIV/0!</v>
      </c>
      <c r="FG10" s="31" t="e">
        <v>#DIV/0!</v>
      </c>
      <c r="FH10" s="31" t="e">
        <v>#DIV/0!</v>
      </c>
      <c r="FI10" s="31" t="e">
        <v>#DIV/0!</v>
      </c>
      <c r="FJ10" s="31" t="e">
        <v>#DIV/0!</v>
      </c>
      <c r="FK10" s="31" t="e">
        <v>#DIV/0!</v>
      </c>
      <c r="FL10" s="31" t="e">
        <v>#DIV/0!</v>
      </c>
      <c r="FM10" s="31" t="e">
        <v>#DIV/0!</v>
      </c>
      <c r="FN10" s="31" t="e">
        <v>#DIV/0!</v>
      </c>
      <c r="FO10" s="31" t="e">
        <v>#DIV/0!</v>
      </c>
      <c r="FP10" s="31" t="e">
        <v>#DIV/0!</v>
      </c>
      <c r="FQ10" s="31" t="e">
        <v>#DIV/0!</v>
      </c>
      <c r="FR10" s="31" t="e">
        <v>#DIV/0!</v>
      </c>
      <c r="FS10" s="31" t="e">
        <v>#DIV/0!</v>
      </c>
      <c r="FT10" s="31" t="e">
        <v>#DIV/0!</v>
      </c>
      <c r="FU10" s="31" t="e">
        <v>#DIV/0!</v>
      </c>
      <c r="FV10" s="31" t="e">
        <v>#DIV/0!</v>
      </c>
      <c r="FW10" s="31" t="e">
        <v>#DIV/0!</v>
      </c>
      <c r="FX10" s="31" t="e">
        <v>#DIV/0!</v>
      </c>
      <c r="FY10" s="31" t="e">
        <v>#DIV/0!</v>
      </c>
      <c r="FZ10" s="31" t="e">
        <v>#DIV/0!</v>
      </c>
      <c r="GA10" s="31" t="e">
        <v>#DIV/0!</v>
      </c>
      <c r="GB10" s="31" t="e">
        <v>#DIV/0!</v>
      </c>
      <c r="GC10" s="31" t="e">
        <v>#DIV/0!</v>
      </c>
      <c r="GD10" s="31" t="e">
        <v>#DIV/0!</v>
      </c>
      <c r="GE10" s="31" t="e">
        <v>#DIV/0!</v>
      </c>
      <c r="GF10" s="31" t="e">
        <v>#DIV/0!</v>
      </c>
      <c r="GG10" s="31" t="e">
        <v>#DIV/0!</v>
      </c>
      <c r="GH10" s="31" t="e">
        <v>#DIV/0!</v>
      </c>
      <c r="GI10" s="31"/>
      <c r="GJ10" s="31"/>
      <c r="GK10" s="31">
        <v>1</v>
      </c>
      <c r="GL10" s="51" t="e">
        <v>#VALUE!</v>
      </c>
      <c r="GM10" s="31" t="e">
        <v>#DIV/0!</v>
      </c>
      <c r="GN10" s="31" t="e">
        <v>#DIV/0!</v>
      </c>
      <c r="GO10" s="31" t="e">
        <v>#DIV/0!</v>
      </c>
      <c r="GP10" s="31" t="e">
        <v>#DIV/0!</v>
      </c>
      <c r="GQ10" s="31" t="e">
        <v>#DIV/0!</v>
      </c>
      <c r="GR10" s="31" t="e">
        <v>#DIV/0!</v>
      </c>
      <c r="GS10" s="31" t="e">
        <v>#DIV/0!</v>
      </c>
      <c r="GT10" s="31" t="e">
        <v>#DIV/0!</v>
      </c>
      <c r="GU10" s="31" t="e">
        <v>#DIV/0!</v>
      </c>
      <c r="GV10" s="31" t="e">
        <v>#DIV/0!</v>
      </c>
      <c r="GW10" s="31" t="e">
        <v>#DIV/0!</v>
      </c>
      <c r="GX10" s="31" t="e">
        <v>#DIV/0!</v>
      </c>
      <c r="GY10" s="31" t="e">
        <v>#DIV/0!</v>
      </c>
      <c r="GZ10" s="31" t="e">
        <v>#DIV/0!</v>
      </c>
      <c r="HA10" s="31" t="e">
        <v>#DIV/0!</v>
      </c>
      <c r="HB10" s="31" t="e">
        <v>#DIV/0!</v>
      </c>
      <c r="HC10" s="31" t="e">
        <v>#DIV/0!</v>
      </c>
      <c r="HD10" s="31" t="e">
        <v>#DIV/0!</v>
      </c>
      <c r="HE10" s="31" t="e">
        <v>#DIV/0!</v>
      </c>
      <c r="HF10" s="31" t="e">
        <v>#DIV/0!</v>
      </c>
      <c r="HG10" s="31" t="e">
        <v>#DIV/0!</v>
      </c>
      <c r="HH10" s="31" t="e">
        <v>#DIV/0!</v>
      </c>
      <c r="HI10" s="31" t="e">
        <v>#DIV/0!</v>
      </c>
      <c r="HJ10" s="31" t="e">
        <v>#DIV/0!</v>
      </c>
      <c r="HK10" s="31" t="e">
        <v>#DIV/0!</v>
      </c>
      <c r="HL10" s="31" t="e">
        <v>#DIV/0!</v>
      </c>
      <c r="HM10" s="31" t="e">
        <v>#DIV/0!</v>
      </c>
      <c r="HN10" s="31" t="e">
        <v>#DIV/0!</v>
      </c>
      <c r="HO10" s="31" t="e">
        <v>#DIV/0!</v>
      </c>
      <c r="HP10" s="31" t="e">
        <v>#DIV/0!</v>
      </c>
      <c r="HQ10" s="31" t="e">
        <v>#DIV/0!</v>
      </c>
      <c r="HR10" s="31" t="e">
        <v>#DIV/0!</v>
      </c>
      <c r="HS10" s="31" t="e">
        <v>#DIV/0!</v>
      </c>
      <c r="HT10" s="31" t="e">
        <v>#DIV/0!</v>
      </c>
      <c r="HU10" s="31" t="e">
        <v>#DIV/0!</v>
      </c>
      <c r="HV10" s="31" t="e">
        <v>#DIV/0!</v>
      </c>
      <c r="HW10" s="31" t="e">
        <v>#DIV/0!</v>
      </c>
      <c r="HX10" s="31" t="e">
        <v>#DIV/0!</v>
      </c>
      <c r="HY10" s="31" t="e">
        <v>#DIV/0!</v>
      </c>
      <c r="HZ10" s="31" t="e">
        <v>#DIV/0!</v>
      </c>
      <c r="IA10" s="31" t="e">
        <v>#DIV/0!</v>
      </c>
      <c r="IB10" s="31" t="e">
        <v>#DIV/0!</v>
      </c>
      <c r="IC10" s="31" t="e">
        <v>#DIV/0!</v>
      </c>
      <c r="ID10" s="31" t="e">
        <v>#DIV/0!</v>
      </c>
      <c r="IE10" s="31" t="e">
        <v>#DIV/0!</v>
      </c>
      <c r="IF10" s="31" t="e">
        <v>#VALUE!</v>
      </c>
      <c r="IG10" s="31" t="e">
        <v>#DIV/0!</v>
      </c>
      <c r="IH10" s="31" t="e">
        <v>#DIV/0!</v>
      </c>
      <c r="II10" s="31" t="e">
        <v>#DIV/0!</v>
      </c>
      <c r="IJ10" s="31" t="e">
        <v>#DIV/0!</v>
      </c>
      <c r="IK10" s="31" t="e">
        <v>#DIV/0!</v>
      </c>
      <c r="IL10" s="31" t="e">
        <v>#DIV/0!</v>
      </c>
      <c r="IM10" s="31" t="e">
        <v>#DIV/0!</v>
      </c>
      <c r="IN10" s="31" t="e">
        <v>#DIV/0!</v>
      </c>
      <c r="IO10" s="31" t="e">
        <v>#DIV/0!</v>
      </c>
      <c r="IP10" s="31" t="e">
        <v>#DIV/0!</v>
      </c>
      <c r="IQ10" s="31" t="e">
        <v>#DIV/0!</v>
      </c>
      <c r="IR10" s="31" t="e">
        <v>#DIV/0!</v>
      </c>
      <c r="IS10" s="31" t="e">
        <v>#DIV/0!</v>
      </c>
      <c r="IT10" s="31" t="e">
        <v>#DIV/0!</v>
      </c>
      <c r="IU10" s="31" t="e">
        <v>#DIV/0!</v>
      </c>
      <c r="IV10" s="31" t="e">
        <v>#DIV/0!</v>
      </c>
      <c r="IW10" s="31" t="e">
        <v>#DIV/0!</v>
      </c>
      <c r="IX10" s="31" t="e">
        <v>#DIV/0!</v>
      </c>
      <c r="IY10" s="31" t="e">
        <v>#DIV/0!</v>
      </c>
      <c r="IZ10" s="31" t="e">
        <v>#DIV/0!</v>
      </c>
      <c r="JA10" s="31" t="e">
        <v>#DIV/0!</v>
      </c>
      <c r="JB10" s="31" t="e">
        <v>#DIV/0!</v>
      </c>
      <c r="JC10" s="31" t="e">
        <v>#DIV/0!</v>
      </c>
      <c r="JD10" s="31" t="e">
        <v>#DIV/0!</v>
      </c>
      <c r="JE10" s="31" t="e">
        <v>#DIV/0!</v>
      </c>
      <c r="JF10" s="31" t="e">
        <v>#DIV/0!</v>
      </c>
      <c r="JG10" s="31" t="e">
        <v>#DIV/0!</v>
      </c>
      <c r="JH10" s="31" t="e">
        <v>#DIV/0!</v>
      </c>
      <c r="JI10" s="31" t="e">
        <v>#DIV/0!</v>
      </c>
      <c r="JJ10" s="31" t="e">
        <v>#DIV/0!</v>
      </c>
      <c r="JK10" s="31" t="e">
        <v>#DIV/0!</v>
      </c>
      <c r="JL10" s="31" t="e">
        <v>#DIV/0!</v>
      </c>
      <c r="JM10" s="31" t="e">
        <v>#DIV/0!</v>
      </c>
      <c r="JN10" s="31" t="e">
        <v>#DIV/0!</v>
      </c>
      <c r="JO10" s="31" t="e">
        <v>#DIV/0!</v>
      </c>
      <c r="JP10" s="31" t="e">
        <v>#DIV/0!</v>
      </c>
      <c r="JQ10" s="31" t="e">
        <v>#DIV/0!</v>
      </c>
      <c r="JR10" s="31" t="e">
        <v>#DIV/0!</v>
      </c>
      <c r="JS10" s="31" t="e">
        <v>#DIV/0!</v>
      </c>
      <c r="JT10" s="31" t="e">
        <v>#DIV/0!</v>
      </c>
      <c r="JU10" s="31" t="e">
        <v>#DIV/0!</v>
      </c>
      <c r="JV10" s="31" t="e">
        <v>#DIV/0!</v>
      </c>
      <c r="JW10" s="31" t="e">
        <v>#DIV/0!</v>
      </c>
      <c r="JX10" s="31" t="e">
        <v>#DIV/0!</v>
      </c>
      <c r="JY10" s="31" t="e">
        <v>#DIV/0!</v>
      </c>
      <c r="JZ10" s="31"/>
      <c r="KA10" s="31"/>
    </row>
    <row r="11" spans="1:287" x14ac:dyDescent="0.25">
      <c r="A11" s="30" t="s">
        <v>576</v>
      </c>
      <c r="B11" s="30" t="s">
        <v>222</v>
      </c>
      <c r="C11" s="31">
        <v>4</v>
      </c>
      <c r="D11" s="51" t="e">
        <v>#VALUE!</v>
      </c>
      <c r="E11" s="31" t="e">
        <v>#DIV/0!</v>
      </c>
      <c r="F11" s="31" t="e">
        <v>#DIV/0!</v>
      </c>
      <c r="G11" s="31" t="e">
        <v>#DIV/0!</v>
      </c>
      <c r="H11" s="31" t="e">
        <v>#DIV/0!</v>
      </c>
      <c r="I11" s="31" t="e">
        <v>#DIV/0!</v>
      </c>
      <c r="J11" s="31" t="e">
        <v>#DIV/0!</v>
      </c>
      <c r="K11" s="31" t="e">
        <v>#DIV/0!</v>
      </c>
      <c r="L11" s="31" t="e">
        <v>#DIV/0!</v>
      </c>
      <c r="M11" s="31" t="e">
        <v>#DIV/0!</v>
      </c>
      <c r="N11" s="31" t="e">
        <v>#DIV/0!</v>
      </c>
      <c r="O11" s="31" t="e">
        <v>#DIV/0!</v>
      </c>
      <c r="P11" s="31" t="e">
        <v>#DIV/0!</v>
      </c>
      <c r="Q11" s="31" t="e">
        <v>#DIV/0!</v>
      </c>
      <c r="R11" s="31" t="e">
        <v>#DIV/0!</v>
      </c>
      <c r="S11" s="31" t="e">
        <v>#DIV/0!</v>
      </c>
      <c r="T11" s="31" t="e">
        <v>#DIV/0!</v>
      </c>
      <c r="U11" s="31" t="e">
        <v>#DIV/0!</v>
      </c>
      <c r="V11" s="31" t="e">
        <v>#DIV/0!</v>
      </c>
      <c r="W11" s="31" t="e">
        <v>#DIV/0!</v>
      </c>
      <c r="X11" s="31" t="e">
        <v>#DIV/0!</v>
      </c>
      <c r="Y11" s="31" t="e">
        <v>#DIV/0!</v>
      </c>
      <c r="Z11" s="31" t="e">
        <v>#DIV/0!</v>
      </c>
      <c r="AA11" s="31" t="e">
        <v>#DIV/0!</v>
      </c>
      <c r="AB11" s="31" t="e">
        <v>#DIV/0!</v>
      </c>
      <c r="AC11" s="31" t="e">
        <v>#DIV/0!</v>
      </c>
      <c r="AD11" s="31" t="e">
        <v>#DIV/0!</v>
      </c>
      <c r="AE11" s="31" t="e">
        <v>#DIV/0!</v>
      </c>
      <c r="AF11" s="31" t="e">
        <v>#DIV/0!</v>
      </c>
      <c r="AG11" s="31" t="e">
        <v>#DIV/0!</v>
      </c>
      <c r="AH11" s="31" t="e">
        <v>#DIV/0!</v>
      </c>
      <c r="AI11" s="31" t="e">
        <v>#DIV/0!</v>
      </c>
      <c r="AJ11" s="31" t="e">
        <v>#DIV/0!</v>
      </c>
      <c r="AK11" s="31" t="e">
        <v>#DIV/0!</v>
      </c>
      <c r="AL11" s="31" t="e">
        <v>#DIV/0!</v>
      </c>
      <c r="AM11" s="31" t="e">
        <v>#DIV/0!</v>
      </c>
      <c r="AN11" s="31" t="e">
        <v>#DIV/0!</v>
      </c>
      <c r="AO11" s="31" t="e">
        <v>#DIV/0!</v>
      </c>
      <c r="AP11" s="31" t="e">
        <v>#DIV/0!</v>
      </c>
      <c r="AQ11" s="31" t="e">
        <v>#DIV/0!</v>
      </c>
      <c r="AR11" s="31" t="e">
        <v>#DIV/0!</v>
      </c>
      <c r="AS11" s="31" t="e">
        <v>#DIV/0!</v>
      </c>
      <c r="AT11" s="31" t="e">
        <v>#DIV/0!</v>
      </c>
      <c r="AU11" s="31" t="e">
        <v>#DIV/0!</v>
      </c>
      <c r="AV11" s="31" t="e">
        <v>#DIV/0!</v>
      </c>
      <c r="AW11" s="31" t="e">
        <v>#DIV/0!</v>
      </c>
      <c r="AX11" s="31" t="e">
        <v>#VALUE!</v>
      </c>
      <c r="AY11" s="31" t="e">
        <v>#DIV/0!</v>
      </c>
      <c r="AZ11" s="31" t="e">
        <v>#DIV/0!</v>
      </c>
      <c r="BA11" s="31" t="e">
        <v>#DIV/0!</v>
      </c>
      <c r="BB11" s="31" t="e">
        <v>#DIV/0!</v>
      </c>
      <c r="BC11" s="31" t="e">
        <v>#DIV/0!</v>
      </c>
      <c r="BD11" s="31" t="e">
        <v>#DIV/0!</v>
      </c>
      <c r="BE11" s="31" t="e">
        <v>#DIV/0!</v>
      </c>
      <c r="BF11" s="31" t="e">
        <v>#DIV/0!</v>
      </c>
      <c r="BG11" s="31" t="e">
        <v>#DIV/0!</v>
      </c>
      <c r="BH11" s="31" t="e">
        <v>#DIV/0!</v>
      </c>
      <c r="BI11" s="31" t="e">
        <v>#DIV/0!</v>
      </c>
      <c r="BJ11" s="31" t="e">
        <v>#DIV/0!</v>
      </c>
      <c r="BK11" s="31" t="e">
        <v>#DIV/0!</v>
      </c>
      <c r="BL11" s="31" t="e">
        <v>#DIV/0!</v>
      </c>
      <c r="BM11" s="31" t="e">
        <v>#DIV/0!</v>
      </c>
      <c r="BN11" s="31" t="e">
        <v>#DIV/0!</v>
      </c>
      <c r="BO11" s="31" t="e">
        <v>#DIV/0!</v>
      </c>
      <c r="BP11" s="31" t="e">
        <v>#DIV/0!</v>
      </c>
      <c r="BQ11" s="31" t="e">
        <v>#DIV/0!</v>
      </c>
      <c r="BR11" s="31" t="e">
        <v>#DIV/0!</v>
      </c>
      <c r="BS11" s="31" t="e">
        <v>#DIV/0!</v>
      </c>
      <c r="BT11" s="31" t="e">
        <v>#DIV/0!</v>
      </c>
      <c r="BU11" s="31" t="e">
        <v>#DIV/0!</v>
      </c>
      <c r="BV11" s="31" t="e">
        <v>#DIV/0!</v>
      </c>
      <c r="BW11" s="31" t="e">
        <v>#DIV/0!</v>
      </c>
      <c r="BX11" s="31" t="e">
        <v>#DIV/0!</v>
      </c>
      <c r="BY11" s="31" t="e">
        <v>#DIV/0!</v>
      </c>
      <c r="BZ11" s="31" t="e">
        <v>#DIV/0!</v>
      </c>
      <c r="CA11" s="31" t="e">
        <v>#DIV/0!</v>
      </c>
      <c r="CB11" s="31" t="e">
        <v>#DIV/0!</v>
      </c>
      <c r="CC11" s="31" t="e">
        <v>#DIV/0!</v>
      </c>
      <c r="CD11" s="31" t="e">
        <v>#DIV/0!</v>
      </c>
      <c r="CE11" s="31" t="e">
        <v>#DIV/0!</v>
      </c>
      <c r="CF11" s="31" t="e">
        <v>#DIV/0!</v>
      </c>
      <c r="CG11" s="31" t="e">
        <v>#DIV/0!</v>
      </c>
      <c r="CH11" s="31" t="e">
        <v>#DIV/0!</v>
      </c>
      <c r="CI11" s="31" t="e">
        <v>#DIV/0!</v>
      </c>
      <c r="CJ11" s="31" t="e">
        <v>#DIV/0!</v>
      </c>
      <c r="CK11" s="31" t="e">
        <v>#DIV/0!</v>
      </c>
      <c r="CL11" s="31" t="e">
        <v>#DIV/0!</v>
      </c>
      <c r="CM11" s="31" t="e">
        <v>#DIV/0!</v>
      </c>
      <c r="CN11" s="31" t="e">
        <v>#DIV/0!</v>
      </c>
      <c r="CO11" s="31" t="e">
        <v>#DIV/0!</v>
      </c>
      <c r="CP11" s="31" t="e">
        <v>#DIV/0!</v>
      </c>
      <c r="CQ11" s="31" t="e">
        <v>#DIV/0!</v>
      </c>
      <c r="CR11" s="31"/>
      <c r="CS11" s="31"/>
      <c r="CT11" s="31">
        <v>4</v>
      </c>
      <c r="CU11" s="51" t="e">
        <v>#VALUE!</v>
      </c>
      <c r="CV11" s="31" t="e">
        <v>#DIV/0!</v>
      </c>
      <c r="CW11" s="31" t="e">
        <v>#DIV/0!</v>
      </c>
      <c r="CX11" s="31" t="e">
        <v>#DIV/0!</v>
      </c>
      <c r="CY11" s="31" t="e">
        <v>#DIV/0!</v>
      </c>
      <c r="CZ11" s="31" t="e">
        <v>#DIV/0!</v>
      </c>
      <c r="DA11" s="31" t="e">
        <v>#DIV/0!</v>
      </c>
      <c r="DB11" s="31" t="e">
        <v>#DIV/0!</v>
      </c>
      <c r="DC11" s="31" t="e">
        <v>#DIV/0!</v>
      </c>
      <c r="DD11" s="31" t="e">
        <v>#DIV/0!</v>
      </c>
      <c r="DE11" s="31" t="e">
        <v>#DIV/0!</v>
      </c>
      <c r="DF11" s="31" t="e">
        <v>#DIV/0!</v>
      </c>
      <c r="DG11" s="31" t="e">
        <v>#DIV/0!</v>
      </c>
      <c r="DH11" s="31" t="e">
        <v>#DIV/0!</v>
      </c>
      <c r="DI11" s="31" t="e">
        <v>#DIV/0!</v>
      </c>
      <c r="DJ11" s="31" t="e">
        <v>#DIV/0!</v>
      </c>
      <c r="DK11" s="31" t="e">
        <v>#DIV/0!</v>
      </c>
      <c r="DL11" s="31" t="e">
        <v>#DIV/0!</v>
      </c>
      <c r="DM11" s="31" t="e">
        <v>#DIV/0!</v>
      </c>
      <c r="DN11" s="31" t="e">
        <v>#DIV/0!</v>
      </c>
      <c r="DO11" s="31" t="e">
        <v>#DIV/0!</v>
      </c>
      <c r="DP11" s="31" t="e">
        <v>#DIV/0!</v>
      </c>
      <c r="DQ11" s="31" t="e">
        <v>#DIV/0!</v>
      </c>
      <c r="DR11" s="31" t="e">
        <v>#DIV/0!</v>
      </c>
      <c r="DS11" s="31" t="e">
        <v>#DIV/0!</v>
      </c>
      <c r="DT11" s="31" t="e">
        <v>#DIV/0!</v>
      </c>
      <c r="DU11" s="31" t="e">
        <v>#DIV/0!</v>
      </c>
      <c r="DV11" s="31" t="e">
        <v>#DIV/0!</v>
      </c>
      <c r="DW11" s="31" t="e">
        <v>#DIV/0!</v>
      </c>
      <c r="DX11" s="31" t="e">
        <v>#DIV/0!</v>
      </c>
      <c r="DY11" s="31" t="e">
        <v>#DIV/0!</v>
      </c>
      <c r="DZ11" s="31" t="e">
        <v>#DIV/0!</v>
      </c>
      <c r="EA11" s="31" t="e">
        <v>#DIV/0!</v>
      </c>
      <c r="EB11" s="31" t="e">
        <v>#DIV/0!</v>
      </c>
      <c r="EC11" s="31" t="e">
        <v>#DIV/0!</v>
      </c>
      <c r="ED11" s="31" t="e">
        <v>#DIV/0!</v>
      </c>
      <c r="EE11" s="31" t="e">
        <v>#DIV/0!</v>
      </c>
      <c r="EF11" s="31" t="e">
        <v>#DIV/0!</v>
      </c>
      <c r="EG11" s="31" t="e">
        <v>#DIV/0!</v>
      </c>
      <c r="EH11" s="31" t="e">
        <v>#DIV/0!</v>
      </c>
      <c r="EI11" s="31" t="e">
        <v>#DIV/0!</v>
      </c>
      <c r="EJ11" s="31" t="e">
        <v>#DIV/0!</v>
      </c>
      <c r="EK11" s="31" t="e">
        <v>#DIV/0!</v>
      </c>
      <c r="EL11" s="31" t="e">
        <v>#DIV/0!</v>
      </c>
      <c r="EM11" s="31" t="e">
        <v>#DIV/0!</v>
      </c>
      <c r="EN11" s="31" t="e">
        <v>#DIV/0!</v>
      </c>
      <c r="EO11" s="31" t="e">
        <v>#VALUE!</v>
      </c>
      <c r="EP11" s="31" t="e">
        <v>#DIV/0!</v>
      </c>
      <c r="EQ11" s="31" t="e">
        <v>#DIV/0!</v>
      </c>
      <c r="ER11" s="31" t="e">
        <v>#DIV/0!</v>
      </c>
      <c r="ES11" s="31" t="e">
        <v>#DIV/0!</v>
      </c>
      <c r="ET11" s="31" t="e">
        <v>#DIV/0!</v>
      </c>
      <c r="EU11" s="31" t="e">
        <v>#DIV/0!</v>
      </c>
      <c r="EV11" s="31" t="e">
        <v>#DIV/0!</v>
      </c>
      <c r="EW11" s="31" t="e">
        <v>#DIV/0!</v>
      </c>
      <c r="EX11" s="31" t="e">
        <v>#DIV/0!</v>
      </c>
      <c r="EY11" s="31" t="e">
        <v>#DIV/0!</v>
      </c>
      <c r="EZ11" s="31" t="e">
        <v>#DIV/0!</v>
      </c>
      <c r="FA11" s="31" t="e">
        <v>#DIV/0!</v>
      </c>
      <c r="FB11" s="31" t="e">
        <v>#DIV/0!</v>
      </c>
      <c r="FC11" s="31" t="e">
        <v>#DIV/0!</v>
      </c>
      <c r="FD11" s="31" t="e">
        <v>#DIV/0!</v>
      </c>
      <c r="FE11" s="31" t="e">
        <v>#DIV/0!</v>
      </c>
      <c r="FF11" s="31" t="e">
        <v>#DIV/0!</v>
      </c>
      <c r="FG11" s="31" t="e">
        <v>#DIV/0!</v>
      </c>
      <c r="FH11" s="31" t="e">
        <v>#DIV/0!</v>
      </c>
      <c r="FI11" s="31" t="e">
        <v>#DIV/0!</v>
      </c>
      <c r="FJ11" s="31" t="e">
        <v>#DIV/0!</v>
      </c>
      <c r="FK11" s="31" t="e">
        <v>#DIV/0!</v>
      </c>
      <c r="FL11" s="31" t="e">
        <v>#DIV/0!</v>
      </c>
      <c r="FM11" s="31" t="e">
        <v>#DIV/0!</v>
      </c>
      <c r="FN11" s="31" t="e">
        <v>#DIV/0!</v>
      </c>
      <c r="FO11" s="31" t="e">
        <v>#DIV/0!</v>
      </c>
      <c r="FP11" s="31" t="e">
        <v>#DIV/0!</v>
      </c>
      <c r="FQ11" s="31" t="e">
        <v>#DIV/0!</v>
      </c>
      <c r="FR11" s="31" t="e">
        <v>#DIV/0!</v>
      </c>
      <c r="FS11" s="31" t="e">
        <v>#DIV/0!</v>
      </c>
      <c r="FT11" s="31" t="e">
        <v>#DIV/0!</v>
      </c>
      <c r="FU11" s="31" t="e">
        <v>#DIV/0!</v>
      </c>
      <c r="FV11" s="31" t="e">
        <v>#DIV/0!</v>
      </c>
      <c r="FW11" s="31" t="e">
        <v>#DIV/0!</v>
      </c>
      <c r="FX11" s="31" t="e">
        <v>#DIV/0!</v>
      </c>
      <c r="FY11" s="31" t="e">
        <v>#DIV/0!</v>
      </c>
      <c r="FZ11" s="31" t="e">
        <v>#DIV/0!</v>
      </c>
      <c r="GA11" s="31" t="e">
        <v>#DIV/0!</v>
      </c>
      <c r="GB11" s="31" t="e">
        <v>#DIV/0!</v>
      </c>
      <c r="GC11" s="31" t="e">
        <v>#DIV/0!</v>
      </c>
      <c r="GD11" s="31" t="e">
        <v>#DIV/0!</v>
      </c>
      <c r="GE11" s="31" t="e">
        <v>#DIV/0!</v>
      </c>
      <c r="GF11" s="31" t="e">
        <v>#DIV/0!</v>
      </c>
      <c r="GG11" s="31" t="e">
        <v>#DIV/0!</v>
      </c>
      <c r="GH11" s="31" t="e">
        <v>#DIV/0!</v>
      </c>
      <c r="GI11" s="31"/>
      <c r="GJ11" s="31"/>
      <c r="GK11" s="31">
        <v>4</v>
      </c>
      <c r="GL11" s="51" t="e">
        <v>#VALUE!</v>
      </c>
      <c r="GM11" s="31" t="e">
        <v>#DIV/0!</v>
      </c>
      <c r="GN11" s="31" t="e">
        <v>#DIV/0!</v>
      </c>
      <c r="GO11" s="31" t="e">
        <v>#DIV/0!</v>
      </c>
      <c r="GP11" s="31" t="e">
        <v>#DIV/0!</v>
      </c>
      <c r="GQ11" s="31" t="e">
        <v>#DIV/0!</v>
      </c>
      <c r="GR11" s="31" t="e">
        <v>#DIV/0!</v>
      </c>
      <c r="GS11" s="31" t="e">
        <v>#DIV/0!</v>
      </c>
      <c r="GT11" s="31" t="e">
        <v>#DIV/0!</v>
      </c>
      <c r="GU11" s="31" t="e">
        <v>#DIV/0!</v>
      </c>
      <c r="GV11" s="31" t="e">
        <v>#DIV/0!</v>
      </c>
      <c r="GW11" s="31" t="e">
        <v>#DIV/0!</v>
      </c>
      <c r="GX11" s="31" t="e">
        <v>#DIV/0!</v>
      </c>
      <c r="GY11" s="31" t="e">
        <v>#DIV/0!</v>
      </c>
      <c r="GZ11" s="31" t="e">
        <v>#DIV/0!</v>
      </c>
      <c r="HA11" s="31" t="e">
        <v>#DIV/0!</v>
      </c>
      <c r="HB11" s="31" t="e">
        <v>#DIV/0!</v>
      </c>
      <c r="HC11" s="31" t="e">
        <v>#DIV/0!</v>
      </c>
      <c r="HD11" s="31" t="e">
        <v>#DIV/0!</v>
      </c>
      <c r="HE11" s="31" t="e">
        <v>#DIV/0!</v>
      </c>
      <c r="HF11" s="31" t="e">
        <v>#DIV/0!</v>
      </c>
      <c r="HG11" s="31" t="e">
        <v>#DIV/0!</v>
      </c>
      <c r="HH11" s="31" t="e">
        <v>#DIV/0!</v>
      </c>
      <c r="HI11" s="31" t="e">
        <v>#DIV/0!</v>
      </c>
      <c r="HJ11" s="31" t="e">
        <v>#DIV/0!</v>
      </c>
      <c r="HK11" s="31" t="e">
        <v>#DIV/0!</v>
      </c>
      <c r="HL11" s="31" t="e">
        <v>#DIV/0!</v>
      </c>
      <c r="HM11" s="31" t="e">
        <v>#DIV/0!</v>
      </c>
      <c r="HN11" s="31" t="e">
        <v>#DIV/0!</v>
      </c>
      <c r="HO11" s="31" t="e">
        <v>#DIV/0!</v>
      </c>
      <c r="HP11" s="31" t="e">
        <v>#DIV/0!</v>
      </c>
      <c r="HQ11" s="31" t="e">
        <v>#DIV/0!</v>
      </c>
      <c r="HR11" s="31" t="e">
        <v>#DIV/0!</v>
      </c>
      <c r="HS11" s="31" t="e">
        <v>#DIV/0!</v>
      </c>
      <c r="HT11" s="31" t="e">
        <v>#DIV/0!</v>
      </c>
      <c r="HU11" s="31" t="e">
        <v>#DIV/0!</v>
      </c>
      <c r="HV11" s="31" t="e">
        <v>#DIV/0!</v>
      </c>
      <c r="HW11" s="31" t="e">
        <v>#DIV/0!</v>
      </c>
      <c r="HX11" s="31" t="e">
        <v>#DIV/0!</v>
      </c>
      <c r="HY11" s="31" t="e">
        <v>#DIV/0!</v>
      </c>
      <c r="HZ11" s="31" t="e">
        <v>#DIV/0!</v>
      </c>
      <c r="IA11" s="31" t="e">
        <v>#DIV/0!</v>
      </c>
      <c r="IB11" s="31" t="e">
        <v>#DIV/0!</v>
      </c>
      <c r="IC11" s="31" t="e">
        <v>#DIV/0!</v>
      </c>
      <c r="ID11" s="31" t="e">
        <v>#DIV/0!</v>
      </c>
      <c r="IE11" s="31" t="e">
        <v>#DIV/0!</v>
      </c>
      <c r="IF11" s="31" t="e">
        <v>#VALUE!</v>
      </c>
      <c r="IG11" s="31" t="e">
        <v>#DIV/0!</v>
      </c>
      <c r="IH11" s="31" t="e">
        <v>#DIV/0!</v>
      </c>
      <c r="II11" s="31" t="e">
        <v>#DIV/0!</v>
      </c>
      <c r="IJ11" s="31" t="e">
        <v>#DIV/0!</v>
      </c>
      <c r="IK11" s="31" t="e">
        <v>#DIV/0!</v>
      </c>
      <c r="IL11" s="31" t="e">
        <v>#DIV/0!</v>
      </c>
      <c r="IM11" s="31" t="e">
        <v>#DIV/0!</v>
      </c>
      <c r="IN11" s="31" t="e">
        <v>#DIV/0!</v>
      </c>
      <c r="IO11" s="31" t="e">
        <v>#DIV/0!</v>
      </c>
      <c r="IP11" s="31" t="e">
        <v>#DIV/0!</v>
      </c>
      <c r="IQ11" s="31" t="e">
        <v>#DIV/0!</v>
      </c>
      <c r="IR11" s="31" t="e">
        <v>#DIV/0!</v>
      </c>
      <c r="IS11" s="31" t="e">
        <v>#DIV/0!</v>
      </c>
      <c r="IT11" s="31" t="e">
        <v>#DIV/0!</v>
      </c>
      <c r="IU11" s="31" t="e">
        <v>#DIV/0!</v>
      </c>
      <c r="IV11" s="31" t="e">
        <v>#DIV/0!</v>
      </c>
      <c r="IW11" s="31" t="e">
        <v>#DIV/0!</v>
      </c>
      <c r="IX11" s="31" t="e">
        <v>#DIV/0!</v>
      </c>
      <c r="IY11" s="31" t="e">
        <v>#DIV/0!</v>
      </c>
      <c r="IZ11" s="31" t="e">
        <v>#DIV/0!</v>
      </c>
      <c r="JA11" s="31" t="e">
        <v>#DIV/0!</v>
      </c>
      <c r="JB11" s="31" t="e">
        <v>#DIV/0!</v>
      </c>
      <c r="JC11" s="31" t="e">
        <v>#DIV/0!</v>
      </c>
      <c r="JD11" s="31" t="e">
        <v>#DIV/0!</v>
      </c>
      <c r="JE11" s="31" t="e">
        <v>#DIV/0!</v>
      </c>
      <c r="JF11" s="31" t="e">
        <v>#DIV/0!</v>
      </c>
      <c r="JG11" s="31" t="e">
        <v>#DIV/0!</v>
      </c>
      <c r="JH11" s="31" t="e">
        <v>#DIV/0!</v>
      </c>
      <c r="JI11" s="31" t="e">
        <v>#DIV/0!</v>
      </c>
      <c r="JJ11" s="31" t="e">
        <v>#DIV/0!</v>
      </c>
      <c r="JK11" s="31" t="e">
        <v>#DIV/0!</v>
      </c>
      <c r="JL11" s="31" t="e">
        <v>#DIV/0!</v>
      </c>
      <c r="JM11" s="31" t="e">
        <v>#DIV/0!</v>
      </c>
      <c r="JN11" s="31" t="e">
        <v>#DIV/0!</v>
      </c>
      <c r="JO11" s="31" t="e">
        <v>#DIV/0!</v>
      </c>
      <c r="JP11" s="31" t="e">
        <v>#DIV/0!</v>
      </c>
      <c r="JQ11" s="31" t="e">
        <v>#DIV/0!</v>
      </c>
      <c r="JR11" s="31" t="e">
        <v>#DIV/0!</v>
      </c>
      <c r="JS11" s="31" t="e">
        <v>#DIV/0!</v>
      </c>
      <c r="JT11" s="31" t="e">
        <v>#DIV/0!</v>
      </c>
      <c r="JU11" s="31" t="e">
        <v>#DIV/0!</v>
      </c>
      <c r="JV11" s="31" t="e">
        <v>#DIV/0!</v>
      </c>
      <c r="JW11" s="31" t="e">
        <v>#DIV/0!</v>
      </c>
      <c r="JX11" s="31" t="e">
        <v>#DIV/0!</v>
      </c>
      <c r="JY11" s="31" t="e">
        <v>#DIV/0!</v>
      </c>
      <c r="JZ11" s="31"/>
      <c r="KA11" s="31"/>
    </row>
    <row r="12" spans="1:287" x14ac:dyDescent="0.25">
      <c r="A12" s="30" t="s">
        <v>577</v>
      </c>
      <c r="B12" s="30" t="s">
        <v>133</v>
      </c>
      <c r="C12" s="31"/>
      <c r="D12" s="51" t="e">
        <v>#VALUE!</v>
      </c>
      <c r="E12" s="31" t="e">
        <v>#DIV/0!</v>
      </c>
      <c r="F12" s="31" t="e">
        <v>#DIV/0!</v>
      </c>
      <c r="G12" s="31" t="e">
        <v>#DIV/0!</v>
      </c>
      <c r="H12" s="31" t="e">
        <v>#DIV/0!</v>
      </c>
      <c r="I12" s="31" t="e">
        <v>#DIV/0!</v>
      </c>
      <c r="J12" s="31" t="e">
        <v>#DIV/0!</v>
      </c>
      <c r="K12" s="31" t="e">
        <v>#DIV/0!</v>
      </c>
      <c r="L12" s="31" t="e">
        <v>#DIV/0!</v>
      </c>
      <c r="M12" s="31" t="e">
        <v>#DIV/0!</v>
      </c>
      <c r="N12" s="31" t="e">
        <v>#DIV/0!</v>
      </c>
      <c r="O12" s="31" t="e">
        <v>#DIV/0!</v>
      </c>
      <c r="P12" s="31" t="e">
        <v>#DIV/0!</v>
      </c>
      <c r="Q12" s="31" t="e">
        <v>#DIV/0!</v>
      </c>
      <c r="R12" s="31" t="e">
        <v>#DIV/0!</v>
      </c>
      <c r="S12" s="31" t="e">
        <v>#DIV/0!</v>
      </c>
      <c r="T12" s="31" t="e">
        <v>#DIV/0!</v>
      </c>
      <c r="U12" s="31" t="e">
        <v>#DIV/0!</v>
      </c>
      <c r="V12" s="31" t="e">
        <v>#DIV/0!</v>
      </c>
      <c r="W12" s="31" t="e">
        <v>#DIV/0!</v>
      </c>
      <c r="X12" s="31" t="e">
        <v>#DIV/0!</v>
      </c>
      <c r="Y12" s="31" t="e">
        <v>#DIV/0!</v>
      </c>
      <c r="Z12" s="31" t="e">
        <v>#DIV/0!</v>
      </c>
      <c r="AA12" s="31" t="e">
        <v>#DIV/0!</v>
      </c>
      <c r="AB12" s="31" t="e">
        <v>#DIV/0!</v>
      </c>
      <c r="AC12" s="31" t="e">
        <v>#DIV/0!</v>
      </c>
      <c r="AD12" s="31" t="e">
        <v>#DIV/0!</v>
      </c>
      <c r="AE12" s="31" t="e">
        <v>#DIV/0!</v>
      </c>
      <c r="AF12" s="31" t="e">
        <v>#DIV/0!</v>
      </c>
      <c r="AG12" s="31" t="e">
        <v>#DIV/0!</v>
      </c>
      <c r="AH12" s="31" t="e">
        <v>#DIV/0!</v>
      </c>
      <c r="AI12" s="31" t="e">
        <v>#DIV/0!</v>
      </c>
      <c r="AJ12" s="31" t="e">
        <v>#DIV/0!</v>
      </c>
      <c r="AK12" s="31" t="e">
        <v>#DIV/0!</v>
      </c>
      <c r="AL12" s="31" t="e">
        <v>#DIV/0!</v>
      </c>
      <c r="AM12" s="31" t="e">
        <v>#DIV/0!</v>
      </c>
      <c r="AN12" s="31" t="e">
        <v>#DIV/0!</v>
      </c>
      <c r="AO12" s="31" t="e">
        <v>#DIV/0!</v>
      </c>
      <c r="AP12" s="31" t="e">
        <v>#DIV/0!</v>
      </c>
      <c r="AQ12" s="31" t="e">
        <v>#DIV/0!</v>
      </c>
      <c r="AR12" s="31" t="e">
        <v>#DIV/0!</v>
      </c>
      <c r="AS12" s="31" t="e">
        <v>#DIV/0!</v>
      </c>
      <c r="AT12" s="31" t="e">
        <v>#DIV/0!</v>
      </c>
      <c r="AU12" s="31" t="e">
        <v>#DIV/0!</v>
      </c>
      <c r="AV12" s="31" t="e">
        <v>#DIV/0!</v>
      </c>
      <c r="AW12" s="31" t="e">
        <v>#DIV/0!</v>
      </c>
      <c r="AX12" s="31" t="e">
        <v>#VALUE!</v>
      </c>
      <c r="AY12" s="31" t="e">
        <v>#DIV/0!</v>
      </c>
      <c r="AZ12" s="31" t="e">
        <v>#DIV/0!</v>
      </c>
      <c r="BA12" s="31" t="e">
        <v>#DIV/0!</v>
      </c>
      <c r="BB12" s="31" t="e">
        <v>#DIV/0!</v>
      </c>
      <c r="BC12" s="31" t="e">
        <v>#DIV/0!</v>
      </c>
      <c r="BD12" s="31" t="e">
        <v>#DIV/0!</v>
      </c>
      <c r="BE12" s="31" t="e">
        <v>#DIV/0!</v>
      </c>
      <c r="BF12" s="31" t="e">
        <v>#DIV/0!</v>
      </c>
      <c r="BG12" s="31" t="e">
        <v>#DIV/0!</v>
      </c>
      <c r="BH12" s="31" t="e">
        <v>#DIV/0!</v>
      </c>
      <c r="BI12" s="31" t="e">
        <v>#DIV/0!</v>
      </c>
      <c r="BJ12" s="31" t="e">
        <v>#DIV/0!</v>
      </c>
      <c r="BK12" s="31" t="e">
        <v>#DIV/0!</v>
      </c>
      <c r="BL12" s="31" t="e">
        <v>#DIV/0!</v>
      </c>
      <c r="BM12" s="31" t="e">
        <v>#DIV/0!</v>
      </c>
      <c r="BN12" s="31" t="e">
        <v>#DIV/0!</v>
      </c>
      <c r="BO12" s="31" t="e">
        <v>#DIV/0!</v>
      </c>
      <c r="BP12" s="31" t="e">
        <v>#DIV/0!</v>
      </c>
      <c r="BQ12" s="31" t="e">
        <v>#DIV/0!</v>
      </c>
      <c r="BR12" s="31" t="e">
        <v>#DIV/0!</v>
      </c>
      <c r="BS12" s="31" t="e">
        <v>#DIV/0!</v>
      </c>
      <c r="BT12" s="31" t="e">
        <v>#DIV/0!</v>
      </c>
      <c r="BU12" s="31" t="e">
        <v>#DIV/0!</v>
      </c>
      <c r="BV12" s="31" t="e">
        <v>#DIV/0!</v>
      </c>
      <c r="BW12" s="31" t="e">
        <v>#DIV/0!</v>
      </c>
      <c r="BX12" s="31" t="e">
        <v>#DIV/0!</v>
      </c>
      <c r="BY12" s="31" t="e">
        <v>#DIV/0!</v>
      </c>
      <c r="BZ12" s="31" t="e">
        <v>#DIV/0!</v>
      </c>
      <c r="CA12" s="31" t="e">
        <v>#DIV/0!</v>
      </c>
      <c r="CB12" s="31" t="e">
        <v>#DIV/0!</v>
      </c>
      <c r="CC12" s="31" t="e">
        <v>#DIV/0!</v>
      </c>
      <c r="CD12" s="31" t="e">
        <v>#DIV/0!</v>
      </c>
      <c r="CE12" s="31" t="e">
        <v>#DIV/0!</v>
      </c>
      <c r="CF12" s="31" t="e">
        <v>#DIV/0!</v>
      </c>
      <c r="CG12" s="31" t="e">
        <v>#DIV/0!</v>
      </c>
      <c r="CH12" s="31" t="e">
        <v>#DIV/0!</v>
      </c>
      <c r="CI12" s="31" t="e">
        <v>#DIV/0!</v>
      </c>
      <c r="CJ12" s="31" t="e">
        <v>#DIV/0!</v>
      </c>
      <c r="CK12" s="31" t="e">
        <v>#DIV/0!</v>
      </c>
      <c r="CL12" s="31" t="e">
        <v>#DIV/0!</v>
      </c>
      <c r="CM12" s="31" t="e">
        <v>#DIV/0!</v>
      </c>
      <c r="CN12" s="31" t="e">
        <v>#DIV/0!</v>
      </c>
      <c r="CO12" s="31" t="e">
        <v>#DIV/0!</v>
      </c>
      <c r="CP12" s="31" t="e">
        <v>#DIV/0!</v>
      </c>
      <c r="CQ12" s="31" t="e">
        <v>#DIV/0!</v>
      </c>
      <c r="CR12" s="31"/>
      <c r="CS12" s="31"/>
      <c r="CT12" s="31"/>
      <c r="CU12" s="51" t="e">
        <v>#VALUE!</v>
      </c>
      <c r="CV12" s="31" t="e">
        <v>#DIV/0!</v>
      </c>
      <c r="CW12" s="31" t="e">
        <v>#DIV/0!</v>
      </c>
      <c r="CX12" s="31" t="e">
        <v>#DIV/0!</v>
      </c>
      <c r="CY12" s="31" t="e">
        <v>#DIV/0!</v>
      </c>
      <c r="CZ12" s="31" t="e">
        <v>#DIV/0!</v>
      </c>
      <c r="DA12" s="31" t="e">
        <v>#DIV/0!</v>
      </c>
      <c r="DB12" s="31" t="e">
        <v>#DIV/0!</v>
      </c>
      <c r="DC12" s="31" t="e">
        <v>#DIV/0!</v>
      </c>
      <c r="DD12" s="31" t="e">
        <v>#DIV/0!</v>
      </c>
      <c r="DE12" s="31" t="e">
        <v>#DIV/0!</v>
      </c>
      <c r="DF12" s="31" t="e">
        <v>#DIV/0!</v>
      </c>
      <c r="DG12" s="31" t="e">
        <v>#DIV/0!</v>
      </c>
      <c r="DH12" s="31" t="e">
        <v>#DIV/0!</v>
      </c>
      <c r="DI12" s="31" t="e">
        <v>#DIV/0!</v>
      </c>
      <c r="DJ12" s="31" t="e">
        <v>#DIV/0!</v>
      </c>
      <c r="DK12" s="31" t="e">
        <v>#DIV/0!</v>
      </c>
      <c r="DL12" s="31" t="e">
        <v>#DIV/0!</v>
      </c>
      <c r="DM12" s="31" t="e">
        <v>#DIV/0!</v>
      </c>
      <c r="DN12" s="31" t="e">
        <v>#DIV/0!</v>
      </c>
      <c r="DO12" s="31" t="e">
        <v>#DIV/0!</v>
      </c>
      <c r="DP12" s="31" t="e">
        <v>#DIV/0!</v>
      </c>
      <c r="DQ12" s="31" t="e">
        <v>#DIV/0!</v>
      </c>
      <c r="DR12" s="31" t="e">
        <v>#DIV/0!</v>
      </c>
      <c r="DS12" s="31" t="e">
        <v>#DIV/0!</v>
      </c>
      <c r="DT12" s="31" t="e">
        <v>#DIV/0!</v>
      </c>
      <c r="DU12" s="31" t="e">
        <v>#DIV/0!</v>
      </c>
      <c r="DV12" s="31" t="e">
        <v>#DIV/0!</v>
      </c>
      <c r="DW12" s="31" t="e">
        <v>#DIV/0!</v>
      </c>
      <c r="DX12" s="31" t="e">
        <v>#DIV/0!</v>
      </c>
      <c r="DY12" s="31" t="e">
        <v>#DIV/0!</v>
      </c>
      <c r="DZ12" s="31" t="e">
        <v>#DIV/0!</v>
      </c>
      <c r="EA12" s="31" t="e">
        <v>#DIV/0!</v>
      </c>
      <c r="EB12" s="31" t="e">
        <v>#DIV/0!</v>
      </c>
      <c r="EC12" s="31" t="e">
        <v>#DIV/0!</v>
      </c>
      <c r="ED12" s="31" t="e">
        <v>#DIV/0!</v>
      </c>
      <c r="EE12" s="31" t="e">
        <v>#DIV/0!</v>
      </c>
      <c r="EF12" s="31" t="e">
        <v>#DIV/0!</v>
      </c>
      <c r="EG12" s="31" t="e">
        <v>#DIV/0!</v>
      </c>
      <c r="EH12" s="31" t="e">
        <v>#DIV/0!</v>
      </c>
      <c r="EI12" s="31" t="e">
        <v>#DIV/0!</v>
      </c>
      <c r="EJ12" s="31" t="e">
        <v>#DIV/0!</v>
      </c>
      <c r="EK12" s="31" t="e">
        <v>#DIV/0!</v>
      </c>
      <c r="EL12" s="31" t="e">
        <v>#DIV/0!</v>
      </c>
      <c r="EM12" s="31" t="e">
        <v>#DIV/0!</v>
      </c>
      <c r="EN12" s="31" t="e">
        <v>#DIV/0!</v>
      </c>
      <c r="EO12" s="31" t="e">
        <v>#VALUE!</v>
      </c>
      <c r="EP12" s="31" t="e">
        <v>#DIV/0!</v>
      </c>
      <c r="EQ12" s="31" t="e">
        <v>#DIV/0!</v>
      </c>
      <c r="ER12" s="31" t="e">
        <v>#DIV/0!</v>
      </c>
      <c r="ES12" s="31" t="e">
        <v>#DIV/0!</v>
      </c>
      <c r="ET12" s="31" t="e">
        <v>#DIV/0!</v>
      </c>
      <c r="EU12" s="31" t="e">
        <v>#DIV/0!</v>
      </c>
      <c r="EV12" s="31" t="e">
        <v>#DIV/0!</v>
      </c>
      <c r="EW12" s="31" t="e">
        <v>#DIV/0!</v>
      </c>
      <c r="EX12" s="31" t="e">
        <v>#DIV/0!</v>
      </c>
      <c r="EY12" s="31" t="e">
        <v>#DIV/0!</v>
      </c>
      <c r="EZ12" s="31" t="e">
        <v>#DIV/0!</v>
      </c>
      <c r="FA12" s="31" t="e">
        <v>#DIV/0!</v>
      </c>
      <c r="FB12" s="31" t="e">
        <v>#DIV/0!</v>
      </c>
      <c r="FC12" s="31" t="e">
        <v>#DIV/0!</v>
      </c>
      <c r="FD12" s="31" t="e">
        <v>#DIV/0!</v>
      </c>
      <c r="FE12" s="31" t="e">
        <v>#DIV/0!</v>
      </c>
      <c r="FF12" s="31" t="e">
        <v>#DIV/0!</v>
      </c>
      <c r="FG12" s="31" t="e">
        <v>#DIV/0!</v>
      </c>
      <c r="FH12" s="31" t="e">
        <v>#DIV/0!</v>
      </c>
      <c r="FI12" s="31" t="e">
        <v>#DIV/0!</v>
      </c>
      <c r="FJ12" s="31" t="e">
        <v>#DIV/0!</v>
      </c>
      <c r="FK12" s="31" t="e">
        <v>#DIV/0!</v>
      </c>
      <c r="FL12" s="31" t="e">
        <v>#DIV/0!</v>
      </c>
      <c r="FM12" s="31" t="e">
        <v>#DIV/0!</v>
      </c>
      <c r="FN12" s="31" t="e">
        <v>#DIV/0!</v>
      </c>
      <c r="FO12" s="31" t="e">
        <v>#DIV/0!</v>
      </c>
      <c r="FP12" s="31" t="e">
        <v>#DIV/0!</v>
      </c>
      <c r="FQ12" s="31" t="e">
        <v>#DIV/0!</v>
      </c>
      <c r="FR12" s="31" t="e">
        <v>#DIV/0!</v>
      </c>
      <c r="FS12" s="31" t="e">
        <v>#DIV/0!</v>
      </c>
      <c r="FT12" s="31" t="e">
        <v>#DIV/0!</v>
      </c>
      <c r="FU12" s="31" t="e">
        <v>#DIV/0!</v>
      </c>
      <c r="FV12" s="31" t="e">
        <v>#DIV/0!</v>
      </c>
      <c r="FW12" s="31" t="e">
        <v>#DIV/0!</v>
      </c>
      <c r="FX12" s="31" t="e">
        <v>#DIV/0!</v>
      </c>
      <c r="FY12" s="31" t="e">
        <v>#DIV/0!</v>
      </c>
      <c r="FZ12" s="31" t="e">
        <v>#DIV/0!</v>
      </c>
      <c r="GA12" s="31" t="e">
        <v>#DIV/0!</v>
      </c>
      <c r="GB12" s="31" t="e">
        <v>#DIV/0!</v>
      </c>
      <c r="GC12" s="31" t="e">
        <v>#DIV/0!</v>
      </c>
      <c r="GD12" s="31" t="e">
        <v>#DIV/0!</v>
      </c>
      <c r="GE12" s="31" t="e">
        <v>#DIV/0!</v>
      </c>
      <c r="GF12" s="31" t="e">
        <v>#DIV/0!</v>
      </c>
      <c r="GG12" s="31" t="e">
        <v>#DIV/0!</v>
      </c>
      <c r="GH12" s="31" t="e">
        <v>#DIV/0!</v>
      </c>
      <c r="GI12" s="31"/>
      <c r="GJ12" s="31"/>
      <c r="GK12" s="31">
        <v>60</v>
      </c>
      <c r="GL12" s="51" t="e">
        <v>#VALUE!</v>
      </c>
      <c r="GM12" s="31" t="e">
        <v>#DIV/0!</v>
      </c>
      <c r="GN12" s="31" t="e">
        <v>#DIV/0!</v>
      </c>
      <c r="GO12" s="31" t="e">
        <v>#DIV/0!</v>
      </c>
      <c r="GP12" s="31" t="e">
        <v>#DIV/0!</v>
      </c>
      <c r="GQ12" s="31" t="e">
        <v>#DIV/0!</v>
      </c>
      <c r="GR12" s="31" t="e">
        <v>#DIV/0!</v>
      </c>
      <c r="GS12" s="31" t="e">
        <v>#DIV/0!</v>
      </c>
      <c r="GT12" s="31" t="e">
        <v>#DIV/0!</v>
      </c>
      <c r="GU12" s="31" t="e">
        <v>#DIV/0!</v>
      </c>
      <c r="GV12" s="31" t="e">
        <v>#DIV/0!</v>
      </c>
      <c r="GW12" s="31" t="e">
        <v>#DIV/0!</v>
      </c>
      <c r="GX12" s="31" t="e">
        <v>#DIV/0!</v>
      </c>
      <c r="GY12" s="31" t="e">
        <v>#DIV/0!</v>
      </c>
      <c r="GZ12" s="31" t="e">
        <v>#DIV/0!</v>
      </c>
      <c r="HA12" s="31" t="e">
        <v>#DIV/0!</v>
      </c>
      <c r="HB12" s="31" t="e">
        <v>#DIV/0!</v>
      </c>
      <c r="HC12" s="31" t="e">
        <v>#DIV/0!</v>
      </c>
      <c r="HD12" s="31" t="e">
        <v>#DIV/0!</v>
      </c>
      <c r="HE12" s="31" t="e">
        <v>#DIV/0!</v>
      </c>
      <c r="HF12" s="31" t="e">
        <v>#DIV/0!</v>
      </c>
      <c r="HG12" s="31" t="e">
        <v>#DIV/0!</v>
      </c>
      <c r="HH12" s="31" t="e">
        <v>#DIV/0!</v>
      </c>
      <c r="HI12" s="31" t="e">
        <v>#DIV/0!</v>
      </c>
      <c r="HJ12" s="31" t="e">
        <v>#DIV/0!</v>
      </c>
      <c r="HK12" s="31" t="e">
        <v>#DIV/0!</v>
      </c>
      <c r="HL12" s="31" t="e">
        <v>#DIV/0!</v>
      </c>
      <c r="HM12" s="31" t="e">
        <v>#DIV/0!</v>
      </c>
      <c r="HN12" s="31" t="e">
        <v>#DIV/0!</v>
      </c>
      <c r="HO12" s="31" t="e">
        <v>#DIV/0!</v>
      </c>
      <c r="HP12" s="31" t="e">
        <v>#DIV/0!</v>
      </c>
      <c r="HQ12" s="31" t="e">
        <v>#DIV/0!</v>
      </c>
      <c r="HR12" s="31" t="e">
        <v>#DIV/0!</v>
      </c>
      <c r="HS12" s="31" t="e">
        <v>#DIV/0!</v>
      </c>
      <c r="HT12" s="31" t="e">
        <v>#DIV/0!</v>
      </c>
      <c r="HU12" s="31" t="e">
        <v>#DIV/0!</v>
      </c>
      <c r="HV12" s="31" t="e">
        <v>#DIV/0!</v>
      </c>
      <c r="HW12" s="31" t="e">
        <v>#DIV/0!</v>
      </c>
      <c r="HX12" s="31" t="e">
        <v>#DIV/0!</v>
      </c>
      <c r="HY12" s="31" t="e">
        <v>#DIV/0!</v>
      </c>
      <c r="HZ12" s="31" t="e">
        <v>#DIV/0!</v>
      </c>
      <c r="IA12" s="31" t="e">
        <v>#DIV/0!</v>
      </c>
      <c r="IB12" s="31" t="e">
        <v>#DIV/0!</v>
      </c>
      <c r="IC12" s="31" t="e">
        <v>#DIV/0!</v>
      </c>
      <c r="ID12" s="31" t="e">
        <v>#DIV/0!</v>
      </c>
      <c r="IE12" s="31" t="e">
        <v>#DIV/0!</v>
      </c>
      <c r="IF12" s="31" t="e">
        <v>#VALUE!</v>
      </c>
      <c r="IG12" s="31" t="e">
        <v>#DIV/0!</v>
      </c>
      <c r="IH12" s="31" t="e">
        <v>#DIV/0!</v>
      </c>
      <c r="II12" s="31" t="e">
        <v>#DIV/0!</v>
      </c>
      <c r="IJ12" s="31" t="e">
        <v>#DIV/0!</v>
      </c>
      <c r="IK12" s="31" t="e">
        <v>#DIV/0!</v>
      </c>
      <c r="IL12" s="31" t="e">
        <v>#DIV/0!</v>
      </c>
      <c r="IM12" s="31" t="e">
        <v>#DIV/0!</v>
      </c>
      <c r="IN12" s="31" t="e">
        <v>#DIV/0!</v>
      </c>
      <c r="IO12" s="31" t="e">
        <v>#DIV/0!</v>
      </c>
      <c r="IP12" s="31" t="e">
        <v>#DIV/0!</v>
      </c>
      <c r="IQ12" s="31" t="e">
        <v>#DIV/0!</v>
      </c>
      <c r="IR12" s="31" t="e">
        <v>#DIV/0!</v>
      </c>
      <c r="IS12" s="31" t="e">
        <v>#DIV/0!</v>
      </c>
      <c r="IT12" s="31" t="e">
        <v>#DIV/0!</v>
      </c>
      <c r="IU12" s="31" t="e">
        <v>#DIV/0!</v>
      </c>
      <c r="IV12" s="31" t="e">
        <v>#DIV/0!</v>
      </c>
      <c r="IW12" s="31" t="e">
        <v>#DIV/0!</v>
      </c>
      <c r="IX12" s="31" t="e">
        <v>#DIV/0!</v>
      </c>
      <c r="IY12" s="31" t="e">
        <v>#DIV/0!</v>
      </c>
      <c r="IZ12" s="31" t="e">
        <v>#DIV/0!</v>
      </c>
      <c r="JA12" s="31" t="e">
        <v>#DIV/0!</v>
      </c>
      <c r="JB12" s="31" t="e">
        <v>#DIV/0!</v>
      </c>
      <c r="JC12" s="31" t="e">
        <v>#DIV/0!</v>
      </c>
      <c r="JD12" s="31" t="e">
        <v>#DIV/0!</v>
      </c>
      <c r="JE12" s="31" t="e">
        <v>#DIV/0!</v>
      </c>
      <c r="JF12" s="31" t="e">
        <v>#DIV/0!</v>
      </c>
      <c r="JG12" s="31" t="e">
        <v>#DIV/0!</v>
      </c>
      <c r="JH12" s="31" t="e">
        <v>#DIV/0!</v>
      </c>
      <c r="JI12" s="31" t="e">
        <v>#DIV/0!</v>
      </c>
      <c r="JJ12" s="31" t="e">
        <v>#DIV/0!</v>
      </c>
      <c r="JK12" s="31" t="e">
        <v>#DIV/0!</v>
      </c>
      <c r="JL12" s="31" t="e">
        <v>#DIV/0!</v>
      </c>
      <c r="JM12" s="31" t="e">
        <v>#DIV/0!</v>
      </c>
      <c r="JN12" s="31" t="e">
        <v>#DIV/0!</v>
      </c>
      <c r="JO12" s="31" t="e">
        <v>#DIV/0!</v>
      </c>
      <c r="JP12" s="31" t="e">
        <v>#DIV/0!</v>
      </c>
      <c r="JQ12" s="31" t="e">
        <v>#DIV/0!</v>
      </c>
      <c r="JR12" s="31" t="e">
        <v>#DIV/0!</v>
      </c>
      <c r="JS12" s="31" t="e">
        <v>#DIV/0!</v>
      </c>
      <c r="JT12" s="31" t="e">
        <v>#DIV/0!</v>
      </c>
      <c r="JU12" s="31" t="e">
        <v>#DIV/0!</v>
      </c>
      <c r="JV12" s="31" t="e">
        <v>#DIV/0!</v>
      </c>
      <c r="JW12" s="31" t="e">
        <v>#DIV/0!</v>
      </c>
      <c r="JX12" s="31" t="e">
        <v>#DIV/0!</v>
      </c>
      <c r="JY12" s="31" t="e">
        <v>#DIV/0!</v>
      </c>
      <c r="JZ12" s="31"/>
      <c r="KA12" s="31"/>
    </row>
    <row r="13" spans="1:287" x14ac:dyDescent="0.25">
      <c r="A13" s="30" t="s">
        <v>578</v>
      </c>
      <c r="B13" s="30" t="s">
        <v>200</v>
      </c>
      <c r="C13" s="31"/>
      <c r="D13" s="51" t="e">
        <v>#VALUE!</v>
      </c>
      <c r="E13" s="31" t="e">
        <v>#DIV/0!</v>
      </c>
      <c r="F13" s="31" t="e">
        <v>#DIV/0!</v>
      </c>
      <c r="G13" s="31" t="e">
        <v>#DIV/0!</v>
      </c>
      <c r="H13" s="31" t="e">
        <v>#DIV/0!</v>
      </c>
      <c r="I13" s="31" t="e">
        <v>#DIV/0!</v>
      </c>
      <c r="J13" s="31" t="e">
        <v>#DIV/0!</v>
      </c>
      <c r="K13" s="31" t="e">
        <v>#DIV/0!</v>
      </c>
      <c r="L13" s="31" t="e">
        <v>#DIV/0!</v>
      </c>
      <c r="M13" s="31" t="e">
        <v>#DIV/0!</v>
      </c>
      <c r="N13" s="31" t="e">
        <v>#DIV/0!</v>
      </c>
      <c r="O13" s="31" t="e">
        <v>#DIV/0!</v>
      </c>
      <c r="P13" s="31" t="e">
        <v>#DIV/0!</v>
      </c>
      <c r="Q13" s="31" t="e">
        <v>#DIV/0!</v>
      </c>
      <c r="R13" s="31" t="e">
        <v>#DIV/0!</v>
      </c>
      <c r="S13" s="31" t="e">
        <v>#DIV/0!</v>
      </c>
      <c r="T13" s="31" t="e">
        <v>#DIV/0!</v>
      </c>
      <c r="U13" s="31" t="e">
        <v>#DIV/0!</v>
      </c>
      <c r="V13" s="31" t="e">
        <v>#DIV/0!</v>
      </c>
      <c r="W13" s="31" t="e">
        <v>#DIV/0!</v>
      </c>
      <c r="X13" s="31" t="e">
        <v>#DIV/0!</v>
      </c>
      <c r="Y13" s="31" t="e">
        <v>#DIV/0!</v>
      </c>
      <c r="Z13" s="31" t="e">
        <v>#DIV/0!</v>
      </c>
      <c r="AA13" s="31" t="e">
        <v>#DIV/0!</v>
      </c>
      <c r="AB13" s="31" t="e">
        <v>#DIV/0!</v>
      </c>
      <c r="AC13" s="31" t="e">
        <v>#DIV/0!</v>
      </c>
      <c r="AD13" s="31" t="e">
        <v>#DIV/0!</v>
      </c>
      <c r="AE13" s="31" t="e">
        <v>#DIV/0!</v>
      </c>
      <c r="AF13" s="31" t="e">
        <v>#DIV/0!</v>
      </c>
      <c r="AG13" s="31" t="e">
        <v>#DIV/0!</v>
      </c>
      <c r="AH13" s="31" t="e">
        <v>#DIV/0!</v>
      </c>
      <c r="AI13" s="31" t="e">
        <v>#DIV/0!</v>
      </c>
      <c r="AJ13" s="31" t="e">
        <v>#DIV/0!</v>
      </c>
      <c r="AK13" s="31" t="e">
        <v>#DIV/0!</v>
      </c>
      <c r="AL13" s="31" t="e">
        <v>#DIV/0!</v>
      </c>
      <c r="AM13" s="31" t="e">
        <v>#DIV/0!</v>
      </c>
      <c r="AN13" s="31" t="e">
        <v>#DIV/0!</v>
      </c>
      <c r="AO13" s="31" t="e">
        <v>#DIV/0!</v>
      </c>
      <c r="AP13" s="31" t="e">
        <v>#DIV/0!</v>
      </c>
      <c r="AQ13" s="31" t="e">
        <v>#DIV/0!</v>
      </c>
      <c r="AR13" s="31" t="e">
        <v>#DIV/0!</v>
      </c>
      <c r="AS13" s="31" t="e">
        <v>#DIV/0!</v>
      </c>
      <c r="AT13" s="31" t="e">
        <v>#DIV/0!</v>
      </c>
      <c r="AU13" s="31" t="e">
        <v>#DIV/0!</v>
      </c>
      <c r="AV13" s="31" t="e">
        <v>#DIV/0!</v>
      </c>
      <c r="AW13" s="31" t="e">
        <v>#DIV/0!</v>
      </c>
      <c r="AX13" s="31" t="e">
        <v>#VALUE!</v>
      </c>
      <c r="AY13" s="31" t="e">
        <v>#DIV/0!</v>
      </c>
      <c r="AZ13" s="31" t="e">
        <v>#DIV/0!</v>
      </c>
      <c r="BA13" s="31" t="e">
        <v>#DIV/0!</v>
      </c>
      <c r="BB13" s="31" t="e">
        <v>#DIV/0!</v>
      </c>
      <c r="BC13" s="31" t="e">
        <v>#DIV/0!</v>
      </c>
      <c r="BD13" s="31" t="e">
        <v>#DIV/0!</v>
      </c>
      <c r="BE13" s="31" t="e">
        <v>#DIV/0!</v>
      </c>
      <c r="BF13" s="31" t="e">
        <v>#DIV/0!</v>
      </c>
      <c r="BG13" s="31" t="e">
        <v>#DIV/0!</v>
      </c>
      <c r="BH13" s="31" t="e">
        <v>#DIV/0!</v>
      </c>
      <c r="BI13" s="31" t="e">
        <v>#DIV/0!</v>
      </c>
      <c r="BJ13" s="31" t="e">
        <v>#DIV/0!</v>
      </c>
      <c r="BK13" s="31" t="e">
        <v>#DIV/0!</v>
      </c>
      <c r="BL13" s="31" t="e">
        <v>#DIV/0!</v>
      </c>
      <c r="BM13" s="31" t="e">
        <v>#DIV/0!</v>
      </c>
      <c r="BN13" s="31" t="e">
        <v>#DIV/0!</v>
      </c>
      <c r="BO13" s="31" t="e">
        <v>#DIV/0!</v>
      </c>
      <c r="BP13" s="31" t="e">
        <v>#DIV/0!</v>
      </c>
      <c r="BQ13" s="31" t="e">
        <v>#DIV/0!</v>
      </c>
      <c r="BR13" s="31" t="e">
        <v>#DIV/0!</v>
      </c>
      <c r="BS13" s="31" t="e">
        <v>#DIV/0!</v>
      </c>
      <c r="BT13" s="31" t="e">
        <v>#DIV/0!</v>
      </c>
      <c r="BU13" s="31" t="e">
        <v>#DIV/0!</v>
      </c>
      <c r="BV13" s="31" t="e">
        <v>#DIV/0!</v>
      </c>
      <c r="BW13" s="31" t="e">
        <v>#DIV/0!</v>
      </c>
      <c r="BX13" s="31" t="e">
        <v>#DIV/0!</v>
      </c>
      <c r="BY13" s="31" t="e">
        <v>#DIV/0!</v>
      </c>
      <c r="BZ13" s="31" t="e">
        <v>#DIV/0!</v>
      </c>
      <c r="CA13" s="31" t="e">
        <v>#DIV/0!</v>
      </c>
      <c r="CB13" s="31" t="e">
        <v>#DIV/0!</v>
      </c>
      <c r="CC13" s="31" t="e">
        <v>#DIV/0!</v>
      </c>
      <c r="CD13" s="31" t="e">
        <v>#DIV/0!</v>
      </c>
      <c r="CE13" s="31" t="e">
        <v>#DIV/0!</v>
      </c>
      <c r="CF13" s="31" t="e">
        <v>#DIV/0!</v>
      </c>
      <c r="CG13" s="31" t="e">
        <v>#DIV/0!</v>
      </c>
      <c r="CH13" s="31" t="e">
        <v>#DIV/0!</v>
      </c>
      <c r="CI13" s="31" t="e">
        <v>#DIV/0!</v>
      </c>
      <c r="CJ13" s="31" t="e">
        <v>#DIV/0!</v>
      </c>
      <c r="CK13" s="31" t="e">
        <v>#DIV/0!</v>
      </c>
      <c r="CL13" s="31" t="e">
        <v>#DIV/0!</v>
      </c>
      <c r="CM13" s="31" t="e">
        <v>#DIV/0!</v>
      </c>
      <c r="CN13" s="31" t="e">
        <v>#DIV/0!</v>
      </c>
      <c r="CO13" s="31" t="e">
        <v>#DIV/0!</v>
      </c>
      <c r="CP13" s="31" t="e">
        <v>#DIV/0!</v>
      </c>
      <c r="CQ13" s="31" t="e">
        <v>#DIV/0!</v>
      </c>
      <c r="CR13" s="31"/>
      <c r="CS13" s="31"/>
      <c r="CT13" s="31">
        <v>2</v>
      </c>
      <c r="CU13" s="51" t="e">
        <v>#VALUE!</v>
      </c>
      <c r="CV13" s="31" t="e">
        <v>#DIV/0!</v>
      </c>
      <c r="CW13" s="31" t="e">
        <v>#DIV/0!</v>
      </c>
      <c r="CX13" s="31" t="e">
        <v>#DIV/0!</v>
      </c>
      <c r="CY13" s="31" t="e">
        <v>#DIV/0!</v>
      </c>
      <c r="CZ13" s="31" t="e">
        <v>#DIV/0!</v>
      </c>
      <c r="DA13" s="31" t="e">
        <v>#DIV/0!</v>
      </c>
      <c r="DB13" s="31" t="e">
        <v>#DIV/0!</v>
      </c>
      <c r="DC13" s="31" t="e">
        <v>#DIV/0!</v>
      </c>
      <c r="DD13" s="31" t="e">
        <v>#DIV/0!</v>
      </c>
      <c r="DE13" s="31" t="e">
        <v>#DIV/0!</v>
      </c>
      <c r="DF13" s="31" t="e">
        <v>#DIV/0!</v>
      </c>
      <c r="DG13" s="31" t="e">
        <v>#DIV/0!</v>
      </c>
      <c r="DH13" s="31" t="e">
        <v>#DIV/0!</v>
      </c>
      <c r="DI13" s="31" t="e">
        <v>#DIV/0!</v>
      </c>
      <c r="DJ13" s="31" t="e">
        <v>#DIV/0!</v>
      </c>
      <c r="DK13" s="31" t="e">
        <v>#DIV/0!</v>
      </c>
      <c r="DL13" s="31" t="e">
        <v>#DIV/0!</v>
      </c>
      <c r="DM13" s="31" t="e">
        <v>#DIV/0!</v>
      </c>
      <c r="DN13" s="31" t="e">
        <v>#DIV/0!</v>
      </c>
      <c r="DO13" s="31" t="e">
        <v>#DIV/0!</v>
      </c>
      <c r="DP13" s="31" t="e">
        <v>#DIV/0!</v>
      </c>
      <c r="DQ13" s="31" t="e">
        <v>#DIV/0!</v>
      </c>
      <c r="DR13" s="31" t="e">
        <v>#DIV/0!</v>
      </c>
      <c r="DS13" s="31" t="e">
        <v>#DIV/0!</v>
      </c>
      <c r="DT13" s="31" t="e">
        <v>#DIV/0!</v>
      </c>
      <c r="DU13" s="31" t="e">
        <v>#DIV/0!</v>
      </c>
      <c r="DV13" s="31" t="e">
        <v>#DIV/0!</v>
      </c>
      <c r="DW13" s="31" t="e">
        <v>#DIV/0!</v>
      </c>
      <c r="DX13" s="31" t="e">
        <v>#DIV/0!</v>
      </c>
      <c r="DY13" s="31" t="e">
        <v>#DIV/0!</v>
      </c>
      <c r="DZ13" s="31" t="e">
        <v>#DIV/0!</v>
      </c>
      <c r="EA13" s="31" t="e">
        <v>#DIV/0!</v>
      </c>
      <c r="EB13" s="31" t="e">
        <v>#DIV/0!</v>
      </c>
      <c r="EC13" s="31" t="e">
        <v>#DIV/0!</v>
      </c>
      <c r="ED13" s="31" t="e">
        <v>#DIV/0!</v>
      </c>
      <c r="EE13" s="31" t="e">
        <v>#DIV/0!</v>
      </c>
      <c r="EF13" s="31" t="e">
        <v>#DIV/0!</v>
      </c>
      <c r="EG13" s="31" t="e">
        <v>#DIV/0!</v>
      </c>
      <c r="EH13" s="31" t="e">
        <v>#DIV/0!</v>
      </c>
      <c r="EI13" s="31" t="e">
        <v>#DIV/0!</v>
      </c>
      <c r="EJ13" s="31" t="e">
        <v>#DIV/0!</v>
      </c>
      <c r="EK13" s="31" t="e">
        <v>#DIV/0!</v>
      </c>
      <c r="EL13" s="31" t="e">
        <v>#DIV/0!</v>
      </c>
      <c r="EM13" s="31" t="e">
        <v>#DIV/0!</v>
      </c>
      <c r="EN13" s="31" t="e">
        <v>#DIV/0!</v>
      </c>
      <c r="EO13" s="31" t="e">
        <v>#VALUE!</v>
      </c>
      <c r="EP13" s="31" t="e">
        <v>#DIV/0!</v>
      </c>
      <c r="EQ13" s="31" t="e">
        <v>#DIV/0!</v>
      </c>
      <c r="ER13" s="31" t="e">
        <v>#DIV/0!</v>
      </c>
      <c r="ES13" s="31" t="e">
        <v>#DIV/0!</v>
      </c>
      <c r="ET13" s="31" t="e">
        <v>#DIV/0!</v>
      </c>
      <c r="EU13" s="31" t="e">
        <v>#DIV/0!</v>
      </c>
      <c r="EV13" s="31" t="e">
        <v>#DIV/0!</v>
      </c>
      <c r="EW13" s="31" t="e">
        <v>#DIV/0!</v>
      </c>
      <c r="EX13" s="31" t="e">
        <v>#DIV/0!</v>
      </c>
      <c r="EY13" s="31" t="e">
        <v>#DIV/0!</v>
      </c>
      <c r="EZ13" s="31" t="e">
        <v>#DIV/0!</v>
      </c>
      <c r="FA13" s="31" t="e">
        <v>#DIV/0!</v>
      </c>
      <c r="FB13" s="31" t="e">
        <v>#DIV/0!</v>
      </c>
      <c r="FC13" s="31" t="e">
        <v>#DIV/0!</v>
      </c>
      <c r="FD13" s="31" t="e">
        <v>#DIV/0!</v>
      </c>
      <c r="FE13" s="31" t="e">
        <v>#DIV/0!</v>
      </c>
      <c r="FF13" s="31" t="e">
        <v>#DIV/0!</v>
      </c>
      <c r="FG13" s="31" t="e">
        <v>#DIV/0!</v>
      </c>
      <c r="FH13" s="31" t="e">
        <v>#DIV/0!</v>
      </c>
      <c r="FI13" s="31" t="e">
        <v>#DIV/0!</v>
      </c>
      <c r="FJ13" s="31" t="e">
        <v>#DIV/0!</v>
      </c>
      <c r="FK13" s="31" t="e">
        <v>#DIV/0!</v>
      </c>
      <c r="FL13" s="31" t="e">
        <v>#DIV/0!</v>
      </c>
      <c r="FM13" s="31" t="e">
        <v>#DIV/0!</v>
      </c>
      <c r="FN13" s="31" t="e">
        <v>#DIV/0!</v>
      </c>
      <c r="FO13" s="31" t="e">
        <v>#DIV/0!</v>
      </c>
      <c r="FP13" s="31" t="e">
        <v>#DIV/0!</v>
      </c>
      <c r="FQ13" s="31" t="e">
        <v>#DIV/0!</v>
      </c>
      <c r="FR13" s="31" t="e">
        <v>#DIV/0!</v>
      </c>
      <c r="FS13" s="31" t="e">
        <v>#DIV/0!</v>
      </c>
      <c r="FT13" s="31" t="e">
        <v>#DIV/0!</v>
      </c>
      <c r="FU13" s="31" t="e">
        <v>#DIV/0!</v>
      </c>
      <c r="FV13" s="31" t="e">
        <v>#DIV/0!</v>
      </c>
      <c r="FW13" s="31" t="e">
        <v>#DIV/0!</v>
      </c>
      <c r="FX13" s="31" t="e">
        <v>#DIV/0!</v>
      </c>
      <c r="FY13" s="31" t="e">
        <v>#DIV/0!</v>
      </c>
      <c r="FZ13" s="31" t="e">
        <v>#DIV/0!</v>
      </c>
      <c r="GA13" s="31" t="e">
        <v>#DIV/0!</v>
      </c>
      <c r="GB13" s="31" t="e">
        <v>#DIV/0!</v>
      </c>
      <c r="GC13" s="31" t="e">
        <v>#DIV/0!</v>
      </c>
      <c r="GD13" s="31" t="e">
        <v>#DIV/0!</v>
      </c>
      <c r="GE13" s="31" t="e">
        <v>#DIV/0!</v>
      </c>
      <c r="GF13" s="31" t="e">
        <v>#DIV/0!</v>
      </c>
      <c r="GG13" s="31" t="e">
        <v>#DIV/0!</v>
      </c>
      <c r="GH13" s="31" t="e">
        <v>#DIV/0!</v>
      </c>
      <c r="GI13" s="31"/>
      <c r="GJ13" s="31"/>
      <c r="GK13" s="31">
        <v>2</v>
      </c>
      <c r="GL13" s="51" t="e">
        <v>#VALUE!</v>
      </c>
      <c r="GM13" s="31" t="e">
        <v>#DIV/0!</v>
      </c>
      <c r="GN13" s="31" t="e">
        <v>#DIV/0!</v>
      </c>
      <c r="GO13" s="31" t="e">
        <v>#DIV/0!</v>
      </c>
      <c r="GP13" s="31" t="e">
        <v>#DIV/0!</v>
      </c>
      <c r="GQ13" s="31" t="e">
        <v>#DIV/0!</v>
      </c>
      <c r="GR13" s="31" t="e">
        <v>#DIV/0!</v>
      </c>
      <c r="GS13" s="31" t="e">
        <v>#DIV/0!</v>
      </c>
      <c r="GT13" s="31" t="e">
        <v>#DIV/0!</v>
      </c>
      <c r="GU13" s="31" t="e">
        <v>#DIV/0!</v>
      </c>
      <c r="GV13" s="31" t="e">
        <v>#DIV/0!</v>
      </c>
      <c r="GW13" s="31" t="e">
        <v>#DIV/0!</v>
      </c>
      <c r="GX13" s="31" t="e">
        <v>#DIV/0!</v>
      </c>
      <c r="GY13" s="31" t="e">
        <v>#DIV/0!</v>
      </c>
      <c r="GZ13" s="31" t="e">
        <v>#DIV/0!</v>
      </c>
      <c r="HA13" s="31" t="e">
        <v>#DIV/0!</v>
      </c>
      <c r="HB13" s="31" t="e">
        <v>#DIV/0!</v>
      </c>
      <c r="HC13" s="31" t="e">
        <v>#DIV/0!</v>
      </c>
      <c r="HD13" s="31" t="e">
        <v>#DIV/0!</v>
      </c>
      <c r="HE13" s="31" t="e">
        <v>#DIV/0!</v>
      </c>
      <c r="HF13" s="31" t="e">
        <v>#DIV/0!</v>
      </c>
      <c r="HG13" s="31" t="e">
        <v>#DIV/0!</v>
      </c>
      <c r="HH13" s="31" t="e">
        <v>#DIV/0!</v>
      </c>
      <c r="HI13" s="31" t="e">
        <v>#DIV/0!</v>
      </c>
      <c r="HJ13" s="31" t="e">
        <v>#DIV/0!</v>
      </c>
      <c r="HK13" s="31" t="e">
        <v>#DIV/0!</v>
      </c>
      <c r="HL13" s="31" t="e">
        <v>#DIV/0!</v>
      </c>
      <c r="HM13" s="31" t="e">
        <v>#DIV/0!</v>
      </c>
      <c r="HN13" s="31" t="e">
        <v>#DIV/0!</v>
      </c>
      <c r="HO13" s="31" t="e">
        <v>#DIV/0!</v>
      </c>
      <c r="HP13" s="31" t="e">
        <v>#DIV/0!</v>
      </c>
      <c r="HQ13" s="31" t="e">
        <v>#DIV/0!</v>
      </c>
      <c r="HR13" s="31" t="e">
        <v>#DIV/0!</v>
      </c>
      <c r="HS13" s="31" t="e">
        <v>#DIV/0!</v>
      </c>
      <c r="HT13" s="31" t="e">
        <v>#DIV/0!</v>
      </c>
      <c r="HU13" s="31" t="e">
        <v>#DIV/0!</v>
      </c>
      <c r="HV13" s="31" t="e">
        <v>#DIV/0!</v>
      </c>
      <c r="HW13" s="31" t="e">
        <v>#DIV/0!</v>
      </c>
      <c r="HX13" s="31" t="e">
        <v>#DIV/0!</v>
      </c>
      <c r="HY13" s="31" t="e">
        <v>#DIV/0!</v>
      </c>
      <c r="HZ13" s="31" t="e">
        <v>#DIV/0!</v>
      </c>
      <c r="IA13" s="31" t="e">
        <v>#DIV/0!</v>
      </c>
      <c r="IB13" s="31" t="e">
        <v>#DIV/0!</v>
      </c>
      <c r="IC13" s="31" t="e">
        <v>#DIV/0!</v>
      </c>
      <c r="ID13" s="31" t="e">
        <v>#DIV/0!</v>
      </c>
      <c r="IE13" s="31" t="e">
        <v>#DIV/0!</v>
      </c>
      <c r="IF13" s="31" t="e">
        <v>#VALUE!</v>
      </c>
      <c r="IG13" s="31" t="e">
        <v>#DIV/0!</v>
      </c>
      <c r="IH13" s="31" t="e">
        <v>#DIV/0!</v>
      </c>
      <c r="II13" s="31" t="e">
        <v>#DIV/0!</v>
      </c>
      <c r="IJ13" s="31" t="e">
        <v>#DIV/0!</v>
      </c>
      <c r="IK13" s="31" t="e">
        <v>#DIV/0!</v>
      </c>
      <c r="IL13" s="31" t="e">
        <v>#DIV/0!</v>
      </c>
      <c r="IM13" s="31" t="e">
        <v>#DIV/0!</v>
      </c>
      <c r="IN13" s="31" t="e">
        <v>#DIV/0!</v>
      </c>
      <c r="IO13" s="31" t="e">
        <v>#DIV/0!</v>
      </c>
      <c r="IP13" s="31" t="e">
        <v>#DIV/0!</v>
      </c>
      <c r="IQ13" s="31" t="e">
        <v>#DIV/0!</v>
      </c>
      <c r="IR13" s="31" t="e">
        <v>#DIV/0!</v>
      </c>
      <c r="IS13" s="31" t="e">
        <v>#DIV/0!</v>
      </c>
      <c r="IT13" s="31" t="e">
        <v>#DIV/0!</v>
      </c>
      <c r="IU13" s="31" t="e">
        <v>#DIV/0!</v>
      </c>
      <c r="IV13" s="31" t="e">
        <v>#DIV/0!</v>
      </c>
      <c r="IW13" s="31" t="e">
        <v>#DIV/0!</v>
      </c>
      <c r="IX13" s="31" t="e">
        <v>#DIV/0!</v>
      </c>
      <c r="IY13" s="31" t="e">
        <v>#DIV/0!</v>
      </c>
      <c r="IZ13" s="31" t="e">
        <v>#DIV/0!</v>
      </c>
      <c r="JA13" s="31" t="e">
        <v>#DIV/0!</v>
      </c>
      <c r="JB13" s="31" t="e">
        <v>#DIV/0!</v>
      </c>
      <c r="JC13" s="31" t="e">
        <v>#DIV/0!</v>
      </c>
      <c r="JD13" s="31" t="e">
        <v>#DIV/0!</v>
      </c>
      <c r="JE13" s="31" t="e">
        <v>#DIV/0!</v>
      </c>
      <c r="JF13" s="31" t="e">
        <v>#DIV/0!</v>
      </c>
      <c r="JG13" s="31" t="e">
        <v>#DIV/0!</v>
      </c>
      <c r="JH13" s="31" t="e">
        <v>#DIV/0!</v>
      </c>
      <c r="JI13" s="31" t="e">
        <v>#DIV/0!</v>
      </c>
      <c r="JJ13" s="31" t="e">
        <v>#DIV/0!</v>
      </c>
      <c r="JK13" s="31" t="e">
        <v>#DIV/0!</v>
      </c>
      <c r="JL13" s="31" t="e">
        <v>#DIV/0!</v>
      </c>
      <c r="JM13" s="31" t="e">
        <v>#DIV/0!</v>
      </c>
      <c r="JN13" s="31" t="e">
        <v>#DIV/0!</v>
      </c>
      <c r="JO13" s="31" t="e">
        <v>#DIV/0!</v>
      </c>
      <c r="JP13" s="31" t="e">
        <v>#DIV/0!</v>
      </c>
      <c r="JQ13" s="31" t="e">
        <v>#DIV/0!</v>
      </c>
      <c r="JR13" s="31" t="e">
        <v>#DIV/0!</v>
      </c>
      <c r="JS13" s="31" t="e">
        <v>#DIV/0!</v>
      </c>
      <c r="JT13" s="31" t="e">
        <v>#DIV/0!</v>
      </c>
      <c r="JU13" s="31" t="e">
        <v>#DIV/0!</v>
      </c>
      <c r="JV13" s="31" t="e">
        <v>#DIV/0!</v>
      </c>
      <c r="JW13" s="31" t="e">
        <v>#DIV/0!</v>
      </c>
      <c r="JX13" s="31" t="e">
        <v>#DIV/0!</v>
      </c>
      <c r="JY13" s="31" t="e">
        <v>#DIV/0!</v>
      </c>
      <c r="JZ13" s="31"/>
      <c r="KA13" s="31"/>
    </row>
    <row r="14" spans="1:287" x14ac:dyDescent="0.25">
      <c r="A14" s="30" t="s">
        <v>579</v>
      </c>
      <c r="B14" s="30" t="s">
        <v>564</v>
      </c>
      <c r="C14" s="31"/>
      <c r="D14" s="51" t="e">
        <v>#VALUE!</v>
      </c>
      <c r="E14" s="31" t="e">
        <v>#DIV/0!</v>
      </c>
      <c r="F14" s="31" t="e">
        <v>#DIV/0!</v>
      </c>
      <c r="G14" s="31" t="e">
        <v>#DIV/0!</v>
      </c>
      <c r="H14" s="31" t="e">
        <v>#DIV/0!</v>
      </c>
      <c r="I14" s="31" t="e">
        <v>#DIV/0!</v>
      </c>
      <c r="J14" s="31" t="e">
        <v>#DIV/0!</v>
      </c>
      <c r="K14" s="31" t="e">
        <v>#DIV/0!</v>
      </c>
      <c r="L14" s="31" t="e">
        <v>#DIV/0!</v>
      </c>
      <c r="M14" s="31" t="e">
        <v>#DIV/0!</v>
      </c>
      <c r="N14" s="31" t="e">
        <v>#DIV/0!</v>
      </c>
      <c r="O14" s="31" t="e">
        <v>#DIV/0!</v>
      </c>
      <c r="P14" s="31" t="e">
        <v>#DIV/0!</v>
      </c>
      <c r="Q14" s="31" t="e">
        <v>#DIV/0!</v>
      </c>
      <c r="R14" s="31" t="e">
        <v>#DIV/0!</v>
      </c>
      <c r="S14" s="31" t="e">
        <v>#DIV/0!</v>
      </c>
      <c r="T14" s="31" t="e">
        <v>#DIV/0!</v>
      </c>
      <c r="U14" s="31" t="e">
        <v>#DIV/0!</v>
      </c>
      <c r="V14" s="31" t="e">
        <v>#DIV/0!</v>
      </c>
      <c r="W14" s="31" t="e">
        <v>#DIV/0!</v>
      </c>
      <c r="X14" s="31" t="e">
        <v>#DIV/0!</v>
      </c>
      <c r="Y14" s="31" t="e">
        <v>#DIV/0!</v>
      </c>
      <c r="Z14" s="31" t="e">
        <v>#DIV/0!</v>
      </c>
      <c r="AA14" s="31" t="e">
        <v>#DIV/0!</v>
      </c>
      <c r="AB14" s="31" t="e">
        <v>#DIV/0!</v>
      </c>
      <c r="AC14" s="31" t="e">
        <v>#DIV/0!</v>
      </c>
      <c r="AD14" s="31" t="e">
        <v>#DIV/0!</v>
      </c>
      <c r="AE14" s="31" t="e">
        <v>#DIV/0!</v>
      </c>
      <c r="AF14" s="31" t="e">
        <v>#DIV/0!</v>
      </c>
      <c r="AG14" s="31" t="e">
        <v>#DIV/0!</v>
      </c>
      <c r="AH14" s="31" t="e">
        <v>#DIV/0!</v>
      </c>
      <c r="AI14" s="31" t="e">
        <v>#DIV/0!</v>
      </c>
      <c r="AJ14" s="31" t="e">
        <v>#DIV/0!</v>
      </c>
      <c r="AK14" s="31" t="e">
        <v>#DIV/0!</v>
      </c>
      <c r="AL14" s="31" t="e">
        <v>#DIV/0!</v>
      </c>
      <c r="AM14" s="31" t="e">
        <v>#DIV/0!</v>
      </c>
      <c r="AN14" s="31" t="e">
        <v>#DIV/0!</v>
      </c>
      <c r="AO14" s="31" t="e">
        <v>#DIV/0!</v>
      </c>
      <c r="AP14" s="31" t="e">
        <v>#DIV/0!</v>
      </c>
      <c r="AQ14" s="31" t="e">
        <v>#DIV/0!</v>
      </c>
      <c r="AR14" s="31" t="e">
        <v>#DIV/0!</v>
      </c>
      <c r="AS14" s="31" t="e">
        <v>#DIV/0!</v>
      </c>
      <c r="AT14" s="31" t="e">
        <v>#DIV/0!</v>
      </c>
      <c r="AU14" s="31" t="e">
        <v>#DIV/0!</v>
      </c>
      <c r="AV14" s="31" t="e">
        <v>#DIV/0!</v>
      </c>
      <c r="AW14" s="31" t="e">
        <v>#DIV/0!</v>
      </c>
      <c r="AX14" s="31" t="e">
        <v>#VALUE!</v>
      </c>
      <c r="AY14" s="31" t="e">
        <v>#DIV/0!</v>
      </c>
      <c r="AZ14" s="31" t="e">
        <v>#DIV/0!</v>
      </c>
      <c r="BA14" s="31" t="e">
        <v>#DIV/0!</v>
      </c>
      <c r="BB14" s="31" t="e">
        <v>#DIV/0!</v>
      </c>
      <c r="BC14" s="31" t="e">
        <v>#DIV/0!</v>
      </c>
      <c r="BD14" s="31" t="e">
        <v>#DIV/0!</v>
      </c>
      <c r="BE14" s="31" t="e">
        <v>#DIV/0!</v>
      </c>
      <c r="BF14" s="31" t="e">
        <v>#DIV/0!</v>
      </c>
      <c r="BG14" s="31" t="e">
        <v>#DIV/0!</v>
      </c>
      <c r="BH14" s="31" t="e">
        <v>#DIV/0!</v>
      </c>
      <c r="BI14" s="31" t="e">
        <v>#DIV/0!</v>
      </c>
      <c r="BJ14" s="31" t="e">
        <v>#DIV/0!</v>
      </c>
      <c r="BK14" s="31" t="e">
        <v>#DIV/0!</v>
      </c>
      <c r="BL14" s="31" t="e">
        <v>#DIV/0!</v>
      </c>
      <c r="BM14" s="31" t="e">
        <v>#DIV/0!</v>
      </c>
      <c r="BN14" s="31" t="e">
        <v>#DIV/0!</v>
      </c>
      <c r="BO14" s="31" t="e">
        <v>#DIV/0!</v>
      </c>
      <c r="BP14" s="31" t="e">
        <v>#DIV/0!</v>
      </c>
      <c r="BQ14" s="31" t="e">
        <v>#DIV/0!</v>
      </c>
      <c r="BR14" s="31" t="e">
        <v>#DIV/0!</v>
      </c>
      <c r="BS14" s="31" t="e">
        <v>#DIV/0!</v>
      </c>
      <c r="BT14" s="31" t="e">
        <v>#DIV/0!</v>
      </c>
      <c r="BU14" s="31" t="e">
        <v>#DIV/0!</v>
      </c>
      <c r="BV14" s="31" t="e">
        <v>#DIV/0!</v>
      </c>
      <c r="BW14" s="31" t="e">
        <v>#DIV/0!</v>
      </c>
      <c r="BX14" s="31" t="e">
        <v>#DIV/0!</v>
      </c>
      <c r="BY14" s="31" t="e">
        <v>#DIV/0!</v>
      </c>
      <c r="BZ14" s="31" t="e">
        <v>#DIV/0!</v>
      </c>
      <c r="CA14" s="31" t="e">
        <v>#DIV/0!</v>
      </c>
      <c r="CB14" s="31" t="e">
        <v>#DIV/0!</v>
      </c>
      <c r="CC14" s="31" t="e">
        <v>#DIV/0!</v>
      </c>
      <c r="CD14" s="31" t="e">
        <v>#DIV/0!</v>
      </c>
      <c r="CE14" s="31" t="e">
        <v>#DIV/0!</v>
      </c>
      <c r="CF14" s="31" t="e">
        <v>#DIV/0!</v>
      </c>
      <c r="CG14" s="31" t="e">
        <v>#DIV/0!</v>
      </c>
      <c r="CH14" s="31" t="e">
        <v>#DIV/0!</v>
      </c>
      <c r="CI14" s="31" t="e">
        <v>#DIV/0!</v>
      </c>
      <c r="CJ14" s="31" t="e">
        <v>#DIV/0!</v>
      </c>
      <c r="CK14" s="31" t="e">
        <v>#DIV/0!</v>
      </c>
      <c r="CL14" s="31" t="e">
        <v>#DIV/0!</v>
      </c>
      <c r="CM14" s="31" t="e">
        <v>#DIV/0!</v>
      </c>
      <c r="CN14" s="31" t="e">
        <v>#DIV/0!</v>
      </c>
      <c r="CO14" s="31" t="e">
        <v>#DIV/0!</v>
      </c>
      <c r="CP14" s="31" t="e">
        <v>#DIV/0!</v>
      </c>
      <c r="CQ14" s="31" t="e">
        <v>#DIV/0!</v>
      </c>
      <c r="CR14" s="31"/>
      <c r="CS14" s="31"/>
      <c r="CT14" s="31"/>
      <c r="CU14" s="51" t="e">
        <v>#VALUE!</v>
      </c>
      <c r="CV14" s="31" t="e">
        <v>#DIV/0!</v>
      </c>
      <c r="CW14" s="31" t="e">
        <v>#DIV/0!</v>
      </c>
      <c r="CX14" s="31" t="e">
        <v>#DIV/0!</v>
      </c>
      <c r="CY14" s="31" t="e">
        <v>#DIV/0!</v>
      </c>
      <c r="CZ14" s="31" t="e">
        <v>#DIV/0!</v>
      </c>
      <c r="DA14" s="31" t="e">
        <v>#DIV/0!</v>
      </c>
      <c r="DB14" s="31" t="e">
        <v>#DIV/0!</v>
      </c>
      <c r="DC14" s="31" t="e">
        <v>#DIV/0!</v>
      </c>
      <c r="DD14" s="31" t="e">
        <v>#DIV/0!</v>
      </c>
      <c r="DE14" s="31" t="e">
        <v>#DIV/0!</v>
      </c>
      <c r="DF14" s="31" t="e">
        <v>#DIV/0!</v>
      </c>
      <c r="DG14" s="31" t="e">
        <v>#DIV/0!</v>
      </c>
      <c r="DH14" s="31" t="e">
        <v>#DIV/0!</v>
      </c>
      <c r="DI14" s="31" t="e">
        <v>#DIV/0!</v>
      </c>
      <c r="DJ14" s="31" t="e">
        <v>#DIV/0!</v>
      </c>
      <c r="DK14" s="31" t="e">
        <v>#DIV/0!</v>
      </c>
      <c r="DL14" s="31" t="e">
        <v>#DIV/0!</v>
      </c>
      <c r="DM14" s="31" t="e">
        <v>#DIV/0!</v>
      </c>
      <c r="DN14" s="31" t="e">
        <v>#DIV/0!</v>
      </c>
      <c r="DO14" s="31" t="e">
        <v>#DIV/0!</v>
      </c>
      <c r="DP14" s="31" t="e">
        <v>#DIV/0!</v>
      </c>
      <c r="DQ14" s="31" t="e">
        <v>#DIV/0!</v>
      </c>
      <c r="DR14" s="31" t="e">
        <v>#DIV/0!</v>
      </c>
      <c r="DS14" s="31" t="e">
        <v>#DIV/0!</v>
      </c>
      <c r="DT14" s="31" t="e">
        <v>#DIV/0!</v>
      </c>
      <c r="DU14" s="31" t="e">
        <v>#DIV/0!</v>
      </c>
      <c r="DV14" s="31" t="e">
        <v>#DIV/0!</v>
      </c>
      <c r="DW14" s="31" t="e">
        <v>#DIV/0!</v>
      </c>
      <c r="DX14" s="31" t="e">
        <v>#DIV/0!</v>
      </c>
      <c r="DY14" s="31" t="e">
        <v>#DIV/0!</v>
      </c>
      <c r="DZ14" s="31" t="e">
        <v>#DIV/0!</v>
      </c>
      <c r="EA14" s="31" t="e">
        <v>#DIV/0!</v>
      </c>
      <c r="EB14" s="31" t="e">
        <v>#DIV/0!</v>
      </c>
      <c r="EC14" s="31" t="e">
        <v>#DIV/0!</v>
      </c>
      <c r="ED14" s="31" t="e">
        <v>#DIV/0!</v>
      </c>
      <c r="EE14" s="31" t="e">
        <v>#DIV/0!</v>
      </c>
      <c r="EF14" s="31" t="e">
        <v>#DIV/0!</v>
      </c>
      <c r="EG14" s="31" t="e">
        <v>#DIV/0!</v>
      </c>
      <c r="EH14" s="31" t="e">
        <v>#DIV/0!</v>
      </c>
      <c r="EI14" s="31" t="e">
        <v>#DIV/0!</v>
      </c>
      <c r="EJ14" s="31" t="e">
        <v>#DIV/0!</v>
      </c>
      <c r="EK14" s="31" t="e">
        <v>#DIV/0!</v>
      </c>
      <c r="EL14" s="31" t="e">
        <v>#DIV/0!</v>
      </c>
      <c r="EM14" s="31" t="e">
        <v>#DIV/0!</v>
      </c>
      <c r="EN14" s="31" t="e">
        <v>#DIV/0!</v>
      </c>
      <c r="EO14" s="31" t="e">
        <v>#VALUE!</v>
      </c>
      <c r="EP14" s="31" t="e">
        <v>#DIV/0!</v>
      </c>
      <c r="EQ14" s="31" t="e">
        <v>#DIV/0!</v>
      </c>
      <c r="ER14" s="31" t="e">
        <v>#DIV/0!</v>
      </c>
      <c r="ES14" s="31" t="e">
        <v>#DIV/0!</v>
      </c>
      <c r="ET14" s="31" t="e">
        <v>#DIV/0!</v>
      </c>
      <c r="EU14" s="31" t="e">
        <v>#DIV/0!</v>
      </c>
      <c r="EV14" s="31" t="e">
        <v>#DIV/0!</v>
      </c>
      <c r="EW14" s="31" t="e">
        <v>#DIV/0!</v>
      </c>
      <c r="EX14" s="31" t="e">
        <v>#DIV/0!</v>
      </c>
      <c r="EY14" s="31" t="e">
        <v>#DIV/0!</v>
      </c>
      <c r="EZ14" s="31" t="e">
        <v>#DIV/0!</v>
      </c>
      <c r="FA14" s="31" t="e">
        <v>#DIV/0!</v>
      </c>
      <c r="FB14" s="31" t="e">
        <v>#DIV/0!</v>
      </c>
      <c r="FC14" s="31" t="e">
        <v>#DIV/0!</v>
      </c>
      <c r="FD14" s="31" t="e">
        <v>#DIV/0!</v>
      </c>
      <c r="FE14" s="31" t="e">
        <v>#DIV/0!</v>
      </c>
      <c r="FF14" s="31" t="e">
        <v>#DIV/0!</v>
      </c>
      <c r="FG14" s="31" t="e">
        <v>#DIV/0!</v>
      </c>
      <c r="FH14" s="31" t="e">
        <v>#DIV/0!</v>
      </c>
      <c r="FI14" s="31" t="e">
        <v>#DIV/0!</v>
      </c>
      <c r="FJ14" s="31" t="e">
        <v>#DIV/0!</v>
      </c>
      <c r="FK14" s="31" t="e">
        <v>#DIV/0!</v>
      </c>
      <c r="FL14" s="31" t="e">
        <v>#DIV/0!</v>
      </c>
      <c r="FM14" s="31" t="e">
        <v>#DIV/0!</v>
      </c>
      <c r="FN14" s="31" t="e">
        <v>#DIV/0!</v>
      </c>
      <c r="FO14" s="31" t="e">
        <v>#DIV/0!</v>
      </c>
      <c r="FP14" s="31" t="e">
        <v>#DIV/0!</v>
      </c>
      <c r="FQ14" s="31" t="e">
        <v>#DIV/0!</v>
      </c>
      <c r="FR14" s="31" t="e">
        <v>#DIV/0!</v>
      </c>
      <c r="FS14" s="31" t="e">
        <v>#DIV/0!</v>
      </c>
      <c r="FT14" s="31" t="e">
        <v>#DIV/0!</v>
      </c>
      <c r="FU14" s="31" t="e">
        <v>#DIV/0!</v>
      </c>
      <c r="FV14" s="31" t="e">
        <v>#DIV/0!</v>
      </c>
      <c r="FW14" s="31" t="e">
        <v>#DIV/0!</v>
      </c>
      <c r="FX14" s="31" t="e">
        <v>#DIV/0!</v>
      </c>
      <c r="FY14" s="31" t="e">
        <v>#DIV/0!</v>
      </c>
      <c r="FZ14" s="31" t="e">
        <v>#DIV/0!</v>
      </c>
      <c r="GA14" s="31" t="e">
        <v>#DIV/0!</v>
      </c>
      <c r="GB14" s="31" t="e">
        <v>#DIV/0!</v>
      </c>
      <c r="GC14" s="31" t="e">
        <v>#DIV/0!</v>
      </c>
      <c r="GD14" s="31" t="e">
        <v>#DIV/0!</v>
      </c>
      <c r="GE14" s="31" t="e">
        <v>#DIV/0!</v>
      </c>
      <c r="GF14" s="31" t="e">
        <v>#DIV/0!</v>
      </c>
      <c r="GG14" s="31" t="e">
        <v>#DIV/0!</v>
      </c>
      <c r="GH14" s="31" t="e">
        <v>#DIV/0!</v>
      </c>
      <c r="GI14" s="31"/>
      <c r="GJ14" s="31"/>
      <c r="GK14" s="31">
        <v>550</v>
      </c>
      <c r="GL14" s="51" t="e">
        <v>#VALUE!</v>
      </c>
      <c r="GM14" s="31" t="e">
        <v>#DIV/0!</v>
      </c>
      <c r="GN14" s="31" t="e">
        <v>#DIV/0!</v>
      </c>
      <c r="GO14" s="31" t="e">
        <v>#DIV/0!</v>
      </c>
      <c r="GP14" s="31" t="e">
        <v>#DIV/0!</v>
      </c>
      <c r="GQ14" s="31" t="e">
        <v>#DIV/0!</v>
      </c>
      <c r="GR14" s="31" t="e">
        <v>#DIV/0!</v>
      </c>
      <c r="GS14" s="31" t="e">
        <v>#DIV/0!</v>
      </c>
      <c r="GT14" s="31" t="e">
        <v>#DIV/0!</v>
      </c>
      <c r="GU14" s="31" t="e">
        <v>#DIV/0!</v>
      </c>
      <c r="GV14" s="31" t="e">
        <v>#DIV/0!</v>
      </c>
      <c r="GW14" s="31" t="e">
        <v>#DIV/0!</v>
      </c>
      <c r="GX14" s="31" t="e">
        <v>#DIV/0!</v>
      </c>
      <c r="GY14" s="31" t="e">
        <v>#DIV/0!</v>
      </c>
      <c r="GZ14" s="31" t="e">
        <v>#DIV/0!</v>
      </c>
      <c r="HA14" s="31" t="e">
        <v>#DIV/0!</v>
      </c>
      <c r="HB14" s="31" t="e">
        <v>#DIV/0!</v>
      </c>
      <c r="HC14" s="31" t="e">
        <v>#DIV/0!</v>
      </c>
      <c r="HD14" s="31" t="e">
        <v>#DIV/0!</v>
      </c>
      <c r="HE14" s="31" t="e">
        <v>#DIV/0!</v>
      </c>
      <c r="HF14" s="31" t="e">
        <v>#DIV/0!</v>
      </c>
      <c r="HG14" s="31" t="e">
        <v>#DIV/0!</v>
      </c>
      <c r="HH14" s="31" t="e">
        <v>#DIV/0!</v>
      </c>
      <c r="HI14" s="31" t="e">
        <v>#DIV/0!</v>
      </c>
      <c r="HJ14" s="31" t="e">
        <v>#DIV/0!</v>
      </c>
      <c r="HK14" s="31" t="e">
        <v>#DIV/0!</v>
      </c>
      <c r="HL14" s="31" t="e">
        <v>#DIV/0!</v>
      </c>
      <c r="HM14" s="31" t="e">
        <v>#DIV/0!</v>
      </c>
      <c r="HN14" s="31" t="e">
        <v>#DIV/0!</v>
      </c>
      <c r="HO14" s="31" t="e">
        <v>#DIV/0!</v>
      </c>
      <c r="HP14" s="31" t="e">
        <v>#DIV/0!</v>
      </c>
      <c r="HQ14" s="31" t="e">
        <v>#DIV/0!</v>
      </c>
      <c r="HR14" s="31" t="e">
        <v>#DIV/0!</v>
      </c>
      <c r="HS14" s="31" t="e">
        <v>#DIV/0!</v>
      </c>
      <c r="HT14" s="31" t="e">
        <v>#DIV/0!</v>
      </c>
      <c r="HU14" s="31" t="e">
        <v>#DIV/0!</v>
      </c>
      <c r="HV14" s="31" t="e">
        <v>#DIV/0!</v>
      </c>
      <c r="HW14" s="31" t="e">
        <v>#DIV/0!</v>
      </c>
      <c r="HX14" s="31" t="e">
        <v>#DIV/0!</v>
      </c>
      <c r="HY14" s="31" t="e">
        <v>#DIV/0!</v>
      </c>
      <c r="HZ14" s="31" t="e">
        <v>#DIV/0!</v>
      </c>
      <c r="IA14" s="31" t="e">
        <v>#DIV/0!</v>
      </c>
      <c r="IB14" s="31" t="e">
        <v>#DIV/0!</v>
      </c>
      <c r="IC14" s="31" t="e">
        <v>#DIV/0!</v>
      </c>
      <c r="ID14" s="31" t="e">
        <v>#DIV/0!</v>
      </c>
      <c r="IE14" s="31" t="e">
        <v>#DIV/0!</v>
      </c>
      <c r="IF14" s="31" t="e">
        <v>#VALUE!</v>
      </c>
      <c r="IG14" s="31" t="e">
        <v>#DIV/0!</v>
      </c>
      <c r="IH14" s="31" t="e">
        <v>#DIV/0!</v>
      </c>
      <c r="II14" s="31" t="e">
        <v>#DIV/0!</v>
      </c>
      <c r="IJ14" s="31" t="e">
        <v>#DIV/0!</v>
      </c>
      <c r="IK14" s="31" t="e">
        <v>#DIV/0!</v>
      </c>
      <c r="IL14" s="31" t="e">
        <v>#DIV/0!</v>
      </c>
      <c r="IM14" s="31" t="e">
        <v>#DIV/0!</v>
      </c>
      <c r="IN14" s="31" t="e">
        <v>#DIV/0!</v>
      </c>
      <c r="IO14" s="31" t="e">
        <v>#DIV/0!</v>
      </c>
      <c r="IP14" s="31" t="e">
        <v>#DIV/0!</v>
      </c>
      <c r="IQ14" s="31" t="e">
        <v>#DIV/0!</v>
      </c>
      <c r="IR14" s="31" t="e">
        <v>#DIV/0!</v>
      </c>
      <c r="IS14" s="31" t="e">
        <v>#DIV/0!</v>
      </c>
      <c r="IT14" s="31" t="e">
        <v>#DIV/0!</v>
      </c>
      <c r="IU14" s="31" t="e">
        <v>#DIV/0!</v>
      </c>
      <c r="IV14" s="31" t="e">
        <v>#DIV/0!</v>
      </c>
      <c r="IW14" s="31" t="e">
        <v>#DIV/0!</v>
      </c>
      <c r="IX14" s="31" t="e">
        <v>#DIV/0!</v>
      </c>
      <c r="IY14" s="31" t="e">
        <v>#DIV/0!</v>
      </c>
      <c r="IZ14" s="31" t="e">
        <v>#DIV/0!</v>
      </c>
      <c r="JA14" s="31" t="e">
        <v>#DIV/0!</v>
      </c>
      <c r="JB14" s="31" t="e">
        <v>#DIV/0!</v>
      </c>
      <c r="JC14" s="31" t="e">
        <v>#DIV/0!</v>
      </c>
      <c r="JD14" s="31" t="e">
        <v>#DIV/0!</v>
      </c>
      <c r="JE14" s="31" t="e">
        <v>#DIV/0!</v>
      </c>
      <c r="JF14" s="31" t="e">
        <v>#DIV/0!</v>
      </c>
      <c r="JG14" s="31" t="e">
        <v>#DIV/0!</v>
      </c>
      <c r="JH14" s="31" t="e">
        <v>#DIV/0!</v>
      </c>
      <c r="JI14" s="31" t="e">
        <v>#DIV/0!</v>
      </c>
      <c r="JJ14" s="31" t="e">
        <v>#DIV/0!</v>
      </c>
      <c r="JK14" s="31" t="e">
        <v>#DIV/0!</v>
      </c>
      <c r="JL14" s="31" t="e">
        <v>#DIV/0!</v>
      </c>
      <c r="JM14" s="31" t="e">
        <v>#DIV/0!</v>
      </c>
      <c r="JN14" s="31" t="e">
        <v>#DIV/0!</v>
      </c>
      <c r="JO14" s="31" t="e">
        <v>#DIV/0!</v>
      </c>
      <c r="JP14" s="31" t="e">
        <v>#DIV/0!</v>
      </c>
      <c r="JQ14" s="31" t="e">
        <v>#DIV/0!</v>
      </c>
      <c r="JR14" s="31" t="e">
        <v>#DIV/0!</v>
      </c>
      <c r="JS14" s="31" t="e">
        <v>#DIV/0!</v>
      </c>
      <c r="JT14" s="31" t="e">
        <v>#DIV/0!</v>
      </c>
      <c r="JU14" s="31" t="e">
        <v>#DIV/0!</v>
      </c>
      <c r="JV14" s="31" t="e">
        <v>#DIV/0!</v>
      </c>
      <c r="JW14" s="31" t="e">
        <v>#DIV/0!</v>
      </c>
      <c r="JX14" s="31" t="e">
        <v>#DIV/0!</v>
      </c>
      <c r="JY14" s="31" t="e">
        <v>#DIV/0!</v>
      </c>
      <c r="JZ14" s="31"/>
      <c r="KA14" s="31"/>
    </row>
    <row r="15" spans="1:287" x14ac:dyDescent="0.25">
      <c r="A15" s="30" t="s">
        <v>580</v>
      </c>
      <c r="B15" s="30" t="s">
        <v>133</v>
      </c>
      <c r="C15" s="31"/>
      <c r="D15" s="51" t="e">
        <v>#VALUE!</v>
      </c>
      <c r="E15" s="31" t="e">
        <v>#DIV/0!</v>
      </c>
      <c r="F15" s="31" t="e">
        <v>#DIV/0!</v>
      </c>
      <c r="G15" s="31" t="e">
        <v>#DIV/0!</v>
      </c>
      <c r="H15" s="31" t="e">
        <v>#DIV/0!</v>
      </c>
      <c r="I15" s="31" t="e">
        <v>#DIV/0!</v>
      </c>
      <c r="J15" s="31" t="e">
        <v>#DIV/0!</v>
      </c>
      <c r="K15" s="31" t="e">
        <v>#DIV/0!</v>
      </c>
      <c r="L15" s="31" t="e">
        <v>#DIV/0!</v>
      </c>
      <c r="M15" s="31" t="e">
        <v>#DIV/0!</v>
      </c>
      <c r="N15" s="31" t="e">
        <v>#DIV/0!</v>
      </c>
      <c r="O15" s="31" t="e">
        <v>#DIV/0!</v>
      </c>
      <c r="P15" s="31" t="e">
        <v>#DIV/0!</v>
      </c>
      <c r="Q15" s="31" t="e">
        <v>#DIV/0!</v>
      </c>
      <c r="R15" s="31" t="e">
        <v>#DIV/0!</v>
      </c>
      <c r="S15" s="31" t="e">
        <v>#DIV/0!</v>
      </c>
      <c r="T15" s="31" t="e">
        <v>#DIV/0!</v>
      </c>
      <c r="U15" s="31" t="e">
        <v>#DIV/0!</v>
      </c>
      <c r="V15" s="31" t="e">
        <v>#DIV/0!</v>
      </c>
      <c r="W15" s="31" t="e">
        <v>#DIV/0!</v>
      </c>
      <c r="X15" s="31" t="e">
        <v>#DIV/0!</v>
      </c>
      <c r="Y15" s="31" t="e">
        <v>#DIV/0!</v>
      </c>
      <c r="Z15" s="31" t="e">
        <v>#DIV/0!</v>
      </c>
      <c r="AA15" s="31" t="e">
        <v>#DIV/0!</v>
      </c>
      <c r="AB15" s="31" t="e">
        <v>#DIV/0!</v>
      </c>
      <c r="AC15" s="31" t="e">
        <v>#DIV/0!</v>
      </c>
      <c r="AD15" s="31" t="e">
        <v>#DIV/0!</v>
      </c>
      <c r="AE15" s="31" t="e">
        <v>#DIV/0!</v>
      </c>
      <c r="AF15" s="31" t="e">
        <v>#DIV/0!</v>
      </c>
      <c r="AG15" s="31" t="e">
        <v>#DIV/0!</v>
      </c>
      <c r="AH15" s="31" t="e">
        <v>#DIV/0!</v>
      </c>
      <c r="AI15" s="31" t="e">
        <v>#DIV/0!</v>
      </c>
      <c r="AJ15" s="31" t="e">
        <v>#DIV/0!</v>
      </c>
      <c r="AK15" s="31" t="e">
        <v>#DIV/0!</v>
      </c>
      <c r="AL15" s="31" t="e">
        <v>#DIV/0!</v>
      </c>
      <c r="AM15" s="31" t="e">
        <v>#DIV/0!</v>
      </c>
      <c r="AN15" s="31" t="e">
        <v>#DIV/0!</v>
      </c>
      <c r="AO15" s="31" t="e">
        <v>#DIV/0!</v>
      </c>
      <c r="AP15" s="31" t="e">
        <v>#DIV/0!</v>
      </c>
      <c r="AQ15" s="31" t="e">
        <v>#DIV/0!</v>
      </c>
      <c r="AR15" s="31" t="e">
        <v>#DIV/0!</v>
      </c>
      <c r="AS15" s="31" t="e">
        <v>#DIV/0!</v>
      </c>
      <c r="AT15" s="31" t="e">
        <v>#DIV/0!</v>
      </c>
      <c r="AU15" s="31" t="e">
        <v>#DIV/0!</v>
      </c>
      <c r="AV15" s="31" t="e">
        <v>#DIV/0!</v>
      </c>
      <c r="AW15" s="31" t="e">
        <v>#DIV/0!</v>
      </c>
      <c r="AX15" s="31" t="e">
        <v>#VALUE!</v>
      </c>
      <c r="AY15" s="31" t="e">
        <v>#DIV/0!</v>
      </c>
      <c r="AZ15" s="31" t="e">
        <v>#DIV/0!</v>
      </c>
      <c r="BA15" s="31" t="e">
        <v>#DIV/0!</v>
      </c>
      <c r="BB15" s="31" t="e">
        <v>#DIV/0!</v>
      </c>
      <c r="BC15" s="31" t="e">
        <v>#DIV/0!</v>
      </c>
      <c r="BD15" s="31" t="e">
        <v>#DIV/0!</v>
      </c>
      <c r="BE15" s="31" t="e">
        <v>#DIV/0!</v>
      </c>
      <c r="BF15" s="31" t="e">
        <v>#DIV/0!</v>
      </c>
      <c r="BG15" s="31" t="e">
        <v>#DIV/0!</v>
      </c>
      <c r="BH15" s="31" t="e">
        <v>#DIV/0!</v>
      </c>
      <c r="BI15" s="31" t="e">
        <v>#DIV/0!</v>
      </c>
      <c r="BJ15" s="31" t="e">
        <v>#DIV/0!</v>
      </c>
      <c r="BK15" s="31" t="e">
        <v>#DIV/0!</v>
      </c>
      <c r="BL15" s="31" t="e">
        <v>#DIV/0!</v>
      </c>
      <c r="BM15" s="31" t="e">
        <v>#DIV/0!</v>
      </c>
      <c r="BN15" s="31" t="e">
        <v>#DIV/0!</v>
      </c>
      <c r="BO15" s="31" t="e">
        <v>#DIV/0!</v>
      </c>
      <c r="BP15" s="31" t="e">
        <v>#DIV/0!</v>
      </c>
      <c r="BQ15" s="31" t="e">
        <v>#DIV/0!</v>
      </c>
      <c r="BR15" s="31" t="e">
        <v>#DIV/0!</v>
      </c>
      <c r="BS15" s="31" t="e">
        <v>#DIV/0!</v>
      </c>
      <c r="BT15" s="31" t="e">
        <v>#DIV/0!</v>
      </c>
      <c r="BU15" s="31" t="e">
        <v>#DIV/0!</v>
      </c>
      <c r="BV15" s="31" t="e">
        <v>#DIV/0!</v>
      </c>
      <c r="BW15" s="31" t="e">
        <v>#DIV/0!</v>
      </c>
      <c r="BX15" s="31" t="e">
        <v>#DIV/0!</v>
      </c>
      <c r="BY15" s="31" t="e">
        <v>#DIV/0!</v>
      </c>
      <c r="BZ15" s="31" t="e">
        <v>#DIV/0!</v>
      </c>
      <c r="CA15" s="31" t="e">
        <v>#DIV/0!</v>
      </c>
      <c r="CB15" s="31" t="e">
        <v>#DIV/0!</v>
      </c>
      <c r="CC15" s="31" t="e">
        <v>#DIV/0!</v>
      </c>
      <c r="CD15" s="31" t="e">
        <v>#DIV/0!</v>
      </c>
      <c r="CE15" s="31" t="e">
        <v>#DIV/0!</v>
      </c>
      <c r="CF15" s="31" t="e">
        <v>#DIV/0!</v>
      </c>
      <c r="CG15" s="31" t="e">
        <v>#DIV/0!</v>
      </c>
      <c r="CH15" s="31" t="e">
        <v>#DIV/0!</v>
      </c>
      <c r="CI15" s="31" t="e">
        <v>#DIV/0!</v>
      </c>
      <c r="CJ15" s="31" t="e">
        <v>#DIV/0!</v>
      </c>
      <c r="CK15" s="31" t="e">
        <v>#DIV/0!</v>
      </c>
      <c r="CL15" s="31" t="e">
        <v>#DIV/0!</v>
      </c>
      <c r="CM15" s="31" t="e">
        <v>#DIV/0!</v>
      </c>
      <c r="CN15" s="31" t="e">
        <v>#DIV/0!</v>
      </c>
      <c r="CO15" s="31" t="e">
        <v>#DIV/0!</v>
      </c>
      <c r="CP15" s="31" t="e">
        <v>#DIV/0!</v>
      </c>
      <c r="CQ15" s="31" t="e">
        <v>#DIV/0!</v>
      </c>
      <c r="CR15" s="31"/>
      <c r="CS15" s="31"/>
      <c r="CT15" s="31"/>
      <c r="CU15" s="51" t="e">
        <v>#VALUE!</v>
      </c>
      <c r="CV15" s="31" t="e">
        <v>#DIV/0!</v>
      </c>
      <c r="CW15" s="31" t="e">
        <v>#DIV/0!</v>
      </c>
      <c r="CX15" s="31" t="e">
        <v>#DIV/0!</v>
      </c>
      <c r="CY15" s="31" t="e">
        <v>#DIV/0!</v>
      </c>
      <c r="CZ15" s="31" t="e">
        <v>#DIV/0!</v>
      </c>
      <c r="DA15" s="31" t="e">
        <v>#DIV/0!</v>
      </c>
      <c r="DB15" s="31" t="e">
        <v>#DIV/0!</v>
      </c>
      <c r="DC15" s="31" t="e">
        <v>#DIV/0!</v>
      </c>
      <c r="DD15" s="31" t="e">
        <v>#DIV/0!</v>
      </c>
      <c r="DE15" s="31" t="e">
        <v>#DIV/0!</v>
      </c>
      <c r="DF15" s="31" t="e">
        <v>#DIV/0!</v>
      </c>
      <c r="DG15" s="31" t="e">
        <v>#DIV/0!</v>
      </c>
      <c r="DH15" s="31" t="e">
        <v>#DIV/0!</v>
      </c>
      <c r="DI15" s="31" t="e">
        <v>#DIV/0!</v>
      </c>
      <c r="DJ15" s="31" t="e">
        <v>#DIV/0!</v>
      </c>
      <c r="DK15" s="31" t="e">
        <v>#DIV/0!</v>
      </c>
      <c r="DL15" s="31" t="e">
        <v>#DIV/0!</v>
      </c>
      <c r="DM15" s="31" t="e">
        <v>#DIV/0!</v>
      </c>
      <c r="DN15" s="31" t="e">
        <v>#DIV/0!</v>
      </c>
      <c r="DO15" s="31" t="e">
        <v>#DIV/0!</v>
      </c>
      <c r="DP15" s="31" t="e">
        <v>#DIV/0!</v>
      </c>
      <c r="DQ15" s="31" t="e">
        <v>#DIV/0!</v>
      </c>
      <c r="DR15" s="31" t="e">
        <v>#DIV/0!</v>
      </c>
      <c r="DS15" s="31" t="e">
        <v>#DIV/0!</v>
      </c>
      <c r="DT15" s="31" t="e">
        <v>#DIV/0!</v>
      </c>
      <c r="DU15" s="31" t="e">
        <v>#DIV/0!</v>
      </c>
      <c r="DV15" s="31" t="e">
        <v>#DIV/0!</v>
      </c>
      <c r="DW15" s="31" t="e">
        <v>#DIV/0!</v>
      </c>
      <c r="DX15" s="31" t="e">
        <v>#DIV/0!</v>
      </c>
      <c r="DY15" s="31" t="e">
        <v>#DIV/0!</v>
      </c>
      <c r="DZ15" s="31" t="e">
        <v>#DIV/0!</v>
      </c>
      <c r="EA15" s="31" t="e">
        <v>#DIV/0!</v>
      </c>
      <c r="EB15" s="31" t="e">
        <v>#DIV/0!</v>
      </c>
      <c r="EC15" s="31" t="e">
        <v>#DIV/0!</v>
      </c>
      <c r="ED15" s="31" t="e">
        <v>#DIV/0!</v>
      </c>
      <c r="EE15" s="31" t="e">
        <v>#DIV/0!</v>
      </c>
      <c r="EF15" s="31" t="e">
        <v>#DIV/0!</v>
      </c>
      <c r="EG15" s="31" t="e">
        <v>#DIV/0!</v>
      </c>
      <c r="EH15" s="31" t="e">
        <v>#DIV/0!</v>
      </c>
      <c r="EI15" s="31" t="e">
        <v>#DIV/0!</v>
      </c>
      <c r="EJ15" s="31" t="e">
        <v>#DIV/0!</v>
      </c>
      <c r="EK15" s="31" t="e">
        <v>#DIV/0!</v>
      </c>
      <c r="EL15" s="31" t="e">
        <v>#DIV/0!</v>
      </c>
      <c r="EM15" s="31" t="e">
        <v>#DIV/0!</v>
      </c>
      <c r="EN15" s="31" t="e">
        <v>#DIV/0!</v>
      </c>
      <c r="EO15" s="31" t="e">
        <v>#VALUE!</v>
      </c>
      <c r="EP15" s="31" t="e">
        <v>#DIV/0!</v>
      </c>
      <c r="EQ15" s="31" t="e">
        <v>#DIV/0!</v>
      </c>
      <c r="ER15" s="31" t="e">
        <v>#DIV/0!</v>
      </c>
      <c r="ES15" s="31" t="e">
        <v>#DIV/0!</v>
      </c>
      <c r="ET15" s="31" t="e">
        <v>#DIV/0!</v>
      </c>
      <c r="EU15" s="31" t="e">
        <v>#DIV/0!</v>
      </c>
      <c r="EV15" s="31" t="e">
        <v>#DIV/0!</v>
      </c>
      <c r="EW15" s="31" t="e">
        <v>#DIV/0!</v>
      </c>
      <c r="EX15" s="31" t="e">
        <v>#DIV/0!</v>
      </c>
      <c r="EY15" s="31" t="e">
        <v>#DIV/0!</v>
      </c>
      <c r="EZ15" s="31" t="e">
        <v>#DIV/0!</v>
      </c>
      <c r="FA15" s="31" t="e">
        <v>#DIV/0!</v>
      </c>
      <c r="FB15" s="31" t="e">
        <v>#DIV/0!</v>
      </c>
      <c r="FC15" s="31" t="e">
        <v>#DIV/0!</v>
      </c>
      <c r="FD15" s="31" t="e">
        <v>#DIV/0!</v>
      </c>
      <c r="FE15" s="31" t="e">
        <v>#DIV/0!</v>
      </c>
      <c r="FF15" s="31" t="e">
        <v>#DIV/0!</v>
      </c>
      <c r="FG15" s="31" t="e">
        <v>#DIV/0!</v>
      </c>
      <c r="FH15" s="31" t="e">
        <v>#DIV/0!</v>
      </c>
      <c r="FI15" s="31" t="e">
        <v>#DIV/0!</v>
      </c>
      <c r="FJ15" s="31" t="e">
        <v>#DIV/0!</v>
      </c>
      <c r="FK15" s="31" t="e">
        <v>#DIV/0!</v>
      </c>
      <c r="FL15" s="31" t="e">
        <v>#DIV/0!</v>
      </c>
      <c r="FM15" s="31" t="e">
        <v>#DIV/0!</v>
      </c>
      <c r="FN15" s="31" t="e">
        <v>#DIV/0!</v>
      </c>
      <c r="FO15" s="31" t="e">
        <v>#DIV/0!</v>
      </c>
      <c r="FP15" s="31" t="e">
        <v>#DIV/0!</v>
      </c>
      <c r="FQ15" s="31" t="e">
        <v>#DIV/0!</v>
      </c>
      <c r="FR15" s="31" t="e">
        <v>#DIV/0!</v>
      </c>
      <c r="FS15" s="31" t="e">
        <v>#DIV/0!</v>
      </c>
      <c r="FT15" s="31" t="e">
        <v>#DIV/0!</v>
      </c>
      <c r="FU15" s="31" t="e">
        <v>#DIV/0!</v>
      </c>
      <c r="FV15" s="31" t="e">
        <v>#DIV/0!</v>
      </c>
      <c r="FW15" s="31" t="e">
        <v>#DIV/0!</v>
      </c>
      <c r="FX15" s="31" t="e">
        <v>#DIV/0!</v>
      </c>
      <c r="FY15" s="31" t="e">
        <v>#DIV/0!</v>
      </c>
      <c r="FZ15" s="31" t="e">
        <v>#DIV/0!</v>
      </c>
      <c r="GA15" s="31" t="e">
        <v>#DIV/0!</v>
      </c>
      <c r="GB15" s="31" t="e">
        <v>#DIV/0!</v>
      </c>
      <c r="GC15" s="31" t="e">
        <v>#DIV/0!</v>
      </c>
      <c r="GD15" s="31" t="e">
        <v>#DIV/0!</v>
      </c>
      <c r="GE15" s="31" t="e">
        <v>#DIV/0!</v>
      </c>
      <c r="GF15" s="31" t="e">
        <v>#DIV/0!</v>
      </c>
      <c r="GG15" s="31" t="e">
        <v>#DIV/0!</v>
      </c>
      <c r="GH15" s="31" t="e">
        <v>#DIV/0!</v>
      </c>
      <c r="GI15" s="31"/>
      <c r="GJ15" s="31"/>
      <c r="GK15" s="31">
        <v>12</v>
      </c>
      <c r="GL15" s="51" t="e">
        <v>#VALUE!</v>
      </c>
      <c r="GM15" s="31" t="e">
        <v>#DIV/0!</v>
      </c>
      <c r="GN15" s="31" t="e">
        <v>#DIV/0!</v>
      </c>
      <c r="GO15" s="31" t="e">
        <v>#DIV/0!</v>
      </c>
      <c r="GP15" s="31" t="e">
        <v>#DIV/0!</v>
      </c>
      <c r="GQ15" s="31" t="e">
        <v>#DIV/0!</v>
      </c>
      <c r="GR15" s="31" t="e">
        <v>#DIV/0!</v>
      </c>
      <c r="GS15" s="31" t="e">
        <v>#DIV/0!</v>
      </c>
      <c r="GT15" s="31" t="e">
        <v>#DIV/0!</v>
      </c>
      <c r="GU15" s="31" t="e">
        <v>#DIV/0!</v>
      </c>
      <c r="GV15" s="31" t="e">
        <v>#DIV/0!</v>
      </c>
      <c r="GW15" s="31" t="e">
        <v>#DIV/0!</v>
      </c>
      <c r="GX15" s="31" t="e">
        <v>#DIV/0!</v>
      </c>
      <c r="GY15" s="31" t="e">
        <v>#DIV/0!</v>
      </c>
      <c r="GZ15" s="31" t="e">
        <v>#DIV/0!</v>
      </c>
      <c r="HA15" s="31" t="e">
        <v>#DIV/0!</v>
      </c>
      <c r="HB15" s="31" t="e">
        <v>#DIV/0!</v>
      </c>
      <c r="HC15" s="31" t="e">
        <v>#DIV/0!</v>
      </c>
      <c r="HD15" s="31" t="e">
        <v>#DIV/0!</v>
      </c>
      <c r="HE15" s="31" t="e">
        <v>#DIV/0!</v>
      </c>
      <c r="HF15" s="31" t="e">
        <v>#DIV/0!</v>
      </c>
      <c r="HG15" s="31" t="e">
        <v>#DIV/0!</v>
      </c>
      <c r="HH15" s="31" t="e">
        <v>#DIV/0!</v>
      </c>
      <c r="HI15" s="31" t="e">
        <v>#DIV/0!</v>
      </c>
      <c r="HJ15" s="31" t="e">
        <v>#DIV/0!</v>
      </c>
      <c r="HK15" s="31" t="e">
        <v>#DIV/0!</v>
      </c>
      <c r="HL15" s="31" t="e">
        <v>#DIV/0!</v>
      </c>
      <c r="HM15" s="31" t="e">
        <v>#DIV/0!</v>
      </c>
      <c r="HN15" s="31" t="e">
        <v>#DIV/0!</v>
      </c>
      <c r="HO15" s="31" t="e">
        <v>#DIV/0!</v>
      </c>
      <c r="HP15" s="31" t="e">
        <v>#DIV/0!</v>
      </c>
      <c r="HQ15" s="31" t="e">
        <v>#DIV/0!</v>
      </c>
      <c r="HR15" s="31" t="e">
        <v>#DIV/0!</v>
      </c>
      <c r="HS15" s="31" t="e">
        <v>#DIV/0!</v>
      </c>
      <c r="HT15" s="31" t="e">
        <v>#DIV/0!</v>
      </c>
      <c r="HU15" s="31" t="e">
        <v>#DIV/0!</v>
      </c>
      <c r="HV15" s="31" t="e">
        <v>#DIV/0!</v>
      </c>
      <c r="HW15" s="31" t="e">
        <v>#DIV/0!</v>
      </c>
      <c r="HX15" s="31" t="e">
        <v>#DIV/0!</v>
      </c>
      <c r="HY15" s="31" t="e">
        <v>#DIV/0!</v>
      </c>
      <c r="HZ15" s="31" t="e">
        <v>#DIV/0!</v>
      </c>
      <c r="IA15" s="31" t="e">
        <v>#DIV/0!</v>
      </c>
      <c r="IB15" s="31" t="e">
        <v>#DIV/0!</v>
      </c>
      <c r="IC15" s="31" t="e">
        <v>#DIV/0!</v>
      </c>
      <c r="ID15" s="31" t="e">
        <v>#DIV/0!</v>
      </c>
      <c r="IE15" s="31" t="e">
        <v>#DIV/0!</v>
      </c>
      <c r="IF15" s="31" t="e">
        <v>#VALUE!</v>
      </c>
      <c r="IG15" s="31" t="e">
        <v>#DIV/0!</v>
      </c>
      <c r="IH15" s="31" t="e">
        <v>#DIV/0!</v>
      </c>
      <c r="II15" s="31" t="e">
        <v>#DIV/0!</v>
      </c>
      <c r="IJ15" s="31" t="e">
        <v>#DIV/0!</v>
      </c>
      <c r="IK15" s="31" t="e">
        <v>#DIV/0!</v>
      </c>
      <c r="IL15" s="31" t="e">
        <v>#DIV/0!</v>
      </c>
      <c r="IM15" s="31" t="e">
        <v>#DIV/0!</v>
      </c>
      <c r="IN15" s="31" t="e">
        <v>#DIV/0!</v>
      </c>
      <c r="IO15" s="31" t="e">
        <v>#DIV/0!</v>
      </c>
      <c r="IP15" s="31" t="e">
        <v>#DIV/0!</v>
      </c>
      <c r="IQ15" s="31" t="e">
        <v>#DIV/0!</v>
      </c>
      <c r="IR15" s="31" t="e">
        <v>#DIV/0!</v>
      </c>
      <c r="IS15" s="31" t="e">
        <v>#DIV/0!</v>
      </c>
      <c r="IT15" s="31" t="e">
        <v>#DIV/0!</v>
      </c>
      <c r="IU15" s="31" t="e">
        <v>#DIV/0!</v>
      </c>
      <c r="IV15" s="31" t="e">
        <v>#DIV/0!</v>
      </c>
      <c r="IW15" s="31" t="e">
        <v>#DIV/0!</v>
      </c>
      <c r="IX15" s="31" t="e">
        <v>#DIV/0!</v>
      </c>
      <c r="IY15" s="31" t="e">
        <v>#DIV/0!</v>
      </c>
      <c r="IZ15" s="31" t="e">
        <v>#DIV/0!</v>
      </c>
      <c r="JA15" s="31" t="e">
        <v>#DIV/0!</v>
      </c>
      <c r="JB15" s="31" t="e">
        <v>#DIV/0!</v>
      </c>
      <c r="JC15" s="31" t="e">
        <v>#DIV/0!</v>
      </c>
      <c r="JD15" s="31" t="e">
        <v>#DIV/0!</v>
      </c>
      <c r="JE15" s="31" t="e">
        <v>#DIV/0!</v>
      </c>
      <c r="JF15" s="31" t="e">
        <v>#DIV/0!</v>
      </c>
      <c r="JG15" s="31" t="e">
        <v>#DIV/0!</v>
      </c>
      <c r="JH15" s="31" t="e">
        <v>#DIV/0!</v>
      </c>
      <c r="JI15" s="31" t="e">
        <v>#DIV/0!</v>
      </c>
      <c r="JJ15" s="31" t="e">
        <v>#DIV/0!</v>
      </c>
      <c r="JK15" s="31" t="e">
        <v>#DIV/0!</v>
      </c>
      <c r="JL15" s="31" t="e">
        <v>#DIV/0!</v>
      </c>
      <c r="JM15" s="31" t="e">
        <v>#DIV/0!</v>
      </c>
      <c r="JN15" s="31" t="e">
        <v>#DIV/0!</v>
      </c>
      <c r="JO15" s="31" t="e">
        <v>#DIV/0!</v>
      </c>
      <c r="JP15" s="31" t="e">
        <v>#DIV/0!</v>
      </c>
      <c r="JQ15" s="31" t="e">
        <v>#DIV/0!</v>
      </c>
      <c r="JR15" s="31" t="e">
        <v>#DIV/0!</v>
      </c>
      <c r="JS15" s="31" t="e">
        <v>#DIV/0!</v>
      </c>
      <c r="JT15" s="31" t="e">
        <v>#DIV/0!</v>
      </c>
      <c r="JU15" s="31" t="e">
        <v>#DIV/0!</v>
      </c>
      <c r="JV15" s="31" t="e">
        <v>#DIV/0!</v>
      </c>
      <c r="JW15" s="31" t="e">
        <v>#DIV/0!</v>
      </c>
      <c r="JX15" s="31" t="e">
        <v>#DIV/0!</v>
      </c>
      <c r="JY15" s="31" t="e">
        <v>#DIV/0!</v>
      </c>
      <c r="JZ15" s="31"/>
      <c r="KA15" s="31"/>
    </row>
    <row r="16" spans="1:287" x14ac:dyDescent="0.25">
      <c r="A16" s="30" t="s">
        <v>140</v>
      </c>
      <c r="B16" s="30" t="s">
        <v>108</v>
      </c>
      <c r="C16" s="31"/>
      <c r="D16" s="51" t="e">
        <v>#VALUE!</v>
      </c>
      <c r="E16" s="31" t="e">
        <v>#DIV/0!</v>
      </c>
      <c r="F16" s="31" t="e">
        <v>#DIV/0!</v>
      </c>
      <c r="G16" s="31" t="e">
        <v>#DIV/0!</v>
      </c>
      <c r="H16" s="31" t="e">
        <v>#DIV/0!</v>
      </c>
      <c r="I16" s="31" t="e">
        <v>#DIV/0!</v>
      </c>
      <c r="J16" s="31" t="e">
        <v>#DIV/0!</v>
      </c>
      <c r="K16" s="31" t="e">
        <v>#DIV/0!</v>
      </c>
      <c r="L16" s="31" t="e">
        <v>#DIV/0!</v>
      </c>
      <c r="M16" s="31" t="e">
        <v>#DIV/0!</v>
      </c>
      <c r="N16" s="31" t="e">
        <v>#DIV/0!</v>
      </c>
      <c r="O16" s="31" t="e">
        <v>#DIV/0!</v>
      </c>
      <c r="P16" s="31" t="e">
        <v>#DIV/0!</v>
      </c>
      <c r="Q16" s="31" t="e">
        <v>#DIV/0!</v>
      </c>
      <c r="R16" s="31" t="e">
        <v>#DIV/0!</v>
      </c>
      <c r="S16" s="31" t="e">
        <v>#DIV/0!</v>
      </c>
      <c r="T16" s="31" t="e">
        <v>#DIV/0!</v>
      </c>
      <c r="U16" s="31" t="e">
        <v>#DIV/0!</v>
      </c>
      <c r="V16" s="31" t="e">
        <v>#DIV/0!</v>
      </c>
      <c r="W16" s="31" t="e">
        <v>#DIV/0!</v>
      </c>
      <c r="X16" s="31" t="e">
        <v>#DIV/0!</v>
      </c>
      <c r="Y16" s="31" t="e">
        <v>#DIV/0!</v>
      </c>
      <c r="Z16" s="31" t="e">
        <v>#DIV/0!</v>
      </c>
      <c r="AA16" s="31" t="e">
        <v>#DIV/0!</v>
      </c>
      <c r="AB16" s="31" t="e">
        <v>#DIV/0!</v>
      </c>
      <c r="AC16" s="31" t="e">
        <v>#DIV/0!</v>
      </c>
      <c r="AD16" s="31" t="e">
        <v>#DIV/0!</v>
      </c>
      <c r="AE16" s="31" t="e">
        <v>#DIV/0!</v>
      </c>
      <c r="AF16" s="31" t="e">
        <v>#DIV/0!</v>
      </c>
      <c r="AG16" s="31" t="e">
        <v>#DIV/0!</v>
      </c>
      <c r="AH16" s="31" t="e">
        <v>#DIV/0!</v>
      </c>
      <c r="AI16" s="31" t="e">
        <v>#DIV/0!</v>
      </c>
      <c r="AJ16" s="31" t="e">
        <v>#DIV/0!</v>
      </c>
      <c r="AK16" s="31" t="e">
        <v>#DIV/0!</v>
      </c>
      <c r="AL16" s="31" t="e">
        <v>#DIV/0!</v>
      </c>
      <c r="AM16" s="31" t="e">
        <v>#DIV/0!</v>
      </c>
      <c r="AN16" s="31" t="e">
        <v>#DIV/0!</v>
      </c>
      <c r="AO16" s="31" t="e">
        <v>#DIV/0!</v>
      </c>
      <c r="AP16" s="31" t="e">
        <v>#DIV/0!</v>
      </c>
      <c r="AQ16" s="31" t="e">
        <v>#DIV/0!</v>
      </c>
      <c r="AR16" s="31" t="e">
        <v>#DIV/0!</v>
      </c>
      <c r="AS16" s="31" t="e">
        <v>#DIV/0!</v>
      </c>
      <c r="AT16" s="31" t="e">
        <v>#DIV/0!</v>
      </c>
      <c r="AU16" s="31" t="e">
        <v>#DIV/0!</v>
      </c>
      <c r="AV16" s="31" t="e">
        <v>#DIV/0!</v>
      </c>
      <c r="AW16" s="31" t="e">
        <v>#DIV/0!</v>
      </c>
      <c r="AX16" s="31" t="e">
        <v>#VALUE!</v>
      </c>
      <c r="AY16" s="31" t="e">
        <v>#DIV/0!</v>
      </c>
      <c r="AZ16" s="31" t="e">
        <v>#DIV/0!</v>
      </c>
      <c r="BA16" s="31" t="e">
        <v>#DIV/0!</v>
      </c>
      <c r="BB16" s="31" t="e">
        <v>#DIV/0!</v>
      </c>
      <c r="BC16" s="31" t="e">
        <v>#DIV/0!</v>
      </c>
      <c r="BD16" s="31" t="e">
        <v>#DIV/0!</v>
      </c>
      <c r="BE16" s="31" t="e">
        <v>#DIV/0!</v>
      </c>
      <c r="BF16" s="31" t="e">
        <v>#DIV/0!</v>
      </c>
      <c r="BG16" s="31" t="e">
        <v>#DIV/0!</v>
      </c>
      <c r="BH16" s="31" t="e">
        <v>#DIV/0!</v>
      </c>
      <c r="BI16" s="31" t="e">
        <v>#DIV/0!</v>
      </c>
      <c r="BJ16" s="31" t="e">
        <v>#DIV/0!</v>
      </c>
      <c r="BK16" s="31" t="e">
        <v>#DIV/0!</v>
      </c>
      <c r="BL16" s="31" t="e">
        <v>#DIV/0!</v>
      </c>
      <c r="BM16" s="31" t="e">
        <v>#DIV/0!</v>
      </c>
      <c r="BN16" s="31" t="e">
        <v>#DIV/0!</v>
      </c>
      <c r="BO16" s="31" t="e">
        <v>#DIV/0!</v>
      </c>
      <c r="BP16" s="31" t="e">
        <v>#DIV/0!</v>
      </c>
      <c r="BQ16" s="31" t="e">
        <v>#DIV/0!</v>
      </c>
      <c r="BR16" s="31" t="e">
        <v>#DIV/0!</v>
      </c>
      <c r="BS16" s="31" t="e">
        <v>#DIV/0!</v>
      </c>
      <c r="BT16" s="31" t="e">
        <v>#DIV/0!</v>
      </c>
      <c r="BU16" s="31" t="e">
        <v>#DIV/0!</v>
      </c>
      <c r="BV16" s="31" t="e">
        <v>#DIV/0!</v>
      </c>
      <c r="BW16" s="31" t="e">
        <v>#DIV/0!</v>
      </c>
      <c r="BX16" s="31" t="e">
        <v>#DIV/0!</v>
      </c>
      <c r="BY16" s="31" t="e">
        <v>#DIV/0!</v>
      </c>
      <c r="BZ16" s="31" t="e">
        <v>#DIV/0!</v>
      </c>
      <c r="CA16" s="31" t="e">
        <v>#DIV/0!</v>
      </c>
      <c r="CB16" s="31" t="e">
        <v>#DIV/0!</v>
      </c>
      <c r="CC16" s="31" t="e">
        <v>#DIV/0!</v>
      </c>
      <c r="CD16" s="31" t="e">
        <v>#DIV/0!</v>
      </c>
      <c r="CE16" s="31" t="e">
        <v>#DIV/0!</v>
      </c>
      <c r="CF16" s="31" t="e">
        <v>#DIV/0!</v>
      </c>
      <c r="CG16" s="31" t="e">
        <v>#DIV/0!</v>
      </c>
      <c r="CH16" s="31" t="e">
        <v>#DIV/0!</v>
      </c>
      <c r="CI16" s="31" t="e">
        <v>#DIV/0!</v>
      </c>
      <c r="CJ16" s="31" t="e">
        <v>#DIV/0!</v>
      </c>
      <c r="CK16" s="31" t="e">
        <v>#DIV/0!</v>
      </c>
      <c r="CL16" s="31" t="e">
        <v>#DIV/0!</v>
      </c>
      <c r="CM16" s="31" t="e">
        <v>#DIV/0!</v>
      </c>
      <c r="CN16" s="31" t="e">
        <v>#DIV/0!</v>
      </c>
      <c r="CO16" s="31" t="e">
        <v>#DIV/0!</v>
      </c>
      <c r="CP16" s="31" t="e">
        <v>#DIV/0!</v>
      </c>
      <c r="CQ16" s="31" t="e">
        <v>#DIV/0!</v>
      </c>
      <c r="CR16" s="31"/>
      <c r="CS16" s="31"/>
      <c r="CT16" s="31">
        <v>16</v>
      </c>
      <c r="CU16" s="51" t="e">
        <v>#VALUE!</v>
      </c>
      <c r="CV16" s="31" t="e">
        <v>#DIV/0!</v>
      </c>
      <c r="CW16" s="31" t="e">
        <v>#DIV/0!</v>
      </c>
      <c r="CX16" s="31" t="e">
        <v>#DIV/0!</v>
      </c>
      <c r="CY16" s="31" t="e">
        <v>#DIV/0!</v>
      </c>
      <c r="CZ16" s="31" t="e">
        <v>#DIV/0!</v>
      </c>
      <c r="DA16" s="31" t="e">
        <v>#DIV/0!</v>
      </c>
      <c r="DB16" s="31" t="e">
        <v>#DIV/0!</v>
      </c>
      <c r="DC16" s="31" t="e">
        <v>#DIV/0!</v>
      </c>
      <c r="DD16" s="31" t="e">
        <v>#DIV/0!</v>
      </c>
      <c r="DE16" s="31" t="e">
        <v>#DIV/0!</v>
      </c>
      <c r="DF16" s="31" t="e">
        <v>#DIV/0!</v>
      </c>
      <c r="DG16" s="31" t="e">
        <v>#DIV/0!</v>
      </c>
      <c r="DH16" s="31" t="e">
        <v>#DIV/0!</v>
      </c>
      <c r="DI16" s="31" t="e">
        <v>#DIV/0!</v>
      </c>
      <c r="DJ16" s="31" t="e">
        <v>#DIV/0!</v>
      </c>
      <c r="DK16" s="31" t="e">
        <v>#DIV/0!</v>
      </c>
      <c r="DL16" s="31" t="e">
        <v>#DIV/0!</v>
      </c>
      <c r="DM16" s="31" t="e">
        <v>#DIV/0!</v>
      </c>
      <c r="DN16" s="31" t="e">
        <v>#DIV/0!</v>
      </c>
      <c r="DO16" s="31" t="e">
        <v>#DIV/0!</v>
      </c>
      <c r="DP16" s="31" t="e">
        <v>#DIV/0!</v>
      </c>
      <c r="DQ16" s="31" t="e">
        <v>#DIV/0!</v>
      </c>
      <c r="DR16" s="31" t="e">
        <v>#DIV/0!</v>
      </c>
      <c r="DS16" s="31" t="e">
        <v>#DIV/0!</v>
      </c>
      <c r="DT16" s="31" t="e">
        <v>#DIV/0!</v>
      </c>
      <c r="DU16" s="31" t="e">
        <v>#DIV/0!</v>
      </c>
      <c r="DV16" s="31" t="e">
        <v>#DIV/0!</v>
      </c>
      <c r="DW16" s="31" t="e">
        <v>#DIV/0!</v>
      </c>
      <c r="DX16" s="31" t="e">
        <v>#DIV/0!</v>
      </c>
      <c r="DY16" s="31" t="e">
        <v>#DIV/0!</v>
      </c>
      <c r="DZ16" s="31" t="e">
        <v>#DIV/0!</v>
      </c>
      <c r="EA16" s="31" t="e">
        <v>#DIV/0!</v>
      </c>
      <c r="EB16" s="31" t="e">
        <v>#DIV/0!</v>
      </c>
      <c r="EC16" s="31" t="e">
        <v>#DIV/0!</v>
      </c>
      <c r="ED16" s="31" t="e">
        <v>#DIV/0!</v>
      </c>
      <c r="EE16" s="31" t="e">
        <v>#DIV/0!</v>
      </c>
      <c r="EF16" s="31" t="e">
        <v>#DIV/0!</v>
      </c>
      <c r="EG16" s="31" t="e">
        <v>#DIV/0!</v>
      </c>
      <c r="EH16" s="31" t="e">
        <v>#DIV/0!</v>
      </c>
      <c r="EI16" s="31" t="e">
        <v>#DIV/0!</v>
      </c>
      <c r="EJ16" s="31" t="e">
        <v>#DIV/0!</v>
      </c>
      <c r="EK16" s="31" t="e">
        <v>#DIV/0!</v>
      </c>
      <c r="EL16" s="31" t="e">
        <v>#DIV/0!</v>
      </c>
      <c r="EM16" s="31" t="e">
        <v>#DIV/0!</v>
      </c>
      <c r="EN16" s="31" t="e">
        <v>#DIV/0!</v>
      </c>
      <c r="EO16" s="31" t="e">
        <v>#VALUE!</v>
      </c>
      <c r="EP16" s="31" t="e">
        <v>#DIV/0!</v>
      </c>
      <c r="EQ16" s="31" t="e">
        <v>#DIV/0!</v>
      </c>
      <c r="ER16" s="31" t="e">
        <v>#DIV/0!</v>
      </c>
      <c r="ES16" s="31" t="e">
        <v>#DIV/0!</v>
      </c>
      <c r="ET16" s="31" t="e">
        <v>#DIV/0!</v>
      </c>
      <c r="EU16" s="31" t="e">
        <v>#DIV/0!</v>
      </c>
      <c r="EV16" s="31" t="e">
        <v>#DIV/0!</v>
      </c>
      <c r="EW16" s="31" t="e">
        <v>#DIV/0!</v>
      </c>
      <c r="EX16" s="31" t="e">
        <v>#DIV/0!</v>
      </c>
      <c r="EY16" s="31" t="e">
        <v>#DIV/0!</v>
      </c>
      <c r="EZ16" s="31" t="e">
        <v>#DIV/0!</v>
      </c>
      <c r="FA16" s="31" t="e">
        <v>#DIV/0!</v>
      </c>
      <c r="FB16" s="31" t="e">
        <v>#DIV/0!</v>
      </c>
      <c r="FC16" s="31" t="e">
        <v>#DIV/0!</v>
      </c>
      <c r="FD16" s="31" t="e">
        <v>#DIV/0!</v>
      </c>
      <c r="FE16" s="31" t="e">
        <v>#DIV/0!</v>
      </c>
      <c r="FF16" s="31" t="e">
        <v>#DIV/0!</v>
      </c>
      <c r="FG16" s="31" t="e">
        <v>#DIV/0!</v>
      </c>
      <c r="FH16" s="31" t="e">
        <v>#DIV/0!</v>
      </c>
      <c r="FI16" s="31" t="e">
        <v>#DIV/0!</v>
      </c>
      <c r="FJ16" s="31" t="e">
        <v>#DIV/0!</v>
      </c>
      <c r="FK16" s="31" t="e">
        <v>#DIV/0!</v>
      </c>
      <c r="FL16" s="31" t="e">
        <v>#DIV/0!</v>
      </c>
      <c r="FM16" s="31" t="e">
        <v>#DIV/0!</v>
      </c>
      <c r="FN16" s="31" t="e">
        <v>#DIV/0!</v>
      </c>
      <c r="FO16" s="31" t="e">
        <v>#DIV/0!</v>
      </c>
      <c r="FP16" s="31" t="e">
        <v>#DIV/0!</v>
      </c>
      <c r="FQ16" s="31" t="e">
        <v>#DIV/0!</v>
      </c>
      <c r="FR16" s="31" t="e">
        <v>#DIV/0!</v>
      </c>
      <c r="FS16" s="31" t="e">
        <v>#DIV/0!</v>
      </c>
      <c r="FT16" s="31" t="e">
        <v>#DIV/0!</v>
      </c>
      <c r="FU16" s="31" t="e">
        <v>#DIV/0!</v>
      </c>
      <c r="FV16" s="31" t="e">
        <v>#DIV/0!</v>
      </c>
      <c r="FW16" s="31" t="e">
        <v>#DIV/0!</v>
      </c>
      <c r="FX16" s="31" t="e">
        <v>#DIV/0!</v>
      </c>
      <c r="FY16" s="31" t="e">
        <v>#DIV/0!</v>
      </c>
      <c r="FZ16" s="31" t="e">
        <v>#DIV/0!</v>
      </c>
      <c r="GA16" s="31" t="e">
        <v>#DIV/0!</v>
      </c>
      <c r="GB16" s="31" t="e">
        <v>#DIV/0!</v>
      </c>
      <c r="GC16" s="31" t="e">
        <v>#DIV/0!</v>
      </c>
      <c r="GD16" s="31" t="e">
        <v>#DIV/0!</v>
      </c>
      <c r="GE16" s="31" t="e">
        <v>#DIV/0!</v>
      </c>
      <c r="GF16" s="31" t="e">
        <v>#DIV/0!</v>
      </c>
      <c r="GG16" s="31" t="e">
        <v>#DIV/0!</v>
      </c>
      <c r="GH16" s="31" t="e">
        <v>#DIV/0!</v>
      </c>
      <c r="GI16" s="31"/>
      <c r="GJ16" s="31"/>
      <c r="GK16" s="31">
        <v>16</v>
      </c>
      <c r="GL16" s="51" t="e">
        <v>#VALUE!</v>
      </c>
      <c r="GM16" s="31" t="e">
        <v>#DIV/0!</v>
      </c>
      <c r="GN16" s="31" t="e">
        <v>#DIV/0!</v>
      </c>
      <c r="GO16" s="31" t="e">
        <v>#DIV/0!</v>
      </c>
      <c r="GP16" s="31" t="e">
        <v>#DIV/0!</v>
      </c>
      <c r="GQ16" s="31" t="e">
        <v>#DIV/0!</v>
      </c>
      <c r="GR16" s="31" t="e">
        <v>#DIV/0!</v>
      </c>
      <c r="GS16" s="31" t="e">
        <v>#DIV/0!</v>
      </c>
      <c r="GT16" s="31" t="e">
        <v>#DIV/0!</v>
      </c>
      <c r="GU16" s="31" t="e">
        <v>#DIV/0!</v>
      </c>
      <c r="GV16" s="31" t="e">
        <v>#DIV/0!</v>
      </c>
      <c r="GW16" s="31" t="e">
        <v>#DIV/0!</v>
      </c>
      <c r="GX16" s="31" t="e">
        <v>#DIV/0!</v>
      </c>
      <c r="GY16" s="31" t="e">
        <v>#DIV/0!</v>
      </c>
      <c r="GZ16" s="31" t="e">
        <v>#DIV/0!</v>
      </c>
      <c r="HA16" s="31" t="e">
        <v>#DIV/0!</v>
      </c>
      <c r="HB16" s="31" t="e">
        <v>#DIV/0!</v>
      </c>
      <c r="HC16" s="31" t="e">
        <v>#DIV/0!</v>
      </c>
      <c r="HD16" s="31" t="e">
        <v>#DIV/0!</v>
      </c>
      <c r="HE16" s="31" t="e">
        <v>#DIV/0!</v>
      </c>
      <c r="HF16" s="31" t="e">
        <v>#DIV/0!</v>
      </c>
      <c r="HG16" s="31" t="e">
        <v>#DIV/0!</v>
      </c>
      <c r="HH16" s="31" t="e">
        <v>#DIV/0!</v>
      </c>
      <c r="HI16" s="31" t="e">
        <v>#DIV/0!</v>
      </c>
      <c r="HJ16" s="31" t="e">
        <v>#DIV/0!</v>
      </c>
      <c r="HK16" s="31" t="e">
        <v>#DIV/0!</v>
      </c>
      <c r="HL16" s="31" t="e">
        <v>#DIV/0!</v>
      </c>
      <c r="HM16" s="31" t="e">
        <v>#DIV/0!</v>
      </c>
      <c r="HN16" s="31" t="e">
        <v>#DIV/0!</v>
      </c>
      <c r="HO16" s="31" t="e">
        <v>#DIV/0!</v>
      </c>
      <c r="HP16" s="31" t="e">
        <v>#DIV/0!</v>
      </c>
      <c r="HQ16" s="31" t="e">
        <v>#DIV/0!</v>
      </c>
      <c r="HR16" s="31" t="e">
        <v>#DIV/0!</v>
      </c>
      <c r="HS16" s="31" t="e">
        <v>#DIV/0!</v>
      </c>
      <c r="HT16" s="31" t="e">
        <v>#DIV/0!</v>
      </c>
      <c r="HU16" s="31" t="e">
        <v>#DIV/0!</v>
      </c>
      <c r="HV16" s="31" t="e">
        <v>#DIV/0!</v>
      </c>
      <c r="HW16" s="31" t="e">
        <v>#DIV/0!</v>
      </c>
      <c r="HX16" s="31" t="e">
        <v>#DIV/0!</v>
      </c>
      <c r="HY16" s="31" t="e">
        <v>#DIV/0!</v>
      </c>
      <c r="HZ16" s="31" t="e">
        <v>#DIV/0!</v>
      </c>
      <c r="IA16" s="31" t="e">
        <v>#DIV/0!</v>
      </c>
      <c r="IB16" s="31" t="e">
        <v>#DIV/0!</v>
      </c>
      <c r="IC16" s="31" t="e">
        <v>#DIV/0!</v>
      </c>
      <c r="ID16" s="31" t="e">
        <v>#DIV/0!</v>
      </c>
      <c r="IE16" s="31" t="e">
        <v>#DIV/0!</v>
      </c>
      <c r="IF16" s="31" t="e">
        <v>#VALUE!</v>
      </c>
      <c r="IG16" s="31" t="e">
        <v>#DIV/0!</v>
      </c>
      <c r="IH16" s="31" t="e">
        <v>#DIV/0!</v>
      </c>
      <c r="II16" s="31" t="e">
        <v>#DIV/0!</v>
      </c>
      <c r="IJ16" s="31" t="e">
        <v>#DIV/0!</v>
      </c>
      <c r="IK16" s="31" t="e">
        <v>#DIV/0!</v>
      </c>
      <c r="IL16" s="31" t="e">
        <v>#DIV/0!</v>
      </c>
      <c r="IM16" s="31" t="e">
        <v>#DIV/0!</v>
      </c>
      <c r="IN16" s="31" t="e">
        <v>#DIV/0!</v>
      </c>
      <c r="IO16" s="31" t="e">
        <v>#DIV/0!</v>
      </c>
      <c r="IP16" s="31" t="e">
        <v>#DIV/0!</v>
      </c>
      <c r="IQ16" s="31" t="e">
        <v>#DIV/0!</v>
      </c>
      <c r="IR16" s="31" t="e">
        <v>#DIV/0!</v>
      </c>
      <c r="IS16" s="31" t="e">
        <v>#DIV/0!</v>
      </c>
      <c r="IT16" s="31" t="e">
        <v>#DIV/0!</v>
      </c>
      <c r="IU16" s="31" t="e">
        <v>#DIV/0!</v>
      </c>
      <c r="IV16" s="31" t="e">
        <v>#DIV/0!</v>
      </c>
      <c r="IW16" s="31" t="e">
        <v>#DIV/0!</v>
      </c>
      <c r="IX16" s="31" t="e">
        <v>#DIV/0!</v>
      </c>
      <c r="IY16" s="31" t="e">
        <v>#DIV/0!</v>
      </c>
      <c r="IZ16" s="31" t="e">
        <v>#DIV/0!</v>
      </c>
      <c r="JA16" s="31" t="e">
        <v>#DIV/0!</v>
      </c>
      <c r="JB16" s="31" t="e">
        <v>#DIV/0!</v>
      </c>
      <c r="JC16" s="31" t="e">
        <v>#DIV/0!</v>
      </c>
      <c r="JD16" s="31" t="e">
        <v>#DIV/0!</v>
      </c>
      <c r="JE16" s="31" t="e">
        <v>#DIV/0!</v>
      </c>
      <c r="JF16" s="31" t="e">
        <v>#DIV/0!</v>
      </c>
      <c r="JG16" s="31" t="e">
        <v>#DIV/0!</v>
      </c>
      <c r="JH16" s="31" t="e">
        <v>#DIV/0!</v>
      </c>
      <c r="JI16" s="31" t="e">
        <v>#DIV/0!</v>
      </c>
      <c r="JJ16" s="31" t="e">
        <v>#DIV/0!</v>
      </c>
      <c r="JK16" s="31" t="e">
        <v>#DIV/0!</v>
      </c>
      <c r="JL16" s="31" t="e">
        <v>#DIV/0!</v>
      </c>
      <c r="JM16" s="31" t="e">
        <v>#DIV/0!</v>
      </c>
      <c r="JN16" s="31" t="e">
        <v>#DIV/0!</v>
      </c>
      <c r="JO16" s="31" t="e">
        <v>#DIV/0!</v>
      </c>
      <c r="JP16" s="31" t="e">
        <v>#DIV/0!</v>
      </c>
      <c r="JQ16" s="31" t="e">
        <v>#DIV/0!</v>
      </c>
      <c r="JR16" s="31" t="e">
        <v>#DIV/0!</v>
      </c>
      <c r="JS16" s="31" t="e">
        <v>#DIV/0!</v>
      </c>
      <c r="JT16" s="31" t="e">
        <v>#DIV/0!</v>
      </c>
      <c r="JU16" s="31" t="e">
        <v>#DIV/0!</v>
      </c>
      <c r="JV16" s="31" t="e">
        <v>#DIV/0!</v>
      </c>
      <c r="JW16" s="31" t="e">
        <v>#DIV/0!</v>
      </c>
      <c r="JX16" s="31" t="e">
        <v>#DIV/0!</v>
      </c>
      <c r="JY16" s="31" t="e">
        <v>#DIV/0!</v>
      </c>
      <c r="JZ16" s="31"/>
      <c r="KA16" s="31"/>
    </row>
    <row r="17" spans="1:287" x14ac:dyDescent="0.25">
      <c r="A17" s="30" t="s">
        <v>581</v>
      </c>
      <c r="B17" s="30" t="s">
        <v>223</v>
      </c>
      <c r="C17" s="31"/>
      <c r="D17" s="51" t="e">
        <v>#VALUE!</v>
      </c>
      <c r="E17" s="31" t="e">
        <v>#DIV/0!</v>
      </c>
      <c r="F17" s="31" t="e">
        <v>#DIV/0!</v>
      </c>
      <c r="G17" s="31" t="e">
        <v>#DIV/0!</v>
      </c>
      <c r="H17" s="31" t="e">
        <v>#DIV/0!</v>
      </c>
      <c r="I17" s="31" t="e">
        <v>#DIV/0!</v>
      </c>
      <c r="J17" s="31" t="e">
        <v>#DIV/0!</v>
      </c>
      <c r="K17" s="31" t="e">
        <v>#DIV/0!</v>
      </c>
      <c r="L17" s="31" t="e">
        <v>#DIV/0!</v>
      </c>
      <c r="M17" s="31" t="e">
        <v>#DIV/0!</v>
      </c>
      <c r="N17" s="31" t="e">
        <v>#DIV/0!</v>
      </c>
      <c r="O17" s="31" t="e">
        <v>#DIV/0!</v>
      </c>
      <c r="P17" s="31" t="e">
        <v>#DIV/0!</v>
      </c>
      <c r="Q17" s="31" t="e">
        <v>#DIV/0!</v>
      </c>
      <c r="R17" s="31" t="e">
        <v>#DIV/0!</v>
      </c>
      <c r="S17" s="31" t="e">
        <v>#DIV/0!</v>
      </c>
      <c r="T17" s="31" t="e">
        <v>#DIV/0!</v>
      </c>
      <c r="U17" s="31" t="e">
        <v>#DIV/0!</v>
      </c>
      <c r="V17" s="31" t="e">
        <v>#DIV/0!</v>
      </c>
      <c r="W17" s="31" t="e">
        <v>#DIV/0!</v>
      </c>
      <c r="X17" s="31" t="e">
        <v>#DIV/0!</v>
      </c>
      <c r="Y17" s="31" t="e">
        <v>#DIV/0!</v>
      </c>
      <c r="Z17" s="31" t="e">
        <v>#DIV/0!</v>
      </c>
      <c r="AA17" s="31" t="e">
        <v>#DIV/0!</v>
      </c>
      <c r="AB17" s="31" t="e">
        <v>#DIV/0!</v>
      </c>
      <c r="AC17" s="31" t="e">
        <v>#DIV/0!</v>
      </c>
      <c r="AD17" s="31" t="e">
        <v>#DIV/0!</v>
      </c>
      <c r="AE17" s="31" t="e">
        <v>#DIV/0!</v>
      </c>
      <c r="AF17" s="31" t="e">
        <v>#DIV/0!</v>
      </c>
      <c r="AG17" s="31" t="e">
        <v>#DIV/0!</v>
      </c>
      <c r="AH17" s="31" t="e">
        <v>#DIV/0!</v>
      </c>
      <c r="AI17" s="31" t="e">
        <v>#DIV/0!</v>
      </c>
      <c r="AJ17" s="31" t="e">
        <v>#DIV/0!</v>
      </c>
      <c r="AK17" s="31" t="e">
        <v>#DIV/0!</v>
      </c>
      <c r="AL17" s="31" t="e">
        <v>#DIV/0!</v>
      </c>
      <c r="AM17" s="31" t="e">
        <v>#DIV/0!</v>
      </c>
      <c r="AN17" s="31" t="e">
        <v>#DIV/0!</v>
      </c>
      <c r="AO17" s="31" t="e">
        <v>#DIV/0!</v>
      </c>
      <c r="AP17" s="31" t="e">
        <v>#DIV/0!</v>
      </c>
      <c r="AQ17" s="31" t="e">
        <v>#DIV/0!</v>
      </c>
      <c r="AR17" s="31" t="e">
        <v>#DIV/0!</v>
      </c>
      <c r="AS17" s="31" t="e">
        <v>#DIV/0!</v>
      </c>
      <c r="AT17" s="31" t="e">
        <v>#DIV/0!</v>
      </c>
      <c r="AU17" s="31" t="e">
        <v>#DIV/0!</v>
      </c>
      <c r="AV17" s="31" t="e">
        <v>#DIV/0!</v>
      </c>
      <c r="AW17" s="31" t="e">
        <v>#DIV/0!</v>
      </c>
      <c r="AX17" s="31" t="e">
        <v>#VALUE!</v>
      </c>
      <c r="AY17" s="31" t="e">
        <v>#DIV/0!</v>
      </c>
      <c r="AZ17" s="31" t="e">
        <v>#DIV/0!</v>
      </c>
      <c r="BA17" s="31" t="e">
        <v>#DIV/0!</v>
      </c>
      <c r="BB17" s="31" t="e">
        <v>#DIV/0!</v>
      </c>
      <c r="BC17" s="31" t="e">
        <v>#DIV/0!</v>
      </c>
      <c r="BD17" s="31" t="e">
        <v>#DIV/0!</v>
      </c>
      <c r="BE17" s="31" t="e">
        <v>#DIV/0!</v>
      </c>
      <c r="BF17" s="31" t="e">
        <v>#DIV/0!</v>
      </c>
      <c r="BG17" s="31" t="e">
        <v>#DIV/0!</v>
      </c>
      <c r="BH17" s="31" t="e">
        <v>#DIV/0!</v>
      </c>
      <c r="BI17" s="31" t="e">
        <v>#DIV/0!</v>
      </c>
      <c r="BJ17" s="31" t="e">
        <v>#DIV/0!</v>
      </c>
      <c r="BK17" s="31" t="e">
        <v>#DIV/0!</v>
      </c>
      <c r="BL17" s="31" t="e">
        <v>#DIV/0!</v>
      </c>
      <c r="BM17" s="31" t="e">
        <v>#DIV/0!</v>
      </c>
      <c r="BN17" s="31" t="e">
        <v>#DIV/0!</v>
      </c>
      <c r="BO17" s="31" t="e">
        <v>#DIV/0!</v>
      </c>
      <c r="BP17" s="31" t="e">
        <v>#DIV/0!</v>
      </c>
      <c r="BQ17" s="31" t="e">
        <v>#DIV/0!</v>
      </c>
      <c r="BR17" s="31" t="e">
        <v>#DIV/0!</v>
      </c>
      <c r="BS17" s="31" t="e">
        <v>#DIV/0!</v>
      </c>
      <c r="BT17" s="31" t="e">
        <v>#DIV/0!</v>
      </c>
      <c r="BU17" s="31" t="e">
        <v>#DIV/0!</v>
      </c>
      <c r="BV17" s="31" t="e">
        <v>#DIV/0!</v>
      </c>
      <c r="BW17" s="31" t="e">
        <v>#DIV/0!</v>
      </c>
      <c r="BX17" s="31" t="e">
        <v>#DIV/0!</v>
      </c>
      <c r="BY17" s="31" t="e">
        <v>#DIV/0!</v>
      </c>
      <c r="BZ17" s="31" t="e">
        <v>#DIV/0!</v>
      </c>
      <c r="CA17" s="31" t="e">
        <v>#DIV/0!</v>
      </c>
      <c r="CB17" s="31" t="e">
        <v>#DIV/0!</v>
      </c>
      <c r="CC17" s="31" t="e">
        <v>#DIV/0!</v>
      </c>
      <c r="CD17" s="31" t="e">
        <v>#DIV/0!</v>
      </c>
      <c r="CE17" s="31" t="e">
        <v>#DIV/0!</v>
      </c>
      <c r="CF17" s="31" t="e">
        <v>#DIV/0!</v>
      </c>
      <c r="CG17" s="31" t="e">
        <v>#DIV/0!</v>
      </c>
      <c r="CH17" s="31" t="e">
        <v>#DIV/0!</v>
      </c>
      <c r="CI17" s="31" t="e">
        <v>#DIV/0!</v>
      </c>
      <c r="CJ17" s="31" t="e">
        <v>#DIV/0!</v>
      </c>
      <c r="CK17" s="31" t="e">
        <v>#DIV/0!</v>
      </c>
      <c r="CL17" s="31" t="e">
        <v>#DIV/0!</v>
      </c>
      <c r="CM17" s="31" t="e">
        <v>#DIV/0!</v>
      </c>
      <c r="CN17" s="31" t="e">
        <v>#DIV/0!</v>
      </c>
      <c r="CO17" s="31" t="e">
        <v>#DIV/0!</v>
      </c>
      <c r="CP17" s="31" t="e">
        <v>#DIV/0!</v>
      </c>
      <c r="CQ17" s="31" t="e">
        <v>#DIV/0!</v>
      </c>
      <c r="CR17" s="31"/>
      <c r="CS17" s="31"/>
      <c r="CT17" s="31">
        <v>155</v>
      </c>
      <c r="CU17" s="51" t="e">
        <v>#VALUE!</v>
      </c>
      <c r="CV17" s="31" t="e">
        <v>#DIV/0!</v>
      </c>
      <c r="CW17" s="31" t="e">
        <v>#DIV/0!</v>
      </c>
      <c r="CX17" s="31" t="e">
        <v>#DIV/0!</v>
      </c>
      <c r="CY17" s="31" t="e">
        <v>#DIV/0!</v>
      </c>
      <c r="CZ17" s="31" t="e">
        <v>#DIV/0!</v>
      </c>
      <c r="DA17" s="31" t="e">
        <v>#DIV/0!</v>
      </c>
      <c r="DB17" s="31" t="e">
        <v>#DIV/0!</v>
      </c>
      <c r="DC17" s="31" t="e">
        <v>#DIV/0!</v>
      </c>
      <c r="DD17" s="31" t="e">
        <v>#DIV/0!</v>
      </c>
      <c r="DE17" s="31" t="e">
        <v>#DIV/0!</v>
      </c>
      <c r="DF17" s="31" t="e">
        <v>#DIV/0!</v>
      </c>
      <c r="DG17" s="31" t="e">
        <v>#DIV/0!</v>
      </c>
      <c r="DH17" s="31" t="e">
        <v>#DIV/0!</v>
      </c>
      <c r="DI17" s="31" t="e">
        <v>#DIV/0!</v>
      </c>
      <c r="DJ17" s="31" t="e">
        <v>#DIV/0!</v>
      </c>
      <c r="DK17" s="31" t="e">
        <v>#DIV/0!</v>
      </c>
      <c r="DL17" s="31" t="e">
        <v>#DIV/0!</v>
      </c>
      <c r="DM17" s="31" t="e">
        <v>#DIV/0!</v>
      </c>
      <c r="DN17" s="31" t="e">
        <v>#DIV/0!</v>
      </c>
      <c r="DO17" s="31" t="e">
        <v>#DIV/0!</v>
      </c>
      <c r="DP17" s="31" t="e">
        <v>#DIV/0!</v>
      </c>
      <c r="DQ17" s="31" t="e">
        <v>#DIV/0!</v>
      </c>
      <c r="DR17" s="31" t="e">
        <v>#DIV/0!</v>
      </c>
      <c r="DS17" s="31" t="e">
        <v>#DIV/0!</v>
      </c>
      <c r="DT17" s="31" t="e">
        <v>#DIV/0!</v>
      </c>
      <c r="DU17" s="31" t="e">
        <v>#DIV/0!</v>
      </c>
      <c r="DV17" s="31" t="e">
        <v>#DIV/0!</v>
      </c>
      <c r="DW17" s="31" t="e">
        <v>#DIV/0!</v>
      </c>
      <c r="DX17" s="31" t="e">
        <v>#DIV/0!</v>
      </c>
      <c r="DY17" s="31" t="e">
        <v>#DIV/0!</v>
      </c>
      <c r="DZ17" s="31" t="e">
        <v>#DIV/0!</v>
      </c>
      <c r="EA17" s="31" t="e">
        <v>#DIV/0!</v>
      </c>
      <c r="EB17" s="31" t="e">
        <v>#DIV/0!</v>
      </c>
      <c r="EC17" s="31" t="e">
        <v>#DIV/0!</v>
      </c>
      <c r="ED17" s="31" t="e">
        <v>#DIV/0!</v>
      </c>
      <c r="EE17" s="31" t="e">
        <v>#DIV/0!</v>
      </c>
      <c r="EF17" s="31" t="e">
        <v>#DIV/0!</v>
      </c>
      <c r="EG17" s="31" t="e">
        <v>#DIV/0!</v>
      </c>
      <c r="EH17" s="31" t="e">
        <v>#DIV/0!</v>
      </c>
      <c r="EI17" s="31" t="e">
        <v>#DIV/0!</v>
      </c>
      <c r="EJ17" s="31" t="e">
        <v>#DIV/0!</v>
      </c>
      <c r="EK17" s="31" t="e">
        <v>#DIV/0!</v>
      </c>
      <c r="EL17" s="31" t="e">
        <v>#DIV/0!</v>
      </c>
      <c r="EM17" s="31" t="e">
        <v>#DIV/0!</v>
      </c>
      <c r="EN17" s="31" t="e">
        <v>#DIV/0!</v>
      </c>
      <c r="EO17" s="31" t="e">
        <v>#VALUE!</v>
      </c>
      <c r="EP17" s="31" t="e">
        <v>#DIV/0!</v>
      </c>
      <c r="EQ17" s="31" t="e">
        <v>#DIV/0!</v>
      </c>
      <c r="ER17" s="31" t="e">
        <v>#DIV/0!</v>
      </c>
      <c r="ES17" s="31" t="e">
        <v>#DIV/0!</v>
      </c>
      <c r="ET17" s="31" t="e">
        <v>#DIV/0!</v>
      </c>
      <c r="EU17" s="31" t="e">
        <v>#DIV/0!</v>
      </c>
      <c r="EV17" s="31" t="e">
        <v>#DIV/0!</v>
      </c>
      <c r="EW17" s="31" t="e">
        <v>#DIV/0!</v>
      </c>
      <c r="EX17" s="31" t="e">
        <v>#DIV/0!</v>
      </c>
      <c r="EY17" s="31" t="e">
        <v>#DIV/0!</v>
      </c>
      <c r="EZ17" s="31" t="e">
        <v>#DIV/0!</v>
      </c>
      <c r="FA17" s="31" t="e">
        <v>#DIV/0!</v>
      </c>
      <c r="FB17" s="31" t="e">
        <v>#DIV/0!</v>
      </c>
      <c r="FC17" s="31" t="e">
        <v>#DIV/0!</v>
      </c>
      <c r="FD17" s="31" t="e">
        <v>#DIV/0!</v>
      </c>
      <c r="FE17" s="31" t="e">
        <v>#DIV/0!</v>
      </c>
      <c r="FF17" s="31" t="e">
        <v>#DIV/0!</v>
      </c>
      <c r="FG17" s="31" t="e">
        <v>#DIV/0!</v>
      </c>
      <c r="FH17" s="31" t="e">
        <v>#DIV/0!</v>
      </c>
      <c r="FI17" s="31" t="e">
        <v>#DIV/0!</v>
      </c>
      <c r="FJ17" s="31" t="e">
        <v>#DIV/0!</v>
      </c>
      <c r="FK17" s="31" t="e">
        <v>#DIV/0!</v>
      </c>
      <c r="FL17" s="31" t="e">
        <v>#DIV/0!</v>
      </c>
      <c r="FM17" s="31" t="e">
        <v>#DIV/0!</v>
      </c>
      <c r="FN17" s="31" t="e">
        <v>#DIV/0!</v>
      </c>
      <c r="FO17" s="31" t="e">
        <v>#DIV/0!</v>
      </c>
      <c r="FP17" s="31" t="e">
        <v>#DIV/0!</v>
      </c>
      <c r="FQ17" s="31" t="e">
        <v>#DIV/0!</v>
      </c>
      <c r="FR17" s="31" t="e">
        <v>#DIV/0!</v>
      </c>
      <c r="FS17" s="31" t="e">
        <v>#DIV/0!</v>
      </c>
      <c r="FT17" s="31" t="e">
        <v>#DIV/0!</v>
      </c>
      <c r="FU17" s="31" t="e">
        <v>#DIV/0!</v>
      </c>
      <c r="FV17" s="31" t="e">
        <v>#DIV/0!</v>
      </c>
      <c r="FW17" s="31" t="e">
        <v>#DIV/0!</v>
      </c>
      <c r="FX17" s="31" t="e">
        <v>#DIV/0!</v>
      </c>
      <c r="FY17" s="31" t="e">
        <v>#DIV/0!</v>
      </c>
      <c r="FZ17" s="31" t="e">
        <v>#DIV/0!</v>
      </c>
      <c r="GA17" s="31" t="e">
        <v>#DIV/0!</v>
      </c>
      <c r="GB17" s="31" t="e">
        <v>#DIV/0!</v>
      </c>
      <c r="GC17" s="31" t="e">
        <v>#DIV/0!</v>
      </c>
      <c r="GD17" s="31" t="e">
        <v>#DIV/0!</v>
      </c>
      <c r="GE17" s="31" t="e">
        <v>#DIV/0!</v>
      </c>
      <c r="GF17" s="31" t="e">
        <v>#DIV/0!</v>
      </c>
      <c r="GG17" s="31" t="e">
        <v>#DIV/0!</v>
      </c>
      <c r="GH17" s="31" t="e">
        <v>#DIV/0!</v>
      </c>
      <c r="GI17" s="31"/>
      <c r="GJ17" s="31"/>
      <c r="GK17" s="31">
        <v>155</v>
      </c>
      <c r="GL17" s="51" t="e">
        <v>#VALUE!</v>
      </c>
      <c r="GM17" s="31" t="e">
        <v>#DIV/0!</v>
      </c>
      <c r="GN17" s="31" t="e">
        <v>#DIV/0!</v>
      </c>
      <c r="GO17" s="31" t="e">
        <v>#DIV/0!</v>
      </c>
      <c r="GP17" s="31" t="e">
        <v>#DIV/0!</v>
      </c>
      <c r="GQ17" s="31" t="e">
        <v>#DIV/0!</v>
      </c>
      <c r="GR17" s="31" t="e">
        <v>#DIV/0!</v>
      </c>
      <c r="GS17" s="31" t="e">
        <v>#DIV/0!</v>
      </c>
      <c r="GT17" s="31" t="e">
        <v>#DIV/0!</v>
      </c>
      <c r="GU17" s="31" t="e">
        <v>#DIV/0!</v>
      </c>
      <c r="GV17" s="31" t="e">
        <v>#DIV/0!</v>
      </c>
      <c r="GW17" s="31" t="e">
        <v>#DIV/0!</v>
      </c>
      <c r="GX17" s="31" t="e">
        <v>#DIV/0!</v>
      </c>
      <c r="GY17" s="31" t="e">
        <v>#DIV/0!</v>
      </c>
      <c r="GZ17" s="31" t="e">
        <v>#DIV/0!</v>
      </c>
      <c r="HA17" s="31" t="e">
        <v>#DIV/0!</v>
      </c>
      <c r="HB17" s="31" t="e">
        <v>#DIV/0!</v>
      </c>
      <c r="HC17" s="31" t="e">
        <v>#DIV/0!</v>
      </c>
      <c r="HD17" s="31" t="e">
        <v>#DIV/0!</v>
      </c>
      <c r="HE17" s="31" t="e">
        <v>#DIV/0!</v>
      </c>
      <c r="HF17" s="31" t="e">
        <v>#DIV/0!</v>
      </c>
      <c r="HG17" s="31" t="e">
        <v>#DIV/0!</v>
      </c>
      <c r="HH17" s="31" t="e">
        <v>#DIV/0!</v>
      </c>
      <c r="HI17" s="31" t="e">
        <v>#DIV/0!</v>
      </c>
      <c r="HJ17" s="31" t="e">
        <v>#DIV/0!</v>
      </c>
      <c r="HK17" s="31" t="e">
        <v>#DIV/0!</v>
      </c>
      <c r="HL17" s="31" t="e">
        <v>#DIV/0!</v>
      </c>
      <c r="HM17" s="31" t="e">
        <v>#DIV/0!</v>
      </c>
      <c r="HN17" s="31" t="e">
        <v>#DIV/0!</v>
      </c>
      <c r="HO17" s="31" t="e">
        <v>#DIV/0!</v>
      </c>
      <c r="HP17" s="31" t="e">
        <v>#DIV/0!</v>
      </c>
      <c r="HQ17" s="31" t="e">
        <v>#DIV/0!</v>
      </c>
      <c r="HR17" s="31" t="e">
        <v>#DIV/0!</v>
      </c>
      <c r="HS17" s="31" t="e">
        <v>#DIV/0!</v>
      </c>
      <c r="HT17" s="31" t="e">
        <v>#DIV/0!</v>
      </c>
      <c r="HU17" s="31" t="e">
        <v>#DIV/0!</v>
      </c>
      <c r="HV17" s="31" t="e">
        <v>#DIV/0!</v>
      </c>
      <c r="HW17" s="31" t="e">
        <v>#DIV/0!</v>
      </c>
      <c r="HX17" s="31" t="e">
        <v>#DIV/0!</v>
      </c>
      <c r="HY17" s="31" t="e">
        <v>#DIV/0!</v>
      </c>
      <c r="HZ17" s="31" t="e">
        <v>#DIV/0!</v>
      </c>
      <c r="IA17" s="31" t="e">
        <v>#DIV/0!</v>
      </c>
      <c r="IB17" s="31" t="e">
        <v>#DIV/0!</v>
      </c>
      <c r="IC17" s="31" t="e">
        <v>#DIV/0!</v>
      </c>
      <c r="ID17" s="31" t="e">
        <v>#DIV/0!</v>
      </c>
      <c r="IE17" s="31" t="e">
        <v>#DIV/0!</v>
      </c>
      <c r="IF17" s="31" t="e">
        <v>#VALUE!</v>
      </c>
      <c r="IG17" s="31" t="e">
        <v>#DIV/0!</v>
      </c>
      <c r="IH17" s="31" t="e">
        <v>#DIV/0!</v>
      </c>
      <c r="II17" s="31" t="e">
        <v>#DIV/0!</v>
      </c>
      <c r="IJ17" s="31" t="e">
        <v>#DIV/0!</v>
      </c>
      <c r="IK17" s="31" t="e">
        <v>#DIV/0!</v>
      </c>
      <c r="IL17" s="31" t="e">
        <v>#DIV/0!</v>
      </c>
      <c r="IM17" s="31" t="e">
        <v>#DIV/0!</v>
      </c>
      <c r="IN17" s="31" t="e">
        <v>#DIV/0!</v>
      </c>
      <c r="IO17" s="31" t="e">
        <v>#DIV/0!</v>
      </c>
      <c r="IP17" s="31" t="e">
        <v>#DIV/0!</v>
      </c>
      <c r="IQ17" s="31" t="e">
        <v>#DIV/0!</v>
      </c>
      <c r="IR17" s="31" t="e">
        <v>#DIV/0!</v>
      </c>
      <c r="IS17" s="31" t="e">
        <v>#DIV/0!</v>
      </c>
      <c r="IT17" s="31" t="e">
        <v>#DIV/0!</v>
      </c>
      <c r="IU17" s="31" t="e">
        <v>#DIV/0!</v>
      </c>
      <c r="IV17" s="31" t="e">
        <v>#DIV/0!</v>
      </c>
      <c r="IW17" s="31" t="e">
        <v>#DIV/0!</v>
      </c>
      <c r="IX17" s="31" t="e">
        <v>#DIV/0!</v>
      </c>
      <c r="IY17" s="31" t="e">
        <v>#DIV/0!</v>
      </c>
      <c r="IZ17" s="31" t="e">
        <v>#DIV/0!</v>
      </c>
      <c r="JA17" s="31" t="e">
        <v>#DIV/0!</v>
      </c>
      <c r="JB17" s="31" t="e">
        <v>#DIV/0!</v>
      </c>
      <c r="JC17" s="31" t="e">
        <v>#DIV/0!</v>
      </c>
      <c r="JD17" s="31" t="e">
        <v>#DIV/0!</v>
      </c>
      <c r="JE17" s="31" t="e">
        <v>#DIV/0!</v>
      </c>
      <c r="JF17" s="31" t="e">
        <v>#DIV/0!</v>
      </c>
      <c r="JG17" s="31" t="e">
        <v>#DIV/0!</v>
      </c>
      <c r="JH17" s="31" t="e">
        <v>#DIV/0!</v>
      </c>
      <c r="JI17" s="31" t="e">
        <v>#DIV/0!</v>
      </c>
      <c r="JJ17" s="31" t="e">
        <v>#DIV/0!</v>
      </c>
      <c r="JK17" s="31" t="e">
        <v>#DIV/0!</v>
      </c>
      <c r="JL17" s="31" t="e">
        <v>#DIV/0!</v>
      </c>
      <c r="JM17" s="31" t="e">
        <v>#DIV/0!</v>
      </c>
      <c r="JN17" s="31" t="e">
        <v>#DIV/0!</v>
      </c>
      <c r="JO17" s="31" t="e">
        <v>#DIV/0!</v>
      </c>
      <c r="JP17" s="31" t="e">
        <v>#DIV/0!</v>
      </c>
      <c r="JQ17" s="31" t="e">
        <v>#DIV/0!</v>
      </c>
      <c r="JR17" s="31" t="e">
        <v>#DIV/0!</v>
      </c>
      <c r="JS17" s="31" t="e">
        <v>#DIV/0!</v>
      </c>
      <c r="JT17" s="31" t="e">
        <v>#DIV/0!</v>
      </c>
      <c r="JU17" s="31" t="e">
        <v>#DIV/0!</v>
      </c>
      <c r="JV17" s="31" t="e">
        <v>#DIV/0!</v>
      </c>
      <c r="JW17" s="31" t="e">
        <v>#DIV/0!</v>
      </c>
      <c r="JX17" s="31" t="e">
        <v>#DIV/0!</v>
      </c>
      <c r="JY17" s="31" t="e">
        <v>#DIV/0!</v>
      </c>
      <c r="JZ17" s="31"/>
      <c r="KA17" s="31"/>
    </row>
    <row r="18" spans="1:287" x14ac:dyDescent="0.25">
      <c r="A18" s="30" t="s">
        <v>583</v>
      </c>
      <c r="B18" s="30" t="s">
        <v>206</v>
      </c>
      <c r="C18" s="31">
        <v>92</v>
      </c>
      <c r="D18" s="51" t="e">
        <v>#VALUE!</v>
      </c>
      <c r="E18" s="31" t="e">
        <v>#DIV/0!</v>
      </c>
      <c r="F18" s="31" t="e">
        <v>#DIV/0!</v>
      </c>
      <c r="G18" s="31" t="e">
        <v>#DIV/0!</v>
      </c>
      <c r="H18" s="31" t="e">
        <v>#DIV/0!</v>
      </c>
      <c r="I18" s="31" t="e">
        <v>#DIV/0!</v>
      </c>
      <c r="J18" s="31" t="e">
        <v>#DIV/0!</v>
      </c>
      <c r="K18" s="31" t="e">
        <v>#DIV/0!</v>
      </c>
      <c r="L18" s="31" t="e">
        <v>#DIV/0!</v>
      </c>
      <c r="M18" s="31" t="e">
        <v>#DIV/0!</v>
      </c>
      <c r="N18" s="31" t="e">
        <v>#DIV/0!</v>
      </c>
      <c r="O18" s="31" t="e">
        <v>#DIV/0!</v>
      </c>
      <c r="P18" s="31" t="e">
        <v>#DIV/0!</v>
      </c>
      <c r="Q18" s="31" t="e">
        <v>#DIV/0!</v>
      </c>
      <c r="R18" s="31" t="e">
        <v>#DIV/0!</v>
      </c>
      <c r="S18" s="31" t="e">
        <v>#DIV/0!</v>
      </c>
      <c r="T18" s="31" t="e">
        <v>#DIV/0!</v>
      </c>
      <c r="U18" s="31" t="e">
        <v>#DIV/0!</v>
      </c>
      <c r="V18" s="31" t="e">
        <v>#DIV/0!</v>
      </c>
      <c r="W18" s="31" t="e">
        <v>#DIV/0!</v>
      </c>
      <c r="X18" s="31" t="e">
        <v>#DIV/0!</v>
      </c>
      <c r="Y18" s="31" t="e">
        <v>#DIV/0!</v>
      </c>
      <c r="Z18" s="31" t="e">
        <v>#DIV/0!</v>
      </c>
      <c r="AA18" s="31" t="e">
        <v>#DIV/0!</v>
      </c>
      <c r="AB18" s="31" t="e">
        <v>#DIV/0!</v>
      </c>
      <c r="AC18" s="31" t="e">
        <v>#DIV/0!</v>
      </c>
      <c r="AD18" s="31" t="e">
        <v>#DIV/0!</v>
      </c>
      <c r="AE18" s="31" t="e">
        <v>#DIV/0!</v>
      </c>
      <c r="AF18" s="31" t="e">
        <v>#DIV/0!</v>
      </c>
      <c r="AG18" s="31" t="e">
        <v>#DIV/0!</v>
      </c>
      <c r="AH18" s="31" t="e">
        <v>#DIV/0!</v>
      </c>
      <c r="AI18" s="31" t="e">
        <v>#DIV/0!</v>
      </c>
      <c r="AJ18" s="31" t="e">
        <v>#DIV/0!</v>
      </c>
      <c r="AK18" s="31" t="e">
        <v>#DIV/0!</v>
      </c>
      <c r="AL18" s="31" t="e">
        <v>#DIV/0!</v>
      </c>
      <c r="AM18" s="31" t="e">
        <v>#DIV/0!</v>
      </c>
      <c r="AN18" s="31" t="e">
        <v>#DIV/0!</v>
      </c>
      <c r="AO18" s="31" t="e">
        <v>#DIV/0!</v>
      </c>
      <c r="AP18" s="31" t="e">
        <v>#DIV/0!</v>
      </c>
      <c r="AQ18" s="31" t="e">
        <v>#DIV/0!</v>
      </c>
      <c r="AR18" s="31" t="e">
        <v>#DIV/0!</v>
      </c>
      <c r="AS18" s="31" t="e">
        <v>#DIV/0!</v>
      </c>
      <c r="AT18" s="31" t="e">
        <v>#DIV/0!</v>
      </c>
      <c r="AU18" s="31" t="e">
        <v>#DIV/0!</v>
      </c>
      <c r="AV18" s="31" t="e">
        <v>#DIV/0!</v>
      </c>
      <c r="AW18" s="31" t="e">
        <v>#DIV/0!</v>
      </c>
      <c r="AX18" s="31" t="e">
        <v>#VALUE!</v>
      </c>
      <c r="AY18" s="31" t="e">
        <v>#DIV/0!</v>
      </c>
      <c r="AZ18" s="31" t="e">
        <v>#DIV/0!</v>
      </c>
      <c r="BA18" s="31" t="e">
        <v>#DIV/0!</v>
      </c>
      <c r="BB18" s="31" t="e">
        <v>#DIV/0!</v>
      </c>
      <c r="BC18" s="31" t="e">
        <v>#DIV/0!</v>
      </c>
      <c r="BD18" s="31" t="e">
        <v>#DIV/0!</v>
      </c>
      <c r="BE18" s="31" t="e">
        <v>#DIV/0!</v>
      </c>
      <c r="BF18" s="31" t="e">
        <v>#DIV/0!</v>
      </c>
      <c r="BG18" s="31" t="e">
        <v>#DIV/0!</v>
      </c>
      <c r="BH18" s="31" t="e">
        <v>#DIV/0!</v>
      </c>
      <c r="BI18" s="31" t="e">
        <v>#DIV/0!</v>
      </c>
      <c r="BJ18" s="31" t="e">
        <v>#DIV/0!</v>
      </c>
      <c r="BK18" s="31" t="e">
        <v>#DIV/0!</v>
      </c>
      <c r="BL18" s="31" t="e">
        <v>#DIV/0!</v>
      </c>
      <c r="BM18" s="31" t="e">
        <v>#DIV/0!</v>
      </c>
      <c r="BN18" s="31" t="e">
        <v>#DIV/0!</v>
      </c>
      <c r="BO18" s="31" t="e">
        <v>#DIV/0!</v>
      </c>
      <c r="BP18" s="31" t="e">
        <v>#DIV/0!</v>
      </c>
      <c r="BQ18" s="31" t="e">
        <v>#DIV/0!</v>
      </c>
      <c r="BR18" s="31" t="e">
        <v>#DIV/0!</v>
      </c>
      <c r="BS18" s="31" t="e">
        <v>#DIV/0!</v>
      </c>
      <c r="BT18" s="31" t="e">
        <v>#DIV/0!</v>
      </c>
      <c r="BU18" s="31" t="e">
        <v>#DIV/0!</v>
      </c>
      <c r="BV18" s="31" t="e">
        <v>#DIV/0!</v>
      </c>
      <c r="BW18" s="31" t="e">
        <v>#DIV/0!</v>
      </c>
      <c r="BX18" s="31" t="e">
        <v>#DIV/0!</v>
      </c>
      <c r="BY18" s="31" t="e">
        <v>#DIV/0!</v>
      </c>
      <c r="BZ18" s="31" t="e">
        <v>#DIV/0!</v>
      </c>
      <c r="CA18" s="31" t="e">
        <v>#DIV/0!</v>
      </c>
      <c r="CB18" s="31" t="e">
        <v>#DIV/0!</v>
      </c>
      <c r="CC18" s="31" t="e">
        <v>#DIV/0!</v>
      </c>
      <c r="CD18" s="31" t="e">
        <v>#DIV/0!</v>
      </c>
      <c r="CE18" s="31" t="e">
        <v>#DIV/0!</v>
      </c>
      <c r="CF18" s="31" t="e">
        <v>#DIV/0!</v>
      </c>
      <c r="CG18" s="31" t="e">
        <v>#DIV/0!</v>
      </c>
      <c r="CH18" s="31" t="e">
        <v>#DIV/0!</v>
      </c>
      <c r="CI18" s="31" t="e">
        <v>#DIV/0!</v>
      </c>
      <c r="CJ18" s="31" t="e">
        <v>#DIV/0!</v>
      </c>
      <c r="CK18" s="31" t="e">
        <v>#DIV/0!</v>
      </c>
      <c r="CL18" s="31" t="e">
        <v>#DIV/0!</v>
      </c>
      <c r="CM18" s="31" t="e">
        <v>#DIV/0!</v>
      </c>
      <c r="CN18" s="31" t="e">
        <v>#DIV/0!</v>
      </c>
      <c r="CO18" s="31" t="e">
        <v>#DIV/0!</v>
      </c>
      <c r="CP18" s="31" t="e">
        <v>#DIV/0!</v>
      </c>
      <c r="CQ18" s="31" t="e">
        <v>#DIV/0!</v>
      </c>
      <c r="CR18" s="31"/>
      <c r="CS18" s="31"/>
      <c r="CT18" s="31">
        <v>92</v>
      </c>
      <c r="CU18" s="51" t="e">
        <v>#VALUE!</v>
      </c>
      <c r="CV18" s="31" t="e">
        <v>#DIV/0!</v>
      </c>
      <c r="CW18" s="31" t="e">
        <v>#DIV/0!</v>
      </c>
      <c r="CX18" s="31" t="e">
        <v>#DIV/0!</v>
      </c>
      <c r="CY18" s="31" t="e">
        <v>#DIV/0!</v>
      </c>
      <c r="CZ18" s="31" t="e">
        <v>#DIV/0!</v>
      </c>
      <c r="DA18" s="31" t="e">
        <v>#DIV/0!</v>
      </c>
      <c r="DB18" s="31" t="e">
        <v>#DIV/0!</v>
      </c>
      <c r="DC18" s="31" t="e">
        <v>#DIV/0!</v>
      </c>
      <c r="DD18" s="31" t="e">
        <v>#DIV/0!</v>
      </c>
      <c r="DE18" s="31" t="e">
        <v>#DIV/0!</v>
      </c>
      <c r="DF18" s="31" t="e">
        <v>#DIV/0!</v>
      </c>
      <c r="DG18" s="31" t="e">
        <v>#DIV/0!</v>
      </c>
      <c r="DH18" s="31" t="e">
        <v>#DIV/0!</v>
      </c>
      <c r="DI18" s="31" t="e">
        <v>#DIV/0!</v>
      </c>
      <c r="DJ18" s="31" t="e">
        <v>#DIV/0!</v>
      </c>
      <c r="DK18" s="31" t="e">
        <v>#DIV/0!</v>
      </c>
      <c r="DL18" s="31" t="e">
        <v>#DIV/0!</v>
      </c>
      <c r="DM18" s="31" t="e">
        <v>#DIV/0!</v>
      </c>
      <c r="DN18" s="31" t="e">
        <v>#DIV/0!</v>
      </c>
      <c r="DO18" s="31" t="e">
        <v>#DIV/0!</v>
      </c>
      <c r="DP18" s="31" t="e">
        <v>#DIV/0!</v>
      </c>
      <c r="DQ18" s="31" t="e">
        <v>#DIV/0!</v>
      </c>
      <c r="DR18" s="31" t="e">
        <v>#DIV/0!</v>
      </c>
      <c r="DS18" s="31" t="e">
        <v>#DIV/0!</v>
      </c>
      <c r="DT18" s="31" t="e">
        <v>#DIV/0!</v>
      </c>
      <c r="DU18" s="31" t="e">
        <v>#DIV/0!</v>
      </c>
      <c r="DV18" s="31" t="e">
        <v>#DIV/0!</v>
      </c>
      <c r="DW18" s="31" t="e">
        <v>#DIV/0!</v>
      </c>
      <c r="DX18" s="31" t="e">
        <v>#DIV/0!</v>
      </c>
      <c r="DY18" s="31" t="e">
        <v>#DIV/0!</v>
      </c>
      <c r="DZ18" s="31" t="e">
        <v>#DIV/0!</v>
      </c>
      <c r="EA18" s="31" t="e">
        <v>#DIV/0!</v>
      </c>
      <c r="EB18" s="31" t="e">
        <v>#DIV/0!</v>
      </c>
      <c r="EC18" s="31" t="e">
        <v>#DIV/0!</v>
      </c>
      <c r="ED18" s="31" t="e">
        <v>#DIV/0!</v>
      </c>
      <c r="EE18" s="31" t="e">
        <v>#DIV/0!</v>
      </c>
      <c r="EF18" s="31" t="e">
        <v>#DIV/0!</v>
      </c>
      <c r="EG18" s="31" t="e">
        <v>#DIV/0!</v>
      </c>
      <c r="EH18" s="31" t="e">
        <v>#DIV/0!</v>
      </c>
      <c r="EI18" s="31" t="e">
        <v>#DIV/0!</v>
      </c>
      <c r="EJ18" s="31" t="e">
        <v>#DIV/0!</v>
      </c>
      <c r="EK18" s="31" t="e">
        <v>#DIV/0!</v>
      </c>
      <c r="EL18" s="31" t="e">
        <v>#DIV/0!</v>
      </c>
      <c r="EM18" s="31" t="e">
        <v>#DIV/0!</v>
      </c>
      <c r="EN18" s="31" t="e">
        <v>#DIV/0!</v>
      </c>
      <c r="EO18" s="31" t="e">
        <v>#VALUE!</v>
      </c>
      <c r="EP18" s="31" t="e">
        <v>#DIV/0!</v>
      </c>
      <c r="EQ18" s="31" t="e">
        <v>#DIV/0!</v>
      </c>
      <c r="ER18" s="31" t="e">
        <v>#DIV/0!</v>
      </c>
      <c r="ES18" s="31" t="e">
        <v>#DIV/0!</v>
      </c>
      <c r="ET18" s="31" t="e">
        <v>#DIV/0!</v>
      </c>
      <c r="EU18" s="31" t="e">
        <v>#DIV/0!</v>
      </c>
      <c r="EV18" s="31" t="e">
        <v>#DIV/0!</v>
      </c>
      <c r="EW18" s="31" t="e">
        <v>#DIV/0!</v>
      </c>
      <c r="EX18" s="31" t="e">
        <v>#DIV/0!</v>
      </c>
      <c r="EY18" s="31" t="e">
        <v>#DIV/0!</v>
      </c>
      <c r="EZ18" s="31" t="e">
        <v>#DIV/0!</v>
      </c>
      <c r="FA18" s="31" t="e">
        <v>#DIV/0!</v>
      </c>
      <c r="FB18" s="31" t="e">
        <v>#DIV/0!</v>
      </c>
      <c r="FC18" s="31" t="e">
        <v>#DIV/0!</v>
      </c>
      <c r="FD18" s="31" t="e">
        <v>#DIV/0!</v>
      </c>
      <c r="FE18" s="31" t="e">
        <v>#DIV/0!</v>
      </c>
      <c r="FF18" s="31" t="e">
        <v>#DIV/0!</v>
      </c>
      <c r="FG18" s="31" t="e">
        <v>#DIV/0!</v>
      </c>
      <c r="FH18" s="31" t="e">
        <v>#DIV/0!</v>
      </c>
      <c r="FI18" s="31" t="e">
        <v>#DIV/0!</v>
      </c>
      <c r="FJ18" s="31" t="e">
        <v>#DIV/0!</v>
      </c>
      <c r="FK18" s="31" t="e">
        <v>#DIV/0!</v>
      </c>
      <c r="FL18" s="31" t="e">
        <v>#DIV/0!</v>
      </c>
      <c r="FM18" s="31" t="e">
        <v>#DIV/0!</v>
      </c>
      <c r="FN18" s="31" t="e">
        <v>#DIV/0!</v>
      </c>
      <c r="FO18" s="31" t="e">
        <v>#DIV/0!</v>
      </c>
      <c r="FP18" s="31" t="e">
        <v>#DIV/0!</v>
      </c>
      <c r="FQ18" s="31" t="e">
        <v>#DIV/0!</v>
      </c>
      <c r="FR18" s="31" t="e">
        <v>#DIV/0!</v>
      </c>
      <c r="FS18" s="31" t="e">
        <v>#DIV/0!</v>
      </c>
      <c r="FT18" s="31" t="e">
        <v>#DIV/0!</v>
      </c>
      <c r="FU18" s="31" t="e">
        <v>#DIV/0!</v>
      </c>
      <c r="FV18" s="31" t="e">
        <v>#DIV/0!</v>
      </c>
      <c r="FW18" s="31" t="e">
        <v>#DIV/0!</v>
      </c>
      <c r="FX18" s="31" t="e">
        <v>#DIV/0!</v>
      </c>
      <c r="FY18" s="31" t="e">
        <v>#DIV/0!</v>
      </c>
      <c r="FZ18" s="31" t="e">
        <v>#DIV/0!</v>
      </c>
      <c r="GA18" s="31" t="e">
        <v>#DIV/0!</v>
      </c>
      <c r="GB18" s="31" t="e">
        <v>#DIV/0!</v>
      </c>
      <c r="GC18" s="31" t="e">
        <v>#DIV/0!</v>
      </c>
      <c r="GD18" s="31" t="e">
        <v>#DIV/0!</v>
      </c>
      <c r="GE18" s="31" t="e">
        <v>#DIV/0!</v>
      </c>
      <c r="GF18" s="31" t="e">
        <v>#DIV/0!</v>
      </c>
      <c r="GG18" s="31" t="e">
        <v>#DIV/0!</v>
      </c>
      <c r="GH18" s="31" t="e">
        <v>#DIV/0!</v>
      </c>
      <c r="GI18" s="31"/>
      <c r="GJ18" s="31"/>
      <c r="GK18" s="31">
        <v>92</v>
      </c>
      <c r="GL18" s="51" t="e">
        <v>#VALUE!</v>
      </c>
      <c r="GM18" s="31" t="e">
        <v>#DIV/0!</v>
      </c>
      <c r="GN18" s="31" t="e">
        <v>#DIV/0!</v>
      </c>
      <c r="GO18" s="31" t="e">
        <v>#DIV/0!</v>
      </c>
      <c r="GP18" s="31" t="e">
        <v>#DIV/0!</v>
      </c>
      <c r="GQ18" s="31" t="e">
        <v>#DIV/0!</v>
      </c>
      <c r="GR18" s="31" t="e">
        <v>#DIV/0!</v>
      </c>
      <c r="GS18" s="31" t="e">
        <v>#DIV/0!</v>
      </c>
      <c r="GT18" s="31" t="e">
        <v>#DIV/0!</v>
      </c>
      <c r="GU18" s="31" t="e">
        <v>#DIV/0!</v>
      </c>
      <c r="GV18" s="31" t="e">
        <v>#DIV/0!</v>
      </c>
      <c r="GW18" s="31" t="e">
        <v>#DIV/0!</v>
      </c>
      <c r="GX18" s="31" t="e">
        <v>#DIV/0!</v>
      </c>
      <c r="GY18" s="31" t="e">
        <v>#DIV/0!</v>
      </c>
      <c r="GZ18" s="31" t="e">
        <v>#DIV/0!</v>
      </c>
      <c r="HA18" s="31" t="e">
        <v>#DIV/0!</v>
      </c>
      <c r="HB18" s="31" t="e">
        <v>#DIV/0!</v>
      </c>
      <c r="HC18" s="31" t="e">
        <v>#DIV/0!</v>
      </c>
      <c r="HD18" s="31" t="e">
        <v>#DIV/0!</v>
      </c>
      <c r="HE18" s="31" t="e">
        <v>#DIV/0!</v>
      </c>
      <c r="HF18" s="31" t="e">
        <v>#DIV/0!</v>
      </c>
      <c r="HG18" s="31" t="e">
        <v>#DIV/0!</v>
      </c>
      <c r="HH18" s="31" t="e">
        <v>#DIV/0!</v>
      </c>
      <c r="HI18" s="31" t="e">
        <v>#DIV/0!</v>
      </c>
      <c r="HJ18" s="31" t="e">
        <v>#DIV/0!</v>
      </c>
      <c r="HK18" s="31" t="e">
        <v>#DIV/0!</v>
      </c>
      <c r="HL18" s="31" t="e">
        <v>#DIV/0!</v>
      </c>
      <c r="HM18" s="31" t="e">
        <v>#DIV/0!</v>
      </c>
      <c r="HN18" s="31" t="e">
        <v>#DIV/0!</v>
      </c>
      <c r="HO18" s="31" t="e">
        <v>#DIV/0!</v>
      </c>
      <c r="HP18" s="31" t="e">
        <v>#DIV/0!</v>
      </c>
      <c r="HQ18" s="31" t="e">
        <v>#DIV/0!</v>
      </c>
      <c r="HR18" s="31" t="e">
        <v>#DIV/0!</v>
      </c>
      <c r="HS18" s="31" t="e">
        <v>#DIV/0!</v>
      </c>
      <c r="HT18" s="31" t="e">
        <v>#DIV/0!</v>
      </c>
      <c r="HU18" s="31" t="e">
        <v>#DIV/0!</v>
      </c>
      <c r="HV18" s="31" t="e">
        <v>#DIV/0!</v>
      </c>
      <c r="HW18" s="31" t="e">
        <v>#DIV/0!</v>
      </c>
      <c r="HX18" s="31" t="e">
        <v>#DIV/0!</v>
      </c>
      <c r="HY18" s="31" t="e">
        <v>#DIV/0!</v>
      </c>
      <c r="HZ18" s="31" t="e">
        <v>#DIV/0!</v>
      </c>
      <c r="IA18" s="31" t="e">
        <v>#DIV/0!</v>
      </c>
      <c r="IB18" s="31" t="e">
        <v>#DIV/0!</v>
      </c>
      <c r="IC18" s="31" t="e">
        <v>#DIV/0!</v>
      </c>
      <c r="ID18" s="31" t="e">
        <v>#DIV/0!</v>
      </c>
      <c r="IE18" s="31" t="e">
        <v>#DIV/0!</v>
      </c>
      <c r="IF18" s="31" t="e">
        <v>#VALUE!</v>
      </c>
      <c r="IG18" s="31" t="e">
        <v>#DIV/0!</v>
      </c>
      <c r="IH18" s="31" t="e">
        <v>#DIV/0!</v>
      </c>
      <c r="II18" s="31" t="e">
        <v>#DIV/0!</v>
      </c>
      <c r="IJ18" s="31" t="e">
        <v>#DIV/0!</v>
      </c>
      <c r="IK18" s="31" t="e">
        <v>#DIV/0!</v>
      </c>
      <c r="IL18" s="31" t="e">
        <v>#DIV/0!</v>
      </c>
      <c r="IM18" s="31" t="e">
        <v>#DIV/0!</v>
      </c>
      <c r="IN18" s="31" t="e">
        <v>#DIV/0!</v>
      </c>
      <c r="IO18" s="31" t="e">
        <v>#DIV/0!</v>
      </c>
      <c r="IP18" s="31" t="e">
        <v>#DIV/0!</v>
      </c>
      <c r="IQ18" s="31" t="e">
        <v>#DIV/0!</v>
      </c>
      <c r="IR18" s="31" t="e">
        <v>#DIV/0!</v>
      </c>
      <c r="IS18" s="31" t="e">
        <v>#DIV/0!</v>
      </c>
      <c r="IT18" s="31" t="e">
        <v>#DIV/0!</v>
      </c>
      <c r="IU18" s="31" t="e">
        <v>#DIV/0!</v>
      </c>
      <c r="IV18" s="31" t="e">
        <v>#DIV/0!</v>
      </c>
      <c r="IW18" s="31" t="e">
        <v>#DIV/0!</v>
      </c>
      <c r="IX18" s="31" t="e">
        <v>#DIV/0!</v>
      </c>
      <c r="IY18" s="31" t="e">
        <v>#DIV/0!</v>
      </c>
      <c r="IZ18" s="31" t="e">
        <v>#DIV/0!</v>
      </c>
      <c r="JA18" s="31" t="e">
        <v>#DIV/0!</v>
      </c>
      <c r="JB18" s="31" t="e">
        <v>#DIV/0!</v>
      </c>
      <c r="JC18" s="31" t="e">
        <v>#DIV/0!</v>
      </c>
      <c r="JD18" s="31" t="e">
        <v>#DIV/0!</v>
      </c>
      <c r="JE18" s="31" t="e">
        <v>#DIV/0!</v>
      </c>
      <c r="JF18" s="31" t="e">
        <v>#DIV/0!</v>
      </c>
      <c r="JG18" s="31" t="e">
        <v>#DIV/0!</v>
      </c>
      <c r="JH18" s="31" t="e">
        <v>#DIV/0!</v>
      </c>
      <c r="JI18" s="31" t="e">
        <v>#DIV/0!</v>
      </c>
      <c r="JJ18" s="31" t="e">
        <v>#DIV/0!</v>
      </c>
      <c r="JK18" s="31" t="e">
        <v>#DIV/0!</v>
      </c>
      <c r="JL18" s="31" t="e">
        <v>#DIV/0!</v>
      </c>
      <c r="JM18" s="31" t="e">
        <v>#DIV/0!</v>
      </c>
      <c r="JN18" s="31" t="e">
        <v>#DIV/0!</v>
      </c>
      <c r="JO18" s="31" t="e">
        <v>#DIV/0!</v>
      </c>
      <c r="JP18" s="31" t="e">
        <v>#DIV/0!</v>
      </c>
      <c r="JQ18" s="31" t="e">
        <v>#DIV/0!</v>
      </c>
      <c r="JR18" s="31" t="e">
        <v>#DIV/0!</v>
      </c>
      <c r="JS18" s="31" t="e">
        <v>#DIV/0!</v>
      </c>
      <c r="JT18" s="31" t="e">
        <v>#DIV/0!</v>
      </c>
      <c r="JU18" s="31" t="e">
        <v>#DIV/0!</v>
      </c>
      <c r="JV18" s="31" t="e">
        <v>#DIV/0!</v>
      </c>
      <c r="JW18" s="31" t="e">
        <v>#DIV/0!</v>
      </c>
      <c r="JX18" s="31" t="e">
        <v>#DIV/0!</v>
      </c>
      <c r="JY18" s="31" t="e">
        <v>#DIV/0!</v>
      </c>
      <c r="JZ18" s="31"/>
      <c r="KA18" s="31"/>
    </row>
    <row r="19" spans="1:287" x14ac:dyDescent="0.25">
      <c r="A19" s="30" t="s">
        <v>585</v>
      </c>
      <c r="B19" s="30" t="s">
        <v>222</v>
      </c>
      <c r="C19" s="31">
        <v>57</v>
      </c>
      <c r="D19" s="51" t="e">
        <v>#VALUE!</v>
      </c>
      <c r="E19" s="31" t="e">
        <v>#DIV/0!</v>
      </c>
      <c r="F19" s="31" t="e">
        <v>#DIV/0!</v>
      </c>
      <c r="G19" s="31" t="e">
        <v>#DIV/0!</v>
      </c>
      <c r="H19" s="31" t="e">
        <v>#DIV/0!</v>
      </c>
      <c r="I19" s="31" t="e">
        <v>#DIV/0!</v>
      </c>
      <c r="J19" s="31" t="e">
        <v>#DIV/0!</v>
      </c>
      <c r="K19" s="31" t="e">
        <v>#DIV/0!</v>
      </c>
      <c r="L19" s="31" t="e">
        <v>#DIV/0!</v>
      </c>
      <c r="M19" s="31" t="e">
        <v>#DIV/0!</v>
      </c>
      <c r="N19" s="31" t="e">
        <v>#DIV/0!</v>
      </c>
      <c r="O19" s="31" t="e">
        <v>#DIV/0!</v>
      </c>
      <c r="P19" s="31" t="e">
        <v>#DIV/0!</v>
      </c>
      <c r="Q19" s="31" t="e">
        <v>#DIV/0!</v>
      </c>
      <c r="R19" s="31" t="e">
        <v>#DIV/0!</v>
      </c>
      <c r="S19" s="31" t="e">
        <v>#DIV/0!</v>
      </c>
      <c r="T19" s="31" t="e">
        <v>#DIV/0!</v>
      </c>
      <c r="U19" s="31" t="e">
        <v>#DIV/0!</v>
      </c>
      <c r="V19" s="31" t="e">
        <v>#DIV/0!</v>
      </c>
      <c r="W19" s="31" t="e">
        <v>#DIV/0!</v>
      </c>
      <c r="X19" s="31" t="e">
        <v>#DIV/0!</v>
      </c>
      <c r="Y19" s="31" t="e">
        <v>#DIV/0!</v>
      </c>
      <c r="Z19" s="31" t="e">
        <v>#DIV/0!</v>
      </c>
      <c r="AA19" s="31" t="e">
        <v>#DIV/0!</v>
      </c>
      <c r="AB19" s="31" t="e">
        <v>#DIV/0!</v>
      </c>
      <c r="AC19" s="31" t="e">
        <v>#DIV/0!</v>
      </c>
      <c r="AD19" s="31" t="e">
        <v>#DIV/0!</v>
      </c>
      <c r="AE19" s="31" t="e">
        <v>#DIV/0!</v>
      </c>
      <c r="AF19" s="31" t="e">
        <v>#DIV/0!</v>
      </c>
      <c r="AG19" s="31" t="e">
        <v>#DIV/0!</v>
      </c>
      <c r="AH19" s="31" t="e">
        <v>#DIV/0!</v>
      </c>
      <c r="AI19" s="31" t="e">
        <v>#DIV/0!</v>
      </c>
      <c r="AJ19" s="31" t="e">
        <v>#DIV/0!</v>
      </c>
      <c r="AK19" s="31" t="e">
        <v>#DIV/0!</v>
      </c>
      <c r="AL19" s="31" t="e">
        <v>#DIV/0!</v>
      </c>
      <c r="AM19" s="31" t="e">
        <v>#DIV/0!</v>
      </c>
      <c r="AN19" s="31" t="e">
        <v>#DIV/0!</v>
      </c>
      <c r="AO19" s="31" t="e">
        <v>#DIV/0!</v>
      </c>
      <c r="AP19" s="31" t="e">
        <v>#DIV/0!</v>
      </c>
      <c r="AQ19" s="31" t="e">
        <v>#DIV/0!</v>
      </c>
      <c r="AR19" s="31" t="e">
        <v>#DIV/0!</v>
      </c>
      <c r="AS19" s="31" t="e">
        <v>#DIV/0!</v>
      </c>
      <c r="AT19" s="31" t="e">
        <v>#DIV/0!</v>
      </c>
      <c r="AU19" s="31" t="e">
        <v>#DIV/0!</v>
      </c>
      <c r="AV19" s="31" t="e">
        <v>#DIV/0!</v>
      </c>
      <c r="AW19" s="31" t="e">
        <v>#DIV/0!</v>
      </c>
      <c r="AX19" s="31" t="e">
        <v>#VALUE!</v>
      </c>
      <c r="AY19" s="31" t="e">
        <v>#DIV/0!</v>
      </c>
      <c r="AZ19" s="31" t="e">
        <v>#DIV/0!</v>
      </c>
      <c r="BA19" s="31" t="e">
        <v>#DIV/0!</v>
      </c>
      <c r="BB19" s="31" t="e">
        <v>#DIV/0!</v>
      </c>
      <c r="BC19" s="31" t="e">
        <v>#DIV/0!</v>
      </c>
      <c r="BD19" s="31" t="e">
        <v>#DIV/0!</v>
      </c>
      <c r="BE19" s="31" t="e">
        <v>#DIV/0!</v>
      </c>
      <c r="BF19" s="31" t="e">
        <v>#DIV/0!</v>
      </c>
      <c r="BG19" s="31" t="e">
        <v>#DIV/0!</v>
      </c>
      <c r="BH19" s="31" t="e">
        <v>#DIV/0!</v>
      </c>
      <c r="BI19" s="31" t="e">
        <v>#DIV/0!</v>
      </c>
      <c r="BJ19" s="31" t="e">
        <v>#DIV/0!</v>
      </c>
      <c r="BK19" s="31" t="e">
        <v>#DIV/0!</v>
      </c>
      <c r="BL19" s="31" t="e">
        <v>#DIV/0!</v>
      </c>
      <c r="BM19" s="31" t="e">
        <v>#DIV/0!</v>
      </c>
      <c r="BN19" s="31" t="e">
        <v>#DIV/0!</v>
      </c>
      <c r="BO19" s="31" t="e">
        <v>#DIV/0!</v>
      </c>
      <c r="BP19" s="31" t="e">
        <v>#DIV/0!</v>
      </c>
      <c r="BQ19" s="31" t="e">
        <v>#DIV/0!</v>
      </c>
      <c r="BR19" s="31" t="e">
        <v>#DIV/0!</v>
      </c>
      <c r="BS19" s="31" t="e">
        <v>#DIV/0!</v>
      </c>
      <c r="BT19" s="31" t="e">
        <v>#DIV/0!</v>
      </c>
      <c r="BU19" s="31" t="e">
        <v>#DIV/0!</v>
      </c>
      <c r="BV19" s="31" t="e">
        <v>#DIV/0!</v>
      </c>
      <c r="BW19" s="31" t="e">
        <v>#DIV/0!</v>
      </c>
      <c r="BX19" s="31" t="e">
        <v>#DIV/0!</v>
      </c>
      <c r="BY19" s="31" t="e">
        <v>#DIV/0!</v>
      </c>
      <c r="BZ19" s="31" t="e">
        <v>#DIV/0!</v>
      </c>
      <c r="CA19" s="31" t="e">
        <v>#DIV/0!</v>
      </c>
      <c r="CB19" s="31" t="e">
        <v>#DIV/0!</v>
      </c>
      <c r="CC19" s="31" t="e">
        <v>#DIV/0!</v>
      </c>
      <c r="CD19" s="31" t="e">
        <v>#DIV/0!</v>
      </c>
      <c r="CE19" s="31" t="e">
        <v>#DIV/0!</v>
      </c>
      <c r="CF19" s="31" t="e">
        <v>#DIV/0!</v>
      </c>
      <c r="CG19" s="31" t="e">
        <v>#DIV/0!</v>
      </c>
      <c r="CH19" s="31" t="e">
        <v>#DIV/0!</v>
      </c>
      <c r="CI19" s="31" t="e">
        <v>#DIV/0!</v>
      </c>
      <c r="CJ19" s="31" t="e">
        <v>#DIV/0!</v>
      </c>
      <c r="CK19" s="31" t="e">
        <v>#DIV/0!</v>
      </c>
      <c r="CL19" s="31" t="e">
        <v>#DIV/0!</v>
      </c>
      <c r="CM19" s="31" t="e">
        <v>#DIV/0!</v>
      </c>
      <c r="CN19" s="31" t="e">
        <v>#DIV/0!</v>
      </c>
      <c r="CO19" s="31" t="e">
        <v>#DIV/0!</v>
      </c>
      <c r="CP19" s="31" t="e">
        <v>#DIV/0!</v>
      </c>
      <c r="CQ19" s="31" t="e">
        <v>#DIV/0!</v>
      </c>
      <c r="CR19" s="31"/>
      <c r="CS19" s="31"/>
      <c r="CT19" s="31">
        <v>57</v>
      </c>
      <c r="CU19" s="51">
        <v>0.1111111111111111</v>
      </c>
      <c r="CV19" s="31">
        <v>0</v>
      </c>
      <c r="CW19" s="31">
        <v>0</v>
      </c>
      <c r="CX19" s="31">
        <v>0.1111111111111111</v>
      </c>
      <c r="CY19" s="31">
        <v>0</v>
      </c>
      <c r="CZ19" s="31">
        <v>0</v>
      </c>
      <c r="DA19" s="31">
        <v>0.77777777777777779</v>
      </c>
      <c r="DB19" s="31">
        <v>1</v>
      </c>
      <c r="DC19" s="31">
        <v>0</v>
      </c>
      <c r="DD19" s="31">
        <v>0</v>
      </c>
      <c r="DE19" s="31">
        <v>0</v>
      </c>
      <c r="DF19" s="31">
        <v>0</v>
      </c>
      <c r="DG19" s="31">
        <v>0</v>
      </c>
      <c r="DH19" s="31">
        <v>0</v>
      </c>
      <c r="DI19" s="31">
        <v>0</v>
      </c>
      <c r="DJ19" s="31">
        <v>0</v>
      </c>
      <c r="DK19" s="31">
        <v>0</v>
      </c>
      <c r="DL19" s="31">
        <v>0</v>
      </c>
      <c r="DM19" s="31">
        <v>0</v>
      </c>
      <c r="DN19" s="31">
        <v>0</v>
      </c>
      <c r="DO19" s="31">
        <v>0</v>
      </c>
      <c r="DP19" s="31">
        <v>1</v>
      </c>
      <c r="DQ19" s="31">
        <v>0</v>
      </c>
      <c r="DR19" s="31">
        <v>0</v>
      </c>
      <c r="DS19" s="31">
        <v>0</v>
      </c>
      <c r="DT19" s="31">
        <v>1</v>
      </c>
      <c r="DU19" s="31">
        <v>1</v>
      </c>
      <c r="DV19" s="31">
        <v>0</v>
      </c>
      <c r="DW19" s="31">
        <v>0.1111111111111111</v>
      </c>
      <c r="DX19" s="31">
        <v>0.22222222222222221</v>
      </c>
      <c r="DY19" s="31">
        <v>0</v>
      </c>
      <c r="DZ19" s="31">
        <v>0</v>
      </c>
      <c r="EA19" s="31">
        <v>0</v>
      </c>
      <c r="EB19" s="31">
        <v>0</v>
      </c>
      <c r="EC19" s="31">
        <v>0.1111111111111111</v>
      </c>
      <c r="ED19" s="31">
        <v>0</v>
      </c>
      <c r="EE19" s="31">
        <v>0</v>
      </c>
      <c r="EF19" s="31">
        <v>0.77777777777777779</v>
      </c>
      <c r="EG19" s="31">
        <v>0.1111111111111111</v>
      </c>
      <c r="EH19" s="31">
        <v>0.1111111111111111</v>
      </c>
      <c r="EI19" s="31">
        <v>0.1111111111111111</v>
      </c>
      <c r="EJ19" s="31">
        <v>0.77777777777777779</v>
      </c>
      <c r="EK19" s="31">
        <v>0.1111111111111111</v>
      </c>
      <c r="EL19" s="31">
        <v>0.22222222222222221</v>
      </c>
      <c r="EM19" s="31">
        <v>0.1111111111111111</v>
      </c>
      <c r="EN19" s="31">
        <v>0.55555555555555558</v>
      </c>
      <c r="EO19" s="31">
        <v>6.333333333333333</v>
      </c>
      <c r="EP19" s="31">
        <v>0</v>
      </c>
      <c r="EQ19" s="31">
        <v>0</v>
      </c>
      <c r="ER19" s="31">
        <v>6.333333333333333</v>
      </c>
      <c r="ES19" s="31">
        <v>0</v>
      </c>
      <c r="ET19" s="31">
        <v>0</v>
      </c>
      <c r="EU19" s="31">
        <v>44.333333333333336</v>
      </c>
      <c r="EV19" s="31">
        <v>57</v>
      </c>
      <c r="EW19" s="31">
        <v>0</v>
      </c>
      <c r="EX19" s="31">
        <v>0</v>
      </c>
      <c r="EY19" s="31">
        <v>0</v>
      </c>
      <c r="EZ19" s="31">
        <v>0</v>
      </c>
      <c r="FA19" s="31">
        <v>0</v>
      </c>
      <c r="FB19" s="31">
        <v>0</v>
      </c>
      <c r="FC19" s="31">
        <v>0</v>
      </c>
      <c r="FD19" s="31">
        <v>0</v>
      </c>
      <c r="FE19" s="31">
        <v>0</v>
      </c>
      <c r="FF19" s="31">
        <v>0</v>
      </c>
      <c r="FG19" s="31">
        <v>0</v>
      </c>
      <c r="FH19" s="31">
        <v>0</v>
      </c>
      <c r="FI19" s="31">
        <v>0</v>
      </c>
      <c r="FJ19" s="31">
        <v>57</v>
      </c>
      <c r="FK19" s="31">
        <v>0</v>
      </c>
      <c r="FL19" s="31">
        <v>0</v>
      </c>
      <c r="FM19" s="31">
        <v>0</v>
      </c>
      <c r="FN19" s="31">
        <v>57</v>
      </c>
      <c r="FO19" s="31">
        <v>57</v>
      </c>
      <c r="FP19" s="31">
        <v>0</v>
      </c>
      <c r="FQ19" s="31">
        <v>6.333333333333333</v>
      </c>
      <c r="FR19" s="31">
        <v>12.666666666666666</v>
      </c>
      <c r="FS19" s="31">
        <v>0</v>
      </c>
      <c r="FT19" s="31">
        <v>0</v>
      </c>
      <c r="FU19" s="31">
        <v>0</v>
      </c>
      <c r="FV19" s="31">
        <v>0</v>
      </c>
      <c r="FW19" s="31">
        <v>6.333333333333333</v>
      </c>
      <c r="FX19" s="31">
        <v>0</v>
      </c>
      <c r="FY19" s="31">
        <v>0</v>
      </c>
      <c r="FZ19" s="31">
        <v>44.333333333333336</v>
      </c>
      <c r="GA19" s="31">
        <v>6.333333333333333</v>
      </c>
      <c r="GB19" s="31">
        <v>6.333333333333333</v>
      </c>
      <c r="GC19" s="31">
        <v>6.333333333333333</v>
      </c>
      <c r="GD19" s="31">
        <v>44.333333333333336</v>
      </c>
      <c r="GE19" s="31">
        <v>6.333333333333333</v>
      </c>
      <c r="GF19" s="31">
        <v>12.666666666666666</v>
      </c>
      <c r="GG19" s="31">
        <v>6.333333333333333</v>
      </c>
      <c r="GH19" s="31">
        <v>31.666666666666668</v>
      </c>
      <c r="GI19" s="31">
        <v>9</v>
      </c>
      <c r="GJ19" s="31">
        <v>1</v>
      </c>
      <c r="GK19" s="31">
        <v>57</v>
      </c>
      <c r="GL19" s="51">
        <v>0.1111111111111111</v>
      </c>
      <c r="GM19" s="31">
        <v>0</v>
      </c>
      <c r="GN19" s="31">
        <v>0</v>
      </c>
      <c r="GO19" s="31">
        <v>0.1111111111111111</v>
      </c>
      <c r="GP19" s="31">
        <v>0</v>
      </c>
      <c r="GQ19" s="31">
        <v>0</v>
      </c>
      <c r="GR19" s="31">
        <v>0.77777777777777779</v>
      </c>
      <c r="GS19" s="31">
        <v>1</v>
      </c>
      <c r="GT19" s="31">
        <v>0</v>
      </c>
      <c r="GU19" s="31">
        <v>0</v>
      </c>
      <c r="GV19" s="31">
        <v>0</v>
      </c>
      <c r="GW19" s="31">
        <v>0</v>
      </c>
      <c r="GX19" s="31">
        <v>0</v>
      </c>
      <c r="GY19" s="31">
        <v>0</v>
      </c>
      <c r="GZ19" s="31">
        <v>0</v>
      </c>
      <c r="HA19" s="31">
        <v>0</v>
      </c>
      <c r="HB19" s="31">
        <v>0</v>
      </c>
      <c r="HC19" s="31">
        <v>0</v>
      </c>
      <c r="HD19" s="31">
        <v>0</v>
      </c>
      <c r="HE19" s="31">
        <v>0</v>
      </c>
      <c r="HF19" s="31">
        <v>0</v>
      </c>
      <c r="HG19" s="31">
        <v>1</v>
      </c>
      <c r="HH19" s="31">
        <v>0</v>
      </c>
      <c r="HI19" s="31">
        <v>0</v>
      </c>
      <c r="HJ19" s="31">
        <v>0</v>
      </c>
      <c r="HK19" s="31">
        <v>1</v>
      </c>
      <c r="HL19" s="31">
        <v>1</v>
      </c>
      <c r="HM19" s="31">
        <v>0</v>
      </c>
      <c r="HN19" s="31">
        <v>0.1111111111111111</v>
      </c>
      <c r="HO19" s="31">
        <v>0.22222222222222221</v>
      </c>
      <c r="HP19" s="31">
        <v>0</v>
      </c>
      <c r="HQ19" s="31">
        <v>0</v>
      </c>
      <c r="HR19" s="31">
        <v>0</v>
      </c>
      <c r="HS19" s="31">
        <v>0</v>
      </c>
      <c r="HT19" s="31">
        <v>0.1111111111111111</v>
      </c>
      <c r="HU19" s="31">
        <v>0</v>
      </c>
      <c r="HV19" s="31">
        <v>0</v>
      </c>
      <c r="HW19" s="31">
        <v>0.77777777777777779</v>
      </c>
      <c r="HX19" s="31">
        <v>0.1111111111111111</v>
      </c>
      <c r="HY19" s="31">
        <v>0.1111111111111111</v>
      </c>
      <c r="HZ19" s="31">
        <v>0.1111111111111111</v>
      </c>
      <c r="IA19" s="31">
        <v>0.77777777777777779</v>
      </c>
      <c r="IB19" s="31">
        <v>0.1111111111111111</v>
      </c>
      <c r="IC19" s="31">
        <v>0.22222222222222221</v>
      </c>
      <c r="ID19" s="31">
        <v>0.1111111111111111</v>
      </c>
      <c r="IE19" s="31">
        <v>0.55555555555555558</v>
      </c>
      <c r="IF19" s="31">
        <v>6.333333333333333</v>
      </c>
      <c r="IG19" s="31">
        <v>0</v>
      </c>
      <c r="IH19" s="31">
        <v>0</v>
      </c>
      <c r="II19" s="31">
        <v>6.333333333333333</v>
      </c>
      <c r="IJ19" s="31">
        <v>0</v>
      </c>
      <c r="IK19" s="31">
        <v>0</v>
      </c>
      <c r="IL19" s="31">
        <v>44.333333333333336</v>
      </c>
      <c r="IM19" s="31">
        <v>57</v>
      </c>
      <c r="IN19" s="31">
        <v>0</v>
      </c>
      <c r="IO19" s="31">
        <v>0</v>
      </c>
      <c r="IP19" s="31">
        <v>0</v>
      </c>
      <c r="IQ19" s="31">
        <v>0</v>
      </c>
      <c r="IR19" s="31">
        <v>0</v>
      </c>
      <c r="IS19" s="31">
        <v>0</v>
      </c>
      <c r="IT19" s="31">
        <v>0</v>
      </c>
      <c r="IU19" s="31">
        <v>0</v>
      </c>
      <c r="IV19" s="31">
        <v>0</v>
      </c>
      <c r="IW19" s="31">
        <v>0</v>
      </c>
      <c r="IX19" s="31">
        <v>0</v>
      </c>
      <c r="IY19" s="31">
        <v>0</v>
      </c>
      <c r="IZ19" s="31">
        <v>0</v>
      </c>
      <c r="JA19" s="31">
        <v>57</v>
      </c>
      <c r="JB19" s="31">
        <v>0</v>
      </c>
      <c r="JC19" s="31">
        <v>0</v>
      </c>
      <c r="JD19" s="31">
        <v>0</v>
      </c>
      <c r="JE19" s="31">
        <v>57</v>
      </c>
      <c r="JF19" s="31">
        <v>57</v>
      </c>
      <c r="JG19" s="31">
        <v>0</v>
      </c>
      <c r="JH19" s="31">
        <v>6.333333333333333</v>
      </c>
      <c r="JI19" s="31">
        <v>12.666666666666666</v>
      </c>
      <c r="JJ19" s="31">
        <v>0</v>
      </c>
      <c r="JK19" s="31">
        <v>0</v>
      </c>
      <c r="JL19" s="31">
        <v>0</v>
      </c>
      <c r="JM19" s="31">
        <v>0</v>
      </c>
      <c r="JN19" s="31">
        <v>6.333333333333333</v>
      </c>
      <c r="JO19" s="31">
        <v>0</v>
      </c>
      <c r="JP19" s="31">
        <v>0</v>
      </c>
      <c r="JQ19" s="31">
        <v>44.333333333333336</v>
      </c>
      <c r="JR19" s="31">
        <v>6.333333333333333</v>
      </c>
      <c r="JS19" s="31">
        <v>6.333333333333333</v>
      </c>
      <c r="JT19" s="31">
        <v>6.333333333333333</v>
      </c>
      <c r="JU19" s="31">
        <v>44.333333333333336</v>
      </c>
      <c r="JV19" s="31">
        <v>6.333333333333333</v>
      </c>
      <c r="JW19" s="31">
        <v>12.666666666666666</v>
      </c>
      <c r="JX19" s="31">
        <v>6.333333333333333</v>
      </c>
      <c r="JY19" s="31">
        <v>31.666666666666668</v>
      </c>
      <c r="JZ19" s="31">
        <v>9</v>
      </c>
      <c r="KA19" s="31">
        <v>1</v>
      </c>
    </row>
    <row r="20" spans="1:287" x14ac:dyDescent="0.25">
      <c r="A20" s="30" t="s">
        <v>586</v>
      </c>
      <c r="B20" s="30" t="s">
        <v>564</v>
      </c>
      <c r="C20" s="31"/>
      <c r="D20" s="51" t="e">
        <v>#VALUE!</v>
      </c>
      <c r="E20" s="31" t="e">
        <v>#DIV/0!</v>
      </c>
      <c r="F20" s="31" t="e">
        <v>#DIV/0!</v>
      </c>
      <c r="G20" s="31" t="e">
        <v>#DIV/0!</v>
      </c>
      <c r="H20" s="31" t="e">
        <v>#DIV/0!</v>
      </c>
      <c r="I20" s="31" t="e">
        <v>#DIV/0!</v>
      </c>
      <c r="J20" s="31" t="e">
        <v>#DIV/0!</v>
      </c>
      <c r="K20" s="31" t="e">
        <v>#DIV/0!</v>
      </c>
      <c r="L20" s="31" t="e">
        <v>#DIV/0!</v>
      </c>
      <c r="M20" s="31" t="e">
        <v>#DIV/0!</v>
      </c>
      <c r="N20" s="31" t="e">
        <v>#DIV/0!</v>
      </c>
      <c r="O20" s="31" t="e">
        <v>#DIV/0!</v>
      </c>
      <c r="P20" s="31" t="e">
        <v>#DIV/0!</v>
      </c>
      <c r="Q20" s="31" t="e">
        <v>#DIV/0!</v>
      </c>
      <c r="R20" s="31" t="e">
        <v>#DIV/0!</v>
      </c>
      <c r="S20" s="31" t="e">
        <v>#DIV/0!</v>
      </c>
      <c r="T20" s="31" t="e">
        <v>#DIV/0!</v>
      </c>
      <c r="U20" s="31" t="e">
        <v>#DIV/0!</v>
      </c>
      <c r="V20" s="31" t="e">
        <v>#DIV/0!</v>
      </c>
      <c r="W20" s="31" t="e">
        <v>#DIV/0!</v>
      </c>
      <c r="X20" s="31" t="e">
        <v>#DIV/0!</v>
      </c>
      <c r="Y20" s="31" t="e">
        <v>#DIV/0!</v>
      </c>
      <c r="Z20" s="31" t="e">
        <v>#DIV/0!</v>
      </c>
      <c r="AA20" s="31" t="e">
        <v>#DIV/0!</v>
      </c>
      <c r="AB20" s="31" t="e">
        <v>#DIV/0!</v>
      </c>
      <c r="AC20" s="31" t="e">
        <v>#DIV/0!</v>
      </c>
      <c r="AD20" s="31" t="e">
        <v>#DIV/0!</v>
      </c>
      <c r="AE20" s="31" t="e">
        <v>#DIV/0!</v>
      </c>
      <c r="AF20" s="31" t="e">
        <v>#DIV/0!</v>
      </c>
      <c r="AG20" s="31" t="e">
        <v>#DIV/0!</v>
      </c>
      <c r="AH20" s="31" t="e">
        <v>#DIV/0!</v>
      </c>
      <c r="AI20" s="31" t="e">
        <v>#DIV/0!</v>
      </c>
      <c r="AJ20" s="31" t="e">
        <v>#DIV/0!</v>
      </c>
      <c r="AK20" s="31" t="e">
        <v>#DIV/0!</v>
      </c>
      <c r="AL20" s="31" t="e">
        <v>#DIV/0!</v>
      </c>
      <c r="AM20" s="31" t="e">
        <v>#DIV/0!</v>
      </c>
      <c r="AN20" s="31" t="e">
        <v>#DIV/0!</v>
      </c>
      <c r="AO20" s="31" t="e">
        <v>#DIV/0!</v>
      </c>
      <c r="AP20" s="31" t="e">
        <v>#DIV/0!</v>
      </c>
      <c r="AQ20" s="31" t="e">
        <v>#DIV/0!</v>
      </c>
      <c r="AR20" s="31" t="e">
        <v>#DIV/0!</v>
      </c>
      <c r="AS20" s="31" t="e">
        <v>#DIV/0!</v>
      </c>
      <c r="AT20" s="31" t="e">
        <v>#DIV/0!</v>
      </c>
      <c r="AU20" s="31" t="e">
        <v>#DIV/0!</v>
      </c>
      <c r="AV20" s="31" t="e">
        <v>#DIV/0!</v>
      </c>
      <c r="AW20" s="31" t="e">
        <v>#DIV/0!</v>
      </c>
      <c r="AX20" s="31" t="e">
        <v>#VALUE!</v>
      </c>
      <c r="AY20" s="31" t="e">
        <v>#DIV/0!</v>
      </c>
      <c r="AZ20" s="31" t="e">
        <v>#DIV/0!</v>
      </c>
      <c r="BA20" s="31" t="e">
        <v>#DIV/0!</v>
      </c>
      <c r="BB20" s="31" t="e">
        <v>#DIV/0!</v>
      </c>
      <c r="BC20" s="31" t="e">
        <v>#DIV/0!</v>
      </c>
      <c r="BD20" s="31" t="e">
        <v>#DIV/0!</v>
      </c>
      <c r="BE20" s="31" t="e">
        <v>#DIV/0!</v>
      </c>
      <c r="BF20" s="31" t="e">
        <v>#DIV/0!</v>
      </c>
      <c r="BG20" s="31" t="e">
        <v>#DIV/0!</v>
      </c>
      <c r="BH20" s="31" t="e">
        <v>#DIV/0!</v>
      </c>
      <c r="BI20" s="31" t="e">
        <v>#DIV/0!</v>
      </c>
      <c r="BJ20" s="31" t="e">
        <v>#DIV/0!</v>
      </c>
      <c r="BK20" s="31" t="e">
        <v>#DIV/0!</v>
      </c>
      <c r="BL20" s="31" t="e">
        <v>#DIV/0!</v>
      </c>
      <c r="BM20" s="31" t="e">
        <v>#DIV/0!</v>
      </c>
      <c r="BN20" s="31" t="e">
        <v>#DIV/0!</v>
      </c>
      <c r="BO20" s="31" t="e">
        <v>#DIV/0!</v>
      </c>
      <c r="BP20" s="31" t="e">
        <v>#DIV/0!</v>
      </c>
      <c r="BQ20" s="31" t="e">
        <v>#DIV/0!</v>
      </c>
      <c r="BR20" s="31" t="e">
        <v>#DIV/0!</v>
      </c>
      <c r="BS20" s="31" t="e">
        <v>#DIV/0!</v>
      </c>
      <c r="BT20" s="31" t="e">
        <v>#DIV/0!</v>
      </c>
      <c r="BU20" s="31" t="e">
        <v>#DIV/0!</v>
      </c>
      <c r="BV20" s="31" t="e">
        <v>#DIV/0!</v>
      </c>
      <c r="BW20" s="31" t="e">
        <v>#DIV/0!</v>
      </c>
      <c r="BX20" s="31" t="e">
        <v>#DIV/0!</v>
      </c>
      <c r="BY20" s="31" t="e">
        <v>#DIV/0!</v>
      </c>
      <c r="BZ20" s="31" t="e">
        <v>#DIV/0!</v>
      </c>
      <c r="CA20" s="31" t="e">
        <v>#DIV/0!</v>
      </c>
      <c r="CB20" s="31" t="e">
        <v>#DIV/0!</v>
      </c>
      <c r="CC20" s="31" t="e">
        <v>#DIV/0!</v>
      </c>
      <c r="CD20" s="31" t="e">
        <v>#DIV/0!</v>
      </c>
      <c r="CE20" s="31" t="e">
        <v>#DIV/0!</v>
      </c>
      <c r="CF20" s="31" t="e">
        <v>#DIV/0!</v>
      </c>
      <c r="CG20" s="31" t="e">
        <v>#DIV/0!</v>
      </c>
      <c r="CH20" s="31" t="e">
        <v>#DIV/0!</v>
      </c>
      <c r="CI20" s="31" t="e">
        <v>#DIV/0!</v>
      </c>
      <c r="CJ20" s="31" t="e">
        <v>#DIV/0!</v>
      </c>
      <c r="CK20" s="31" t="e">
        <v>#DIV/0!</v>
      </c>
      <c r="CL20" s="31" t="e">
        <v>#DIV/0!</v>
      </c>
      <c r="CM20" s="31" t="e">
        <v>#DIV/0!</v>
      </c>
      <c r="CN20" s="31" t="e">
        <v>#DIV/0!</v>
      </c>
      <c r="CO20" s="31" t="e">
        <v>#DIV/0!</v>
      </c>
      <c r="CP20" s="31" t="e">
        <v>#DIV/0!</v>
      </c>
      <c r="CQ20" s="31" t="e">
        <v>#DIV/0!</v>
      </c>
      <c r="CR20" s="31"/>
      <c r="CS20" s="31"/>
      <c r="CT20" s="31"/>
      <c r="CU20" s="51" t="e">
        <v>#VALUE!</v>
      </c>
      <c r="CV20" s="31" t="e">
        <v>#DIV/0!</v>
      </c>
      <c r="CW20" s="31" t="e">
        <v>#DIV/0!</v>
      </c>
      <c r="CX20" s="31" t="e">
        <v>#DIV/0!</v>
      </c>
      <c r="CY20" s="31" t="e">
        <v>#DIV/0!</v>
      </c>
      <c r="CZ20" s="31" t="e">
        <v>#DIV/0!</v>
      </c>
      <c r="DA20" s="31" t="e">
        <v>#DIV/0!</v>
      </c>
      <c r="DB20" s="31" t="e">
        <v>#DIV/0!</v>
      </c>
      <c r="DC20" s="31" t="e">
        <v>#DIV/0!</v>
      </c>
      <c r="DD20" s="31" t="e">
        <v>#DIV/0!</v>
      </c>
      <c r="DE20" s="31" t="e">
        <v>#DIV/0!</v>
      </c>
      <c r="DF20" s="31" t="e">
        <v>#DIV/0!</v>
      </c>
      <c r="DG20" s="31" t="e">
        <v>#DIV/0!</v>
      </c>
      <c r="DH20" s="31" t="e">
        <v>#DIV/0!</v>
      </c>
      <c r="DI20" s="31" t="e">
        <v>#DIV/0!</v>
      </c>
      <c r="DJ20" s="31" t="e">
        <v>#DIV/0!</v>
      </c>
      <c r="DK20" s="31" t="e">
        <v>#DIV/0!</v>
      </c>
      <c r="DL20" s="31" t="e">
        <v>#DIV/0!</v>
      </c>
      <c r="DM20" s="31" t="e">
        <v>#DIV/0!</v>
      </c>
      <c r="DN20" s="31" t="e">
        <v>#DIV/0!</v>
      </c>
      <c r="DO20" s="31" t="e">
        <v>#DIV/0!</v>
      </c>
      <c r="DP20" s="31" t="e">
        <v>#DIV/0!</v>
      </c>
      <c r="DQ20" s="31" t="e">
        <v>#DIV/0!</v>
      </c>
      <c r="DR20" s="31" t="e">
        <v>#DIV/0!</v>
      </c>
      <c r="DS20" s="31" t="e">
        <v>#DIV/0!</v>
      </c>
      <c r="DT20" s="31" t="e">
        <v>#DIV/0!</v>
      </c>
      <c r="DU20" s="31" t="e">
        <v>#DIV/0!</v>
      </c>
      <c r="DV20" s="31" t="e">
        <v>#DIV/0!</v>
      </c>
      <c r="DW20" s="31" t="e">
        <v>#DIV/0!</v>
      </c>
      <c r="DX20" s="31" t="e">
        <v>#DIV/0!</v>
      </c>
      <c r="DY20" s="31" t="e">
        <v>#DIV/0!</v>
      </c>
      <c r="DZ20" s="31" t="e">
        <v>#DIV/0!</v>
      </c>
      <c r="EA20" s="31" t="e">
        <v>#DIV/0!</v>
      </c>
      <c r="EB20" s="31" t="e">
        <v>#DIV/0!</v>
      </c>
      <c r="EC20" s="31" t="e">
        <v>#DIV/0!</v>
      </c>
      <c r="ED20" s="31" t="e">
        <v>#DIV/0!</v>
      </c>
      <c r="EE20" s="31" t="e">
        <v>#DIV/0!</v>
      </c>
      <c r="EF20" s="31" t="e">
        <v>#DIV/0!</v>
      </c>
      <c r="EG20" s="31" t="e">
        <v>#DIV/0!</v>
      </c>
      <c r="EH20" s="31" t="e">
        <v>#DIV/0!</v>
      </c>
      <c r="EI20" s="31" t="e">
        <v>#DIV/0!</v>
      </c>
      <c r="EJ20" s="31" t="e">
        <v>#DIV/0!</v>
      </c>
      <c r="EK20" s="31" t="e">
        <v>#DIV/0!</v>
      </c>
      <c r="EL20" s="31" t="e">
        <v>#DIV/0!</v>
      </c>
      <c r="EM20" s="31" t="e">
        <v>#DIV/0!</v>
      </c>
      <c r="EN20" s="31" t="e">
        <v>#DIV/0!</v>
      </c>
      <c r="EO20" s="31" t="e">
        <v>#VALUE!</v>
      </c>
      <c r="EP20" s="31" t="e">
        <v>#DIV/0!</v>
      </c>
      <c r="EQ20" s="31" t="e">
        <v>#DIV/0!</v>
      </c>
      <c r="ER20" s="31" t="e">
        <v>#DIV/0!</v>
      </c>
      <c r="ES20" s="31" t="e">
        <v>#DIV/0!</v>
      </c>
      <c r="ET20" s="31" t="e">
        <v>#DIV/0!</v>
      </c>
      <c r="EU20" s="31" t="e">
        <v>#DIV/0!</v>
      </c>
      <c r="EV20" s="31" t="e">
        <v>#DIV/0!</v>
      </c>
      <c r="EW20" s="31" t="e">
        <v>#DIV/0!</v>
      </c>
      <c r="EX20" s="31" t="e">
        <v>#DIV/0!</v>
      </c>
      <c r="EY20" s="31" t="e">
        <v>#DIV/0!</v>
      </c>
      <c r="EZ20" s="31" t="e">
        <v>#DIV/0!</v>
      </c>
      <c r="FA20" s="31" t="e">
        <v>#DIV/0!</v>
      </c>
      <c r="FB20" s="31" t="e">
        <v>#DIV/0!</v>
      </c>
      <c r="FC20" s="31" t="e">
        <v>#DIV/0!</v>
      </c>
      <c r="FD20" s="31" t="e">
        <v>#DIV/0!</v>
      </c>
      <c r="FE20" s="31" t="e">
        <v>#DIV/0!</v>
      </c>
      <c r="FF20" s="31" t="e">
        <v>#DIV/0!</v>
      </c>
      <c r="FG20" s="31" t="e">
        <v>#DIV/0!</v>
      </c>
      <c r="FH20" s="31" t="e">
        <v>#DIV/0!</v>
      </c>
      <c r="FI20" s="31" t="e">
        <v>#DIV/0!</v>
      </c>
      <c r="FJ20" s="31" t="e">
        <v>#DIV/0!</v>
      </c>
      <c r="FK20" s="31" t="e">
        <v>#DIV/0!</v>
      </c>
      <c r="FL20" s="31" t="e">
        <v>#DIV/0!</v>
      </c>
      <c r="FM20" s="31" t="e">
        <v>#DIV/0!</v>
      </c>
      <c r="FN20" s="31" t="e">
        <v>#DIV/0!</v>
      </c>
      <c r="FO20" s="31" t="e">
        <v>#DIV/0!</v>
      </c>
      <c r="FP20" s="31" t="e">
        <v>#DIV/0!</v>
      </c>
      <c r="FQ20" s="31" t="e">
        <v>#DIV/0!</v>
      </c>
      <c r="FR20" s="31" t="e">
        <v>#DIV/0!</v>
      </c>
      <c r="FS20" s="31" t="e">
        <v>#DIV/0!</v>
      </c>
      <c r="FT20" s="31" t="e">
        <v>#DIV/0!</v>
      </c>
      <c r="FU20" s="31" t="e">
        <v>#DIV/0!</v>
      </c>
      <c r="FV20" s="31" t="e">
        <v>#DIV/0!</v>
      </c>
      <c r="FW20" s="31" t="e">
        <v>#DIV/0!</v>
      </c>
      <c r="FX20" s="31" t="e">
        <v>#DIV/0!</v>
      </c>
      <c r="FY20" s="31" t="e">
        <v>#DIV/0!</v>
      </c>
      <c r="FZ20" s="31" t="e">
        <v>#DIV/0!</v>
      </c>
      <c r="GA20" s="31" t="e">
        <v>#DIV/0!</v>
      </c>
      <c r="GB20" s="31" t="e">
        <v>#DIV/0!</v>
      </c>
      <c r="GC20" s="31" t="e">
        <v>#DIV/0!</v>
      </c>
      <c r="GD20" s="31" t="e">
        <v>#DIV/0!</v>
      </c>
      <c r="GE20" s="31" t="e">
        <v>#DIV/0!</v>
      </c>
      <c r="GF20" s="31" t="e">
        <v>#DIV/0!</v>
      </c>
      <c r="GG20" s="31" t="e">
        <v>#DIV/0!</v>
      </c>
      <c r="GH20" s="31" t="e">
        <v>#DIV/0!</v>
      </c>
      <c r="GI20" s="31"/>
      <c r="GJ20" s="31"/>
      <c r="GK20" s="31">
        <v>261</v>
      </c>
      <c r="GL20" s="51" t="e">
        <v>#VALUE!</v>
      </c>
      <c r="GM20" s="31" t="e">
        <v>#DIV/0!</v>
      </c>
      <c r="GN20" s="31" t="e">
        <v>#DIV/0!</v>
      </c>
      <c r="GO20" s="31" t="e">
        <v>#DIV/0!</v>
      </c>
      <c r="GP20" s="31" t="e">
        <v>#DIV/0!</v>
      </c>
      <c r="GQ20" s="31" t="e">
        <v>#DIV/0!</v>
      </c>
      <c r="GR20" s="31" t="e">
        <v>#DIV/0!</v>
      </c>
      <c r="GS20" s="31" t="e">
        <v>#DIV/0!</v>
      </c>
      <c r="GT20" s="31" t="e">
        <v>#DIV/0!</v>
      </c>
      <c r="GU20" s="31" t="e">
        <v>#DIV/0!</v>
      </c>
      <c r="GV20" s="31" t="e">
        <v>#DIV/0!</v>
      </c>
      <c r="GW20" s="31" t="e">
        <v>#DIV/0!</v>
      </c>
      <c r="GX20" s="31" t="e">
        <v>#DIV/0!</v>
      </c>
      <c r="GY20" s="31" t="e">
        <v>#DIV/0!</v>
      </c>
      <c r="GZ20" s="31" t="e">
        <v>#DIV/0!</v>
      </c>
      <c r="HA20" s="31" t="e">
        <v>#DIV/0!</v>
      </c>
      <c r="HB20" s="31" t="e">
        <v>#DIV/0!</v>
      </c>
      <c r="HC20" s="31" t="e">
        <v>#DIV/0!</v>
      </c>
      <c r="HD20" s="31" t="e">
        <v>#DIV/0!</v>
      </c>
      <c r="HE20" s="31" t="e">
        <v>#DIV/0!</v>
      </c>
      <c r="HF20" s="31" t="e">
        <v>#DIV/0!</v>
      </c>
      <c r="HG20" s="31" t="e">
        <v>#DIV/0!</v>
      </c>
      <c r="HH20" s="31" t="e">
        <v>#DIV/0!</v>
      </c>
      <c r="HI20" s="31" t="e">
        <v>#DIV/0!</v>
      </c>
      <c r="HJ20" s="31" t="e">
        <v>#DIV/0!</v>
      </c>
      <c r="HK20" s="31" t="e">
        <v>#DIV/0!</v>
      </c>
      <c r="HL20" s="31" t="e">
        <v>#DIV/0!</v>
      </c>
      <c r="HM20" s="31" t="e">
        <v>#DIV/0!</v>
      </c>
      <c r="HN20" s="31" t="e">
        <v>#DIV/0!</v>
      </c>
      <c r="HO20" s="31" t="e">
        <v>#DIV/0!</v>
      </c>
      <c r="HP20" s="31" t="e">
        <v>#DIV/0!</v>
      </c>
      <c r="HQ20" s="31" t="e">
        <v>#DIV/0!</v>
      </c>
      <c r="HR20" s="31" t="e">
        <v>#DIV/0!</v>
      </c>
      <c r="HS20" s="31" t="e">
        <v>#DIV/0!</v>
      </c>
      <c r="HT20" s="31" t="e">
        <v>#DIV/0!</v>
      </c>
      <c r="HU20" s="31" t="e">
        <v>#DIV/0!</v>
      </c>
      <c r="HV20" s="31" t="e">
        <v>#DIV/0!</v>
      </c>
      <c r="HW20" s="31" t="e">
        <v>#DIV/0!</v>
      </c>
      <c r="HX20" s="31" t="e">
        <v>#DIV/0!</v>
      </c>
      <c r="HY20" s="31" t="e">
        <v>#DIV/0!</v>
      </c>
      <c r="HZ20" s="31" t="e">
        <v>#DIV/0!</v>
      </c>
      <c r="IA20" s="31" t="e">
        <v>#DIV/0!</v>
      </c>
      <c r="IB20" s="31" t="e">
        <v>#DIV/0!</v>
      </c>
      <c r="IC20" s="31" t="e">
        <v>#DIV/0!</v>
      </c>
      <c r="ID20" s="31" t="e">
        <v>#DIV/0!</v>
      </c>
      <c r="IE20" s="31" t="e">
        <v>#DIV/0!</v>
      </c>
      <c r="IF20" s="31" t="e">
        <v>#VALUE!</v>
      </c>
      <c r="IG20" s="31" t="e">
        <v>#DIV/0!</v>
      </c>
      <c r="IH20" s="31" t="e">
        <v>#DIV/0!</v>
      </c>
      <c r="II20" s="31" t="e">
        <v>#DIV/0!</v>
      </c>
      <c r="IJ20" s="31" t="e">
        <v>#DIV/0!</v>
      </c>
      <c r="IK20" s="31" t="e">
        <v>#DIV/0!</v>
      </c>
      <c r="IL20" s="31" t="e">
        <v>#DIV/0!</v>
      </c>
      <c r="IM20" s="31" t="e">
        <v>#DIV/0!</v>
      </c>
      <c r="IN20" s="31" t="e">
        <v>#DIV/0!</v>
      </c>
      <c r="IO20" s="31" t="e">
        <v>#DIV/0!</v>
      </c>
      <c r="IP20" s="31" t="e">
        <v>#DIV/0!</v>
      </c>
      <c r="IQ20" s="31" t="e">
        <v>#DIV/0!</v>
      </c>
      <c r="IR20" s="31" t="e">
        <v>#DIV/0!</v>
      </c>
      <c r="IS20" s="31" t="e">
        <v>#DIV/0!</v>
      </c>
      <c r="IT20" s="31" t="e">
        <v>#DIV/0!</v>
      </c>
      <c r="IU20" s="31" t="e">
        <v>#DIV/0!</v>
      </c>
      <c r="IV20" s="31" t="e">
        <v>#DIV/0!</v>
      </c>
      <c r="IW20" s="31" t="e">
        <v>#DIV/0!</v>
      </c>
      <c r="IX20" s="31" t="e">
        <v>#DIV/0!</v>
      </c>
      <c r="IY20" s="31" t="e">
        <v>#DIV/0!</v>
      </c>
      <c r="IZ20" s="31" t="e">
        <v>#DIV/0!</v>
      </c>
      <c r="JA20" s="31" t="e">
        <v>#DIV/0!</v>
      </c>
      <c r="JB20" s="31" t="e">
        <v>#DIV/0!</v>
      </c>
      <c r="JC20" s="31" t="e">
        <v>#DIV/0!</v>
      </c>
      <c r="JD20" s="31" t="e">
        <v>#DIV/0!</v>
      </c>
      <c r="JE20" s="31" t="e">
        <v>#DIV/0!</v>
      </c>
      <c r="JF20" s="31" t="e">
        <v>#DIV/0!</v>
      </c>
      <c r="JG20" s="31" t="e">
        <v>#DIV/0!</v>
      </c>
      <c r="JH20" s="31" t="e">
        <v>#DIV/0!</v>
      </c>
      <c r="JI20" s="31" t="e">
        <v>#DIV/0!</v>
      </c>
      <c r="JJ20" s="31" t="e">
        <v>#DIV/0!</v>
      </c>
      <c r="JK20" s="31" t="e">
        <v>#DIV/0!</v>
      </c>
      <c r="JL20" s="31" t="e">
        <v>#DIV/0!</v>
      </c>
      <c r="JM20" s="31" t="e">
        <v>#DIV/0!</v>
      </c>
      <c r="JN20" s="31" t="e">
        <v>#DIV/0!</v>
      </c>
      <c r="JO20" s="31" t="e">
        <v>#DIV/0!</v>
      </c>
      <c r="JP20" s="31" t="e">
        <v>#DIV/0!</v>
      </c>
      <c r="JQ20" s="31" t="e">
        <v>#DIV/0!</v>
      </c>
      <c r="JR20" s="31" t="e">
        <v>#DIV/0!</v>
      </c>
      <c r="JS20" s="31" t="e">
        <v>#DIV/0!</v>
      </c>
      <c r="JT20" s="31" t="e">
        <v>#DIV/0!</v>
      </c>
      <c r="JU20" s="31" t="e">
        <v>#DIV/0!</v>
      </c>
      <c r="JV20" s="31" t="e">
        <v>#DIV/0!</v>
      </c>
      <c r="JW20" s="31" t="e">
        <v>#DIV/0!</v>
      </c>
      <c r="JX20" s="31" t="e">
        <v>#DIV/0!</v>
      </c>
      <c r="JY20" s="31" t="e">
        <v>#DIV/0!</v>
      </c>
      <c r="JZ20" s="31"/>
      <c r="KA20" s="31"/>
    </row>
    <row r="21" spans="1:287" x14ac:dyDescent="0.25">
      <c r="A21" s="30" t="s">
        <v>587</v>
      </c>
      <c r="B21" s="30" t="s">
        <v>564</v>
      </c>
      <c r="C21" s="31"/>
      <c r="D21" s="51" t="e">
        <v>#VALUE!</v>
      </c>
      <c r="E21" s="31" t="e">
        <v>#DIV/0!</v>
      </c>
      <c r="F21" s="31" t="e">
        <v>#DIV/0!</v>
      </c>
      <c r="G21" s="31" t="e">
        <v>#DIV/0!</v>
      </c>
      <c r="H21" s="31" t="e">
        <v>#DIV/0!</v>
      </c>
      <c r="I21" s="31" t="e">
        <v>#DIV/0!</v>
      </c>
      <c r="J21" s="31" t="e">
        <v>#DIV/0!</v>
      </c>
      <c r="K21" s="31" t="e">
        <v>#DIV/0!</v>
      </c>
      <c r="L21" s="31" t="e">
        <v>#DIV/0!</v>
      </c>
      <c r="M21" s="31" t="e">
        <v>#DIV/0!</v>
      </c>
      <c r="N21" s="31" t="e">
        <v>#DIV/0!</v>
      </c>
      <c r="O21" s="31" t="e">
        <v>#DIV/0!</v>
      </c>
      <c r="P21" s="31" t="e">
        <v>#DIV/0!</v>
      </c>
      <c r="Q21" s="31" t="e">
        <v>#DIV/0!</v>
      </c>
      <c r="R21" s="31" t="e">
        <v>#DIV/0!</v>
      </c>
      <c r="S21" s="31" t="e">
        <v>#DIV/0!</v>
      </c>
      <c r="T21" s="31" t="e">
        <v>#DIV/0!</v>
      </c>
      <c r="U21" s="31" t="e">
        <v>#DIV/0!</v>
      </c>
      <c r="V21" s="31" t="e">
        <v>#DIV/0!</v>
      </c>
      <c r="W21" s="31" t="e">
        <v>#DIV/0!</v>
      </c>
      <c r="X21" s="31" t="e">
        <v>#DIV/0!</v>
      </c>
      <c r="Y21" s="31" t="e">
        <v>#DIV/0!</v>
      </c>
      <c r="Z21" s="31" t="e">
        <v>#DIV/0!</v>
      </c>
      <c r="AA21" s="31" t="e">
        <v>#DIV/0!</v>
      </c>
      <c r="AB21" s="31" t="e">
        <v>#DIV/0!</v>
      </c>
      <c r="AC21" s="31" t="e">
        <v>#DIV/0!</v>
      </c>
      <c r="AD21" s="31" t="e">
        <v>#DIV/0!</v>
      </c>
      <c r="AE21" s="31" t="e">
        <v>#DIV/0!</v>
      </c>
      <c r="AF21" s="31" t="e">
        <v>#DIV/0!</v>
      </c>
      <c r="AG21" s="31" t="e">
        <v>#DIV/0!</v>
      </c>
      <c r="AH21" s="31" t="e">
        <v>#DIV/0!</v>
      </c>
      <c r="AI21" s="31" t="e">
        <v>#DIV/0!</v>
      </c>
      <c r="AJ21" s="31" t="e">
        <v>#DIV/0!</v>
      </c>
      <c r="AK21" s="31" t="e">
        <v>#DIV/0!</v>
      </c>
      <c r="AL21" s="31" t="e">
        <v>#DIV/0!</v>
      </c>
      <c r="AM21" s="31" t="e">
        <v>#DIV/0!</v>
      </c>
      <c r="AN21" s="31" t="e">
        <v>#DIV/0!</v>
      </c>
      <c r="AO21" s="31" t="e">
        <v>#DIV/0!</v>
      </c>
      <c r="AP21" s="31" t="e">
        <v>#DIV/0!</v>
      </c>
      <c r="AQ21" s="31" t="e">
        <v>#DIV/0!</v>
      </c>
      <c r="AR21" s="31" t="e">
        <v>#DIV/0!</v>
      </c>
      <c r="AS21" s="31" t="e">
        <v>#DIV/0!</v>
      </c>
      <c r="AT21" s="31" t="e">
        <v>#DIV/0!</v>
      </c>
      <c r="AU21" s="31" t="e">
        <v>#DIV/0!</v>
      </c>
      <c r="AV21" s="31" t="e">
        <v>#DIV/0!</v>
      </c>
      <c r="AW21" s="31" t="e">
        <v>#DIV/0!</v>
      </c>
      <c r="AX21" s="31" t="e">
        <v>#VALUE!</v>
      </c>
      <c r="AY21" s="31" t="e">
        <v>#DIV/0!</v>
      </c>
      <c r="AZ21" s="31" t="e">
        <v>#DIV/0!</v>
      </c>
      <c r="BA21" s="31" t="e">
        <v>#DIV/0!</v>
      </c>
      <c r="BB21" s="31" t="e">
        <v>#DIV/0!</v>
      </c>
      <c r="BC21" s="31" t="e">
        <v>#DIV/0!</v>
      </c>
      <c r="BD21" s="31" t="e">
        <v>#DIV/0!</v>
      </c>
      <c r="BE21" s="31" t="e">
        <v>#DIV/0!</v>
      </c>
      <c r="BF21" s="31" t="e">
        <v>#DIV/0!</v>
      </c>
      <c r="BG21" s="31" t="e">
        <v>#DIV/0!</v>
      </c>
      <c r="BH21" s="31" t="e">
        <v>#DIV/0!</v>
      </c>
      <c r="BI21" s="31" t="e">
        <v>#DIV/0!</v>
      </c>
      <c r="BJ21" s="31" t="e">
        <v>#DIV/0!</v>
      </c>
      <c r="BK21" s="31" t="e">
        <v>#DIV/0!</v>
      </c>
      <c r="BL21" s="31" t="e">
        <v>#DIV/0!</v>
      </c>
      <c r="BM21" s="31" t="e">
        <v>#DIV/0!</v>
      </c>
      <c r="BN21" s="31" t="e">
        <v>#DIV/0!</v>
      </c>
      <c r="BO21" s="31" t="e">
        <v>#DIV/0!</v>
      </c>
      <c r="BP21" s="31" t="e">
        <v>#DIV/0!</v>
      </c>
      <c r="BQ21" s="31" t="e">
        <v>#DIV/0!</v>
      </c>
      <c r="BR21" s="31" t="e">
        <v>#DIV/0!</v>
      </c>
      <c r="BS21" s="31" t="e">
        <v>#DIV/0!</v>
      </c>
      <c r="BT21" s="31" t="e">
        <v>#DIV/0!</v>
      </c>
      <c r="BU21" s="31" t="e">
        <v>#DIV/0!</v>
      </c>
      <c r="BV21" s="31" t="e">
        <v>#DIV/0!</v>
      </c>
      <c r="BW21" s="31" t="e">
        <v>#DIV/0!</v>
      </c>
      <c r="BX21" s="31" t="e">
        <v>#DIV/0!</v>
      </c>
      <c r="BY21" s="31" t="e">
        <v>#DIV/0!</v>
      </c>
      <c r="BZ21" s="31" t="e">
        <v>#DIV/0!</v>
      </c>
      <c r="CA21" s="31" t="e">
        <v>#DIV/0!</v>
      </c>
      <c r="CB21" s="31" t="e">
        <v>#DIV/0!</v>
      </c>
      <c r="CC21" s="31" t="e">
        <v>#DIV/0!</v>
      </c>
      <c r="CD21" s="31" t="e">
        <v>#DIV/0!</v>
      </c>
      <c r="CE21" s="31" t="e">
        <v>#DIV/0!</v>
      </c>
      <c r="CF21" s="31" t="e">
        <v>#DIV/0!</v>
      </c>
      <c r="CG21" s="31" t="e">
        <v>#DIV/0!</v>
      </c>
      <c r="CH21" s="31" t="e">
        <v>#DIV/0!</v>
      </c>
      <c r="CI21" s="31" t="e">
        <v>#DIV/0!</v>
      </c>
      <c r="CJ21" s="31" t="e">
        <v>#DIV/0!</v>
      </c>
      <c r="CK21" s="31" t="e">
        <v>#DIV/0!</v>
      </c>
      <c r="CL21" s="31" t="e">
        <v>#DIV/0!</v>
      </c>
      <c r="CM21" s="31" t="e">
        <v>#DIV/0!</v>
      </c>
      <c r="CN21" s="31" t="e">
        <v>#DIV/0!</v>
      </c>
      <c r="CO21" s="31" t="e">
        <v>#DIV/0!</v>
      </c>
      <c r="CP21" s="31" t="e">
        <v>#DIV/0!</v>
      </c>
      <c r="CQ21" s="31" t="e">
        <v>#DIV/0!</v>
      </c>
      <c r="CR21" s="31"/>
      <c r="CS21" s="31"/>
      <c r="CT21" s="31"/>
      <c r="CU21" s="51" t="e">
        <v>#VALUE!</v>
      </c>
      <c r="CV21" s="31" t="e">
        <v>#DIV/0!</v>
      </c>
      <c r="CW21" s="31" t="e">
        <v>#DIV/0!</v>
      </c>
      <c r="CX21" s="31" t="e">
        <v>#DIV/0!</v>
      </c>
      <c r="CY21" s="31" t="e">
        <v>#DIV/0!</v>
      </c>
      <c r="CZ21" s="31" t="e">
        <v>#DIV/0!</v>
      </c>
      <c r="DA21" s="31" t="e">
        <v>#DIV/0!</v>
      </c>
      <c r="DB21" s="31" t="e">
        <v>#DIV/0!</v>
      </c>
      <c r="DC21" s="31" t="e">
        <v>#DIV/0!</v>
      </c>
      <c r="DD21" s="31" t="e">
        <v>#DIV/0!</v>
      </c>
      <c r="DE21" s="31" t="e">
        <v>#DIV/0!</v>
      </c>
      <c r="DF21" s="31" t="e">
        <v>#DIV/0!</v>
      </c>
      <c r="DG21" s="31" t="e">
        <v>#DIV/0!</v>
      </c>
      <c r="DH21" s="31" t="e">
        <v>#DIV/0!</v>
      </c>
      <c r="DI21" s="31" t="e">
        <v>#DIV/0!</v>
      </c>
      <c r="DJ21" s="31" t="e">
        <v>#DIV/0!</v>
      </c>
      <c r="DK21" s="31" t="e">
        <v>#DIV/0!</v>
      </c>
      <c r="DL21" s="31" t="e">
        <v>#DIV/0!</v>
      </c>
      <c r="DM21" s="31" t="e">
        <v>#DIV/0!</v>
      </c>
      <c r="DN21" s="31" t="e">
        <v>#DIV/0!</v>
      </c>
      <c r="DO21" s="31" t="e">
        <v>#DIV/0!</v>
      </c>
      <c r="DP21" s="31" t="e">
        <v>#DIV/0!</v>
      </c>
      <c r="DQ21" s="31" t="e">
        <v>#DIV/0!</v>
      </c>
      <c r="DR21" s="31" t="e">
        <v>#DIV/0!</v>
      </c>
      <c r="DS21" s="31" t="e">
        <v>#DIV/0!</v>
      </c>
      <c r="DT21" s="31" t="e">
        <v>#DIV/0!</v>
      </c>
      <c r="DU21" s="31" t="e">
        <v>#DIV/0!</v>
      </c>
      <c r="DV21" s="31" t="e">
        <v>#DIV/0!</v>
      </c>
      <c r="DW21" s="31" t="e">
        <v>#DIV/0!</v>
      </c>
      <c r="DX21" s="31" t="e">
        <v>#DIV/0!</v>
      </c>
      <c r="DY21" s="31" t="e">
        <v>#DIV/0!</v>
      </c>
      <c r="DZ21" s="31" t="e">
        <v>#DIV/0!</v>
      </c>
      <c r="EA21" s="31" t="e">
        <v>#DIV/0!</v>
      </c>
      <c r="EB21" s="31" t="e">
        <v>#DIV/0!</v>
      </c>
      <c r="EC21" s="31" t="e">
        <v>#DIV/0!</v>
      </c>
      <c r="ED21" s="31" t="e">
        <v>#DIV/0!</v>
      </c>
      <c r="EE21" s="31" t="e">
        <v>#DIV/0!</v>
      </c>
      <c r="EF21" s="31" t="e">
        <v>#DIV/0!</v>
      </c>
      <c r="EG21" s="31" t="e">
        <v>#DIV/0!</v>
      </c>
      <c r="EH21" s="31" t="e">
        <v>#DIV/0!</v>
      </c>
      <c r="EI21" s="31" t="e">
        <v>#DIV/0!</v>
      </c>
      <c r="EJ21" s="31" t="e">
        <v>#DIV/0!</v>
      </c>
      <c r="EK21" s="31" t="e">
        <v>#DIV/0!</v>
      </c>
      <c r="EL21" s="31" t="e">
        <v>#DIV/0!</v>
      </c>
      <c r="EM21" s="31" t="e">
        <v>#DIV/0!</v>
      </c>
      <c r="EN21" s="31" t="e">
        <v>#DIV/0!</v>
      </c>
      <c r="EO21" s="31" t="e">
        <v>#VALUE!</v>
      </c>
      <c r="EP21" s="31" t="e">
        <v>#DIV/0!</v>
      </c>
      <c r="EQ21" s="31" t="e">
        <v>#DIV/0!</v>
      </c>
      <c r="ER21" s="31" t="e">
        <v>#DIV/0!</v>
      </c>
      <c r="ES21" s="31" t="e">
        <v>#DIV/0!</v>
      </c>
      <c r="ET21" s="31" t="e">
        <v>#DIV/0!</v>
      </c>
      <c r="EU21" s="31" t="e">
        <v>#DIV/0!</v>
      </c>
      <c r="EV21" s="31" t="e">
        <v>#DIV/0!</v>
      </c>
      <c r="EW21" s="31" t="e">
        <v>#DIV/0!</v>
      </c>
      <c r="EX21" s="31" t="e">
        <v>#DIV/0!</v>
      </c>
      <c r="EY21" s="31" t="e">
        <v>#DIV/0!</v>
      </c>
      <c r="EZ21" s="31" t="e">
        <v>#DIV/0!</v>
      </c>
      <c r="FA21" s="31" t="e">
        <v>#DIV/0!</v>
      </c>
      <c r="FB21" s="31" t="e">
        <v>#DIV/0!</v>
      </c>
      <c r="FC21" s="31" t="e">
        <v>#DIV/0!</v>
      </c>
      <c r="FD21" s="31" t="e">
        <v>#DIV/0!</v>
      </c>
      <c r="FE21" s="31" t="e">
        <v>#DIV/0!</v>
      </c>
      <c r="FF21" s="31" t="e">
        <v>#DIV/0!</v>
      </c>
      <c r="FG21" s="31" t="e">
        <v>#DIV/0!</v>
      </c>
      <c r="FH21" s="31" t="e">
        <v>#DIV/0!</v>
      </c>
      <c r="FI21" s="31" t="e">
        <v>#DIV/0!</v>
      </c>
      <c r="FJ21" s="31" t="e">
        <v>#DIV/0!</v>
      </c>
      <c r="FK21" s="31" t="e">
        <v>#DIV/0!</v>
      </c>
      <c r="FL21" s="31" t="e">
        <v>#DIV/0!</v>
      </c>
      <c r="FM21" s="31" t="e">
        <v>#DIV/0!</v>
      </c>
      <c r="FN21" s="31" t="e">
        <v>#DIV/0!</v>
      </c>
      <c r="FO21" s="31" t="e">
        <v>#DIV/0!</v>
      </c>
      <c r="FP21" s="31" t="e">
        <v>#DIV/0!</v>
      </c>
      <c r="FQ21" s="31" t="e">
        <v>#DIV/0!</v>
      </c>
      <c r="FR21" s="31" t="e">
        <v>#DIV/0!</v>
      </c>
      <c r="FS21" s="31" t="e">
        <v>#DIV/0!</v>
      </c>
      <c r="FT21" s="31" t="e">
        <v>#DIV/0!</v>
      </c>
      <c r="FU21" s="31" t="e">
        <v>#DIV/0!</v>
      </c>
      <c r="FV21" s="31" t="e">
        <v>#DIV/0!</v>
      </c>
      <c r="FW21" s="31" t="e">
        <v>#DIV/0!</v>
      </c>
      <c r="FX21" s="31" t="e">
        <v>#DIV/0!</v>
      </c>
      <c r="FY21" s="31" t="e">
        <v>#DIV/0!</v>
      </c>
      <c r="FZ21" s="31" t="e">
        <v>#DIV/0!</v>
      </c>
      <c r="GA21" s="31" t="e">
        <v>#DIV/0!</v>
      </c>
      <c r="GB21" s="31" t="e">
        <v>#DIV/0!</v>
      </c>
      <c r="GC21" s="31" t="e">
        <v>#DIV/0!</v>
      </c>
      <c r="GD21" s="31" t="e">
        <v>#DIV/0!</v>
      </c>
      <c r="GE21" s="31" t="e">
        <v>#DIV/0!</v>
      </c>
      <c r="GF21" s="31" t="e">
        <v>#DIV/0!</v>
      </c>
      <c r="GG21" s="31" t="e">
        <v>#DIV/0!</v>
      </c>
      <c r="GH21" s="31" t="e">
        <v>#DIV/0!</v>
      </c>
      <c r="GI21" s="31"/>
      <c r="GJ21" s="31"/>
      <c r="GK21" s="31">
        <v>130</v>
      </c>
      <c r="GL21" s="51" t="e">
        <v>#VALUE!</v>
      </c>
      <c r="GM21" s="31" t="e">
        <v>#DIV/0!</v>
      </c>
      <c r="GN21" s="31" t="e">
        <v>#DIV/0!</v>
      </c>
      <c r="GO21" s="31" t="e">
        <v>#DIV/0!</v>
      </c>
      <c r="GP21" s="31" t="e">
        <v>#DIV/0!</v>
      </c>
      <c r="GQ21" s="31" t="e">
        <v>#DIV/0!</v>
      </c>
      <c r="GR21" s="31" t="e">
        <v>#DIV/0!</v>
      </c>
      <c r="GS21" s="31" t="e">
        <v>#DIV/0!</v>
      </c>
      <c r="GT21" s="31" t="e">
        <v>#DIV/0!</v>
      </c>
      <c r="GU21" s="31" t="e">
        <v>#DIV/0!</v>
      </c>
      <c r="GV21" s="31" t="e">
        <v>#DIV/0!</v>
      </c>
      <c r="GW21" s="31" t="e">
        <v>#DIV/0!</v>
      </c>
      <c r="GX21" s="31" t="e">
        <v>#DIV/0!</v>
      </c>
      <c r="GY21" s="31" t="e">
        <v>#DIV/0!</v>
      </c>
      <c r="GZ21" s="31" t="e">
        <v>#DIV/0!</v>
      </c>
      <c r="HA21" s="31" t="e">
        <v>#DIV/0!</v>
      </c>
      <c r="HB21" s="31" t="e">
        <v>#DIV/0!</v>
      </c>
      <c r="HC21" s="31" t="e">
        <v>#DIV/0!</v>
      </c>
      <c r="HD21" s="31" t="e">
        <v>#DIV/0!</v>
      </c>
      <c r="HE21" s="31" t="e">
        <v>#DIV/0!</v>
      </c>
      <c r="HF21" s="31" t="e">
        <v>#DIV/0!</v>
      </c>
      <c r="HG21" s="31" t="e">
        <v>#DIV/0!</v>
      </c>
      <c r="HH21" s="31" t="e">
        <v>#DIV/0!</v>
      </c>
      <c r="HI21" s="31" t="e">
        <v>#DIV/0!</v>
      </c>
      <c r="HJ21" s="31" t="e">
        <v>#DIV/0!</v>
      </c>
      <c r="HK21" s="31" t="e">
        <v>#DIV/0!</v>
      </c>
      <c r="HL21" s="31" t="e">
        <v>#DIV/0!</v>
      </c>
      <c r="HM21" s="31" t="e">
        <v>#DIV/0!</v>
      </c>
      <c r="HN21" s="31" t="e">
        <v>#DIV/0!</v>
      </c>
      <c r="HO21" s="31" t="e">
        <v>#DIV/0!</v>
      </c>
      <c r="HP21" s="31" t="e">
        <v>#DIV/0!</v>
      </c>
      <c r="HQ21" s="31" t="e">
        <v>#DIV/0!</v>
      </c>
      <c r="HR21" s="31" t="e">
        <v>#DIV/0!</v>
      </c>
      <c r="HS21" s="31" t="e">
        <v>#DIV/0!</v>
      </c>
      <c r="HT21" s="31" t="e">
        <v>#DIV/0!</v>
      </c>
      <c r="HU21" s="31" t="e">
        <v>#DIV/0!</v>
      </c>
      <c r="HV21" s="31" t="e">
        <v>#DIV/0!</v>
      </c>
      <c r="HW21" s="31" t="e">
        <v>#DIV/0!</v>
      </c>
      <c r="HX21" s="31" t="e">
        <v>#DIV/0!</v>
      </c>
      <c r="HY21" s="31" t="e">
        <v>#DIV/0!</v>
      </c>
      <c r="HZ21" s="31" t="e">
        <v>#DIV/0!</v>
      </c>
      <c r="IA21" s="31" t="e">
        <v>#DIV/0!</v>
      </c>
      <c r="IB21" s="31" t="e">
        <v>#DIV/0!</v>
      </c>
      <c r="IC21" s="31" t="e">
        <v>#DIV/0!</v>
      </c>
      <c r="ID21" s="31" t="e">
        <v>#DIV/0!</v>
      </c>
      <c r="IE21" s="31" t="e">
        <v>#DIV/0!</v>
      </c>
      <c r="IF21" s="31" t="e">
        <v>#VALUE!</v>
      </c>
      <c r="IG21" s="31" t="e">
        <v>#DIV/0!</v>
      </c>
      <c r="IH21" s="31" t="e">
        <v>#DIV/0!</v>
      </c>
      <c r="II21" s="31" t="e">
        <v>#DIV/0!</v>
      </c>
      <c r="IJ21" s="31" t="e">
        <v>#DIV/0!</v>
      </c>
      <c r="IK21" s="31" t="e">
        <v>#DIV/0!</v>
      </c>
      <c r="IL21" s="31" t="e">
        <v>#DIV/0!</v>
      </c>
      <c r="IM21" s="31" t="e">
        <v>#DIV/0!</v>
      </c>
      <c r="IN21" s="31" t="e">
        <v>#DIV/0!</v>
      </c>
      <c r="IO21" s="31" t="e">
        <v>#DIV/0!</v>
      </c>
      <c r="IP21" s="31" t="e">
        <v>#DIV/0!</v>
      </c>
      <c r="IQ21" s="31" t="e">
        <v>#DIV/0!</v>
      </c>
      <c r="IR21" s="31" t="e">
        <v>#DIV/0!</v>
      </c>
      <c r="IS21" s="31" t="e">
        <v>#DIV/0!</v>
      </c>
      <c r="IT21" s="31" t="e">
        <v>#DIV/0!</v>
      </c>
      <c r="IU21" s="31" t="e">
        <v>#DIV/0!</v>
      </c>
      <c r="IV21" s="31" t="e">
        <v>#DIV/0!</v>
      </c>
      <c r="IW21" s="31" t="e">
        <v>#DIV/0!</v>
      </c>
      <c r="IX21" s="31" t="e">
        <v>#DIV/0!</v>
      </c>
      <c r="IY21" s="31" t="e">
        <v>#DIV/0!</v>
      </c>
      <c r="IZ21" s="31" t="e">
        <v>#DIV/0!</v>
      </c>
      <c r="JA21" s="31" t="e">
        <v>#DIV/0!</v>
      </c>
      <c r="JB21" s="31" t="e">
        <v>#DIV/0!</v>
      </c>
      <c r="JC21" s="31" t="e">
        <v>#DIV/0!</v>
      </c>
      <c r="JD21" s="31" t="e">
        <v>#DIV/0!</v>
      </c>
      <c r="JE21" s="31" t="e">
        <v>#DIV/0!</v>
      </c>
      <c r="JF21" s="31" t="e">
        <v>#DIV/0!</v>
      </c>
      <c r="JG21" s="31" t="e">
        <v>#DIV/0!</v>
      </c>
      <c r="JH21" s="31" t="e">
        <v>#DIV/0!</v>
      </c>
      <c r="JI21" s="31" t="e">
        <v>#DIV/0!</v>
      </c>
      <c r="JJ21" s="31" t="e">
        <v>#DIV/0!</v>
      </c>
      <c r="JK21" s="31" t="e">
        <v>#DIV/0!</v>
      </c>
      <c r="JL21" s="31" t="e">
        <v>#DIV/0!</v>
      </c>
      <c r="JM21" s="31" t="e">
        <v>#DIV/0!</v>
      </c>
      <c r="JN21" s="31" t="e">
        <v>#DIV/0!</v>
      </c>
      <c r="JO21" s="31" t="e">
        <v>#DIV/0!</v>
      </c>
      <c r="JP21" s="31" t="e">
        <v>#DIV/0!</v>
      </c>
      <c r="JQ21" s="31" t="e">
        <v>#DIV/0!</v>
      </c>
      <c r="JR21" s="31" t="e">
        <v>#DIV/0!</v>
      </c>
      <c r="JS21" s="31" t="e">
        <v>#DIV/0!</v>
      </c>
      <c r="JT21" s="31" t="e">
        <v>#DIV/0!</v>
      </c>
      <c r="JU21" s="31" t="e">
        <v>#DIV/0!</v>
      </c>
      <c r="JV21" s="31" t="e">
        <v>#DIV/0!</v>
      </c>
      <c r="JW21" s="31" t="e">
        <v>#DIV/0!</v>
      </c>
      <c r="JX21" s="31" t="e">
        <v>#DIV/0!</v>
      </c>
      <c r="JY21" s="31" t="e">
        <v>#DIV/0!</v>
      </c>
      <c r="JZ21" s="31"/>
      <c r="KA21" s="31"/>
    </row>
    <row r="22" spans="1:287" x14ac:dyDescent="0.25">
      <c r="A22" s="30" t="s">
        <v>588</v>
      </c>
      <c r="B22" s="30" t="s">
        <v>214</v>
      </c>
      <c r="C22" s="31">
        <v>300</v>
      </c>
      <c r="D22" s="51" t="e">
        <v>#VALUE!</v>
      </c>
      <c r="E22" s="31" t="e">
        <v>#DIV/0!</v>
      </c>
      <c r="F22" s="31" t="e">
        <v>#DIV/0!</v>
      </c>
      <c r="G22" s="31" t="e">
        <v>#DIV/0!</v>
      </c>
      <c r="H22" s="31" t="e">
        <v>#DIV/0!</v>
      </c>
      <c r="I22" s="31" t="e">
        <v>#DIV/0!</v>
      </c>
      <c r="J22" s="31" t="e">
        <v>#DIV/0!</v>
      </c>
      <c r="K22" s="31" t="e">
        <v>#DIV/0!</v>
      </c>
      <c r="L22" s="31" t="e">
        <v>#DIV/0!</v>
      </c>
      <c r="M22" s="31" t="e">
        <v>#DIV/0!</v>
      </c>
      <c r="N22" s="31" t="e">
        <v>#DIV/0!</v>
      </c>
      <c r="O22" s="31" t="e">
        <v>#DIV/0!</v>
      </c>
      <c r="P22" s="31" t="e">
        <v>#DIV/0!</v>
      </c>
      <c r="Q22" s="31" t="e">
        <v>#DIV/0!</v>
      </c>
      <c r="R22" s="31" t="e">
        <v>#DIV/0!</v>
      </c>
      <c r="S22" s="31" t="e">
        <v>#DIV/0!</v>
      </c>
      <c r="T22" s="31" t="e">
        <v>#DIV/0!</v>
      </c>
      <c r="U22" s="31" t="e">
        <v>#DIV/0!</v>
      </c>
      <c r="V22" s="31" t="e">
        <v>#DIV/0!</v>
      </c>
      <c r="W22" s="31" t="e">
        <v>#DIV/0!</v>
      </c>
      <c r="X22" s="31" t="e">
        <v>#DIV/0!</v>
      </c>
      <c r="Y22" s="31" t="e">
        <v>#DIV/0!</v>
      </c>
      <c r="Z22" s="31" t="e">
        <v>#DIV/0!</v>
      </c>
      <c r="AA22" s="31" t="e">
        <v>#DIV/0!</v>
      </c>
      <c r="AB22" s="31" t="e">
        <v>#DIV/0!</v>
      </c>
      <c r="AC22" s="31" t="e">
        <v>#DIV/0!</v>
      </c>
      <c r="AD22" s="31" t="e">
        <v>#DIV/0!</v>
      </c>
      <c r="AE22" s="31" t="e">
        <v>#DIV/0!</v>
      </c>
      <c r="AF22" s="31" t="e">
        <v>#DIV/0!</v>
      </c>
      <c r="AG22" s="31" t="e">
        <v>#DIV/0!</v>
      </c>
      <c r="AH22" s="31" t="e">
        <v>#DIV/0!</v>
      </c>
      <c r="AI22" s="31" t="e">
        <v>#DIV/0!</v>
      </c>
      <c r="AJ22" s="31" t="e">
        <v>#DIV/0!</v>
      </c>
      <c r="AK22" s="31" t="e">
        <v>#DIV/0!</v>
      </c>
      <c r="AL22" s="31" t="e">
        <v>#DIV/0!</v>
      </c>
      <c r="AM22" s="31" t="e">
        <v>#DIV/0!</v>
      </c>
      <c r="AN22" s="31" t="e">
        <v>#DIV/0!</v>
      </c>
      <c r="AO22" s="31" t="e">
        <v>#DIV/0!</v>
      </c>
      <c r="AP22" s="31" t="e">
        <v>#DIV/0!</v>
      </c>
      <c r="AQ22" s="31" t="e">
        <v>#DIV/0!</v>
      </c>
      <c r="AR22" s="31" t="e">
        <v>#DIV/0!</v>
      </c>
      <c r="AS22" s="31" t="e">
        <v>#DIV/0!</v>
      </c>
      <c r="AT22" s="31" t="e">
        <v>#DIV/0!</v>
      </c>
      <c r="AU22" s="31" t="e">
        <v>#DIV/0!</v>
      </c>
      <c r="AV22" s="31" t="e">
        <v>#DIV/0!</v>
      </c>
      <c r="AW22" s="31" t="e">
        <v>#DIV/0!</v>
      </c>
      <c r="AX22" s="31" t="e">
        <v>#VALUE!</v>
      </c>
      <c r="AY22" s="31" t="e">
        <v>#DIV/0!</v>
      </c>
      <c r="AZ22" s="31" t="e">
        <v>#DIV/0!</v>
      </c>
      <c r="BA22" s="31" t="e">
        <v>#DIV/0!</v>
      </c>
      <c r="BB22" s="31" t="e">
        <v>#DIV/0!</v>
      </c>
      <c r="BC22" s="31" t="e">
        <v>#DIV/0!</v>
      </c>
      <c r="BD22" s="31" t="e">
        <v>#DIV/0!</v>
      </c>
      <c r="BE22" s="31" t="e">
        <v>#DIV/0!</v>
      </c>
      <c r="BF22" s="31" t="e">
        <v>#DIV/0!</v>
      </c>
      <c r="BG22" s="31" t="e">
        <v>#DIV/0!</v>
      </c>
      <c r="BH22" s="31" t="e">
        <v>#DIV/0!</v>
      </c>
      <c r="BI22" s="31" t="e">
        <v>#DIV/0!</v>
      </c>
      <c r="BJ22" s="31" t="e">
        <v>#DIV/0!</v>
      </c>
      <c r="BK22" s="31" t="e">
        <v>#DIV/0!</v>
      </c>
      <c r="BL22" s="31" t="e">
        <v>#DIV/0!</v>
      </c>
      <c r="BM22" s="31" t="e">
        <v>#DIV/0!</v>
      </c>
      <c r="BN22" s="31" t="e">
        <v>#DIV/0!</v>
      </c>
      <c r="BO22" s="31" t="e">
        <v>#DIV/0!</v>
      </c>
      <c r="BP22" s="31" t="e">
        <v>#DIV/0!</v>
      </c>
      <c r="BQ22" s="31" t="e">
        <v>#DIV/0!</v>
      </c>
      <c r="BR22" s="31" t="e">
        <v>#DIV/0!</v>
      </c>
      <c r="BS22" s="31" t="e">
        <v>#DIV/0!</v>
      </c>
      <c r="BT22" s="31" t="e">
        <v>#DIV/0!</v>
      </c>
      <c r="BU22" s="31" t="e">
        <v>#DIV/0!</v>
      </c>
      <c r="BV22" s="31" t="e">
        <v>#DIV/0!</v>
      </c>
      <c r="BW22" s="31" t="e">
        <v>#DIV/0!</v>
      </c>
      <c r="BX22" s="31" t="e">
        <v>#DIV/0!</v>
      </c>
      <c r="BY22" s="31" t="e">
        <v>#DIV/0!</v>
      </c>
      <c r="BZ22" s="31" t="e">
        <v>#DIV/0!</v>
      </c>
      <c r="CA22" s="31" t="e">
        <v>#DIV/0!</v>
      </c>
      <c r="CB22" s="31" t="e">
        <v>#DIV/0!</v>
      </c>
      <c r="CC22" s="31" t="e">
        <v>#DIV/0!</v>
      </c>
      <c r="CD22" s="31" t="e">
        <v>#DIV/0!</v>
      </c>
      <c r="CE22" s="31" t="e">
        <v>#DIV/0!</v>
      </c>
      <c r="CF22" s="31" t="e">
        <v>#DIV/0!</v>
      </c>
      <c r="CG22" s="31" t="e">
        <v>#DIV/0!</v>
      </c>
      <c r="CH22" s="31" t="e">
        <v>#DIV/0!</v>
      </c>
      <c r="CI22" s="31" t="e">
        <v>#DIV/0!</v>
      </c>
      <c r="CJ22" s="31" t="e">
        <v>#DIV/0!</v>
      </c>
      <c r="CK22" s="31" t="e">
        <v>#DIV/0!</v>
      </c>
      <c r="CL22" s="31" t="e">
        <v>#DIV/0!</v>
      </c>
      <c r="CM22" s="31" t="e">
        <v>#DIV/0!</v>
      </c>
      <c r="CN22" s="31" t="e">
        <v>#DIV/0!</v>
      </c>
      <c r="CO22" s="31" t="e">
        <v>#DIV/0!</v>
      </c>
      <c r="CP22" s="31" t="e">
        <v>#DIV/0!</v>
      </c>
      <c r="CQ22" s="31" t="e">
        <v>#DIV/0!</v>
      </c>
      <c r="CR22" s="31"/>
      <c r="CS22" s="31"/>
      <c r="CT22" s="31">
        <v>300</v>
      </c>
      <c r="CU22" s="51" t="e">
        <v>#VALUE!</v>
      </c>
      <c r="CV22" s="31" t="e">
        <v>#DIV/0!</v>
      </c>
      <c r="CW22" s="31" t="e">
        <v>#DIV/0!</v>
      </c>
      <c r="CX22" s="31" t="e">
        <v>#DIV/0!</v>
      </c>
      <c r="CY22" s="31" t="e">
        <v>#DIV/0!</v>
      </c>
      <c r="CZ22" s="31" t="e">
        <v>#DIV/0!</v>
      </c>
      <c r="DA22" s="31" t="e">
        <v>#DIV/0!</v>
      </c>
      <c r="DB22" s="31" t="e">
        <v>#DIV/0!</v>
      </c>
      <c r="DC22" s="31" t="e">
        <v>#DIV/0!</v>
      </c>
      <c r="DD22" s="31" t="e">
        <v>#DIV/0!</v>
      </c>
      <c r="DE22" s="31" t="e">
        <v>#DIV/0!</v>
      </c>
      <c r="DF22" s="31" t="e">
        <v>#DIV/0!</v>
      </c>
      <c r="DG22" s="31" t="e">
        <v>#DIV/0!</v>
      </c>
      <c r="DH22" s="31" t="e">
        <v>#DIV/0!</v>
      </c>
      <c r="DI22" s="31" t="e">
        <v>#DIV/0!</v>
      </c>
      <c r="DJ22" s="31" t="e">
        <v>#DIV/0!</v>
      </c>
      <c r="DK22" s="31" t="e">
        <v>#DIV/0!</v>
      </c>
      <c r="DL22" s="31" t="e">
        <v>#DIV/0!</v>
      </c>
      <c r="DM22" s="31" t="e">
        <v>#DIV/0!</v>
      </c>
      <c r="DN22" s="31" t="e">
        <v>#DIV/0!</v>
      </c>
      <c r="DO22" s="31" t="e">
        <v>#DIV/0!</v>
      </c>
      <c r="DP22" s="31" t="e">
        <v>#DIV/0!</v>
      </c>
      <c r="DQ22" s="31" t="e">
        <v>#DIV/0!</v>
      </c>
      <c r="DR22" s="31" t="e">
        <v>#DIV/0!</v>
      </c>
      <c r="DS22" s="31" t="e">
        <v>#DIV/0!</v>
      </c>
      <c r="DT22" s="31" t="e">
        <v>#DIV/0!</v>
      </c>
      <c r="DU22" s="31" t="e">
        <v>#DIV/0!</v>
      </c>
      <c r="DV22" s="31" t="e">
        <v>#DIV/0!</v>
      </c>
      <c r="DW22" s="31" t="e">
        <v>#DIV/0!</v>
      </c>
      <c r="DX22" s="31" t="e">
        <v>#DIV/0!</v>
      </c>
      <c r="DY22" s="31" t="e">
        <v>#DIV/0!</v>
      </c>
      <c r="DZ22" s="31" t="e">
        <v>#DIV/0!</v>
      </c>
      <c r="EA22" s="31" t="e">
        <v>#DIV/0!</v>
      </c>
      <c r="EB22" s="31" t="e">
        <v>#DIV/0!</v>
      </c>
      <c r="EC22" s="31" t="e">
        <v>#DIV/0!</v>
      </c>
      <c r="ED22" s="31" t="e">
        <v>#DIV/0!</v>
      </c>
      <c r="EE22" s="31" t="e">
        <v>#DIV/0!</v>
      </c>
      <c r="EF22" s="31" t="e">
        <v>#DIV/0!</v>
      </c>
      <c r="EG22" s="31" t="e">
        <v>#DIV/0!</v>
      </c>
      <c r="EH22" s="31" t="e">
        <v>#DIV/0!</v>
      </c>
      <c r="EI22" s="31" t="e">
        <v>#DIV/0!</v>
      </c>
      <c r="EJ22" s="31" t="e">
        <v>#DIV/0!</v>
      </c>
      <c r="EK22" s="31" t="e">
        <v>#DIV/0!</v>
      </c>
      <c r="EL22" s="31" t="e">
        <v>#DIV/0!</v>
      </c>
      <c r="EM22" s="31" t="e">
        <v>#DIV/0!</v>
      </c>
      <c r="EN22" s="31" t="e">
        <v>#DIV/0!</v>
      </c>
      <c r="EO22" s="31" t="e">
        <v>#VALUE!</v>
      </c>
      <c r="EP22" s="31" t="e">
        <v>#DIV/0!</v>
      </c>
      <c r="EQ22" s="31" t="e">
        <v>#DIV/0!</v>
      </c>
      <c r="ER22" s="31" t="e">
        <v>#DIV/0!</v>
      </c>
      <c r="ES22" s="31" t="e">
        <v>#DIV/0!</v>
      </c>
      <c r="ET22" s="31" t="e">
        <v>#DIV/0!</v>
      </c>
      <c r="EU22" s="31" t="e">
        <v>#DIV/0!</v>
      </c>
      <c r="EV22" s="31" t="e">
        <v>#DIV/0!</v>
      </c>
      <c r="EW22" s="31" t="e">
        <v>#DIV/0!</v>
      </c>
      <c r="EX22" s="31" t="e">
        <v>#DIV/0!</v>
      </c>
      <c r="EY22" s="31" t="e">
        <v>#DIV/0!</v>
      </c>
      <c r="EZ22" s="31" t="e">
        <v>#DIV/0!</v>
      </c>
      <c r="FA22" s="31" t="e">
        <v>#DIV/0!</v>
      </c>
      <c r="FB22" s="31" t="e">
        <v>#DIV/0!</v>
      </c>
      <c r="FC22" s="31" t="e">
        <v>#DIV/0!</v>
      </c>
      <c r="FD22" s="31" t="e">
        <v>#DIV/0!</v>
      </c>
      <c r="FE22" s="31" t="e">
        <v>#DIV/0!</v>
      </c>
      <c r="FF22" s="31" t="e">
        <v>#DIV/0!</v>
      </c>
      <c r="FG22" s="31" t="e">
        <v>#DIV/0!</v>
      </c>
      <c r="FH22" s="31" t="e">
        <v>#DIV/0!</v>
      </c>
      <c r="FI22" s="31" t="e">
        <v>#DIV/0!</v>
      </c>
      <c r="FJ22" s="31" t="e">
        <v>#DIV/0!</v>
      </c>
      <c r="FK22" s="31" t="e">
        <v>#DIV/0!</v>
      </c>
      <c r="FL22" s="31" t="e">
        <v>#DIV/0!</v>
      </c>
      <c r="FM22" s="31" t="e">
        <v>#DIV/0!</v>
      </c>
      <c r="FN22" s="31" t="e">
        <v>#DIV/0!</v>
      </c>
      <c r="FO22" s="31" t="e">
        <v>#DIV/0!</v>
      </c>
      <c r="FP22" s="31" t="e">
        <v>#DIV/0!</v>
      </c>
      <c r="FQ22" s="31" t="e">
        <v>#DIV/0!</v>
      </c>
      <c r="FR22" s="31" t="e">
        <v>#DIV/0!</v>
      </c>
      <c r="FS22" s="31" t="e">
        <v>#DIV/0!</v>
      </c>
      <c r="FT22" s="31" t="e">
        <v>#DIV/0!</v>
      </c>
      <c r="FU22" s="31" t="e">
        <v>#DIV/0!</v>
      </c>
      <c r="FV22" s="31" t="e">
        <v>#DIV/0!</v>
      </c>
      <c r="FW22" s="31" t="e">
        <v>#DIV/0!</v>
      </c>
      <c r="FX22" s="31" t="e">
        <v>#DIV/0!</v>
      </c>
      <c r="FY22" s="31" t="e">
        <v>#DIV/0!</v>
      </c>
      <c r="FZ22" s="31" t="e">
        <v>#DIV/0!</v>
      </c>
      <c r="GA22" s="31" t="e">
        <v>#DIV/0!</v>
      </c>
      <c r="GB22" s="31" t="e">
        <v>#DIV/0!</v>
      </c>
      <c r="GC22" s="31" t="e">
        <v>#DIV/0!</v>
      </c>
      <c r="GD22" s="31" t="e">
        <v>#DIV/0!</v>
      </c>
      <c r="GE22" s="31" t="e">
        <v>#DIV/0!</v>
      </c>
      <c r="GF22" s="31" t="e">
        <v>#DIV/0!</v>
      </c>
      <c r="GG22" s="31" t="e">
        <v>#DIV/0!</v>
      </c>
      <c r="GH22" s="31" t="e">
        <v>#DIV/0!</v>
      </c>
      <c r="GI22" s="31"/>
      <c r="GJ22" s="31"/>
      <c r="GK22" s="31">
        <v>0</v>
      </c>
      <c r="GL22" s="51" t="e">
        <v>#VALUE!</v>
      </c>
      <c r="GM22" s="31" t="e">
        <v>#DIV/0!</v>
      </c>
      <c r="GN22" s="31" t="e">
        <v>#DIV/0!</v>
      </c>
      <c r="GO22" s="31" t="e">
        <v>#DIV/0!</v>
      </c>
      <c r="GP22" s="31" t="e">
        <v>#DIV/0!</v>
      </c>
      <c r="GQ22" s="31" t="e">
        <v>#DIV/0!</v>
      </c>
      <c r="GR22" s="31" t="e">
        <v>#DIV/0!</v>
      </c>
      <c r="GS22" s="31" t="e">
        <v>#DIV/0!</v>
      </c>
      <c r="GT22" s="31" t="e">
        <v>#DIV/0!</v>
      </c>
      <c r="GU22" s="31" t="e">
        <v>#DIV/0!</v>
      </c>
      <c r="GV22" s="31" t="e">
        <v>#DIV/0!</v>
      </c>
      <c r="GW22" s="31" t="e">
        <v>#DIV/0!</v>
      </c>
      <c r="GX22" s="31" t="e">
        <v>#DIV/0!</v>
      </c>
      <c r="GY22" s="31" t="e">
        <v>#DIV/0!</v>
      </c>
      <c r="GZ22" s="31" t="e">
        <v>#DIV/0!</v>
      </c>
      <c r="HA22" s="31" t="e">
        <v>#DIV/0!</v>
      </c>
      <c r="HB22" s="31" t="e">
        <v>#DIV/0!</v>
      </c>
      <c r="HC22" s="31" t="e">
        <v>#DIV/0!</v>
      </c>
      <c r="HD22" s="31" t="e">
        <v>#DIV/0!</v>
      </c>
      <c r="HE22" s="31" t="e">
        <v>#DIV/0!</v>
      </c>
      <c r="HF22" s="31" t="e">
        <v>#DIV/0!</v>
      </c>
      <c r="HG22" s="31" t="e">
        <v>#DIV/0!</v>
      </c>
      <c r="HH22" s="31" t="e">
        <v>#DIV/0!</v>
      </c>
      <c r="HI22" s="31" t="e">
        <v>#DIV/0!</v>
      </c>
      <c r="HJ22" s="31" t="e">
        <v>#DIV/0!</v>
      </c>
      <c r="HK22" s="31" t="e">
        <v>#DIV/0!</v>
      </c>
      <c r="HL22" s="31" t="e">
        <v>#DIV/0!</v>
      </c>
      <c r="HM22" s="31" t="e">
        <v>#DIV/0!</v>
      </c>
      <c r="HN22" s="31" t="e">
        <v>#DIV/0!</v>
      </c>
      <c r="HO22" s="31" t="e">
        <v>#DIV/0!</v>
      </c>
      <c r="HP22" s="31" t="e">
        <v>#DIV/0!</v>
      </c>
      <c r="HQ22" s="31" t="e">
        <v>#DIV/0!</v>
      </c>
      <c r="HR22" s="31" t="e">
        <v>#DIV/0!</v>
      </c>
      <c r="HS22" s="31" t="e">
        <v>#DIV/0!</v>
      </c>
      <c r="HT22" s="31" t="e">
        <v>#DIV/0!</v>
      </c>
      <c r="HU22" s="31" t="e">
        <v>#DIV/0!</v>
      </c>
      <c r="HV22" s="31" t="e">
        <v>#DIV/0!</v>
      </c>
      <c r="HW22" s="31" t="e">
        <v>#DIV/0!</v>
      </c>
      <c r="HX22" s="31" t="e">
        <v>#DIV/0!</v>
      </c>
      <c r="HY22" s="31" t="e">
        <v>#DIV/0!</v>
      </c>
      <c r="HZ22" s="31" t="e">
        <v>#DIV/0!</v>
      </c>
      <c r="IA22" s="31" t="e">
        <v>#DIV/0!</v>
      </c>
      <c r="IB22" s="31" t="e">
        <v>#DIV/0!</v>
      </c>
      <c r="IC22" s="31" t="e">
        <v>#DIV/0!</v>
      </c>
      <c r="ID22" s="31" t="e">
        <v>#DIV/0!</v>
      </c>
      <c r="IE22" s="31" t="e">
        <v>#DIV/0!</v>
      </c>
      <c r="IF22" s="31" t="e">
        <v>#VALUE!</v>
      </c>
      <c r="IG22" s="31" t="e">
        <v>#DIV/0!</v>
      </c>
      <c r="IH22" s="31" t="e">
        <v>#DIV/0!</v>
      </c>
      <c r="II22" s="31" t="e">
        <v>#DIV/0!</v>
      </c>
      <c r="IJ22" s="31" t="e">
        <v>#DIV/0!</v>
      </c>
      <c r="IK22" s="31" t="e">
        <v>#DIV/0!</v>
      </c>
      <c r="IL22" s="31" t="e">
        <v>#DIV/0!</v>
      </c>
      <c r="IM22" s="31" t="e">
        <v>#DIV/0!</v>
      </c>
      <c r="IN22" s="31" t="e">
        <v>#DIV/0!</v>
      </c>
      <c r="IO22" s="31" t="e">
        <v>#DIV/0!</v>
      </c>
      <c r="IP22" s="31" t="e">
        <v>#DIV/0!</v>
      </c>
      <c r="IQ22" s="31" t="e">
        <v>#DIV/0!</v>
      </c>
      <c r="IR22" s="31" t="e">
        <v>#DIV/0!</v>
      </c>
      <c r="IS22" s="31" t="e">
        <v>#DIV/0!</v>
      </c>
      <c r="IT22" s="31" t="e">
        <v>#DIV/0!</v>
      </c>
      <c r="IU22" s="31" t="e">
        <v>#DIV/0!</v>
      </c>
      <c r="IV22" s="31" t="e">
        <v>#DIV/0!</v>
      </c>
      <c r="IW22" s="31" t="e">
        <v>#DIV/0!</v>
      </c>
      <c r="IX22" s="31" t="e">
        <v>#DIV/0!</v>
      </c>
      <c r="IY22" s="31" t="e">
        <v>#DIV/0!</v>
      </c>
      <c r="IZ22" s="31" t="e">
        <v>#DIV/0!</v>
      </c>
      <c r="JA22" s="31" t="e">
        <v>#DIV/0!</v>
      </c>
      <c r="JB22" s="31" t="e">
        <v>#DIV/0!</v>
      </c>
      <c r="JC22" s="31" t="e">
        <v>#DIV/0!</v>
      </c>
      <c r="JD22" s="31" t="e">
        <v>#DIV/0!</v>
      </c>
      <c r="JE22" s="31" t="e">
        <v>#DIV/0!</v>
      </c>
      <c r="JF22" s="31" t="e">
        <v>#DIV/0!</v>
      </c>
      <c r="JG22" s="31" t="e">
        <v>#DIV/0!</v>
      </c>
      <c r="JH22" s="31" t="e">
        <v>#DIV/0!</v>
      </c>
      <c r="JI22" s="31" t="e">
        <v>#DIV/0!</v>
      </c>
      <c r="JJ22" s="31" t="e">
        <v>#DIV/0!</v>
      </c>
      <c r="JK22" s="31" t="e">
        <v>#DIV/0!</v>
      </c>
      <c r="JL22" s="31" t="e">
        <v>#DIV/0!</v>
      </c>
      <c r="JM22" s="31" t="e">
        <v>#DIV/0!</v>
      </c>
      <c r="JN22" s="31" t="e">
        <v>#DIV/0!</v>
      </c>
      <c r="JO22" s="31" t="e">
        <v>#DIV/0!</v>
      </c>
      <c r="JP22" s="31" t="e">
        <v>#DIV/0!</v>
      </c>
      <c r="JQ22" s="31" t="e">
        <v>#DIV/0!</v>
      </c>
      <c r="JR22" s="31" t="e">
        <v>#DIV/0!</v>
      </c>
      <c r="JS22" s="31" t="e">
        <v>#DIV/0!</v>
      </c>
      <c r="JT22" s="31" t="e">
        <v>#DIV/0!</v>
      </c>
      <c r="JU22" s="31" t="e">
        <v>#DIV/0!</v>
      </c>
      <c r="JV22" s="31" t="e">
        <v>#DIV/0!</v>
      </c>
      <c r="JW22" s="31" t="e">
        <v>#DIV/0!</v>
      </c>
      <c r="JX22" s="31" t="e">
        <v>#DIV/0!</v>
      </c>
      <c r="JY22" s="31" t="e">
        <v>#DIV/0!</v>
      </c>
      <c r="JZ22" s="31"/>
      <c r="KA22" s="31"/>
    </row>
    <row r="23" spans="1:287" x14ac:dyDescent="0.25">
      <c r="A23" s="30" t="s">
        <v>590</v>
      </c>
      <c r="B23" s="30" t="s">
        <v>133</v>
      </c>
      <c r="C23" s="31"/>
      <c r="D23" s="51" t="e">
        <v>#VALUE!</v>
      </c>
      <c r="E23" s="31" t="e">
        <v>#DIV/0!</v>
      </c>
      <c r="F23" s="31" t="e">
        <v>#DIV/0!</v>
      </c>
      <c r="G23" s="31" t="e">
        <v>#DIV/0!</v>
      </c>
      <c r="H23" s="31" t="e">
        <v>#DIV/0!</v>
      </c>
      <c r="I23" s="31" t="e">
        <v>#DIV/0!</v>
      </c>
      <c r="J23" s="31" t="e">
        <v>#DIV/0!</v>
      </c>
      <c r="K23" s="31" t="e">
        <v>#DIV/0!</v>
      </c>
      <c r="L23" s="31" t="e">
        <v>#DIV/0!</v>
      </c>
      <c r="M23" s="31" t="e">
        <v>#DIV/0!</v>
      </c>
      <c r="N23" s="31" t="e">
        <v>#DIV/0!</v>
      </c>
      <c r="O23" s="31" t="e">
        <v>#DIV/0!</v>
      </c>
      <c r="P23" s="31" t="e">
        <v>#DIV/0!</v>
      </c>
      <c r="Q23" s="31" t="e">
        <v>#DIV/0!</v>
      </c>
      <c r="R23" s="31" t="e">
        <v>#DIV/0!</v>
      </c>
      <c r="S23" s="31" t="e">
        <v>#DIV/0!</v>
      </c>
      <c r="T23" s="31" t="e">
        <v>#DIV/0!</v>
      </c>
      <c r="U23" s="31" t="e">
        <v>#DIV/0!</v>
      </c>
      <c r="V23" s="31" t="e">
        <v>#DIV/0!</v>
      </c>
      <c r="W23" s="31" t="e">
        <v>#DIV/0!</v>
      </c>
      <c r="X23" s="31" t="e">
        <v>#DIV/0!</v>
      </c>
      <c r="Y23" s="31" t="e">
        <v>#DIV/0!</v>
      </c>
      <c r="Z23" s="31" t="e">
        <v>#DIV/0!</v>
      </c>
      <c r="AA23" s="31" t="e">
        <v>#DIV/0!</v>
      </c>
      <c r="AB23" s="31" t="e">
        <v>#DIV/0!</v>
      </c>
      <c r="AC23" s="31" t="e">
        <v>#DIV/0!</v>
      </c>
      <c r="AD23" s="31" t="e">
        <v>#DIV/0!</v>
      </c>
      <c r="AE23" s="31" t="e">
        <v>#DIV/0!</v>
      </c>
      <c r="AF23" s="31" t="e">
        <v>#DIV/0!</v>
      </c>
      <c r="AG23" s="31" t="e">
        <v>#DIV/0!</v>
      </c>
      <c r="AH23" s="31" t="e">
        <v>#DIV/0!</v>
      </c>
      <c r="AI23" s="31" t="e">
        <v>#DIV/0!</v>
      </c>
      <c r="AJ23" s="31" t="e">
        <v>#DIV/0!</v>
      </c>
      <c r="AK23" s="31" t="e">
        <v>#DIV/0!</v>
      </c>
      <c r="AL23" s="31" t="e">
        <v>#DIV/0!</v>
      </c>
      <c r="AM23" s="31" t="e">
        <v>#DIV/0!</v>
      </c>
      <c r="AN23" s="31" t="e">
        <v>#DIV/0!</v>
      </c>
      <c r="AO23" s="31" t="e">
        <v>#DIV/0!</v>
      </c>
      <c r="AP23" s="31" t="e">
        <v>#DIV/0!</v>
      </c>
      <c r="AQ23" s="31" t="e">
        <v>#DIV/0!</v>
      </c>
      <c r="AR23" s="31" t="e">
        <v>#DIV/0!</v>
      </c>
      <c r="AS23" s="31" t="e">
        <v>#DIV/0!</v>
      </c>
      <c r="AT23" s="31" t="e">
        <v>#DIV/0!</v>
      </c>
      <c r="AU23" s="31" t="e">
        <v>#DIV/0!</v>
      </c>
      <c r="AV23" s="31" t="e">
        <v>#DIV/0!</v>
      </c>
      <c r="AW23" s="31" t="e">
        <v>#DIV/0!</v>
      </c>
      <c r="AX23" s="31" t="e">
        <v>#VALUE!</v>
      </c>
      <c r="AY23" s="31" t="e">
        <v>#DIV/0!</v>
      </c>
      <c r="AZ23" s="31" t="e">
        <v>#DIV/0!</v>
      </c>
      <c r="BA23" s="31" t="e">
        <v>#DIV/0!</v>
      </c>
      <c r="BB23" s="31" t="e">
        <v>#DIV/0!</v>
      </c>
      <c r="BC23" s="31" t="e">
        <v>#DIV/0!</v>
      </c>
      <c r="BD23" s="31" t="e">
        <v>#DIV/0!</v>
      </c>
      <c r="BE23" s="31" t="e">
        <v>#DIV/0!</v>
      </c>
      <c r="BF23" s="31" t="e">
        <v>#DIV/0!</v>
      </c>
      <c r="BG23" s="31" t="e">
        <v>#DIV/0!</v>
      </c>
      <c r="BH23" s="31" t="e">
        <v>#DIV/0!</v>
      </c>
      <c r="BI23" s="31" t="e">
        <v>#DIV/0!</v>
      </c>
      <c r="BJ23" s="31" t="e">
        <v>#DIV/0!</v>
      </c>
      <c r="BK23" s="31" t="e">
        <v>#DIV/0!</v>
      </c>
      <c r="BL23" s="31" t="e">
        <v>#DIV/0!</v>
      </c>
      <c r="BM23" s="31" t="e">
        <v>#DIV/0!</v>
      </c>
      <c r="BN23" s="31" t="e">
        <v>#DIV/0!</v>
      </c>
      <c r="BO23" s="31" t="e">
        <v>#DIV/0!</v>
      </c>
      <c r="BP23" s="31" t="e">
        <v>#DIV/0!</v>
      </c>
      <c r="BQ23" s="31" t="e">
        <v>#DIV/0!</v>
      </c>
      <c r="BR23" s="31" t="e">
        <v>#DIV/0!</v>
      </c>
      <c r="BS23" s="31" t="e">
        <v>#DIV/0!</v>
      </c>
      <c r="BT23" s="31" t="e">
        <v>#DIV/0!</v>
      </c>
      <c r="BU23" s="31" t="e">
        <v>#DIV/0!</v>
      </c>
      <c r="BV23" s="31" t="e">
        <v>#DIV/0!</v>
      </c>
      <c r="BW23" s="31" t="e">
        <v>#DIV/0!</v>
      </c>
      <c r="BX23" s="31" t="e">
        <v>#DIV/0!</v>
      </c>
      <c r="BY23" s="31" t="e">
        <v>#DIV/0!</v>
      </c>
      <c r="BZ23" s="31" t="e">
        <v>#DIV/0!</v>
      </c>
      <c r="CA23" s="31" t="e">
        <v>#DIV/0!</v>
      </c>
      <c r="CB23" s="31" t="e">
        <v>#DIV/0!</v>
      </c>
      <c r="CC23" s="31" t="e">
        <v>#DIV/0!</v>
      </c>
      <c r="CD23" s="31" t="e">
        <v>#DIV/0!</v>
      </c>
      <c r="CE23" s="31" t="e">
        <v>#DIV/0!</v>
      </c>
      <c r="CF23" s="31" t="e">
        <v>#DIV/0!</v>
      </c>
      <c r="CG23" s="31" t="e">
        <v>#DIV/0!</v>
      </c>
      <c r="CH23" s="31" t="e">
        <v>#DIV/0!</v>
      </c>
      <c r="CI23" s="31" t="e">
        <v>#DIV/0!</v>
      </c>
      <c r="CJ23" s="31" t="e">
        <v>#DIV/0!</v>
      </c>
      <c r="CK23" s="31" t="e">
        <v>#DIV/0!</v>
      </c>
      <c r="CL23" s="31" t="e">
        <v>#DIV/0!</v>
      </c>
      <c r="CM23" s="31" t="e">
        <v>#DIV/0!</v>
      </c>
      <c r="CN23" s="31" t="e">
        <v>#DIV/0!</v>
      </c>
      <c r="CO23" s="31" t="e">
        <v>#DIV/0!</v>
      </c>
      <c r="CP23" s="31" t="e">
        <v>#DIV/0!</v>
      </c>
      <c r="CQ23" s="31" t="e">
        <v>#DIV/0!</v>
      </c>
      <c r="CR23" s="31"/>
      <c r="CS23" s="31"/>
      <c r="CT23" s="31"/>
      <c r="CU23" s="51" t="e">
        <v>#VALUE!</v>
      </c>
      <c r="CV23" s="31" t="e">
        <v>#DIV/0!</v>
      </c>
      <c r="CW23" s="31" t="e">
        <v>#DIV/0!</v>
      </c>
      <c r="CX23" s="31" t="e">
        <v>#DIV/0!</v>
      </c>
      <c r="CY23" s="31" t="e">
        <v>#DIV/0!</v>
      </c>
      <c r="CZ23" s="31" t="e">
        <v>#DIV/0!</v>
      </c>
      <c r="DA23" s="31" t="e">
        <v>#DIV/0!</v>
      </c>
      <c r="DB23" s="31" t="e">
        <v>#DIV/0!</v>
      </c>
      <c r="DC23" s="31" t="e">
        <v>#DIV/0!</v>
      </c>
      <c r="DD23" s="31" t="e">
        <v>#DIV/0!</v>
      </c>
      <c r="DE23" s="31" t="e">
        <v>#DIV/0!</v>
      </c>
      <c r="DF23" s="31" t="e">
        <v>#DIV/0!</v>
      </c>
      <c r="DG23" s="31" t="e">
        <v>#DIV/0!</v>
      </c>
      <c r="DH23" s="31" t="e">
        <v>#DIV/0!</v>
      </c>
      <c r="DI23" s="31" t="e">
        <v>#DIV/0!</v>
      </c>
      <c r="DJ23" s="31" t="e">
        <v>#DIV/0!</v>
      </c>
      <c r="DK23" s="31" t="e">
        <v>#DIV/0!</v>
      </c>
      <c r="DL23" s="31" t="e">
        <v>#DIV/0!</v>
      </c>
      <c r="DM23" s="31" t="e">
        <v>#DIV/0!</v>
      </c>
      <c r="DN23" s="31" t="e">
        <v>#DIV/0!</v>
      </c>
      <c r="DO23" s="31" t="e">
        <v>#DIV/0!</v>
      </c>
      <c r="DP23" s="31" t="e">
        <v>#DIV/0!</v>
      </c>
      <c r="DQ23" s="31" t="e">
        <v>#DIV/0!</v>
      </c>
      <c r="DR23" s="31" t="e">
        <v>#DIV/0!</v>
      </c>
      <c r="DS23" s="31" t="e">
        <v>#DIV/0!</v>
      </c>
      <c r="DT23" s="31" t="e">
        <v>#DIV/0!</v>
      </c>
      <c r="DU23" s="31" t="e">
        <v>#DIV/0!</v>
      </c>
      <c r="DV23" s="31" t="e">
        <v>#DIV/0!</v>
      </c>
      <c r="DW23" s="31" t="e">
        <v>#DIV/0!</v>
      </c>
      <c r="DX23" s="31" t="e">
        <v>#DIV/0!</v>
      </c>
      <c r="DY23" s="31" t="e">
        <v>#DIV/0!</v>
      </c>
      <c r="DZ23" s="31" t="e">
        <v>#DIV/0!</v>
      </c>
      <c r="EA23" s="31" t="e">
        <v>#DIV/0!</v>
      </c>
      <c r="EB23" s="31" t="e">
        <v>#DIV/0!</v>
      </c>
      <c r="EC23" s="31" t="e">
        <v>#DIV/0!</v>
      </c>
      <c r="ED23" s="31" t="e">
        <v>#DIV/0!</v>
      </c>
      <c r="EE23" s="31" t="e">
        <v>#DIV/0!</v>
      </c>
      <c r="EF23" s="31" t="e">
        <v>#DIV/0!</v>
      </c>
      <c r="EG23" s="31" t="e">
        <v>#DIV/0!</v>
      </c>
      <c r="EH23" s="31" t="e">
        <v>#DIV/0!</v>
      </c>
      <c r="EI23" s="31" t="e">
        <v>#DIV/0!</v>
      </c>
      <c r="EJ23" s="31" t="e">
        <v>#DIV/0!</v>
      </c>
      <c r="EK23" s="31" t="e">
        <v>#DIV/0!</v>
      </c>
      <c r="EL23" s="31" t="e">
        <v>#DIV/0!</v>
      </c>
      <c r="EM23" s="31" t="e">
        <v>#DIV/0!</v>
      </c>
      <c r="EN23" s="31" t="e">
        <v>#DIV/0!</v>
      </c>
      <c r="EO23" s="31" t="e">
        <v>#VALUE!</v>
      </c>
      <c r="EP23" s="31" t="e">
        <v>#DIV/0!</v>
      </c>
      <c r="EQ23" s="31" t="e">
        <v>#DIV/0!</v>
      </c>
      <c r="ER23" s="31" t="e">
        <v>#DIV/0!</v>
      </c>
      <c r="ES23" s="31" t="e">
        <v>#DIV/0!</v>
      </c>
      <c r="ET23" s="31" t="e">
        <v>#DIV/0!</v>
      </c>
      <c r="EU23" s="31" t="e">
        <v>#DIV/0!</v>
      </c>
      <c r="EV23" s="31" t="e">
        <v>#DIV/0!</v>
      </c>
      <c r="EW23" s="31" t="e">
        <v>#DIV/0!</v>
      </c>
      <c r="EX23" s="31" t="e">
        <v>#DIV/0!</v>
      </c>
      <c r="EY23" s="31" t="e">
        <v>#DIV/0!</v>
      </c>
      <c r="EZ23" s="31" t="e">
        <v>#DIV/0!</v>
      </c>
      <c r="FA23" s="31" t="e">
        <v>#DIV/0!</v>
      </c>
      <c r="FB23" s="31" t="e">
        <v>#DIV/0!</v>
      </c>
      <c r="FC23" s="31" t="e">
        <v>#DIV/0!</v>
      </c>
      <c r="FD23" s="31" t="e">
        <v>#DIV/0!</v>
      </c>
      <c r="FE23" s="31" t="e">
        <v>#DIV/0!</v>
      </c>
      <c r="FF23" s="31" t="e">
        <v>#DIV/0!</v>
      </c>
      <c r="FG23" s="31" t="e">
        <v>#DIV/0!</v>
      </c>
      <c r="FH23" s="31" t="e">
        <v>#DIV/0!</v>
      </c>
      <c r="FI23" s="31" t="e">
        <v>#DIV/0!</v>
      </c>
      <c r="FJ23" s="31" t="e">
        <v>#DIV/0!</v>
      </c>
      <c r="FK23" s="31" t="e">
        <v>#DIV/0!</v>
      </c>
      <c r="FL23" s="31" t="e">
        <v>#DIV/0!</v>
      </c>
      <c r="FM23" s="31" t="e">
        <v>#DIV/0!</v>
      </c>
      <c r="FN23" s="31" t="e">
        <v>#DIV/0!</v>
      </c>
      <c r="FO23" s="31" t="e">
        <v>#DIV/0!</v>
      </c>
      <c r="FP23" s="31" t="e">
        <v>#DIV/0!</v>
      </c>
      <c r="FQ23" s="31" t="e">
        <v>#DIV/0!</v>
      </c>
      <c r="FR23" s="31" t="e">
        <v>#DIV/0!</v>
      </c>
      <c r="FS23" s="31" t="e">
        <v>#DIV/0!</v>
      </c>
      <c r="FT23" s="31" t="e">
        <v>#DIV/0!</v>
      </c>
      <c r="FU23" s="31" t="e">
        <v>#DIV/0!</v>
      </c>
      <c r="FV23" s="31" t="e">
        <v>#DIV/0!</v>
      </c>
      <c r="FW23" s="31" t="e">
        <v>#DIV/0!</v>
      </c>
      <c r="FX23" s="31" t="e">
        <v>#DIV/0!</v>
      </c>
      <c r="FY23" s="31" t="e">
        <v>#DIV/0!</v>
      </c>
      <c r="FZ23" s="31" t="e">
        <v>#DIV/0!</v>
      </c>
      <c r="GA23" s="31" t="e">
        <v>#DIV/0!</v>
      </c>
      <c r="GB23" s="31" t="e">
        <v>#DIV/0!</v>
      </c>
      <c r="GC23" s="31" t="e">
        <v>#DIV/0!</v>
      </c>
      <c r="GD23" s="31" t="e">
        <v>#DIV/0!</v>
      </c>
      <c r="GE23" s="31" t="e">
        <v>#DIV/0!</v>
      </c>
      <c r="GF23" s="31" t="e">
        <v>#DIV/0!</v>
      </c>
      <c r="GG23" s="31" t="e">
        <v>#DIV/0!</v>
      </c>
      <c r="GH23" s="31" t="e">
        <v>#DIV/0!</v>
      </c>
      <c r="GI23" s="31"/>
      <c r="GJ23" s="31"/>
      <c r="GK23" s="31">
        <v>452</v>
      </c>
      <c r="GL23" s="51" t="e">
        <v>#VALUE!</v>
      </c>
      <c r="GM23" s="31" t="e">
        <v>#DIV/0!</v>
      </c>
      <c r="GN23" s="31" t="e">
        <v>#DIV/0!</v>
      </c>
      <c r="GO23" s="31" t="e">
        <v>#DIV/0!</v>
      </c>
      <c r="GP23" s="31" t="e">
        <v>#DIV/0!</v>
      </c>
      <c r="GQ23" s="31" t="e">
        <v>#DIV/0!</v>
      </c>
      <c r="GR23" s="31" t="e">
        <v>#DIV/0!</v>
      </c>
      <c r="GS23" s="31" t="e">
        <v>#DIV/0!</v>
      </c>
      <c r="GT23" s="31" t="e">
        <v>#DIV/0!</v>
      </c>
      <c r="GU23" s="31" t="e">
        <v>#DIV/0!</v>
      </c>
      <c r="GV23" s="31" t="e">
        <v>#DIV/0!</v>
      </c>
      <c r="GW23" s="31" t="e">
        <v>#DIV/0!</v>
      </c>
      <c r="GX23" s="31" t="e">
        <v>#DIV/0!</v>
      </c>
      <c r="GY23" s="31" t="e">
        <v>#DIV/0!</v>
      </c>
      <c r="GZ23" s="31" t="e">
        <v>#DIV/0!</v>
      </c>
      <c r="HA23" s="31" t="e">
        <v>#DIV/0!</v>
      </c>
      <c r="HB23" s="31" t="e">
        <v>#DIV/0!</v>
      </c>
      <c r="HC23" s="31" t="e">
        <v>#DIV/0!</v>
      </c>
      <c r="HD23" s="31" t="e">
        <v>#DIV/0!</v>
      </c>
      <c r="HE23" s="31" t="e">
        <v>#DIV/0!</v>
      </c>
      <c r="HF23" s="31" t="e">
        <v>#DIV/0!</v>
      </c>
      <c r="HG23" s="31" t="e">
        <v>#DIV/0!</v>
      </c>
      <c r="HH23" s="31" t="e">
        <v>#DIV/0!</v>
      </c>
      <c r="HI23" s="31" t="e">
        <v>#DIV/0!</v>
      </c>
      <c r="HJ23" s="31" t="e">
        <v>#DIV/0!</v>
      </c>
      <c r="HK23" s="31" t="e">
        <v>#DIV/0!</v>
      </c>
      <c r="HL23" s="31" t="e">
        <v>#DIV/0!</v>
      </c>
      <c r="HM23" s="31" t="e">
        <v>#DIV/0!</v>
      </c>
      <c r="HN23" s="31" t="e">
        <v>#DIV/0!</v>
      </c>
      <c r="HO23" s="31" t="e">
        <v>#DIV/0!</v>
      </c>
      <c r="HP23" s="31" t="e">
        <v>#DIV/0!</v>
      </c>
      <c r="HQ23" s="31" t="e">
        <v>#DIV/0!</v>
      </c>
      <c r="HR23" s="31" t="e">
        <v>#DIV/0!</v>
      </c>
      <c r="HS23" s="31" t="e">
        <v>#DIV/0!</v>
      </c>
      <c r="HT23" s="31" t="e">
        <v>#DIV/0!</v>
      </c>
      <c r="HU23" s="31" t="e">
        <v>#DIV/0!</v>
      </c>
      <c r="HV23" s="31" t="e">
        <v>#DIV/0!</v>
      </c>
      <c r="HW23" s="31" t="e">
        <v>#DIV/0!</v>
      </c>
      <c r="HX23" s="31" t="e">
        <v>#DIV/0!</v>
      </c>
      <c r="HY23" s="31" t="e">
        <v>#DIV/0!</v>
      </c>
      <c r="HZ23" s="31" t="e">
        <v>#DIV/0!</v>
      </c>
      <c r="IA23" s="31" t="e">
        <v>#DIV/0!</v>
      </c>
      <c r="IB23" s="31" t="e">
        <v>#DIV/0!</v>
      </c>
      <c r="IC23" s="31" t="e">
        <v>#DIV/0!</v>
      </c>
      <c r="ID23" s="31" t="e">
        <v>#DIV/0!</v>
      </c>
      <c r="IE23" s="31" t="e">
        <v>#DIV/0!</v>
      </c>
      <c r="IF23" s="31" t="e">
        <v>#VALUE!</v>
      </c>
      <c r="IG23" s="31" t="e">
        <v>#DIV/0!</v>
      </c>
      <c r="IH23" s="31" t="e">
        <v>#DIV/0!</v>
      </c>
      <c r="II23" s="31" t="e">
        <v>#DIV/0!</v>
      </c>
      <c r="IJ23" s="31" t="e">
        <v>#DIV/0!</v>
      </c>
      <c r="IK23" s="31" t="e">
        <v>#DIV/0!</v>
      </c>
      <c r="IL23" s="31" t="e">
        <v>#DIV/0!</v>
      </c>
      <c r="IM23" s="31" t="e">
        <v>#DIV/0!</v>
      </c>
      <c r="IN23" s="31" t="e">
        <v>#DIV/0!</v>
      </c>
      <c r="IO23" s="31" t="e">
        <v>#DIV/0!</v>
      </c>
      <c r="IP23" s="31" t="e">
        <v>#DIV/0!</v>
      </c>
      <c r="IQ23" s="31" t="e">
        <v>#DIV/0!</v>
      </c>
      <c r="IR23" s="31" t="e">
        <v>#DIV/0!</v>
      </c>
      <c r="IS23" s="31" t="e">
        <v>#DIV/0!</v>
      </c>
      <c r="IT23" s="31" t="e">
        <v>#DIV/0!</v>
      </c>
      <c r="IU23" s="31" t="e">
        <v>#DIV/0!</v>
      </c>
      <c r="IV23" s="31" t="e">
        <v>#DIV/0!</v>
      </c>
      <c r="IW23" s="31" t="e">
        <v>#DIV/0!</v>
      </c>
      <c r="IX23" s="31" t="e">
        <v>#DIV/0!</v>
      </c>
      <c r="IY23" s="31" t="e">
        <v>#DIV/0!</v>
      </c>
      <c r="IZ23" s="31" t="e">
        <v>#DIV/0!</v>
      </c>
      <c r="JA23" s="31" t="e">
        <v>#DIV/0!</v>
      </c>
      <c r="JB23" s="31" t="e">
        <v>#DIV/0!</v>
      </c>
      <c r="JC23" s="31" t="e">
        <v>#DIV/0!</v>
      </c>
      <c r="JD23" s="31" t="e">
        <v>#DIV/0!</v>
      </c>
      <c r="JE23" s="31" t="e">
        <v>#DIV/0!</v>
      </c>
      <c r="JF23" s="31" t="e">
        <v>#DIV/0!</v>
      </c>
      <c r="JG23" s="31" t="e">
        <v>#DIV/0!</v>
      </c>
      <c r="JH23" s="31" t="e">
        <v>#DIV/0!</v>
      </c>
      <c r="JI23" s="31" t="e">
        <v>#DIV/0!</v>
      </c>
      <c r="JJ23" s="31" t="e">
        <v>#DIV/0!</v>
      </c>
      <c r="JK23" s="31" t="e">
        <v>#DIV/0!</v>
      </c>
      <c r="JL23" s="31" t="e">
        <v>#DIV/0!</v>
      </c>
      <c r="JM23" s="31" t="e">
        <v>#DIV/0!</v>
      </c>
      <c r="JN23" s="31" t="e">
        <v>#DIV/0!</v>
      </c>
      <c r="JO23" s="31" t="e">
        <v>#DIV/0!</v>
      </c>
      <c r="JP23" s="31" t="e">
        <v>#DIV/0!</v>
      </c>
      <c r="JQ23" s="31" t="e">
        <v>#DIV/0!</v>
      </c>
      <c r="JR23" s="31" t="e">
        <v>#DIV/0!</v>
      </c>
      <c r="JS23" s="31" t="e">
        <v>#DIV/0!</v>
      </c>
      <c r="JT23" s="31" t="e">
        <v>#DIV/0!</v>
      </c>
      <c r="JU23" s="31" t="e">
        <v>#DIV/0!</v>
      </c>
      <c r="JV23" s="31" t="e">
        <v>#DIV/0!</v>
      </c>
      <c r="JW23" s="31" t="e">
        <v>#DIV/0!</v>
      </c>
      <c r="JX23" s="31" t="e">
        <v>#DIV/0!</v>
      </c>
      <c r="JY23" s="31" t="e">
        <v>#DIV/0!</v>
      </c>
      <c r="JZ23" s="31"/>
      <c r="KA23" s="31"/>
    </row>
    <row r="24" spans="1:287" x14ac:dyDescent="0.25">
      <c r="A24" s="30" t="s">
        <v>591</v>
      </c>
      <c r="B24" s="30" t="s">
        <v>200</v>
      </c>
      <c r="C24" s="31"/>
      <c r="D24" s="51" t="e">
        <v>#VALUE!</v>
      </c>
      <c r="E24" s="31" t="e">
        <v>#DIV/0!</v>
      </c>
      <c r="F24" s="31" t="e">
        <v>#DIV/0!</v>
      </c>
      <c r="G24" s="31" t="e">
        <v>#DIV/0!</v>
      </c>
      <c r="H24" s="31" t="e">
        <v>#DIV/0!</v>
      </c>
      <c r="I24" s="31" t="e">
        <v>#DIV/0!</v>
      </c>
      <c r="J24" s="31" t="e">
        <v>#DIV/0!</v>
      </c>
      <c r="K24" s="31" t="e">
        <v>#DIV/0!</v>
      </c>
      <c r="L24" s="31" t="e">
        <v>#DIV/0!</v>
      </c>
      <c r="M24" s="31" t="e">
        <v>#DIV/0!</v>
      </c>
      <c r="N24" s="31" t="e">
        <v>#DIV/0!</v>
      </c>
      <c r="O24" s="31" t="e">
        <v>#DIV/0!</v>
      </c>
      <c r="P24" s="31" t="e">
        <v>#DIV/0!</v>
      </c>
      <c r="Q24" s="31" t="e">
        <v>#DIV/0!</v>
      </c>
      <c r="R24" s="31" t="e">
        <v>#DIV/0!</v>
      </c>
      <c r="S24" s="31" t="e">
        <v>#DIV/0!</v>
      </c>
      <c r="T24" s="31" t="e">
        <v>#DIV/0!</v>
      </c>
      <c r="U24" s="31" t="e">
        <v>#DIV/0!</v>
      </c>
      <c r="V24" s="31" t="e">
        <v>#DIV/0!</v>
      </c>
      <c r="W24" s="31" t="e">
        <v>#DIV/0!</v>
      </c>
      <c r="X24" s="31" t="e">
        <v>#DIV/0!</v>
      </c>
      <c r="Y24" s="31" t="e">
        <v>#DIV/0!</v>
      </c>
      <c r="Z24" s="31" t="e">
        <v>#DIV/0!</v>
      </c>
      <c r="AA24" s="31" t="e">
        <v>#DIV/0!</v>
      </c>
      <c r="AB24" s="31" t="e">
        <v>#DIV/0!</v>
      </c>
      <c r="AC24" s="31" t="e">
        <v>#DIV/0!</v>
      </c>
      <c r="AD24" s="31" t="e">
        <v>#DIV/0!</v>
      </c>
      <c r="AE24" s="31" t="e">
        <v>#DIV/0!</v>
      </c>
      <c r="AF24" s="31" t="e">
        <v>#DIV/0!</v>
      </c>
      <c r="AG24" s="31" t="e">
        <v>#DIV/0!</v>
      </c>
      <c r="AH24" s="31" t="e">
        <v>#DIV/0!</v>
      </c>
      <c r="AI24" s="31" t="e">
        <v>#DIV/0!</v>
      </c>
      <c r="AJ24" s="31" t="e">
        <v>#DIV/0!</v>
      </c>
      <c r="AK24" s="31" t="e">
        <v>#DIV/0!</v>
      </c>
      <c r="AL24" s="31" t="e">
        <v>#DIV/0!</v>
      </c>
      <c r="AM24" s="31" t="e">
        <v>#DIV/0!</v>
      </c>
      <c r="AN24" s="31" t="e">
        <v>#DIV/0!</v>
      </c>
      <c r="AO24" s="31" t="e">
        <v>#DIV/0!</v>
      </c>
      <c r="AP24" s="31" t="e">
        <v>#DIV/0!</v>
      </c>
      <c r="AQ24" s="31" t="e">
        <v>#DIV/0!</v>
      </c>
      <c r="AR24" s="31" t="e">
        <v>#DIV/0!</v>
      </c>
      <c r="AS24" s="31" t="e">
        <v>#DIV/0!</v>
      </c>
      <c r="AT24" s="31" t="e">
        <v>#DIV/0!</v>
      </c>
      <c r="AU24" s="31" t="e">
        <v>#DIV/0!</v>
      </c>
      <c r="AV24" s="31" t="e">
        <v>#DIV/0!</v>
      </c>
      <c r="AW24" s="31" t="e">
        <v>#DIV/0!</v>
      </c>
      <c r="AX24" s="31" t="e">
        <v>#VALUE!</v>
      </c>
      <c r="AY24" s="31" t="e">
        <v>#DIV/0!</v>
      </c>
      <c r="AZ24" s="31" t="e">
        <v>#DIV/0!</v>
      </c>
      <c r="BA24" s="31" t="e">
        <v>#DIV/0!</v>
      </c>
      <c r="BB24" s="31" t="e">
        <v>#DIV/0!</v>
      </c>
      <c r="BC24" s="31" t="e">
        <v>#DIV/0!</v>
      </c>
      <c r="BD24" s="31" t="e">
        <v>#DIV/0!</v>
      </c>
      <c r="BE24" s="31" t="e">
        <v>#DIV/0!</v>
      </c>
      <c r="BF24" s="31" t="e">
        <v>#DIV/0!</v>
      </c>
      <c r="BG24" s="31" t="e">
        <v>#DIV/0!</v>
      </c>
      <c r="BH24" s="31" t="e">
        <v>#DIV/0!</v>
      </c>
      <c r="BI24" s="31" t="e">
        <v>#DIV/0!</v>
      </c>
      <c r="BJ24" s="31" t="e">
        <v>#DIV/0!</v>
      </c>
      <c r="BK24" s="31" t="e">
        <v>#DIV/0!</v>
      </c>
      <c r="BL24" s="31" t="e">
        <v>#DIV/0!</v>
      </c>
      <c r="BM24" s="31" t="e">
        <v>#DIV/0!</v>
      </c>
      <c r="BN24" s="31" t="e">
        <v>#DIV/0!</v>
      </c>
      <c r="BO24" s="31" t="e">
        <v>#DIV/0!</v>
      </c>
      <c r="BP24" s="31" t="e">
        <v>#DIV/0!</v>
      </c>
      <c r="BQ24" s="31" t="e">
        <v>#DIV/0!</v>
      </c>
      <c r="BR24" s="31" t="e">
        <v>#DIV/0!</v>
      </c>
      <c r="BS24" s="31" t="e">
        <v>#DIV/0!</v>
      </c>
      <c r="BT24" s="31" t="e">
        <v>#DIV/0!</v>
      </c>
      <c r="BU24" s="31" t="e">
        <v>#DIV/0!</v>
      </c>
      <c r="BV24" s="31" t="e">
        <v>#DIV/0!</v>
      </c>
      <c r="BW24" s="31" t="e">
        <v>#DIV/0!</v>
      </c>
      <c r="BX24" s="31" t="e">
        <v>#DIV/0!</v>
      </c>
      <c r="BY24" s="31" t="e">
        <v>#DIV/0!</v>
      </c>
      <c r="BZ24" s="31" t="e">
        <v>#DIV/0!</v>
      </c>
      <c r="CA24" s="31" t="e">
        <v>#DIV/0!</v>
      </c>
      <c r="CB24" s="31" t="e">
        <v>#DIV/0!</v>
      </c>
      <c r="CC24" s="31" t="e">
        <v>#DIV/0!</v>
      </c>
      <c r="CD24" s="31" t="e">
        <v>#DIV/0!</v>
      </c>
      <c r="CE24" s="31" t="e">
        <v>#DIV/0!</v>
      </c>
      <c r="CF24" s="31" t="e">
        <v>#DIV/0!</v>
      </c>
      <c r="CG24" s="31" t="e">
        <v>#DIV/0!</v>
      </c>
      <c r="CH24" s="31" t="e">
        <v>#DIV/0!</v>
      </c>
      <c r="CI24" s="31" t="e">
        <v>#DIV/0!</v>
      </c>
      <c r="CJ24" s="31" t="e">
        <v>#DIV/0!</v>
      </c>
      <c r="CK24" s="31" t="e">
        <v>#DIV/0!</v>
      </c>
      <c r="CL24" s="31" t="e">
        <v>#DIV/0!</v>
      </c>
      <c r="CM24" s="31" t="e">
        <v>#DIV/0!</v>
      </c>
      <c r="CN24" s="31" t="e">
        <v>#DIV/0!</v>
      </c>
      <c r="CO24" s="31" t="e">
        <v>#DIV/0!</v>
      </c>
      <c r="CP24" s="31" t="e">
        <v>#DIV/0!</v>
      </c>
      <c r="CQ24" s="31" t="e">
        <v>#DIV/0!</v>
      </c>
      <c r="CR24" s="31"/>
      <c r="CS24" s="31"/>
      <c r="CT24" s="31">
        <v>15</v>
      </c>
      <c r="CU24" s="51" t="e">
        <v>#VALUE!</v>
      </c>
      <c r="CV24" s="31" t="e">
        <v>#DIV/0!</v>
      </c>
      <c r="CW24" s="31" t="e">
        <v>#DIV/0!</v>
      </c>
      <c r="CX24" s="31" t="e">
        <v>#DIV/0!</v>
      </c>
      <c r="CY24" s="31" t="e">
        <v>#DIV/0!</v>
      </c>
      <c r="CZ24" s="31" t="e">
        <v>#DIV/0!</v>
      </c>
      <c r="DA24" s="31" t="e">
        <v>#DIV/0!</v>
      </c>
      <c r="DB24" s="31" t="e">
        <v>#DIV/0!</v>
      </c>
      <c r="DC24" s="31" t="e">
        <v>#DIV/0!</v>
      </c>
      <c r="DD24" s="31" t="e">
        <v>#DIV/0!</v>
      </c>
      <c r="DE24" s="31" t="e">
        <v>#DIV/0!</v>
      </c>
      <c r="DF24" s="31" t="e">
        <v>#DIV/0!</v>
      </c>
      <c r="DG24" s="31" t="e">
        <v>#DIV/0!</v>
      </c>
      <c r="DH24" s="31" t="e">
        <v>#DIV/0!</v>
      </c>
      <c r="DI24" s="31" t="e">
        <v>#DIV/0!</v>
      </c>
      <c r="DJ24" s="31" t="e">
        <v>#DIV/0!</v>
      </c>
      <c r="DK24" s="31" t="e">
        <v>#DIV/0!</v>
      </c>
      <c r="DL24" s="31" t="e">
        <v>#DIV/0!</v>
      </c>
      <c r="DM24" s="31" t="e">
        <v>#DIV/0!</v>
      </c>
      <c r="DN24" s="31" t="e">
        <v>#DIV/0!</v>
      </c>
      <c r="DO24" s="31" t="e">
        <v>#DIV/0!</v>
      </c>
      <c r="DP24" s="31" t="e">
        <v>#DIV/0!</v>
      </c>
      <c r="DQ24" s="31" t="e">
        <v>#DIV/0!</v>
      </c>
      <c r="DR24" s="31" t="e">
        <v>#DIV/0!</v>
      </c>
      <c r="DS24" s="31" t="e">
        <v>#DIV/0!</v>
      </c>
      <c r="DT24" s="31" t="e">
        <v>#DIV/0!</v>
      </c>
      <c r="DU24" s="31" t="e">
        <v>#DIV/0!</v>
      </c>
      <c r="DV24" s="31" t="e">
        <v>#DIV/0!</v>
      </c>
      <c r="DW24" s="31" t="e">
        <v>#DIV/0!</v>
      </c>
      <c r="DX24" s="31" t="e">
        <v>#DIV/0!</v>
      </c>
      <c r="DY24" s="31" t="e">
        <v>#DIV/0!</v>
      </c>
      <c r="DZ24" s="31" t="e">
        <v>#DIV/0!</v>
      </c>
      <c r="EA24" s="31" t="e">
        <v>#DIV/0!</v>
      </c>
      <c r="EB24" s="31" t="e">
        <v>#DIV/0!</v>
      </c>
      <c r="EC24" s="31" t="e">
        <v>#DIV/0!</v>
      </c>
      <c r="ED24" s="31" t="e">
        <v>#DIV/0!</v>
      </c>
      <c r="EE24" s="31" t="e">
        <v>#DIV/0!</v>
      </c>
      <c r="EF24" s="31" t="e">
        <v>#DIV/0!</v>
      </c>
      <c r="EG24" s="31" t="e">
        <v>#DIV/0!</v>
      </c>
      <c r="EH24" s="31" t="e">
        <v>#DIV/0!</v>
      </c>
      <c r="EI24" s="31" t="e">
        <v>#DIV/0!</v>
      </c>
      <c r="EJ24" s="31" t="e">
        <v>#DIV/0!</v>
      </c>
      <c r="EK24" s="31" t="e">
        <v>#DIV/0!</v>
      </c>
      <c r="EL24" s="31" t="e">
        <v>#DIV/0!</v>
      </c>
      <c r="EM24" s="31" t="e">
        <v>#DIV/0!</v>
      </c>
      <c r="EN24" s="31" t="e">
        <v>#DIV/0!</v>
      </c>
      <c r="EO24" s="31" t="e">
        <v>#VALUE!</v>
      </c>
      <c r="EP24" s="31" t="e">
        <v>#DIV/0!</v>
      </c>
      <c r="EQ24" s="31" t="e">
        <v>#DIV/0!</v>
      </c>
      <c r="ER24" s="31" t="e">
        <v>#DIV/0!</v>
      </c>
      <c r="ES24" s="31" t="e">
        <v>#DIV/0!</v>
      </c>
      <c r="ET24" s="31" t="e">
        <v>#DIV/0!</v>
      </c>
      <c r="EU24" s="31" t="e">
        <v>#DIV/0!</v>
      </c>
      <c r="EV24" s="31" t="e">
        <v>#DIV/0!</v>
      </c>
      <c r="EW24" s="31" t="e">
        <v>#DIV/0!</v>
      </c>
      <c r="EX24" s="31" t="e">
        <v>#DIV/0!</v>
      </c>
      <c r="EY24" s="31" t="e">
        <v>#DIV/0!</v>
      </c>
      <c r="EZ24" s="31" t="e">
        <v>#DIV/0!</v>
      </c>
      <c r="FA24" s="31" t="e">
        <v>#DIV/0!</v>
      </c>
      <c r="FB24" s="31" t="e">
        <v>#DIV/0!</v>
      </c>
      <c r="FC24" s="31" t="e">
        <v>#DIV/0!</v>
      </c>
      <c r="FD24" s="31" t="e">
        <v>#DIV/0!</v>
      </c>
      <c r="FE24" s="31" t="e">
        <v>#DIV/0!</v>
      </c>
      <c r="FF24" s="31" t="e">
        <v>#DIV/0!</v>
      </c>
      <c r="FG24" s="31" t="e">
        <v>#DIV/0!</v>
      </c>
      <c r="FH24" s="31" t="e">
        <v>#DIV/0!</v>
      </c>
      <c r="FI24" s="31" t="e">
        <v>#DIV/0!</v>
      </c>
      <c r="FJ24" s="31" t="e">
        <v>#DIV/0!</v>
      </c>
      <c r="FK24" s="31" t="e">
        <v>#DIV/0!</v>
      </c>
      <c r="FL24" s="31" t="e">
        <v>#DIV/0!</v>
      </c>
      <c r="FM24" s="31" t="e">
        <v>#DIV/0!</v>
      </c>
      <c r="FN24" s="31" t="e">
        <v>#DIV/0!</v>
      </c>
      <c r="FO24" s="31" t="e">
        <v>#DIV/0!</v>
      </c>
      <c r="FP24" s="31" t="e">
        <v>#DIV/0!</v>
      </c>
      <c r="FQ24" s="31" t="e">
        <v>#DIV/0!</v>
      </c>
      <c r="FR24" s="31" t="e">
        <v>#DIV/0!</v>
      </c>
      <c r="FS24" s="31" t="e">
        <v>#DIV/0!</v>
      </c>
      <c r="FT24" s="31" t="e">
        <v>#DIV/0!</v>
      </c>
      <c r="FU24" s="31" t="e">
        <v>#DIV/0!</v>
      </c>
      <c r="FV24" s="31" t="e">
        <v>#DIV/0!</v>
      </c>
      <c r="FW24" s="31" t="e">
        <v>#DIV/0!</v>
      </c>
      <c r="FX24" s="31" t="e">
        <v>#DIV/0!</v>
      </c>
      <c r="FY24" s="31" t="e">
        <v>#DIV/0!</v>
      </c>
      <c r="FZ24" s="31" t="e">
        <v>#DIV/0!</v>
      </c>
      <c r="GA24" s="31" t="e">
        <v>#DIV/0!</v>
      </c>
      <c r="GB24" s="31" t="e">
        <v>#DIV/0!</v>
      </c>
      <c r="GC24" s="31" t="e">
        <v>#DIV/0!</v>
      </c>
      <c r="GD24" s="31" t="e">
        <v>#DIV/0!</v>
      </c>
      <c r="GE24" s="31" t="e">
        <v>#DIV/0!</v>
      </c>
      <c r="GF24" s="31" t="e">
        <v>#DIV/0!</v>
      </c>
      <c r="GG24" s="31" t="e">
        <v>#DIV/0!</v>
      </c>
      <c r="GH24" s="31" t="e">
        <v>#DIV/0!</v>
      </c>
      <c r="GI24" s="31"/>
      <c r="GJ24" s="31"/>
      <c r="GK24" s="31">
        <v>90</v>
      </c>
      <c r="GL24" s="51" t="e">
        <v>#VALUE!</v>
      </c>
      <c r="GM24" s="31" t="e">
        <v>#DIV/0!</v>
      </c>
      <c r="GN24" s="31" t="e">
        <v>#DIV/0!</v>
      </c>
      <c r="GO24" s="31" t="e">
        <v>#DIV/0!</v>
      </c>
      <c r="GP24" s="31" t="e">
        <v>#DIV/0!</v>
      </c>
      <c r="GQ24" s="31" t="e">
        <v>#DIV/0!</v>
      </c>
      <c r="GR24" s="31" t="e">
        <v>#DIV/0!</v>
      </c>
      <c r="GS24" s="31" t="e">
        <v>#DIV/0!</v>
      </c>
      <c r="GT24" s="31" t="e">
        <v>#DIV/0!</v>
      </c>
      <c r="GU24" s="31" t="e">
        <v>#DIV/0!</v>
      </c>
      <c r="GV24" s="31" t="e">
        <v>#DIV/0!</v>
      </c>
      <c r="GW24" s="31" t="e">
        <v>#DIV/0!</v>
      </c>
      <c r="GX24" s="31" t="e">
        <v>#DIV/0!</v>
      </c>
      <c r="GY24" s="31" t="e">
        <v>#DIV/0!</v>
      </c>
      <c r="GZ24" s="31" t="e">
        <v>#DIV/0!</v>
      </c>
      <c r="HA24" s="31" t="e">
        <v>#DIV/0!</v>
      </c>
      <c r="HB24" s="31" t="e">
        <v>#DIV/0!</v>
      </c>
      <c r="HC24" s="31" t="e">
        <v>#DIV/0!</v>
      </c>
      <c r="HD24" s="31" t="e">
        <v>#DIV/0!</v>
      </c>
      <c r="HE24" s="31" t="e">
        <v>#DIV/0!</v>
      </c>
      <c r="HF24" s="31" t="e">
        <v>#DIV/0!</v>
      </c>
      <c r="HG24" s="31" t="e">
        <v>#DIV/0!</v>
      </c>
      <c r="HH24" s="31" t="e">
        <v>#DIV/0!</v>
      </c>
      <c r="HI24" s="31" t="e">
        <v>#DIV/0!</v>
      </c>
      <c r="HJ24" s="31" t="e">
        <v>#DIV/0!</v>
      </c>
      <c r="HK24" s="31" t="e">
        <v>#DIV/0!</v>
      </c>
      <c r="HL24" s="31" t="e">
        <v>#DIV/0!</v>
      </c>
      <c r="HM24" s="31" t="e">
        <v>#DIV/0!</v>
      </c>
      <c r="HN24" s="31" t="e">
        <v>#DIV/0!</v>
      </c>
      <c r="HO24" s="31" t="e">
        <v>#DIV/0!</v>
      </c>
      <c r="HP24" s="31" t="e">
        <v>#DIV/0!</v>
      </c>
      <c r="HQ24" s="31" t="e">
        <v>#DIV/0!</v>
      </c>
      <c r="HR24" s="31" t="e">
        <v>#DIV/0!</v>
      </c>
      <c r="HS24" s="31" t="e">
        <v>#DIV/0!</v>
      </c>
      <c r="HT24" s="31" t="e">
        <v>#DIV/0!</v>
      </c>
      <c r="HU24" s="31" t="e">
        <v>#DIV/0!</v>
      </c>
      <c r="HV24" s="31" t="e">
        <v>#DIV/0!</v>
      </c>
      <c r="HW24" s="31" t="e">
        <v>#DIV/0!</v>
      </c>
      <c r="HX24" s="31" t="e">
        <v>#DIV/0!</v>
      </c>
      <c r="HY24" s="31" t="e">
        <v>#DIV/0!</v>
      </c>
      <c r="HZ24" s="31" t="e">
        <v>#DIV/0!</v>
      </c>
      <c r="IA24" s="31" t="e">
        <v>#DIV/0!</v>
      </c>
      <c r="IB24" s="31" t="e">
        <v>#DIV/0!</v>
      </c>
      <c r="IC24" s="31" t="e">
        <v>#DIV/0!</v>
      </c>
      <c r="ID24" s="31" t="e">
        <v>#DIV/0!</v>
      </c>
      <c r="IE24" s="31" t="e">
        <v>#DIV/0!</v>
      </c>
      <c r="IF24" s="31" t="e">
        <v>#VALUE!</v>
      </c>
      <c r="IG24" s="31" t="e">
        <v>#DIV/0!</v>
      </c>
      <c r="IH24" s="31" t="e">
        <v>#DIV/0!</v>
      </c>
      <c r="II24" s="31" t="e">
        <v>#DIV/0!</v>
      </c>
      <c r="IJ24" s="31" t="e">
        <v>#DIV/0!</v>
      </c>
      <c r="IK24" s="31" t="e">
        <v>#DIV/0!</v>
      </c>
      <c r="IL24" s="31" t="e">
        <v>#DIV/0!</v>
      </c>
      <c r="IM24" s="31" t="e">
        <v>#DIV/0!</v>
      </c>
      <c r="IN24" s="31" t="e">
        <v>#DIV/0!</v>
      </c>
      <c r="IO24" s="31" t="e">
        <v>#DIV/0!</v>
      </c>
      <c r="IP24" s="31" t="e">
        <v>#DIV/0!</v>
      </c>
      <c r="IQ24" s="31" t="e">
        <v>#DIV/0!</v>
      </c>
      <c r="IR24" s="31" t="e">
        <v>#DIV/0!</v>
      </c>
      <c r="IS24" s="31" t="e">
        <v>#DIV/0!</v>
      </c>
      <c r="IT24" s="31" t="e">
        <v>#DIV/0!</v>
      </c>
      <c r="IU24" s="31" t="e">
        <v>#DIV/0!</v>
      </c>
      <c r="IV24" s="31" t="e">
        <v>#DIV/0!</v>
      </c>
      <c r="IW24" s="31" t="e">
        <v>#DIV/0!</v>
      </c>
      <c r="IX24" s="31" t="e">
        <v>#DIV/0!</v>
      </c>
      <c r="IY24" s="31" t="e">
        <v>#DIV/0!</v>
      </c>
      <c r="IZ24" s="31" t="e">
        <v>#DIV/0!</v>
      </c>
      <c r="JA24" s="31" t="e">
        <v>#DIV/0!</v>
      </c>
      <c r="JB24" s="31" t="e">
        <v>#DIV/0!</v>
      </c>
      <c r="JC24" s="31" t="e">
        <v>#DIV/0!</v>
      </c>
      <c r="JD24" s="31" t="e">
        <v>#DIV/0!</v>
      </c>
      <c r="JE24" s="31" t="e">
        <v>#DIV/0!</v>
      </c>
      <c r="JF24" s="31" t="e">
        <v>#DIV/0!</v>
      </c>
      <c r="JG24" s="31" t="e">
        <v>#DIV/0!</v>
      </c>
      <c r="JH24" s="31" t="e">
        <v>#DIV/0!</v>
      </c>
      <c r="JI24" s="31" t="e">
        <v>#DIV/0!</v>
      </c>
      <c r="JJ24" s="31" t="e">
        <v>#DIV/0!</v>
      </c>
      <c r="JK24" s="31" t="e">
        <v>#DIV/0!</v>
      </c>
      <c r="JL24" s="31" t="e">
        <v>#DIV/0!</v>
      </c>
      <c r="JM24" s="31" t="e">
        <v>#DIV/0!</v>
      </c>
      <c r="JN24" s="31" t="e">
        <v>#DIV/0!</v>
      </c>
      <c r="JO24" s="31" t="e">
        <v>#DIV/0!</v>
      </c>
      <c r="JP24" s="31" t="e">
        <v>#DIV/0!</v>
      </c>
      <c r="JQ24" s="31" t="e">
        <v>#DIV/0!</v>
      </c>
      <c r="JR24" s="31" t="e">
        <v>#DIV/0!</v>
      </c>
      <c r="JS24" s="31" t="e">
        <v>#DIV/0!</v>
      </c>
      <c r="JT24" s="31" t="e">
        <v>#DIV/0!</v>
      </c>
      <c r="JU24" s="31" t="e">
        <v>#DIV/0!</v>
      </c>
      <c r="JV24" s="31" t="e">
        <v>#DIV/0!</v>
      </c>
      <c r="JW24" s="31" t="e">
        <v>#DIV/0!</v>
      </c>
      <c r="JX24" s="31" t="e">
        <v>#DIV/0!</v>
      </c>
      <c r="JY24" s="31" t="e">
        <v>#DIV/0!</v>
      </c>
      <c r="JZ24" s="31"/>
      <c r="KA24" s="31"/>
    </row>
    <row r="25" spans="1:287" x14ac:dyDescent="0.25">
      <c r="A25" s="30" t="s">
        <v>592</v>
      </c>
      <c r="B25" s="30" t="s">
        <v>133</v>
      </c>
      <c r="C25" s="31"/>
      <c r="D25" s="51" t="e">
        <v>#VALUE!</v>
      </c>
      <c r="E25" s="31" t="e">
        <v>#DIV/0!</v>
      </c>
      <c r="F25" s="31" t="e">
        <v>#DIV/0!</v>
      </c>
      <c r="G25" s="31" t="e">
        <v>#DIV/0!</v>
      </c>
      <c r="H25" s="31" t="e">
        <v>#DIV/0!</v>
      </c>
      <c r="I25" s="31" t="e">
        <v>#DIV/0!</v>
      </c>
      <c r="J25" s="31" t="e">
        <v>#DIV/0!</v>
      </c>
      <c r="K25" s="31" t="e">
        <v>#DIV/0!</v>
      </c>
      <c r="L25" s="31" t="e">
        <v>#DIV/0!</v>
      </c>
      <c r="M25" s="31" t="e">
        <v>#DIV/0!</v>
      </c>
      <c r="N25" s="31" t="e">
        <v>#DIV/0!</v>
      </c>
      <c r="O25" s="31" t="e">
        <v>#DIV/0!</v>
      </c>
      <c r="P25" s="31" t="e">
        <v>#DIV/0!</v>
      </c>
      <c r="Q25" s="31" t="e">
        <v>#DIV/0!</v>
      </c>
      <c r="R25" s="31" t="e">
        <v>#DIV/0!</v>
      </c>
      <c r="S25" s="31" t="e">
        <v>#DIV/0!</v>
      </c>
      <c r="T25" s="31" t="e">
        <v>#DIV/0!</v>
      </c>
      <c r="U25" s="31" t="e">
        <v>#DIV/0!</v>
      </c>
      <c r="V25" s="31" t="e">
        <v>#DIV/0!</v>
      </c>
      <c r="W25" s="31" t="e">
        <v>#DIV/0!</v>
      </c>
      <c r="X25" s="31" t="e">
        <v>#DIV/0!</v>
      </c>
      <c r="Y25" s="31" t="e">
        <v>#DIV/0!</v>
      </c>
      <c r="Z25" s="31" t="e">
        <v>#DIV/0!</v>
      </c>
      <c r="AA25" s="31" t="e">
        <v>#DIV/0!</v>
      </c>
      <c r="AB25" s="31" t="e">
        <v>#DIV/0!</v>
      </c>
      <c r="AC25" s="31" t="e">
        <v>#DIV/0!</v>
      </c>
      <c r="AD25" s="31" t="e">
        <v>#DIV/0!</v>
      </c>
      <c r="AE25" s="31" t="e">
        <v>#DIV/0!</v>
      </c>
      <c r="AF25" s="31" t="e">
        <v>#DIV/0!</v>
      </c>
      <c r="AG25" s="31" t="e">
        <v>#DIV/0!</v>
      </c>
      <c r="AH25" s="31" t="e">
        <v>#DIV/0!</v>
      </c>
      <c r="AI25" s="31" t="e">
        <v>#DIV/0!</v>
      </c>
      <c r="AJ25" s="31" t="e">
        <v>#DIV/0!</v>
      </c>
      <c r="AK25" s="31" t="e">
        <v>#DIV/0!</v>
      </c>
      <c r="AL25" s="31" t="e">
        <v>#DIV/0!</v>
      </c>
      <c r="AM25" s="31" t="e">
        <v>#DIV/0!</v>
      </c>
      <c r="AN25" s="31" t="e">
        <v>#DIV/0!</v>
      </c>
      <c r="AO25" s="31" t="e">
        <v>#DIV/0!</v>
      </c>
      <c r="AP25" s="31" t="e">
        <v>#DIV/0!</v>
      </c>
      <c r="AQ25" s="31" t="e">
        <v>#DIV/0!</v>
      </c>
      <c r="AR25" s="31" t="e">
        <v>#DIV/0!</v>
      </c>
      <c r="AS25" s="31" t="e">
        <v>#DIV/0!</v>
      </c>
      <c r="AT25" s="31" t="e">
        <v>#DIV/0!</v>
      </c>
      <c r="AU25" s="31" t="e">
        <v>#DIV/0!</v>
      </c>
      <c r="AV25" s="31" t="e">
        <v>#DIV/0!</v>
      </c>
      <c r="AW25" s="31" t="e">
        <v>#DIV/0!</v>
      </c>
      <c r="AX25" s="31" t="e">
        <v>#VALUE!</v>
      </c>
      <c r="AY25" s="31" t="e">
        <v>#DIV/0!</v>
      </c>
      <c r="AZ25" s="31" t="e">
        <v>#DIV/0!</v>
      </c>
      <c r="BA25" s="31" t="e">
        <v>#DIV/0!</v>
      </c>
      <c r="BB25" s="31" t="e">
        <v>#DIV/0!</v>
      </c>
      <c r="BC25" s="31" t="e">
        <v>#DIV/0!</v>
      </c>
      <c r="BD25" s="31" t="e">
        <v>#DIV/0!</v>
      </c>
      <c r="BE25" s="31" t="e">
        <v>#DIV/0!</v>
      </c>
      <c r="BF25" s="31" t="e">
        <v>#DIV/0!</v>
      </c>
      <c r="BG25" s="31" t="e">
        <v>#DIV/0!</v>
      </c>
      <c r="BH25" s="31" t="e">
        <v>#DIV/0!</v>
      </c>
      <c r="BI25" s="31" t="e">
        <v>#DIV/0!</v>
      </c>
      <c r="BJ25" s="31" t="e">
        <v>#DIV/0!</v>
      </c>
      <c r="BK25" s="31" t="e">
        <v>#DIV/0!</v>
      </c>
      <c r="BL25" s="31" t="e">
        <v>#DIV/0!</v>
      </c>
      <c r="BM25" s="31" t="e">
        <v>#DIV/0!</v>
      </c>
      <c r="BN25" s="31" t="e">
        <v>#DIV/0!</v>
      </c>
      <c r="BO25" s="31" t="e">
        <v>#DIV/0!</v>
      </c>
      <c r="BP25" s="31" t="e">
        <v>#DIV/0!</v>
      </c>
      <c r="BQ25" s="31" t="e">
        <v>#DIV/0!</v>
      </c>
      <c r="BR25" s="31" t="e">
        <v>#DIV/0!</v>
      </c>
      <c r="BS25" s="31" t="e">
        <v>#DIV/0!</v>
      </c>
      <c r="BT25" s="31" t="e">
        <v>#DIV/0!</v>
      </c>
      <c r="BU25" s="31" t="e">
        <v>#DIV/0!</v>
      </c>
      <c r="BV25" s="31" t="e">
        <v>#DIV/0!</v>
      </c>
      <c r="BW25" s="31" t="e">
        <v>#DIV/0!</v>
      </c>
      <c r="BX25" s="31" t="e">
        <v>#DIV/0!</v>
      </c>
      <c r="BY25" s="31" t="e">
        <v>#DIV/0!</v>
      </c>
      <c r="BZ25" s="31" t="e">
        <v>#DIV/0!</v>
      </c>
      <c r="CA25" s="31" t="e">
        <v>#DIV/0!</v>
      </c>
      <c r="CB25" s="31" t="e">
        <v>#DIV/0!</v>
      </c>
      <c r="CC25" s="31" t="e">
        <v>#DIV/0!</v>
      </c>
      <c r="CD25" s="31" t="e">
        <v>#DIV/0!</v>
      </c>
      <c r="CE25" s="31" t="e">
        <v>#DIV/0!</v>
      </c>
      <c r="CF25" s="31" t="e">
        <v>#DIV/0!</v>
      </c>
      <c r="CG25" s="31" t="e">
        <v>#DIV/0!</v>
      </c>
      <c r="CH25" s="31" t="e">
        <v>#DIV/0!</v>
      </c>
      <c r="CI25" s="31" t="e">
        <v>#DIV/0!</v>
      </c>
      <c r="CJ25" s="31" t="e">
        <v>#DIV/0!</v>
      </c>
      <c r="CK25" s="31" t="e">
        <v>#DIV/0!</v>
      </c>
      <c r="CL25" s="31" t="e">
        <v>#DIV/0!</v>
      </c>
      <c r="CM25" s="31" t="e">
        <v>#DIV/0!</v>
      </c>
      <c r="CN25" s="31" t="e">
        <v>#DIV/0!</v>
      </c>
      <c r="CO25" s="31" t="e">
        <v>#DIV/0!</v>
      </c>
      <c r="CP25" s="31" t="e">
        <v>#DIV/0!</v>
      </c>
      <c r="CQ25" s="31" t="e">
        <v>#DIV/0!</v>
      </c>
      <c r="CR25" s="31"/>
      <c r="CS25" s="31"/>
      <c r="CT25" s="31"/>
      <c r="CU25" s="51" t="e">
        <v>#VALUE!</v>
      </c>
      <c r="CV25" s="31" t="e">
        <v>#DIV/0!</v>
      </c>
      <c r="CW25" s="31" t="e">
        <v>#DIV/0!</v>
      </c>
      <c r="CX25" s="31" t="e">
        <v>#DIV/0!</v>
      </c>
      <c r="CY25" s="31" t="e">
        <v>#DIV/0!</v>
      </c>
      <c r="CZ25" s="31" t="e">
        <v>#DIV/0!</v>
      </c>
      <c r="DA25" s="31" t="e">
        <v>#DIV/0!</v>
      </c>
      <c r="DB25" s="31" t="e">
        <v>#DIV/0!</v>
      </c>
      <c r="DC25" s="31" t="e">
        <v>#DIV/0!</v>
      </c>
      <c r="DD25" s="31" t="e">
        <v>#DIV/0!</v>
      </c>
      <c r="DE25" s="31" t="e">
        <v>#DIV/0!</v>
      </c>
      <c r="DF25" s="31" t="e">
        <v>#DIV/0!</v>
      </c>
      <c r="DG25" s="31" t="e">
        <v>#DIV/0!</v>
      </c>
      <c r="DH25" s="31" t="e">
        <v>#DIV/0!</v>
      </c>
      <c r="DI25" s="31" t="e">
        <v>#DIV/0!</v>
      </c>
      <c r="DJ25" s="31" t="e">
        <v>#DIV/0!</v>
      </c>
      <c r="DK25" s="31" t="e">
        <v>#DIV/0!</v>
      </c>
      <c r="DL25" s="31" t="e">
        <v>#DIV/0!</v>
      </c>
      <c r="DM25" s="31" t="e">
        <v>#DIV/0!</v>
      </c>
      <c r="DN25" s="31" t="e">
        <v>#DIV/0!</v>
      </c>
      <c r="DO25" s="31" t="e">
        <v>#DIV/0!</v>
      </c>
      <c r="DP25" s="31" t="e">
        <v>#DIV/0!</v>
      </c>
      <c r="DQ25" s="31" t="e">
        <v>#DIV/0!</v>
      </c>
      <c r="DR25" s="31" t="e">
        <v>#DIV/0!</v>
      </c>
      <c r="DS25" s="31" t="e">
        <v>#DIV/0!</v>
      </c>
      <c r="DT25" s="31" t="e">
        <v>#DIV/0!</v>
      </c>
      <c r="DU25" s="31" t="e">
        <v>#DIV/0!</v>
      </c>
      <c r="DV25" s="31" t="e">
        <v>#DIV/0!</v>
      </c>
      <c r="DW25" s="31" t="e">
        <v>#DIV/0!</v>
      </c>
      <c r="DX25" s="31" t="e">
        <v>#DIV/0!</v>
      </c>
      <c r="DY25" s="31" t="e">
        <v>#DIV/0!</v>
      </c>
      <c r="DZ25" s="31" t="e">
        <v>#DIV/0!</v>
      </c>
      <c r="EA25" s="31" t="e">
        <v>#DIV/0!</v>
      </c>
      <c r="EB25" s="31" t="e">
        <v>#DIV/0!</v>
      </c>
      <c r="EC25" s="31" t="e">
        <v>#DIV/0!</v>
      </c>
      <c r="ED25" s="31" t="e">
        <v>#DIV/0!</v>
      </c>
      <c r="EE25" s="31" t="e">
        <v>#DIV/0!</v>
      </c>
      <c r="EF25" s="31" t="e">
        <v>#DIV/0!</v>
      </c>
      <c r="EG25" s="31" t="e">
        <v>#DIV/0!</v>
      </c>
      <c r="EH25" s="31" t="e">
        <v>#DIV/0!</v>
      </c>
      <c r="EI25" s="31" t="e">
        <v>#DIV/0!</v>
      </c>
      <c r="EJ25" s="31" t="e">
        <v>#DIV/0!</v>
      </c>
      <c r="EK25" s="31" t="e">
        <v>#DIV/0!</v>
      </c>
      <c r="EL25" s="31" t="e">
        <v>#DIV/0!</v>
      </c>
      <c r="EM25" s="31" t="e">
        <v>#DIV/0!</v>
      </c>
      <c r="EN25" s="31" t="e">
        <v>#DIV/0!</v>
      </c>
      <c r="EO25" s="31" t="e">
        <v>#VALUE!</v>
      </c>
      <c r="EP25" s="31" t="e">
        <v>#DIV/0!</v>
      </c>
      <c r="EQ25" s="31" t="e">
        <v>#DIV/0!</v>
      </c>
      <c r="ER25" s="31" t="e">
        <v>#DIV/0!</v>
      </c>
      <c r="ES25" s="31" t="e">
        <v>#DIV/0!</v>
      </c>
      <c r="ET25" s="31" t="e">
        <v>#DIV/0!</v>
      </c>
      <c r="EU25" s="31" t="e">
        <v>#DIV/0!</v>
      </c>
      <c r="EV25" s="31" t="e">
        <v>#DIV/0!</v>
      </c>
      <c r="EW25" s="31" t="e">
        <v>#DIV/0!</v>
      </c>
      <c r="EX25" s="31" t="e">
        <v>#DIV/0!</v>
      </c>
      <c r="EY25" s="31" t="e">
        <v>#DIV/0!</v>
      </c>
      <c r="EZ25" s="31" t="e">
        <v>#DIV/0!</v>
      </c>
      <c r="FA25" s="31" t="e">
        <v>#DIV/0!</v>
      </c>
      <c r="FB25" s="31" t="e">
        <v>#DIV/0!</v>
      </c>
      <c r="FC25" s="31" t="e">
        <v>#DIV/0!</v>
      </c>
      <c r="FD25" s="31" t="e">
        <v>#DIV/0!</v>
      </c>
      <c r="FE25" s="31" t="e">
        <v>#DIV/0!</v>
      </c>
      <c r="FF25" s="31" t="e">
        <v>#DIV/0!</v>
      </c>
      <c r="FG25" s="31" t="e">
        <v>#DIV/0!</v>
      </c>
      <c r="FH25" s="31" t="e">
        <v>#DIV/0!</v>
      </c>
      <c r="FI25" s="31" t="e">
        <v>#DIV/0!</v>
      </c>
      <c r="FJ25" s="31" t="e">
        <v>#DIV/0!</v>
      </c>
      <c r="FK25" s="31" t="e">
        <v>#DIV/0!</v>
      </c>
      <c r="FL25" s="31" t="e">
        <v>#DIV/0!</v>
      </c>
      <c r="FM25" s="31" t="e">
        <v>#DIV/0!</v>
      </c>
      <c r="FN25" s="31" t="e">
        <v>#DIV/0!</v>
      </c>
      <c r="FO25" s="31" t="e">
        <v>#DIV/0!</v>
      </c>
      <c r="FP25" s="31" t="e">
        <v>#DIV/0!</v>
      </c>
      <c r="FQ25" s="31" t="e">
        <v>#DIV/0!</v>
      </c>
      <c r="FR25" s="31" t="e">
        <v>#DIV/0!</v>
      </c>
      <c r="FS25" s="31" t="e">
        <v>#DIV/0!</v>
      </c>
      <c r="FT25" s="31" t="e">
        <v>#DIV/0!</v>
      </c>
      <c r="FU25" s="31" t="e">
        <v>#DIV/0!</v>
      </c>
      <c r="FV25" s="31" t="e">
        <v>#DIV/0!</v>
      </c>
      <c r="FW25" s="31" t="e">
        <v>#DIV/0!</v>
      </c>
      <c r="FX25" s="31" t="e">
        <v>#DIV/0!</v>
      </c>
      <c r="FY25" s="31" t="e">
        <v>#DIV/0!</v>
      </c>
      <c r="FZ25" s="31" t="e">
        <v>#DIV/0!</v>
      </c>
      <c r="GA25" s="31" t="e">
        <v>#DIV/0!</v>
      </c>
      <c r="GB25" s="31" t="e">
        <v>#DIV/0!</v>
      </c>
      <c r="GC25" s="31" t="e">
        <v>#DIV/0!</v>
      </c>
      <c r="GD25" s="31" t="e">
        <v>#DIV/0!</v>
      </c>
      <c r="GE25" s="31" t="e">
        <v>#DIV/0!</v>
      </c>
      <c r="GF25" s="31" t="e">
        <v>#DIV/0!</v>
      </c>
      <c r="GG25" s="31" t="e">
        <v>#DIV/0!</v>
      </c>
      <c r="GH25" s="31" t="e">
        <v>#DIV/0!</v>
      </c>
      <c r="GI25" s="31"/>
      <c r="GJ25" s="31"/>
      <c r="GK25" s="31">
        <v>2</v>
      </c>
      <c r="GL25" s="51" t="e">
        <v>#VALUE!</v>
      </c>
      <c r="GM25" s="31" t="e">
        <v>#DIV/0!</v>
      </c>
      <c r="GN25" s="31" t="e">
        <v>#DIV/0!</v>
      </c>
      <c r="GO25" s="31" t="e">
        <v>#DIV/0!</v>
      </c>
      <c r="GP25" s="31" t="e">
        <v>#DIV/0!</v>
      </c>
      <c r="GQ25" s="31" t="e">
        <v>#DIV/0!</v>
      </c>
      <c r="GR25" s="31" t="e">
        <v>#DIV/0!</v>
      </c>
      <c r="GS25" s="31" t="e">
        <v>#DIV/0!</v>
      </c>
      <c r="GT25" s="31" t="e">
        <v>#DIV/0!</v>
      </c>
      <c r="GU25" s="31" t="e">
        <v>#DIV/0!</v>
      </c>
      <c r="GV25" s="31" t="e">
        <v>#DIV/0!</v>
      </c>
      <c r="GW25" s="31" t="e">
        <v>#DIV/0!</v>
      </c>
      <c r="GX25" s="31" t="e">
        <v>#DIV/0!</v>
      </c>
      <c r="GY25" s="31" t="e">
        <v>#DIV/0!</v>
      </c>
      <c r="GZ25" s="31" t="e">
        <v>#DIV/0!</v>
      </c>
      <c r="HA25" s="31" t="e">
        <v>#DIV/0!</v>
      </c>
      <c r="HB25" s="31" t="e">
        <v>#DIV/0!</v>
      </c>
      <c r="HC25" s="31" t="e">
        <v>#DIV/0!</v>
      </c>
      <c r="HD25" s="31" t="e">
        <v>#DIV/0!</v>
      </c>
      <c r="HE25" s="31" t="e">
        <v>#DIV/0!</v>
      </c>
      <c r="HF25" s="31" t="e">
        <v>#DIV/0!</v>
      </c>
      <c r="HG25" s="31" t="e">
        <v>#DIV/0!</v>
      </c>
      <c r="HH25" s="31" t="e">
        <v>#DIV/0!</v>
      </c>
      <c r="HI25" s="31" t="e">
        <v>#DIV/0!</v>
      </c>
      <c r="HJ25" s="31" t="e">
        <v>#DIV/0!</v>
      </c>
      <c r="HK25" s="31" t="e">
        <v>#DIV/0!</v>
      </c>
      <c r="HL25" s="31" t="e">
        <v>#DIV/0!</v>
      </c>
      <c r="HM25" s="31" t="e">
        <v>#DIV/0!</v>
      </c>
      <c r="HN25" s="31" t="e">
        <v>#DIV/0!</v>
      </c>
      <c r="HO25" s="31" t="e">
        <v>#DIV/0!</v>
      </c>
      <c r="HP25" s="31" t="e">
        <v>#DIV/0!</v>
      </c>
      <c r="HQ25" s="31" t="e">
        <v>#DIV/0!</v>
      </c>
      <c r="HR25" s="31" t="e">
        <v>#DIV/0!</v>
      </c>
      <c r="HS25" s="31" t="e">
        <v>#DIV/0!</v>
      </c>
      <c r="HT25" s="31" t="e">
        <v>#DIV/0!</v>
      </c>
      <c r="HU25" s="31" t="e">
        <v>#DIV/0!</v>
      </c>
      <c r="HV25" s="31" t="e">
        <v>#DIV/0!</v>
      </c>
      <c r="HW25" s="31" t="e">
        <v>#DIV/0!</v>
      </c>
      <c r="HX25" s="31" t="e">
        <v>#DIV/0!</v>
      </c>
      <c r="HY25" s="31" t="e">
        <v>#DIV/0!</v>
      </c>
      <c r="HZ25" s="31" t="e">
        <v>#DIV/0!</v>
      </c>
      <c r="IA25" s="31" t="e">
        <v>#DIV/0!</v>
      </c>
      <c r="IB25" s="31" t="e">
        <v>#DIV/0!</v>
      </c>
      <c r="IC25" s="31" t="e">
        <v>#DIV/0!</v>
      </c>
      <c r="ID25" s="31" t="e">
        <v>#DIV/0!</v>
      </c>
      <c r="IE25" s="31" t="e">
        <v>#DIV/0!</v>
      </c>
      <c r="IF25" s="31" t="e">
        <v>#VALUE!</v>
      </c>
      <c r="IG25" s="31" t="e">
        <v>#DIV/0!</v>
      </c>
      <c r="IH25" s="31" t="e">
        <v>#DIV/0!</v>
      </c>
      <c r="II25" s="31" t="e">
        <v>#DIV/0!</v>
      </c>
      <c r="IJ25" s="31" t="e">
        <v>#DIV/0!</v>
      </c>
      <c r="IK25" s="31" t="e">
        <v>#DIV/0!</v>
      </c>
      <c r="IL25" s="31" t="e">
        <v>#DIV/0!</v>
      </c>
      <c r="IM25" s="31" t="e">
        <v>#DIV/0!</v>
      </c>
      <c r="IN25" s="31" t="e">
        <v>#DIV/0!</v>
      </c>
      <c r="IO25" s="31" t="e">
        <v>#DIV/0!</v>
      </c>
      <c r="IP25" s="31" t="e">
        <v>#DIV/0!</v>
      </c>
      <c r="IQ25" s="31" t="e">
        <v>#DIV/0!</v>
      </c>
      <c r="IR25" s="31" t="e">
        <v>#DIV/0!</v>
      </c>
      <c r="IS25" s="31" t="e">
        <v>#DIV/0!</v>
      </c>
      <c r="IT25" s="31" t="e">
        <v>#DIV/0!</v>
      </c>
      <c r="IU25" s="31" t="e">
        <v>#DIV/0!</v>
      </c>
      <c r="IV25" s="31" t="e">
        <v>#DIV/0!</v>
      </c>
      <c r="IW25" s="31" t="e">
        <v>#DIV/0!</v>
      </c>
      <c r="IX25" s="31" t="e">
        <v>#DIV/0!</v>
      </c>
      <c r="IY25" s="31" t="e">
        <v>#DIV/0!</v>
      </c>
      <c r="IZ25" s="31" t="e">
        <v>#DIV/0!</v>
      </c>
      <c r="JA25" s="31" t="e">
        <v>#DIV/0!</v>
      </c>
      <c r="JB25" s="31" t="e">
        <v>#DIV/0!</v>
      </c>
      <c r="JC25" s="31" t="e">
        <v>#DIV/0!</v>
      </c>
      <c r="JD25" s="31" t="e">
        <v>#DIV/0!</v>
      </c>
      <c r="JE25" s="31" t="e">
        <v>#DIV/0!</v>
      </c>
      <c r="JF25" s="31" t="e">
        <v>#DIV/0!</v>
      </c>
      <c r="JG25" s="31" t="e">
        <v>#DIV/0!</v>
      </c>
      <c r="JH25" s="31" t="e">
        <v>#DIV/0!</v>
      </c>
      <c r="JI25" s="31" t="e">
        <v>#DIV/0!</v>
      </c>
      <c r="JJ25" s="31" t="e">
        <v>#DIV/0!</v>
      </c>
      <c r="JK25" s="31" t="e">
        <v>#DIV/0!</v>
      </c>
      <c r="JL25" s="31" t="e">
        <v>#DIV/0!</v>
      </c>
      <c r="JM25" s="31" t="e">
        <v>#DIV/0!</v>
      </c>
      <c r="JN25" s="31" t="e">
        <v>#DIV/0!</v>
      </c>
      <c r="JO25" s="31" t="e">
        <v>#DIV/0!</v>
      </c>
      <c r="JP25" s="31" t="e">
        <v>#DIV/0!</v>
      </c>
      <c r="JQ25" s="31" t="e">
        <v>#DIV/0!</v>
      </c>
      <c r="JR25" s="31" t="e">
        <v>#DIV/0!</v>
      </c>
      <c r="JS25" s="31" t="e">
        <v>#DIV/0!</v>
      </c>
      <c r="JT25" s="31" t="e">
        <v>#DIV/0!</v>
      </c>
      <c r="JU25" s="31" t="e">
        <v>#DIV/0!</v>
      </c>
      <c r="JV25" s="31" t="e">
        <v>#DIV/0!</v>
      </c>
      <c r="JW25" s="31" t="e">
        <v>#DIV/0!</v>
      </c>
      <c r="JX25" s="31" t="e">
        <v>#DIV/0!</v>
      </c>
      <c r="JY25" s="31" t="e">
        <v>#DIV/0!</v>
      </c>
      <c r="JZ25" s="31"/>
      <c r="KA25" s="31"/>
    </row>
    <row r="26" spans="1:287" x14ac:dyDescent="0.25">
      <c r="A26" s="30" t="s">
        <v>593</v>
      </c>
      <c r="B26" s="30" t="s">
        <v>564</v>
      </c>
      <c r="C26" s="31"/>
      <c r="D26" s="51" t="e">
        <v>#VALUE!</v>
      </c>
      <c r="E26" s="31" t="e">
        <v>#DIV/0!</v>
      </c>
      <c r="F26" s="31" t="e">
        <v>#DIV/0!</v>
      </c>
      <c r="G26" s="31" t="e">
        <v>#DIV/0!</v>
      </c>
      <c r="H26" s="31" t="e">
        <v>#DIV/0!</v>
      </c>
      <c r="I26" s="31" t="e">
        <v>#DIV/0!</v>
      </c>
      <c r="J26" s="31" t="e">
        <v>#DIV/0!</v>
      </c>
      <c r="K26" s="31" t="e">
        <v>#DIV/0!</v>
      </c>
      <c r="L26" s="31" t="e">
        <v>#DIV/0!</v>
      </c>
      <c r="M26" s="31" t="e">
        <v>#DIV/0!</v>
      </c>
      <c r="N26" s="31" t="e">
        <v>#DIV/0!</v>
      </c>
      <c r="O26" s="31" t="e">
        <v>#DIV/0!</v>
      </c>
      <c r="P26" s="31" t="e">
        <v>#DIV/0!</v>
      </c>
      <c r="Q26" s="31" t="e">
        <v>#DIV/0!</v>
      </c>
      <c r="R26" s="31" t="e">
        <v>#DIV/0!</v>
      </c>
      <c r="S26" s="31" t="e">
        <v>#DIV/0!</v>
      </c>
      <c r="T26" s="31" t="e">
        <v>#DIV/0!</v>
      </c>
      <c r="U26" s="31" t="e">
        <v>#DIV/0!</v>
      </c>
      <c r="V26" s="31" t="e">
        <v>#DIV/0!</v>
      </c>
      <c r="W26" s="31" t="e">
        <v>#DIV/0!</v>
      </c>
      <c r="X26" s="31" t="e">
        <v>#DIV/0!</v>
      </c>
      <c r="Y26" s="31" t="e">
        <v>#DIV/0!</v>
      </c>
      <c r="Z26" s="31" t="e">
        <v>#DIV/0!</v>
      </c>
      <c r="AA26" s="31" t="e">
        <v>#DIV/0!</v>
      </c>
      <c r="AB26" s="31" t="e">
        <v>#DIV/0!</v>
      </c>
      <c r="AC26" s="31" t="e">
        <v>#DIV/0!</v>
      </c>
      <c r="AD26" s="31" t="e">
        <v>#DIV/0!</v>
      </c>
      <c r="AE26" s="31" t="e">
        <v>#DIV/0!</v>
      </c>
      <c r="AF26" s="31" t="e">
        <v>#DIV/0!</v>
      </c>
      <c r="AG26" s="31" t="e">
        <v>#DIV/0!</v>
      </c>
      <c r="AH26" s="31" t="e">
        <v>#DIV/0!</v>
      </c>
      <c r="AI26" s="31" t="e">
        <v>#DIV/0!</v>
      </c>
      <c r="AJ26" s="31" t="e">
        <v>#DIV/0!</v>
      </c>
      <c r="AK26" s="31" t="e">
        <v>#DIV/0!</v>
      </c>
      <c r="AL26" s="31" t="e">
        <v>#DIV/0!</v>
      </c>
      <c r="AM26" s="31" t="e">
        <v>#DIV/0!</v>
      </c>
      <c r="AN26" s="31" t="e">
        <v>#DIV/0!</v>
      </c>
      <c r="AO26" s="31" t="e">
        <v>#DIV/0!</v>
      </c>
      <c r="AP26" s="31" t="e">
        <v>#DIV/0!</v>
      </c>
      <c r="AQ26" s="31" t="e">
        <v>#DIV/0!</v>
      </c>
      <c r="AR26" s="31" t="e">
        <v>#DIV/0!</v>
      </c>
      <c r="AS26" s="31" t="e">
        <v>#DIV/0!</v>
      </c>
      <c r="AT26" s="31" t="e">
        <v>#DIV/0!</v>
      </c>
      <c r="AU26" s="31" t="e">
        <v>#DIV/0!</v>
      </c>
      <c r="AV26" s="31" t="e">
        <v>#DIV/0!</v>
      </c>
      <c r="AW26" s="31" t="e">
        <v>#DIV/0!</v>
      </c>
      <c r="AX26" s="31" t="e">
        <v>#VALUE!</v>
      </c>
      <c r="AY26" s="31" t="e">
        <v>#DIV/0!</v>
      </c>
      <c r="AZ26" s="31" t="e">
        <v>#DIV/0!</v>
      </c>
      <c r="BA26" s="31" t="e">
        <v>#DIV/0!</v>
      </c>
      <c r="BB26" s="31" t="e">
        <v>#DIV/0!</v>
      </c>
      <c r="BC26" s="31" t="e">
        <v>#DIV/0!</v>
      </c>
      <c r="BD26" s="31" t="e">
        <v>#DIV/0!</v>
      </c>
      <c r="BE26" s="31" t="e">
        <v>#DIV/0!</v>
      </c>
      <c r="BF26" s="31" t="e">
        <v>#DIV/0!</v>
      </c>
      <c r="BG26" s="31" t="e">
        <v>#DIV/0!</v>
      </c>
      <c r="BH26" s="31" t="e">
        <v>#DIV/0!</v>
      </c>
      <c r="BI26" s="31" t="e">
        <v>#DIV/0!</v>
      </c>
      <c r="BJ26" s="31" t="e">
        <v>#DIV/0!</v>
      </c>
      <c r="BK26" s="31" t="e">
        <v>#DIV/0!</v>
      </c>
      <c r="BL26" s="31" t="e">
        <v>#DIV/0!</v>
      </c>
      <c r="BM26" s="31" t="e">
        <v>#DIV/0!</v>
      </c>
      <c r="BN26" s="31" t="e">
        <v>#DIV/0!</v>
      </c>
      <c r="BO26" s="31" t="e">
        <v>#DIV/0!</v>
      </c>
      <c r="BP26" s="31" t="e">
        <v>#DIV/0!</v>
      </c>
      <c r="BQ26" s="31" t="e">
        <v>#DIV/0!</v>
      </c>
      <c r="BR26" s="31" t="e">
        <v>#DIV/0!</v>
      </c>
      <c r="BS26" s="31" t="e">
        <v>#DIV/0!</v>
      </c>
      <c r="BT26" s="31" t="e">
        <v>#DIV/0!</v>
      </c>
      <c r="BU26" s="31" t="e">
        <v>#DIV/0!</v>
      </c>
      <c r="BV26" s="31" t="e">
        <v>#DIV/0!</v>
      </c>
      <c r="BW26" s="31" t="e">
        <v>#DIV/0!</v>
      </c>
      <c r="BX26" s="31" t="e">
        <v>#DIV/0!</v>
      </c>
      <c r="BY26" s="31" t="e">
        <v>#DIV/0!</v>
      </c>
      <c r="BZ26" s="31" t="e">
        <v>#DIV/0!</v>
      </c>
      <c r="CA26" s="31" t="e">
        <v>#DIV/0!</v>
      </c>
      <c r="CB26" s="31" t="e">
        <v>#DIV/0!</v>
      </c>
      <c r="CC26" s="31" t="e">
        <v>#DIV/0!</v>
      </c>
      <c r="CD26" s="31" t="e">
        <v>#DIV/0!</v>
      </c>
      <c r="CE26" s="31" t="e">
        <v>#DIV/0!</v>
      </c>
      <c r="CF26" s="31" t="e">
        <v>#DIV/0!</v>
      </c>
      <c r="CG26" s="31" t="e">
        <v>#DIV/0!</v>
      </c>
      <c r="CH26" s="31" t="e">
        <v>#DIV/0!</v>
      </c>
      <c r="CI26" s="31" t="e">
        <v>#DIV/0!</v>
      </c>
      <c r="CJ26" s="31" t="e">
        <v>#DIV/0!</v>
      </c>
      <c r="CK26" s="31" t="e">
        <v>#DIV/0!</v>
      </c>
      <c r="CL26" s="31" t="e">
        <v>#DIV/0!</v>
      </c>
      <c r="CM26" s="31" t="e">
        <v>#DIV/0!</v>
      </c>
      <c r="CN26" s="31" t="e">
        <v>#DIV/0!</v>
      </c>
      <c r="CO26" s="31" t="e">
        <v>#DIV/0!</v>
      </c>
      <c r="CP26" s="31" t="e">
        <v>#DIV/0!</v>
      </c>
      <c r="CQ26" s="31" t="e">
        <v>#DIV/0!</v>
      </c>
      <c r="CR26" s="31"/>
      <c r="CS26" s="31"/>
      <c r="CT26" s="31"/>
      <c r="CU26" s="51" t="e">
        <v>#VALUE!</v>
      </c>
      <c r="CV26" s="31" t="e">
        <v>#DIV/0!</v>
      </c>
      <c r="CW26" s="31" t="e">
        <v>#DIV/0!</v>
      </c>
      <c r="CX26" s="31" t="e">
        <v>#DIV/0!</v>
      </c>
      <c r="CY26" s="31" t="e">
        <v>#DIV/0!</v>
      </c>
      <c r="CZ26" s="31" t="e">
        <v>#DIV/0!</v>
      </c>
      <c r="DA26" s="31" t="e">
        <v>#DIV/0!</v>
      </c>
      <c r="DB26" s="31" t="e">
        <v>#DIV/0!</v>
      </c>
      <c r="DC26" s="31" t="e">
        <v>#DIV/0!</v>
      </c>
      <c r="DD26" s="31" t="e">
        <v>#DIV/0!</v>
      </c>
      <c r="DE26" s="31" t="e">
        <v>#DIV/0!</v>
      </c>
      <c r="DF26" s="31" t="e">
        <v>#DIV/0!</v>
      </c>
      <c r="DG26" s="31" t="e">
        <v>#DIV/0!</v>
      </c>
      <c r="DH26" s="31" t="e">
        <v>#DIV/0!</v>
      </c>
      <c r="DI26" s="31" t="e">
        <v>#DIV/0!</v>
      </c>
      <c r="DJ26" s="31" t="e">
        <v>#DIV/0!</v>
      </c>
      <c r="DK26" s="31" t="e">
        <v>#DIV/0!</v>
      </c>
      <c r="DL26" s="31" t="e">
        <v>#DIV/0!</v>
      </c>
      <c r="DM26" s="31" t="e">
        <v>#DIV/0!</v>
      </c>
      <c r="DN26" s="31" t="e">
        <v>#DIV/0!</v>
      </c>
      <c r="DO26" s="31" t="e">
        <v>#DIV/0!</v>
      </c>
      <c r="DP26" s="31" t="e">
        <v>#DIV/0!</v>
      </c>
      <c r="DQ26" s="31" t="e">
        <v>#DIV/0!</v>
      </c>
      <c r="DR26" s="31" t="e">
        <v>#DIV/0!</v>
      </c>
      <c r="DS26" s="31" t="e">
        <v>#DIV/0!</v>
      </c>
      <c r="DT26" s="31" t="e">
        <v>#DIV/0!</v>
      </c>
      <c r="DU26" s="31" t="e">
        <v>#DIV/0!</v>
      </c>
      <c r="DV26" s="31" t="e">
        <v>#DIV/0!</v>
      </c>
      <c r="DW26" s="31" t="e">
        <v>#DIV/0!</v>
      </c>
      <c r="DX26" s="31" t="e">
        <v>#DIV/0!</v>
      </c>
      <c r="DY26" s="31" t="e">
        <v>#DIV/0!</v>
      </c>
      <c r="DZ26" s="31" t="e">
        <v>#DIV/0!</v>
      </c>
      <c r="EA26" s="31" t="e">
        <v>#DIV/0!</v>
      </c>
      <c r="EB26" s="31" t="e">
        <v>#DIV/0!</v>
      </c>
      <c r="EC26" s="31" t="e">
        <v>#DIV/0!</v>
      </c>
      <c r="ED26" s="31" t="e">
        <v>#DIV/0!</v>
      </c>
      <c r="EE26" s="31" t="e">
        <v>#DIV/0!</v>
      </c>
      <c r="EF26" s="31" t="e">
        <v>#DIV/0!</v>
      </c>
      <c r="EG26" s="31" t="e">
        <v>#DIV/0!</v>
      </c>
      <c r="EH26" s="31" t="e">
        <v>#DIV/0!</v>
      </c>
      <c r="EI26" s="31" t="e">
        <v>#DIV/0!</v>
      </c>
      <c r="EJ26" s="31" t="e">
        <v>#DIV/0!</v>
      </c>
      <c r="EK26" s="31" t="e">
        <v>#DIV/0!</v>
      </c>
      <c r="EL26" s="31" t="e">
        <v>#DIV/0!</v>
      </c>
      <c r="EM26" s="31" t="e">
        <v>#DIV/0!</v>
      </c>
      <c r="EN26" s="31" t="e">
        <v>#DIV/0!</v>
      </c>
      <c r="EO26" s="31" t="e">
        <v>#VALUE!</v>
      </c>
      <c r="EP26" s="31" t="e">
        <v>#DIV/0!</v>
      </c>
      <c r="EQ26" s="31" t="e">
        <v>#DIV/0!</v>
      </c>
      <c r="ER26" s="31" t="e">
        <v>#DIV/0!</v>
      </c>
      <c r="ES26" s="31" t="e">
        <v>#DIV/0!</v>
      </c>
      <c r="ET26" s="31" t="e">
        <v>#DIV/0!</v>
      </c>
      <c r="EU26" s="31" t="e">
        <v>#DIV/0!</v>
      </c>
      <c r="EV26" s="31" t="e">
        <v>#DIV/0!</v>
      </c>
      <c r="EW26" s="31" t="e">
        <v>#DIV/0!</v>
      </c>
      <c r="EX26" s="31" t="e">
        <v>#DIV/0!</v>
      </c>
      <c r="EY26" s="31" t="e">
        <v>#DIV/0!</v>
      </c>
      <c r="EZ26" s="31" t="e">
        <v>#DIV/0!</v>
      </c>
      <c r="FA26" s="31" t="e">
        <v>#DIV/0!</v>
      </c>
      <c r="FB26" s="31" t="e">
        <v>#DIV/0!</v>
      </c>
      <c r="FC26" s="31" t="e">
        <v>#DIV/0!</v>
      </c>
      <c r="FD26" s="31" t="e">
        <v>#DIV/0!</v>
      </c>
      <c r="FE26" s="31" t="e">
        <v>#DIV/0!</v>
      </c>
      <c r="FF26" s="31" t="e">
        <v>#DIV/0!</v>
      </c>
      <c r="FG26" s="31" t="e">
        <v>#DIV/0!</v>
      </c>
      <c r="FH26" s="31" t="e">
        <v>#DIV/0!</v>
      </c>
      <c r="FI26" s="31" t="e">
        <v>#DIV/0!</v>
      </c>
      <c r="FJ26" s="31" t="e">
        <v>#DIV/0!</v>
      </c>
      <c r="FK26" s="31" t="e">
        <v>#DIV/0!</v>
      </c>
      <c r="FL26" s="31" t="e">
        <v>#DIV/0!</v>
      </c>
      <c r="FM26" s="31" t="e">
        <v>#DIV/0!</v>
      </c>
      <c r="FN26" s="31" t="e">
        <v>#DIV/0!</v>
      </c>
      <c r="FO26" s="31" t="e">
        <v>#DIV/0!</v>
      </c>
      <c r="FP26" s="31" t="e">
        <v>#DIV/0!</v>
      </c>
      <c r="FQ26" s="31" t="e">
        <v>#DIV/0!</v>
      </c>
      <c r="FR26" s="31" t="e">
        <v>#DIV/0!</v>
      </c>
      <c r="FS26" s="31" t="e">
        <v>#DIV/0!</v>
      </c>
      <c r="FT26" s="31" t="e">
        <v>#DIV/0!</v>
      </c>
      <c r="FU26" s="31" t="e">
        <v>#DIV/0!</v>
      </c>
      <c r="FV26" s="31" t="e">
        <v>#DIV/0!</v>
      </c>
      <c r="FW26" s="31" t="e">
        <v>#DIV/0!</v>
      </c>
      <c r="FX26" s="31" t="e">
        <v>#DIV/0!</v>
      </c>
      <c r="FY26" s="31" t="e">
        <v>#DIV/0!</v>
      </c>
      <c r="FZ26" s="31" t="e">
        <v>#DIV/0!</v>
      </c>
      <c r="GA26" s="31" t="e">
        <v>#DIV/0!</v>
      </c>
      <c r="GB26" s="31" t="e">
        <v>#DIV/0!</v>
      </c>
      <c r="GC26" s="31" t="e">
        <v>#DIV/0!</v>
      </c>
      <c r="GD26" s="31" t="e">
        <v>#DIV/0!</v>
      </c>
      <c r="GE26" s="31" t="e">
        <v>#DIV/0!</v>
      </c>
      <c r="GF26" s="31" t="e">
        <v>#DIV/0!</v>
      </c>
      <c r="GG26" s="31" t="e">
        <v>#DIV/0!</v>
      </c>
      <c r="GH26" s="31" t="e">
        <v>#DIV/0!</v>
      </c>
      <c r="GI26" s="31"/>
      <c r="GJ26" s="31"/>
      <c r="GK26" s="31">
        <v>9</v>
      </c>
      <c r="GL26" s="51" t="e">
        <v>#VALUE!</v>
      </c>
      <c r="GM26" s="31" t="e">
        <v>#DIV/0!</v>
      </c>
      <c r="GN26" s="31" t="e">
        <v>#DIV/0!</v>
      </c>
      <c r="GO26" s="31" t="e">
        <v>#DIV/0!</v>
      </c>
      <c r="GP26" s="31" t="e">
        <v>#DIV/0!</v>
      </c>
      <c r="GQ26" s="31" t="e">
        <v>#DIV/0!</v>
      </c>
      <c r="GR26" s="31" t="e">
        <v>#DIV/0!</v>
      </c>
      <c r="GS26" s="31" t="e">
        <v>#DIV/0!</v>
      </c>
      <c r="GT26" s="31" t="e">
        <v>#DIV/0!</v>
      </c>
      <c r="GU26" s="31" t="e">
        <v>#DIV/0!</v>
      </c>
      <c r="GV26" s="31" t="e">
        <v>#DIV/0!</v>
      </c>
      <c r="GW26" s="31" t="e">
        <v>#DIV/0!</v>
      </c>
      <c r="GX26" s="31" t="e">
        <v>#DIV/0!</v>
      </c>
      <c r="GY26" s="31" t="e">
        <v>#DIV/0!</v>
      </c>
      <c r="GZ26" s="31" t="e">
        <v>#DIV/0!</v>
      </c>
      <c r="HA26" s="31" t="e">
        <v>#DIV/0!</v>
      </c>
      <c r="HB26" s="31" t="e">
        <v>#DIV/0!</v>
      </c>
      <c r="HC26" s="31" t="e">
        <v>#DIV/0!</v>
      </c>
      <c r="HD26" s="31" t="e">
        <v>#DIV/0!</v>
      </c>
      <c r="HE26" s="31" t="e">
        <v>#DIV/0!</v>
      </c>
      <c r="HF26" s="31" t="e">
        <v>#DIV/0!</v>
      </c>
      <c r="HG26" s="31" t="e">
        <v>#DIV/0!</v>
      </c>
      <c r="HH26" s="31" t="e">
        <v>#DIV/0!</v>
      </c>
      <c r="HI26" s="31" t="e">
        <v>#DIV/0!</v>
      </c>
      <c r="HJ26" s="31" t="e">
        <v>#DIV/0!</v>
      </c>
      <c r="HK26" s="31" t="e">
        <v>#DIV/0!</v>
      </c>
      <c r="HL26" s="31" t="e">
        <v>#DIV/0!</v>
      </c>
      <c r="HM26" s="31" t="e">
        <v>#DIV/0!</v>
      </c>
      <c r="HN26" s="31" t="e">
        <v>#DIV/0!</v>
      </c>
      <c r="HO26" s="31" t="e">
        <v>#DIV/0!</v>
      </c>
      <c r="HP26" s="31" t="e">
        <v>#DIV/0!</v>
      </c>
      <c r="HQ26" s="31" t="e">
        <v>#DIV/0!</v>
      </c>
      <c r="HR26" s="31" t="e">
        <v>#DIV/0!</v>
      </c>
      <c r="HS26" s="31" t="e">
        <v>#DIV/0!</v>
      </c>
      <c r="HT26" s="31" t="e">
        <v>#DIV/0!</v>
      </c>
      <c r="HU26" s="31" t="e">
        <v>#DIV/0!</v>
      </c>
      <c r="HV26" s="31" t="e">
        <v>#DIV/0!</v>
      </c>
      <c r="HW26" s="31" t="e">
        <v>#DIV/0!</v>
      </c>
      <c r="HX26" s="31" t="e">
        <v>#DIV/0!</v>
      </c>
      <c r="HY26" s="31" t="e">
        <v>#DIV/0!</v>
      </c>
      <c r="HZ26" s="31" t="e">
        <v>#DIV/0!</v>
      </c>
      <c r="IA26" s="31" t="e">
        <v>#DIV/0!</v>
      </c>
      <c r="IB26" s="31" t="e">
        <v>#DIV/0!</v>
      </c>
      <c r="IC26" s="31" t="e">
        <v>#DIV/0!</v>
      </c>
      <c r="ID26" s="31" t="e">
        <v>#DIV/0!</v>
      </c>
      <c r="IE26" s="31" t="e">
        <v>#DIV/0!</v>
      </c>
      <c r="IF26" s="31" t="e">
        <v>#VALUE!</v>
      </c>
      <c r="IG26" s="31" t="e">
        <v>#DIV/0!</v>
      </c>
      <c r="IH26" s="31" t="e">
        <v>#DIV/0!</v>
      </c>
      <c r="II26" s="31" t="e">
        <v>#DIV/0!</v>
      </c>
      <c r="IJ26" s="31" t="e">
        <v>#DIV/0!</v>
      </c>
      <c r="IK26" s="31" t="e">
        <v>#DIV/0!</v>
      </c>
      <c r="IL26" s="31" t="e">
        <v>#DIV/0!</v>
      </c>
      <c r="IM26" s="31" t="e">
        <v>#DIV/0!</v>
      </c>
      <c r="IN26" s="31" t="e">
        <v>#DIV/0!</v>
      </c>
      <c r="IO26" s="31" t="e">
        <v>#DIV/0!</v>
      </c>
      <c r="IP26" s="31" t="e">
        <v>#DIV/0!</v>
      </c>
      <c r="IQ26" s="31" t="e">
        <v>#DIV/0!</v>
      </c>
      <c r="IR26" s="31" t="e">
        <v>#DIV/0!</v>
      </c>
      <c r="IS26" s="31" t="e">
        <v>#DIV/0!</v>
      </c>
      <c r="IT26" s="31" t="e">
        <v>#DIV/0!</v>
      </c>
      <c r="IU26" s="31" t="e">
        <v>#DIV/0!</v>
      </c>
      <c r="IV26" s="31" t="e">
        <v>#DIV/0!</v>
      </c>
      <c r="IW26" s="31" t="e">
        <v>#DIV/0!</v>
      </c>
      <c r="IX26" s="31" t="e">
        <v>#DIV/0!</v>
      </c>
      <c r="IY26" s="31" t="e">
        <v>#DIV/0!</v>
      </c>
      <c r="IZ26" s="31" t="e">
        <v>#DIV/0!</v>
      </c>
      <c r="JA26" s="31" t="e">
        <v>#DIV/0!</v>
      </c>
      <c r="JB26" s="31" t="e">
        <v>#DIV/0!</v>
      </c>
      <c r="JC26" s="31" t="e">
        <v>#DIV/0!</v>
      </c>
      <c r="JD26" s="31" t="e">
        <v>#DIV/0!</v>
      </c>
      <c r="JE26" s="31" t="e">
        <v>#DIV/0!</v>
      </c>
      <c r="JF26" s="31" t="e">
        <v>#DIV/0!</v>
      </c>
      <c r="JG26" s="31" t="e">
        <v>#DIV/0!</v>
      </c>
      <c r="JH26" s="31" t="e">
        <v>#DIV/0!</v>
      </c>
      <c r="JI26" s="31" t="e">
        <v>#DIV/0!</v>
      </c>
      <c r="JJ26" s="31" t="e">
        <v>#DIV/0!</v>
      </c>
      <c r="JK26" s="31" t="e">
        <v>#DIV/0!</v>
      </c>
      <c r="JL26" s="31" t="e">
        <v>#DIV/0!</v>
      </c>
      <c r="JM26" s="31" t="e">
        <v>#DIV/0!</v>
      </c>
      <c r="JN26" s="31" t="e">
        <v>#DIV/0!</v>
      </c>
      <c r="JO26" s="31" t="e">
        <v>#DIV/0!</v>
      </c>
      <c r="JP26" s="31" t="e">
        <v>#DIV/0!</v>
      </c>
      <c r="JQ26" s="31" t="e">
        <v>#DIV/0!</v>
      </c>
      <c r="JR26" s="31" t="e">
        <v>#DIV/0!</v>
      </c>
      <c r="JS26" s="31" t="e">
        <v>#DIV/0!</v>
      </c>
      <c r="JT26" s="31" t="e">
        <v>#DIV/0!</v>
      </c>
      <c r="JU26" s="31" t="e">
        <v>#DIV/0!</v>
      </c>
      <c r="JV26" s="31" t="e">
        <v>#DIV/0!</v>
      </c>
      <c r="JW26" s="31" t="e">
        <v>#DIV/0!</v>
      </c>
      <c r="JX26" s="31" t="e">
        <v>#DIV/0!</v>
      </c>
      <c r="JY26" s="31" t="e">
        <v>#DIV/0!</v>
      </c>
      <c r="JZ26" s="31"/>
      <c r="KA26" s="31"/>
    </row>
    <row r="27" spans="1:287" x14ac:dyDescent="0.25">
      <c r="A27" s="30" t="s">
        <v>594</v>
      </c>
      <c r="B27" s="30" t="s">
        <v>206</v>
      </c>
      <c r="C27" s="31">
        <v>7</v>
      </c>
      <c r="D27" s="51" t="e">
        <v>#VALUE!</v>
      </c>
      <c r="E27" s="31" t="e">
        <v>#DIV/0!</v>
      </c>
      <c r="F27" s="31" t="e">
        <v>#DIV/0!</v>
      </c>
      <c r="G27" s="31" t="e">
        <v>#DIV/0!</v>
      </c>
      <c r="H27" s="31" t="e">
        <v>#DIV/0!</v>
      </c>
      <c r="I27" s="31" t="e">
        <v>#DIV/0!</v>
      </c>
      <c r="J27" s="31" t="e">
        <v>#DIV/0!</v>
      </c>
      <c r="K27" s="31" t="e">
        <v>#DIV/0!</v>
      </c>
      <c r="L27" s="31" t="e">
        <v>#DIV/0!</v>
      </c>
      <c r="M27" s="31" t="e">
        <v>#DIV/0!</v>
      </c>
      <c r="N27" s="31" t="e">
        <v>#DIV/0!</v>
      </c>
      <c r="O27" s="31" t="e">
        <v>#DIV/0!</v>
      </c>
      <c r="P27" s="31" t="e">
        <v>#DIV/0!</v>
      </c>
      <c r="Q27" s="31" t="e">
        <v>#DIV/0!</v>
      </c>
      <c r="R27" s="31" t="e">
        <v>#DIV/0!</v>
      </c>
      <c r="S27" s="31" t="e">
        <v>#DIV/0!</v>
      </c>
      <c r="T27" s="31" t="e">
        <v>#DIV/0!</v>
      </c>
      <c r="U27" s="31" t="e">
        <v>#DIV/0!</v>
      </c>
      <c r="V27" s="31" t="e">
        <v>#DIV/0!</v>
      </c>
      <c r="W27" s="31" t="e">
        <v>#DIV/0!</v>
      </c>
      <c r="X27" s="31" t="e">
        <v>#DIV/0!</v>
      </c>
      <c r="Y27" s="31" t="e">
        <v>#DIV/0!</v>
      </c>
      <c r="Z27" s="31" t="e">
        <v>#DIV/0!</v>
      </c>
      <c r="AA27" s="31" t="e">
        <v>#DIV/0!</v>
      </c>
      <c r="AB27" s="31" t="e">
        <v>#DIV/0!</v>
      </c>
      <c r="AC27" s="31" t="e">
        <v>#DIV/0!</v>
      </c>
      <c r="AD27" s="31" t="e">
        <v>#DIV/0!</v>
      </c>
      <c r="AE27" s="31" t="e">
        <v>#DIV/0!</v>
      </c>
      <c r="AF27" s="31" t="e">
        <v>#DIV/0!</v>
      </c>
      <c r="AG27" s="31" t="e">
        <v>#DIV/0!</v>
      </c>
      <c r="AH27" s="31" t="e">
        <v>#DIV/0!</v>
      </c>
      <c r="AI27" s="31" t="e">
        <v>#DIV/0!</v>
      </c>
      <c r="AJ27" s="31" t="e">
        <v>#DIV/0!</v>
      </c>
      <c r="AK27" s="31" t="e">
        <v>#DIV/0!</v>
      </c>
      <c r="AL27" s="31" t="e">
        <v>#DIV/0!</v>
      </c>
      <c r="AM27" s="31" t="e">
        <v>#DIV/0!</v>
      </c>
      <c r="AN27" s="31" t="e">
        <v>#DIV/0!</v>
      </c>
      <c r="AO27" s="31" t="e">
        <v>#DIV/0!</v>
      </c>
      <c r="AP27" s="31" t="e">
        <v>#DIV/0!</v>
      </c>
      <c r="AQ27" s="31" t="e">
        <v>#DIV/0!</v>
      </c>
      <c r="AR27" s="31" t="e">
        <v>#DIV/0!</v>
      </c>
      <c r="AS27" s="31" t="e">
        <v>#DIV/0!</v>
      </c>
      <c r="AT27" s="31" t="e">
        <v>#DIV/0!</v>
      </c>
      <c r="AU27" s="31" t="e">
        <v>#DIV/0!</v>
      </c>
      <c r="AV27" s="31" t="e">
        <v>#DIV/0!</v>
      </c>
      <c r="AW27" s="31" t="e">
        <v>#DIV/0!</v>
      </c>
      <c r="AX27" s="31" t="e">
        <v>#VALUE!</v>
      </c>
      <c r="AY27" s="31" t="e">
        <v>#DIV/0!</v>
      </c>
      <c r="AZ27" s="31" t="e">
        <v>#DIV/0!</v>
      </c>
      <c r="BA27" s="31" t="e">
        <v>#DIV/0!</v>
      </c>
      <c r="BB27" s="31" t="e">
        <v>#DIV/0!</v>
      </c>
      <c r="BC27" s="31" t="e">
        <v>#DIV/0!</v>
      </c>
      <c r="BD27" s="31" t="e">
        <v>#DIV/0!</v>
      </c>
      <c r="BE27" s="31" t="e">
        <v>#DIV/0!</v>
      </c>
      <c r="BF27" s="31" t="e">
        <v>#DIV/0!</v>
      </c>
      <c r="BG27" s="31" t="e">
        <v>#DIV/0!</v>
      </c>
      <c r="BH27" s="31" t="e">
        <v>#DIV/0!</v>
      </c>
      <c r="BI27" s="31" t="e">
        <v>#DIV/0!</v>
      </c>
      <c r="BJ27" s="31" t="e">
        <v>#DIV/0!</v>
      </c>
      <c r="BK27" s="31" t="e">
        <v>#DIV/0!</v>
      </c>
      <c r="BL27" s="31" t="e">
        <v>#DIV/0!</v>
      </c>
      <c r="BM27" s="31" t="e">
        <v>#DIV/0!</v>
      </c>
      <c r="BN27" s="31" t="e">
        <v>#DIV/0!</v>
      </c>
      <c r="BO27" s="31" t="e">
        <v>#DIV/0!</v>
      </c>
      <c r="BP27" s="31" t="e">
        <v>#DIV/0!</v>
      </c>
      <c r="BQ27" s="31" t="e">
        <v>#DIV/0!</v>
      </c>
      <c r="BR27" s="31" t="e">
        <v>#DIV/0!</v>
      </c>
      <c r="BS27" s="31" t="e">
        <v>#DIV/0!</v>
      </c>
      <c r="BT27" s="31" t="e">
        <v>#DIV/0!</v>
      </c>
      <c r="BU27" s="31" t="e">
        <v>#DIV/0!</v>
      </c>
      <c r="BV27" s="31" t="e">
        <v>#DIV/0!</v>
      </c>
      <c r="BW27" s="31" t="e">
        <v>#DIV/0!</v>
      </c>
      <c r="BX27" s="31" t="e">
        <v>#DIV/0!</v>
      </c>
      <c r="BY27" s="31" t="e">
        <v>#DIV/0!</v>
      </c>
      <c r="BZ27" s="31" t="e">
        <v>#DIV/0!</v>
      </c>
      <c r="CA27" s="31" t="e">
        <v>#DIV/0!</v>
      </c>
      <c r="CB27" s="31" t="e">
        <v>#DIV/0!</v>
      </c>
      <c r="CC27" s="31" t="e">
        <v>#DIV/0!</v>
      </c>
      <c r="CD27" s="31" t="e">
        <v>#DIV/0!</v>
      </c>
      <c r="CE27" s="31" t="e">
        <v>#DIV/0!</v>
      </c>
      <c r="CF27" s="31" t="e">
        <v>#DIV/0!</v>
      </c>
      <c r="CG27" s="31" t="e">
        <v>#DIV/0!</v>
      </c>
      <c r="CH27" s="31" t="e">
        <v>#DIV/0!</v>
      </c>
      <c r="CI27" s="31" t="e">
        <v>#DIV/0!</v>
      </c>
      <c r="CJ27" s="31" t="e">
        <v>#DIV/0!</v>
      </c>
      <c r="CK27" s="31" t="e">
        <v>#DIV/0!</v>
      </c>
      <c r="CL27" s="31" t="e">
        <v>#DIV/0!</v>
      </c>
      <c r="CM27" s="31" t="e">
        <v>#DIV/0!</v>
      </c>
      <c r="CN27" s="31" t="e">
        <v>#DIV/0!</v>
      </c>
      <c r="CO27" s="31" t="e">
        <v>#DIV/0!</v>
      </c>
      <c r="CP27" s="31" t="e">
        <v>#DIV/0!</v>
      </c>
      <c r="CQ27" s="31" t="e">
        <v>#DIV/0!</v>
      </c>
      <c r="CR27" s="31"/>
      <c r="CS27" s="31"/>
      <c r="CT27" s="31">
        <v>7</v>
      </c>
      <c r="CU27" s="51" t="e">
        <v>#VALUE!</v>
      </c>
      <c r="CV27" s="31" t="e">
        <v>#DIV/0!</v>
      </c>
      <c r="CW27" s="31" t="e">
        <v>#DIV/0!</v>
      </c>
      <c r="CX27" s="31" t="e">
        <v>#DIV/0!</v>
      </c>
      <c r="CY27" s="31" t="e">
        <v>#DIV/0!</v>
      </c>
      <c r="CZ27" s="31" t="e">
        <v>#DIV/0!</v>
      </c>
      <c r="DA27" s="31" t="e">
        <v>#DIV/0!</v>
      </c>
      <c r="DB27" s="31" t="e">
        <v>#DIV/0!</v>
      </c>
      <c r="DC27" s="31" t="e">
        <v>#DIV/0!</v>
      </c>
      <c r="DD27" s="31" t="e">
        <v>#DIV/0!</v>
      </c>
      <c r="DE27" s="31" t="e">
        <v>#DIV/0!</v>
      </c>
      <c r="DF27" s="31" t="e">
        <v>#DIV/0!</v>
      </c>
      <c r="DG27" s="31" t="e">
        <v>#DIV/0!</v>
      </c>
      <c r="DH27" s="31" t="e">
        <v>#DIV/0!</v>
      </c>
      <c r="DI27" s="31" t="e">
        <v>#DIV/0!</v>
      </c>
      <c r="DJ27" s="31" t="e">
        <v>#DIV/0!</v>
      </c>
      <c r="DK27" s="31" t="e">
        <v>#DIV/0!</v>
      </c>
      <c r="DL27" s="31" t="e">
        <v>#DIV/0!</v>
      </c>
      <c r="DM27" s="31" t="e">
        <v>#DIV/0!</v>
      </c>
      <c r="DN27" s="31" t="e">
        <v>#DIV/0!</v>
      </c>
      <c r="DO27" s="31" t="e">
        <v>#DIV/0!</v>
      </c>
      <c r="DP27" s="31" t="e">
        <v>#DIV/0!</v>
      </c>
      <c r="DQ27" s="31" t="e">
        <v>#DIV/0!</v>
      </c>
      <c r="DR27" s="31" t="e">
        <v>#DIV/0!</v>
      </c>
      <c r="DS27" s="31" t="e">
        <v>#DIV/0!</v>
      </c>
      <c r="DT27" s="31" t="e">
        <v>#DIV/0!</v>
      </c>
      <c r="DU27" s="31" t="e">
        <v>#DIV/0!</v>
      </c>
      <c r="DV27" s="31" t="e">
        <v>#DIV/0!</v>
      </c>
      <c r="DW27" s="31" t="e">
        <v>#DIV/0!</v>
      </c>
      <c r="DX27" s="31" t="e">
        <v>#DIV/0!</v>
      </c>
      <c r="DY27" s="31" t="e">
        <v>#DIV/0!</v>
      </c>
      <c r="DZ27" s="31" t="e">
        <v>#DIV/0!</v>
      </c>
      <c r="EA27" s="31" t="e">
        <v>#DIV/0!</v>
      </c>
      <c r="EB27" s="31" t="e">
        <v>#DIV/0!</v>
      </c>
      <c r="EC27" s="31" t="e">
        <v>#DIV/0!</v>
      </c>
      <c r="ED27" s="31" t="e">
        <v>#DIV/0!</v>
      </c>
      <c r="EE27" s="31" t="e">
        <v>#DIV/0!</v>
      </c>
      <c r="EF27" s="31" t="e">
        <v>#DIV/0!</v>
      </c>
      <c r="EG27" s="31" t="e">
        <v>#DIV/0!</v>
      </c>
      <c r="EH27" s="31" t="e">
        <v>#DIV/0!</v>
      </c>
      <c r="EI27" s="31" t="e">
        <v>#DIV/0!</v>
      </c>
      <c r="EJ27" s="31" t="e">
        <v>#DIV/0!</v>
      </c>
      <c r="EK27" s="31" t="e">
        <v>#DIV/0!</v>
      </c>
      <c r="EL27" s="31" t="e">
        <v>#DIV/0!</v>
      </c>
      <c r="EM27" s="31" t="e">
        <v>#DIV/0!</v>
      </c>
      <c r="EN27" s="31" t="e">
        <v>#DIV/0!</v>
      </c>
      <c r="EO27" s="31" t="e">
        <v>#VALUE!</v>
      </c>
      <c r="EP27" s="31" t="e">
        <v>#DIV/0!</v>
      </c>
      <c r="EQ27" s="31" t="e">
        <v>#DIV/0!</v>
      </c>
      <c r="ER27" s="31" t="e">
        <v>#DIV/0!</v>
      </c>
      <c r="ES27" s="31" t="e">
        <v>#DIV/0!</v>
      </c>
      <c r="ET27" s="31" t="e">
        <v>#DIV/0!</v>
      </c>
      <c r="EU27" s="31" t="e">
        <v>#DIV/0!</v>
      </c>
      <c r="EV27" s="31" t="e">
        <v>#DIV/0!</v>
      </c>
      <c r="EW27" s="31" t="e">
        <v>#DIV/0!</v>
      </c>
      <c r="EX27" s="31" t="e">
        <v>#DIV/0!</v>
      </c>
      <c r="EY27" s="31" t="e">
        <v>#DIV/0!</v>
      </c>
      <c r="EZ27" s="31" t="e">
        <v>#DIV/0!</v>
      </c>
      <c r="FA27" s="31" t="e">
        <v>#DIV/0!</v>
      </c>
      <c r="FB27" s="31" t="e">
        <v>#DIV/0!</v>
      </c>
      <c r="FC27" s="31" t="e">
        <v>#DIV/0!</v>
      </c>
      <c r="FD27" s="31" t="e">
        <v>#DIV/0!</v>
      </c>
      <c r="FE27" s="31" t="e">
        <v>#DIV/0!</v>
      </c>
      <c r="FF27" s="31" t="e">
        <v>#DIV/0!</v>
      </c>
      <c r="FG27" s="31" t="e">
        <v>#DIV/0!</v>
      </c>
      <c r="FH27" s="31" t="e">
        <v>#DIV/0!</v>
      </c>
      <c r="FI27" s="31" t="e">
        <v>#DIV/0!</v>
      </c>
      <c r="FJ27" s="31" t="e">
        <v>#DIV/0!</v>
      </c>
      <c r="FK27" s="31" t="e">
        <v>#DIV/0!</v>
      </c>
      <c r="FL27" s="31" t="e">
        <v>#DIV/0!</v>
      </c>
      <c r="FM27" s="31" t="e">
        <v>#DIV/0!</v>
      </c>
      <c r="FN27" s="31" t="e">
        <v>#DIV/0!</v>
      </c>
      <c r="FO27" s="31" t="e">
        <v>#DIV/0!</v>
      </c>
      <c r="FP27" s="31" t="e">
        <v>#DIV/0!</v>
      </c>
      <c r="FQ27" s="31" t="e">
        <v>#DIV/0!</v>
      </c>
      <c r="FR27" s="31" t="e">
        <v>#DIV/0!</v>
      </c>
      <c r="FS27" s="31" t="e">
        <v>#DIV/0!</v>
      </c>
      <c r="FT27" s="31" t="e">
        <v>#DIV/0!</v>
      </c>
      <c r="FU27" s="31" t="e">
        <v>#DIV/0!</v>
      </c>
      <c r="FV27" s="31" t="e">
        <v>#DIV/0!</v>
      </c>
      <c r="FW27" s="31" t="e">
        <v>#DIV/0!</v>
      </c>
      <c r="FX27" s="31" t="e">
        <v>#DIV/0!</v>
      </c>
      <c r="FY27" s="31" t="e">
        <v>#DIV/0!</v>
      </c>
      <c r="FZ27" s="31" t="e">
        <v>#DIV/0!</v>
      </c>
      <c r="GA27" s="31" t="e">
        <v>#DIV/0!</v>
      </c>
      <c r="GB27" s="31" t="e">
        <v>#DIV/0!</v>
      </c>
      <c r="GC27" s="31" t="e">
        <v>#DIV/0!</v>
      </c>
      <c r="GD27" s="31" t="e">
        <v>#DIV/0!</v>
      </c>
      <c r="GE27" s="31" t="e">
        <v>#DIV/0!</v>
      </c>
      <c r="GF27" s="31" t="e">
        <v>#DIV/0!</v>
      </c>
      <c r="GG27" s="31" t="e">
        <v>#DIV/0!</v>
      </c>
      <c r="GH27" s="31" t="e">
        <v>#DIV/0!</v>
      </c>
      <c r="GI27" s="31"/>
      <c r="GJ27" s="31"/>
      <c r="GK27" s="31">
        <v>7</v>
      </c>
      <c r="GL27" s="51" t="e">
        <v>#VALUE!</v>
      </c>
      <c r="GM27" s="31" t="e">
        <v>#DIV/0!</v>
      </c>
      <c r="GN27" s="31" t="e">
        <v>#DIV/0!</v>
      </c>
      <c r="GO27" s="31" t="e">
        <v>#DIV/0!</v>
      </c>
      <c r="GP27" s="31" t="e">
        <v>#DIV/0!</v>
      </c>
      <c r="GQ27" s="31" t="e">
        <v>#DIV/0!</v>
      </c>
      <c r="GR27" s="31" t="e">
        <v>#DIV/0!</v>
      </c>
      <c r="GS27" s="31" t="e">
        <v>#DIV/0!</v>
      </c>
      <c r="GT27" s="31" t="e">
        <v>#DIV/0!</v>
      </c>
      <c r="GU27" s="31" t="e">
        <v>#DIV/0!</v>
      </c>
      <c r="GV27" s="31" t="e">
        <v>#DIV/0!</v>
      </c>
      <c r="GW27" s="31" t="e">
        <v>#DIV/0!</v>
      </c>
      <c r="GX27" s="31" t="e">
        <v>#DIV/0!</v>
      </c>
      <c r="GY27" s="31" t="e">
        <v>#DIV/0!</v>
      </c>
      <c r="GZ27" s="31" t="e">
        <v>#DIV/0!</v>
      </c>
      <c r="HA27" s="31" t="e">
        <v>#DIV/0!</v>
      </c>
      <c r="HB27" s="31" t="e">
        <v>#DIV/0!</v>
      </c>
      <c r="HC27" s="31" t="e">
        <v>#DIV/0!</v>
      </c>
      <c r="HD27" s="31" t="e">
        <v>#DIV/0!</v>
      </c>
      <c r="HE27" s="31" t="e">
        <v>#DIV/0!</v>
      </c>
      <c r="HF27" s="31" t="e">
        <v>#DIV/0!</v>
      </c>
      <c r="HG27" s="31" t="e">
        <v>#DIV/0!</v>
      </c>
      <c r="HH27" s="31" t="e">
        <v>#DIV/0!</v>
      </c>
      <c r="HI27" s="31" t="e">
        <v>#DIV/0!</v>
      </c>
      <c r="HJ27" s="31" t="e">
        <v>#DIV/0!</v>
      </c>
      <c r="HK27" s="31" t="e">
        <v>#DIV/0!</v>
      </c>
      <c r="HL27" s="31" t="e">
        <v>#DIV/0!</v>
      </c>
      <c r="HM27" s="31" t="e">
        <v>#DIV/0!</v>
      </c>
      <c r="HN27" s="31" t="e">
        <v>#DIV/0!</v>
      </c>
      <c r="HO27" s="31" t="e">
        <v>#DIV/0!</v>
      </c>
      <c r="HP27" s="31" t="e">
        <v>#DIV/0!</v>
      </c>
      <c r="HQ27" s="31" t="e">
        <v>#DIV/0!</v>
      </c>
      <c r="HR27" s="31" t="e">
        <v>#DIV/0!</v>
      </c>
      <c r="HS27" s="31" t="e">
        <v>#DIV/0!</v>
      </c>
      <c r="HT27" s="31" t="e">
        <v>#DIV/0!</v>
      </c>
      <c r="HU27" s="31" t="e">
        <v>#DIV/0!</v>
      </c>
      <c r="HV27" s="31" t="e">
        <v>#DIV/0!</v>
      </c>
      <c r="HW27" s="31" t="e">
        <v>#DIV/0!</v>
      </c>
      <c r="HX27" s="31" t="e">
        <v>#DIV/0!</v>
      </c>
      <c r="HY27" s="31" t="e">
        <v>#DIV/0!</v>
      </c>
      <c r="HZ27" s="31" t="e">
        <v>#DIV/0!</v>
      </c>
      <c r="IA27" s="31" t="e">
        <v>#DIV/0!</v>
      </c>
      <c r="IB27" s="31" t="e">
        <v>#DIV/0!</v>
      </c>
      <c r="IC27" s="31" t="e">
        <v>#DIV/0!</v>
      </c>
      <c r="ID27" s="31" t="e">
        <v>#DIV/0!</v>
      </c>
      <c r="IE27" s="31" t="e">
        <v>#DIV/0!</v>
      </c>
      <c r="IF27" s="31" t="e">
        <v>#VALUE!</v>
      </c>
      <c r="IG27" s="31" t="e">
        <v>#DIV/0!</v>
      </c>
      <c r="IH27" s="31" t="e">
        <v>#DIV/0!</v>
      </c>
      <c r="II27" s="31" t="e">
        <v>#DIV/0!</v>
      </c>
      <c r="IJ27" s="31" t="e">
        <v>#DIV/0!</v>
      </c>
      <c r="IK27" s="31" t="e">
        <v>#DIV/0!</v>
      </c>
      <c r="IL27" s="31" t="e">
        <v>#DIV/0!</v>
      </c>
      <c r="IM27" s="31" t="e">
        <v>#DIV/0!</v>
      </c>
      <c r="IN27" s="31" t="e">
        <v>#DIV/0!</v>
      </c>
      <c r="IO27" s="31" t="e">
        <v>#DIV/0!</v>
      </c>
      <c r="IP27" s="31" t="e">
        <v>#DIV/0!</v>
      </c>
      <c r="IQ27" s="31" t="e">
        <v>#DIV/0!</v>
      </c>
      <c r="IR27" s="31" t="e">
        <v>#DIV/0!</v>
      </c>
      <c r="IS27" s="31" t="e">
        <v>#DIV/0!</v>
      </c>
      <c r="IT27" s="31" t="e">
        <v>#DIV/0!</v>
      </c>
      <c r="IU27" s="31" t="e">
        <v>#DIV/0!</v>
      </c>
      <c r="IV27" s="31" t="e">
        <v>#DIV/0!</v>
      </c>
      <c r="IW27" s="31" t="e">
        <v>#DIV/0!</v>
      </c>
      <c r="IX27" s="31" t="e">
        <v>#DIV/0!</v>
      </c>
      <c r="IY27" s="31" t="e">
        <v>#DIV/0!</v>
      </c>
      <c r="IZ27" s="31" t="e">
        <v>#DIV/0!</v>
      </c>
      <c r="JA27" s="31" t="e">
        <v>#DIV/0!</v>
      </c>
      <c r="JB27" s="31" t="e">
        <v>#DIV/0!</v>
      </c>
      <c r="JC27" s="31" t="e">
        <v>#DIV/0!</v>
      </c>
      <c r="JD27" s="31" t="e">
        <v>#DIV/0!</v>
      </c>
      <c r="JE27" s="31" t="e">
        <v>#DIV/0!</v>
      </c>
      <c r="JF27" s="31" t="e">
        <v>#DIV/0!</v>
      </c>
      <c r="JG27" s="31" t="e">
        <v>#DIV/0!</v>
      </c>
      <c r="JH27" s="31" t="e">
        <v>#DIV/0!</v>
      </c>
      <c r="JI27" s="31" t="e">
        <v>#DIV/0!</v>
      </c>
      <c r="JJ27" s="31" t="e">
        <v>#DIV/0!</v>
      </c>
      <c r="JK27" s="31" t="e">
        <v>#DIV/0!</v>
      </c>
      <c r="JL27" s="31" t="e">
        <v>#DIV/0!</v>
      </c>
      <c r="JM27" s="31" t="e">
        <v>#DIV/0!</v>
      </c>
      <c r="JN27" s="31" t="e">
        <v>#DIV/0!</v>
      </c>
      <c r="JO27" s="31" t="e">
        <v>#DIV/0!</v>
      </c>
      <c r="JP27" s="31" t="e">
        <v>#DIV/0!</v>
      </c>
      <c r="JQ27" s="31" t="e">
        <v>#DIV/0!</v>
      </c>
      <c r="JR27" s="31" t="e">
        <v>#DIV/0!</v>
      </c>
      <c r="JS27" s="31" t="e">
        <v>#DIV/0!</v>
      </c>
      <c r="JT27" s="31" t="e">
        <v>#DIV/0!</v>
      </c>
      <c r="JU27" s="31" t="e">
        <v>#DIV/0!</v>
      </c>
      <c r="JV27" s="31" t="e">
        <v>#DIV/0!</v>
      </c>
      <c r="JW27" s="31" t="e">
        <v>#DIV/0!</v>
      </c>
      <c r="JX27" s="31" t="e">
        <v>#DIV/0!</v>
      </c>
      <c r="JY27" s="31" t="e">
        <v>#DIV/0!</v>
      </c>
      <c r="JZ27" s="31"/>
      <c r="KA27" s="31"/>
    </row>
    <row r="28" spans="1:287" x14ac:dyDescent="0.25">
      <c r="A28" s="30" t="s">
        <v>596</v>
      </c>
      <c r="B28" s="30" t="s">
        <v>206</v>
      </c>
      <c r="C28" s="31">
        <v>3</v>
      </c>
      <c r="D28" s="51" t="e">
        <v>#VALUE!</v>
      </c>
      <c r="E28" s="31" t="e">
        <v>#DIV/0!</v>
      </c>
      <c r="F28" s="31" t="e">
        <v>#DIV/0!</v>
      </c>
      <c r="G28" s="31" t="e">
        <v>#DIV/0!</v>
      </c>
      <c r="H28" s="31" t="e">
        <v>#DIV/0!</v>
      </c>
      <c r="I28" s="31" t="e">
        <v>#DIV/0!</v>
      </c>
      <c r="J28" s="31" t="e">
        <v>#DIV/0!</v>
      </c>
      <c r="K28" s="31" t="e">
        <v>#DIV/0!</v>
      </c>
      <c r="L28" s="31" t="e">
        <v>#DIV/0!</v>
      </c>
      <c r="M28" s="31" t="e">
        <v>#DIV/0!</v>
      </c>
      <c r="N28" s="31" t="e">
        <v>#DIV/0!</v>
      </c>
      <c r="O28" s="31" t="e">
        <v>#DIV/0!</v>
      </c>
      <c r="P28" s="31" t="e">
        <v>#DIV/0!</v>
      </c>
      <c r="Q28" s="31" t="e">
        <v>#DIV/0!</v>
      </c>
      <c r="R28" s="31" t="e">
        <v>#DIV/0!</v>
      </c>
      <c r="S28" s="31" t="e">
        <v>#DIV/0!</v>
      </c>
      <c r="T28" s="31" t="e">
        <v>#DIV/0!</v>
      </c>
      <c r="U28" s="31" t="e">
        <v>#DIV/0!</v>
      </c>
      <c r="V28" s="31" t="e">
        <v>#DIV/0!</v>
      </c>
      <c r="W28" s="31" t="e">
        <v>#DIV/0!</v>
      </c>
      <c r="X28" s="31" t="e">
        <v>#DIV/0!</v>
      </c>
      <c r="Y28" s="31" t="e">
        <v>#DIV/0!</v>
      </c>
      <c r="Z28" s="31" t="e">
        <v>#DIV/0!</v>
      </c>
      <c r="AA28" s="31" t="e">
        <v>#DIV/0!</v>
      </c>
      <c r="AB28" s="31" t="e">
        <v>#DIV/0!</v>
      </c>
      <c r="AC28" s="31" t="e">
        <v>#DIV/0!</v>
      </c>
      <c r="AD28" s="31" t="e">
        <v>#DIV/0!</v>
      </c>
      <c r="AE28" s="31" t="e">
        <v>#DIV/0!</v>
      </c>
      <c r="AF28" s="31" t="e">
        <v>#DIV/0!</v>
      </c>
      <c r="AG28" s="31" t="e">
        <v>#DIV/0!</v>
      </c>
      <c r="AH28" s="31" t="e">
        <v>#DIV/0!</v>
      </c>
      <c r="AI28" s="31" t="e">
        <v>#DIV/0!</v>
      </c>
      <c r="AJ28" s="31" t="e">
        <v>#DIV/0!</v>
      </c>
      <c r="AK28" s="31" t="e">
        <v>#DIV/0!</v>
      </c>
      <c r="AL28" s="31" t="e">
        <v>#DIV/0!</v>
      </c>
      <c r="AM28" s="31" t="e">
        <v>#DIV/0!</v>
      </c>
      <c r="AN28" s="31" t="e">
        <v>#DIV/0!</v>
      </c>
      <c r="AO28" s="31" t="e">
        <v>#DIV/0!</v>
      </c>
      <c r="AP28" s="31" t="e">
        <v>#DIV/0!</v>
      </c>
      <c r="AQ28" s="31" t="e">
        <v>#DIV/0!</v>
      </c>
      <c r="AR28" s="31" t="e">
        <v>#DIV/0!</v>
      </c>
      <c r="AS28" s="31" t="e">
        <v>#DIV/0!</v>
      </c>
      <c r="AT28" s="31" t="e">
        <v>#DIV/0!</v>
      </c>
      <c r="AU28" s="31" t="e">
        <v>#DIV/0!</v>
      </c>
      <c r="AV28" s="31" t="e">
        <v>#DIV/0!</v>
      </c>
      <c r="AW28" s="31" t="e">
        <v>#DIV/0!</v>
      </c>
      <c r="AX28" s="31" t="e">
        <v>#VALUE!</v>
      </c>
      <c r="AY28" s="31" t="e">
        <v>#DIV/0!</v>
      </c>
      <c r="AZ28" s="31" t="e">
        <v>#DIV/0!</v>
      </c>
      <c r="BA28" s="31" t="e">
        <v>#DIV/0!</v>
      </c>
      <c r="BB28" s="31" t="e">
        <v>#DIV/0!</v>
      </c>
      <c r="BC28" s="31" t="e">
        <v>#DIV/0!</v>
      </c>
      <c r="BD28" s="31" t="e">
        <v>#DIV/0!</v>
      </c>
      <c r="BE28" s="31" t="e">
        <v>#DIV/0!</v>
      </c>
      <c r="BF28" s="31" t="e">
        <v>#DIV/0!</v>
      </c>
      <c r="BG28" s="31" t="e">
        <v>#DIV/0!</v>
      </c>
      <c r="BH28" s="31" t="e">
        <v>#DIV/0!</v>
      </c>
      <c r="BI28" s="31" t="e">
        <v>#DIV/0!</v>
      </c>
      <c r="BJ28" s="31" t="e">
        <v>#DIV/0!</v>
      </c>
      <c r="BK28" s="31" t="e">
        <v>#DIV/0!</v>
      </c>
      <c r="BL28" s="31" t="e">
        <v>#DIV/0!</v>
      </c>
      <c r="BM28" s="31" t="e">
        <v>#DIV/0!</v>
      </c>
      <c r="BN28" s="31" t="e">
        <v>#DIV/0!</v>
      </c>
      <c r="BO28" s="31" t="e">
        <v>#DIV/0!</v>
      </c>
      <c r="BP28" s="31" t="e">
        <v>#DIV/0!</v>
      </c>
      <c r="BQ28" s="31" t="e">
        <v>#DIV/0!</v>
      </c>
      <c r="BR28" s="31" t="e">
        <v>#DIV/0!</v>
      </c>
      <c r="BS28" s="31" t="e">
        <v>#DIV/0!</v>
      </c>
      <c r="BT28" s="31" t="e">
        <v>#DIV/0!</v>
      </c>
      <c r="BU28" s="31" t="e">
        <v>#DIV/0!</v>
      </c>
      <c r="BV28" s="31" t="e">
        <v>#DIV/0!</v>
      </c>
      <c r="BW28" s="31" t="e">
        <v>#DIV/0!</v>
      </c>
      <c r="BX28" s="31" t="e">
        <v>#DIV/0!</v>
      </c>
      <c r="BY28" s="31" t="e">
        <v>#DIV/0!</v>
      </c>
      <c r="BZ28" s="31" t="e">
        <v>#DIV/0!</v>
      </c>
      <c r="CA28" s="31" t="e">
        <v>#DIV/0!</v>
      </c>
      <c r="CB28" s="31" t="e">
        <v>#DIV/0!</v>
      </c>
      <c r="CC28" s="31" t="e">
        <v>#DIV/0!</v>
      </c>
      <c r="CD28" s="31" t="e">
        <v>#DIV/0!</v>
      </c>
      <c r="CE28" s="31" t="e">
        <v>#DIV/0!</v>
      </c>
      <c r="CF28" s="31" t="e">
        <v>#DIV/0!</v>
      </c>
      <c r="CG28" s="31" t="e">
        <v>#DIV/0!</v>
      </c>
      <c r="CH28" s="31" t="e">
        <v>#DIV/0!</v>
      </c>
      <c r="CI28" s="31" t="e">
        <v>#DIV/0!</v>
      </c>
      <c r="CJ28" s="31" t="e">
        <v>#DIV/0!</v>
      </c>
      <c r="CK28" s="31" t="e">
        <v>#DIV/0!</v>
      </c>
      <c r="CL28" s="31" t="e">
        <v>#DIV/0!</v>
      </c>
      <c r="CM28" s="31" t="e">
        <v>#DIV/0!</v>
      </c>
      <c r="CN28" s="31" t="e">
        <v>#DIV/0!</v>
      </c>
      <c r="CO28" s="31" t="e">
        <v>#DIV/0!</v>
      </c>
      <c r="CP28" s="31" t="e">
        <v>#DIV/0!</v>
      </c>
      <c r="CQ28" s="31" t="e">
        <v>#DIV/0!</v>
      </c>
      <c r="CR28" s="31"/>
      <c r="CS28" s="31"/>
      <c r="CT28" s="31">
        <v>3</v>
      </c>
      <c r="CU28" s="51" t="e">
        <v>#VALUE!</v>
      </c>
      <c r="CV28" s="31" t="e">
        <v>#DIV/0!</v>
      </c>
      <c r="CW28" s="31" t="e">
        <v>#DIV/0!</v>
      </c>
      <c r="CX28" s="31" t="e">
        <v>#DIV/0!</v>
      </c>
      <c r="CY28" s="31" t="e">
        <v>#DIV/0!</v>
      </c>
      <c r="CZ28" s="31" t="e">
        <v>#DIV/0!</v>
      </c>
      <c r="DA28" s="31" t="e">
        <v>#DIV/0!</v>
      </c>
      <c r="DB28" s="31" t="e">
        <v>#DIV/0!</v>
      </c>
      <c r="DC28" s="31" t="e">
        <v>#DIV/0!</v>
      </c>
      <c r="DD28" s="31" t="e">
        <v>#DIV/0!</v>
      </c>
      <c r="DE28" s="31" t="e">
        <v>#DIV/0!</v>
      </c>
      <c r="DF28" s="31" t="e">
        <v>#DIV/0!</v>
      </c>
      <c r="DG28" s="31" t="e">
        <v>#DIV/0!</v>
      </c>
      <c r="DH28" s="31" t="e">
        <v>#DIV/0!</v>
      </c>
      <c r="DI28" s="31" t="e">
        <v>#DIV/0!</v>
      </c>
      <c r="DJ28" s="31" t="e">
        <v>#DIV/0!</v>
      </c>
      <c r="DK28" s="31" t="e">
        <v>#DIV/0!</v>
      </c>
      <c r="DL28" s="31" t="e">
        <v>#DIV/0!</v>
      </c>
      <c r="DM28" s="31" t="e">
        <v>#DIV/0!</v>
      </c>
      <c r="DN28" s="31" t="e">
        <v>#DIV/0!</v>
      </c>
      <c r="DO28" s="31" t="e">
        <v>#DIV/0!</v>
      </c>
      <c r="DP28" s="31" t="e">
        <v>#DIV/0!</v>
      </c>
      <c r="DQ28" s="31" t="e">
        <v>#DIV/0!</v>
      </c>
      <c r="DR28" s="31" t="e">
        <v>#DIV/0!</v>
      </c>
      <c r="DS28" s="31" t="e">
        <v>#DIV/0!</v>
      </c>
      <c r="DT28" s="31" t="e">
        <v>#DIV/0!</v>
      </c>
      <c r="DU28" s="31" t="e">
        <v>#DIV/0!</v>
      </c>
      <c r="DV28" s="31" t="e">
        <v>#DIV/0!</v>
      </c>
      <c r="DW28" s="31" t="e">
        <v>#DIV/0!</v>
      </c>
      <c r="DX28" s="31" t="e">
        <v>#DIV/0!</v>
      </c>
      <c r="DY28" s="31" t="e">
        <v>#DIV/0!</v>
      </c>
      <c r="DZ28" s="31" t="e">
        <v>#DIV/0!</v>
      </c>
      <c r="EA28" s="31" t="e">
        <v>#DIV/0!</v>
      </c>
      <c r="EB28" s="31" t="e">
        <v>#DIV/0!</v>
      </c>
      <c r="EC28" s="31" t="e">
        <v>#DIV/0!</v>
      </c>
      <c r="ED28" s="31" t="e">
        <v>#DIV/0!</v>
      </c>
      <c r="EE28" s="31" t="e">
        <v>#DIV/0!</v>
      </c>
      <c r="EF28" s="31" t="e">
        <v>#DIV/0!</v>
      </c>
      <c r="EG28" s="31" t="e">
        <v>#DIV/0!</v>
      </c>
      <c r="EH28" s="31" t="e">
        <v>#DIV/0!</v>
      </c>
      <c r="EI28" s="31" t="e">
        <v>#DIV/0!</v>
      </c>
      <c r="EJ28" s="31" t="e">
        <v>#DIV/0!</v>
      </c>
      <c r="EK28" s="31" t="e">
        <v>#DIV/0!</v>
      </c>
      <c r="EL28" s="31" t="e">
        <v>#DIV/0!</v>
      </c>
      <c r="EM28" s="31" t="e">
        <v>#DIV/0!</v>
      </c>
      <c r="EN28" s="31" t="e">
        <v>#DIV/0!</v>
      </c>
      <c r="EO28" s="31" t="e">
        <v>#VALUE!</v>
      </c>
      <c r="EP28" s="31" t="e">
        <v>#DIV/0!</v>
      </c>
      <c r="EQ28" s="31" t="e">
        <v>#DIV/0!</v>
      </c>
      <c r="ER28" s="31" t="e">
        <v>#DIV/0!</v>
      </c>
      <c r="ES28" s="31" t="e">
        <v>#DIV/0!</v>
      </c>
      <c r="ET28" s="31" t="e">
        <v>#DIV/0!</v>
      </c>
      <c r="EU28" s="31" t="e">
        <v>#DIV/0!</v>
      </c>
      <c r="EV28" s="31" t="e">
        <v>#DIV/0!</v>
      </c>
      <c r="EW28" s="31" t="e">
        <v>#DIV/0!</v>
      </c>
      <c r="EX28" s="31" t="e">
        <v>#DIV/0!</v>
      </c>
      <c r="EY28" s="31" t="e">
        <v>#DIV/0!</v>
      </c>
      <c r="EZ28" s="31" t="e">
        <v>#DIV/0!</v>
      </c>
      <c r="FA28" s="31" t="e">
        <v>#DIV/0!</v>
      </c>
      <c r="FB28" s="31" t="e">
        <v>#DIV/0!</v>
      </c>
      <c r="FC28" s="31" t="e">
        <v>#DIV/0!</v>
      </c>
      <c r="FD28" s="31" t="e">
        <v>#DIV/0!</v>
      </c>
      <c r="FE28" s="31" t="e">
        <v>#DIV/0!</v>
      </c>
      <c r="FF28" s="31" t="e">
        <v>#DIV/0!</v>
      </c>
      <c r="FG28" s="31" t="e">
        <v>#DIV/0!</v>
      </c>
      <c r="FH28" s="31" t="e">
        <v>#DIV/0!</v>
      </c>
      <c r="FI28" s="31" t="e">
        <v>#DIV/0!</v>
      </c>
      <c r="FJ28" s="31" t="e">
        <v>#DIV/0!</v>
      </c>
      <c r="FK28" s="31" t="e">
        <v>#DIV/0!</v>
      </c>
      <c r="FL28" s="31" t="e">
        <v>#DIV/0!</v>
      </c>
      <c r="FM28" s="31" t="e">
        <v>#DIV/0!</v>
      </c>
      <c r="FN28" s="31" t="e">
        <v>#DIV/0!</v>
      </c>
      <c r="FO28" s="31" t="e">
        <v>#DIV/0!</v>
      </c>
      <c r="FP28" s="31" t="e">
        <v>#DIV/0!</v>
      </c>
      <c r="FQ28" s="31" t="e">
        <v>#DIV/0!</v>
      </c>
      <c r="FR28" s="31" t="e">
        <v>#DIV/0!</v>
      </c>
      <c r="FS28" s="31" t="e">
        <v>#DIV/0!</v>
      </c>
      <c r="FT28" s="31" t="e">
        <v>#DIV/0!</v>
      </c>
      <c r="FU28" s="31" t="e">
        <v>#DIV/0!</v>
      </c>
      <c r="FV28" s="31" t="e">
        <v>#DIV/0!</v>
      </c>
      <c r="FW28" s="31" t="e">
        <v>#DIV/0!</v>
      </c>
      <c r="FX28" s="31" t="e">
        <v>#DIV/0!</v>
      </c>
      <c r="FY28" s="31" t="e">
        <v>#DIV/0!</v>
      </c>
      <c r="FZ28" s="31" t="e">
        <v>#DIV/0!</v>
      </c>
      <c r="GA28" s="31" t="e">
        <v>#DIV/0!</v>
      </c>
      <c r="GB28" s="31" t="e">
        <v>#DIV/0!</v>
      </c>
      <c r="GC28" s="31" t="e">
        <v>#DIV/0!</v>
      </c>
      <c r="GD28" s="31" t="e">
        <v>#DIV/0!</v>
      </c>
      <c r="GE28" s="31" t="e">
        <v>#DIV/0!</v>
      </c>
      <c r="GF28" s="31" t="e">
        <v>#DIV/0!</v>
      </c>
      <c r="GG28" s="31" t="e">
        <v>#DIV/0!</v>
      </c>
      <c r="GH28" s="31" t="e">
        <v>#DIV/0!</v>
      </c>
      <c r="GI28" s="31"/>
      <c r="GJ28" s="31"/>
      <c r="GK28" s="31">
        <v>3</v>
      </c>
      <c r="GL28" s="51" t="e">
        <v>#VALUE!</v>
      </c>
      <c r="GM28" s="31" t="e">
        <v>#DIV/0!</v>
      </c>
      <c r="GN28" s="31" t="e">
        <v>#DIV/0!</v>
      </c>
      <c r="GO28" s="31" t="e">
        <v>#DIV/0!</v>
      </c>
      <c r="GP28" s="31" t="e">
        <v>#DIV/0!</v>
      </c>
      <c r="GQ28" s="31" t="e">
        <v>#DIV/0!</v>
      </c>
      <c r="GR28" s="31" t="e">
        <v>#DIV/0!</v>
      </c>
      <c r="GS28" s="31" t="e">
        <v>#DIV/0!</v>
      </c>
      <c r="GT28" s="31" t="e">
        <v>#DIV/0!</v>
      </c>
      <c r="GU28" s="31" t="e">
        <v>#DIV/0!</v>
      </c>
      <c r="GV28" s="31" t="e">
        <v>#DIV/0!</v>
      </c>
      <c r="GW28" s="31" t="e">
        <v>#DIV/0!</v>
      </c>
      <c r="GX28" s="31" t="e">
        <v>#DIV/0!</v>
      </c>
      <c r="GY28" s="31" t="e">
        <v>#DIV/0!</v>
      </c>
      <c r="GZ28" s="31" t="e">
        <v>#DIV/0!</v>
      </c>
      <c r="HA28" s="31" t="e">
        <v>#DIV/0!</v>
      </c>
      <c r="HB28" s="31" t="e">
        <v>#DIV/0!</v>
      </c>
      <c r="HC28" s="31" t="e">
        <v>#DIV/0!</v>
      </c>
      <c r="HD28" s="31" t="e">
        <v>#DIV/0!</v>
      </c>
      <c r="HE28" s="31" t="e">
        <v>#DIV/0!</v>
      </c>
      <c r="HF28" s="31" t="e">
        <v>#DIV/0!</v>
      </c>
      <c r="HG28" s="31" t="e">
        <v>#DIV/0!</v>
      </c>
      <c r="HH28" s="31" t="e">
        <v>#DIV/0!</v>
      </c>
      <c r="HI28" s="31" t="e">
        <v>#DIV/0!</v>
      </c>
      <c r="HJ28" s="31" t="e">
        <v>#DIV/0!</v>
      </c>
      <c r="HK28" s="31" t="e">
        <v>#DIV/0!</v>
      </c>
      <c r="HL28" s="31" t="e">
        <v>#DIV/0!</v>
      </c>
      <c r="HM28" s="31" t="e">
        <v>#DIV/0!</v>
      </c>
      <c r="HN28" s="31" t="e">
        <v>#DIV/0!</v>
      </c>
      <c r="HO28" s="31" t="e">
        <v>#DIV/0!</v>
      </c>
      <c r="HP28" s="31" t="e">
        <v>#DIV/0!</v>
      </c>
      <c r="HQ28" s="31" t="e">
        <v>#DIV/0!</v>
      </c>
      <c r="HR28" s="31" t="e">
        <v>#DIV/0!</v>
      </c>
      <c r="HS28" s="31" t="e">
        <v>#DIV/0!</v>
      </c>
      <c r="HT28" s="31" t="e">
        <v>#DIV/0!</v>
      </c>
      <c r="HU28" s="31" t="e">
        <v>#DIV/0!</v>
      </c>
      <c r="HV28" s="31" t="e">
        <v>#DIV/0!</v>
      </c>
      <c r="HW28" s="31" t="e">
        <v>#DIV/0!</v>
      </c>
      <c r="HX28" s="31" t="e">
        <v>#DIV/0!</v>
      </c>
      <c r="HY28" s="31" t="e">
        <v>#DIV/0!</v>
      </c>
      <c r="HZ28" s="31" t="e">
        <v>#DIV/0!</v>
      </c>
      <c r="IA28" s="31" t="e">
        <v>#DIV/0!</v>
      </c>
      <c r="IB28" s="31" t="e">
        <v>#DIV/0!</v>
      </c>
      <c r="IC28" s="31" t="e">
        <v>#DIV/0!</v>
      </c>
      <c r="ID28" s="31" t="e">
        <v>#DIV/0!</v>
      </c>
      <c r="IE28" s="31" t="e">
        <v>#DIV/0!</v>
      </c>
      <c r="IF28" s="31" t="e">
        <v>#VALUE!</v>
      </c>
      <c r="IG28" s="31" t="e">
        <v>#DIV/0!</v>
      </c>
      <c r="IH28" s="31" t="e">
        <v>#DIV/0!</v>
      </c>
      <c r="II28" s="31" t="e">
        <v>#DIV/0!</v>
      </c>
      <c r="IJ28" s="31" t="e">
        <v>#DIV/0!</v>
      </c>
      <c r="IK28" s="31" t="e">
        <v>#DIV/0!</v>
      </c>
      <c r="IL28" s="31" t="e">
        <v>#DIV/0!</v>
      </c>
      <c r="IM28" s="31" t="e">
        <v>#DIV/0!</v>
      </c>
      <c r="IN28" s="31" t="e">
        <v>#DIV/0!</v>
      </c>
      <c r="IO28" s="31" t="e">
        <v>#DIV/0!</v>
      </c>
      <c r="IP28" s="31" t="e">
        <v>#DIV/0!</v>
      </c>
      <c r="IQ28" s="31" t="e">
        <v>#DIV/0!</v>
      </c>
      <c r="IR28" s="31" t="e">
        <v>#DIV/0!</v>
      </c>
      <c r="IS28" s="31" t="e">
        <v>#DIV/0!</v>
      </c>
      <c r="IT28" s="31" t="e">
        <v>#DIV/0!</v>
      </c>
      <c r="IU28" s="31" t="e">
        <v>#DIV/0!</v>
      </c>
      <c r="IV28" s="31" t="e">
        <v>#DIV/0!</v>
      </c>
      <c r="IW28" s="31" t="e">
        <v>#DIV/0!</v>
      </c>
      <c r="IX28" s="31" t="e">
        <v>#DIV/0!</v>
      </c>
      <c r="IY28" s="31" t="e">
        <v>#DIV/0!</v>
      </c>
      <c r="IZ28" s="31" t="e">
        <v>#DIV/0!</v>
      </c>
      <c r="JA28" s="31" t="e">
        <v>#DIV/0!</v>
      </c>
      <c r="JB28" s="31" t="e">
        <v>#DIV/0!</v>
      </c>
      <c r="JC28" s="31" t="e">
        <v>#DIV/0!</v>
      </c>
      <c r="JD28" s="31" t="e">
        <v>#DIV/0!</v>
      </c>
      <c r="JE28" s="31" t="e">
        <v>#DIV/0!</v>
      </c>
      <c r="JF28" s="31" t="e">
        <v>#DIV/0!</v>
      </c>
      <c r="JG28" s="31" t="e">
        <v>#DIV/0!</v>
      </c>
      <c r="JH28" s="31" t="e">
        <v>#DIV/0!</v>
      </c>
      <c r="JI28" s="31" t="e">
        <v>#DIV/0!</v>
      </c>
      <c r="JJ28" s="31" t="e">
        <v>#DIV/0!</v>
      </c>
      <c r="JK28" s="31" t="e">
        <v>#DIV/0!</v>
      </c>
      <c r="JL28" s="31" t="e">
        <v>#DIV/0!</v>
      </c>
      <c r="JM28" s="31" t="e">
        <v>#DIV/0!</v>
      </c>
      <c r="JN28" s="31" t="e">
        <v>#DIV/0!</v>
      </c>
      <c r="JO28" s="31" t="e">
        <v>#DIV/0!</v>
      </c>
      <c r="JP28" s="31" t="e">
        <v>#DIV/0!</v>
      </c>
      <c r="JQ28" s="31" t="e">
        <v>#DIV/0!</v>
      </c>
      <c r="JR28" s="31" t="e">
        <v>#DIV/0!</v>
      </c>
      <c r="JS28" s="31" t="e">
        <v>#DIV/0!</v>
      </c>
      <c r="JT28" s="31" t="e">
        <v>#DIV/0!</v>
      </c>
      <c r="JU28" s="31" t="e">
        <v>#DIV/0!</v>
      </c>
      <c r="JV28" s="31" t="e">
        <v>#DIV/0!</v>
      </c>
      <c r="JW28" s="31" t="e">
        <v>#DIV/0!</v>
      </c>
      <c r="JX28" s="31" t="e">
        <v>#DIV/0!</v>
      </c>
      <c r="JY28" s="31" t="e">
        <v>#DIV/0!</v>
      </c>
      <c r="JZ28" s="31"/>
      <c r="KA28" s="31"/>
    </row>
    <row r="29" spans="1:287" x14ac:dyDescent="0.25">
      <c r="A29" s="30" t="s">
        <v>598</v>
      </c>
      <c r="B29" s="30" t="s">
        <v>206</v>
      </c>
      <c r="C29" s="31">
        <v>0</v>
      </c>
      <c r="D29" s="51" t="e">
        <v>#VALUE!</v>
      </c>
      <c r="E29" s="31" t="e">
        <v>#DIV/0!</v>
      </c>
      <c r="F29" s="31" t="e">
        <v>#DIV/0!</v>
      </c>
      <c r="G29" s="31" t="e">
        <v>#DIV/0!</v>
      </c>
      <c r="H29" s="31" t="e">
        <v>#DIV/0!</v>
      </c>
      <c r="I29" s="31" t="e">
        <v>#DIV/0!</v>
      </c>
      <c r="J29" s="31" t="e">
        <v>#DIV/0!</v>
      </c>
      <c r="K29" s="31" t="e">
        <v>#DIV/0!</v>
      </c>
      <c r="L29" s="31" t="e">
        <v>#DIV/0!</v>
      </c>
      <c r="M29" s="31" t="e">
        <v>#DIV/0!</v>
      </c>
      <c r="N29" s="31" t="e">
        <v>#DIV/0!</v>
      </c>
      <c r="O29" s="31" t="e">
        <v>#DIV/0!</v>
      </c>
      <c r="P29" s="31" t="e">
        <v>#DIV/0!</v>
      </c>
      <c r="Q29" s="31" t="e">
        <v>#DIV/0!</v>
      </c>
      <c r="R29" s="31" t="e">
        <v>#DIV/0!</v>
      </c>
      <c r="S29" s="31" t="e">
        <v>#DIV/0!</v>
      </c>
      <c r="T29" s="31" t="e">
        <v>#DIV/0!</v>
      </c>
      <c r="U29" s="31" t="e">
        <v>#DIV/0!</v>
      </c>
      <c r="V29" s="31" t="e">
        <v>#DIV/0!</v>
      </c>
      <c r="W29" s="31" t="e">
        <v>#DIV/0!</v>
      </c>
      <c r="X29" s="31" t="e">
        <v>#DIV/0!</v>
      </c>
      <c r="Y29" s="31" t="e">
        <v>#DIV/0!</v>
      </c>
      <c r="Z29" s="31" t="e">
        <v>#DIV/0!</v>
      </c>
      <c r="AA29" s="31" t="e">
        <v>#DIV/0!</v>
      </c>
      <c r="AB29" s="31" t="e">
        <v>#DIV/0!</v>
      </c>
      <c r="AC29" s="31" t="e">
        <v>#DIV/0!</v>
      </c>
      <c r="AD29" s="31" t="e">
        <v>#DIV/0!</v>
      </c>
      <c r="AE29" s="31" t="e">
        <v>#DIV/0!</v>
      </c>
      <c r="AF29" s="31" t="e">
        <v>#DIV/0!</v>
      </c>
      <c r="AG29" s="31" t="e">
        <v>#DIV/0!</v>
      </c>
      <c r="AH29" s="31" t="e">
        <v>#DIV/0!</v>
      </c>
      <c r="AI29" s="31" t="e">
        <v>#DIV/0!</v>
      </c>
      <c r="AJ29" s="31" t="e">
        <v>#DIV/0!</v>
      </c>
      <c r="AK29" s="31" t="e">
        <v>#DIV/0!</v>
      </c>
      <c r="AL29" s="31" t="e">
        <v>#DIV/0!</v>
      </c>
      <c r="AM29" s="31" t="e">
        <v>#DIV/0!</v>
      </c>
      <c r="AN29" s="31" t="e">
        <v>#DIV/0!</v>
      </c>
      <c r="AO29" s="31" t="e">
        <v>#DIV/0!</v>
      </c>
      <c r="AP29" s="31" t="e">
        <v>#DIV/0!</v>
      </c>
      <c r="AQ29" s="31" t="e">
        <v>#DIV/0!</v>
      </c>
      <c r="AR29" s="31" t="e">
        <v>#DIV/0!</v>
      </c>
      <c r="AS29" s="31" t="e">
        <v>#DIV/0!</v>
      </c>
      <c r="AT29" s="31" t="e">
        <v>#DIV/0!</v>
      </c>
      <c r="AU29" s="31" t="e">
        <v>#DIV/0!</v>
      </c>
      <c r="AV29" s="31" t="e">
        <v>#DIV/0!</v>
      </c>
      <c r="AW29" s="31" t="e">
        <v>#DIV/0!</v>
      </c>
      <c r="AX29" s="31" t="e">
        <v>#VALUE!</v>
      </c>
      <c r="AY29" s="31" t="e">
        <v>#DIV/0!</v>
      </c>
      <c r="AZ29" s="31" t="e">
        <v>#DIV/0!</v>
      </c>
      <c r="BA29" s="31" t="e">
        <v>#DIV/0!</v>
      </c>
      <c r="BB29" s="31" t="e">
        <v>#DIV/0!</v>
      </c>
      <c r="BC29" s="31" t="e">
        <v>#DIV/0!</v>
      </c>
      <c r="BD29" s="31" t="e">
        <v>#DIV/0!</v>
      </c>
      <c r="BE29" s="31" t="e">
        <v>#DIV/0!</v>
      </c>
      <c r="BF29" s="31" t="e">
        <v>#DIV/0!</v>
      </c>
      <c r="BG29" s="31" t="e">
        <v>#DIV/0!</v>
      </c>
      <c r="BH29" s="31" t="e">
        <v>#DIV/0!</v>
      </c>
      <c r="BI29" s="31" t="e">
        <v>#DIV/0!</v>
      </c>
      <c r="BJ29" s="31" t="e">
        <v>#DIV/0!</v>
      </c>
      <c r="BK29" s="31" t="e">
        <v>#DIV/0!</v>
      </c>
      <c r="BL29" s="31" t="e">
        <v>#DIV/0!</v>
      </c>
      <c r="BM29" s="31" t="e">
        <v>#DIV/0!</v>
      </c>
      <c r="BN29" s="31" t="e">
        <v>#DIV/0!</v>
      </c>
      <c r="BO29" s="31" t="e">
        <v>#DIV/0!</v>
      </c>
      <c r="BP29" s="31" t="e">
        <v>#DIV/0!</v>
      </c>
      <c r="BQ29" s="31" t="e">
        <v>#DIV/0!</v>
      </c>
      <c r="BR29" s="31" t="e">
        <v>#DIV/0!</v>
      </c>
      <c r="BS29" s="31" t="e">
        <v>#DIV/0!</v>
      </c>
      <c r="BT29" s="31" t="e">
        <v>#DIV/0!</v>
      </c>
      <c r="BU29" s="31" t="e">
        <v>#DIV/0!</v>
      </c>
      <c r="BV29" s="31" t="e">
        <v>#DIV/0!</v>
      </c>
      <c r="BW29" s="31" t="e">
        <v>#DIV/0!</v>
      </c>
      <c r="BX29" s="31" t="e">
        <v>#DIV/0!</v>
      </c>
      <c r="BY29" s="31" t="e">
        <v>#DIV/0!</v>
      </c>
      <c r="BZ29" s="31" t="e">
        <v>#DIV/0!</v>
      </c>
      <c r="CA29" s="31" t="e">
        <v>#DIV/0!</v>
      </c>
      <c r="CB29" s="31" t="e">
        <v>#DIV/0!</v>
      </c>
      <c r="CC29" s="31" t="e">
        <v>#DIV/0!</v>
      </c>
      <c r="CD29" s="31" t="e">
        <v>#DIV/0!</v>
      </c>
      <c r="CE29" s="31" t="e">
        <v>#DIV/0!</v>
      </c>
      <c r="CF29" s="31" t="e">
        <v>#DIV/0!</v>
      </c>
      <c r="CG29" s="31" t="e">
        <v>#DIV/0!</v>
      </c>
      <c r="CH29" s="31" t="e">
        <v>#DIV/0!</v>
      </c>
      <c r="CI29" s="31" t="e">
        <v>#DIV/0!</v>
      </c>
      <c r="CJ29" s="31" t="e">
        <v>#DIV/0!</v>
      </c>
      <c r="CK29" s="31" t="e">
        <v>#DIV/0!</v>
      </c>
      <c r="CL29" s="31" t="e">
        <v>#DIV/0!</v>
      </c>
      <c r="CM29" s="31" t="e">
        <v>#DIV/0!</v>
      </c>
      <c r="CN29" s="31" t="e">
        <v>#DIV/0!</v>
      </c>
      <c r="CO29" s="31" t="e">
        <v>#DIV/0!</v>
      </c>
      <c r="CP29" s="31" t="e">
        <v>#DIV/0!</v>
      </c>
      <c r="CQ29" s="31" t="e">
        <v>#DIV/0!</v>
      </c>
      <c r="CR29" s="31"/>
      <c r="CS29" s="31"/>
      <c r="CT29" s="31">
        <v>0</v>
      </c>
      <c r="CU29" s="51" t="e">
        <v>#VALUE!</v>
      </c>
      <c r="CV29" s="31" t="e">
        <v>#DIV/0!</v>
      </c>
      <c r="CW29" s="31" t="e">
        <v>#DIV/0!</v>
      </c>
      <c r="CX29" s="31" t="e">
        <v>#DIV/0!</v>
      </c>
      <c r="CY29" s="31" t="e">
        <v>#DIV/0!</v>
      </c>
      <c r="CZ29" s="31" t="e">
        <v>#DIV/0!</v>
      </c>
      <c r="DA29" s="31" t="e">
        <v>#DIV/0!</v>
      </c>
      <c r="DB29" s="31" t="e">
        <v>#DIV/0!</v>
      </c>
      <c r="DC29" s="31" t="e">
        <v>#DIV/0!</v>
      </c>
      <c r="DD29" s="31" t="e">
        <v>#DIV/0!</v>
      </c>
      <c r="DE29" s="31" t="e">
        <v>#DIV/0!</v>
      </c>
      <c r="DF29" s="31" t="e">
        <v>#DIV/0!</v>
      </c>
      <c r="DG29" s="31" t="e">
        <v>#DIV/0!</v>
      </c>
      <c r="DH29" s="31" t="e">
        <v>#DIV/0!</v>
      </c>
      <c r="DI29" s="31" t="e">
        <v>#DIV/0!</v>
      </c>
      <c r="DJ29" s="31" t="e">
        <v>#DIV/0!</v>
      </c>
      <c r="DK29" s="31" t="e">
        <v>#DIV/0!</v>
      </c>
      <c r="DL29" s="31" t="e">
        <v>#DIV/0!</v>
      </c>
      <c r="DM29" s="31" t="e">
        <v>#DIV/0!</v>
      </c>
      <c r="DN29" s="31" t="e">
        <v>#DIV/0!</v>
      </c>
      <c r="DO29" s="31" t="e">
        <v>#DIV/0!</v>
      </c>
      <c r="DP29" s="31" t="e">
        <v>#DIV/0!</v>
      </c>
      <c r="DQ29" s="31" t="e">
        <v>#DIV/0!</v>
      </c>
      <c r="DR29" s="31" t="e">
        <v>#DIV/0!</v>
      </c>
      <c r="DS29" s="31" t="e">
        <v>#DIV/0!</v>
      </c>
      <c r="DT29" s="31" t="e">
        <v>#DIV/0!</v>
      </c>
      <c r="DU29" s="31" t="e">
        <v>#DIV/0!</v>
      </c>
      <c r="DV29" s="31" t="e">
        <v>#DIV/0!</v>
      </c>
      <c r="DW29" s="31" t="e">
        <v>#DIV/0!</v>
      </c>
      <c r="DX29" s="31" t="e">
        <v>#DIV/0!</v>
      </c>
      <c r="DY29" s="31" t="e">
        <v>#DIV/0!</v>
      </c>
      <c r="DZ29" s="31" t="e">
        <v>#DIV/0!</v>
      </c>
      <c r="EA29" s="31" t="e">
        <v>#DIV/0!</v>
      </c>
      <c r="EB29" s="31" t="e">
        <v>#DIV/0!</v>
      </c>
      <c r="EC29" s="31" t="e">
        <v>#DIV/0!</v>
      </c>
      <c r="ED29" s="31" t="e">
        <v>#DIV/0!</v>
      </c>
      <c r="EE29" s="31" t="e">
        <v>#DIV/0!</v>
      </c>
      <c r="EF29" s="31" t="e">
        <v>#DIV/0!</v>
      </c>
      <c r="EG29" s="31" t="e">
        <v>#DIV/0!</v>
      </c>
      <c r="EH29" s="31" t="e">
        <v>#DIV/0!</v>
      </c>
      <c r="EI29" s="31" t="e">
        <v>#DIV/0!</v>
      </c>
      <c r="EJ29" s="31" t="e">
        <v>#DIV/0!</v>
      </c>
      <c r="EK29" s="31" t="e">
        <v>#DIV/0!</v>
      </c>
      <c r="EL29" s="31" t="e">
        <v>#DIV/0!</v>
      </c>
      <c r="EM29" s="31" t="e">
        <v>#DIV/0!</v>
      </c>
      <c r="EN29" s="31" t="e">
        <v>#DIV/0!</v>
      </c>
      <c r="EO29" s="31" t="e">
        <v>#VALUE!</v>
      </c>
      <c r="EP29" s="31" t="e">
        <v>#DIV/0!</v>
      </c>
      <c r="EQ29" s="31" t="e">
        <v>#DIV/0!</v>
      </c>
      <c r="ER29" s="31" t="e">
        <v>#DIV/0!</v>
      </c>
      <c r="ES29" s="31" t="e">
        <v>#DIV/0!</v>
      </c>
      <c r="ET29" s="31" t="e">
        <v>#DIV/0!</v>
      </c>
      <c r="EU29" s="31" t="e">
        <v>#DIV/0!</v>
      </c>
      <c r="EV29" s="31" t="e">
        <v>#DIV/0!</v>
      </c>
      <c r="EW29" s="31" t="e">
        <v>#DIV/0!</v>
      </c>
      <c r="EX29" s="31" t="e">
        <v>#DIV/0!</v>
      </c>
      <c r="EY29" s="31" t="e">
        <v>#DIV/0!</v>
      </c>
      <c r="EZ29" s="31" t="e">
        <v>#DIV/0!</v>
      </c>
      <c r="FA29" s="31" t="e">
        <v>#DIV/0!</v>
      </c>
      <c r="FB29" s="31" t="e">
        <v>#DIV/0!</v>
      </c>
      <c r="FC29" s="31" t="e">
        <v>#DIV/0!</v>
      </c>
      <c r="FD29" s="31" t="e">
        <v>#DIV/0!</v>
      </c>
      <c r="FE29" s="31" t="e">
        <v>#DIV/0!</v>
      </c>
      <c r="FF29" s="31" t="e">
        <v>#DIV/0!</v>
      </c>
      <c r="FG29" s="31" t="e">
        <v>#DIV/0!</v>
      </c>
      <c r="FH29" s="31" t="e">
        <v>#DIV/0!</v>
      </c>
      <c r="FI29" s="31" t="e">
        <v>#DIV/0!</v>
      </c>
      <c r="FJ29" s="31" t="e">
        <v>#DIV/0!</v>
      </c>
      <c r="FK29" s="31" t="e">
        <v>#DIV/0!</v>
      </c>
      <c r="FL29" s="31" t="e">
        <v>#DIV/0!</v>
      </c>
      <c r="FM29" s="31" t="e">
        <v>#DIV/0!</v>
      </c>
      <c r="FN29" s="31" t="e">
        <v>#DIV/0!</v>
      </c>
      <c r="FO29" s="31" t="e">
        <v>#DIV/0!</v>
      </c>
      <c r="FP29" s="31" t="e">
        <v>#DIV/0!</v>
      </c>
      <c r="FQ29" s="31" t="e">
        <v>#DIV/0!</v>
      </c>
      <c r="FR29" s="31" t="e">
        <v>#DIV/0!</v>
      </c>
      <c r="FS29" s="31" t="e">
        <v>#DIV/0!</v>
      </c>
      <c r="FT29" s="31" t="e">
        <v>#DIV/0!</v>
      </c>
      <c r="FU29" s="31" t="e">
        <v>#DIV/0!</v>
      </c>
      <c r="FV29" s="31" t="e">
        <v>#DIV/0!</v>
      </c>
      <c r="FW29" s="31" t="e">
        <v>#DIV/0!</v>
      </c>
      <c r="FX29" s="31" t="e">
        <v>#DIV/0!</v>
      </c>
      <c r="FY29" s="31" t="e">
        <v>#DIV/0!</v>
      </c>
      <c r="FZ29" s="31" t="e">
        <v>#DIV/0!</v>
      </c>
      <c r="GA29" s="31" t="e">
        <v>#DIV/0!</v>
      </c>
      <c r="GB29" s="31" t="e">
        <v>#DIV/0!</v>
      </c>
      <c r="GC29" s="31" t="e">
        <v>#DIV/0!</v>
      </c>
      <c r="GD29" s="31" t="e">
        <v>#DIV/0!</v>
      </c>
      <c r="GE29" s="31" t="e">
        <v>#DIV/0!</v>
      </c>
      <c r="GF29" s="31" t="e">
        <v>#DIV/0!</v>
      </c>
      <c r="GG29" s="31" t="e">
        <v>#DIV/0!</v>
      </c>
      <c r="GH29" s="31" t="e">
        <v>#DIV/0!</v>
      </c>
      <c r="GI29" s="31"/>
      <c r="GJ29" s="31"/>
      <c r="GK29" s="31">
        <v>0</v>
      </c>
      <c r="GL29" s="51" t="e">
        <v>#VALUE!</v>
      </c>
      <c r="GM29" s="31" t="e">
        <v>#DIV/0!</v>
      </c>
      <c r="GN29" s="31" t="e">
        <v>#DIV/0!</v>
      </c>
      <c r="GO29" s="31" t="e">
        <v>#DIV/0!</v>
      </c>
      <c r="GP29" s="31" t="e">
        <v>#DIV/0!</v>
      </c>
      <c r="GQ29" s="31" t="e">
        <v>#DIV/0!</v>
      </c>
      <c r="GR29" s="31" t="e">
        <v>#DIV/0!</v>
      </c>
      <c r="GS29" s="31" t="e">
        <v>#DIV/0!</v>
      </c>
      <c r="GT29" s="31" t="e">
        <v>#DIV/0!</v>
      </c>
      <c r="GU29" s="31" t="e">
        <v>#DIV/0!</v>
      </c>
      <c r="GV29" s="31" t="e">
        <v>#DIV/0!</v>
      </c>
      <c r="GW29" s="31" t="e">
        <v>#DIV/0!</v>
      </c>
      <c r="GX29" s="31" t="e">
        <v>#DIV/0!</v>
      </c>
      <c r="GY29" s="31" t="e">
        <v>#DIV/0!</v>
      </c>
      <c r="GZ29" s="31" t="e">
        <v>#DIV/0!</v>
      </c>
      <c r="HA29" s="31" t="e">
        <v>#DIV/0!</v>
      </c>
      <c r="HB29" s="31" t="e">
        <v>#DIV/0!</v>
      </c>
      <c r="HC29" s="31" t="e">
        <v>#DIV/0!</v>
      </c>
      <c r="HD29" s="31" t="e">
        <v>#DIV/0!</v>
      </c>
      <c r="HE29" s="31" t="e">
        <v>#DIV/0!</v>
      </c>
      <c r="HF29" s="31" t="e">
        <v>#DIV/0!</v>
      </c>
      <c r="HG29" s="31" t="e">
        <v>#DIV/0!</v>
      </c>
      <c r="HH29" s="31" t="e">
        <v>#DIV/0!</v>
      </c>
      <c r="HI29" s="31" t="e">
        <v>#DIV/0!</v>
      </c>
      <c r="HJ29" s="31" t="e">
        <v>#DIV/0!</v>
      </c>
      <c r="HK29" s="31" t="e">
        <v>#DIV/0!</v>
      </c>
      <c r="HL29" s="31" t="e">
        <v>#DIV/0!</v>
      </c>
      <c r="HM29" s="31" t="e">
        <v>#DIV/0!</v>
      </c>
      <c r="HN29" s="31" t="e">
        <v>#DIV/0!</v>
      </c>
      <c r="HO29" s="31" t="e">
        <v>#DIV/0!</v>
      </c>
      <c r="HP29" s="31" t="e">
        <v>#DIV/0!</v>
      </c>
      <c r="HQ29" s="31" t="e">
        <v>#DIV/0!</v>
      </c>
      <c r="HR29" s="31" t="e">
        <v>#DIV/0!</v>
      </c>
      <c r="HS29" s="31" t="e">
        <v>#DIV/0!</v>
      </c>
      <c r="HT29" s="31" t="e">
        <v>#DIV/0!</v>
      </c>
      <c r="HU29" s="31" t="e">
        <v>#DIV/0!</v>
      </c>
      <c r="HV29" s="31" t="e">
        <v>#DIV/0!</v>
      </c>
      <c r="HW29" s="31" t="e">
        <v>#DIV/0!</v>
      </c>
      <c r="HX29" s="31" t="e">
        <v>#DIV/0!</v>
      </c>
      <c r="HY29" s="31" t="e">
        <v>#DIV/0!</v>
      </c>
      <c r="HZ29" s="31" t="e">
        <v>#DIV/0!</v>
      </c>
      <c r="IA29" s="31" t="e">
        <v>#DIV/0!</v>
      </c>
      <c r="IB29" s="31" t="e">
        <v>#DIV/0!</v>
      </c>
      <c r="IC29" s="31" t="e">
        <v>#DIV/0!</v>
      </c>
      <c r="ID29" s="31" t="e">
        <v>#DIV/0!</v>
      </c>
      <c r="IE29" s="31" t="e">
        <v>#DIV/0!</v>
      </c>
      <c r="IF29" s="31" t="e">
        <v>#VALUE!</v>
      </c>
      <c r="IG29" s="31" t="e">
        <v>#DIV/0!</v>
      </c>
      <c r="IH29" s="31" t="e">
        <v>#DIV/0!</v>
      </c>
      <c r="II29" s="31" t="e">
        <v>#DIV/0!</v>
      </c>
      <c r="IJ29" s="31" t="e">
        <v>#DIV/0!</v>
      </c>
      <c r="IK29" s="31" t="e">
        <v>#DIV/0!</v>
      </c>
      <c r="IL29" s="31" t="e">
        <v>#DIV/0!</v>
      </c>
      <c r="IM29" s="31" t="e">
        <v>#DIV/0!</v>
      </c>
      <c r="IN29" s="31" t="e">
        <v>#DIV/0!</v>
      </c>
      <c r="IO29" s="31" t="e">
        <v>#DIV/0!</v>
      </c>
      <c r="IP29" s="31" t="e">
        <v>#DIV/0!</v>
      </c>
      <c r="IQ29" s="31" t="e">
        <v>#DIV/0!</v>
      </c>
      <c r="IR29" s="31" t="e">
        <v>#DIV/0!</v>
      </c>
      <c r="IS29" s="31" t="e">
        <v>#DIV/0!</v>
      </c>
      <c r="IT29" s="31" t="e">
        <v>#DIV/0!</v>
      </c>
      <c r="IU29" s="31" t="e">
        <v>#DIV/0!</v>
      </c>
      <c r="IV29" s="31" t="e">
        <v>#DIV/0!</v>
      </c>
      <c r="IW29" s="31" t="e">
        <v>#DIV/0!</v>
      </c>
      <c r="IX29" s="31" t="e">
        <v>#DIV/0!</v>
      </c>
      <c r="IY29" s="31" t="e">
        <v>#DIV/0!</v>
      </c>
      <c r="IZ29" s="31" t="e">
        <v>#DIV/0!</v>
      </c>
      <c r="JA29" s="31" t="e">
        <v>#DIV/0!</v>
      </c>
      <c r="JB29" s="31" t="e">
        <v>#DIV/0!</v>
      </c>
      <c r="JC29" s="31" t="e">
        <v>#DIV/0!</v>
      </c>
      <c r="JD29" s="31" t="e">
        <v>#DIV/0!</v>
      </c>
      <c r="JE29" s="31" t="e">
        <v>#DIV/0!</v>
      </c>
      <c r="JF29" s="31" t="e">
        <v>#DIV/0!</v>
      </c>
      <c r="JG29" s="31" t="e">
        <v>#DIV/0!</v>
      </c>
      <c r="JH29" s="31" t="e">
        <v>#DIV/0!</v>
      </c>
      <c r="JI29" s="31" t="e">
        <v>#DIV/0!</v>
      </c>
      <c r="JJ29" s="31" t="e">
        <v>#DIV/0!</v>
      </c>
      <c r="JK29" s="31" t="e">
        <v>#DIV/0!</v>
      </c>
      <c r="JL29" s="31" t="e">
        <v>#DIV/0!</v>
      </c>
      <c r="JM29" s="31" t="e">
        <v>#DIV/0!</v>
      </c>
      <c r="JN29" s="31" t="e">
        <v>#DIV/0!</v>
      </c>
      <c r="JO29" s="31" t="e">
        <v>#DIV/0!</v>
      </c>
      <c r="JP29" s="31" t="e">
        <v>#DIV/0!</v>
      </c>
      <c r="JQ29" s="31" t="e">
        <v>#DIV/0!</v>
      </c>
      <c r="JR29" s="31" t="e">
        <v>#DIV/0!</v>
      </c>
      <c r="JS29" s="31" t="e">
        <v>#DIV/0!</v>
      </c>
      <c r="JT29" s="31" t="e">
        <v>#DIV/0!</v>
      </c>
      <c r="JU29" s="31" t="e">
        <v>#DIV/0!</v>
      </c>
      <c r="JV29" s="31" t="e">
        <v>#DIV/0!</v>
      </c>
      <c r="JW29" s="31" t="e">
        <v>#DIV/0!</v>
      </c>
      <c r="JX29" s="31" t="e">
        <v>#DIV/0!</v>
      </c>
      <c r="JY29" s="31" t="e">
        <v>#DIV/0!</v>
      </c>
      <c r="JZ29" s="31"/>
      <c r="KA29" s="31"/>
    </row>
    <row r="30" spans="1:287" x14ac:dyDescent="0.25">
      <c r="A30" s="30" t="s">
        <v>600</v>
      </c>
      <c r="B30" s="30" t="s">
        <v>200</v>
      </c>
      <c r="C30" s="31"/>
      <c r="D30" s="51" t="e">
        <v>#VALUE!</v>
      </c>
      <c r="E30" s="31" t="e">
        <v>#DIV/0!</v>
      </c>
      <c r="F30" s="31" t="e">
        <v>#DIV/0!</v>
      </c>
      <c r="G30" s="31" t="e">
        <v>#DIV/0!</v>
      </c>
      <c r="H30" s="31" t="e">
        <v>#DIV/0!</v>
      </c>
      <c r="I30" s="31" t="e">
        <v>#DIV/0!</v>
      </c>
      <c r="J30" s="31" t="e">
        <v>#DIV/0!</v>
      </c>
      <c r="K30" s="31" t="e">
        <v>#DIV/0!</v>
      </c>
      <c r="L30" s="31" t="e">
        <v>#DIV/0!</v>
      </c>
      <c r="M30" s="31" t="e">
        <v>#DIV/0!</v>
      </c>
      <c r="N30" s="31" t="e">
        <v>#DIV/0!</v>
      </c>
      <c r="O30" s="31" t="e">
        <v>#DIV/0!</v>
      </c>
      <c r="P30" s="31" t="e">
        <v>#DIV/0!</v>
      </c>
      <c r="Q30" s="31" t="e">
        <v>#DIV/0!</v>
      </c>
      <c r="R30" s="31" t="e">
        <v>#DIV/0!</v>
      </c>
      <c r="S30" s="31" t="e">
        <v>#DIV/0!</v>
      </c>
      <c r="T30" s="31" t="e">
        <v>#DIV/0!</v>
      </c>
      <c r="U30" s="31" t="e">
        <v>#DIV/0!</v>
      </c>
      <c r="V30" s="31" t="e">
        <v>#DIV/0!</v>
      </c>
      <c r="W30" s="31" t="e">
        <v>#DIV/0!</v>
      </c>
      <c r="X30" s="31" t="e">
        <v>#DIV/0!</v>
      </c>
      <c r="Y30" s="31" t="e">
        <v>#DIV/0!</v>
      </c>
      <c r="Z30" s="31" t="e">
        <v>#DIV/0!</v>
      </c>
      <c r="AA30" s="31" t="e">
        <v>#DIV/0!</v>
      </c>
      <c r="AB30" s="31" t="e">
        <v>#DIV/0!</v>
      </c>
      <c r="AC30" s="31" t="e">
        <v>#DIV/0!</v>
      </c>
      <c r="AD30" s="31" t="e">
        <v>#DIV/0!</v>
      </c>
      <c r="AE30" s="31" t="e">
        <v>#DIV/0!</v>
      </c>
      <c r="AF30" s="31" t="e">
        <v>#DIV/0!</v>
      </c>
      <c r="AG30" s="31" t="e">
        <v>#DIV/0!</v>
      </c>
      <c r="AH30" s="31" t="e">
        <v>#DIV/0!</v>
      </c>
      <c r="AI30" s="31" t="e">
        <v>#DIV/0!</v>
      </c>
      <c r="AJ30" s="31" t="e">
        <v>#DIV/0!</v>
      </c>
      <c r="AK30" s="31" t="e">
        <v>#DIV/0!</v>
      </c>
      <c r="AL30" s="31" t="e">
        <v>#DIV/0!</v>
      </c>
      <c r="AM30" s="31" t="e">
        <v>#DIV/0!</v>
      </c>
      <c r="AN30" s="31" t="e">
        <v>#DIV/0!</v>
      </c>
      <c r="AO30" s="31" t="e">
        <v>#DIV/0!</v>
      </c>
      <c r="AP30" s="31" t="e">
        <v>#DIV/0!</v>
      </c>
      <c r="AQ30" s="31" t="e">
        <v>#DIV/0!</v>
      </c>
      <c r="AR30" s="31" t="e">
        <v>#DIV/0!</v>
      </c>
      <c r="AS30" s="31" t="e">
        <v>#DIV/0!</v>
      </c>
      <c r="AT30" s="31" t="e">
        <v>#DIV/0!</v>
      </c>
      <c r="AU30" s="31" t="e">
        <v>#DIV/0!</v>
      </c>
      <c r="AV30" s="31" t="e">
        <v>#DIV/0!</v>
      </c>
      <c r="AW30" s="31" t="e">
        <v>#DIV/0!</v>
      </c>
      <c r="AX30" s="31" t="e">
        <v>#VALUE!</v>
      </c>
      <c r="AY30" s="31" t="e">
        <v>#DIV/0!</v>
      </c>
      <c r="AZ30" s="31" t="e">
        <v>#DIV/0!</v>
      </c>
      <c r="BA30" s="31" t="e">
        <v>#DIV/0!</v>
      </c>
      <c r="BB30" s="31" t="e">
        <v>#DIV/0!</v>
      </c>
      <c r="BC30" s="31" t="e">
        <v>#DIV/0!</v>
      </c>
      <c r="BD30" s="31" t="e">
        <v>#DIV/0!</v>
      </c>
      <c r="BE30" s="31" t="e">
        <v>#DIV/0!</v>
      </c>
      <c r="BF30" s="31" t="e">
        <v>#DIV/0!</v>
      </c>
      <c r="BG30" s="31" t="e">
        <v>#DIV/0!</v>
      </c>
      <c r="BH30" s="31" t="e">
        <v>#DIV/0!</v>
      </c>
      <c r="BI30" s="31" t="e">
        <v>#DIV/0!</v>
      </c>
      <c r="BJ30" s="31" t="e">
        <v>#DIV/0!</v>
      </c>
      <c r="BK30" s="31" t="e">
        <v>#DIV/0!</v>
      </c>
      <c r="BL30" s="31" t="e">
        <v>#DIV/0!</v>
      </c>
      <c r="BM30" s="31" t="e">
        <v>#DIV/0!</v>
      </c>
      <c r="BN30" s="31" t="e">
        <v>#DIV/0!</v>
      </c>
      <c r="BO30" s="31" t="e">
        <v>#DIV/0!</v>
      </c>
      <c r="BP30" s="31" t="e">
        <v>#DIV/0!</v>
      </c>
      <c r="BQ30" s="31" t="e">
        <v>#DIV/0!</v>
      </c>
      <c r="BR30" s="31" t="e">
        <v>#DIV/0!</v>
      </c>
      <c r="BS30" s="31" t="e">
        <v>#DIV/0!</v>
      </c>
      <c r="BT30" s="31" t="e">
        <v>#DIV/0!</v>
      </c>
      <c r="BU30" s="31" t="e">
        <v>#DIV/0!</v>
      </c>
      <c r="BV30" s="31" t="e">
        <v>#DIV/0!</v>
      </c>
      <c r="BW30" s="31" t="e">
        <v>#DIV/0!</v>
      </c>
      <c r="BX30" s="31" t="e">
        <v>#DIV/0!</v>
      </c>
      <c r="BY30" s="31" t="e">
        <v>#DIV/0!</v>
      </c>
      <c r="BZ30" s="31" t="e">
        <v>#DIV/0!</v>
      </c>
      <c r="CA30" s="31" t="e">
        <v>#DIV/0!</v>
      </c>
      <c r="CB30" s="31" t="e">
        <v>#DIV/0!</v>
      </c>
      <c r="CC30" s="31" t="e">
        <v>#DIV/0!</v>
      </c>
      <c r="CD30" s="31" t="e">
        <v>#DIV/0!</v>
      </c>
      <c r="CE30" s="31" t="e">
        <v>#DIV/0!</v>
      </c>
      <c r="CF30" s="31" t="e">
        <v>#DIV/0!</v>
      </c>
      <c r="CG30" s="31" t="e">
        <v>#DIV/0!</v>
      </c>
      <c r="CH30" s="31" t="e">
        <v>#DIV/0!</v>
      </c>
      <c r="CI30" s="31" t="e">
        <v>#DIV/0!</v>
      </c>
      <c r="CJ30" s="31" t="e">
        <v>#DIV/0!</v>
      </c>
      <c r="CK30" s="31" t="e">
        <v>#DIV/0!</v>
      </c>
      <c r="CL30" s="31" t="e">
        <v>#DIV/0!</v>
      </c>
      <c r="CM30" s="31" t="e">
        <v>#DIV/0!</v>
      </c>
      <c r="CN30" s="31" t="e">
        <v>#DIV/0!</v>
      </c>
      <c r="CO30" s="31" t="e">
        <v>#DIV/0!</v>
      </c>
      <c r="CP30" s="31" t="e">
        <v>#DIV/0!</v>
      </c>
      <c r="CQ30" s="31" t="e">
        <v>#DIV/0!</v>
      </c>
      <c r="CR30" s="31"/>
      <c r="CS30" s="31"/>
      <c r="CT30" s="31"/>
      <c r="CU30" s="51" t="e">
        <v>#VALUE!</v>
      </c>
      <c r="CV30" s="31" t="e">
        <v>#DIV/0!</v>
      </c>
      <c r="CW30" s="31" t="e">
        <v>#DIV/0!</v>
      </c>
      <c r="CX30" s="31" t="e">
        <v>#DIV/0!</v>
      </c>
      <c r="CY30" s="31" t="e">
        <v>#DIV/0!</v>
      </c>
      <c r="CZ30" s="31" t="e">
        <v>#DIV/0!</v>
      </c>
      <c r="DA30" s="31" t="e">
        <v>#DIV/0!</v>
      </c>
      <c r="DB30" s="31" t="e">
        <v>#DIV/0!</v>
      </c>
      <c r="DC30" s="31" t="e">
        <v>#DIV/0!</v>
      </c>
      <c r="DD30" s="31" t="e">
        <v>#DIV/0!</v>
      </c>
      <c r="DE30" s="31" t="e">
        <v>#DIV/0!</v>
      </c>
      <c r="DF30" s="31" t="e">
        <v>#DIV/0!</v>
      </c>
      <c r="DG30" s="31" t="e">
        <v>#DIV/0!</v>
      </c>
      <c r="DH30" s="31" t="e">
        <v>#DIV/0!</v>
      </c>
      <c r="DI30" s="31" t="e">
        <v>#DIV/0!</v>
      </c>
      <c r="DJ30" s="31" t="e">
        <v>#DIV/0!</v>
      </c>
      <c r="DK30" s="31" t="e">
        <v>#DIV/0!</v>
      </c>
      <c r="DL30" s="31" t="e">
        <v>#DIV/0!</v>
      </c>
      <c r="DM30" s="31" t="e">
        <v>#DIV/0!</v>
      </c>
      <c r="DN30" s="31" t="e">
        <v>#DIV/0!</v>
      </c>
      <c r="DO30" s="31" t="e">
        <v>#DIV/0!</v>
      </c>
      <c r="DP30" s="31" t="e">
        <v>#DIV/0!</v>
      </c>
      <c r="DQ30" s="31" t="e">
        <v>#DIV/0!</v>
      </c>
      <c r="DR30" s="31" t="e">
        <v>#DIV/0!</v>
      </c>
      <c r="DS30" s="31" t="e">
        <v>#DIV/0!</v>
      </c>
      <c r="DT30" s="31" t="e">
        <v>#DIV/0!</v>
      </c>
      <c r="DU30" s="31" t="e">
        <v>#DIV/0!</v>
      </c>
      <c r="DV30" s="31" t="e">
        <v>#DIV/0!</v>
      </c>
      <c r="DW30" s="31" t="e">
        <v>#DIV/0!</v>
      </c>
      <c r="DX30" s="31" t="e">
        <v>#DIV/0!</v>
      </c>
      <c r="DY30" s="31" t="e">
        <v>#DIV/0!</v>
      </c>
      <c r="DZ30" s="31" t="e">
        <v>#DIV/0!</v>
      </c>
      <c r="EA30" s="31" t="e">
        <v>#DIV/0!</v>
      </c>
      <c r="EB30" s="31" t="e">
        <v>#DIV/0!</v>
      </c>
      <c r="EC30" s="31" t="e">
        <v>#DIV/0!</v>
      </c>
      <c r="ED30" s="31" t="e">
        <v>#DIV/0!</v>
      </c>
      <c r="EE30" s="31" t="e">
        <v>#DIV/0!</v>
      </c>
      <c r="EF30" s="31" t="e">
        <v>#DIV/0!</v>
      </c>
      <c r="EG30" s="31" t="e">
        <v>#DIV/0!</v>
      </c>
      <c r="EH30" s="31" t="e">
        <v>#DIV/0!</v>
      </c>
      <c r="EI30" s="31" t="e">
        <v>#DIV/0!</v>
      </c>
      <c r="EJ30" s="31" t="e">
        <v>#DIV/0!</v>
      </c>
      <c r="EK30" s="31" t="e">
        <v>#DIV/0!</v>
      </c>
      <c r="EL30" s="31" t="e">
        <v>#DIV/0!</v>
      </c>
      <c r="EM30" s="31" t="e">
        <v>#DIV/0!</v>
      </c>
      <c r="EN30" s="31" t="e">
        <v>#DIV/0!</v>
      </c>
      <c r="EO30" s="31" t="e">
        <v>#VALUE!</v>
      </c>
      <c r="EP30" s="31" t="e">
        <v>#DIV/0!</v>
      </c>
      <c r="EQ30" s="31" t="e">
        <v>#DIV/0!</v>
      </c>
      <c r="ER30" s="31" t="e">
        <v>#DIV/0!</v>
      </c>
      <c r="ES30" s="31" t="e">
        <v>#DIV/0!</v>
      </c>
      <c r="ET30" s="31" t="e">
        <v>#DIV/0!</v>
      </c>
      <c r="EU30" s="31" t="e">
        <v>#DIV/0!</v>
      </c>
      <c r="EV30" s="31" t="e">
        <v>#DIV/0!</v>
      </c>
      <c r="EW30" s="31" t="e">
        <v>#DIV/0!</v>
      </c>
      <c r="EX30" s="31" t="e">
        <v>#DIV/0!</v>
      </c>
      <c r="EY30" s="31" t="e">
        <v>#DIV/0!</v>
      </c>
      <c r="EZ30" s="31" t="e">
        <v>#DIV/0!</v>
      </c>
      <c r="FA30" s="31" t="e">
        <v>#DIV/0!</v>
      </c>
      <c r="FB30" s="31" t="e">
        <v>#DIV/0!</v>
      </c>
      <c r="FC30" s="31" t="e">
        <v>#DIV/0!</v>
      </c>
      <c r="FD30" s="31" t="e">
        <v>#DIV/0!</v>
      </c>
      <c r="FE30" s="31" t="e">
        <v>#DIV/0!</v>
      </c>
      <c r="FF30" s="31" t="e">
        <v>#DIV/0!</v>
      </c>
      <c r="FG30" s="31" t="e">
        <v>#DIV/0!</v>
      </c>
      <c r="FH30" s="31" t="e">
        <v>#DIV/0!</v>
      </c>
      <c r="FI30" s="31" t="e">
        <v>#DIV/0!</v>
      </c>
      <c r="FJ30" s="31" t="e">
        <v>#DIV/0!</v>
      </c>
      <c r="FK30" s="31" t="e">
        <v>#DIV/0!</v>
      </c>
      <c r="FL30" s="31" t="e">
        <v>#DIV/0!</v>
      </c>
      <c r="FM30" s="31" t="e">
        <v>#DIV/0!</v>
      </c>
      <c r="FN30" s="31" t="e">
        <v>#DIV/0!</v>
      </c>
      <c r="FO30" s="31" t="e">
        <v>#DIV/0!</v>
      </c>
      <c r="FP30" s="31" t="e">
        <v>#DIV/0!</v>
      </c>
      <c r="FQ30" s="31" t="e">
        <v>#DIV/0!</v>
      </c>
      <c r="FR30" s="31" t="e">
        <v>#DIV/0!</v>
      </c>
      <c r="FS30" s="31" t="e">
        <v>#DIV/0!</v>
      </c>
      <c r="FT30" s="31" t="e">
        <v>#DIV/0!</v>
      </c>
      <c r="FU30" s="31" t="e">
        <v>#DIV/0!</v>
      </c>
      <c r="FV30" s="31" t="e">
        <v>#DIV/0!</v>
      </c>
      <c r="FW30" s="31" t="e">
        <v>#DIV/0!</v>
      </c>
      <c r="FX30" s="31" t="e">
        <v>#DIV/0!</v>
      </c>
      <c r="FY30" s="31" t="e">
        <v>#DIV/0!</v>
      </c>
      <c r="FZ30" s="31" t="e">
        <v>#DIV/0!</v>
      </c>
      <c r="GA30" s="31" t="e">
        <v>#DIV/0!</v>
      </c>
      <c r="GB30" s="31" t="e">
        <v>#DIV/0!</v>
      </c>
      <c r="GC30" s="31" t="e">
        <v>#DIV/0!</v>
      </c>
      <c r="GD30" s="31" t="e">
        <v>#DIV/0!</v>
      </c>
      <c r="GE30" s="31" t="e">
        <v>#DIV/0!</v>
      </c>
      <c r="GF30" s="31" t="e">
        <v>#DIV/0!</v>
      </c>
      <c r="GG30" s="31" t="e">
        <v>#DIV/0!</v>
      </c>
      <c r="GH30" s="31" t="e">
        <v>#DIV/0!</v>
      </c>
      <c r="GI30" s="31"/>
      <c r="GJ30" s="31"/>
      <c r="GK30" s="31">
        <v>239</v>
      </c>
      <c r="GL30" s="51" t="e">
        <v>#VALUE!</v>
      </c>
      <c r="GM30" s="31" t="e">
        <v>#DIV/0!</v>
      </c>
      <c r="GN30" s="31" t="e">
        <v>#DIV/0!</v>
      </c>
      <c r="GO30" s="31" t="e">
        <v>#DIV/0!</v>
      </c>
      <c r="GP30" s="31" t="e">
        <v>#DIV/0!</v>
      </c>
      <c r="GQ30" s="31" t="e">
        <v>#DIV/0!</v>
      </c>
      <c r="GR30" s="31" t="e">
        <v>#DIV/0!</v>
      </c>
      <c r="GS30" s="31" t="e">
        <v>#DIV/0!</v>
      </c>
      <c r="GT30" s="31" t="e">
        <v>#DIV/0!</v>
      </c>
      <c r="GU30" s="31" t="e">
        <v>#DIV/0!</v>
      </c>
      <c r="GV30" s="31" t="e">
        <v>#DIV/0!</v>
      </c>
      <c r="GW30" s="31" t="e">
        <v>#DIV/0!</v>
      </c>
      <c r="GX30" s="31" t="e">
        <v>#DIV/0!</v>
      </c>
      <c r="GY30" s="31" t="e">
        <v>#DIV/0!</v>
      </c>
      <c r="GZ30" s="31" t="e">
        <v>#DIV/0!</v>
      </c>
      <c r="HA30" s="31" t="e">
        <v>#DIV/0!</v>
      </c>
      <c r="HB30" s="31" t="e">
        <v>#DIV/0!</v>
      </c>
      <c r="HC30" s="31" t="e">
        <v>#DIV/0!</v>
      </c>
      <c r="HD30" s="31" t="e">
        <v>#DIV/0!</v>
      </c>
      <c r="HE30" s="31" t="e">
        <v>#DIV/0!</v>
      </c>
      <c r="HF30" s="31" t="e">
        <v>#DIV/0!</v>
      </c>
      <c r="HG30" s="31" t="e">
        <v>#DIV/0!</v>
      </c>
      <c r="HH30" s="31" t="e">
        <v>#DIV/0!</v>
      </c>
      <c r="HI30" s="31" t="e">
        <v>#DIV/0!</v>
      </c>
      <c r="HJ30" s="31" t="e">
        <v>#DIV/0!</v>
      </c>
      <c r="HK30" s="31" t="e">
        <v>#DIV/0!</v>
      </c>
      <c r="HL30" s="31" t="e">
        <v>#DIV/0!</v>
      </c>
      <c r="HM30" s="31" t="e">
        <v>#DIV/0!</v>
      </c>
      <c r="HN30" s="31" t="e">
        <v>#DIV/0!</v>
      </c>
      <c r="HO30" s="31" t="e">
        <v>#DIV/0!</v>
      </c>
      <c r="HP30" s="31" t="e">
        <v>#DIV/0!</v>
      </c>
      <c r="HQ30" s="31" t="e">
        <v>#DIV/0!</v>
      </c>
      <c r="HR30" s="31" t="e">
        <v>#DIV/0!</v>
      </c>
      <c r="HS30" s="31" t="e">
        <v>#DIV/0!</v>
      </c>
      <c r="HT30" s="31" t="e">
        <v>#DIV/0!</v>
      </c>
      <c r="HU30" s="31" t="e">
        <v>#DIV/0!</v>
      </c>
      <c r="HV30" s="31" t="e">
        <v>#DIV/0!</v>
      </c>
      <c r="HW30" s="31" t="e">
        <v>#DIV/0!</v>
      </c>
      <c r="HX30" s="31" t="e">
        <v>#DIV/0!</v>
      </c>
      <c r="HY30" s="31" t="e">
        <v>#DIV/0!</v>
      </c>
      <c r="HZ30" s="31" t="e">
        <v>#DIV/0!</v>
      </c>
      <c r="IA30" s="31" t="e">
        <v>#DIV/0!</v>
      </c>
      <c r="IB30" s="31" t="e">
        <v>#DIV/0!</v>
      </c>
      <c r="IC30" s="31" t="e">
        <v>#DIV/0!</v>
      </c>
      <c r="ID30" s="31" t="e">
        <v>#DIV/0!</v>
      </c>
      <c r="IE30" s="31" t="e">
        <v>#DIV/0!</v>
      </c>
      <c r="IF30" s="31" t="e">
        <v>#VALUE!</v>
      </c>
      <c r="IG30" s="31" t="e">
        <v>#DIV/0!</v>
      </c>
      <c r="IH30" s="31" t="e">
        <v>#DIV/0!</v>
      </c>
      <c r="II30" s="31" t="e">
        <v>#DIV/0!</v>
      </c>
      <c r="IJ30" s="31" t="e">
        <v>#DIV/0!</v>
      </c>
      <c r="IK30" s="31" t="e">
        <v>#DIV/0!</v>
      </c>
      <c r="IL30" s="31" t="e">
        <v>#DIV/0!</v>
      </c>
      <c r="IM30" s="31" t="e">
        <v>#DIV/0!</v>
      </c>
      <c r="IN30" s="31" t="e">
        <v>#DIV/0!</v>
      </c>
      <c r="IO30" s="31" t="e">
        <v>#DIV/0!</v>
      </c>
      <c r="IP30" s="31" t="e">
        <v>#DIV/0!</v>
      </c>
      <c r="IQ30" s="31" t="e">
        <v>#DIV/0!</v>
      </c>
      <c r="IR30" s="31" t="e">
        <v>#DIV/0!</v>
      </c>
      <c r="IS30" s="31" t="e">
        <v>#DIV/0!</v>
      </c>
      <c r="IT30" s="31" t="e">
        <v>#DIV/0!</v>
      </c>
      <c r="IU30" s="31" t="e">
        <v>#DIV/0!</v>
      </c>
      <c r="IV30" s="31" t="e">
        <v>#DIV/0!</v>
      </c>
      <c r="IW30" s="31" t="e">
        <v>#DIV/0!</v>
      </c>
      <c r="IX30" s="31" t="e">
        <v>#DIV/0!</v>
      </c>
      <c r="IY30" s="31" t="e">
        <v>#DIV/0!</v>
      </c>
      <c r="IZ30" s="31" t="e">
        <v>#DIV/0!</v>
      </c>
      <c r="JA30" s="31" t="e">
        <v>#DIV/0!</v>
      </c>
      <c r="JB30" s="31" t="e">
        <v>#DIV/0!</v>
      </c>
      <c r="JC30" s="31" t="e">
        <v>#DIV/0!</v>
      </c>
      <c r="JD30" s="31" t="e">
        <v>#DIV/0!</v>
      </c>
      <c r="JE30" s="31" t="e">
        <v>#DIV/0!</v>
      </c>
      <c r="JF30" s="31" t="e">
        <v>#DIV/0!</v>
      </c>
      <c r="JG30" s="31" t="e">
        <v>#DIV/0!</v>
      </c>
      <c r="JH30" s="31" t="e">
        <v>#DIV/0!</v>
      </c>
      <c r="JI30" s="31" t="e">
        <v>#DIV/0!</v>
      </c>
      <c r="JJ30" s="31" t="e">
        <v>#DIV/0!</v>
      </c>
      <c r="JK30" s="31" t="e">
        <v>#DIV/0!</v>
      </c>
      <c r="JL30" s="31" t="e">
        <v>#DIV/0!</v>
      </c>
      <c r="JM30" s="31" t="e">
        <v>#DIV/0!</v>
      </c>
      <c r="JN30" s="31" t="e">
        <v>#DIV/0!</v>
      </c>
      <c r="JO30" s="31" t="e">
        <v>#DIV/0!</v>
      </c>
      <c r="JP30" s="31" t="e">
        <v>#DIV/0!</v>
      </c>
      <c r="JQ30" s="31" t="e">
        <v>#DIV/0!</v>
      </c>
      <c r="JR30" s="31" t="e">
        <v>#DIV/0!</v>
      </c>
      <c r="JS30" s="31" t="e">
        <v>#DIV/0!</v>
      </c>
      <c r="JT30" s="31" t="e">
        <v>#DIV/0!</v>
      </c>
      <c r="JU30" s="31" t="e">
        <v>#DIV/0!</v>
      </c>
      <c r="JV30" s="31" t="e">
        <v>#DIV/0!</v>
      </c>
      <c r="JW30" s="31" t="e">
        <v>#DIV/0!</v>
      </c>
      <c r="JX30" s="31" t="e">
        <v>#DIV/0!</v>
      </c>
      <c r="JY30" s="31" t="e">
        <v>#DIV/0!</v>
      </c>
      <c r="JZ30" s="31"/>
      <c r="KA30" s="31"/>
    </row>
    <row r="31" spans="1:287" x14ac:dyDescent="0.25">
      <c r="A31" s="30" t="s">
        <v>602</v>
      </c>
      <c r="B31" s="30" t="s">
        <v>222</v>
      </c>
      <c r="C31" s="31">
        <v>64</v>
      </c>
      <c r="D31" s="51" t="e">
        <v>#VALUE!</v>
      </c>
      <c r="E31" s="31" t="e">
        <v>#DIV/0!</v>
      </c>
      <c r="F31" s="31" t="e">
        <v>#DIV/0!</v>
      </c>
      <c r="G31" s="31" t="e">
        <v>#DIV/0!</v>
      </c>
      <c r="H31" s="31" t="e">
        <v>#DIV/0!</v>
      </c>
      <c r="I31" s="31" t="e">
        <v>#DIV/0!</v>
      </c>
      <c r="J31" s="31" t="e">
        <v>#DIV/0!</v>
      </c>
      <c r="K31" s="31" t="e">
        <v>#DIV/0!</v>
      </c>
      <c r="L31" s="31" t="e">
        <v>#DIV/0!</v>
      </c>
      <c r="M31" s="31" t="e">
        <v>#DIV/0!</v>
      </c>
      <c r="N31" s="31" t="e">
        <v>#DIV/0!</v>
      </c>
      <c r="O31" s="31" t="e">
        <v>#DIV/0!</v>
      </c>
      <c r="P31" s="31" t="e">
        <v>#DIV/0!</v>
      </c>
      <c r="Q31" s="31" t="e">
        <v>#DIV/0!</v>
      </c>
      <c r="R31" s="31" t="e">
        <v>#DIV/0!</v>
      </c>
      <c r="S31" s="31" t="e">
        <v>#DIV/0!</v>
      </c>
      <c r="T31" s="31" t="e">
        <v>#DIV/0!</v>
      </c>
      <c r="U31" s="31" t="e">
        <v>#DIV/0!</v>
      </c>
      <c r="V31" s="31" t="e">
        <v>#DIV/0!</v>
      </c>
      <c r="W31" s="31" t="e">
        <v>#DIV/0!</v>
      </c>
      <c r="X31" s="31" t="e">
        <v>#DIV/0!</v>
      </c>
      <c r="Y31" s="31" t="e">
        <v>#DIV/0!</v>
      </c>
      <c r="Z31" s="31" t="e">
        <v>#DIV/0!</v>
      </c>
      <c r="AA31" s="31" t="e">
        <v>#DIV/0!</v>
      </c>
      <c r="AB31" s="31" t="e">
        <v>#DIV/0!</v>
      </c>
      <c r="AC31" s="31" t="e">
        <v>#DIV/0!</v>
      </c>
      <c r="AD31" s="31" t="e">
        <v>#DIV/0!</v>
      </c>
      <c r="AE31" s="31" t="e">
        <v>#DIV/0!</v>
      </c>
      <c r="AF31" s="31" t="e">
        <v>#DIV/0!</v>
      </c>
      <c r="AG31" s="31" t="e">
        <v>#DIV/0!</v>
      </c>
      <c r="AH31" s="31" t="e">
        <v>#DIV/0!</v>
      </c>
      <c r="AI31" s="31" t="e">
        <v>#DIV/0!</v>
      </c>
      <c r="AJ31" s="31" t="e">
        <v>#DIV/0!</v>
      </c>
      <c r="AK31" s="31" t="e">
        <v>#DIV/0!</v>
      </c>
      <c r="AL31" s="31" t="e">
        <v>#DIV/0!</v>
      </c>
      <c r="AM31" s="31" t="e">
        <v>#DIV/0!</v>
      </c>
      <c r="AN31" s="31" t="e">
        <v>#DIV/0!</v>
      </c>
      <c r="AO31" s="31" t="e">
        <v>#DIV/0!</v>
      </c>
      <c r="AP31" s="31" t="e">
        <v>#DIV/0!</v>
      </c>
      <c r="AQ31" s="31" t="e">
        <v>#DIV/0!</v>
      </c>
      <c r="AR31" s="31" t="e">
        <v>#DIV/0!</v>
      </c>
      <c r="AS31" s="31" t="e">
        <v>#DIV/0!</v>
      </c>
      <c r="AT31" s="31" t="e">
        <v>#DIV/0!</v>
      </c>
      <c r="AU31" s="31" t="e">
        <v>#DIV/0!</v>
      </c>
      <c r="AV31" s="31" t="e">
        <v>#DIV/0!</v>
      </c>
      <c r="AW31" s="31" t="e">
        <v>#DIV/0!</v>
      </c>
      <c r="AX31" s="31" t="e">
        <v>#VALUE!</v>
      </c>
      <c r="AY31" s="31" t="e">
        <v>#DIV/0!</v>
      </c>
      <c r="AZ31" s="31" t="e">
        <v>#DIV/0!</v>
      </c>
      <c r="BA31" s="31" t="e">
        <v>#DIV/0!</v>
      </c>
      <c r="BB31" s="31" t="e">
        <v>#DIV/0!</v>
      </c>
      <c r="BC31" s="31" t="e">
        <v>#DIV/0!</v>
      </c>
      <c r="BD31" s="31" t="e">
        <v>#DIV/0!</v>
      </c>
      <c r="BE31" s="31" t="e">
        <v>#DIV/0!</v>
      </c>
      <c r="BF31" s="31" t="e">
        <v>#DIV/0!</v>
      </c>
      <c r="BG31" s="31" t="e">
        <v>#DIV/0!</v>
      </c>
      <c r="BH31" s="31" t="e">
        <v>#DIV/0!</v>
      </c>
      <c r="BI31" s="31" t="e">
        <v>#DIV/0!</v>
      </c>
      <c r="BJ31" s="31" t="e">
        <v>#DIV/0!</v>
      </c>
      <c r="BK31" s="31" t="e">
        <v>#DIV/0!</v>
      </c>
      <c r="BL31" s="31" t="e">
        <v>#DIV/0!</v>
      </c>
      <c r="BM31" s="31" t="e">
        <v>#DIV/0!</v>
      </c>
      <c r="BN31" s="31" t="e">
        <v>#DIV/0!</v>
      </c>
      <c r="BO31" s="31" t="e">
        <v>#DIV/0!</v>
      </c>
      <c r="BP31" s="31" t="e">
        <v>#DIV/0!</v>
      </c>
      <c r="BQ31" s="31" t="e">
        <v>#DIV/0!</v>
      </c>
      <c r="BR31" s="31" t="e">
        <v>#DIV/0!</v>
      </c>
      <c r="BS31" s="31" t="e">
        <v>#DIV/0!</v>
      </c>
      <c r="BT31" s="31" t="e">
        <v>#DIV/0!</v>
      </c>
      <c r="BU31" s="31" t="e">
        <v>#DIV/0!</v>
      </c>
      <c r="BV31" s="31" t="e">
        <v>#DIV/0!</v>
      </c>
      <c r="BW31" s="31" t="e">
        <v>#DIV/0!</v>
      </c>
      <c r="BX31" s="31" t="e">
        <v>#DIV/0!</v>
      </c>
      <c r="BY31" s="31" t="e">
        <v>#DIV/0!</v>
      </c>
      <c r="BZ31" s="31" t="e">
        <v>#DIV/0!</v>
      </c>
      <c r="CA31" s="31" t="e">
        <v>#DIV/0!</v>
      </c>
      <c r="CB31" s="31" t="e">
        <v>#DIV/0!</v>
      </c>
      <c r="CC31" s="31" t="e">
        <v>#DIV/0!</v>
      </c>
      <c r="CD31" s="31" t="e">
        <v>#DIV/0!</v>
      </c>
      <c r="CE31" s="31" t="e">
        <v>#DIV/0!</v>
      </c>
      <c r="CF31" s="31" t="e">
        <v>#DIV/0!</v>
      </c>
      <c r="CG31" s="31" t="e">
        <v>#DIV/0!</v>
      </c>
      <c r="CH31" s="31" t="e">
        <v>#DIV/0!</v>
      </c>
      <c r="CI31" s="31" t="e">
        <v>#DIV/0!</v>
      </c>
      <c r="CJ31" s="31" t="e">
        <v>#DIV/0!</v>
      </c>
      <c r="CK31" s="31" t="e">
        <v>#DIV/0!</v>
      </c>
      <c r="CL31" s="31" t="e">
        <v>#DIV/0!</v>
      </c>
      <c r="CM31" s="31" t="e">
        <v>#DIV/0!</v>
      </c>
      <c r="CN31" s="31" t="e">
        <v>#DIV/0!</v>
      </c>
      <c r="CO31" s="31" t="e">
        <v>#DIV/0!</v>
      </c>
      <c r="CP31" s="31" t="e">
        <v>#DIV/0!</v>
      </c>
      <c r="CQ31" s="31" t="e">
        <v>#DIV/0!</v>
      </c>
      <c r="CR31" s="31"/>
      <c r="CS31" s="31"/>
      <c r="CT31" s="31">
        <v>64</v>
      </c>
      <c r="CU31" s="51" t="e">
        <v>#VALUE!</v>
      </c>
      <c r="CV31" s="31" t="e">
        <v>#DIV/0!</v>
      </c>
      <c r="CW31" s="31" t="e">
        <v>#DIV/0!</v>
      </c>
      <c r="CX31" s="31" t="e">
        <v>#DIV/0!</v>
      </c>
      <c r="CY31" s="31" t="e">
        <v>#DIV/0!</v>
      </c>
      <c r="CZ31" s="31" t="e">
        <v>#DIV/0!</v>
      </c>
      <c r="DA31" s="31" t="e">
        <v>#DIV/0!</v>
      </c>
      <c r="DB31" s="31" t="e">
        <v>#DIV/0!</v>
      </c>
      <c r="DC31" s="31" t="e">
        <v>#DIV/0!</v>
      </c>
      <c r="DD31" s="31" t="e">
        <v>#DIV/0!</v>
      </c>
      <c r="DE31" s="31" t="e">
        <v>#DIV/0!</v>
      </c>
      <c r="DF31" s="31" t="e">
        <v>#DIV/0!</v>
      </c>
      <c r="DG31" s="31" t="e">
        <v>#DIV/0!</v>
      </c>
      <c r="DH31" s="31" t="e">
        <v>#DIV/0!</v>
      </c>
      <c r="DI31" s="31" t="e">
        <v>#DIV/0!</v>
      </c>
      <c r="DJ31" s="31" t="e">
        <v>#DIV/0!</v>
      </c>
      <c r="DK31" s="31" t="e">
        <v>#DIV/0!</v>
      </c>
      <c r="DL31" s="31" t="e">
        <v>#DIV/0!</v>
      </c>
      <c r="DM31" s="31" t="e">
        <v>#DIV/0!</v>
      </c>
      <c r="DN31" s="31" t="e">
        <v>#DIV/0!</v>
      </c>
      <c r="DO31" s="31" t="e">
        <v>#DIV/0!</v>
      </c>
      <c r="DP31" s="31" t="e">
        <v>#DIV/0!</v>
      </c>
      <c r="DQ31" s="31" t="e">
        <v>#DIV/0!</v>
      </c>
      <c r="DR31" s="31" t="e">
        <v>#DIV/0!</v>
      </c>
      <c r="DS31" s="31" t="e">
        <v>#DIV/0!</v>
      </c>
      <c r="DT31" s="31" t="e">
        <v>#DIV/0!</v>
      </c>
      <c r="DU31" s="31" t="e">
        <v>#DIV/0!</v>
      </c>
      <c r="DV31" s="31" t="e">
        <v>#DIV/0!</v>
      </c>
      <c r="DW31" s="31" t="e">
        <v>#DIV/0!</v>
      </c>
      <c r="DX31" s="31" t="e">
        <v>#DIV/0!</v>
      </c>
      <c r="DY31" s="31" t="e">
        <v>#DIV/0!</v>
      </c>
      <c r="DZ31" s="31" t="e">
        <v>#DIV/0!</v>
      </c>
      <c r="EA31" s="31" t="e">
        <v>#DIV/0!</v>
      </c>
      <c r="EB31" s="31" t="e">
        <v>#DIV/0!</v>
      </c>
      <c r="EC31" s="31" t="e">
        <v>#DIV/0!</v>
      </c>
      <c r="ED31" s="31" t="e">
        <v>#DIV/0!</v>
      </c>
      <c r="EE31" s="31" t="e">
        <v>#DIV/0!</v>
      </c>
      <c r="EF31" s="31" t="e">
        <v>#DIV/0!</v>
      </c>
      <c r="EG31" s="31" t="e">
        <v>#DIV/0!</v>
      </c>
      <c r="EH31" s="31" t="e">
        <v>#DIV/0!</v>
      </c>
      <c r="EI31" s="31" t="e">
        <v>#DIV/0!</v>
      </c>
      <c r="EJ31" s="31" t="e">
        <v>#DIV/0!</v>
      </c>
      <c r="EK31" s="31" t="e">
        <v>#DIV/0!</v>
      </c>
      <c r="EL31" s="31" t="e">
        <v>#DIV/0!</v>
      </c>
      <c r="EM31" s="31" t="e">
        <v>#DIV/0!</v>
      </c>
      <c r="EN31" s="31" t="e">
        <v>#DIV/0!</v>
      </c>
      <c r="EO31" s="31" t="e">
        <v>#VALUE!</v>
      </c>
      <c r="EP31" s="31" t="e">
        <v>#DIV/0!</v>
      </c>
      <c r="EQ31" s="31" t="e">
        <v>#DIV/0!</v>
      </c>
      <c r="ER31" s="31" t="e">
        <v>#DIV/0!</v>
      </c>
      <c r="ES31" s="31" t="e">
        <v>#DIV/0!</v>
      </c>
      <c r="ET31" s="31" t="e">
        <v>#DIV/0!</v>
      </c>
      <c r="EU31" s="31" t="e">
        <v>#DIV/0!</v>
      </c>
      <c r="EV31" s="31" t="e">
        <v>#DIV/0!</v>
      </c>
      <c r="EW31" s="31" t="e">
        <v>#DIV/0!</v>
      </c>
      <c r="EX31" s="31" t="e">
        <v>#DIV/0!</v>
      </c>
      <c r="EY31" s="31" t="e">
        <v>#DIV/0!</v>
      </c>
      <c r="EZ31" s="31" t="e">
        <v>#DIV/0!</v>
      </c>
      <c r="FA31" s="31" t="e">
        <v>#DIV/0!</v>
      </c>
      <c r="FB31" s="31" t="e">
        <v>#DIV/0!</v>
      </c>
      <c r="FC31" s="31" t="e">
        <v>#DIV/0!</v>
      </c>
      <c r="FD31" s="31" t="e">
        <v>#DIV/0!</v>
      </c>
      <c r="FE31" s="31" t="e">
        <v>#DIV/0!</v>
      </c>
      <c r="FF31" s="31" t="e">
        <v>#DIV/0!</v>
      </c>
      <c r="FG31" s="31" t="e">
        <v>#DIV/0!</v>
      </c>
      <c r="FH31" s="31" t="e">
        <v>#DIV/0!</v>
      </c>
      <c r="FI31" s="31" t="e">
        <v>#DIV/0!</v>
      </c>
      <c r="FJ31" s="31" t="e">
        <v>#DIV/0!</v>
      </c>
      <c r="FK31" s="31" t="e">
        <v>#DIV/0!</v>
      </c>
      <c r="FL31" s="31" t="e">
        <v>#DIV/0!</v>
      </c>
      <c r="FM31" s="31" t="e">
        <v>#DIV/0!</v>
      </c>
      <c r="FN31" s="31" t="e">
        <v>#DIV/0!</v>
      </c>
      <c r="FO31" s="31" t="e">
        <v>#DIV/0!</v>
      </c>
      <c r="FP31" s="31" t="e">
        <v>#DIV/0!</v>
      </c>
      <c r="FQ31" s="31" t="e">
        <v>#DIV/0!</v>
      </c>
      <c r="FR31" s="31" t="e">
        <v>#DIV/0!</v>
      </c>
      <c r="FS31" s="31" t="e">
        <v>#DIV/0!</v>
      </c>
      <c r="FT31" s="31" t="e">
        <v>#DIV/0!</v>
      </c>
      <c r="FU31" s="31" t="e">
        <v>#DIV/0!</v>
      </c>
      <c r="FV31" s="31" t="e">
        <v>#DIV/0!</v>
      </c>
      <c r="FW31" s="31" t="e">
        <v>#DIV/0!</v>
      </c>
      <c r="FX31" s="31" t="e">
        <v>#DIV/0!</v>
      </c>
      <c r="FY31" s="31" t="e">
        <v>#DIV/0!</v>
      </c>
      <c r="FZ31" s="31" t="e">
        <v>#DIV/0!</v>
      </c>
      <c r="GA31" s="31" t="e">
        <v>#DIV/0!</v>
      </c>
      <c r="GB31" s="31" t="e">
        <v>#DIV/0!</v>
      </c>
      <c r="GC31" s="31" t="e">
        <v>#DIV/0!</v>
      </c>
      <c r="GD31" s="31" t="e">
        <v>#DIV/0!</v>
      </c>
      <c r="GE31" s="31" t="e">
        <v>#DIV/0!</v>
      </c>
      <c r="GF31" s="31" t="e">
        <v>#DIV/0!</v>
      </c>
      <c r="GG31" s="31" t="e">
        <v>#DIV/0!</v>
      </c>
      <c r="GH31" s="31" t="e">
        <v>#DIV/0!</v>
      </c>
      <c r="GI31" s="31"/>
      <c r="GJ31" s="31"/>
      <c r="GK31" s="31">
        <v>64</v>
      </c>
      <c r="GL31" s="51">
        <v>0</v>
      </c>
      <c r="GM31" s="31">
        <v>0</v>
      </c>
      <c r="GN31" s="31">
        <v>0</v>
      </c>
      <c r="GO31" s="31">
        <v>0</v>
      </c>
      <c r="GP31" s="31">
        <v>0.25</v>
      </c>
      <c r="GQ31" s="31">
        <v>0</v>
      </c>
      <c r="GR31" s="31">
        <v>0.75</v>
      </c>
      <c r="GS31" s="31">
        <v>1</v>
      </c>
      <c r="GT31" s="31">
        <v>0</v>
      </c>
      <c r="GU31" s="31">
        <v>0</v>
      </c>
      <c r="GV31" s="31">
        <v>0</v>
      </c>
      <c r="GW31" s="31">
        <v>0</v>
      </c>
      <c r="GX31" s="31">
        <v>0</v>
      </c>
      <c r="GY31" s="31">
        <v>0</v>
      </c>
      <c r="GZ31" s="31">
        <v>0</v>
      </c>
      <c r="HA31" s="31">
        <v>0</v>
      </c>
      <c r="HB31" s="31">
        <v>0</v>
      </c>
      <c r="HC31" s="31">
        <v>0</v>
      </c>
      <c r="HD31" s="31">
        <v>0</v>
      </c>
      <c r="HE31" s="31">
        <v>0</v>
      </c>
      <c r="HF31" s="31">
        <v>0</v>
      </c>
      <c r="HG31" s="31">
        <v>1</v>
      </c>
      <c r="HH31" s="31">
        <v>0</v>
      </c>
      <c r="HI31" s="31">
        <v>0</v>
      </c>
      <c r="HJ31" s="31">
        <v>0</v>
      </c>
      <c r="HK31" s="31">
        <v>1</v>
      </c>
      <c r="HL31" s="31">
        <v>0.75</v>
      </c>
      <c r="HM31" s="31">
        <v>0</v>
      </c>
      <c r="HN31" s="31">
        <v>0</v>
      </c>
      <c r="HO31" s="31">
        <v>1</v>
      </c>
      <c r="HP31" s="31">
        <v>0</v>
      </c>
      <c r="HQ31" s="31">
        <v>0</v>
      </c>
      <c r="HR31" s="31">
        <v>0</v>
      </c>
      <c r="HS31" s="31">
        <v>0</v>
      </c>
      <c r="HT31" s="31">
        <v>0</v>
      </c>
      <c r="HU31" s="31">
        <v>0</v>
      </c>
      <c r="HV31" s="31">
        <v>0</v>
      </c>
      <c r="HW31" s="31">
        <v>0</v>
      </c>
      <c r="HX31" s="31">
        <v>1</v>
      </c>
      <c r="HY31" s="31">
        <v>0</v>
      </c>
      <c r="HZ31" s="31">
        <v>0</v>
      </c>
      <c r="IA31" s="31">
        <v>1</v>
      </c>
      <c r="IB31" s="31">
        <v>0</v>
      </c>
      <c r="IC31" s="31">
        <v>0</v>
      </c>
      <c r="ID31" s="31">
        <v>0</v>
      </c>
      <c r="IE31" s="31">
        <v>1</v>
      </c>
      <c r="IF31" s="31">
        <v>0</v>
      </c>
      <c r="IG31" s="31">
        <v>0</v>
      </c>
      <c r="IH31" s="31">
        <v>0</v>
      </c>
      <c r="II31" s="31">
        <v>0</v>
      </c>
      <c r="IJ31" s="31">
        <v>16</v>
      </c>
      <c r="IK31" s="31">
        <v>0</v>
      </c>
      <c r="IL31" s="31">
        <v>48</v>
      </c>
      <c r="IM31" s="31">
        <v>64</v>
      </c>
      <c r="IN31" s="31">
        <v>0</v>
      </c>
      <c r="IO31" s="31">
        <v>0</v>
      </c>
      <c r="IP31" s="31">
        <v>0</v>
      </c>
      <c r="IQ31" s="31">
        <v>0</v>
      </c>
      <c r="IR31" s="31">
        <v>0</v>
      </c>
      <c r="IS31" s="31">
        <v>0</v>
      </c>
      <c r="IT31" s="31">
        <v>0</v>
      </c>
      <c r="IU31" s="31">
        <v>0</v>
      </c>
      <c r="IV31" s="31">
        <v>0</v>
      </c>
      <c r="IW31" s="31">
        <v>0</v>
      </c>
      <c r="IX31" s="31">
        <v>0</v>
      </c>
      <c r="IY31" s="31">
        <v>0</v>
      </c>
      <c r="IZ31" s="31">
        <v>0</v>
      </c>
      <c r="JA31" s="31">
        <v>64</v>
      </c>
      <c r="JB31" s="31">
        <v>0</v>
      </c>
      <c r="JC31" s="31">
        <v>0</v>
      </c>
      <c r="JD31" s="31">
        <v>0</v>
      </c>
      <c r="JE31" s="31">
        <v>64</v>
      </c>
      <c r="JF31" s="31">
        <v>48</v>
      </c>
      <c r="JG31" s="31">
        <v>0</v>
      </c>
      <c r="JH31" s="31">
        <v>0</v>
      </c>
      <c r="JI31" s="31">
        <v>64</v>
      </c>
      <c r="JJ31" s="31">
        <v>0</v>
      </c>
      <c r="JK31" s="31">
        <v>0</v>
      </c>
      <c r="JL31" s="31">
        <v>0</v>
      </c>
      <c r="JM31" s="31">
        <v>0</v>
      </c>
      <c r="JN31" s="31">
        <v>0</v>
      </c>
      <c r="JO31" s="31">
        <v>0</v>
      </c>
      <c r="JP31" s="31">
        <v>0</v>
      </c>
      <c r="JQ31" s="31">
        <v>0</v>
      </c>
      <c r="JR31" s="31">
        <v>64</v>
      </c>
      <c r="JS31" s="31">
        <v>0</v>
      </c>
      <c r="JT31" s="31">
        <v>0</v>
      </c>
      <c r="JU31" s="31">
        <v>64</v>
      </c>
      <c r="JV31" s="31">
        <v>0</v>
      </c>
      <c r="JW31" s="31">
        <v>0</v>
      </c>
      <c r="JX31" s="31">
        <v>0</v>
      </c>
      <c r="JY31" s="31">
        <v>64</v>
      </c>
      <c r="JZ31" s="31">
        <v>4</v>
      </c>
      <c r="KA31" s="31">
        <v>1</v>
      </c>
    </row>
    <row r="32" spans="1:287" x14ac:dyDescent="0.25">
      <c r="A32" s="30" t="s">
        <v>603</v>
      </c>
      <c r="B32" s="30" t="s">
        <v>200</v>
      </c>
      <c r="C32" s="31">
        <v>45</v>
      </c>
      <c r="D32" s="51" t="e">
        <v>#VALUE!</v>
      </c>
      <c r="E32" s="31" t="e">
        <v>#DIV/0!</v>
      </c>
      <c r="F32" s="31" t="e">
        <v>#DIV/0!</v>
      </c>
      <c r="G32" s="31" t="e">
        <v>#DIV/0!</v>
      </c>
      <c r="H32" s="31" t="e">
        <v>#DIV/0!</v>
      </c>
      <c r="I32" s="31" t="e">
        <v>#DIV/0!</v>
      </c>
      <c r="J32" s="31" t="e">
        <v>#DIV/0!</v>
      </c>
      <c r="K32" s="31" t="e">
        <v>#DIV/0!</v>
      </c>
      <c r="L32" s="31" t="e">
        <v>#DIV/0!</v>
      </c>
      <c r="M32" s="31" t="e">
        <v>#DIV/0!</v>
      </c>
      <c r="N32" s="31" t="e">
        <v>#DIV/0!</v>
      </c>
      <c r="O32" s="31" t="e">
        <v>#DIV/0!</v>
      </c>
      <c r="P32" s="31" t="e">
        <v>#DIV/0!</v>
      </c>
      <c r="Q32" s="31" t="e">
        <v>#DIV/0!</v>
      </c>
      <c r="R32" s="31" t="e">
        <v>#DIV/0!</v>
      </c>
      <c r="S32" s="31" t="e">
        <v>#DIV/0!</v>
      </c>
      <c r="T32" s="31" t="e">
        <v>#DIV/0!</v>
      </c>
      <c r="U32" s="31" t="e">
        <v>#DIV/0!</v>
      </c>
      <c r="V32" s="31" t="e">
        <v>#DIV/0!</v>
      </c>
      <c r="W32" s="31" t="e">
        <v>#DIV/0!</v>
      </c>
      <c r="X32" s="31" t="e">
        <v>#DIV/0!</v>
      </c>
      <c r="Y32" s="31" t="e">
        <v>#DIV/0!</v>
      </c>
      <c r="Z32" s="31" t="e">
        <v>#DIV/0!</v>
      </c>
      <c r="AA32" s="31" t="e">
        <v>#DIV/0!</v>
      </c>
      <c r="AB32" s="31" t="e">
        <v>#DIV/0!</v>
      </c>
      <c r="AC32" s="31" t="e">
        <v>#DIV/0!</v>
      </c>
      <c r="AD32" s="31" t="e">
        <v>#DIV/0!</v>
      </c>
      <c r="AE32" s="31" t="e">
        <v>#DIV/0!</v>
      </c>
      <c r="AF32" s="31" t="e">
        <v>#DIV/0!</v>
      </c>
      <c r="AG32" s="31" t="e">
        <v>#DIV/0!</v>
      </c>
      <c r="AH32" s="31" t="e">
        <v>#DIV/0!</v>
      </c>
      <c r="AI32" s="31" t="e">
        <v>#DIV/0!</v>
      </c>
      <c r="AJ32" s="31" t="e">
        <v>#DIV/0!</v>
      </c>
      <c r="AK32" s="31" t="e">
        <v>#DIV/0!</v>
      </c>
      <c r="AL32" s="31" t="e">
        <v>#DIV/0!</v>
      </c>
      <c r="AM32" s="31" t="e">
        <v>#DIV/0!</v>
      </c>
      <c r="AN32" s="31" t="e">
        <v>#DIV/0!</v>
      </c>
      <c r="AO32" s="31" t="e">
        <v>#DIV/0!</v>
      </c>
      <c r="AP32" s="31" t="e">
        <v>#DIV/0!</v>
      </c>
      <c r="AQ32" s="31" t="e">
        <v>#DIV/0!</v>
      </c>
      <c r="AR32" s="31" t="e">
        <v>#DIV/0!</v>
      </c>
      <c r="AS32" s="31" t="e">
        <v>#DIV/0!</v>
      </c>
      <c r="AT32" s="31" t="e">
        <v>#DIV/0!</v>
      </c>
      <c r="AU32" s="31" t="e">
        <v>#DIV/0!</v>
      </c>
      <c r="AV32" s="31" t="e">
        <v>#DIV/0!</v>
      </c>
      <c r="AW32" s="31" t="e">
        <v>#DIV/0!</v>
      </c>
      <c r="AX32" s="31" t="e">
        <v>#VALUE!</v>
      </c>
      <c r="AY32" s="31" t="e">
        <v>#DIV/0!</v>
      </c>
      <c r="AZ32" s="31" t="e">
        <v>#DIV/0!</v>
      </c>
      <c r="BA32" s="31" t="e">
        <v>#DIV/0!</v>
      </c>
      <c r="BB32" s="31" t="e">
        <v>#DIV/0!</v>
      </c>
      <c r="BC32" s="31" t="e">
        <v>#DIV/0!</v>
      </c>
      <c r="BD32" s="31" t="e">
        <v>#DIV/0!</v>
      </c>
      <c r="BE32" s="31" t="e">
        <v>#DIV/0!</v>
      </c>
      <c r="BF32" s="31" t="e">
        <v>#DIV/0!</v>
      </c>
      <c r="BG32" s="31" t="e">
        <v>#DIV/0!</v>
      </c>
      <c r="BH32" s="31" t="e">
        <v>#DIV/0!</v>
      </c>
      <c r="BI32" s="31" t="e">
        <v>#DIV/0!</v>
      </c>
      <c r="BJ32" s="31" t="e">
        <v>#DIV/0!</v>
      </c>
      <c r="BK32" s="31" t="e">
        <v>#DIV/0!</v>
      </c>
      <c r="BL32" s="31" t="e">
        <v>#DIV/0!</v>
      </c>
      <c r="BM32" s="31" t="e">
        <v>#DIV/0!</v>
      </c>
      <c r="BN32" s="31" t="e">
        <v>#DIV/0!</v>
      </c>
      <c r="BO32" s="31" t="e">
        <v>#DIV/0!</v>
      </c>
      <c r="BP32" s="31" t="e">
        <v>#DIV/0!</v>
      </c>
      <c r="BQ32" s="31" t="e">
        <v>#DIV/0!</v>
      </c>
      <c r="BR32" s="31" t="e">
        <v>#DIV/0!</v>
      </c>
      <c r="BS32" s="31" t="e">
        <v>#DIV/0!</v>
      </c>
      <c r="BT32" s="31" t="e">
        <v>#DIV/0!</v>
      </c>
      <c r="BU32" s="31" t="e">
        <v>#DIV/0!</v>
      </c>
      <c r="BV32" s="31" t="e">
        <v>#DIV/0!</v>
      </c>
      <c r="BW32" s="31" t="e">
        <v>#DIV/0!</v>
      </c>
      <c r="BX32" s="31" t="e">
        <v>#DIV/0!</v>
      </c>
      <c r="BY32" s="31" t="e">
        <v>#DIV/0!</v>
      </c>
      <c r="BZ32" s="31" t="e">
        <v>#DIV/0!</v>
      </c>
      <c r="CA32" s="31" t="e">
        <v>#DIV/0!</v>
      </c>
      <c r="CB32" s="31" t="e">
        <v>#DIV/0!</v>
      </c>
      <c r="CC32" s="31" t="e">
        <v>#DIV/0!</v>
      </c>
      <c r="CD32" s="31" t="e">
        <v>#DIV/0!</v>
      </c>
      <c r="CE32" s="31" t="e">
        <v>#DIV/0!</v>
      </c>
      <c r="CF32" s="31" t="e">
        <v>#DIV/0!</v>
      </c>
      <c r="CG32" s="31" t="e">
        <v>#DIV/0!</v>
      </c>
      <c r="CH32" s="31" t="e">
        <v>#DIV/0!</v>
      </c>
      <c r="CI32" s="31" t="e">
        <v>#DIV/0!</v>
      </c>
      <c r="CJ32" s="31" t="e">
        <v>#DIV/0!</v>
      </c>
      <c r="CK32" s="31" t="e">
        <v>#DIV/0!</v>
      </c>
      <c r="CL32" s="31" t="e">
        <v>#DIV/0!</v>
      </c>
      <c r="CM32" s="31" t="e">
        <v>#DIV/0!</v>
      </c>
      <c r="CN32" s="31" t="e">
        <v>#DIV/0!</v>
      </c>
      <c r="CO32" s="31" t="e">
        <v>#DIV/0!</v>
      </c>
      <c r="CP32" s="31" t="e">
        <v>#DIV/0!</v>
      </c>
      <c r="CQ32" s="31" t="e">
        <v>#DIV/0!</v>
      </c>
      <c r="CR32" s="31"/>
      <c r="CS32" s="31"/>
      <c r="CT32" s="31">
        <v>45</v>
      </c>
      <c r="CU32" s="51" t="e">
        <v>#VALUE!</v>
      </c>
      <c r="CV32" s="31" t="e">
        <v>#DIV/0!</v>
      </c>
      <c r="CW32" s="31" t="e">
        <v>#DIV/0!</v>
      </c>
      <c r="CX32" s="31" t="e">
        <v>#DIV/0!</v>
      </c>
      <c r="CY32" s="31" t="e">
        <v>#DIV/0!</v>
      </c>
      <c r="CZ32" s="31" t="e">
        <v>#DIV/0!</v>
      </c>
      <c r="DA32" s="31" t="e">
        <v>#DIV/0!</v>
      </c>
      <c r="DB32" s="31" t="e">
        <v>#DIV/0!</v>
      </c>
      <c r="DC32" s="31" t="e">
        <v>#DIV/0!</v>
      </c>
      <c r="DD32" s="31" t="e">
        <v>#DIV/0!</v>
      </c>
      <c r="DE32" s="31" t="e">
        <v>#DIV/0!</v>
      </c>
      <c r="DF32" s="31" t="e">
        <v>#DIV/0!</v>
      </c>
      <c r="DG32" s="31" t="e">
        <v>#DIV/0!</v>
      </c>
      <c r="DH32" s="31" t="e">
        <v>#DIV/0!</v>
      </c>
      <c r="DI32" s="31" t="e">
        <v>#DIV/0!</v>
      </c>
      <c r="DJ32" s="31" t="e">
        <v>#DIV/0!</v>
      </c>
      <c r="DK32" s="31" t="e">
        <v>#DIV/0!</v>
      </c>
      <c r="DL32" s="31" t="e">
        <v>#DIV/0!</v>
      </c>
      <c r="DM32" s="31" t="e">
        <v>#DIV/0!</v>
      </c>
      <c r="DN32" s="31" t="e">
        <v>#DIV/0!</v>
      </c>
      <c r="DO32" s="31" t="e">
        <v>#DIV/0!</v>
      </c>
      <c r="DP32" s="31" t="e">
        <v>#DIV/0!</v>
      </c>
      <c r="DQ32" s="31" t="e">
        <v>#DIV/0!</v>
      </c>
      <c r="DR32" s="31" t="e">
        <v>#DIV/0!</v>
      </c>
      <c r="DS32" s="31" t="e">
        <v>#DIV/0!</v>
      </c>
      <c r="DT32" s="31" t="e">
        <v>#DIV/0!</v>
      </c>
      <c r="DU32" s="31" t="e">
        <v>#DIV/0!</v>
      </c>
      <c r="DV32" s="31" t="e">
        <v>#DIV/0!</v>
      </c>
      <c r="DW32" s="31" t="e">
        <v>#DIV/0!</v>
      </c>
      <c r="DX32" s="31" t="e">
        <v>#DIV/0!</v>
      </c>
      <c r="DY32" s="31" t="e">
        <v>#DIV/0!</v>
      </c>
      <c r="DZ32" s="31" t="e">
        <v>#DIV/0!</v>
      </c>
      <c r="EA32" s="31" t="e">
        <v>#DIV/0!</v>
      </c>
      <c r="EB32" s="31" t="e">
        <v>#DIV/0!</v>
      </c>
      <c r="EC32" s="31" t="e">
        <v>#DIV/0!</v>
      </c>
      <c r="ED32" s="31" t="e">
        <v>#DIV/0!</v>
      </c>
      <c r="EE32" s="31" t="e">
        <v>#DIV/0!</v>
      </c>
      <c r="EF32" s="31" t="e">
        <v>#DIV/0!</v>
      </c>
      <c r="EG32" s="31" t="e">
        <v>#DIV/0!</v>
      </c>
      <c r="EH32" s="31" t="e">
        <v>#DIV/0!</v>
      </c>
      <c r="EI32" s="31" t="e">
        <v>#DIV/0!</v>
      </c>
      <c r="EJ32" s="31" t="e">
        <v>#DIV/0!</v>
      </c>
      <c r="EK32" s="31" t="e">
        <v>#DIV/0!</v>
      </c>
      <c r="EL32" s="31" t="e">
        <v>#DIV/0!</v>
      </c>
      <c r="EM32" s="31" t="e">
        <v>#DIV/0!</v>
      </c>
      <c r="EN32" s="31" t="e">
        <v>#DIV/0!</v>
      </c>
      <c r="EO32" s="31" t="e">
        <v>#VALUE!</v>
      </c>
      <c r="EP32" s="31" t="e">
        <v>#DIV/0!</v>
      </c>
      <c r="EQ32" s="31" t="e">
        <v>#DIV/0!</v>
      </c>
      <c r="ER32" s="31" t="e">
        <v>#DIV/0!</v>
      </c>
      <c r="ES32" s="31" t="e">
        <v>#DIV/0!</v>
      </c>
      <c r="ET32" s="31" t="e">
        <v>#DIV/0!</v>
      </c>
      <c r="EU32" s="31" t="e">
        <v>#DIV/0!</v>
      </c>
      <c r="EV32" s="31" t="e">
        <v>#DIV/0!</v>
      </c>
      <c r="EW32" s="31" t="e">
        <v>#DIV/0!</v>
      </c>
      <c r="EX32" s="31" t="e">
        <v>#DIV/0!</v>
      </c>
      <c r="EY32" s="31" t="e">
        <v>#DIV/0!</v>
      </c>
      <c r="EZ32" s="31" t="e">
        <v>#DIV/0!</v>
      </c>
      <c r="FA32" s="31" t="e">
        <v>#DIV/0!</v>
      </c>
      <c r="FB32" s="31" t="e">
        <v>#DIV/0!</v>
      </c>
      <c r="FC32" s="31" t="e">
        <v>#DIV/0!</v>
      </c>
      <c r="FD32" s="31" t="e">
        <v>#DIV/0!</v>
      </c>
      <c r="FE32" s="31" t="e">
        <v>#DIV/0!</v>
      </c>
      <c r="FF32" s="31" t="e">
        <v>#DIV/0!</v>
      </c>
      <c r="FG32" s="31" t="e">
        <v>#DIV/0!</v>
      </c>
      <c r="FH32" s="31" t="e">
        <v>#DIV/0!</v>
      </c>
      <c r="FI32" s="31" t="e">
        <v>#DIV/0!</v>
      </c>
      <c r="FJ32" s="31" t="e">
        <v>#DIV/0!</v>
      </c>
      <c r="FK32" s="31" t="e">
        <v>#DIV/0!</v>
      </c>
      <c r="FL32" s="31" t="e">
        <v>#DIV/0!</v>
      </c>
      <c r="FM32" s="31" t="e">
        <v>#DIV/0!</v>
      </c>
      <c r="FN32" s="31" t="e">
        <v>#DIV/0!</v>
      </c>
      <c r="FO32" s="31" t="e">
        <v>#DIV/0!</v>
      </c>
      <c r="FP32" s="31" t="e">
        <v>#DIV/0!</v>
      </c>
      <c r="FQ32" s="31" t="e">
        <v>#DIV/0!</v>
      </c>
      <c r="FR32" s="31" t="e">
        <v>#DIV/0!</v>
      </c>
      <c r="FS32" s="31" t="e">
        <v>#DIV/0!</v>
      </c>
      <c r="FT32" s="31" t="e">
        <v>#DIV/0!</v>
      </c>
      <c r="FU32" s="31" t="e">
        <v>#DIV/0!</v>
      </c>
      <c r="FV32" s="31" t="e">
        <v>#DIV/0!</v>
      </c>
      <c r="FW32" s="31" t="e">
        <v>#DIV/0!</v>
      </c>
      <c r="FX32" s="31" t="e">
        <v>#DIV/0!</v>
      </c>
      <c r="FY32" s="31" t="e">
        <v>#DIV/0!</v>
      </c>
      <c r="FZ32" s="31" t="e">
        <v>#DIV/0!</v>
      </c>
      <c r="GA32" s="31" t="e">
        <v>#DIV/0!</v>
      </c>
      <c r="GB32" s="31" t="e">
        <v>#DIV/0!</v>
      </c>
      <c r="GC32" s="31" t="e">
        <v>#DIV/0!</v>
      </c>
      <c r="GD32" s="31" t="e">
        <v>#DIV/0!</v>
      </c>
      <c r="GE32" s="31" t="e">
        <v>#DIV/0!</v>
      </c>
      <c r="GF32" s="31" t="e">
        <v>#DIV/0!</v>
      </c>
      <c r="GG32" s="31" t="e">
        <v>#DIV/0!</v>
      </c>
      <c r="GH32" s="31" t="e">
        <v>#DIV/0!</v>
      </c>
      <c r="GI32" s="31"/>
      <c r="GJ32" s="31"/>
      <c r="GK32" s="31">
        <v>45</v>
      </c>
      <c r="GL32" s="51" t="e">
        <v>#VALUE!</v>
      </c>
      <c r="GM32" s="31" t="e">
        <v>#DIV/0!</v>
      </c>
      <c r="GN32" s="31" t="e">
        <v>#DIV/0!</v>
      </c>
      <c r="GO32" s="31" t="e">
        <v>#DIV/0!</v>
      </c>
      <c r="GP32" s="31" t="e">
        <v>#DIV/0!</v>
      </c>
      <c r="GQ32" s="31" t="e">
        <v>#DIV/0!</v>
      </c>
      <c r="GR32" s="31" t="e">
        <v>#DIV/0!</v>
      </c>
      <c r="GS32" s="31" t="e">
        <v>#DIV/0!</v>
      </c>
      <c r="GT32" s="31" t="e">
        <v>#DIV/0!</v>
      </c>
      <c r="GU32" s="31" t="e">
        <v>#DIV/0!</v>
      </c>
      <c r="GV32" s="31" t="e">
        <v>#DIV/0!</v>
      </c>
      <c r="GW32" s="31" t="e">
        <v>#DIV/0!</v>
      </c>
      <c r="GX32" s="31" t="e">
        <v>#DIV/0!</v>
      </c>
      <c r="GY32" s="31" t="e">
        <v>#DIV/0!</v>
      </c>
      <c r="GZ32" s="31" t="e">
        <v>#DIV/0!</v>
      </c>
      <c r="HA32" s="31" t="e">
        <v>#DIV/0!</v>
      </c>
      <c r="HB32" s="31" t="e">
        <v>#DIV/0!</v>
      </c>
      <c r="HC32" s="31" t="e">
        <v>#DIV/0!</v>
      </c>
      <c r="HD32" s="31" t="e">
        <v>#DIV/0!</v>
      </c>
      <c r="HE32" s="31" t="e">
        <v>#DIV/0!</v>
      </c>
      <c r="HF32" s="31" t="e">
        <v>#DIV/0!</v>
      </c>
      <c r="HG32" s="31" t="e">
        <v>#DIV/0!</v>
      </c>
      <c r="HH32" s="31" t="e">
        <v>#DIV/0!</v>
      </c>
      <c r="HI32" s="31" t="e">
        <v>#DIV/0!</v>
      </c>
      <c r="HJ32" s="31" t="e">
        <v>#DIV/0!</v>
      </c>
      <c r="HK32" s="31" t="e">
        <v>#DIV/0!</v>
      </c>
      <c r="HL32" s="31" t="e">
        <v>#DIV/0!</v>
      </c>
      <c r="HM32" s="31" t="e">
        <v>#DIV/0!</v>
      </c>
      <c r="HN32" s="31" t="e">
        <v>#DIV/0!</v>
      </c>
      <c r="HO32" s="31" t="e">
        <v>#DIV/0!</v>
      </c>
      <c r="HP32" s="31" t="e">
        <v>#DIV/0!</v>
      </c>
      <c r="HQ32" s="31" t="e">
        <v>#DIV/0!</v>
      </c>
      <c r="HR32" s="31" t="e">
        <v>#DIV/0!</v>
      </c>
      <c r="HS32" s="31" t="e">
        <v>#DIV/0!</v>
      </c>
      <c r="HT32" s="31" t="e">
        <v>#DIV/0!</v>
      </c>
      <c r="HU32" s="31" t="e">
        <v>#DIV/0!</v>
      </c>
      <c r="HV32" s="31" t="e">
        <v>#DIV/0!</v>
      </c>
      <c r="HW32" s="31" t="e">
        <v>#DIV/0!</v>
      </c>
      <c r="HX32" s="31" t="e">
        <v>#DIV/0!</v>
      </c>
      <c r="HY32" s="31" t="e">
        <v>#DIV/0!</v>
      </c>
      <c r="HZ32" s="31" t="e">
        <v>#DIV/0!</v>
      </c>
      <c r="IA32" s="31" t="e">
        <v>#DIV/0!</v>
      </c>
      <c r="IB32" s="31" t="e">
        <v>#DIV/0!</v>
      </c>
      <c r="IC32" s="31" t="e">
        <v>#DIV/0!</v>
      </c>
      <c r="ID32" s="31" t="e">
        <v>#DIV/0!</v>
      </c>
      <c r="IE32" s="31" t="e">
        <v>#DIV/0!</v>
      </c>
      <c r="IF32" s="31" t="e">
        <v>#VALUE!</v>
      </c>
      <c r="IG32" s="31" t="e">
        <v>#DIV/0!</v>
      </c>
      <c r="IH32" s="31" t="e">
        <v>#DIV/0!</v>
      </c>
      <c r="II32" s="31" t="e">
        <v>#DIV/0!</v>
      </c>
      <c r="IJ32" s="31" t="e">
        <v>#DIV/0!</v>
      </c>
      <c r="IK32" s="31" t="e">
        <v>#DIV/0!</v>
      </c>
      <c r="IL32" s="31" t="e">
        <v>#DIV/0!</v>
      </c>
      <c r="IM32" s="31" t="e">
        <v>#DIV/0!</v>
      </c>
      <c r="IN32" s="31" t="e">
        <v>#DIV/0!</v>
      </c>
      <c r="IO32" s="31" t="e">
        <v>#DIV/0!</v>
      </c>
      <c r="IP32" s="31" t="e">
        <v>#DIV/0!</v>
      </c>
      <c r="IQ32" s="31" t="e">
        <v>#DIV/0!</v>
      </c>
      <c r="IR32" s="31" t="e">
        <v>#DIV/0!</v>
      </c>
      <c r="IS32" s="31" t="e">
        <v>#DIV/0!</v>
      </c>
      <c r="IT32" s="31" t="e">
        <v>#DIV/0!</v>
      </c>
      <c r="IU32" s="31" t="e">
        <v>#DIV/0!</v>
      </c>
      <c r="IV32" s="31" t="e">
        <v>#DIV/0!</v>
      </c>
      <c r="IW32" s="31" t="e">
        <v>#DIV/0!</v>
      </c>
      <c r="IX32" s="31" t="e">
        <v>#DIV/0!</v>
      </c>
      <c r="IY32" s="31" t="e">
        <v>#DIV/0!</v>
      </c>
      <c r="IZ32" s="31" t="e">
        <v>#DIV/0!</v>
      </c>
      <c r="JA32" s="31" t="e">
        <v>#DIV/0!</v>
      </c>
      <c r="JB32" s="31" t="e">
        <v>#DIV/0!</v>
      </c>
      <c r="JC32" s="31" t="e">
        <v>#DIV/0!</v>
      </c>
      <c r="JD32" s="31" t="e">
        <v>#DIV/0!</v>
      </c>
      <c r="JE32" s="31" t="e">
        <v>#DIV/0!</v>
      </c>
      <c r="JF32" s="31" t="e">
        <v>#DIV/0!</v>
      </c>
      <c r="JG32" s="31" t="e">
        <v>#DIV/0!</v>
      </c>
      <c r="JH32" s="31" t="e">
        <v>#DIV/0!</v>
      </c>
      <c r="JI32" s="31" t="e">
        <v>#DIV/0!</v>
      </c>
      <c r="JJ32" s="31" t="e">
        <v>#DIV/0!</v>
      </c>
      <c r="JK32" s="31" t="e">
        <v>#DIV/0!</v>
      </c>
      <c r="JL32" s="31" t="e">
        <v>#DIV/0!</v>
      </c>
      <c r="JM32" s="31" t="e">
        <v>#DIV/0!</v>
      </c>
      <c r="JN32" s="31" t="e">
        <v>#DIV/0!</v>
      </c>
      <c r="JO32" s="31" t="e">
        <v>#DIV/0!</v>
      </c>
      <c r="JP32" s="31" t="e">
        <v>#DIV/0!</v>
      </c>
      <c r="JQ32" s="31" t="e">
        <v>#DIV/0!</v>
      </c>
      <c r="JR32" s="31" t="e">
        <v>#DIV/0!</v>
      </c>
      <c r="JS32" s="31" t="e">
        <v>#DIV/0!</v>
      </c>
      <c r="JT32" s="31" t="e">
        <v>#DIV/0!</v>
      </c>
      <c r="JU32" s="31" t="e">
        <v>#DIV/0!</v>
      </c>
      <c r="JV32" s="31" t="e">
        <v>#DIV/0!</v>
      </c>
      <c r="JW32" s="31" t="e">
        <v>#DIV/0!</v>
      </c>
      <c r="JX32" s="31" t="e">
        <v>#DIV/0!</v>
      </c>
      <c r="JY32" s="31" t="e">
        <v>#DIV/0!</v>
      </c>
      <c r="JZ32" s="31"/>
      <c r="KA32" s="31"/>
    </row>
    <row r="33" spans="1:287" x14ac:dyDescent="0.25">
      <c r="A33" s="30" t="s">
        <v>605</v>
      </c>
      <c r="B33" s="30" t="s">
        <v>108</v>
      </c>
      <c r="C33" s="31"/>
      <c r="D33" s="51" t="e">
        <v>#VALUE!</v>
      </c>
      <c r="E33" s="31" t="e">
        <v>#DIV/0!</v>
      </c>
      <c r="F33" s="31" t="e">
        <v>#DIV/0!</v>
      </c>
      <c r="G33" s="31" t="e">
        <v>#DIV/0!</v>
      </c>
      <c r="H33" s="31" t="e">
        <v>#DIV/0!</v>
      </c>
      <c r="I33" s="31" t="e">
        <v>#DIV/0!</v>
      </c>
      <c r="J33" s="31" t="e">
        <v>#DIV/0!</v>
      </c>
      <c r="K33" s="31" t="e">
        <v>#DIV/0!</v>
      </c>
      <c r="L33" s="31" t="e">
        <v>#DIV/0!</v>
      </c>
      <c r="M33" s="31" t="e">
        <v>#DIV/0!</v>
      </c>
      <c r="N33" s="31" t="e">
        <v>#DIV/0!</v>
      </c>
      <c r="O33" s="31" t="e">
        <v>#DIV/0!</v>
      </c>
      <c r="P33" s="31" t="e">
        <v>#DIV/0!</v>
      </c>
      <c r="Q33" s="31" t="e">
        <v>#DIV/0!</v>
      </c>
      <c r="R33" s="31" t="e">
        <v>#DIV/0!</v>
      </c>
      <c r="S33" s="31" t="e">
        <v>#DIV/0!</v>
      </c>
      <c r="T33" s="31" t="e">
        <v>#DIV/0!</v>
      </c>
      <c r="U33" s="31" t="e">
        <v>#DIV/0!</v>
      </c>
      <c r="V33" s="31" t="e">
        <v>#DIV/0!</v>
      </c>
      <c r="W33" s="31" t="e">
        <v>#DIV/0!</v>
      </c>
      <c r="X33" s="31" t="e">
        <v>#DIV/0!</v>
      </c>
      <c r="Y33" s="31" t="e">
        <v>#DIV/0!</v>
      </c>
      <c r="Z33" s="31" t="e">
        <v>#DIV/0!</v>
      </c>
      <c r="AA33" s="31" t="e">
        <v>#DIV/0!</v>
      </c>
      <c r="AB33" s="31" t="e">
        <v>#DIV/0!</v>
      </c>
      <c r="AC33" s="31" t="e">
        <v>#DIV/0!</v>
      </c>
      <c r="AD33" s="31" t="e">
        <v>#DIV/0!</v>
      </c>
      <c r="AE33" s="31" t="e">
        <v>#DIV/0!</v>
      </c>
      <c r="AF33" s="31" t="e">
        <v>#DIV/0!</v>
      </c>
      <c r="AG33" s="31" t="e">
        <v>#DIV/0!</v>
      </c>
      <c r="AH33" s="31" t="e">
        <v>#DIV/0!</v>
      </c>
      <c r="AI33" s="31" t="e">
        <v>#DIV/0!</v>
      </c>
      <c r="AJ33" s="31" t="e">
        <v>#DIV/0!</v>
      </c>
      <c r="AK33" s="31" t="e">
        <v>#DIV/0!</v>
      </c>
      <c r="AL33" s="31" t="e">
        <v>#DIV/0!</v>
      </c>
      <c r="AM33" s="31" t="e">
        <v>#DIV/0!</v>
      </c>
      <c r="AN33" s="31" t="e">
        <v>#DIV/0!</v>
      </c>
      <c r="AO33" s="31" t="e">
        <v>#DIV/0!</v>
      </c>
      <c r="AP33" s="31" t="e">
        <v>#DIV/0!</v>
      </c>
      <c r="AQ33" s="31" t="e">
        <v>#DIV/0!</v>
      </c>
      <c r="AR33" s="31" t="e">
        <v>#DIV/0!</v>
      </c>
      <c r="AS33" s="31" t="e">
        <v>#DIV/0!</v>
      </c>
      <c r="AT33" s="31" t="e">
        <v>#DIV/0!</v>
      </c>
      <c r="AU33" s="31" t="e">
        <v>#DIV/0!</v>
      </c>
      <c r="AV33" s="31" t="e">
        <v>#DIV/0!</v>
      </c>
      <c r="AW33" s="31" t="e">
        <v>#DIV/0!</v>
      </c>
      <c r="AX33" s="31" t="e">
        <v>#VALUE!</v>
      </c>
      <c r="AY33" s="31" t="e">
        <v>#DIV/0!</v>
      </c>
      <c r="AZ33" s="31" t="e">
        <v>#DIV/0!</v>
      </c>
      <c r="BA33" s="31" t="e">
        <v>#DIV/0!</v>
      </c>
      <c r="BB33" s="31" t="e">
        <v>#DIV/0!</v>
      </c>
      <c r="BC33" s="31" t="e">
        <v>#DIV/0!</v>
      </c>
      <c r="BD33" s="31" t="e">
        <v>#DIV/0!</v>
      </c>
      <c r="BE33" s="31" t="e">
        <v>#DIV/0!</v>
      </c>
      <c r="BF33" s="31" t="e">
        <v>#DIV/0!</v>
      </c>
      <c r="BG33" s="31" t="e">
        <v>#DIV/0!</v>
      </c>
      <c r="BH33" s="31" t="e">
        <v>#DIV/0!</v>
      </c>
      <c r="BI33" s="31" t="e">
        <v>#DIV/0!</v>
      </c>
      <c r="BJ33" s="31" t="e">
        <v>#DIV/0!</v>
      </c>
      <c r="BK33" s="31" t="e">
        <v>#DIV/0!</v>
      </c>
      <c r="BL33" s="31" t="e">
        <v>#DIV/0!</v>
      </c>
      <c r="BM33" s="31" t="e">
        <v>#DIV/0!</v>
      </c>
      <c r="BN33" s="31" t="e">
        <v>#DIV/0!</v>
      </c>
      <c r="BO33" s="31" t="e">
        <v>#DIV/0!</v>
      </c>
      <c r="BP33" s="31" t="e">
        <v>#DIV/0!</v>
      </c>
      <c r="BQ33" s="31" t="e">
        <v>#DIV/0!</v>
      </c>
      <c r="BR33" s="31" t="e">
        <v>#DIV/0!</v>
      </c>
      <c r="BS33" s="31" t="e">
        <v>#DIV/0!</v>
      </c>
      <c r="BT33" s="31" t="e">
        <v>#DIV/0!</v>
      </c>
      <c r="BU33" s="31" t="e">
        <v>#DIV/0!</v>
      </c>
      <c r="BV33" s="31" t="e">
        <v>#DIV/0!</v>
      </c>
      <c r="BW33" s="31" t="e">
        <v>#DIV/0!</v>
      </c>
      <c r="BX33" s="31" t="e">
        <v>#DIV/0!</v>
      </c>
      <c r="BY33" s="31" t="e">
        <v>#DIV/0!</v>
      </c>
      <c r="BZ33" s="31" t="e">
        <v>#DIV/0!</v>
      </c>
      <c r="CA33" s="31" t="e">
        <v>#DIV/0!</v>
      </c>
      <c r="CB33" s="31" t="e">
        <v>#DIV/0!</v>
      </c>
      <c r="CC33" s="31" t="e">
        <v>#DIV/0!</v>
      </c>
      <c r="CD33" s="31" t="e">
        <v>#DIV/0!</v>
      </c>
      <c r="CE33" s="31" t="e">
        <v>#DIV/0!</v>
      </c>
      <c r="CF33" s="31" t="e">
        <v>#DIV/0!</v>
      </c>
      <c r="CG33" s="31" t="e">
        <v>#DIV/0!</v>
      </c>
      <c r="CH33" s="31" t="e">
        <v>#DIV/0!</v>
      </c>
      <c r="CI33" s="31" t="e">
        <v>#DIV/0!</v>
      </c>
      <c r="CJ33" s="31" t="e">
        <v>#DIV/0!</v>
      </c>
      <c r="CK33" s="31" t="e">
        <v>#DIV/0!</v>
      </c>
      <c r="CL33" s="31" t="e">
        <v>#DIV/0!</v>
      </c>
      <c r="CM33" s="31" t="e">
        <v>#DIV/0!</v>
      </c>
      <c r="CN33" s="31" t="e">
        <v>#DIV/0!</v>
      </c>
      <c r="CO33" s="31" t="e">
        <v>#DIV/0!</v>
      </c>
      <c r="CP33" s="31" t="e">
        <v>#DIV/0!</v>
      </c>
      <c r="CQ33" s="31" t="e">
        <v>#DIV/0!</v>
      </c>
      <c r="CR33" s="31"/>
      <c r="CS33" s="31"/>
      <c r="CT33" s="31">
        <v>8</v>
      </c>
      <c r="CU33" s="51">
        <v>0</v>
      </c>
      <c r="CV33" s="31">
        <v>0</v>
      </c>
      <c r="CW33" s="31">
        <v>0</v>
      </c>
      <c r="CX33" s="31">
        <v>0</v>
      </c>
      <c r="CY33" s="31">
        <v>0</v>
      </c>
      <c r="CZ33" s="31">
        <v>0</v>
      </c>
      <c r="DA33" s="31">
        <v>1</v>
      </c>
      <c r="DB33" s="31">
        <v>1</v>
      </c>
      <c r="DC33" s="31">
        <v>0</v>
      </c>
      <c r="DD33" s="31">
        <v>0</v>
      </c>
      <c r="DE33" s="31">
        <v>0</v>
      </c>
      <c r="DF33" s="31">
        <v>0</v>
      </c>
      <c r="DG33" s="31">
        <v>0</v>
      </c>
      <c r="DH33" s="31">
        <v>0</v>
      </c>
      <c r="DI33" s="31">
        <v>0</v>
      </c>
      <c r="DJ33" s="31">
        <v>0</v>
      </c>
      <c r="DK33" s="31">
        <v>0</v>
      </c>
      <c r="DL33" s="31">
        <v>0</v>
      </c>
      <c r="DM33" s="31">
        <v>0</v>
      </c>
      <c r="DN33" s="31">
        <v>0</v>
      </c>
      <c r="DO33" s="31">
        <v>0</v>
      </c>
      <c r="DP33" s="31">
        <v>1</v>
      </c>
      <c r="DQ33" s="31">
        <v>0</v>
      </c>
      <c r="DR33" s="31">
        <v>0</v>
      </c>
      <c r="DS33" s="31">
        <v>0</v>
      </c>
      <c r="DT33" s="31">
        <v>1</v>
      </c>
      <c r="DU33" s="31">
        <v>0.33333333333333331</v>
      </c>
      <c r="DV33" s="31">
        <v>0</v>
      </c>
      <c r="DW33" s="31">
        <v>0</v>
      </c>
      <c r="DX33" s="31">
        <v>0</v>
      </c>
      <c r="DY33" s="31">
        <v>0</v>
      </c>
      <c r="DZ33" s="31">
        <v>0</v>
      </c>
      <c r="EA33" s="31">
        <v>0</v>
      </c>
      <c r="EB33" s="31">
        <v>0</v>
      </c>
      <c r="EC33" s="31">
        <v>0</v>
      </c>
      <c r="ED33" s="31">
        <v>0</v>
      </c>
      <c r="EE33" s="31">
        <v>0</v>
      </c>
      <c r="EF33" s="31">
        <v>0</v>
      </c>
      <c r="EG33" s="31">
        <v>0.33333333333333331</v>
      </c>
      <c r="EH33" s="31">
        <v>0.66666666666666663</v>
      </c>
      <c r="EI33" s="31">
        <v>0</v>
      </c>
      <c r="EJ33" s="31">
        <v>1</v>
      </c>
      <c r="EK33" s="31">
        <v>0</v>
      </c>
      <c r="EL33" s="31">
        <v>0</v>
      </c>
      <c r="EM33" s="31">
        <v>0.33333333333333331</v>
      </c>
      <c r="EN33" s="31">
        <v>0.66666666666666663</v>
      </c>
      <c r="EO33" s="31">
        <v>0</v>
      </c>
      <c r="EP33" s="31">
        <v>0</v>
      </c>
      <c r="EQ33" s="31">
        <v>0</v>
      </c>
      <c r="ER33" s="31">
        <v>0</v>
      </c>
      <c r="ES33" s="31">
        <v>0</v>
      </c>
      <c r="ET33" s="31">
        <v>0</v>
      </c>
      <c r="EU33" s="31">
        <v>8</v>
      </c>
      <c r="EV33" s="31">
        <v>8</v>
      </c>
      <c r="EW33" s="31">
        <v>0</v>
      </c>
      <c r="EX33" s="31">
        <v>0</v>
      </c>
      <c r="EY33" s="31">
        <v>0</v>
      </c>
      <c r="EZ33" s="31">
        <v>0</v>
      </c>
      <c r="FA33" s="31">
        <v>0</v>
      </c>
      <c r="FB33" s="31">
        <v>0</v>
      </c>
      <c r="FC33" s="31">
        <v>0</v>
      </c>
      <c r="FD33" s="31">
        <v>0</v>
      </c>
      <c r="FE33" s="31">
        <v>0</v>
      </c>
      <c r="FF33" s="31">
        <v>0</v>
      </c>
      <c r="FG33" s="31">
        <v>0</v>
      </c>
      <c r="FH33" s="31">
        <v>0</v>
      </c>
      <c r="FI33" s="31">
        <v>0</v>
      </c>
      <c r="FJ33" s="31">
        <v>8</v>
      </c>
      <c r="FK33" s="31">
        <v>0</v>
      </c>
      <c r="FL33" s="31">
        <v>0</v>
      </c>
      <c r="FM33" s="31">
        <v>0</v>
      </c>
      <c r="FN33" s="31">
        <v>8</v>
      </c>
      <c r="FO33" s="31">
        <v>2.6666666666666665</v>
      </c>
      <c r="FP33" s="31">
        <v>0</v>
      </c>
      <c r="FQ33" s="31">
        <v>0</v>
      </c>
      <c r="FR33" s="31">
        <v>0</v>
      </c>
      <c r="FS33" s="31">
        <v>0</v>
      </c>
      <c r="FT33" s="31">
        <v>0</v>
      </c>
      <c r="FU33" s="31">
        <v>0</v>
      </c>
      <c r="FV33" s="31">
        <v>0</v>
      </c>
      <c r="FW33" s="31">
        <v>0</v>
      </c>
      <c r="FX33" s="31">
        <v>0</v>
      </c>
      <c r="FY33" s="31">
        <v>0</v>
      </c>
      <c r="FZ33" s="31">
        <v>0</v>
      </c>
      <c r="GA33" s="31">
        <v>2.6666666666666665</v>
      </c>
      <c r="GB33" s="31">
        <v>5.333333333333333</v>
      </c>
      <c r="GC33" s="31">
        <v>0</v>
      </c>
      <c r="GD33" s="31">
        <v>8</v>
      </c>
      <c r="GE33" s="31">
        <v>0</v>
      </c>
      <c r="GF33" s="31">
        <v>0</v>
      </c>
      <c r="GG33" s="31">
        <v>2.6666666666666665</v>
      </c>
      <c r="GH33" s="31">
        <v>5.333333333333333</v>
      </c>
      <c r="GI33" s="31">
        <v>3</v>
      </c>
      <c r="GJ33" s="31">
        <v>1</v>
      </c>
      <c r="GK33" s="31">
        <v>8</v>
      </c>
      <c r="GL33" s="51">
        <v>0</v>
      </c>
      <c r="GM33" s="31">
        <v>0</v>
      </c>
      <c r="GN33" s="31">
        <v>0</v>
      </c>
      <c r="GO33" s="31">
        <v>0</v>
      </c>
      <c r="GP33" s="31">
        <v>0</v>
      </c>
      <c r="GQ33" s="31">
        <v>0</v>
      </c>
      <c r="GR33" s="31">
        <v>1</v>
      </c>
      <c r="GS33" s="31">
        <v>1</v>
      </c>
      <c r="GT33" s="31">
        <v>0</v>
      </c>
      <c r="GU33" s="31">
        <v>0</v>
      </c>
      <c r="GV33" s="31">
        <v>0</v>
      </c>
      <c r="GW33" s="31">
        <v>0</v>
      </c>
      <c r="GX33" s="31">
        <v>0</v>
      </c>
      <c r="GY33" s="31">
        <v>0</v>
      </c>
      <c r="GZ33" s="31">
        <v>0</v>
      </c>
      <c r="HA33" s="31">
        <v>0</v>
      </c>
      <c r="HB33" s="31">
        <v>0</v>
      </c>
      <c r="HC33" s="31">
        <v>0</v>
      </c>
      <c r="HD33" s="31">
        <v>0</v>
      </c>
      <c r="HE33" s="31">
        <v>0</v>
      </c>
      <c r="HF33" s="31">
        <v>0</v>
      </c>
      <c r="HG33" s="31">
        <v>1</v>
      </c>
      <c r="HH33" s="31">
        <v>0</v>
      </c>
      <c r="HI33" s="31">
        <v>0</v>
      </c>
      <c r="HJ33" s="31">
        <v>0</v>
      </c>
      <c r="HK33" s="31">
        <v>1</v>
      </c>
      <c r="HL33" s="31">
        <v>0.33333333333333331</v>
      </c>
      <c r="HM33" s="31">
        <v>0</v>
      </c>
      <c r="HN33" s="31">
        <v>0</v>
      </c>
      <c r="HO33" s="31">
        <v>0</v>
      </c>
      <c r="HP33" s="31">
        <v>0</v>
      </c>
      <c r="HQ33" s="31">
        <v>0</v>
      </c>
      <c r="HR33" s="31">
        <v>0</v>
      </c>
      <c r="HS33" s="31">
        <v>0</v>
      </c>
      <c r="HT33" s="31">
        <v>0</v>
      </c>
      <c r="HU33" s="31">
        <v>0</v>
      </c>
      <c r="HV33" s="31">
        <v>0</v>
      </c>
      <c r="HW33" s="31">
        <v>0</v>
      </c>
      <c r="HX33" s="31">
        <v>0.33333333333333331</v>
      </c>
      <c r="HY33" s="31">
        <v>0.66666666666666663</v>
      </c>
      <c r="HZ33" s="31">
        <v>0</v>
      </c>
      <c r="IA33" s="31">
        <v>1</v>
      </c>
      <c r="IB33" s="31">
        <v>0</v>
      </c>
      <c r="IC33" s="31">
        <v>0</v>
      </c>
      <c r="ID33" s="31">
        <v>0.33333333333333331</v>
      </c>
      <c r="IE33" s="31">
        <v>0.66666666666666663</v>
      </c>
      <c r="IF33" s="31">
        <v>0</v>
      </c>
      <c r="IG33" s="31">
        <v>0</v>
      </c>
      <c r="IH33" s="31">
        <v>0</v>
      </c>
      <c r="II33" s="31">
        <v>0</v>
      </c>
      <c r="IJ33" s="31">
        <v>0</v>
      </c>
      <c r="IK33" s="31">
        <v>0</v>
      </c>
      <c r="IL33" s="31">
        <v>8</v>
      </c>
      <c r="IM33" s="31">
        <v>8</v>
      </c>
      <c r="IN33" s="31">
        <v>0</v>
      </c>
      <c r="IO33" s="31">
        <v>0</v>
      </c>
      <c r="IP33" s="31">
        <v>0</v>
      </c>
      <c r="IQ33" s="31">
        <v>0</v>
      </c>
      <c r="IR33" s="31">
        <v>0</v>
      </c>
      <c r="IS33" s="31">
        <v>0</v>
      </c>
      <c r="IT33" s="31">
        <v>0</v>
      </c>
      <c r="IU33" s="31">
        <v>0</v>
      </c>
      <c r="IV33" s="31">
        <v>0</v>
      </c>
      <c r="IW33" s="31">
        <v>0</v>
      </c>
      <c r="IX33" s="31">
        <v>0</v>
      </c>
      <c r="IY33" s="31">
        <v>0</v>
      </c>
      <c r="IZ33" s="31">
        <v>0</v>
      </c>
      <c r="JA33" s="31">
        <v>8</v>
      </c>
      <c r="JB33" s="31">
        <v>0</v>
      </c>
      <c r="JC33" s="31">
        <v>0</v>
      </c>
      <c r="JD33" s="31">
        <v>0</v>
      </c>
      <c r="JE33" s="31">
        <v>8</v>
      </c>
      <c r="JF33" s="31">
        <v>2.6666666666666665</v>
      </c>
      <c r="JG33" s="31">
        <v>0</v>
      </c>
      <c r="JH33" s="31">
        <v>0</v>
      </c>
      <c r="JI33" s="31">
        <v>0</v>
      </c>
      <c r="JJ33" s="31">
        <v>0</v>
      </c>
      <c r="JK33" s="31">
        <v>0</v>
      </c>
      <c r="JL33" s="31">
        <v>0</v>
      </c>
      <c r="JM33" s="31">
        <v>0</v>
      </c>
      <c r="JN33" s="31">
        <v>0</v>
      </c>
      <c r="JO33" s="31">
        <v>0</v>
      </c>
      <c r="JP33" s="31">
        <v>0</v>
      </c>
      <c r="JQ33" s="31">
        <v>0</v>
      </c>
      <c r="JR33" s="31">
        <v>2.6666666666666665</v>
      </c>
      <c r="JS33" s="31">
        <v>5.333333333333333</v>
      </c>
      <c r="JT33" s="31">
        <v>0</v>
      </c>
      <c r="JU33" s="31">
        <v>8</v>
      </c>
      <c r="JV33" s="31">
        <v>0</v>
      </c>
      <c r="JW33" s="31">
        <v>0</v>
      </c>
      <c r="JX33" s="31">
        <v>2.6666666666666665</v>
      </c>
      <c r="JY33" s="31">
        <v>5.333333333333333</v>
      </c>
      <c r="JZ33" s="31">
        <v>3</v>
      </c>
      <c r="KA33" s="31">
        <v>1</v>
      </c>
    </row>
    <row r="34" spans="1:287" x14ac:dyDescent="0.25">
      <c r="A34" s="30" t="s">
        <v>607</v>
      </c>
      <c r="B34" s="30" t="s">
        <v>223</v>
      </c>
      <c r="C34" s="31"/>
      <c r="D34" s="51" t="e">
        <v>#VALUE!</v>
      </c>
      <c r="E34" s="31" t="e">
        <v>#DIV/0!</v>
      </c>
      <c r="F34" s="31" t="e">
        <v>#DIV/0!</v>
      </c>
      <c r="G34" s="31" t="e">
        <v>#DIV/0!</v>
      </c>
      <c r="H34" s="31" t="e">
        <v>#DIV/0!</v>
      </c>
      <c r="I34" s="31" t="e">
        <v>#DIV/0!</v>
      </c>
      <c r="J34" s="31" t="e">
        <v>#DIV/0!</v>
      </c>
      <c r="K34" s="31" t="e">
        <v>#DIV/0!</v>
      </c>
      <c r="L34" s="31" t="e">
        <v>#DIV/0!</v>
      </c>
      <c r="M34" s="31" t="e">
        <v>#DIV/0!</v>
      </c>
      <c r="N34" s="31" t="e">
        <v>#DIV/0!</v>
      </c>
      <c r="O34" s="31" t="e">
        <v>#DIV/0!</v>
      </c>
      <c r="P34" s="31" t="e">
        <v>#DIV/0!</v>
      </c>
      <c r="Q34" s="31" t="e">
        <v>#DIV/0!</v>
      </c>
      <c r="R34" s="31" t="e">
        <v>#DIV/0!</v>
      </c>
      <c r="S34" s="31" t="e">
        <v>#DIV/0!</v>
      </c>
      <c r="T34" s="31" t="e">
        <v>#DIV/0!</v>
      </c>
      <c r="U34" s="31" t="e">
        <v>#DIV/0!</v>
      </c>
      <c r="V34" s="31" t="e">
        <v>#DIV/0!</v>
      </c>
      <c r="W34" s="31" t="e">
        <v>#DIV/0!</v>
      </c>
      <c r="X34" s="31" t="e">
        <v>#DIV/0!</v>
      </c>
      <c r="Y34" s="31" t="e">
        <v>#DIV/0!</v>
      </c>
      <c r="Z34" s="31" t="e">
        <v>#DIV/0!</v>
      </c>
      <c r="AA34" s="31" t="e">
        <v>#DIV/0!</v>
      </c>
      <c r="AB34" s="31" t="e">
        <v>#DIV/0!</v>
      </c>
      <c r="AC34" s="31" t="e">
        <v>#DIV/0!</v>
      </c>
      <c r="AD34" s="31" t="e">
        <v>#DIV/0!</v>
      </c>
      <c r="AE34" s="31" t="e">
        <v>#DIV/0!</v>
      </c>
      <c r="AF34" s="31" t="e">
        <v>#DIV/0!</v>
      </c>
      <c r="AG34" s="31" t="e">
        <v>#DIV/0!</v>
      </c>
      <c r="AH34" s="31" t="e">
        <v>#DIV/0!</v>
      </c>
      <c r="AI34" s="31" t="e">
        <v>#DIV/0!</v>
      </c>
      <c r="AJ34" s="31" t="e">
        <v>#DIV/0!</v>
      </c>
      <c r="AK34" s="31" t="e">
        <v>#DIV/0!</v>
      </c>
      <c r="AL34" s="31" t="e">
        <v>#DIV/0!</v>
      </c>
      <c r="AM34" s="31" t="e">
        <v>#DIV/0!</v>
      </c>
      <c r="AN34" s="31" t="e">
        <v>#DIV/0!</v>
      </c>
      <c r="AO34" s="31" t="e">
        <v>#DIV/0!</v>
      </c>
      <c r="AP34" s="31" t="e">
        <v>#DIV/0!</v>
      </c>
      <c r="AQ34" s="31" t="e">
        <v>#DIV/0!</v>
      </c>
      <c r="AR34" s="31" t="e">
        <v>#DIV/0!</v>
      </c>
      <c r="AS34" s="31" t="e">
        <v>#DIV/0!</v>
      </c>
      <c r="AT34" s="31" t="e">
        <v>#DIV/0!</v>
      </c>
      <c r="AU34" s="31" t="e">
        <v>#DIV/0!</v>
      </c>
      <c r="AV34" s="31" t="e">
        <v>#DIV/0!</v>
      </c>
      <c r="AW34" s="31" t="e">
        <v>#DIV/0!</v>
      </c>
      <c r="AX34" s="31" t="e">
        <v>#VALUE!</v>
      </c>
      <c r="AY34" s="31" t="e">
        <v>#DIV/0!</v>
      </c>
      <c r="AZ34" s="31" t="e">
        <v>#DIV/0!</v>
      </c>
      <c r="BA34" s="31" t="e">
        <v>#DIV/0!</v>
      </c>
      <c r="BB34" s="31" t="e">
        <v>#DIV/0!</v>
      </c>
      <c r="BC34" s="31" t="e">
        <v>#DIV/0!</v>
      </c>
      <c r="BD34" s="31" t="e">
        <v>#DIV/0!</v>
      </c>
      <c r="BE34" s="31" t="e">
        <v>#DIV/0!</v>
      </c>
      <c r="BF34" s="31" t="e">
        <v>#DIV/0!</v>
      </c>
      <c r="BG34" s="31" t="e">
        <v>#DIV/0!</v>
      </c>
      <c r="BH34" s="31" t="e">
        <v>#DIV/0!</v>
      </c>
      <c r="BI34" s="31" t="e">
        <v>#DIV/0!</v>
      </c>
      <c r="BJ34" s="31" t="e">
        <v>#DIV/0!</v>
      </c>
      <c r="BK34" s="31" t="e">
        <v>#DIV/0!</v>
      </c>
      <c r="BL34" s="31" t="e">
        <v>#DIV/0!</v>
      </c>
      <c r="BM34" s="31" t="e">
        <v>#DIV/0!</v>
      </c>
      <c r="BN34" s="31" t="e">
        <v>#DIV/0!</v>
      </c>
      <c r="BO34" s="31" t="e">
        <v>#DIV/0!</v>
      </c>
      <c r="BP34" s="31" t="e">
        <v>#DIV/0!</v>
      </c>
      <c r="BQ34" s="31" t="e">
        <v>#DIV/0!</v>
      </c>
      <c r="BR34" s="31" t="e">
        <v>#DIV/0!</v>
      </c>
      <c r="BS34" s="31" t="e">
        <v>#DIV/0!</v>
      </c>
      <c r="BT34" s="31" t="e">
        <v>#DIV/0!</v>
      </c>
      <c r="BU34" s="31" t="e">
        <v>#DIV/0!</v>
      </c>
      <c r="BV34" s="31" t="e">
        <v>#DIV/0!</v>
      </c>
      <c r="BW34" s="31" t="e">
        <v>#DIV/0!</v>
      </c>
      <c r="BX34" s="31" t="e">
        <v>#DIV/0!</v>
      </c>
      <c r="BY34" s="31" t="e">
        <v>#DIV/0!</v>
      </c>
      <c r="BZ34" s="31" t="e">
        <v>#DIV/0!</v>
      </c>
      <c r="CA34" s="31" t="e">
        <v>#DIV/0!</v>
      </c>
      <c r="CB34" s="31" t="e">
        <v>#DIV/0!</v>
      </c>
      <c r="CC34" s="31" t="e">
        <v>#DIV/0!</v>
      </c>
      <c r="CD34" s="31" t="e">
        <v>#DIV/0!</v>
      </c>
      <c r="CE34" s="31" t="e">
        <v>#DIV/0!</v>
      </c>
      <c r="CF34" s="31" t="e">
        <v>#DIV/0!</v>
      </c>
      <c r="CG34" s="31" t="e">
        <v>#DIV/0!</v>
      </c>
      <c r="CH34" s="31" t="e">
        <v>#DIV/0!</v>
      </c>
      <c r="CI34" s="31" t="e">
        <v>#DIV/0!</v>
      </c>
      <c r="CJ34" s="31" t="e">
        <v>#DIV/0!</v>
      </c>
      <c r="CK34" s="31" t="e">
        <v>#DIV/0!</v>
      </c>
      <c r="CL34" s="31" t="e">
        <v>#DIV/0!</v>
      </c>
      <c r="CM34" s="31" t="e">
        <v>#DIV/0!</v>
      </c>
      <c r="CN34" s="31" t="e">
        <v>#DIV/0!</v>
      </c>
      <c r="CO34" s="31" t="e">
        <v>#DIV/0!</v>
      </c>
      <c r="CP34" s="31" t="e">
        <v>#DIV/0!</v>
      </c>
      <c r="CQ34" s="31" t="e">
        <v>#DIV/0!</v>
      </c>
      <c r="CR34" s="31"/>
      <c r="CS34" s="31"/>
      <c r="CT34" s="31">
        <v>75</v>
      </c>
      <c r="CU34" s="51" t="e">
        <v>#VALUE!</v>
      </c>
      <c r="CV34" s="31" t="e">
        <v>#DIV/0!</v>
      </c>
      <c r="CW34" s="31" t="e">
        <v>#DIV/0!</v>
      </c>
      <c r="CX34" s="31" t="e">
        <v>#DIV/0!</v>
      </c>
      <c r="CY34" s="31" t="e">
        <v>#DIV/0!</v>
      </c>
      <c r="CZ34" s="31" t="e">
        <v>#DIV/0!</v>
      </c>
      <c r="DA34" s="31" t="e">
        <v>#DIV/0!</v>
      </c>
      <c r="DB34" s="31" t="e">
        <v>#DIV/0!</v>
      </c>
      <c r="DC34" s="31" t="e">
        <v>#DIV/0!</v>
      </c>
      <c r="DD34" s="31" t="e">
        <v>#DIV/0!</v>
      </c>
      <c r="DE34" s="31" t="e">
        <v>#DIV/0!</v>
      </c>
      <c r="DF34" s="31" t="e">
        <v>#DIV/0!</v>
      </c>
      <c r="DG34" s="31" t="e">
        <v>#DIV/0!</v>
      </c>
      <c r="DH34" s="31" t="e">
        <v>#DIV/0!</v>
      </c>
      <c r="DI34" s="31" t="e">
        <v>#DIV/0!</v>
      </c>
      <c r="DJ34" s="31" t="e">
        <v>#DIV/0!</v>
      </c>
      <c r="DK34" s="31" t="e">
        <v>#DIV/0!</v>
      </c>
      <c r="DL34" s="31" t="e">
        <v>#DIV/0!</v>
      </c>
      <c r="DM34" s="31" t="e">
        <v>#DIV/0!</v>
      </c>
      <c r="DN34" s="31" t="e">
        <v>#DIV/0!</v>
      </c>
      <c r="DO34" s="31" t="e">
        <v>#DIV/0!</v>
      </c>
      <c r="DP34" s="31" t="e">
        <v>#DIV/0!</v>
      </c>
      <c r="DQ34" s="31" t="e">
        <v>#DIV/0!</v>
      </c>
      <c r="DR34" s="31" t="e">
        <v>#DIV/0!</v>
      </c>
      <c r="DS34" s="31" t="e">
        <v>#DIV/0!</v>
      </c>
      <c r="DT34" s="31" t="e">
        <v>#DIV/0!</v>
      </c>
      <c r="DU34" s="31" t="e">
        <v>#DIV/0!</v>
      </c>
      <c r="DV34" s="31" t="e">
        <v>#DIV/0!</v>
      </c>
      <c r="DW34" s="31" t="e">
        <v>#DIV/0!</v>
      </c>
      <c r="DX34" s="31" t="e">
        <v>#DIV/0!</v>
      </c>
      <c r="DY34" s="31" t="e">
        <v>#DIV/0!</v>
      </c>
      <c r="DZ34" s="31" t="e">
        <v>#DIV/0!</v>
      </c>
      <c r="EA34" s="31" t="e">
        <v>#DIV/0!</v>
      </c>
      <c r="EB34" s="31" t="e">
        <v>#DIV/0!</v>
      </c>
      <c r="EC34" s="31" t="e">
        <v>#DIV/0!</v>
      </c>
      <c r="ED34" s="31" t="e">
        <v>#DIV/0!</v>
      </c>
      <c r="EE34" s="31" t="e">
        <v>#DIV/0!</v>
      </c>
      <c r="EF34" s="31" t="e">
        <v>#DIV/0!</v>
      </c>
      <c r="EG34" s="31" t="e">
        <v>#DIV/0!</v>
      </c>
      <c r="EH34" s="31" t="e">
        <v>#DIV/0!</v>
      </c>
      <c r="EI34" s="31" t="e">
        <v>#DIV/0!</v>
      </c>
      <c r="EJ34" s="31" t="e">
        <v>#DIV/0!</v>
      </c>
      <c r="EK34" s="31" t="e">
        <v>#DIV/0!</v>
      </c>
      <c r="EL34" s="31" t="e">
        <v>#DIV/0!</v>
      </c>
      <c r="EM34" s="31" t="e">
        <v>#DIV/0!</v>
      </c>
      <c r="EN34" s="31" t="e">
        <v>#DIV/0!</v>
      </c>
      <c r="EO34" s="31" t="e">
        <v>#VALUE!</v>
      </c>
      <c r="EP34" s="31" t="e">
        <v>#DIV/0!</v>
      </c>
      <c r="EQ34" s="31" t="e">
        <v>#DIV/0!</v>
      </c>
      <c r="ER34" s="31" t="e">
        <v>#DIV/0!</v>
      </c>
      <c r="ES34" s="31" t="e">
        <v>#DIV/0!</v>
      </c>
      <c r="ET34" s="31" t="e">
        <v>#DIV/0!</v>
      </c>
      <c r="EU34" s="31" t="e">
        <v>#DIV/0!</v>
      </c>
      <c r="EV34" s="31" t="e">
        <v>#DIV/0!</v>
      </c>
      <c r="EW34" s="31" t="e">
        <v>#DIV/0!</v>
      </c>
      <c r="EX34" s="31" t="e">
        <v>#DIV/0!</v>
      </c>
      <c r="EY34" s="31" t="e">
        <v>#DIV/0!</v>
      </c>
      <c r="EZ34" s="31" t="e">
        <v>#DIV/0!</v>
      </c>
      <c r="FA34" s="31" t="e">
        <v>#DIV/0!</v>
      </c>
      <c r="FB34" s="31" t="e">
        <v>#DIV/0!</v>
      </c>
      <c r="FC34" s="31" t="e">
        <v>#DIV/0!</v>
      </c>
      <c r="FD34" s="31" t="e">
        <v>#DIV/0!</v>
      </c>
      <c r="FE34" s="31" t="e">
        <v>#DIV/0!</v>
      </c>
      <c r="FF34" s="31" t="e">
        <v>#DIV/0!</v>
      </c>
      <c r="FG34" s="31" t="e">
        <v>#DIV/0!</v>
      </c>
      <c r="FH34" s="31" t="e">
        <v>#DIV/0!</v>
      </c>
      <c r="FI34" s="31" t="e">
        <v>#DIV/0!</v>
      </c>
      <c r="FJ34" s="31" t="e">
        <v>#DIV/0!</v>
      </c>
      <c r="FK34" s="31" t="e">
        <v>#DIV/0!</v>
      </c>
      <c r="FL34" s="31" t="e">
        <v>#DIV/0!</v>
      </c>
      <c r="FM34" s="31" t="e">
        <v>#DIV/0!</v>
      </c>
      <c r="FN34" s="31" t="e">
        <v>#DIV/0!</v>
      </c>
      <c r="FO34" s="31" t="e">
        <v>#DIV/0!</v>
      </c>
      <c r="FP34" s="31" t="e">
        <v>#DIV/0!</v>
      </c>
      <c r="FQ34" s="31" t="e">
        <v>#DIV/0!</v>
      </c>
      <c r="FR34" s="31" t="e">
        <v>#DIV/0!</v>
      </c>
      <c r="FS34" s="31" t="e">
        <v>#DIV/0!</v>
      </c>
      <c r="FT34" s="31" t="e">
        <v>#DIV/0!</v>
      </c>
      <c r="FU34" s="31" t="e">
        <v>#DIV/0!</v>
      </c>
      <c r="FV34" s="31" t="e">
        <v>#DIV/0!</v>
      </c>
      <c r="FW34" s="31" t="e">
        <v>#DIV/0!</v>
      </c>
      <c r="FX34" s="31" t="e">
        <v>#DIV/0!</v>
      </c>
      <c r="FY34" s="31" t="e">
        <v>#DIV/0!</v>
      </c>
      <c r="FZ34" s="31" t="e">
        <v>#DIV/0!</v>
      </c>
      <c r="GA34" s="31" t="e">
        <v>#DIV/0!</v>
      </c>
      <c r="GB34" s="31" t="e">
        <v>#DIV/0!</v>
      </c>
      <c r="GC34" s="31" t="e">
        <v>#DIV/0!</v>
      </c>
      <c r="GD34" s="31" t="e">
        <v>#DIV/0!</v>
      </c>
      <c r="GE34" s="31" t="e">
        <v>#DIV/0!</v>
      </c>
      <c r="GF34" s="31" t="e">
        <v>#DIV/0!</v>
      </c>
      <c r="GG34" s="31" t="e">
        <v>#DIV/0!</v>
      </c>
      <c r="GH34" s="31" t="e">
        <v>#DIV/0!</v>
      </c>
      <c r="GI34" s="31"/>
      <c r="GJ34" s="31"/>
      <c r="GK34" s="31">
        <v>75</v>
      </c>
      <c r="GL34" s="51" t="e">
        <v>#VALUE!</v>
      </c>
      <c r="GM34" s="31" t="e">
        <v>#DIV/0!</v>
      </c>
      <c r="GN34" s="31" t="e">
        <v>#DIV/0!</v>
      </c>
      <c r="GO34" s="31" t="e">
        <v>#DIV/0!</v>
      </c>
      <c r="GP34" s="31" t="e">
        <v>#DIV/0!</v>
      </c>
      <c r="GQ34" s="31" t="e">
        <v>#DIV/0!</v>
      </c>
      <c r="GR34" s="31" t="e">
        <v>#DIV/0!</v>
      </c>
      <c r="GS34" s="31" t="e">
        <v>#DIV/0!</v>
      </c>
      <c r="GT34" s="31" t="e">
        <v>#DIV/0!</v>
      </c>
      <c r="GU34" s="31" t="e">
        <v>#DIV/0!</v>
      </c>
      <c r="GV34" s="31" t="e">
        <v>#DIV/0!</v>
      </c>
      <c r="GW34" s="31" t="e">
        <v>#DIV/0!</v>
      </c>
      <c r="GX34" s="31" t="e">
        <v>#DIV/0!</v>
      </c>
      <c r="GY34" s="31" t="e">
        <v>#DIV/0!</v>
      </c>
      <c r="GZ34" s="31" t="e">
        <v>#DIV/0!</v>
      </c>
      <c r="HA34" s="31" t="e">
        <v>#DIV/0!</v>
      </c>
      <c r="HB34" s="31" t="e">
        <v>#DIV/0!</v>
      </c>
      <c r="HC34" s="31" t="e">
        <v>#DIV/0!</v>
      </c>
      <c r="HD34" s="31" t="e">
        <v>#DIV/0!</v>
      </c>
      <c r="HE34" s="31" t="e">
        <v>#DIV/0!</v>
      </c>
      <c r="HF34" s="31" t="e">
        <v>#DIV/0!</v>
      </c>
      <c r="HG34" s="31" t="e">
        <v>#DIV/0!</v>
      </c>
      <c r="HH34" s="31" t="e">
        <v>#DIV/0!</v>
      </c>
      <c r="HI34" s="31" t="e">
        <v>#DIV/0!</v>
      </c>
      <c r="HJ34" s="31" t="e">
        <v>#DIV/0!</v>
      </c>
      <c r="HK34" s="31" t="e">
        <v>#DIV/0!</v>
      </c>
      <c r="HL34" s="31" t="e">
        <v>#DIV/0!</v>
      </c>
      <c r="HM34" s="31" t="e">
        <v>#DIV/0!</v>
      </c>
      <c r="HN34" s="31" t="e">
        <v>#DIV/0!</v>
      </c>
      <c r="HO34" s="31" t="e">
        <v>#DIV/0!</v>
      </c>
      <c r="HP34" s="31" t="e">
        <v>#DIV/0!</v>
      </c>
      <c r="HQ34" s="31" t="e">
        <v>#DIV/0!</v>
      </c>
      <c r="HR34" s="31" t="e">
        <v>#DIV/0!</v>
      </c>
      <c r="HS34" s="31" t="e">
        <v>#DIV/0!</v>
      </c>
      <c r="HT34" s="31" t="e">
        <v>#DIV/0!</v>
      </c>
      <c r="HU34" s="31" t="e">
        <v>#DIV/0!</v>
      </c>
      <c r="HV34" s="31" t="e">
        <v>#DIV/0!</v>
      </c>
      <c r="HW34" s="31" t="e">
        <v>#DIV/0!</v>
      </c>
      <c r="HX34" s="31" t="e">
        <v>#DIV/0!</v>
      </c>
      <c r="HY34" s="31" t="e">
        <v>#DIV/0!</v>
      </c>
      <c r="HZ34" s="31" t="e">
        <v>#DIV/0!</v>
      </c>
      <c r="IA34" s="31" t="e">
        <v>#DIV/0!</v>
      </c>
      <c r="IB34" s="31" t="e">
        <v>#DIV/0!</v>
      </c>
      <c r="IC34" s="31" t="e">
        <v>#DIV/0!</v>
      </c>
      <c r="ID34" s="31" t="e">
        <v>#DIV/0!</v>
      </c>
      <c r="IE34" s="31" t="e">
        <v>#DIV/0!</v>
      </c>
      <c r="IF34" s="31" t="e">
        <v>#VALUE!</v>
      </c>
      <c r="IG34" s="31" t="e">
        <v>#DIV/0!</v>
      </c>
      <c r="IH34" s="31" t="e">
        <v>#DIV/0!</v>
      </c>
      <c r="II34" s="31" t="e">
        <v>#DIV/0!</v>
      </c>
      <c r="IJ34" s="31" t="e">
        <v>#DIV/0!</v>
      </c>
      <c r="IK34" s="31" t="e">
        <v>#DIV/0!</v>
      </c>
      <c r="IL34" s="31" t="e">
        <v>#DIV/0!</v>
      </c>
      <c r="IM34" s="31" t="e">
        <v>#DIV/0!</v>
      </c>
      <c r="IN34" s="31" t="e">
        <v>#DIV/0!</v>
      </c>
      <c r="IO34" s="31" t="e">
        <v>#DIV/0!</v>
      </c>
      <c r="IP34" s="31" t="e">
        <v>#DIV/0!</v>
      </c>
      <c r="IQ34" s="31" t="e">
        <v>#DIV/0!</v>
      </c>
      <c r="IR34" s="31" t="e">
        <v>#DIV/0!</v>
      </c>
      <c r="IS34" s="31" t="e">
        <v>#DIV/0!</v>
      </c>
      <c r="IT34" s="31" t="e">
        <v>#DIV/0!</v>
      </c>
      <c r="IU34" s="31" t="e">
        <v>#DIV/0!</v>
      </c>
      <c r="IV34" s="31" t="e">
        <v>#DIV/0!</v>
      </c>
      <c r="IW34" s="31" t="e">
        <v>#DIV/0!</v>
      </c>
      <c r="IX34" s="31" t="e">
        <v>#DIV/0!</v>
      </c>
      <c r="IY34" s="31" t="e">
        <v>#DIV/0!</v>
      </c>
      <c r="IZ34" s="31" t="e">
        <v>#DIV/0!</v>
      </c>
      <c r="JA34" s="31" t="e">
        <v>#DIV/0!</v>
      </c>
      <c r="JB34" s="31" t="e">
        <v>#DIV/0!</v>
      </c>
      <c r="JC34" s="31" t="e">
        <v>#DIV/0!</v>
      </c>
      <c r="JD34" s="31" t="e">
        <v>#DIV/0!</v>
      </c>
      <c r="JE34" s="31" t="e">
        <v>#DIV/0!</v>
      </c>
      <c r="JF34" s="31" t="e">
        <v>#DIV/0!</v>
      </c>
      <c r="JG34" s="31" t="e">
        <v>#DIV/0!</v>
      </c>
      <c r="JH34" s="31" t="e">
        <v>#DIV/0!</v>
      </c>
      <c r="JI34" s="31" t="e">
        <v>#DIV/0!</v>
      </c>
      <c r="JJ34" s="31" t="e">
        <v>#DIV/0!</v>
      </c>
      <c r="JK34" s="31" t="e">
        <v>#DIV/0!</v>
      </c>
      <c r="JL34" s="31" t="e">
        <v>#DIV/0!</v>
      </c>
      <c r="JM34" s="31" t="e">
        <v>#DIV/0!</v>
      </c>
      <c r="JN34" s="31" t="e">
        <v>#DIV/0!</v>
      </c>
      <c r="JO34" s="31" t="e">
        <v>#DIV/0!</v>
      </c>
      <c r="JP34" s="31" t="e">
        <v>#DIV/0!</v>
      </c>
      <c r="JQ34" s="31" t="e">
        <v>#DIV/0!</v>
      </c>
      <c r="JR34" s="31" t="e">
        <v>#DIV/0!</v>
      </c>
      <c r="JS34" s="31" t="e">
        <v>#DIV/0!</v>
      </c>
      <c r="JT34" s="31" t="e">
        <v>#DIV/0!</v>
      </c>
      <c r="JU34" s="31" t="e">
        <v>#DIV/0!</v>
      </c>
      <c r="JV34" s="31" t="e">
        <v>#DIV/0!</v>
      </c>
      <c r="JW34" s="31" t="e">
        <v>#DIV/0!</v>
      </c>
      <c r="JX34" s="31" t="e">
        <v>#DIV/0!</v>
      </c>
      <c r="JY34" s="31" t="e">
        <v>#DIV/0!</v>
      </c>
      <c r="JZ34" s="31"/>
      <c r="KA34" s="31"/>
    </row>
    <row r="35" spans="1:287" x14ac:dyDescent="0.25">
      <c r="A35" s="30" t="s">
        <v>608</v>
      </c>
      <c r="B35" s="30" t="s">
        <v>222</v>
      </c>
      <c r="C35" s="31">
        <v>8</v>
      </c>
      <c r="D35" s="51" t="e">
        <v>#VALUE!</v>
      </c>
      <c r="E35" s="31" t="e">
        <v>#DIV/0!</v>
      </c>
      <c r="F35" s="31" t="e">
        <v>#DIV/0!</v>
      </c>
      <c r="G35" s="31" t="e">
        <v>#DIV/0!</v>
      </c>
      <c r="H35" s="31" t="e">
        <v>#DIV/0!</v>
      </c>
      <c r="I35" s="31" t="e">
        <v>#DIV/0!</v>
      </c>
      <c r="J35" s="31" t="e">
        <v>#DIV/0!</v>
      </c>
      <c r="K35" s="31" t="e">
        <v>#DIV/0!</v>
      </c>
      <c r="L35" s="31" t="e">
        <v>#DIV/0!</v>
      </c>
      <c r="M35" s="31" t="e">
        <v>#DIV/0!</v>
      </c>
      <c r="N35" s="31" t="e">
        <v>#DIV/0!</v>
      </c>
      <c r="O35" s="31" t="e">
        <v>#DIV/0!</v>
      </c>
      <c r="P35" s="31" t="e">
        <v>#DIV/0!</v>
      </c>
      <c r="Q35" s="31" t="e">
        <v>#DIV/0!</v>
      </c>
      <c r="R35" s="31" t="e">
        <v>#DIV/0!</v>
      </c>
      <c r="S35" s="31" t="e">
        <v>#DIV/0!</v>
      </c>
      <c r="T35" s="31" t="e">
        <v>#DIV/0!</v>
      </c>
      <c r="U35" s="31" t="e">
        <v>#DIV/0!</v>
      </c>
      <c r="V35" s="31" t="e">
        <v>#DIV/0!</v>
      </c>
      <c r="W35" s="31" t="e">
        <v>#DIV/0!</v>
      </c>
      <c r="X35" s="31" t="e">
        <v>#DIV/0!</v>
      </c>
      <c r="Y35" s="31" t="e">
        <v>#DIV/0!</v>
      </c>
      <c r="Z35" s="31" t="e">
        <v>#DIV/0!</v>
      </c>
      <c r="AA35" s="31" t="e">
        <v>#DIV/0!</v>
      </c>
      <c r="AB35" s="31" t="e">
        <v>#DIV/0!</v>
      </c>
      <c r="AC35" s="31" t="e">
        <v>#DIV/0!</v>
      </c>
      <c r="AD35" s="31" t="e">
        <v>#DIV/0!</v>
      </c>
      <c r="AE35" s="31" t="e">
        <v>#DIV/0!</v>
      </c>
      <c r="AF35" s="31" t="e">
        <v>#DIV/0!</v>
      </c>
      <c r="AG35" s="31" t="e">
        <v>#DIV/0!</v>
      </c>
      <c r="AH35" s="31" t="e">
        <v>#DIV/0!</v>
      </c>
      <c r="AI35" s="31" t="e">
        <v>#DIV/0!</v>
      </c>
      <c r="AJ35" s="31" t="e">
        <v>#DIV/0!</v>
      </c>
      <c r="AK35" s="31" t="e">
        <v>#DIV/0!</v>
      </c>
      <c r="AL35" s="31" t="e">
        <v>#DIV/0!</v>
      </c>
      <c r="AM35" s="31" t="e">
        <v>#DIV/0!</v>
      </c>
      <c r="AN35" s="31" t="e">
        <v>#DIV/0!</v>
      </c>
      <c r="AO35" s="31" t="e">
        <v>#DIV/0!</v>
      </c>
      <c r="AP35" s="31" t="e">
        <v>#DIV/0!</v>
      </c>
      <c r="AQ35" s="31" t="e">
        <v>#DIV/0!</v>
      </c>
      <c r="AR35" s="31" t="e">
        <v>#DIV/0!</v>
      </c>
      <c r="AS35" s="31" t="e">
        <v>#DIV/0!</v>
      </c>
      <c r="AT35" s="31" t="e">
        <v>#DIV/0!</v>
      </c>
      <c r="AU35" s="31" t="e">
        <v>#DIV/0!</v>
      </c>
      <c r="AV35" s="31" t="e">
        <v>#DIV/0!</v>
      </c>
      <c r="AW35" s="31" t="e">
        <v>#DIV/0!</v>
      </c>
      <c r="AX35" s="31" t="e">
        <v>#VALUE!</v>
      </c>
      <c r="AY35" s="31" t="e">
        <v>#DIV/0!</v>
      </c>
      <c r="AZ35" s="31" t="e">
        <v>#DIV/0!</v>
      </c>
      <c r="BA35" s="31" t="e">
        <v>#DIV/0!</v>
      </c>
      <c r="BB35" s="31" t="e">
        <v>#DIV/0!</v>
      </c>
      <c r="BC35" s="31" t="e">
        <v>#DIV/0!</v>
      </c>
      <c r="BD35" s="31" t="e">
        <v>#DIV/0!</v>
      </c>
      <c r="BE35" s="31" t="e">
        <v>#DIV/0!</v>
      </c>
      <c r="BF35" s="31" t="e">
        <v>#DIV/0!</v>
      </c>
      <c r="BG35" s="31" t="e">
        <v>#DIV/0!</v>
      </c>
      <c r="BH35" s="31" t="e">
        <v>#DIV/0!</v>
      </c>
      <c r="BI35" s="31" t="e">
        <v>#DIV/0!</v>
      </c>
      <c r="BJ35" s="31" t="e">
        <v>#DIV/0!</v>
      </c>
      <c r="BK35" s="31" t="e">
        <v>#DIV/0!</v>
      </c>
      <c r="BL35" s="31" t="e">
        <v>#DIV/0!</v>
      </c>
      <c r="BM35" s="31" t="e">
        <v>#DIV/0!</v>
      </c>
      <c r="BN35" s="31" t="e">
        <v>#DIV/0!</v>
      </c>
      <c r="BO35" s="31" t="e">
        <v>#DIV/0!</v>
      </c>
      <c r="BP35" s="31" t="e">
        <v>#DIV/0!</v>
      </c>
      <c r="BQ35" s="31" t="e">
        <v>#DIV/0!</v>
      </c>
      <c r="BR35" s="31" t="e">
        <v>#DIV/0!</v>
      </c>
      <c r="BS35" s="31" t="e">
        <v>#DIV/0!</v>
      </c>
      <c r="BT35" s="31" t="e">
        <v>#DIV/0!</v>
      </c>
      <c r="BU35" s="31" t="e">
        <v>#DIV/0!</v>
      </c>
      <c r="BV35" s="31" t="e">
        <v>#DIV/0!</v>
      </c>
      <c r="BW35" s="31" t="e">
        <v>#DIV/0!</v>
      </c>
      <c r="BX35" s="31" t="e">
        <v>#DIV/0!</v>
      </c>
      <c r="BY35" s="31" t="e">
        <v>#DIV/0!</v>
      </c>
      <c r="BZ35" s="31" t="e">
        <v>#DIV/0!</v>
      </c>
      <c r="CA35" s="31" t="e">
        <v>#DIV/0!</v>
      </c>
      <c r="CB35" s="31" t="e">
        <v>#DIV/0!</v>
      </c>
      <c r="CC35" s="31" t="e">
        <v>#DIV/0!</v>
      </c>
      <c r="CD35" s="31" t="e">
        <v>#DIV/0!</v>
      </c>
      <c r="CE35" s="31" t="e">
        <v>#DIV/0!</v>
      </c>
      <c r="CF35" s="31" t="e">
        <v>#DIV/0!</v>
      </c>
      <c r="CG35" s="31" t="e">
        <v>#DIV/0!</v>
      </c>
      <c r="CH35" s="31" t="e">
        <v>#DIV/0!</v>
      </c>
      <c r="CI35" s="31" t="e">
        <v>#DIV/0!</v>
      </c>
      <c r="CJ35" s="31" t="e">
        <v>#DIV/0!</v>
      </c>
      <c r="CK35" s="31" t="e">
        <v>#DIV/0!</v>
      </c>
      <c r="CL35" s="31" t="e">
        <v>#DIV/0!</v>
      </c>
      <c r="CM35" s="31" t="e">
        <v>#DIV/0!</v>
      </c>
      <c r="CN35" s="31" t="e">
        <v>#DIV/0!</v>
      </c>
      <c r="CO35" s="31" t="e">
        <v>#DIV/0!</v>
      </c>
      <c r="CP35" s="31" t="e">
        <v>#DIV/0!</v>
      </c>
      <c r="CQ35" s="31" t="e">
        <v>#DIV/0!</v>
      </c>
      <c r="CR35" s="31"/>
      <c r="CS35" s="31"/>
      <c r="CT35" s="31">
        <v>8</v>
      </c>
      <c r="CU35" s="51" t="e">
        <v>#VALUE!</v>
      </c>
      <c r="CV35" s="31" t="e">
        <v>#DIV/0!</v>
      </c>
      <c r="CW35" s="31" t="e">
        <v>#DIV/0!</v>
      </c>
      <c r="CX35" s="31" t="e">
        <v>#DIV/0!</v>
      </c>
      <c r="CY35" s="31" t="e">
        <v>#DIV/0!</v>
      </c>
      <c r="CZ35" s="31" t="e">
        <v>#DIV/0!</v>
      </c>
      <c r="DA35" s="31" t="e">
        <v>#DIV/0!</v>
      </c>
      <c r="DB35" s="31" t="e">
        <v>#DIV/0!</v>
      </c>
      <c r="DC35" s="31" t="e">
        <v>#DIV/0!</v>
      </c>
      <c r="DD35" s="31" t="e">
        <v>#DIV/0!</v>
      </c>
      <c r="DE35" s="31" t="e">
        <v>#DIV/0!</v>
      </c>
      <c r="DF35" s="31" t="e">
        <v>#DIV/0!</v>
      </c>
      <c r="DG35" s="31" t="e">
        <v>#DIV/0!</v>
      </c>
      <c r="DH35" s="31" t="e">
        <v>#DIV/0!</v>
      </c>
      <c r="DI35" s="31" t="e">
        <v>#DIV/0!</v>
      </c>
      <c r="DJ35" s="31" t="e">
        <v>#DIV/0!</v>
      </c>
      <c r="DK35" s="31" t="e">
        <v>#DIV/0!</v>
      </c>
      <c r="DL35" s="31" t="e">
        <v>#DIV/0!</v>
      </c>
      <c r="DM35" s="31" t="e">
        <v>#DIV/0!</v>
      </c>
      <c r="DN35" s="31" t="e">
        <v>#DIV/0!</v>
      </c>
      <c r="DO35" s="31" t="e">
        <v>#DIV/0!</v>
      </c>
      <c r="DP35" s="31" t="e">
        <v>#DIV/0!</v>
      </c>
      <c r="DQ35" s="31" t="e">
        <v>#DIV/0!</v>
      </c>
      <c r="DR35" s="31" t="e">
        <v>#DIV/0!</v>
      </c>
      <c r="DS35" s="31" t="e">
        <v>#DIV/0!</v>
      </c>
      <c r="DT35" s="31" t="e">
        <v>#DIV/0!</v>
      </c>
      <c r="DU35" s="31" t="e">
        <v>#DIV/0!</v>
      </c>
      <c r="DV35" s="31" t="e">
        <v>#DIV/0!</v>
      </c>
      <c r="DW35" s="31" t="e">
        <v>#DIV/0!</v>
      </c>
      <c r="DX35" s="31" t="e">
        <v>#DIV/0!</v>
      </c>
      <c r="DY35" s="31" t="e">
        <v>#DIV/0!</v>
      </c>
      <c r="DZ35" s="31" t="e">
        <v>#DIV/0!</v>
      </c>
      <c r="EA35" s="31" t="e">
        <v>#DIV/0!</v>
      </c>
      <c r="EB35" s="31" t="e">
        <v>#DIV/0!</v>
      </c>
      <c r="EC35" s="31" t="e">
        <v>#DIV/0!</v>
      </c>
      <c r="ED35" s="31" t="e">
        <v>#DIV/0!</v>
      </c>
      <c r="EE35" s="31" t="e">
        <v>#DIV/0!</v>
      </c>
      <c r="EF35" s="31" t="e">
        <v>#DIV/0!</v>
      </c>
      <c r="EG35" s="31" t="e">
        <v>#DIV/0!</v>
      </c>
      <c r="EH35" s="31" t="e">
        <v>#DIV/0!</v>
      </c>
      <c r="EI35" s="31" t="e">
        <v>#DIV/0!</v>
      </c>
      <c r="EJ35" s="31" t="e">
        <v>#DIV/0!</v>
      </c>
      <c r="EK35" s="31" t="e">
        <v>#DIV/0!</v>
      </c>
      <c r="EL35" s="31" t="e">
        <v>#DIV/0!</v>
      </c>
      <c r="EM35" s="31" t="e">
        <v>#DIV/0!</v>
      </c>
      <c r="EN35" s="31" t="e">
        <v>#DIV/0!</v>
      </c>
      <c r="EO35" s="31" t="e">
        <v>#VALUE!</v>
      </c>
      <c r="EP35" s="31" t="e">
        <v>#DIV/0!</v>
      </c>
      <c r="EQ35" s="31" t="e">
        <v>#DIV/0!</v>
      </c>
      <c r="ER35" s="31" t="e">
        <v>#DIV/0!</v>
      </c>
      <c r="ES35" s="31" t="e">
        <v>#DIV/0!</v>
      </c>
      <c r="ET35" s="31" t="e">
        <v>#DIV/0!</v>
      </c>
      <c r="EU35" s="31" t="e">
        <v>#DIV/0!</v>
      </c>
      <c r="EV35" s="31" t="e">
        <v>#DIV/0!</v>
      </c>
      <c r="EW35" s="31" t="e">
        <v>#DIV/0!</v>
      </c>
      <c r="EX35" s="31" t="e">
        <v>#DIV/0!</v>
      </c>
      <c r="EY35" s="31" t="e">
        <v>#DIV/0!</v>
      </c>
      <c r="EZ35" s="31" t="e">
        <v>#DIV/0!</v>
      </c>
      <c r="FA35" s="31" t="e">
        <v>#DIV/0!</v>
      </c>
      <c r="FB35" s="31" t="e">
        <v>#DIV/0!</v>
      </c>
      <c r="FC35" s="31" t="e">
        <v>#DIV/0!</v>
      </c>
      <c r="FD35" s="31" t="e">
        <v>#DIV/0!</v>
      </c>
      <c r="FE35" s="31" t="e">
        <v>#DIV/0!</v>
      </c>
      <c r="FF35" s="31" t="e">
        <v>#DIV/0!</v>
      </c>
      <c r="FG35" s="31" t="e">
        <v>#DIV/0!</v>
      </c>
      <c r="FH35" s="31" t="e">
        <v>#DIV/0!</v>
      </c>
      <c r="FI35" s="31" t="e">
        <v>#DIV/0!</v>
      </c>
      <c r="FJ35" s="31" t="e">
        <v>#DIV/0!</v>
      </c>
      <c r="FK35" s="31" t="e">
        <v>#DIV/0!</v>
      </c>
      <c r="FL35" s="31" t="e">
        <v>#DIV/0!</v>
      </c>
      <c r="FM35" s="31" t="e">
        <v>#DIV/0!</v>
      </c>
      <c r="FN35" s="31" t="e">
        <v>#DIV/0!</v>
      </c>
      <c r="FO35" s="31" t="e">
        <v>#DIV/0!</v>
      </c>
      <c r="FP35" s="31" t="e">
        <v>#DIV/0!</v>
      </c>
      <c r="FQ35" s="31" t="e">
        <v>#DIV/0!</v>
      </c>
      <c r="FR35" s="31" t="e">
        <v>#DIV/0!</v>
      </c>
      <c r="FS35" s="31" t="e">
        <v>#DIV/0!</v>
      </c>
      <c r="FT35" s="31" t="e">
        <v>#DIV/0!</v>
      </c>
      <c r="FU35" s="31" t="e">
        <v>#DIV/0!</v>
      </c>
      <c r="FV35" s="31" t="e">
        <v>#DIV/0!</v>
      </c>
      <c r="FW35" s="31" t="e">
        <v>#DIV/0!</v>
      </c>
      <c r="FX35" s="31" t="e">
        <v>#DIV/0!</v>
      </c>
      <c r="FY35" s="31" t="e">
        <v>#DIV/0!</v>
      </c>
      <c r="FZ35" s="31" t="e">
        <v>#DIV/0!</v>
      </c>
      <c r="GA35" s="31" t="e">
        <v>#DIV/0!</v>
      </c>
      <c r="GB35" s="31" t="e">
        <v>#DIV/0!</v>
      </c>
      <c r="GC35" s="31" t="e">
        <v>#DIV/0!</v>
      </c>
      <c r="GD35" s="31" t="e">
        <v>#DIV/0!</v>
      </c>
      <c r="GE35" s="31" t="e">
        <v>#DIV/0!</v>
      </c>
      <c r="GF35" s="31" t="e">
        <v>#DIV/0!</v>
      </c>
      <c r="GG35" s="31" t="e">
        <v>#DIV/0!</v>
      </c>
      <c r="GH35" s="31" t="e">
        <v>#DIV/0!</v>
      </c>
      <c r="GI35" s="31"/>
      <c r="GJ35" s="31"/>
      <c r="GK35" s="31">
        <v>8</v>
      </c>
      <c r="GL35" s="51" t="e">
        <v>#VALUE!</v>
      </c>
      <c r="GM35" s="31" t="e">
        <v>#DIV/0!</v>
      </c>
      <c r="GN35" s="31" t="e">
        <v>#DIV/0!</v>
      </c>
      <c r="GO35" s="31" t="e">
        <v>#DIV/0!</v>
      </c>
      <c r="GP35" s="31" t="e">
        <v>#DIV/0!</v>
      </c>
      <c r="GQ35" s="31" t="e">
        <v>#DIV/0!</v>
      </c>
      <c r="GR35" s="31" t="e">
        <v>#DIV/0!</v>
      </c>
      <c r="GS35" s="31" t="e">
        <v>#DIV/0!</v>
      </c>
      <c r="GT35" s="31" t="e">
        <v>#DIV/0!</v>
      </c>
      <c r="GU35" s="31" t="e">
        <v>#DIV/0!</v>
      </c>
      <c r="GV35" s="31" t="e">
        <v>#DIV/0!</v>
      </c>
      <c r="GW35" s="31" t="e">
        <v>#DIV/0!</v>
      </c>
      <c r="GX35" s="31" t="e">
        <v>#DIV/0!</v>
      </c>
      <c r="GY35" s="31" t="e">
        <v>#DIV/0!</v>
      </c>
      <c r="GZ35" s="31" t="e">
        <v>#DIV/0!</v>
      </c>
      <c r="HA35" s="31" t="e">
        <v>#DIV/0!</v>
      </c>
      <c r="HB35" s="31" t="e">
        <v>#DIV/0!</v>
      </c>
      <c r="HC35" s="31" t="e">
        <v>#DIV/0!</v>
      </c>
      <c r="HD35" s="31" t="e">
        <v>#DIV/0!</v>
      </c>
      <c r="HE35" s="31" t="e">
        <v>#DIV/0!</v>
      </c>
      <c r="HF35" s="31" t="e">
        <v>#DIV/0!</v>
      </c>
      <c r="HG35" s="31" t="e">
        <v>#DIV/0!</v>
      </c>
      <c r="HH35" s="31" t="e">
        <v>#DIV/0!</v>
      </c>
      <c r="HI35" s="31" t="e">
        <v>#DIV/0!</v>
      </c>
      <c r="HJ35" s="31" t="e">
        <v>#DIV/0!</v>
      </c>
      <c r="HK35" s="31" t="e">
        <v>#DIV/0!</v>
      </c>
      <c r="HL35" s="31" t="e">
        <v>#DIV/0!</v>
      </c>
      <c r="HM35" s="31" t="e">
        <v>#DIV/0!</v>
      </c>
      <c r="HN35" s="31" t="e">
        <v>#DIV/0!</v>
      </c>
      <c r="HO35" s="31" t="e">
        <v>#DIV/0!</v>
      </c>
      <c r="HP35" s="31" t="e">
        <v>#DIV/0!</v>
      </c>
      <c r="HQ35" s="31" t="e">
        <v>#DIV/0!</v>
      </c>
      <c r="HR35" s="31" t="e">
        <v>#DIV/0!</v>
      </c>
      <c r="HS35" s="31" t="e">
        <v>#DIV/0!</v>
      </c>
      <c r="HT35" s="31" t="e">
        <v>#DIV/0!</v>
      </c>
      <c r="HU35" s="31" t="e">
        <v>#DIV/0!</v>
      </c>
      <c r="HV35" s="31" t="e">
        <v>#DIV/0!</v>
      </c>
      <c r="HW35" s="31" t="e">
        <v>#DIV/0!</v>
      </c>
      <c r="HX35" s="31" t="e">
        <v>#DIV/0!</v>
      </c>
      <c r="HY35" s="31" t="e">
        <v>#DIV/0!</v>
      </c>
      <c r="HZ35" s="31" t="e">
        <v>#DIV/0!</v>
      </c>
      <c r="IA35" s="31" t="e">
        <v>#DIV/0!</v>
      </c>
      <c r="IB35" s="31" t="e">
        <v>#DIV/0!</v>
      </c>
      <c r="IC35" s="31" t="e">
        <v>#DIV/0!</v>
      </c>
      <c r="ID35" s="31" t="e">
        <v>#DIV/0!</v>
      </c>
      <c r="IE35" s="31" t="e">
        <v>#DIV/0!</v>
      </c>
      <c r="IF35" s="31" t="e">
        <v>#VALUE!</v>
      </c>
      <c r="IG35" s="31" t="e">
        <v>#DIV/0!</v>
      </c>
      <c r="IH35" s="31" t="e">
        <v>#DIV/0!</v>
      </c>
      <c r="II35" s="31" t="e">
        <v>#DIV/0!</v>
      </c>
      <c r="IJ35" s="31" t="e">
        <v>#DIV/0!</v>
      </c>
      <c r="IK35" s="31" t="e">
        <v>#DIV/0!</v>
      </c>
      <c r="IL35" s="31" t="e">
        <v>#DIV/0!</v>
      </c>
      <c r="IM35" s="31" t="e">
        <v>#DIV/0!</v>
      </c>
      <c r="IN35" s="31" t="e">
        <v>#DIV/0!</v>
      </c>
      <c r="IO35" s="31" t="e">
        <v>#DIV/0!</v>
      </c>
      <c r="IP35" s="31" t="e">
        <v>#DIV/0!</v>
      </c>
      <c r="IQ35" s="31" t="e">
        <v>#DIV/0!</v>
      </c>
      <c r="IR35" s="31" t="e">
        <v>#DIV/0!</v>
      </c>
      <c r="IS35" s="31" t="e">
        <v>#DIV/0!</v>
      </c>
      <c r="IT35" s="31" t="e">
        <v>#DIV/0!</v>
      </c>
      <c r="IU35" s="31" t="e">
        <v>#DIV/0!</v>
      </c>
      <c r="IV35" s="31" t="e">
        <v>#DIV/0!</v>
      </c>
      <c r="IW35" s="31" t="e">
        <v>#DIV/0!</v>
      </c>
      <c r="IX35" s="31" t="e">
        <v>#DIV/0!</v>
      </c>
      <c r="IY35" s="31" t="e">
        <v>#DIV/0!</v>
      </c>
      <c r="IZ35" s="31" t="e">
        <v>#DIV/0!</v>
      </c>
      <c r="JA35" s="31" t="e">
        <v>#DIV/0!</v>
      </c>
      <c r="JB35" s="31" t="e">
        <v>#DIV/0!</v>
      </c>
      <c r="JC35" s="31" t="e">
        <v>#DIV/0!</v>
      </c>
      <c r="JD35" s="31" t="e">
        <v>#DIV/0!</v>
      </c>
      <c r="JE35" s="31" t="e">
        <v>#DIV/0!</v>
      </c>
      <c r="JF35" s="31" t="e">
        <v>#DIV/0!</v>
      </c>
      <c r="JG35" s="31" t="e">
        <v>#DIV/0!</v>
      </c>
      <c r="JH35" s="31" t="e">
        <v>#DIV/0!</v>
      </c>
      <c r="JI35" s="31" t="e">
        <v>#DIV/0!</v>
      </c>
      <c r="JJ35" s="31" t="e">
        <v>#DIV/0!</v>
      </c>
      <c r="JK35" s="31" t="e">
        <v>#DIV/0!</v>
      </c>
      <c r="JL35" s="31" t="e">
        <v>#DIV/0!</v>
      </c>
      <c r="JM35" s="31" t="e">
        <v>#DIV/0!</v>
      </c>
      <c r="JN35" s="31" t="e">
        <v>#DIV/0!</v>
      </c>
      <c r="JO35" s="31" t="e">
        <v>#DIV/0!</v>
      </c>
      <c r="JP35" s="31" t="e">
        <v>#DIV/0!</v>
      </c>
      <c r="JQ35" s="31" t="e">
        <v>#DIV/0!</v>
      </c>
      <c r="JR35" s="31" t="e">
        <v>#DIV/0!</v>
      </c>
      <c r="JS35" s="31" t="e">
        <v>#DIV/0!</v>
      </c>
      <c r="JT35" s="31" t="e">
        <v>#DIV/0!</v>
      </c>
      <c r="JU35" s="31" t="e">
        <v>#DIV/0!</v>
      </c>
      <c r="JV35" s="31" t="e">
        <v>#DIV/0!</v>
      </c>
      <c r="JW35" s="31" t="e">
        <v>#DIV/0!</v>
      </c>
      <c r="JX35" s="31" t="e">
        <v>#DIV/0!</v>
      </c>
      <c r="JY35" s="31" t="e">
        <v>#DIV/0!</v>
      </c>
      <c r="JZ35" s="31"/>
      <c r="KA35" s="31"/>
    </row>
    <row r="36" spans="1:287" x14ac:dyDescent="0.25">
      <c r="A36" s="30" t="s">
        <v>609</v>
      </c>
      <c r="B36" s="30" t="s">
        <v>224</v>
      </c>
      <c r="C36" s="31">
        <v>0</v>
      </c>
      <c r="D36" s="51" t="e">
        <v>#VALUE!</v>
      </c>
      <c r="E36" s="31" t="e">
        <v>#DIV/0!</v>
      </c>
      <c r="F36" s="31" t="e">
        <v>#DIV/0!</v>
      </c>
      <c r="G36" s="31" t="e">
        <v>#DIV/0!</v>
      </c>
      <c r="H36" s="31" t="e">
        <v>#DIV/0!</v>
      </c>
      <c r="I36" s="31" t="e">
        <v>#DIV/0!</v>
      </c>
      <c r="J36" s="31" t="e">
        <v>#DIV/0!</v>
      </c>
      <c r="K36" s="31" t="e">
        <v>#DIV/0!</v>
      </c>
      <c r="L36" s="31" t="e">
        <v>#DIV/0!</v>
      </c>
      <c r="M36" s="31" t="e">
        <v>#DIV/0!</v>
      </c>
      <c r="N36" s="31" t="e">
        <v>#DIV/0!</v>
      </c>
      <c r="O36" s="31" t="e">
        <v>#DIV/0!</v>
      </c>
      <c r="P36" s="31" t="e">
        <v>#DIV/0!</v>
      </c>
      <c r="Q36" s="31" t="e">
        <v>#DIV/0!</v>
      </c>
      <c r="R36" s="31" t="e">
        <v>#DIV/0!</v>
      </c>
      <c r="S36" s="31" t="e">
        <v>#DIV/0!</v>
      </c>
      <c r="T36" s="31" t="e">
        <v>#DIV/0!</v>
      </c>
      <c r="U36" s="31" t="e">
        <v>#DIV/0!</v>
      </c>
      <c r="V36" s="31" t="e">
        <v>#DIV/0!</v>
      </c>
      <c r="W36" s="31" t="e">
        <v>#DIV/0!</v>
      </c>
      <c r="X36" s="31" t="e">
        <v>#DIV/0!</v>
      </c>
      <c r="Y36" s="31" t="e">
        <v>#DIV/0!</v>
      </c>
      <c r="Z36" s="31" t="e">
        <v>#DIV/0!</v>
      </c>
      <c r="AA36" s="31" t="e">
        <v>#DIV/0!</v>
      </c>
      <c r="AB36" s="31" t="e">
        <v>#DIV/0!</v>
      </c>
      <c r="AC36" s="31" t="e">
        <v>#DIV/0!</v>
      </c>
      <c r="AD36" s="31" t="e">
        <v>#DIV/0!</v>
      </c>
      <c r="AE36" s="31" t="e">
        <v>#DIV/0!</v>
      </c>
      <c r="AF36" s="31" t="e">
        <v>#DIV/0!</v>
      </c>
      <c r="AG36" s="31" t="e">
        <v>#DIV/0!</v>
      </c>
      <c r="AH36" s="31" t="e">
        <v>#DIV/0!</v>
      </c>
      <c r="AI36" s="31" t="e">
        <v>#DIV/0!</v>
      </c>
      <c r="AJ36" s="31" t="e">
        <v>#DIV/0!</v>
      </c>
      <c r="AK36" s="31" t="e">
        <v>#DIV/0!</v>
      </c>
      <c r="AL36" s="31" t="e">
        <v>#DIV/0!</v>
      </c>
      <c r="AM36" s="31" t="e">
        <v>#DIV/0!</v>
      </c>
      <c r="AN36" s="31" t="e">
        <v>#DIV/0!</v>
      </c>
      <c r="AO36" s="31" t="e">
        <v>#DIV/0!</v>
      </c>
      <c r="AP36" s="31" t="e">
        <v>#DIV/0!</v>
      </c>
      <c r="AQ36" s="31" t="e">
        <v>#DIV/0!</v>
      </c>
      <c r="AR36" s="31" t="e">
        <v>#DIV/0!</v>
      </c>
      <c r="AS36" s="31" t="e">
        <v>#DIV/0!</v>
      </c>
      <c r="AT36" s="31" t="e">
        <v>#DIV/0!</v>
      </c>
      <c r="AU36" s="31" t="e">
        <v>#DIV/0!</v>
      </c>
      <c r="AV36" s="31" t="e">
        <v>#DIV/0!</v>
      </c>
      <c r="AW36" s="31" t="e">
        <v>#DIV/0!</v>
      </c>
      <c r="AX36" s="31" t="e">
        <v>#VALUE!</v>
      </c>
      <c r="AY36" s="31" t="e">
        <v>#DIV/0!</v>
      </c>
      <c r="AZ36" s="31" t="e">
        <v>#DIV/0!</v>
      </c>
      <c r="BA36" s="31" t="e">
        <v>#DIV/0!</v>
      </c>
      <c r="BB36" s="31" t="e">
        <v>#DIV/0!</v>
      </c>
      <c r="BC36" s="31" t="e">
        <v>#DIV/0!</v>
      </c>
      <c r="BD36" s="31" t="e">
        <v>#DIV/0!</v>
      </c>
      <c r="BE36" s="31" t="e">
        <v>#DIV/0!</v>
      </c>
      <c r="BF36" s="31" t="e">
        <v>#DIV/0!</v>
      </c>
      <c r="BG36" s="31" t="e">
        <v>#DIV/0!</v>
      </c>
      <c r="BH36" s="31" t="e">
        <v>#DIV/0!</v>
      </c>
      <c r="BI36" s="31" t="e">
        <v>#DIV/0!</v>
      </c>
      <c r="BJ36" s="31" t="e">
        <v>#DIV/0!</v>
      </c>
      <c r="BK36" s="31" t="e">
        <v>#DIV/0!</v>
      </c>
      <c r="BL36" s="31" t="e">
        <v>#DIV/0!</v>
      </c>
      <c r="BM36" s="31" t="e">
        <v>#DIV/0!</v>
      </c>
      <c r="BN36" s="31" t="e">
        <v>#DIV/0!</v>
      </c>
      <c r="BO36" s="31" t="e">
        <v>#DIV/0!</v>
      </c>
      <c r="BP36" s="31" t="e">
        <v>#DIV/0!</v>
      </c>
      <c r="BQ36" s="31" t="e">
        <v>#DIV/0!</v>
      </c>
      <c r="BR36" s="31" t="e">
        <v>#DIV/0!</v>
      </c>
      <c r="BS36" s="31" t="e">
        <v>#DIV/0!</v>
      </c>
      <c r="BT36" s="31" t="e">
        <v>#DIV/0!</v>
      </c>
      <c r="BU36" s="31" t="e">
        <v>#DIV/0!</v>
      </c>
      <c r="BV36" s="31" t="e">
        <v>#DIV/0!</v>
      </c>
      <c r="BW36" s="31" t="e">
        <v>#DIV/0!</v>
      </c>
      <c r="BX36" s="31" t="e">
        <v>#DIV/0!</v>
      </c>
      <c r="BY36" s="31" t="e">
        <v>#DIV/0!</v>
      </c>
      <c r="BZ36" s="31" t="e">
        <v>#DIV/0!</v>
      </c>
      <c r="CA36" s="31" t="e">
        <v>#DIV/0!</v>
      </c>
      <c r="CB36" s="31" t="e">
        <v>#DIV/0!</v>
      </c>
      <c r="CC36" s="31" t="e">
        <v>#DIV/0!</v>
      </c>
      <c r="CD36" s="31" t="e">
        <v>#DIV/0!</v>
      </c>
      <c r="CE36" s="31" t="e">
        <v>#DIV/0!</v>
      </c>
      <c r="CF36" s="31" t="e">
        <v>#DIV/0!</v>
      </c>
      <c r="CG36" s="31" t="e">
        <v>#DIV/0!</v>
      </c>
      <c r="CH36" s="31" t="e">
        <v>#DIV/0!</v>
      </c>
      <c r="CI36" s="31" t="e">
        <v>#DIV/0!</v>
      </c>
      <c r="CJ36" s="31" t="e">
        <v>#DIV/0!</v>
      </c>
      <c r="CK36" s="31" t="e">
        <v>#DIV/0!</v>
      </c>
      <c r="CL36" s="31" t="e">
        <v>#DIV/0!</v>
      </c>
      <c r="CM36" s="31" t="e">
        <v>#DIV/0!</v>
      </c>
      <c r="CN36" s="31" t="e">
        <v>#DIV/0!</v>
      </c>
      <c r="CO36" s="31" t="e">
        <v>#DIV/0!</v>
      </c>
      <c r="CP36" s="31" t="e">
        <v>#DIV/0!</v>
      </c>
      <c r="CQ36" s="31" t="e">
        <v>#DIV/0!</v>
      </c>
      <c r="CR36" s="31"/>
      <c r="CS36" s="31"/>
      <c r="CT36" s="31">
        <v>0</v>
      </c>
      <c r="CU36" s="51" t="e">
        <v>#VALUE!</v>
      </c>
      <c r="CV36" s="31" t="e">
        <v>#DIV/0!</v>
      </c>
      <c r="CW36" s="31" t="e">
        <v>#DIV/0!</v>
      </c>
      <c r="CX36" s="31" t="e">
        <v>#DIV/0!</v>
      </c>
      <c r="CY36" s="31" t="e">
        <v>#DIV/0!</v>
      </c>
      <c r="CZ36" s="31" t="e">
        <v>#DIV/0!</v>
      </c>
      <c r="DA36" s="31" t="e">
        <v>#DIV/0!</v>
      </c>
      <c r="DB36" s="31" t="e">
        <v>#DIV/0!</v>
      </c>
      <c r="DC36" s="31" t="e">
        <v>#DIV/0!</v>
      </c>
      <c r="DD36" s="31" t="e">
        <v>#DIV/0!</v>
      </c>
      <c r="DE36" s="31" t="e">
        <v>#DIV/0!</v>
      </c>
      <c r="DF36" s="31" t="e">
        <v>#DIV/0!</v>
      </c>
      <c r="DG36" s="31" t="e">
        <v>#DIV/0!</v>
      </c>
      <c r="DH36" s="31" t="e">
        <v>#DIV/0!</v>
      </c>
      <c r="DI36" s="31" t="e">
        <v>#DIV/0!</v>
      </c>
      <c r="DJ36" s="31" t="e">
        <v>#DIV/0!</v>
      </c>
      <c r="DK36" s="31" t="e">
        <v>#DIV/0!</v>
      </c>
      <c r="DL36" s="31" t="e">
        <v>#DIV/0!</v>
      </c>
      <c r="DM36" s="31" t="e">
        <v>#DIV/0!</v>
      </c>
      <c r="DN36" s="31" t="e">
        <v>#DIV/0!</v>
      </c>
      <c r="DO36" s="31" t="e">
        <v>#DIV/0!</v>
      </c>
      <c r="DP36" s="31" t="e">
        <v>#DIV/0!</v>
      </c>
      <c r="DQ36" s="31" t="e">
        <v>#DIV/0!</v>
      </c>
      <c r="DR36" s="31" t="e">
        <v>#DIV/0!</v>
      </c>
      <c r="DS36" s="31" t="e">
        <v>#DIV/0!</v>
      </c>
      <c r="DT36" s="31" t="e">
        <v>#DIV/0!</v>
      </c>
      <c r="DU36" s="31" t="e">
        <v>#DIV/0!</v>
      </c>
      <c r="DV36" s="31" t="e">
        <v>#DIV/0!</v>
      </c>
      <c r="DW36" s="31" t="e">
        <v>#DIV/0!</v>
      </c>
      <c r="DX36" s="31" t="e">
        <v>#DIV/0!</v>
      </c>
      <c r="DY36" s="31" t="e">
        <v>#DIV/0!</v>
      </c>
      <c r="DZ36" s="31" t="e">
        <v>#DIV/0!</v>
      </c>
      <c r="EA36" s="31" t="e">
        <v>#DIV/0!</v>
      </c>
      <c r="EB36" s="31" t="e">
        <v>#DIV/0!</v>
      </c>
      <c r="EC36" s="31" t="e">
        <v>#DIV/0!</v>
      </c>
      <c r="ED36" s="31" t="e">
        <v>#DIV/0!</v>
      </c>
      <c r="EE36" s="31" t="e">
        <v>#DIV/0!</v>
      </c>
      <c r="EF36" s="31" t="e">
        <v>#DIV/0!</v>
      </c>
      <c r="EG36" s="31" t="e">
        <v>#DIV/0!</v>
      </c>
      <c r="EH36" s="31" t="e">
        <v>#DIV/0!</v>
      </c>
      <c r="EI36" s="31" t="e">
        <v>#DIV/0!</v>
      </c>
      <c r="EJ36" s="31" t="e">
        <v>#DIV/0!</v>
      </c>
      <c r="EK36" s="31" t="e">
        <v>#DIV/0!</v>
      </c>
      <c r="EL36" s="31" t="e">
        <v>#DIV/0!</v>
      </c>
      <c r="EM36" s="31" t="e">
        <v>#DIV/0!</v>
      </c>
      <c r="EN36" s="31" t="e">
        <v>#DIV/0!</v>
      </c>
      <c r="EO36" s="31" t="e">
        <v>#VALUE!</v>
      </c>
      <c r="EP36" s="31" t="e">
        <v>#DIV/0!</v>
      </c>
      <c r="EQ36" s="31" t="e">
        <v>#DIV/0!</v>
      </c>
      <c r="ER36" s="31" t="e">
        <v>#DIV/0!</v>
      </c>
      <c r="ES36" s="31" t="e">
        <v>#DIV/0!</v>
      </c>
      <c r="ET36" s="31" t="e">
        <v>#DIV/0!</v>
      </c>
      <c r="EU36" s="31" t="e">
        <v>#DIV/0!</v>
      </c>
      <c r="EV36" s="31" t="e">
        <v>#DIV/0!</v>
      </c>
      <c r="EW36" s="31" t="e">
        <v>#DIV/0!</v>
      </c>
      <c r="EX36" s="31" t="e">
        <v>#DIV/0!</v>
      </c>
      <c r="EY36" s="31" t="e">
        <v>#DIV/0!</v>
      </c>
      <c r="EZ36" s="31" t="e">
        <v>#DIV/0!</v>
      </c>
      <c r="FA36" s="31" t="e">
        <v>#DIV/0!</v>
      </c>
      <c r="FB36" s="31" t="e">
        <v>#DIV/0!</v>
      </c>
      <c r="FC36" s="31" t="e">
        <v>#DIV/0!</v>
      </c>
      <c r="FD36" s="31" t="e">
        <v>#DIV/0!</v>
      </c>
      <c r="FE36" s="31" t="e">
        <v>#DIV/0!</v>
      </c>
      <c r="FF36" s="31" t="e">
        <v>#DIV/0!</v>
      </c>
      <c r="FG36" s="31" t="e">
        <v>#DIV/0!</v>
      </c>
      <c r="FH36" s="31" t="e">
        <v>#DIV/0!</v>
      </c>
      <c r="FI36" s="31" t="e">
        <v>#DIV/0!</v>
      </c>
      <c r="FJ36" s="31" t="e">
        <v>#DIV/0!</v>
      </c>
      <c r="FK36" s="31" t="e">
        <v>#DIV/0!</v>
      </c>
      <c r="FL36" s="31" t="e">
        <v>#DIV/0!</v>
      </c>
      <c r="FM36" s="31" t="e">
        <v>#DIV/0!</v>
      </c>
      <c r="FN36" s="31" t="e">
        <v>#DIV/0!</v>
      </c>
      <c r="FO36" s="31" t="e">
        <v>#DIV/0!</v>
      </c>
      <c r="FP36" s="31" t="e">
        <v>#DIV/0!</v>
      </c>
      <c r="FQ36" s="31" t="e">
        <v>#DIV/0!</v>
      </c>
      <c r="FR36" s="31" t="e">
        <v>#DIV/0!</v>
      </c>
      <c r="FS36" s="31" t="e">
        <v>#DIV/0!</v>
      </c>
      <c r="FT36" s="31" t="e">
        <v>#DIV/0!</v>
      </c>
      <c r="FU36" s="31" t="e">
        <v>#DIV/0!</v>
      </c>
      <c r="FV36" s="31" t="e">
        <v>#DIV/0!</v>
      </c>
      <c r="FW36" s="31" t="e">
        <v>#DIV/0!</v>
      </c>
      <c r="FX36" s="31" t="e">
        <v>#DIV/0!</v>
      </c>
      <c r="FY36" s="31" t="e">
        <v>#DIV/0!</v>
      </c>
      <c r="FZ36" s="31" t="e">
        <v>#DIV/0!</v>
      </c>
      <c r="GA36" s="31" t="e">
        <v>#DIV/0!</v>
      </c>
      <c r="GB36" s="31" t="e">
        <v>#DIV/0!</v>
      </c>
      <c r="GC36" s="31" t="e">
        <v>#DIV/0!</v>
      </c>
      <c r="GD36" s="31" t="e">
        <v>#DIV/0!</v>
      </c>
      <c r="GE36" s="31" t="e">
        <v>#DIV/0!</v>
      </c>
      <c r="GF36" s="31" t="e">
        <v>#DIV/0!</v>
      </c>
      <c r="GG36" s="31" t="e">
        <v>#DIV/0!</v>
      </c>
      <c r="GH36" s="31" t="e">
        <v>#DIV/0!</v>
      </c>
      <c r="GI36" s="31"/>
      <c r="GJ36" s="31"/>
      <c r="GK36" s="31">
        <v>0</v>
      </c>
      <c r="GL36" s="51" t="e">
        <v>#VALUE!</v>
      </c>
      <c r="GM36" s="31" t="e">
        <v>#DIV/0!</v>
      </c>
      <c r="GN36" s="31" t="e">
        <v>#DIV/0!</v>
      </c>
      <c r="GO36" s="31" t="e">
        <v>#DIV/0!</v>
      </c>
      <c r="GP36" s="31" t="e">
        <v>#DIV/0!</v>
      </c>
      <c r="GQ36" s="31" t="e">
        <v>#DIV/0!</v>
      </c>
      <c r="GR36" s="31" t="e">
        <v>#DIV/0!</v>
      </c>
      <c r="GS36" s="31" t="e">
        <v>#DIV/0!</v>
      </c>
      <c r="GT36" s="31" t="e">
        <v>#DIV/0!</v>
      </c>
      <c r="GU36" s="31" t="e">
        <v>#DIV/0!</v>
      </c>
      <c r="GV36" s="31" t="e">
        <v>#DIV/0!</v>
      </c>
      <c r="GW36" s="31" t="e">
        <v>#DIV/0!</v>
      </c>
      <c r="GX36" s="31" t="e">
        <v>#DIV/0!</v>
      </c>
      <c r="GY36" s="31" t="e">
        <v>#DIV/0!</v>
      </c>
      <c r="GZ36" s="31" t="e">
        <v>#DIV/0!</v>
      </c>
      <c r="HA36" s="31" t="e">
        <v>#DIV/0!</v>
      </c>
      <c r="HB36" s="31" t="e">
        <v>#DIV/0!</v>
      </c>
      <c r="HC36" s="31" t="e">
        <v>#DIV/0!</v>
      </c>
      <c r="HD36" s="31" t="e">
        <v>#DIV/0!</v>
      </c>
      <c r="HE36" s="31" t="e">
        <v>#DIV/0!</v>
      </c>
      <c r="HF36" s="31" t="e">
        <v>#DIV/0!</v>
      </c>
      <c r="HG36" s="31" t="e">
        <v>#DIV/0!</v>
      </c>
      <c r="HH36" s="31" t="e">
        <v>#DIV/0!</v>
      </c>
      <c r="HI36" s="31" t="e">
        <v>#DIV/0!</v>
      </c>
      <c r="HJ36" s="31" t="e">
        <v>#DIV/0!</v>
      </c>
      <c r="HK36" s="31" t="e">
        <v>#DIV/0!</v>
      </c>
      <c r="HL36" s="31" t="e">
        <v>#DIV/0!</v>
      </c>
      <c r="HM36" s="31" t="e">
        <v>#DIV/0!</v>
      </c>
      <c r="HN36" s="31" t="e">
        <v>#DIV/0!</v>
      </c>
      <c r="HO36" s="31" t="e">
        <v>#DIV/0!</v>
      </c>
      <c r="HP36" s="31" t="e">
        <v>#DIV/0!</v>
      </c>
      <c r="HQ36" s="31" t="e">
        <v>#DIV/0!</v>
      </c>
      <c r="HR36" s="31" t="e">
        <v>#DIV/0!</v>
      </c>
      <c r="HS36" s="31" t="e">
        <v>#DIV/0!</v>
      </c>
      <c r="HT36" s="31" t="e">
        <v>#DIV/0!</v>
      </c>
      <c r="HU36" s="31" t="e">
        <v>#DIV/0!</v>
      </c>
      <c r="HV36" s="31" t="e">
        <v>#DIV/0!</v>
      </c>
      <c r="HW36" s="31" t="e">
        <v>#DIV/0!</v>
      </c>
      <c r="HX36" s="31" t="e">
        <v>#DIV/0!</v>
      </c>
      <c r="HY36" s="31" t="e">
        <v>#DIV/0!</v>
      </c>
      <c r="HZ36" s="31" t="e">
        <v>#DIV/0!</v>
      </c>
      <c r="IA36" s="31" t="e">
        <v>#DIV/0!</v>
      </c>
      <c r="IB36" s="31" t="e">
        <v>#DIV/0!</v>
      </c>
      <c r="IC36" s="31" t="e">
        <v>#DIV/0!</v>
      </c>
      <c r="ID36" s="31" t="e">
        <v>#DIV/0!</v>
      </c>
      <c r="IE36" s="31" t="e">
        <v>#DIV/0!</v>
      </c>
      <c r="IF36" s="31" t="e">
        <v>#VALUE!</v>
      </c>
      <c r="IG36" s="31" t="e">
        <v>#DIV/0!</v>
      </c>
      <c r="IH36" s="31" t="e">
        <v>#DIV/0!</v>
      </c>
      <c r="II36" s="31" t="e">
        <v>#DIV/0!</v>
      </c>
      <c r="IJ36" s="31" t="e">
        <v>#DIV/0!</v>
      </c>
      <c r="IK36" s="31" t="e">
        <v>#DIV/0!</v>
      </c>
      <c r="IL36" s="31" t="e">
        <v>#DIV/0!</v>
      </c>
      <c r="IM36" s="31" t="e">
        <v>#DIV/0!</v>
      </c>
      <c r="IN36" s="31" t="e">
        <v>#DIV/0!</v>
      </c>
      <c r="IO36" s="31" t="e">
        <v>#DIV/0!</v>
      </c>
      <c r="IP36" s="31" t="e">
        <v>#DIV/0!</v>
      </c>
      <c r="IQ36" s="31" t="e">
        <v>#DIV/0!</v>
      </c>
      <c r="IR36" s="31" t="e">
        <v>#DIV/0!</v>
      </c>
      <c r="IS36" s="31" t="e">
        <v>#DIV/0!</v>
      </c>
      <c r="IT36" s="31" t="e">
        <v>#DIV/0!</v>
      </c>
      <c r="IU36" s="31" t="e">
        <v>#DIV/0!</v>
      </c>
      <c r="IV36" s="31" t="e">
        <v>#DIV/0!</v>
      </c>
      <c r="IW36" s="31" t="e">
        <v>#DIV/0!</v>
      </c>
      <c r="IX36" s="31" t="e">
        <v>#DIV/0!</v>
      </c>
      <c r="IY36" s="31" t="e">
        <v>#DIV/0!</v>
      </c>
      <c r="IZ36" s="31" t="e">
        <v>#DIV/0!</v>
      </c>
      <c r="JA36" s="31" t="e">
        <v>#DIV/0!</v>
      </c>
      <c r="JB36" s="31" t="e">
        <v>#DIV/0!</v>
      </c>
      <c r="JC36" s="31" t="e">
        <v>#DIV/0!</v>
      </c>
      <c r="JD36" s="31" t="e">
        <v>#DIV/0!</v>
      </c>
      <c r="JE36" s="31" t="e">
        <v>#DIV/0!</v>
      </c>
      <c r="JF36" s="31" t="e">
        <v>#DIV/0!</v>
      </c>
      <c r="JG36" s="31" t="e">
        <v>#DIV/0!</v>
      </c>
      <c r="JH36" s="31" t="e">
        <v>#DIV/0!</v>
      </c>
      <c r="JI36" s="31" t="e">
        <v>#DIV/0!</v>
      </c>
      <c r="JJ36" s="31" t="e">
        <v>#DIV/0!</v>
      </c>
      <c r="JK36" s="31" t="e">
        <v>#DIV/0!</v>
      </c>
      <c r="JL36" s="31" t="e">
        <v>#DIV/0!</v>
      </c>
      <c r="JM36" s="31" t="e">
        <v>#DIV/0!</v>
      </c>
      <c r="JN36" s="31" t="e">
        <v>#DIV/0!</v>
      </c>
      <c r="JO36" s="31" t="e">
        <v>#DIV/0!</v>
      </c>
      <c r="JP36" s="31" t="e">
        <v>#DIV/0!</v>
      </c>
      <c r="JQ36" s="31" t="e">
        <v>#DIV/0!</v>
      </c>
      <c r="JR36" s="31" t="e">
        <v>#DIV/0!</v>
      </c>
      <c r="JS36" s="31" t="e">
        <v>#DIV/0!</v>
      </c>
      <c r="JT36" s="31" t="e">
        <v>#DIV/0!</v>
      </c>
      <c r="JU36" s="31" t="e">
        <v>#DIV/0!</v>
      </c>
      <c r="JV36" s="31" t="e">
        <v>#DIV/0!</v>
      </c>
      <c r="JW36" s="31" t="e">
        <v>#DIV/0!</v>
      </c>
      <c r="JX36" s="31" t="e">
        <v>#DIV/0!</v>
      </c>
      <c r="JY36" s="31" t="e">
        <v>#DIV/0!</v>
      </c>
      <c r="JZ36" s="31"/>
      <c r="KA36" s="31"/>
    </row>
    <row r="37" spans="1:287" x14ac:dyDescent="0.25">
      <c r="A37" s="30" t="s">
        <v>610</v>
      </c>
      <c r="B37" s="30" t="s">
        <v>206</v>
      </c>
      <c r="C37" s="31">
        <v>9</v>
      </c>
      <c r="D37" s="51" t="e">
        <v>#VALUE!</v>
      </c>
      <c r="E37" s="31" t="e">
        <v>#DIV/0!</v>
      </c>
      <c r="F37" s="31" t="e">
        <v>#DIV/0!</v>
      </c>
      <c r="G37" s="31" t="e">
        <v>#DIV/0!</v>
      </c>
      <c r="H37" s="31" t="e">
        <v>#DIV/0!</v>
      </c>
      <c r="I37" s="31" t="e">
        <v>#DIV/0!</v>
      </c>
      <c r="J37" s="31" t="e">
        <v>#DIV/0!</v>
      </c>
      <c r="K37" s="31" t="e">
        <v>#DIV/0!</v>
      </c>
      <c r="L37" s="31" t="e">
        <v>#DIV/0!</v>
      </c>
      <c r="M37" s="31" t="e">
        <v>#DIV/0!</v>
      </c>
      <c r="N37" s="31" t="e">
        <v>#DIV/0!</v>
      </c>
      <c r="O37" s="31" t="e">
        <v>#DIV/0!</v>
      </c>
      <c r="P37" s="31" t="e">
        <v>#DIV/0!</v>
      </c>
      <c r="Q37" s="31" t="e">
        <v>#DIV/0!</v>
      </c>
      <c r="R37" s="31" t="e">
        <v>#DIV/0!</v>
      </c>
      <c r="S37" s="31" t="e">
        <v>#DIV/0!</v>
      </c>
      <c r="T37" s="31" t="e">
        <v>#DIV/0!</v>
      </c>
      <c r="U37" s="31" t="e">
        <v>#DIV/0!</v>
      </c>
      <c r="V37" s="31" t="e">
        <v>#DIV/0!</v>
      </c>
      <c r="W37" s="31" t="e">
        <v>#DIV/0!</v>
      </c>
      <c r="X37" s="31" t="e">
        <v>#DIV/0!</v>
      </c>
      <c r="Y37" s="31" t="e">
        <v>#DIV/0!</v>
      </c>
      <c r="Z37" s="31" t="e">
        <v>#DIV/0!</v>
      </c>
      <c r="AA37" s="31" t="e">
        <v>#DIV/0!</v>
      </c>
      <c r="AB37" s="31" t="e">
        <v>#DIV/0!</v>
      </c>
      <c r="AC37" s="31" t="e">
        <v>#DIV/0!</v>
      </c>
      <c r="AD37" s="31" t="e">
        <v>#DIV/0!</v>
      </c>
      <c r="AE37" s="31" t="e">
        <v>#DIV/0!</v>
      </c>
      <c r="AF37" s="31" t="e">
        <v>#DIV/0!</v>
      </c>
      <c r="AG37" s="31" t="e">
        <v>#DIV/0!</v>
      </c>
      <c r="AH37" s="31" t="e">
        <v>#DIV/0!</v>
      </c>
      <c r="AI37" s="31" t="e">
        <v>#DIV/0!</v>
      </c>
      <c r="AJ37" s="31" t="e">
        <v>#DIV/0!</v>
      </c>
      <c r="AK37" s="31" t="e">
        <v>#DIV/0!</v>
      </c>
      <c r="AL37" s="31" t="e">
        <v>#DIV/0!</v>
      </c>
      <c r="AM37" s="31" t="e">
        <v>#DIV/0!</v>
      </c>
      <c r="AN37" s="31" t="e">
        <v>#DIV/0!</v>
      </c>
      <c r="AO37" s="31" t="e">
        <v>#DIV/0!</v>
      </c>
      <c r="AP37" s="31" t="e">
        <v>#DIV/0!</v>
      </c>
      <c r="AQ37" s="31" t="e">
        <v>#DIV/0!</v>
      </c>
      <c r="AR37" s="31" t="e">
        <v>#DIV/0!</v>
      </c>
      <c r="AS37" s="31" t="e">
        <v>#DIV/0!</v>
      </c>
      <c r="AT37" s="31" t="e">
        <v>#DIV/0!</v>
      </c>
      <c r="AU37" s="31" t="e">
        <v>#DIV/0!</v>
      </c>
      <c r="AV37" s="31" t="e">
        <v>#DIV/0!</v>
      </c>
      <c r="AW37" s="31" t="e">
        <v>#DIV/0!</v>
      </c>
      <c r="AX37" s="31" t="e">
        <v>#VALUE!</v>
      </c>
      <c r="AY37" s="31" t="e">
        <v>#DIV/0!</v>
      </c>
      <c r="AZ37" s="31" t="e">
        <v>#DIV/0!</v>
      </c>
      <c r="BA37" s="31" t="e">
        <v>#DIV/0!</v>
      </c>
      <c r="BB37" s="31" t="e">
        <v>#DIV/0!</v>
      </c>
      <c r="BC37" s="31" t="e">
        <v>#DIV/0!</v>
      </c>
      <c r="BD37" s="31" t="e">
        <v>#DIV/0!</v>
      </c>
      <c r="BE37" s="31" t="e">
        <v>#DIV/0!</v>
      </c>
      <c r="BF37" s="31" t="e">
        <v>#DIV/0!</v>
      </c>
      <c r="BG37" s="31" t="e">
        <v>#DIV/0!</v>
      </c>
      <c r="BH37" s="31" t="e">
        <v>#DIV/0!</v>
      </c>
      <c r="BI37" s="31" t="e">
        <v>#DIV/0!</v>
      </c>
      <c r="BJ37" s="31" t="e">
        <v>#DIV/0!</v>
      </c>
      <c r="BK37" s="31" t="e">
        <v>#DIV/0!</v>
      </c>
      <c r="BL37" s="31" t="e">
        <v>#DIV/0!</v>
      </c>
      <c r="BM37" s="31" t="e">
        <v>#DIV/0!</v>
      </c>
      <c r="BN37" s="31" t="e">
        <v>#DIV/0!</v>
      </c>
      <c r="BO37" s="31" t="e">
        <v>#DIV/0!</v>
      </c>
      <c r="BP37" s="31" t="e">
        <v>#DIV/0!</v>
      </c>
      <c r="BQ37" s="31" t="e">
        <v>#DIV/0!</v>
      </c>
      <c r="BR37" s="31" t="e">
        <v>#DIV/0!</v>
      </c>
      <c r="BS37" s="31" t="e">
        <v>#DIV/0!</v>
      </c>
      <c r="BT37" s="31" t="e">
        <v>#DIV/0!</v>
      </c>
      <c r="BU37" s="31" t="e">
        <v>#DIV/0!</v>
      </c>
      <c r="BV37" s="31" t="e">
        <v>#DIV/0!</v>
      </c>
      <c r="BW37" s="31" t="e">
        <v>#DIV/0!</v>
      </c>
      <c r="BX37" s="31" t="e">
        <v>#DIV/0!</v>
      </c>
      <c r="BY37" s="31" t="e">
        <v>#DIV/0!</v>
      </c>
      <c r="BZ37" s="31" t="e">
        <v>#DIV/0!</v>
      </c>
      <c r="CA37" s="31" t="e">
        <v>#DIV/0!</v>
      </c>
      <c r="CB37" s="31" t="e">
        <v>#DIV/0!</v>
      </c>
      <c r="CC37" s="31" t="e">
        <v>#DIV/0!</v>
      </c>
      <c r="CD37" s="31" t="e">
        <v>#DIV/0!</v>
      </c>
      <c r="CE37" s="31" t="e">
        <v>#DIV/0!</v>
      </c>
      <c r="CF37" s="31" t="e">
        <v>#DIV/0!</v>
      </c>
      <c r="CG37" s="31" t="e">
        <v>#DIV/0!</v>
      </c>
      <c r="CH37" s="31" t="e">
        <v>#DIV/0!</v>
      </c>
      <c r="CI37" s="31" t="e">
        <v>#DIV/0!</v>
      </c>
      <c r="CJ37" s="31" t="e">
        <v>#DIV/0!</v>
      </c>
      <c r="CK37" s="31" t="e">
        <v>#DIV/0!</v>
      </c>
      <c r="CL37" s="31" t="e">
        <v>#DIV/0!</v>
      </c>
      <c r="CM37" s="31" t="e">
        <v>#DIV/0!</v>
      </c>
      <c r="CN37" s="31" t="e">
        <v>#DIV/0!</v>
      </c>
      <c r="CO37" s="31" t="e">
        <v>#DIV/0!</v>
      </c>
      <c r="CP37" s="31" t="e">
        <v>#DIV/0!</v>
      </c>
      <c r="CQ37" s="31" t="e">
        <v>#DIV/0!</v>
      </c>
      <c r="CR37" s="31"/>
      <c r="CS37" s="31"/>
      <c r="CT37" s="31">
        <v>9</v>
      </c>
      <c r="CU37" s="51" t="e">
        <v>#VALUE!</v>
      </c>
      <c r="CV37" s="31" t="e">
        <v>#DIV/0!</v>
      </c>
      <c r="CW37" s="31" t="e">
        <v>#DIV/0!</v>
      </c>
      <c r="CX37" s="31" t="e">
        <v>#DIV/0!</v>
      </c>
      <c r="CY37" s="31" t="e">
        <v>#DIV/0!</v>
      </c>
      <c r="CZ37" s="31" t="e">
        <v>#DIV/0!</v>
      </c>
      <c r="DA37" s="31" t="e">
        <v>#DIV/0!</v>
      </c>
      <c r="DB37" s="31" t="e">
        <v>#DIV/0!</v>
      </c>
      <c r="DC37" s="31" t="e">
        <v>#DIV/0!</v>
      </c>
      <c r="DD37" s="31" t="e">
        <v>#DIV/0!</v>
      </c>
      <c r="DE37" s="31" t="e">
        <v>#DIV/0!</v>
      </c>
      <c r="DF37" s="31" t="e">
        <v>#DIV/0!</v>
      </c>
      <c r="DG37" s="31" t="e">
        <v>#DIV/0!</v>
      </c>
      <c r="DH37" s="31" t="e">
        <v>#DIV/0!</v>
      </c>
      <c r="DI37" s="31" t="e">
        <v>#DIV/0!</v>
      </c>
      <c r="DJ37" s="31" t="e">
        <v>#DIV/0!</v>
      </c>
      <c r="DK37" s="31" t="e">
        <v>#DIV/0!</v>
      </c>
      <c r="DL37" s="31" t="e">
        <v>#DIV/0!</v>
      </c>
      <c r="DM37" s="31" t="e">
        <v>#DIV/0!</v>
      </c>
      <c r="DN37" s="31" t="e">
        <v>#DIV/0!</v>
      </c>
      <c r="DO37" s="31" t="e">
        <v>#DIV/0!</v>
      </c>
      <c r="DP37" s="31" t="e">
        <v>#DIV/0!</v>
      </c>
      <c r="DQ37" s="31" t="e">
        <v>#DIV/0!</v>
      </c>
      <c r="DR37" s="31" t="e">
        <v>#DIV/0!</v>
      </c>
      <c r="DS37" s="31" t="e">
        <v>#DIV/0!</v>
      </c>
      <c r="DT37" s="31" t="e">
        <v>#DIV/0!</v>
      </c>
      <c r="DU37" s="31" t="e">
        <v>#DIV/0!</v>
      </c>
      <c r="DV37" s="31" t="e">
        <v>#DIV/0!</v>
      </c>
      <c r="DW37" s="31" t="e">
        <v>#DIV/0!</v>
      </c>
      <c r="DX37" s="31" t="e">
        <v>#DIV/0!</v>
      </c>
      <c r="DY37" s="31" t="e">
        <v>#DIV/0!</v>
      </c>
      <c r="DZ37" s="31" t="e">
        <v>#DIV/0!</v>
      </c>
      <c r="EA37" s="31" t="e">
        <v>#DIV/0!</v>
      </c>
      <c r="EB37" s="31" t="e">
        <v>#DIV/0!</v>
      </c>
      <c r="EC37" s="31" t="e">
        <v>#DIV/0!</v>
      </c>
      <c r="ED37" s="31" t="e">
        <v>#DIV/0!</v>
      </c>
      <c r="EE37" s="31" t="e">
        <v>#DIV/0!</v>
      </c>
      <c r="EF37" s="31" t="e">
        <v>#DIV/0!</v>
      </c>
      <c r="EG37" s="31" t="e">
        <v>#DIV/0!</v>
      </c>
      <c r="EH37" s="31" t="e">
        <v>#DIV/0!</v>
      </c>
      <c r="EI37" s="31" t="e">
        <v>#DIV/0!</v>
      </c>
      <c r="EJ37" s="31" t="e">
        <v>#DIV/0!</v>
      </c>
      <c r="EK37" s="31" t="e">
        <v>#DIV/0!</v>
      </c>
      <c r="EL37" s="31" t="e">
        <v>#DIV/0!</v>
      </c>
      <c r="EM37" s="31" t="e">
        <v>#DIV/0!</v>
      </c>
      <c r="EN37" s="31" t="e">
        <v>#DIV/0!</v>
      </c>
      <c r="EO37" s="31" t="e">
        <v>#VALUE!</v>
      </c>
      <c r="EP37" s="31" t="e">
        <v>#DIV/0!</v>
      </c>
      <c r="EQ37" s="31" t="e">
        <v>#DIV/0!</v>
      </c>
      <c r="ER37" s="31" t="e">
        <v>#DIV/0!</v>
      </c>
      <c r="ES37" s="31" t="e">
        <v>#DIV/0!</v>
      </c>
      <c r="ET37" s="31" t="e">
        <v>#DIV/0!</v>
      </c>
      <c r="EU37" s="31" t="e">
        <v>#DIV/0!</v>
      </c>
      <c r="EV37" s="31" t="e">
        <v>#DIV/0!</v>
      </c>
      <c r="EW37" s="31" t="e">
        <v>#DIV/0!</v>
      </c>
      <c r="EX37" s="31" t="e">
        <v>#DIV/0!</v>
      </c>
      <c r="EY37" s="31" t="e">
        <v>#DIV/0!</v>
      </c>
      <c r="EZ37" s="31" t="e">
        <v>#DIV/0!</v>
      </c>
      <c r="FA37" s="31" t="e">
        <v>#DIV/0!</v>
      </c>
      <c r="FB37" s="31" t="e">
        <v>#DIV/0!</v>
      </c>
      <c r="FC37" s="31" t="e">
        <v>#DIV/0!</v>
      </c>
      <c r="FD37" s="31" t="e">
        <v>#DIV/0!</v>
      </c>
      <c r="FE37" s="31" t="e">
        <v>#DIV/0!</v>
      </c>
      <c r="FF37" s="31" t="e">
        <v>#DIV/0!</v>
      </c>
      <c r="FG37" s="31" t="e">
        <v>#DIV/0!</v>
      </c>
      <c r="FH37" s="31" t="e">
        <v>#DIV/0!</v>
      </c>
      <c r="FI37" s="31" t="e">
        <v>#DIV/0!</v>
      </c>
      <c r="FJ37" s="31" t="e">
        <v>#DIV/0!</v>
      </c>
      <c r="FK37" s="31" t="e">
        <v>#DIV/0!</v>
      </c>
      <c r="FL37" s="31" t="e">
        <v>#DIV/0!</v>
      </c>
      <c r="FM37" s="31" t="e">
        <v>#DIV/0!</v>
      </c>
      <c r="FN37" s="31" t="e">
        <v>#DIV/0!</v>
      </c>
      <c r="FO37" s="31" t="e">
        <v>#DIV/0!</v>
      </c>
      <c r="FP37" s="31" t="e">
        <v>#DIV/0!</v>
      </c>
      <c r="FQ37" s="31" t="e">
        <v>#DIV/0!</v>
      </c>
      <c r="FR37" s="31" t="e">
        <v>#DIV/0!</v>
      </c>
      <c r="FS37" s="31" t="e">
        <v>#DIV/0!</v>
      </c>
      <c r="FT37" s="31" t="e">
        <v>#DIV/0!</v>
      </c>
      <c r="FU37" s="31" t="e">
        <v>#DIV/0!</v>
      </c>
      <c r="FV37" s="31" t="e">
        <v>#DIV/0!</v>
      </c>
      <c r="FW37" s="31" t="e">
        <v>#DIV/0!</v>
      </c>
      <c r="FX37" s="31" t="e">
        <v>#DIV/0!</v>
      </c>
      <c r="FY37" s="31" t="e">
        <v>#DIV/0!</v>
      </c>
      <c r="FZ37" s="31" t="e">
        <v>#DIV/0!</v>
      </c>
      <c r="GA37" s="31" t="e">
        <v>#DIV/0!</v>
      </c>
      <c r="GB37" s="31" t="e">
        <v>#DIV/0!</v>
      </c>
      <c r="GC37" s="31" t="e">
        <v>#DIV/0!</v>
      </c>
      <c r="GD37" s="31" t="e">
        <v>#DIV/0!</v>
      </c>
      <c r="GE37" s="31" t="e">
        <v>#DIV/0!</v>
      </c>
      <c r="GF37" s="31" t="e">
        <v>#DIV/0!</v>
      </c>
      <c r="GG37" s="31" t="e">
        <v>#DIV/0!</v>
      </c>
      <c r="GH37" s="31" t="e">
        <v>#DIV/0!</v>
      </c>
      <c r="GI37" s="31"/>
      <c r="GJ37" s="31"/>
      <c r="GK37" s="31">
        <v>9</v>
      </c>
      <c r="GL37" s="51" t="e">
        <v>#VALUE!</v>
      </c>
      <c r="GM37" s="31" t="e">
        <v>#DIV/0!</v>
      </c>
      <c r="GN37" s="31" t="e">
        <v>#DIV/0!</v>
      </c>
      <c r="GO37" s="31" t="e">
        <v>#DIV/0!</v>
      </c>
      <c r="GP37" s="31" t="e">
        <v>#DIV/0!</v>
      </c>
      <c r="GQ37" s="31" t="e">
        <v>#DIV/0!</v>
      </c>
      <c r="GR37" s="31" t="e">
        <v>#DIV/0!</v>
      </c>
      <c r="GS37" s="31" t="e">
        <v>#DIV/0!</v>
      </c>
      <c r="GT37" s="31" t="e">
        <v>#DIV/0!</v>
      </c>
      <c r="GU37" s="31" t="e">
        <v>#DIV/0!</v>
      </c>
      <c r="GV37" s="31" t="e">
        <v>#DIV/0!</v>
      </c>
      <c r="GW37" s="31" t="e">
        <v>#DIV/0!</v>
      </c>
      <c r="GX37" s="31" t="e">
        <v>#DIV/0!</v>
      </c>
      <c r="GY37" s="31" t="e">
        <v>#DIV/0!</v>
      </c>
      <c r="GZ37" s="31" t="e">
        <v>#DIV/0!</v>
      </c>
      <c r="HA37" s="31" t="e">
        <v>#DIV/0!</v>
      </c>
      <c r="HB37" s="31" t="e">
        <v>#DIV/0!</v>
      </c>
      <c r="HC37" s="31" t="e">
        <v>#DIV/0!</v>
      </c>
      <c r="HD37" s="31" t="e">
        <v>#DIV/0!</v>
      </c>
      <c r="HE37" s="31" t="e">
        <v>#DIV/0!</v>
      </c>
      <c r="HF37" s="31" t="e">
        <v>#DIV/0!</v>
      </c>
      <c r="HG37" s="31" t="e">
        <v>#DIV/0!</v>
      </c>
      <c r="HH37" s="31" t="e">
        <v>#DIV/0!</v>
      </c>
      <c r="HI37" s="31" t="e">
        <v>#DIV/0!</v>
      </c>
      <c r="HJ37" s="31" t="e">
        <v>#DIV/0!</v>
      </c>
      <c r="HK37" s="31" t="e">
        <v>#DIV/0!</v>
      </c>
      <c r="HL37" s="31" t="e">
        <v>#DIV/0!</v>
      </c>
      <c r="HM37" s="31" t="e">
        <v>#DIV/0!</v>
      </c>
      <c r="HN37" s="31" t="e">
        <v>#DIV/0!</v>
      </c>
      <c r="HO37" s="31" t="e">
        <v>#DIV/0!</v>
      </c>
      <c r="HP37" s="31" t="e">
        <v>#DIV/0!</v>
      </c>
      <c r="HQ37" s="31" t="e">
        <v>#DIV/0!</v>
      </c>
      <c r="HR37" s="31" t="e">
        <v>#DIV/0!</v>
      </c>
      <c r="HS37" s="31" t="e">
        <v>#DIV/0!</v>
      </c>
      <c r="HT37" s="31" t="e">
        <v>#DIV/0!</v>
      </c>
      <c r="HU37" s="31" t="e">
        <v>#DIV/0!</v>
      </c>
      <c r="HV37" s="31" t="e">
        <v>#DIV/0!</v>
      </c>
      <c r="HW37" s="31" t="e">
        <v>#DIV/0!</v>
      </c>
      <c r="HX37" s="31" t="e">
        <v>#DIV/0!</v>
      </c>
      <c r="HY37" s="31" t="e">
        <v>#DIV/0!</v>
      </c>
      <c r="HZ37" s="31" t="e">
        <v>#DIV/0!</v>
      </c>
      <c r="IA37" s="31" t="e">
        <v>#DIV/0!</v>
      </c>
      <c r="IB37" s="31" t="e">
        <v>#DIV/0!</v>
      </c>
      <c r="IC37" s="31" t="e">
        <v>#DIV/0!</v>
      </c>
      <c r="ID37" s="31" t="e">
        <v>#DIV/0!</v>
      </c>
      <c r="IE37" s="31" t="e">
        <v>#DIV/0!</v>
      </c>
      <c r="IF37" s="31" t="e">
        <v>#VALUE!</v>
      </c>
      <c r="IG37" s="31" t="e">
        <v>#DIV/0!</v>
      </c>
      <c r="IH37" s="31" t="e">
        <v>#DIV/0!</v>
      </c>
      <c r="II37" s="31" t="e">
        <v>#DIV/0!</v>
      </c>
      <c r="IJ37" s="31" t="e">
        <v>#DIV/0!</v>
      </c>
      <c r="IK37" s="31" t="e">
        <v>#DIV/0!</v>
      </c>
      <c r="IL37" s="31" t="e">
        <v>#DIV/0!</v>
      </c>
      <c r="IM37" s="31" t="e">
        <v>#DIV/0!</v>
      </c>
      <c r="IN37" s="31" t="e">
        <v>#DIV/0!</v>
      </c>
      <c r="IO37" s="31" t="e">
        <v>#DIV/0!</v>
      </c>
      <c r="IP37" s="31" t="e">
        <v>#DIV/0!</v>
      </c>
      <c r="IQ37" s="31" t="e">
        <v>#DIV/0!</v>
      </c>
      <c r="IR37" s="31" t="e">
        <v>#DIV/0!</v>
      </c>
      <c r="IS37" s="31" t="e">
        <v>#DIV/0!</v>
      </c>
      <c r="IT37" s="31" t="e">
        <v>#DIV/0!</v>
      </c>
      <c r="IU37" s="31" t="e">
        <v>#DIV/0!</v>
      </c>
      <c r="IV37" s="31" t="e">
        <v>#DIV/0!</v>
      </c>
      <c r="IW37" s="31" t="e">
        <v>#DIV/0!</v>
      </c>
      <c r="IX37" s="31" t="e">
        <v>#DIV/0!</v>
      </c>
      <c r="IY37" s="31" t="e">
        <v>#DIV/0!</v>
      </c>
      <c r="IZ37" s="31" t="e">
        <v>#DIV/0!</v>
      </c>
      <c r="JA37" s="31" t="e">
        <v>#DIV/0!</v>
      </c>
      <c r="JB37" s="31" t="e">
        <v>#DIV/0!</v>
      </c>
      <c r="JC37" s="31" t="e">
        <v>#DIV/0!</v>
      </c>
      <c r="JD37" s="31" t="e">
        <v>#DIV/0!</v>
      </c>
      <c r="JE37" s="31" t="e">
        <v>#DIV/0!</v>
      </c>
      <c r="JF37" s="31" t="e">
        <v>#DIV/0!</v>
      </c>
      <c r="JG37" s="31" t="e">
        <v>#DIV/0!</v>
      </c>
      <c r="JH37" s="31" t="e">
        <v>#DIV/0!</v>
      </c>
      <c r="JI37" s="31" t="e">
        <v>#DIV/0!</v>
      </c>
      <c r="JJ37" s="31" t="e">
        <v>#DIV/0!</v>
      </c>
      <c r="JK37" s="31" t="e">
        <v>#DIV/0!</v>
      </c>
      <c r="JL37" s="31" t="e">
        <v>#DIV/0!</v>
      </c>
      <c r="JM37" s="31" t="e">
        <v>#DIV/0!</v>
      </c>
      <c r="JN37" s="31" t="e">
        <v>#DIV/0!</v>
      </c>
      <c r="JO37" s="31" t="e">
        <v>#DIV/0!</v>
      </c>
      <c r="JP37" s="31" t="e">
        <v>#DIV/0!</v>
      </c>
      <c r="JQ37" s="31" t="e">
        <v>#DIV/0!</v>
      </c>
      <c r="JR37" s="31" t="e">
        <v>#DIV/0!</v>
      </c>
      <c r="JS37" s="31" t="e">
        <v>#DIV/0!</v>
      </c>
      <c r="JT37" s="31" t="e">
        <v>#DIV/0!</v>
      </c>
      <c r="JU37" s="31" t="e">
        <v>#DIV/0!</v>
      </c>
      <c r="JV37" s="31" t="e">
        <v>#DIV/0!</v>
      </c>
      <c r="JW37" s="31" t="e">
        <v>#DIV/0!</v>
      </c>
      <c r="JX37" s="31" t="e">
        <v>#DIV/0!</v>
      </c>
      <c r="JY37" s="31" t="e">
        <v>#DIV/0!</v>
      </c>
      <c r="JZ37" s="31"/>
      <c r="KA37" s="31"/>
    </row>
    <row r="38" spans="1:287" x14ac:dyDescent="0.25">
      <c r="A38" s="30" t="s">
        <v>611</v>
      </c>
      <c r="B38" s="30" t="s">
        <v>130</v>
      </c>
      <c r="C38" s="31">
        <v>417</v>
      </c>
      <c r="D38" s="51" t="e">
        <v>#VALUE!</v>
      </c>
      <c r="E38" s="31" t="e">
        <v>#DIV/0!</v>
      </c>
      <c r="F38" s="31" t="e">
        <v>#DIV/0!</v>
      </c>
      <c r="G38" s="31" t="e">
        <v>#DIV/0!</v>
      </c>
      <c r="H38" s="31" t="e">
        <v>#DIV/0!</v>
      </c>
      <c r="I38" s="31" t="e">
        <v>#DIV/0!</v>
      </c>
      <c r="J38" s="31" t="e">
        <v>#DIV/0!</v>
      </c>
      <c r="K38" s="31" t="e">
        <v>#DIV/0!</v>
      </c>
      <c r="L38" s="31" t="e">
        <v>#DIV/0!</v>
      </c>
      <c r="M38" s="31" t="e">
        <v>#DIV/0!</v>
      </c>
      <c r="N38" s="31" t="e">
        <v>#DIV/0!</v>
      </c>
      <c r="O38" s="31" t="e">
        <v>#DIV/0!</v>
      </c>
      <c r="P38" s="31" t="e">
        <v>#DIV/0!</v>
      </c>
      <c r="Q38" s="31" t="e">
        <v>#DIV/0!</v>
      </c>
      <c r="R38" s="31" t="e">
        <v>#DIV/0!</v>
      </c>
      <c r="S38" s="31" t="e">
        <v>#DIV/0!</v>
      </c>
      <c r="T38" s="31" t="e">
        <v>#DIV/0!</v>
      </c>
      <c r="U38" s="31" t="e">
        <v>#DIV/0!</v>
      </c>
      <c r="V38" s="31" t="e">
        <v>#DIV/0!</v>
      </c>
      <c r="W38" s="31" t="e">
        <v>#DIV/0!</v>
      </c>
      <c r="X38" s="31" t="e">
        <v>#DIV/0!</v>
      </c>
      <c r="Y38" s="31" t="e">
        <v>#DIV/0!</v>
      </c>
      <c r="Z38" s="31" t="e">
        <v>#DIV/0!</v>
      </c>
      <c r="AA38" s="31" t="e">
        <v>#DIV/0!</v>
      </c>
      <c r="AB38" s="31" t="e">
        <v>#DIV/0!</v>
      </c>
      <c r="AC38" s="31" t="e">
        <v>#DIV/0!</v>
      </c>
      <c r="AD38" s="31" t="e">
        <v>#DIV/0!</v>
      </c>
      <c r="AE38" s="31" t="e">
        <v>#DIV/0!</v>
      </c>
      <c r="AF38" s="31" t="e">
        <v>#DIV/0!</v>
      </c>
      <c r="AG38" s="31" t="e">
        <v>#DIV/0!</v>
      </c>
      <c r="AH38" s="31" t="e">
        <v>#DIV/0!</v>
      </c>
      <c r="AI38" s="31" t="e">
        <v>#DIV/0!</v>
      </c>
      <c r="AJ38" s="31" t="e">
        <v>#DIV/0!</v>
      </c>
      <c r="AK38" s="31" t="e">
        <v>#DIV/0!</v>
      </c>
      <c r="AL38" s="31" t="e">
        <v>#DIV/0!</v>
      </c>
      <c r="AM38" s="31" t="e">
        <v>#DIV/0!</v>
      </c>
      <c r="AN38" s="31" t="e">
        <v>#DIV/0!</v>
      </c>
      <c r="AO38" s="31" t="e">
        <v>#DIV/0!</v>
      </c>
      <c r="AP38" s="31" t="e">
        <v>#DIV/0!</v>
      </c>
      <c r="AQ38" s="31" t="e">
        <v>#DIV/0!</v>
      </c>
      <c r="AR38" s="31" t="e">
        <v>#DIV/0!</v>
      </c>
      <c r="AS38" s="31" t="e">
        <v>#DIV/0!</v>
      </c>
      <c r="AT38" s="31" t="e">
        <v>#DIV/0!</v>
      </c>
      <c r="AU38" s="31" t="e">
        <v>#DIV/0!</v>
      </c>
      <c r="AV38" s="31" t="e">
        <v>#DIV/0!</v>
      </c>
      <c r="AW38" s="31" t="e">
        <v>#DIV/0!</v>
      </c>
      <c r="AX38" s="31" t="e">
        <v>#VALUE!</v>
      </c>
      <c r="AY38" s="31" t="e">
        <v>#DIV/0!</v>
      </c>
      <c r="AZ38" s="31" t="e">
        <v>#DIV/0!</v>
      </c>
      <c r="BA38" s="31" t="e">
        <v>#DIV/0!</v>
      </c>
      <c r="BB38" s="31" t="e">
        <v>#DIV/0!</v>
      </c>
      <c r="BC38" s="31" t="e">
        <v>#DIV/0!</v>
      </c>
      <c r="BD38" s="31" t="e">
        <v>#DIV/0!</v>
      </c>
      <c r="BE38" s="31" t="e">
        <v>#DIV/0!</v>
      </c>
      <c r="BF38" s="31" t="e">
        <v>#DIV/0!</v>
      </c>
      <c r="BG38" s="31" t="e">
        <v>#DIV/0!</v>
      </c>
      <c r="BH38" s="31" t="e">
        <v>#DIV/0!</v>
      </c>
      <c r="BI38" s="31" t="e">
        <v>#DIV/0!</v>
      </c>
      <c r="BJ38" s="31" t="e">
        <v>#DIV/0!</v>
      </c>
      <c r="BK38" s="31" t="e">
        <v>#DIV/0!</v>
      </c>
      <c r="BL38" s="31" t="e">
        <v>#DIV/0!</v>
      </c>
      <c r="BM38" s="31" t="e">
        <v>#DIV/0!</v>
      </c>
      <c r="BN38" s="31" t="e">
        <v>#DIV/0!</v>
      </c>
      <c r="BO38" s="31" t="e">
        <v>#DIV/0!</v>
      </c>
      <c r="BP38" s="31" t="e">
        <v>#DIV/0!</v>
      </c>
      <c r="BQ38" s="31" t="e">
        <v>#DIV/0!</v>
      </c>
      <c r="BR38" s="31" t="e">
        <v>#DIV/0!</v>
      </c>
      <c r="BS38" s="31" t="e">
        <v>#DIV/0!</v>
      </c>
      <c r="BT38" s="31" t="e">
        <v>#DIV/0!</v>
      </c>
      <c r="BU38" s="31" t="e">
        <v>#DIV/0!</v>
      </c>
      <c r="BV38" s="31" t="e">
        <v>#DIV/0!</v>
      </c>
      <c r="BW38" s="31" t="e">
        <v>#DIV/0!</v>
      </c>
      <c r="BX38" s="31" t="e">
        <v>#DIV/0!</v>
      </c>
      <c r="BY38" s="31" t="e">
        <v>#DIV/0!</v>
      </c>
      <c r="BZ38" s="31" t="e">
        <v>#DIV/0!</v>
      </c>
      <c r="CA38" s="31" t="e">
        <v>#DIV/0!</v>
      </c>
      <c r="CB38" s="31" t="e">
        <v>#DIV/0!</v>
      </c>
      <c r="CC38" s="31" t="e">
        <v>#DIV/0!</v>
      </c>
      <c r="CD38" s="31" t="e">
        <v>#DIV/0!</v>
      </c>
      <c r="CE38" s="31" t="e">
        <v>#DIV/0!</v>
      </c>
      <c r="CF38" s="31" t="e">
        <v>#DIV/0!</v>
      </c>
      <c r="CG38" s="31" t="e">
        <v>#DIV/0!</v>
      </c>
      <c r="CH38" s="31" t="e">
        <v>#DIV/0!</v>
      </c>
      <c r="CI38" s="31" t="e">
        <v>#DIV/0!</v>
      </c>
      <c r="CJ38" s="31" t="e">
        <v>#DIV/0!</v>
      </c>
      <c r="CK38" s="31" t="e">
        <v>#DIV/0!</v>
      </c>
      <c r="CL38" s="31" t="e">
        <v>#DIV/0!</v>
      </c>
      <c r="CM38" s="31" t="e">
        <v>#DIV/0!</v>
      </c>
      <c r="CN38" s="31" t="e">
        <v>#DIV/0!</v>
      </c>
      <c r="CO38" s="31" t="e">
        <v>#DIV/0!</v>
      </c>
      <c r="CP38" s="31" t="e">
        <v>#DIV/0!</v>
      </c>
      <c r="CQ38" s="31" t="e">
        <v>#DIV/0!</v>
      </c>
      <c r="CR38" s="31"/>
      <c r="CS38" s="31"/>
      <c r="CT38" s="31">
        <v>417</v>
      </c>
      <c r="CU38" s="51">
        <v>0.33333333333333331</v>
      </c>
      <c r="CV38" s="31">
        <v>0.33333333333333331</v>
      </c>
      <c r="CW38" s="31">
        <v>0</v>
      </c>
      <c r="CX38" s="31">
        <v>0.66666666666666663</v>
      </c>
      <c r="CY38" s="31">
        <v>0.33333333333333331</v>
      </c>
      <c r="CZ38" s="31">
        <v>0</v>
      </c>
      <c r="DA38" s="31">
        <v>0.33333333333333331</v>
      </c>
      <c r="DB38" s="31">
        <v>0.66666666666666663</v>
      </c>
      <c r="DC38" s="31">
        <v>0</v>
      </c>
      <c r="DD38" s="31">
        <v>0.33333333333333331</v>
      </c>
      <c r="DE38" s="31">
        <v>0.33333333333333331</v>
      </c>
      <c r="DF38" s="31">
        <v>0.33333333333333331</v>
      </c>
      <c r="DG38" s="31">
        <v>0</v>
      </c>
      <c r="DH38" s="31">
        <v>0</v>
      </c>
      <c r="DI38" s="31">
        <v>0</v>
      </c>
      <c r="DJ38" s="31">
        <v>0</v>
      </c>
      <c r="DK38" s="31">
        <v>0</v>
      </c>
      <c r="DL38" s="31">
        <v>0</v>
      </c>
      <c r="DM38" s="31">
        <v>0.33333333333333331</v>
      </c>
      <c r="DN38" s="31">
        <v>0.33333333333333331</v>
      </c>
      <c r="DO38" s="31">
        <v>0</v>
      </c>
      <c r="DP38" s="31">
        <v>1</v>
      </c>
      <c r="DQ38" s="31">
        <v>0</v>
      </c>
      <c r="DR38" s="31">
        <v>0</v>
      </c>
      <c r="DS38" s="31">
        <v>0</v>
      </c>
      <c r="DT38" s="31">
        <v>1</v>
      </c>
      <c r="DU38" s="31">
        <v>0.33333333333333331</v>
      </c>
      <c r="DV38" s="31">
        <v>0</v>
      </c>
      <c r="DW38" s="31">
        <v>0</v>
      </c>
      <c r="DX38" s="31">
        <v>0</v>
      </c>
      <c r="DY38" s="31">
        <v>0</v>
      </c>
      <c r="DZ38" s="31">
        <v>0</v>
      </c>
      <c r="EA38" s="31">
        <v>0</v>
      </c>
      <c r="EB38" s="31">
        <v>0</v>
      </c>
      <c r="EC38" s="31">
        <v>0</v>
      </c>
      <c r="ED38" s="31">
        <v>0</v>
      </c>
      <c r="EE38" s="31">
        <v>0</v>
      </c>
      <c r="EF38" s="31">
        <v>0.66666666666666663</v>
      </c>
      <c r="EG38" s="31">
        <v>0.33333333333333331</v>
      </c>
      <c r="EH38" s="31">
        <v>0</v>
      </c>
      <c r="EI38" s="31">
        <v>0</v>
      </c>
      <c r="EJ38" s="31">
        <v>1</v>
      </c>
      <c r="EK38" s="31">
        <v>0</v>
      </c>
      <c r="EL38" s="31">
        <v>0</v>
      </c>
      <c r="EM38" s="31">
        <v>0.66666666666666663</v>
      </c>
      <c r="EN38" s="31">
        <v>0.33333333333333331</v>
      </c>
      <c r="EO38" s="31">
        <v>139</v>
      </c>
      <c r="EP38" s="31">
        <v>139</v>
      </c>
      <c r="EQ38" s="31">
        <v>0</v>
      </c>
      <c r="ER38" s="31">
        <v>278</v>
      </c>
      <c r="ES38" s="31">
        <v>139</v>
      </c>
      <c r="ET38" s="31">
        <v>0</v>
      </c>
      <c r="EU38" s="31">
        <v>139</v>
      </c>
      <c r="EV38" s="31">
        <v>278</v>
      </c>
      <c r="EW38" s="31">
        <v>0</v>
      </c>
      <c r="EX38" s="31">
        <v>139</v>
      </c>
      <c r="EY38" s="31">
        <v>139</v>
      </c>
      <c r="EZ38" s="31">
        <v>139</v>
      </c>
      <c r="FA38" s="31">
        <v>0</v>
      </c>
      <c r="FB38" s="31">
        <v>0</v>
      </c>
      <c r="FC38" s="31">
        <v>0</v>
      </c>
      <c r="FD38" s="31">
        <v>0</v>
      </c>
      <c r="FE38" s="31">
        <v>0</v>
      </c>
      <c r="FF38" s="31">
        <v>0</v>
      </c>
      <c r="FG38" s="31">
        <v>139</v>
      </c>
      <c r="FH38" s="31">
        <v>139</v>
      </c>
      <c r="FI38" s="31">
        <v>0</v>
      </c>
      <c r="FJ38" s="31">
        <v>417</v>
      </c>
      <c r="FK38" s="31">
        <v>0</v>
      </c>
      <c r="FL38" s="31">
        <v>0</v>
      </c>
      <c r="FM38" s="31">
        <v>0</v>
      </c>
      <c r="FN38" s="31">
        <v>417</v>
      </c>
      <c r="FO38" s="31">
        <v>139</v>
      </c>
      <c r="FP38" s="31">
        <v>0</v>
      </c>
      <c r="FQ38" s="31">
        <v>0</v>
      </c>
      <c r="FR38" s="31">
        <v>0</v>
      </c>
      <c r="FS38" s="31">
        <v>0</v>
      </c>
      <c r="FT38" s="31">
        <v>0</v>
      </c>
      <c r="FU38" s="31">
        <v>0</v>
      </c>
      <c r="FV38" s="31">
        <v>0</v>
      </c>
      <c r="FW38" s="31">
        <v>0</v>
      </c>
      <c r="FX38" s="31">
        <v>0</v>
      </c>
      <c r="FY38" s="31">
        <v>0</v>
      </c>
      <c r="FZ38" s="31">
        <v>278</v>
      </c>
      <c r="GA38" s="31">
        <v>139</v>
      </c>
      <c r="GB38" s="31">
        <v>0</v>
      </c>
      <c r="GC38" s="31">
        <v>0</v>
      </c>
      <c r="GD38" s="31">
        <v>417</v>
      </c>
      <c r="GE38" s="31">
        <v>0</v>
      </c>
      <c r="GF38" s="31">
        <v>0</v>
      </c>
      <c r="GG38" s="31">
        <v>278</v>
      </c>
      <c r="GH38" s="31">
        <v>139</v>
      </c>
      <c r="GI38" s="31">
        <v>3</v>
      </c>
      <c r="GJ38" s="31">
        <v>1</v>
      </c>
      <c r="GK38" s="31">
        <v>417</v>
      </c>
      <c r="GL38" s="51">
        <v>0</v>
      </c>
      <c r="GM38" s="31">
        <v>0</v>
      </c>
      <c r="GN38" s="31">
        <v>0</v>
      </c>
      <c r="GO38" s="31">
        <v>0.16666666666666666</v>
      </c>
      <c r="GP38" s="31">
        <v>0</v>
      </c>
      <c r="GQ38" s="31">
        <v>0</v>
      </c>
      <c r="GR38" s="31">
        <v>0.83333333333333337</v>
      </c>
      <c r="GS38" s="31">
        <v>1</v>
      </c>
      <c r="GT38" s="31">
        <v>0</v>
      </c>
      <c r="GU38" s="31">
        <v>0</v>
      </c>
      <c r="GV38" s="31">
        <v>0</v>
      </c>
      <c r="GW38" s="31">
        <v>0</v>
      </c>
      <c r="GX38" s="31">
        <v>0</v>
      </c>
      <c r="GY38" s="31">
        <v>0</v>
      </c>
      <c r="GZ38" s="31">
        <v>0</v>
      </c>
      <c r="HA38" s="31">
        <v>0</v>
      </c>
      <c r="HB38" s="31">
        <v>0</v>
      </c>
      <c r="HC38" s="31">
        <v>0</v>
      </c>
      <c r="HD38" s="31">
        <v>0</v>
      </c>
      <c r="HE38" s="31">
        <v>0</v>
      </c>
      <c r="HF38" s="31">
        <v>0</v>
      </c>
      <c r="HG38" s="31">
        <v>1</v>
      </c>
      <c r="HH38" s="31">
        <v>0</v>
      </c>
      <c r="HI38" s="31">
        <v>0</v>
      </c>
      <c r="HJ38" s="31">
        <v>0</v>
      </c>
      <c r="HK38" s="31">
        <v>0.83333333333333337</v>
      </c>
      <c r="HL38" s="31">
        <v>0.16666666666666666</v>
      </c>
      <c r="HM38" s="31">
        <v>0</v>
      </c>
      <c r="HN38" s="31">
        <v>0</v>
      </c>
      <c r="HO38" s="31">
        <v>1</v>
      </c>
      <c r="HP38" s="31">
        <v>0</v>
      </c>
      <c r="HQ38" s="31">
        <v>0</v>
      </c>
      <c r="HR38" s="31">
        <v>0</v>
      </c>
      <c r="HS38" s="31">
        <v>0</v>
      </c>
      <c r="HT38" s="31">
        <v>0</v>
      </c>
      <c r="HU38" s="31">
        <v>0</v>
      </c>
      <c r="HV38" s="31">
        <v>0</v>
      </c>
      <c r="HW38" s="31">
        <v>0.83333333333333337</v>
      </c>
      <c r="HX38" s="31">
        <v>0.16666666666666666</v>
      </c>
      <c r="HY38" s="31">
        <v>0</v>
      </c>
      <c r="HZ38" s="31">
        <v>0</v>
      </c>
      <c r="IA38" s="31">
        <v>0.83333333333333337</v>
      </c>
      <c r="IB38" s="31">
        <v>0</v>
      </c>
      <c r="IC38" s="31">
        <v>0</v>
      </c>
      <c r="ID38" s="31">
        <v>0</v>
      </c>
      <c r="IE38" s="31">
        <v>0.83333333333333337</v>
      </c>
      <c r="IF38" s="31">
        <v>0</v>
      </c>
      <c r="IG38" s="31">
        <v>0</v>
      </c>
      <c r="IH38" s="31">
        <v>0</v>
      </c>
      <c r="II38" s="31">
        <v>69.5</v>
      </c>
      <c r="IJ38" s="31">
        <v>0</v>
      </c>
      <c r="IK38" s="31">
        <v>0</v>
      </c>
      <c r="IL38" s="31">
        <v>347.5</v>
      </c>
      <c r="IM38" s="31">
        <v>417</v>
      </c>
      <c r="IN38" s="31">
        <v>0</v>
      </c>
      <c r="IO38" s="31">
        <v>0</v>
      </c>
      <c r="IP38" s="31">
        <v>0</v>
      </c>
      <c r="IQ38" s="31">
        <v>0</v>
      </c>
      <c r="IR38" s="31">
        <v>0</v>
      </c>
      <c r="IS38" s="31">
        <v>0</v>
      </c>
      <c r="IT38" s="31">
        <v>0</v>
      </c>
      <c r="IU38" s="31">
        <v>0</v>
      </c>
      <c r="IV38" s="31">
        <v>0</v>
      </c>
      <c r="IW38" s="31">
        <v>0</v>
      </c>
      <c r="IX38" s="31">
        <v>0</v>
      </c>
      <c r="IY38" s="31">
        <v>0</v>
      </c>
      <c r="IZ38" s="31">
        <v>0</v>
      </c>
      <c r="JA38" s="31">
        <v>417</v>
      </c>
      <c r="JB38" s="31">
        <v>0</v>
      </c>
      <c r="JC38" s="31">
        <v>0</v>
      </c>
      <c r="JD38" s="31">
        <v>0</v>
      </c>
      <c r="JE38" s="31">
        <v>347.5</v>
      </c>
      <c r="JF38" s="31">
        <v>69.5</v>
      </c>
      <c r="JG38" s="31">
        <v>0</v>
      </c>
      <c r="JH38" s="31">
        <v>0</v>
      </c>
      <c r="JI38" s="31">
        <v>417</v>
      </c>
      <c r="JJ38" s="31">
        <v>0</v>
      </c>
      <c r="JK38" s="31">
        <v>0</v>
      </c>
      <c r="JL38" s="31">
        <v>0</v>
      </c>
      <c r="JM38" s="31">
        <v>0</v>
      </c>
      <c r="JN38" s="31">
        <v>0</v>
      </c>
      <c r="JO38" s="31">
        <v>0</v>
      </c>
      <c r="JP38" s="31">
        <v>0</v>
      </c>
      <c r="JQ38" s="31">
        <v>347.5</v>
      </c>
      <c r="JR38" s="31">
        <v>69.5</v>
      </c>
      <c r="JS38" s="31">
        <v>0</v>
      </c>
      <c r="JT38" s="31">
        <v>0</v>
      </c>
      <c r="JU38" s="31">
        <v>347.5</v>
      </c>
      <c r="JV38" s="31">
        <v>0</v>
      </c>
      <c r="JW38" s="31">
        <v>0</v>
      </c>
      <c r="JX38" s="31">
        <v>0</v>
      </c>
      <c r="JY38" s="31">
        <v>347.5</v>
      </c>
      <c r="JZ38" s="31">
        <v>6</v>
      </c>
      <c r="KA38" s="31">
        <v>1</v>
      </c>
    </row>
    <row r="39" spans="1:287" x14ac:dyDescent="0.25">
      <c r="A39" s="30" t="s">
        <v>612</v>
      </c>
      <c r="B39" s="30" t="s">
        <v>223</v>
      </c>
      <c r="C39" s="31">
        <v>69</v>
      </c>
      <c r="D39" s="51" t="e">
        <v>#VALUE!</v>
      </c>
      <c r="E39" s="31" t="e">
        <v>#DIV/0!</v>
      </c>
      <c r="F39" s="31" t="e">
        <v>#DIV/0!</v>
      </c>
      <c r="G39" s="31" t="e">
        <v>#DIV/0!</v>
      </c>
      <c r="H39" s="31" t="e">
        <v>#DIV/0!</v>
      </c>
      <c r="I39" s="31" t="e">
        <v>#DIV/0!</v>
      </c>
      <c r="J39" s="31" t="e">
        <v>#DIV/0!</v>
      </c>
      <c r="K39" s="31" t="e">
        <v>#DIV/0!</v>
      </c>
      <c r="L39" s="31" t="e">
        <v>#DIV/0!</v>
      </c>
      <c r="M39" s="31" t="e">
        <v>#DIV/0!</v>
      </c>
      <c r="N39" s="31" t="e">
        <v>#DIV/0!</v>
      </c>
      <c r="O39" s="31" t="e">
        <v>#DIV/0!</v>
      </c>
      <c r="P39" s="31" t="e">
        <v>#DIV/0!</v>
      </c>
      <c r="Q39" s="31" t="e">
        <v>#DIV/0!</v>
      </c>
      <c r="R39" s="31" t="e">
        <v>#DIV/0!</v>
      </c>
      <c r="S39" s="31" t="e">
        <v>#DIV/0!</v>
      </c>
      <c r="T39" s="31" t="e">
        <v>#DIV/0!</v>
      </c>
      <c r="U39" s="31" t="e">
        <v>#DIV/0!</v>
      </c>
      <c r="V39" s="31" t="e">
        <v>#DIV/0!</v>
      </c>
      <c r="W39" s="31" t="e">
        <v>#DIV/0!</v>
      </c>
      <c r="X39" s="31" t="e">
        <v>#DIV/0!</v>
      </c>
      <c r="Y39" s="31" t="e">
        <v>#DIV/0!</v>
      </c>
      <c r="Z39" s="31" t="e">
        <v>#DIV/0!</v>
      </c>
      <c r="AA39" s="31" t="e">
        <v>#DIV/0!</v>
      </c>
      <c r="AB39" s="31" t="e">
        <v>#DIV/0!</v>
      </c>
      <c r="AC39" s="31" t="e">
        <v>#DIV/0!</v>
      </c>
      <c r="AD39" s="31" t="e">
        <v>#DIV/0!</v>
      </c>
      <c r="AE39" s="31" t="e">
        <v>#DIV/0!</v>
      </c>
      <c r="AF39" s="31" t="e">
        <v>#DIV/0!</v>
      </c>
      <c r="AG39" s="31" t="e">
        <v>#DIV/0!</v>
      </c>
      <c r="AH39" s="31" t="e">
        <v>#DIV/0!</v>
      </c>
      <c r="AI39" s="31" t="e">
        <v>#DIV/0!</v>
      </c>
      <c r="AJ39" s="31" t="e">
        <v>#DIV/0!</v>
      </c>
      <c r="AK39" s="31" t="e">
        <v>#DIV/0!</v>
      </c>
      <c r="AL39" s="31" t="e">
        <v>#DIV/0!</v>
      </c>
      <c r="AM39" s="31" t="e">
        <v>#DIV/0!</v>
      </c>
      <c r="AN39" s="31" t="e">
        <v>#DIV/0!</v>
      </c>
      <c r="AO39" s="31" t="e">
        <v>#DIV/0!</v>
      </c>
      <c r="AP39" s="31" t="e">
        <v>#DIV/0!</v>
      </c>
      <c r="AQ39" s="31" t="e">
        <v>#DIV/0!</v>
      </c>
      <c r="AR39" s="31" t="e">
        <v>#DIV/0!</v>
      </c>
      <c r="AS39" s="31" t="e">
        <v>#DIV/0!</v>
      </c>
      <c r="AT39" s="31" t="e">
        <v>#DIV/0!</v>
      </c>
      <c r="AU39" s="31" t="e">
        <v>#DIV/0!</v>
      </c>
      <c r="AV39" s="31" t="e">
        <v>#DIV/0!</v>
      </c>
      <c r="AW39" s="31" t="e">
        <v>#DIV/0!</v>
      </c>
      <c r="AX39" s="31" t="e">
        <v>#VALUE!</v>
      </c>
      <c r="AY39" s="31" t="e">
        <v>#DIV/0!</v>
      </c>
      <c r="AZ39" s="31" t="e">
        <v>#DIV/0!</v>
      </c>
      <c r="BA39" s="31" t="e">
        <v>#DIV/0!</v>
      </c>
      <c r="BB39" s="31" t="e">
        <v>#DIV/0!</v>
      </c>
      <c r="BC39" s="31" t="e">
        <v>#DIV/0!</v>
      </c>
      <c r="BD39" s="31" t="e">
        <v>#DIV/0!</v>
      </c>
      <c r="BE39" s="31" t="e">
        <v>#DIV/0!</v>
      </c>
      <c r="BF39" s="31" t="e">
        <v>#DIV/0!</v>
      </c>
      <c r="BG39" s="31" t="e">
        <v>#DIV/0!</v>
      </c>
      <c r="BH39" s="31" t="e">
        <v>#DIV/0!</v>
      </c>
      <c r="BI39" s="31" t="e">
        <v>#DIV/0!</v>
      </c>
      <c r="BJ39" s="31" t="e">
        <v>#DIV/0!</v>
      </c>
      <c r="BK39" s="31" t="e">
        <v>#DIV/0!</v>
      </c>
      <c r="BL39" s="31" t="e">
        <v>#DIV/0!</v>
      </c>
      <c r="BM39" s="31" t="e">
        <v>#DIV/0!</v>
      </c>
      <c r="BN39" s="31" t="e">
        <v>#DIV/0!</v>
      </c>
      <c r="BO39" s="31" t="e">
        <v>#DIV/0!</v>
      </c>
      <c r="BP39" s="31" t="e">
        <v>#DIV/0!</v>
      </c>
      <c r="BQ39" s="31" t="e">
        <v>#DIV/0!</v>
      </c>
      <c r="BR39" s="31" t="e">
        <v>#DIV/0!</v>
      </c>
      <c r="BS39" s="31" t="e">
        <v>#DIV/0!</v>
      </c>
      <c r="BT39" s="31" t="e">
        <v>#DIV/0!</v>
      </c>
      <c r="BU39" s="31" t="e">
        <v>#DIV/0!</v>
      </c>
      <c r="BV39" s="31" t="e">
        <v>#DIV/0!</v>
      </c>
      <c r="BW39" s="31" t="e">
        <v>#DIV/0!</v>
      </c>
      <c r="BX39" s="31" t="e">
        <v>#DIV/0!</v>
      </c>
      <c r="BY39" s="31" t="e">
        <v>#DIV/0!</v>
      </c>
      <c r="BZ39" s="31" t="e">
        <v>#DIV/0!</v>
      </c>
      <c r="CA39" s="31" t="e">
        <v>#DIV/0!</v>
      </c>
      <c r="CB39" s="31" t="e">
        <v>#DIV/0!</v>
      </c>
      <c r="CC39" s="31" t="e">
        <v>#DIV/0!</v>
      </c>
      <c r="CD39" s="31" t="e">
        <v>#DIV/0!</v>
      </c>
      <c r="CE39" s="31" t="e">
        <v>#DIV/0!</v>
      </c>
      <c r="CF39" s="31" t="e">
        <v>#DIV/0!</v>
      </c>
      <c r="CG39" s="31" t="e">
        <v>#DIV/0!</v>
      </c>
      <c r="CH39" s="31" t="e">
        <v>#DIV/0!</v>
      </c>
      <c r="CI39" s="31" t="e">
        <v>#DIV/0!</v>
      </c>
      <c r="CJ39" s="31" t="e">
        <v>#DIV/0!</v>
      </c>
      <c r="CK39" s="31" t="e">
        <v>#DIV/0!</v>
      </c>
      <c r="CL39" s="31" t="e">
        <v>#DIV/0!</v>
      </c>
      <c r="CM39" s="31" t="e">
        <v>#DIV/0!</v>
      </c>
      <c r="CN39" s="31" t="e">
        <v>#DIV/0!</v>
      </c>
      <c r="CO39" s="31" t="e">
        <v>#DIV/0!</v>
      </c>
      <c r="CP39" s="31" t="e">
        <v>#DIV/0!</v>
      </c>
      <c r="CQ39" s="31" t="e">
        <v>#DIV/0!</v>
      </c>
      <c r="CR39" s="31"/>
      <c r="CS39" s="31"/>
      <c r="CT39" s="31">
        <v>69</v>
      </c>
      <c r="CU39" s="51" t="e">
        <v>#VALUE!</v>
      </c>
      <c r="CV39" s="31" t="e">
        <v>#DIV/0!</v>
      </c>
      <c r="CW39" s="31" t="e">
        <v>#DIV/0!</v>
      </c>
      <c r="CX39" s="31" t="e">
        <v>#DIV/0!</v>
      </c>
      <c r="CY39" s="31" t="e">
        <v>#DIV/0!</v>
      </c>
      <c r="CZ39" s="31" t="e">
        <v>#DIV/0!</v>
      </c>
      <c r="DA39" s="31" t="e">
        <v>#DIV/0!</v>
      </c>
      <c r="DB39" s="31" t="e">
        <v>#DIV/0!</v>
      </c>
      <c r="DC39" s="31" t="e">
        <v>#DIV/0!</v>
      </c>
      <c r="DD39" s="31" t="e">
        <v>#DIV/0!</v>
      </c>
      <c r="DE39" s="31" t="e">
        <v>#DIV/0!</v>
      </c>
      <c r="DF39" s="31" t="e">
        <v>#DIV/0!</v>
      </c>
      <c r="DG39" s="31" t="e">
        <v>#DIV/0!</v>
      </c>
      <c r="DH39" s="31" t="e">
        <v>#DIV/0!</v>
      </c>
      <c r="DI39" s="31" t="e">
        <v>#DIV/0!</v>
      </c>
      <c r="DJ39" s="31" t="e">
        <v>#DIV/0!</v>
      </c>
      <c r="DK39" s="31" t="e">
        <v>#DIV/0!</v>
      </c>
      <c r="DL39" s="31" t="e">
        <v>#DIV/0!</v>
      </c>
      <c r="DM39" s="31" t="e">
        <v>#DIV/0!</v>
      </c>
      <c r="DN39" s="31" t="e">
        <v>#DIV/0!</v>
      </c>
      <c r="DO39" s="31" t="e">
        <v>#DIV/0!</v>
      </c>
      <c r="DP39" s="31" t="e">
        <v>#DIV/0!</v>
      </c>
      <c r="DQ39" s="31" t="e">
        <v>#DIV/0!</v>
      </c>
      <c r="DR39" s="31" t="e">
        <v>#DIV/0!</v>
      </c>
      <c r="DS39" s="31" t="e">
        <v>#DIV/0!</v>
      </c>
      <c r="DT39" s="31" t="e">
        <v>#DIV/0!</v>
      </c>
      <c r="DU39" s="31" t="e">
        <v>#DIV/0!</v>
      </c>
      <c r="DV39" s="31" t="e">
        <v>#DIV/0!</v>
      </c>
      <c r="DW39" s="31" t="e">
        <v>#DIV/0!</v>
      </c>
      <c r="DX39" s="31" t="e">
        <v>#DIV/0!</v>
      </c>
      <c r="DY39" s="31" t="e">
        <v>#DIV/0!</v>
      </c>
      <c r="DZ39" s="31" t="e">
        <v>#DIV/0!</v>
      </c>
      <c r="EA39" s="31" t="e">
        <v>#DIV/0!</v>
      </c>
      <c r="EB39" s="31" t="e">
        <v>#DIV/0!</v>
      </c>
      <c r="EC39" s="31" t="e">
        <v>#DIV/0!</v>
      </c>
      <c r="ED39" s="31" t="e">
        <v>#DIV/0!</v>
      </c>
      <c r="EE39" s="31" t="e">
        <v>#DIV/0!</v>
      </c>
      <c r="EF39" s="31" t="e">
        <v>#DIV/0!</v>
      </c>
      <c r="EG39" s="31" t="e">
        <v>#DIV/0!</v>
      </c>
      <c r="EH39" s="31" t="e">
        <v>#DIV/0!</v>
      </c>
      <c r="EI39" s="31" t="e">
        <v>#DIV/0!</v>
      </c>
      <c r="EJ39" s="31" t="e">
        <v>#DIV/0!</v>
      </c>
      <c r="EK39" s="31" t="e">
        <v>#DIV/0!</v>
      </c>
      <c r="EL39" s="31" t="e">
        <v>#DIV/0!</v>
      </c>
      <c r="EM39" s="31" t="e">
        <v>#DIV/0!</v>
      </c>
      <c r="EN39" s="31" t="e">
        <v>#DIV/0!</v>
      </c>
      <c r="EO39" s="31" t="e">
        <v>#VALUE!</v>
      </c>
      <c r="EP39" s="31" t="e">
        <v>#DIV/0!</v>
      </c>
      <c r="EQ39" s="31" t="e">
        <v>#DIV/0!</v>
      </c>
      <c r="ER39" s="31" t="e">
        <v>#DIV/0!</v>
      </c>
      <c r="ES39" s="31" t="e">
        <v>#DIV/0!</v>
      </c>
      <c r="ET39" s="31" t="e">
        <v>#DIV/0!</v>
      </c>
      <c r="EU39" s="31" t="e">
        <v>#DIV/0!</v>
      </c>
      <c r="EV39" s="31" t="e">
        <v>#DIV/0!</v>
      </c>
      <c r="EW39" s="31" t="e">
        <v>#DIV/0!</v>
      </c>
      <c r="EX39" s="31" t="e">
        <v>#DIV/0!</v>
      </c>
      <c r="EY39" s="31" t="e">
        <v>#DIV/0!</v>
      </c>
      <c r="EZ39" s="31" t="e">
        <v>#DIV/0!</v>
      </c>
      <c r="FA39" s="31" t="e">
        <v>#DIV/0!</v>
      </c>
      <c r="FB39" s="31" t="e">
        <v>#DIV/0!</v>
      </c>
      <c r="FC39" s="31" t="e">
        <v>#DIV/0!</v>
      </c>
      <c r="FD39" s="31" t="e">
        <v>#DIV/0!</v>
      </c>
      <c r="FE39" s="31" t="e">
        <v>#DIV/0!</v>
      </c>
      <c r="FF39" s="31" t="e">
        <v>#DIV/0!</v>
      </c>
      <c r="FG39" s="31" t="e">
        <v>#DIV/0!</v>
      </c>
      <c r="FH39" s="31" t="e">
        <v>#DIV/0!</v>
      </c>
      <c r="FI39" s="31" t="e">
        <v>#DIV/0!</v>
      </c>
      <c r="FJ39" s="31" t="e">
        <v>#DIV/0!</v>
      </c>
      <c r="FK39" s="31" t="e">
        <v>#DIV/0!</v>
      </c>
      <c r="FL39" s="31" t="e">
        <v>#DIV/0!</v>
      </c>
      <c r="FM39" s="31" t="e">
        <v>#DIV/0!</v>
      </c>
      <c r="FN39" s="31" t="e">
        <v>#DIV/0!</v>
      </c>
      <c r="FO39" s="31" t="e">
        <v>#DIV/0!</v>
      </c>
      <c r="FP39" s="31" t="e">
        <v>#DIV/0!</v>
      </c>
      <c r="FQ39" s="31" t="e">
        <v>#DIV/0!</v>
      </c>
      <c r="FR39" s="31" t="e">
        <v>#DIV/0!</v>
      </c>
      <c r="FS39" s="31" t="e">
        <v>#DIV/0!</v>
      </c>
      <c r="FT39" s="31" t="e">
        <v>#DIV/0!</v>
      </c>
      <c r="FU39" s="31" t="e">
        <v>#DIV/0!</v>
      </c>
      <c r="FV39" s="31" t="e">
        <v>#DIV/0!</v>
      </c>
      <c r="FW39" s="31" t="e">
        <v>#DIV/0!</v>
      </c>
      <c r="FX39" s="31" t="e">
        <v>#DIV/0!</v>
      </c>
      <c r="FY39" s="31" t="e">
        <v>#DIV/0!</v>
      </c>
      <c r="FZ39" s="31" t="e">
        <v>#DIV/0!</v>
      </c>
      <c r="GA39" s="31" t="e">
        <v>#DIV/0!</v>
      </c>
      <c r="GB39" s="31" t="e">
        <v>#DIV/0!</v>
      </c>
      <c r="GC39" s="31" t="e">
        <v>#DIV/0!</v>
      </c>
      <c r="GD39" s="31" t="e">
        <v>#DIV/0!</v>
      </c>
      <c r="GE39" s="31" t="e">
        <v>#DIV/0!</v>
      </c>
      <c r="GF39" s="31" t="e">
        <v>#DIV/0!</v>
      </c>
      <c r="GG39" s="31" t="e">
        <v>#DIV/0!</v>
      </c>
      <c r="GH39" s="31" t="e">
        <v>#DIV/0!</v>
      </c>
      <c r="GI39" s="31"/>
      <c r="GJ39" s="31"/>
      <c r="GK39" s="31">
        <v>69</v>
      </c>
      <c r="GL39" s="51" t="e">
        <v>#VALUE!</v>
      </c>
      <c r="GM39" s="31" t="e">
        <v>#DIV/0!</v>
      </c>
      <c r="GN39" s="31" t="e">
        <v>#DIV/0!</v>
      </c>
      <c r="GO39" s="31" t="e">
        <v>#DIV/0!</v>
      </c>
      <c r="GP39" s="31" t="e">
        <v>#DIV/0!</v>
      </c>
      <c r="GQ39" s="31" t="e">
        <v>#DIV/0!</v>
      </c>
      <c r="GR39" s="31" t="e">
        <v>#DIV/0!</v>
      </c>
      <c r="GS39" s="31" t="e">
        <v>#DIV/0!</v>
      </c>
      <c r="GT39" s="31" t="e">
        <v>#DIV/0!</v>
      </c>
      <c r="GU39" s="31" t="e">
        <v>#DIV/0!</v>
      </c>
      <c r="GV39" s="31" t="e">
        <v>#DIV/0!</v>
      </c>
      <c r="GW39" s="31" t="e">
        <v>#DIV/0!</v>
      </c>
      <c r="GX39" s="31" t="e">
        <v>#DIV/0!</v>
      </c>
      <c r="GY39" s="31" t="e">
        <v>#DIV/0!</v>
      </c>
      <c r="GZ39" s="31" t="e">
        <v>#DIV/0!</v>
      </c>
      <c r="HA39" s="31" t="e">
        <v>#DIV/0!</v>
      </c>
      <c r="HB39" s="31" t="e">
        <v>#DIV/0!</v>
      </c>
      <c r="HC39" s="31" t="e">
        <v>#DIV/0!</v>
      </c>
      <c r="HD39" s="31" t="e">
        <v>#DIV/0!</v>
      </c>
      <c r="HE39" s="31" t="e">
        <v>#DIV/0!</v>
      </c>
      <c r="HF39" s="31" t="e">
        <v>#DIV/0!</v>
      </c>
      <c r="HG39" s="31" t="e">
        <v>#DIV/0!</v>
      </c>
      <c r="HH39" s="31" t="e">
        <v>#DIV/0!</v>
      </c>
      <c r="HI39" s="31" t="e">
        <v>#DIV/0!</v>
      </c>
      <c r="HJ39" s="31" t="e">
        <v>#DIV/0!</v>
      </c>
      <c r="HK39" s="31" t="e">
        <v>#DIV/0!</v>
      </c>
      <c r="HL39" s="31" t="e">
        <v>#DIV/0!</v>
      </c>
      <c r="HM39" s="31" t="e">
        <v>#DIV/0!</v>
      </c>
      <c r="HN39" s="31" t="e">
        <v>#DIV/0!</v>
      </c>
      <c r="HO39" s="31" t="e">
        <v>#DIV/0!</v>
      </c>
      <c r="HP39" s="31" t="e">
        <v>#DIV/0!</v>
      </c>
      <c r="HQ39" s="31" t="e">
        <v>#DIV/0!</v>
      </c>
      <c r="HR39" s="31" t="e">
        <v>#DIV/0!</v>
      </c>
      <c r="HS39" s="31" t="e">
        <v>#DIV/0!</v>
      </c>
      <c r="HT39" s="31" t="e">
        <v>#DIV/0!</v>
      </c>
      <c r="HU39" s="31" t="e">
        <v>#DIV/0!</v>
      </c>
      <c r="HV39" s="31" t="e">
        <v>#DIV/0!</v>
      </c>
      <c r="HW39" s="31" t="e">
        <v>#DIV/0!</v>
      </c>
      <c r="HX39" s="31" t="e">
        <v>#DIV/0!</v>
      </c>
      <c r="HY39" s="31" t="e">
        <v>#DIV/0!</v>
      </c>
      <c r="HZ39" s="31" t="e">
        <v>#DIV/0!</v>
      </c>
      <c r="IA39" s="31" t="e">
        <v>#DIV/0!</v>
      </c>
      <c r="IB39" s="31" t="e">
        <v>#DIV/0!</v>
      </c>
      <c r="IC39" s="31" t="e">
        <v>#DIV/0!</v>
      </c>
      <c r="ID39" s="31" t="e">
        <v>#DIV/0!</v>
      </c>
      <c r="IE39" s="31" t="e">
        <v>#DIV/0!</v>
      </c>
      <c r="IF39" s="31" t="e">
        <v>#VALUE!</v>
      </c>
      <c r="IG39" s="31" t="e">
        <v>#DIV/0!</v>
      </c>
      <c r="IH39" s="31" t="e">
        <v>#DIV/0!</v>
      </c>
      <c r="II39" s="31" t="e">
        <v>#DIV/0!</v>
      </c>
      <c r="IJ39" s="31" t="e">
        <v>#DIV/0!</v>
      </c>
      <c r="IK39" s="31" t="e">
        <v>#DIV/0!</v>
      </c>
      <c r="IL39" s="31" t="e">
        <v>#DIV/0!</v>
      </c>
      <c r="IM39" s="31" t="e">
        <v>#DIV/0!</v>
      </c>
      <c r="IN39" s="31" t="e">
        <v>#DIV/0!</v>
      </c>
      <c r="IO39" s="31" t="e">
        <v>#DIV/0!</v>
      </c>
      <c r="IP39" s="31" t="e">
        <v>#DIV/0!</v>
      </c>
      <c r="IQ39" s="31" t="e">
        <v>#DIV/0!</v>
      </c>
      <c r="IR39" s="31" t="e">
        <v>#DIV/0!</v>
      </c>
      <c r="IS39" s="31" t="e">
        <v>#DIV/0!</v>
      </c>
      <c r="IT39" s="31" t="e">
        <v>#DIV/0!</v>
      </c>
      <c r="IU39" s="31" t="e">
        <v>#DIV/0!</v>
      </c>
      <c r="IV39" s="31" t="e">
        <v>#DIV/0!</v>
      </c>
      <c r="IW39" s="31" t="e">
        <v>#DIV/0!</v>
      </c>
      <c r="IX39" s="31" t="e">
        <v>#DIV/0!</v>
      </c>
      <c r="IY39" s="31" t="e">
        <v>#DIV/0!</v>
      </c>
      <c r="IZ39" s="31" t="e">
        <v>#DIV/0!</v>
      </c>
      <c r="JA39" s="31" t="e">
        <v>#DIV/0!</v>
      </c>
      <c r="JB39" s="31" t="e">
        <v>#DIV/0!</v>
      </c>
      <c r="JC39" s="31" t="e">
        <v>#DIV/0!</v>
      </c>
      <c r="JD39" s="31" t="e">
        <v>#DIV/0!</v>
      </c>
      <c r="JE39" s="31" t="e">
        <v>#DIV/0!</v>
      </c>
      <c r="JF39" s="31" t="e">
        <v>#DIV/0!</v>
      </c>
      <c r="JG39" s="31" t="e">
        <v>#DIV/0!</v>
      </c>
      <c r="JH39" s="31" t="e">
        <v>#DIV/0!</v>
      </c>
      <c r="JI39" s="31" t="e">
        <v>#DIV/0!</v>
      </c>
      <c r="JJ39" s="31" t="e">
        <v>#DIV/0!</v>
      </c>
      <c r="JK39" s="31" t="e">
        <v>#DIV/0!</v>
      </c>
      <c r="JL39" s="31" t="e">
        <v>#DIV/0!</v>
      </c>
      <c r="JM39" s="31" t="e">
        <v>#DIV/0!</v>
      </c>
      <c r="JN39" s="31" t="e">
        <v>#DIV/0!</v>
      </c>
      <c r="JO39" s="31" t="e">
        <v>#DIV/0!</v>
      </c>
      <c r="JP39" s="31" t="e">
        <v>#DIV/0!</v>
      </c>
      <c r="JQ39" s="31" t="e">
        <v>#DIV/0!</v>
      </c>
      <c r="JR39" s="31" t="e">
        <v>#DIV/0!</v>
      </c>
      <c r="JS39" s="31" t="e">
        <v>#DIV/0!</v>
      </c>
      <c r="JT39" s="31" t="e">
        <v>#DIV/0!</v>
      </c>
      <c r="JU39" s="31" t="e">
        <v>#DIV/0!</v>
      </c>
      <c r="JV39" s="31" t="e">
        <v>#DIV/0!</v>
      </c>
      <c r="JW39" s="31" t="e">
        <v>#DIV/0!</v>
      </c>
      <c r="JX39" s="31" t="e">
        <v>#DIV/0!</v>
      </c>
      <c r="JY39" s="31" t="e">
        <v>#DIV/0!</v>
      </c>
      <c r="JZ39" s="31"/>
      <c r="KA39" s="31"/>
    </row>
    <row r="40" spans="1:287" x14ac:dyDescent="0.25">
      <c r="A40" s="30" t="s">
        <v>613</v>
      </c>
      <c r="B40" s="30" t="s">
        <v>223</v>
      </c>
      <c r="C40" s="31">
        <v>90</v>
      </c>
      <c r="D40" s="51" t="e">
        <v>#VALUE!</v>
      </c>
      <c r="E40" s="31" t="e">
        <v>#DIV/0!</v>
      </c>
      <c r="F40" s="31" t="e">
        <v>#DIV/0!</v>
      </c>
      <c r="G40" s="31" t="e">
        <v>#DIV/0!</v>
      </c>
      <c r="H40" s="31" t="e">
        <v>#DIV/0!</v>
      </c>
      <c r="I40" s="31" t="e">
        <v>#DIV/0!</v>
      </c>
      <c r="J40" s="31" t="e">
        <v>#DIV/0!</v>
      </c>
      <c r="K40" s="31" t="e">
        <v>#DIV/0!</v>
      </c>
      <c r="L40" s="31" t="e">
        <v>#DIV/0!</v>
      </c>
      <c r="M40" s="31" t="e">
        <v>#DIV/0!</v>
      </c>
      <c r="N40" s="31" t="e">
        <v>#DIV/0!</v>
      </c>
      <c r="O40" s="31" t="e">
        <v>#DIV/0!</v>
      </c>
      <c r="P40" s="31" t="e">
        <v>#DIV/0!</v>
      </c>
      <c r="Q40" s="31" t="e">
        <v>#DIV/0!</v>
      </c>
      <c r="R40" s="31" t="e">
        <v>#DIV/0!</v>
      </c>
      <c r="S40" s="31" t="e">
        <v>#DIV/0!</v>
      </c>
      <c r="T40" s="31" t="e">
        <v>#DIV/0!</v>
      </c>
      <c r="U40" s="31" t="e">
        <v>#DIV/0!</v>
      </c>
      <c r="V40" s="31" t="e">
        <v>#DIV/0!</v>
      </c>
      <c r="W40" s="31" t="e">
        <v>#DIV/0!</v>
      </c>
      <c r="X40" s="31" t="e">
        <v>#DIV/0!</v>
      </c>
      <c r="Y40" s="31" t="e">
        <v>#DIV/0!</v>
      </c>
      <c r="Z40" s="31" t="e">
        <v>#DIV/0!</v>
      </c>
      <c r="AA40" s="31" t="e">
        <v>#DIV/0!</v>
      </c>
      <c r="AB40" s="31" t="e">
        <v>#DIV/0!</v>
      </c>
      <c r="AC40" s="31" t="e">
        <v>#DIV/0!</v>
      </c>
      <c r="AD40" s="31" t="e">
        <v>#DIV/0!</v>
      </c>
      <c r="AE40" s="31" t="e">
        <v>#DIV/0!</v>
      </c>
      <c r="AF40" s="31" t="e">
        <v>#DIV/0!</v>
      </c>
      <c r="AG40" s="31" t="e">
        <v>#DIV/0!</v>
      </c>
      <c r="AH40" s="31" t="e">
        <v>#DIV/0!</v>
      </c>
      <c r="AI40" s="31" t="e">
        <v>#DIV/0!</v>
      </c>
      <c r="AJ40" s="31" t="e">
        <v>#DIV/0!</v>
      </c>
      <c r="AK40" s="31" t="e">
        <v>#DIV/0!</v>
      </c>
      <c r="AL40" s="31" t="e">
        <v>#DIV/0!</v>
      </c>
      <c r="AM40" s="31" t="e">
        <v>#DIV/0!</v>
      </c>
      <c r="AN40" s="31" t="e">
        <v>#DIV/0!</v>
      </c>
      <c r="AO40" s="31" t="e">
        <v>#DIV/0!</v>
      </c>
      <c r="AP40" s="31" t="e">
        <v>#DIV/0!</v>
      </c>
      <c r="AQ40" s="31" t="e">
        <v>#DIV/0!</v>
      </c>
      <c r="AR40" s="31" t="e">
        <v>#DIV/0!</v>
      </c>
      <c r="AS40" s="31" t="e">
        <v>#DIV/0!</v>
      </c>
      <c r="AT40" s="31" t="e">
        <v>#DIV/0!</v>
      </c>
      <c r="AU40" s="31" t="e">
        <v>#DIV/0!</v>
      </c>
      <c r="AV40" s="31" t="e">
        <v>#DIV/0!</v>
      </c>
      <c r="AW40" s="31" t="e">
        <v>#DIV/0!</v>
      </c>
      <c r="AX40" s="31" t="e">
        <v>#VALUE!</v>
      </c>
      <c r="AY40" s="31" t="e">
        <v>#DIV/0!</v>
      </c>
      <c r="AZ40" s="31" t="e">
        <v>#DIV/0!</v>
      </c>
      <c r="BA40" s="31" t="e">
        <v>#DIV/0!</v>
      </c>
      <c r="BB40" s="31" t="e">
        <v>#DIV/0!</v>
      </c>
      <c r="BC40" s="31" t="e">
        <v>#DIV/0!</v>
      </c>
      <c r="BD40" s="31" t="e">
        <v>#DIV/0!</v>
      </c>
      <c r="BE40" s="31" t="e">
        <v>#DIV/0!</v>
      </c>
      <c r="BF40" s="31" t="e">
        <v>#DIV/0!</v>
      </c>
      <c r="BG40" s="31" t="e">
        <v>#DIV/0!</v>
      </c>
      <c r="BH40" s="31" t="e">
        <v>#DIV/0!</v>
      </c>
      <c r="BI40" s="31" t="e">
        <v>#DIV/0!</v>
      </c>
      <c r="BJ40" s="31" t="e">
        <v>#DIV/0!</v>
      </c>
      <c r="BK40" s="31" t="e">
        <v>#DIV/0!</v>
      </c>
      <c r="BL40" s="31" t="e">
        <v>#DIV/0!</v>
      </c>
      <c r="BM40" s="31" t="e">
        <v>#DIV/0!</v>
      </c>
      <c r="BN40" s="31" t="e">
        <v>#DIV/0!</v>
      </c>
      <c r="BO40" s="31" t="e">
        <v>#DIV/0!</v>
      </c>
      <c r="BP40" s="31" t="e">
        <v>#DIV/0!</v>
      </c>
      <c r="BQ40" s="31" t="e">
        <v>#DIV/0!</v>
      </c>
      <c r="BR40" s="31" t="e">
        <v>#DIV/0!</v>
      </c>
      <c r="BS40" s="31" t="e">
        <v>#DIV/0!</v>
      </c>
      <c r="BT40" s="31" t="e">
        <v>#DIV/0!</v>
      </c>
      <c r="BU40" s="31" t="e">
        <v>#DIV/0!</v>
      </c>
      <c r="BV40" s="31" t="e">
        <v>#DIV/0!</v>
      </c>
      <c r="BW40" s="31" t="e">
        <v>#DIV/0!</v>
      </c>
      <c r="BX40" s="31" t="e">
        <v>#DIV/0!</v>
      </c>
      <c r="BY40" s="31" t="e">
        <v>#DIV/0!</v>
      </c>
      <c r="BZ40" s="31" t="e">
        <v>#DIV/0!</v>
      </c>
      <c r="CA40" s="31" t="e">
        <v>#DIV/0!</v>
      </c>
      <c r="CB40" s="31" t="e">
        <v>#DIV/0!</v>
      </c>
      <c r="CC40" s="31" t="e">
        <v>#DIV/0!</v>
      </c>
      <c r="CD40" s="31" t="e">
        <v>#DIV/0!</v>
      </c>
      <c r="CE40" s="31" t="e">
        <v>#DIV/0!</v>
      </c>
      <c r="CF40" s="31" t="e">
        <v>#DIV/0!</v>
      </c>
      <c r="CG40" s="31" t="e">
        <v>#DIV/0!</v>
      </c>
      <c r="CH40" s="31" t="e">
        <v>#DIV/0!</v>
      </c>
      <c r="CI40" s="31" t="e">
        <v>#DIV/0!</v>
      </c>
      <c r="CJ40" s="31" t="e">
        <v>#DIV/0!</v>
      </c>
      <c r="CK40" s="31" t="e">
        <v>#DIV/0!</v>
      </c>
      <c r="CL40" s="31" t="e">
        <v>#DIV/0!</v>
      </c>
      <c r="CM40" s="31" t="e">
        <v>#DIV/0!</v>
      </c>
      <c r="CN40" s="31" t="e">
        <v>#DIV/0!</v>
      </c>
      <c r="CO40" s="31" t="e">
        <v>#DIV/0!</v>
      </c>
      <c r="CP40" s="31" t="e">
        <v>#DIV/0!</v>
      </c>
      <c r="CQ40" s="31" t="e">
        <v>#DIV/0!</v>
      </c>
      <c r="CR40" s="31"/>
      <c r="CS40" s="31"/>
      <c r="CT40" s="31">
        <v>90</v>
      </c>
      <c r="CU40" s="51" t="e">
        <v>#VALUE!</v>
      </c>
      <c r="CV40" s="31" t="e">
        <v>#DIV/0!</v>
      </c>
      <c r="CW40" s="31" t="e">
        <v>#DIV/0!</v>
      </c>
      <c r="CX40" s="31" t="e">
        <v>#DIV/0!</v>
      </c>
      <c r="CY40" s="31" t="e">
        <v>#DIV/0!</v>
      </c>
      <c r="CZ40" s="31" t="e">
        <v>#DIV/0!</v>
      </c>
      <c r="DA40" s="31" t="e">
        <v>#DIV/0!</v>
      </c>
      <c r="DB40" s="31" t="e">
        <v>#DIV/0!</v>
      </c>
      <c r="DC40" s="31" t="e">
        <v>#DIV/0!</v>
      </c>
      <c r="DD40" s="31" t="e">
        <v>#DIV/0!</v>
      </c>
      <c r="DE40" s="31" t="e">
        <v>#DIV/0!</v>
      </c>
      <c r="DF40" s="31" t="e">
        <v>#DIV/0!</v>
      </c>
      <c r="DG40" s="31" t="e">
        <v>#DIV/0!</v>
      </c>
      <c r="DH40" s="31" t="e">
        <v>#DIV/0!</v>
      </c>
      <c r="DI40" s="31" t="e">
        <v>#DIV/0!</v>
      </c>
      <c r="DJ40" s="31" t="e">
        <v>#DIV/0!</v>
      </c>
      <c r="DK40" s="31" t="e">
        <v>#DIV/0!</v>
      </c>
      <c r="DL40" s="31" t="e">
        <v>#DIV/0!</v>
      </c>
      <c r="DM40" s="31" t="e">
        <v>#DIV/0!</v>
      </c>
      <c r="DN40" s="31" t="e">
        <v>#DIV/0!</v>
      </c>
      <c r="DO40" s="31" t="e">
        <v>#DIV/0!</v>
      </c>
      <c r="DP40" s="31" t="e">
        <v>#DIV/0!</v>
      </c>
      <c r="DQ40" s="31" t="e">
        <v>#DIV/0!</v>
      </c>
      <c r="DR40" s="31" t="e">
        <v>#DIV/0!</v>
      </c>
      <c r="DS40" s="31" t="e">
        <v>#DIV/0!</v>
      </c>
      <c r="DT40" s="31" t="e">
        <v>#DIV/0!</v>
      </c>
      <c r="DU40" s="31" t="e">
        <v>#DIV/0!</v>
      </c>
      <c r="DV40" s="31" t="e">
        <v>#DIV/0!</v>
      </c>
      <c r="DW40" s="31" t="e">
        <v>#DIV/0!</v>
      </c>
      <c r="DX40" s="31" t="e">
        <v>#DIV/0!</v>
      </c>
      <c r="DY40" s="31" t="e">
        <v>#DIV/0!</v>
      </c>
      <c r="DZ40" s="31" t="e">
        <v>#DIV/0!</v>
      </c>
      <c r="EA40" s="31" t="e">
        <v>#DIV/0!</v>
      </c>
      <c r="EB40" s="31" t="e">
        <v>#DIV/0!</v>
      </c>
      <c r="EC40" s="31" t="e">
        <v>#DIV/0!</v>
      </c>
      <c r="ED40" s="31" t="e">
        <v>#DIV/0!</v>
      </c>
      <c r="EE40" s="31" t="e">
        <v>#DIV/0!</v>
      </c>
      <c r="EF40" s="31" t="e">
        <v>#DIV/0!</v>
      </c>
      <c r="EG40" s="31" t="e">
        <v>#DIV/0!</v>
      </c>
      <c r="EH40" s="31" t="e">
        <v>#DIV/0!</v>
      </c>
      <c r="EI40" s="31" t="e">
        <v>#DIV/0!</v>
      </c>
      <c r="EJ40" s="31" t="e">
        <v>#DIV/0!</v>
      </c>
      <c r="EK40" s="31" t="e">
        <v>#DIV/0!</v>
      </c>
      <c r="EL40" s="31" t="e">
        <v>#DIV/0!</v>
      </c>
      <c r="EM40" s="31" t="e">
        <v>#DIV/0!</v>
      </c>
      <c r="EN40" s="31" t="e">
        <v>#DIV/0!</v>
      </c>
      <c r="EO40" s="31" t="e">
        <v>#VALUE!</v>
      </c>
      <c r="EP40" s="31" t="e">
        <v>#DIV/0!</v>
      </c>
      <c r="EQ40" s="31" t="e">
        <v>#DIV/0!</v>
      </c>
      <c r="ER40" s="31" t="e">
        <v>#DIV/0!</v>
      </c>
      <c r="ES40" s="31" t="e">
        <v>#DIV/0!</v>
      </c>
      <c r="ET40" s="31" t="e">
        <v>#DIV/0!</v>
      </c>
      <c r="EU40" s="31" t="e">
        <v>#DIV/0!</v>
      </c>
      <c r="EV40" s="31" t="e">
        <v>#DIV/0!</v>
      </c>
      <c r="EW40" s="31" t="e">
        <v>#DIV/0!</v>
      </c>
      <c r="EX40" s="31" t="e">
        <v>#DIV/0!</v>
      </c>
      <c r="EY40" s="31" t="e">
        <v>#DIV/0!</v>
      </c>
      <c r="EZ40" s="31" t="e">
        <v>#DIV/0!</v>
      </c>
      <c r="FA40" s="31" t="e">
        <v>#DIV/0!</v>
      </c>
      <c r="FB40" s="31" t="e">
        <v>#DIV/0!</v>
      </c>
      <c r="FC40" s="31" t="e">
        <v>#DIV/0!</v>
      </c>
      <c r="FD40" s="31" t="e">
        <v>#DIV/0!</v>
      </c>
      <c r="FE40" s="31" t="e">
        <v>#DIV/0!</v>
      </c>
      <c r="FF40" s="31" t="e">
        <v>#DIV/0!</v>
      </c>
      <c r="FG40" s="31" t="e">
        <v>#DIV/0!</v>
      </c>
      <c r="FH40" s="31" t="e">
        <v>#DIV/0!</v>
      </c>
      <c r="FI40" s="31" t="e">
        <v>#DIV/0!</v>
      </c>
      <c r="FJ40" s="31" t="e">
        <v>#DIV/0!</v>
      </c>
      <c r="FK40" s="31" t="e">
        <v>#DIV/0!</v>
      </c>
      <c r="FL40" s="31" t="e">
        <v>#DIV/0!</v>
      </c>
      <c r="FM40" s="31" t="e">
        <v>#DIV/0!</v>
      </c>
      <c r="FN40" s="31" t="e">
        <v>#DIV/0!</v>
      </c>
      <c r="FO40" s="31" t="e">
        <v>#DIV/0!</v>
      </c>
      <c r="FP40" s="31" t="e">
        <v>#DIV/0!</v>
      </c>
      <c r="FQ40" s="31" t="e">
        <v>#DIV/0!</v>
      </c>
      <c r="FR40" s="31" t="e">
        <v>#DIV/0!</v>
      </c>
      <c r="FS40" s="31" t="e">
        <v>#DIV/0!</v>
      </c>
      <c r="FT40" s="31" t="e">
        <v>#DIV/0!</v>
      </c>
      <c r="FU40" s="31" t="e">
        <v>#DIV/0!</v>
      </c>
      <c r="FV40" s="31" t="e">
        <v>#DIV/0!</v>
      </c>
      <c r="FW40" s="31" t="e">
        <v>#DIV/0!</v>
      </c>
      <c r="FX40" s="31" t="e">
        <v>#DIV/0!</v>
      </c>
      <c r="FY40" s="31" t="e">
        <v>#DIV/0!</v>
      </c>
      <c r="FZ40" s="31" t="e">
        <v>#DIV/0!</v>
      </c>
      <c r="GA40" s="31" t="e">
        <v>#DIV/0!</v>
      </c>
      <c r="GB40" s="31" t="e">
        <v>#DIV/0!</v>
      </c>
      <c r="GC40" s="31" t="e">
        <v>#DIV/0!</v>
      </c>
      <c r="GD40" s="31" t="e">
        <v>#DIV/0!</v>
      </c>
      <c r="GE40" s="31" t="e">
        <v>#DIV/0!</v>
      </c>
      <c r="GF40" s="31" t="e">
        <v>#DIV/0!</v>
      </c>
      <c r="GG40" s="31" t="e">
        <v>#DIV/0!</v>
      </c>
      <c r="GH40" s="31" t="e">
        <v>#DIV/0!</v>
      </c>
      <c r="GI40" s="31"/>
      <c r="GJ40" s="31"/>
      <c r="GK40" s="31">
        <v>90</v>
      </c>
      <c r="GL40" s="51" t="e">
        <v>#VALUE!</v>
      </c>
      <c r="GM40" s="31" t="e">
        <v>#DIV/0!</v>
      </c>
      <c r="GN40" s="31" t="e">
        <v>#DIV/0!</v>
      </c>
      <c r="GO40" s="31" t="e">
        <v>#DIV/0!</v>
      </c>
      <c r="GP40" s="31" t="e">
        <v>#DIV/0!</v>
      </c>
      <c r="GQ40" s="31" t="e">
        <v>#DIV/0!</v>
      </c>
      <c r="GR40" s="31" t="e">
        <v>#DIV/0!</v>
      </c>
      <c r="GS40" s="31" t="e">
        <v>#DIV/0!</v>
      </c>
      <c r="GT40" s="31" t="e">
        <v>#DIV/0!</v>
      </c>
      <c r="GU40" s="31" t="e">
        <v>#DIV/0!</v>
      </c>
      <c r="GV40" s="31" t="e">
        <v>#DIV/0!</v>
      </c>
      <c r="GW40" s="31" t="e">
        <v>#DIV/0!</v>
      </c>
      <c r="GX40" s="31" t="e">
        <v>#DIV/0!</v>
      </c>
      <c r="GY40" s="31" t="e">
        <v>#DIV/0!</v>
      </c>
      <c r="GZ40" s="31" t="e">
        <v>#DIV/0!</v>
      </c>
      <c r="HA40" s="31" t="e">
        <v>#DIV/0!</v>
      </c>
      <c r="HB40" s="31" t="e">
        <v>#DIV/0!</v>
      </c>
      <c r="HC40" s="31" t="e">
        <v>#DIV/0!</v>
      </c>
      <c r="HD40" s="31" t="e">
        <v>#DIV/0!</v>
      </c>
      <c r="HE40" s="31" t="e">
        <v>#DIV/0!</v>
      </c>
      <c r="HF40" s="31" t="e">
        <v>#DIV/0!</v>
      </c>
      <c r="HG40" s="31" t="e">
        <v>#DIV/0!</v>
      </c>
      <c r="HH40" s="31" t="e">
        <v>#DIV/0!</v>
      </c>
      <c r="HI40" s="31" t="e">
        <v>#DIV/0!</v>
      </c>
      <c r="HJ40" s="31" t="e">
        <v>#DIV/0!</v>
      </c>
      <c r="HK40" s="31" t="e">
        <v>#DIV/0!</v>
      </c>
      <c r="HL40" s="31" t="e">
        <v>#DIV/0!</v>
      </c>
      <c r="HM40" s="31" t="e">
        <v>#DIV/0!</v>
      </c>
      <c r="HN40" s="31" t="e">
        <v>#DIV/0!</v>
      </c>
      <c r="HO40" s="31" t="e">
        <v>#DIV/0!</v>
      </c>
      <c r="HP40" s="31" t="e">
        <v>#DIV/0!</v>
      </c>
      <c r="HQ40" s="31" t="e">
        <v>#DIV/0!</v>
      </c>
      <c r="HR40" s="31" t="e">
        <v>#DIV/0!</v>
      </c>
      <c r="HS40" s="31" t="e">
        <v>#DIV/0!</v>
      </c>
      <c r="HT40" s="31" t="e">
        <v>#DIV/0!</v>
      </c>
      <c r="HU40" s="31" t="e">
        <v>#DIV/0!</v>
      </c>
      <c r="HV40" s="31" t="e">
        <v>#DIV/0!</v>
      </c>
      <c r="HW40" s="31" t="e">
        <v>#DIV/0!</v>
      </c>
      <c r="HX40" s="31" t="e">
        <v>#DIV/0!</v>
      </c>
      <c r="HY40" s="31" t="e">
        <v>#DIV/0!</v>
      </c>
      <c r="HZ40" s="31" t="e">
        <v>#DIV/0!</v>
      </c>
      <c r="IA40" s="31" t="e">
        <v>#DIV/0!</v>
      </c>
      <c r="IB40" s="31" t="e">
        <v>#DIV/0!</v>
      </c>
      <c r="IC40" s="31" t="e">
        <v>#DIV/0!</v>
      </c>
      <c r="ID40" s="31" t="e">
        <v>#DIV/0!</v>
      </c>
      <c r="IE40" s="31" t="e">
        <v>#DIV/0!</v>
      </c>
      <c r="IF40" s="31" t="e">
        <v>#VALUE!</v>
      </c>
      <c r="IG40" s="31" t="e">
        <v>#DIV/0!</v>
      </c>
      <c r="IH40" s="31" t="e">
        <v>#DIV/0!</v>
      </c>
      <c r="II40" s="31" t="e">
        <v>#DIV/0!</v>
      </c>
      <c r="IJ40" s="31" t="e">
        <v>#DIV/0!</v>
      </c>
      <c r="IK40" s="31" t="e">
        <v>#DIV/0!</v>
      </c>
      <c r="IL40" s="31" t="e">
        <v>#DIV/0!</v>
      </c>
      <c r="IM40" s="31" t="e">
        <v>#DIV/0!</v>
      </c>
      <c r="IN40" s="31" t="e">
        <v>#DIV/0!</v>
      </c>
      <c r="IO40" s="31" t="e">
        <v>#DIV/0!</v>
      </c>
      <c r="IP40" s="31" t="e">
        <v>#DIV/0!</v>
      </c>
      <c r="IQ40" s="31" t="e">
        <v>#DIV/0!</v>
      </c>
      <c r="IR40" s="31" t="e">
        <v>#DIV/0!</v>
      </c>
      <c r="IS40" s="31" t="e">
        <v>#DIV/0!</v>
      </c>
      <c r="IT40" s="31" t="e">
        <v>#DIV/0!</v>
      </c>
      <c r="IU40" s="31" t="e">
        <v>#DIV/0!</v>
      </c>
      <c r="IV40" s="31" t="e">
        <v>#DIV/0!</v>
      </c>
      <c r="IW40" s="31" t="e">
        <v>#DIV/0!</v>
      </c>
      <c r="IX40" s="31" t="e">
        <v>#DIV/0!</v>
      </c>
      <c r="IY40" s="31" t="e">
        <v>#DIV/0!</v>
      </c>
      <c r="IZ40" s="31" t="e">
        <v>#DIV/0!</v>
      </c>
      <c r="JA40" s="31" t="e">
        <v>#DIV/0!</v>
      </c>
      <c r="JB40" s="31" t="e">
        <v>#DIV/0!</v>
      </c>
      <c r="JC40" s="31" t="e">
        <v>#DIV/0!</v>
      </c>
      <c r="JD40" s="31" t="e">
        <v>#DIV/0!</v>
      </c>
      <c r="JE40" s="31" t="e">
        <v>#DIV/0!</v>
      </c>
      <c r="JF40" s="31" t="e">
        <v>#DIV/0!</v>
      </c>
      <c r="JG40" s="31" t="e">
        <v>#DIV/0!</v>
      </c>
      <c r="JH40" s="31" t="e">
        <v>#DIV/0!</v>
      </c>
      <c r="JI40" s="31" t="e">
        <v>#DIV/0!</v>
      </c>
      <c r="JJ40" s="31" t="e">
        <v>#DIV/0!</v>
      </c>
      <c r="JK40" s="31" t="e">
        <v>#DIV/0!</v>
      </c>
      <c r="JL40" s="31" t="e">
        <v>#DIV/0!</v>
      </c>
      <c r="JM40" s="31" t="e">
        <v>#DIV/0!</v>
      </c>
      <c r="JN40" s="31" t="e">
        <v>#DIV/0!</v>
      </c>
      <c r="JO40" s="31" t="e">
        <v>#DIV/0!</v>
      </c>
      <c r="JP40" s="31" t="e">
        <v>#DIV/0!</v>
      </c>
      <c r="JQ40" s="31" t="e">
        <v>#DIV/0!</v>
      </c>
      <c r="JR40" s="31" t="e">
        <v>#DIV/0!</v>
      </c>
      <c r="JS40" s="31" t="e">
        <v>#DIV/0!</v>
      </c>
      <c r="JT40" s="31" t="e">
        <v>#DIV/0!</v>
      </c>
      <c r="JU40" s="31" t="e">
        <v>#DIV/0!</v>
      </c>
      <c r="JV40" s="31" t="e">
        <v>#DIV/0!</v>
      </c>
      <c r="JW40" s="31" t="e">
        <v>#DIV/0!</v>
      </c>
      <c r="JX40" s="31" t="e">
        <v>#DIV/0!</v>
      </c>
      <c r="JY40" s="31" t="e">
        <v>#DIV/0!</v>
      </c>
      <c r="JZ40" s="31"/>
      <c r="KA40" s="31"/>
    </row>
    <row r="41" spans="1:287" x14ac:dyDescent="0.25">
      <c r="A41" s="30" t="s">
        <v>614</v>
      </c>
      <c r="B41" s="30" t="s">
        <v>223</v>
      </c>
      <c r="C41" s="31"/>
      <c r="D41" s="51" t="e">
        <v>#VALUE!</v>
      </c>
      <c r="E41" s="31" t="e">
        <v>#DIV/0!</v>
      </c>
      <c r="F41" s="31" t="e">
        <v>#DIV/0!</v>
      </c>
      <c r="G41" s="31" t="e">
        <v>#DIV/0!</v>
      </c>
      <c r="H41" s="31" t="e">
        <v>#DIV/0!</v>
      </c>
      <c r="I41" s="31" t="e">
        <v>#DIV/0!</v>
      </c>
      <c r="J41" s="31" t="e">
        <v>#DIV/0!</v>
      </c>
      <c r="K41" s="31" t="e">
        <v>#DIV/0!</v>
      </c>
      <c r="L41" s="31" t="e">
        <v>#DIV/0!</v>
      </c>
      <c r="M41" s="31" t="e">
        <v>#DIV/0!</v>
      </c>
      <c r="N41" s="31" t="e">
        <v>#DIV/0!</v>
      </c>
      <c r="O41" s="31" t="e">
        <v>#DIV/0!</v>
      </c>
      <c r="P41" s="31" t="e">
        <v>#DIV/0!</v>
      </c>
      <c r="Q41" s="31" t="e">
        <v>#DIV/0!</v>
      </c>
      <c r="R41" s="31" t="e">
        <v>#DIV/0!</v>
      </c>
      <c r="S41" s="31" t="e">
        <v>#DIV/0!</v>
      </c>
      <c r="T41" s="31" t="e">
        <v>#DIV/0!</v>
      </c>
      <c r="U41" s="31" t="e">
        <v>#DIV/0!</v>
      </c>
      <c r="V41" s="31" t="e">
        <v>#DIV/0!</v>
      </c>
      <c r="W41" s="31" t="e">
        <v>#DIV/0!</v>
      </c>
      <c r="X41" s="31" t="e">
        <v>#DIV/0!</v>
      </c>
      <c r="Y41" s="31" t="e">
        <v>#DIV/0!</v>
      </c>
      <c r="Z41" s="31" t="e">
        <v>#DIV/0!</v>
      </c>
      <c r="AA41" s="31" t="e">
        <v>#DIV/0!</v>
      </c>
      <c r="AB41" s="31" t="e">
        <v>#DIV/0!</v>
      </c>
      <c r="AC41" s="31" t="e">
        <v>#DIV/0!</v>
      </c>
      <c r="AD41" s="31" t="e">
        <v>#DIV/0!</v>
      </c>
      <c r="AE41" s="31" t="e">
        <v>#DIV/0!</v>
      </c>
      <c r="AF41" s="31" t="e">
        <v>#DIV/0!</v>
      </c>
      <c r="AG41" s="31" t="e">
        <v>#DIV/0!</v>
      </c>
      <c r="AH41" s="31" t="e">
        <v>#DIV/0!</v>
      </c>
      <c r="AI41" s="31" t="e">
        <v>#DIV/0!</v>
      </c>
      <c r="AJ41" s="31" t="e">
        <v>#DIV/0!</v>
      </c>
      <c r="AK41" s="31" t="e">
        <v>#DIV/0!</v>
      </c>
      <c r="AL41" s="31" t="e">
        <v>#DIV/0!</v>
      </c>
      <c r="AM41" s="31" t="e">
        <v>#DIV/0!</v>
      </c>
      <c r="AN41" s="31" t="e">
        <v>#DIV/0!</v>
      </c>
      <c r="AO41" s="31" t="e">
        <v>#DIV/0!</v>
      </c>
      <c r="AP41" s="31" t="e">
        <v>#DIV/0!</v>
      </c>
      <c r="AQ41" s="31" t="e">
        <v>#DIV/0!</v>
      </c>
      <c r="AR41" s="31" t="e">
        <v>#DIV/0!</v>
      </c>
      <c r="AS41" s="31" t="e">
        <v>#DIV/0!</v>
      </c>
      <c r="AT41" s="31" t="e">
        <v>#DIV/0!</v>
      </c>
      <c r="AU41" s="31" t="e">
        <v>#DIV/0!</v>
      </c>
      <c r="AV41" s="31" t="e">
        <v>#DIV/0!</v>
      </c>
      <c r="AW41" s="31" t="e">
        <v>#DIV/0!</v>
      </c>
      <c r="AX41" s="31" t="e">
        <v>#VALUE!</v>
      </c>
      <c r="AY41" s="31" t="e">
        <v>#DIV/0!</v>
      </c>
      <c r="AZ41" s="31" t="e">
        <v>#DIV/0!</v>
      </c>
      <c r="BA41" s="31" t="e">
        <v>#DIV/0!</v>
      </c>
      <c r="BB41" s="31" t="e">
        <v>#DIV/0!</v>
      </c>
      <c r="BC41" s="31" t="e">
        <v>#DIV/0!</v>
      </c>
      <c r="BD41" s="31" t="e">
        <v>#DIV/0!</v>
      </c>
      <c r="BE41" s="31" t="e">
        <v>#DIV/0!</v>
      </c>
      <c r="BF41" s="31" t="e">
        <v>#DIV/0!</v>
      </c>
      <c r="BG41" s="31" t="e">
        <v>#DIV/0!</v>
      </c>
      <c r="BH41" s="31" t="e">
        <v>#DIV/0!</v>
      </c>
      <c r="BI41" s="31" t="e">
        <v>#DIV/0!</v>
      </c>
      <c r="BJ41" s="31" t="e">
        <v>#DIV/0!</v>
      </c>
      <c r="BK41" s="31" t="e">
        <v>#DIV/0!</v>
      </c>
      <c r="BL41" s="31" t="e">
        <v>#DIV/0!</v>
      </c>
      <c r="BM41" s="31" t="e">
        <v>#DIV/0!</v>
      </c>
      <c r="BN41" s="31" t="e">
        <v>#DIV/0!</v>
      </c>
      <c r="BO41" s="31" t="e">
        <v>#DIV/0!</v>
      </c>
      <c r="BP41" s="31" t="e">
        <v>#DIV/0!</v>
      </c>
      <c r="BQ41" s="31" t="e">
        <v>#DIV/0!</v>
      </c>
      <c r="BR41" s="31" t="e">
        <v>#DIV/0!</v>
      </c>
      <c r="BS41" s="31" t="e">
        <v>#DIV/0!</v>
      </c>
      <c r="BT41" s="31" t="e">
        <v>#DIV/0!</v>
      </c>
      <c r="BU41" s="31" t="e">
        <v>#DIV/0!</v>
      </c>
      <c r="BV41" s="31" t="e">
        <v>#DIV/0!</v>
      </c>
      <c r="BW41" s="31" t="e">
        <v>#DIV/0!</v>
      </c>
      <c r="BX41" s="31" t="e">
        <v>#DIV/0!</v>
      </c>
      <c r="BY41" s="31" t="e">
        <v>#DIV/0!</v>
      </c>
      <c r="BZ41" s="31" t="e">
        <v>#DIV/0!</v>
      </c>
      <c r="CA41" s="31" t="e">
        <v>#DIV/0!</v>
      </c>
      <c r="CB41" s="31" t="e">
        <v>#DIV/0!</v>
      </c>
      <c r="CC41" s="31" t="e">
        <v>#DIV/0!</v>
      </c>
      <c r="CD41" s="31" t="e">
        <v>#DIV/0!</v>
      </c>
      <c r="CE41" s="31" t="e">
        <v>#DIV/0!</v>
      </c>
      <c r="CF41" s="31" t="e">
        <v>#DIV/0!</v>
      </c>
      <c r="CG41" s="31" t="e">
        <v>#DIV/0!</v>
      </c>
      <c r="CH41" s="31" t="e">
        <v>#DIV/0!</v>
      </c>
      <c r="CI41" s="31" t="e">
        <v>#DIV/0!</v>
      </c>
      <c r="CJ41" s="31" t="e">
        <v>#DIV/0!</v>
      </c>
      <c r="CK41" s="31" t="e">
        <v>#DIV/0!</v>
      </c>
      <c r="CL41" s="31" t="e">
        <v>#DIV/0!</v>
      </c>
      <c r="CM41" s="31" t="e">
        <v>#DIV/0!</v>
      </c>
      <c r="CN41" s="31" t="e">
        <v>#DIV/0!</v>
      </c>
      <c r="CO41" s="31" t="e">
        <v>#DIV/0!</v>
      </c>
      <c r="CP41" s="31" t="e">
        <v>#DIV/0!</v>
      </c>
      <c r="CQ41" s="31" t="e">
        <v>#DIV/0!</v>
      </c>
      <c r="CR41" s="31"/>
      <c r="CS41" s="31"/>
      <c r="CT41" s="31"/>
      <c r="CU41" s="51" t="e">
        <v>#VALUE!</v>
      </c>
      <c r="CV41" s="31" t="e">
        <v>#DIV/0!</v>
      </c>
      <c r="CW41" s="31" t="e">
        <v>#DIV/0!</v>
      </c>
      <c r="CX41" s="31" t="e">
        <v>#DIV/0!</v>
      </c>
      <c r="CY41" s="31" t="e">
        <v>#DIV/0!</v>
      </c>
      <c r="CZ41" s="31" t="e">
        <v>#DIV/0!</v>
      </c>
      <c r="DA41" s="31" t="e">
        <v>#DIV/0!</v>
      </c>
      <c r="DB41" s="31" t="e">
        <v>#DIV/0!</v>
      </c>
      <c r="DC41" s="31" t="e">
        <v>#DIV/0!</v>
      </c>
      <c r="DD41" s="31" t="e">
        <v>#DIV/0!</v>
      </c>
      <c r="DE41" s="31" t="e">
        <v>#DIV/0!</v>
      </c>
      <c r="DF41" s="31" t="e">
        <v>#DIV/0!</v>
      </c>
      <c r="DG41" s="31" t="e">
        <v>#DIV/0!</v>
      </c>
      <c r="DH41" s="31" t="e">
        <v>#DIV/0!</v>
      </c>
      <c r="DI41" s="31" t="e">
        <v>#DIV/0!</v>
      </c>
      <c r="DJ41" s="31" t="e">
        <v>#DIV/0!</v>
      </c>
      <c r="DK41" s="31" t="e">
        <v>#DIV/0!</v>
      </c>
      <c r="DL41" s="31" t="e">
        <v>#DIV/0!</v>
      </c>
      <c r="DM41" s="31" t="e">
        <v>#DIV/0!</v>
      </c>
      <c r="DN41" s="31" t="e">
        <v>#DIV/0!</v>
      </c>
      <c r="DO41" s="31" t="e">
        <v>#DIV/0!</v>
      </c>
      <c r="DP41" s="31" t="e">
        <v>#DIV/0!</v>
      </c>
      <c r="DQ41" s="31" t="e">
        <v>#DIV/0!</v>
      </c>
      <c r="DR41" s="31" t="e">
        <v>#DIV/0!</v>
      </c>
      <c r="DS41" s="31" t="e">
        <v>#DIV/0!</v>
      </c>
      <c r="DT41" s="31" t="e">
        <v>#DIV/0!</v>
      </c>
      <c r="DU41" s="31" t="e">
        <v>#DIV/0!</v>
      </c>
      <c r="DV41" s="31" t="e">
        <v>#DIV/0!</v>
      </c>
      <c r="DW41" s="31" t="e">
        <v>#DIV/0!</v>
      </c>
      <c r="DX41" s="31" t="e">
        <v>#DIV/0!</v>
      </c>
      <c r="DY41" s="31" t="e">
        <v>#DIV/0!</v>
      </c>
      <c r="DZ41" s="31" t="e">
        <v>#DIV/0!</v>
      </c>
      <c r="EA41" s="31" t="e">
        <v>#DIV/0!</v>
      </c>
      <c r="EB41" s="31" t="e">
        <v>#DIV/0!</v>
      </c>
      <c r="EC41" s="31" t="e">
        <v>#DIV/0!</v>
      </c>
      <c r="ED41" s="31" t="e">
        <v>#DIV/0!</v>
      </c>
      <c r="EE41" s="31" t="e">
        <v>#DIV/0!</v>
      </c>
      <c r="EF41" s="31" t="e">
        <v>#DIV/0!</v>
      </c>
      <c r="EG41" s="31" t="e">
        <v>#DIV/0!</v>
      </c>
      <c r="EH41" s="31" t="e">
        <v>#DIV/0!</v>
      </c>
      <c r="EI41" s="31" t="e">
        <v>#DIV/0!</v>
      </c>
      <c r="EJ41" s="31" t="e">
        <v>#DIV/0!</v>
      </c>
      <c r="EK41" s="31" t="e">
        <v>#DIV/0!</v>
      </c>
      <c r="EL41" s="31" t="e">
        <v>#DIV/0!</v>
      </c>
      <c r="EM41" s="31" t="e">
        <v>#DIV/0!</v>
      </c>
      <c r="EN41" s="31" t="e">
        <v>#DIV/0!</v>
      </c>
      <c r="EO41" s="31" t="e">
        <v>#VALUE!</v>
      </c>
      <c r="EP41" s="31" t="e">
        <v>#DIV/0!</v>
      </c>
      <c r="EQ41" s="31" t="e">
        <v>#DIV/0!</v>
      </c>
      <c r="ER41" s="31" t="e">
        <v>#DIV/0!</v>
      </c>
      <c r="ES41" s="31" t="e">
        <v>#DIV/0!</v>
      </c>
      <c r="ET41" s="31" t="e">
        <v>#DIV/0!</v>
      </c>
      <c r="EU41" s="31" t="e">
        <v>#DIV/0!</v>
      </c>
      <c r="EV41" s="31" t="e">
        <v>#DIV/0!</v>
      </c>
      <c r="EW41" s="31" t="e">
        <v>#DIV/0!</v>
      </c>
      <c r="EX41" s="31" t="e">
        <v>#DIV/0!</v>
      </c>
      <c r="EY41" s="31" t="e">
        <v>#DIV/0!</v>
      </c>
      <c r="EZ41" s="31" t="e">
        <v>#DIV/0!</v>
      </c>
      <c r="FA41" s="31" t="e">
        <v>#DIV/0!</v>
      </c>
      <c r="FB41" s="31" t="e">
        <v>#DIV/0!</v>
      </c>
      <c r="FC41" s="31" t="e">
        <v>#DIV/0!</v>
      </c>
      <c r="FD41" s="31" t="e">
        <v>#DIV/0!</v>
      </c>
      <c r="FE41" s="31" t="e">
        <v>#DIV/0!</v>
      </c>
      <c r="FF41" s="31" t="e">
        <v>#DIV/0!</v>
      </c>
      <c r="FG41" s="31" t="e">
        <v>#DIV/0!</v>
      </c>
      <c r="FH41" s="31" t="e">
        <v>#DIV/0!</v>
      </c>
      <c r="FI41" s="31" t="e">
        <v>#DIV/0!</v>
      </c>
      <c r="FJ41" s="31" t="e">
        <v>#DIV/0!</v>
      </c>
      <c r="FK41" s="31" t="e">
        <v>#DIV/0!</v>
      </c>
      <c r="FL41" s="31" t="e">
        <v>#DIV/0!</v>
      </c>
      <c r="FM41" s="31" t="e">
        <v>#DIV/0!</v>
      </c>
      <c r="FN41" s="31" t="e">
        <v>#DIV/0!</v>
      </c>
      <c r="FO41" s="31" t="e">
        <v>#DIV/0!</v>
      </c>
      <c r="FP41" s="31" t="e">
        <v>#DIV/0!</v>
      </c>
      <c r="FQ41" s="31" t="e">
        <v>#DIV/0!</v>
      </c>
      <c r="FR41" s="31" t="e">
        <v>#DIV/0!</v>
      </c>
      <c r="FS41" s="31" t="e">
        <v>#DIV/0!</v>
      </c>
      <c r="FT41" s="31" t="e">
        <v>#DIV/0!</v>
      </c>
      <c r="FU41" s="31" t="e">
        <v>#DIV/0!</v>
      </c>
      <c r="FV41" s="31" t="e">
        <v>#DIV/0!</v>
      </c>
      <c r="FW41" s="31" t="e">
        <v>#DIV/0!</v>
      </c>
      <c r="FX41" s="31" t="e">
        <v>#DIV/0!</v>
      </c>
      <c r="FY41" s="31" t="e">
        <v>#DIV/0!</v>
      </c>
      <c r="FZ41" s="31" t="e">
        <v>#DIV/0!</v>
      </c>
      <c r="GA41" s="31" t="e">
        <v>#DIV/0!</v>
      </c>
      <c r="GB41" s="31" t="e">
        <v>#DIV/0!</v>
      </c>
      <c r="GC41" s="31" t="e">
        <v>#DIV/0!</v>
      </c>
      <c r="GD41" s="31" t="e">
        <v>#DIV/0!</v>
      </c>
      <c r="GE41" s="31" t="e">
        <v>#DIV/0!</v>
      </c>
      <c r="GF41" s="31" t="e">
        <v>#DIV/0!</v>
      </c>
      <c r="GG41" s="31" t="e">
        <v>#DIV/0!</v>
      </c>
      <c r="GH41" s="31" t="e">
        <v>#DIV/0!</v>
      </c>
      <c r="GI41" s="31"/>
      <c r="GJ41" s="31"/>
      <c r="GK41" s="31">
        <v>1</v>
      </c>
      <c r="GL41" s="51" t="e">
        <v>#VALUE!</v>
      </c>
      <c r="GM41" s="31" t="e">
        <v>#DIV/0!</v>
      </c>
      <c r="GN41" s="31" t="e">
        <v>#DIV/0!</v>
      </c>
      <c r="GO41" s="31" t="e">
        <v>#DIV/0!</v>
      </c>
      <c r="GP41" s="31" t="e">
        <v>#DIV/0!</v>
      </c>
      <c r="GQ41" s="31" t="e">
        <v>#DIV/0!</v>
      </c>
      <c r="GR41" s="31" t="e">
        <v>#DIV/0!</v>
      </c>
      <c r="GS41" s="31" t="e">
        <v>#DIV/0!</v>
      </c>
      <c r="GT41" s="31" t="e">
        <v>#DIV/0!</v>
      </c>
      <c r="GU41" s="31" t="e">
        <v>#DIV/0!</v>
      </c>
      <c r="GV41" s="31" t="e">
        <v>#DIV/0!</v>
      </c>
      <c r="GW41" s="31" t="e">
        <v>#DIV/0!</v>
      </c>
      <c r="GX41" s="31" t="e">
        <v>#DIV/0!</v>
      </c>
      <c r="GY41" s="31" t="e">
        <v>#DIV/0!</v>
      </c>
      <c r="GZ41" s="31" t="e">
        <v>#DIV/0!</v>
      </c>
      <c r="HA41" s="31" t="e">
        <v>#DIV/0!</v>
      </c>
      <c r="HB41" s="31" t="e">
        <v>#DIV/0!</v>
      </c>
      <c r="HC41" s="31" t="e">
        <v>#DIV/0!</v>
      </c>
      <c r="HD41" s="31" t="e">
        <v>#DIV/0!</v>
      </c>
      <c r="HE41" s="31" t="e">
        <v>#DIV/0!</v>
      </c>
      <c r="HF41" s="31" t="e">
        <v>#DIV/0!</v>
      </c>
      <c r="HG41" s="31" t="e">
        <v>#DIV/0!</v>
      </c>
      <c r="HH41" s="31" t="e">
        <v>#DIV/0!</v>
      </c>
      <c r="HI41" s="31" t="e">
        <v>#DIV/0!</v>
      </c>
      <c r="HJ41" s="31" t="e">
        <v>#DIV/0!</v>
      </c>
      <c r="HK41" s="31" t="e">
        <v>#DIV/0!</v>
      </c>
      <c r="HL41" s="31" t="e">
        <v>#DIV/0!</v>
      </c>
      <c r="HM41" s="31" t="e">
        <v>#DIV/0!</v>
      </c>
      <c r="HN41" s="31" t="e">
        <v>#DIV/0!</v>
      </c>
      <c r="HO41" s="31" t="e">
        <v>#DIV/0!</v>
      </c>
      <c r="HP41" s="31" t="e">
        <v>#DIV/0!</v>
      </c>
      <c r="HQ41" s="31" t="e">
        <v>#DIV/0!</v>
      </c>
      <c r="HR41" s="31" t="e">
        <v>#DIV/0!</v>
      </c>
      <c r="HS41" s="31" t="e">
        <v>#DIV/0!</v>
      </c>
      <c r="HT41" s="31" t="e">
        <v>#DIV/0!</v>
      </c>
      <c r="HU41" s="31" t="e">
        <v>#DIV/0!</v>
      </c>
      <c r="HV41" s="31" t="e">
        <v>#DIV/0!</v>
      </c>
      <c r="HW41" s="31" t="e">
        <v>#DIV/0!</v>
      </c>
      <c r="HX41" s="31" t="e">
        <v>#DIV/0!</v>
      </c>
      <c r="HY41" s="31" t="e">
        <v>#DIV/0!</v>
      </c>
      <c r="HZ41" s="31" t="e">
        <v>#DIV/0!</v>
      </c>
      <c r="IA41" s="31" t="e">
        <v>#DIV/0!</v>
      </c>
      <c r="IB41" s="31" t="e">
        <v>#DIV/0!</v>
      </c>
      <c r="IC41" s="31" t="e">
        <v>#DIV/0!</v>
      </c>
      <c r="ID41" s="31" t="e">
        <v>#DIV/0!</v>
      </c>
      <c r="IE41" s="31" t="e">
        <v>#DIV/0!</v>
      </c>
      <c r="IF41" s="31" t="e">
        <v>#VALUE!</v>
      </c>
      <c r="IG41" s="31" t="e">
        <v>#DIV/0!</v>
      </c>
      <c r="IH41" s="31" t="e">
        <v>#DIV/0!</v>
      </c>
      <c r="II41" s="31" t="e">
        <v>#DIV/0!</v>
      </c>
      <c r="IJ41" s="31" t="e">
        <v>#DIV/0!</v>
      </c>
      <c r="IK41" s="31" t="e">
        <v>#DIV/0!</v>
      </c>
      <c r="IL41" s="31" t="e">
        <v>#DIV/0!</v>
      </c>
      <c r="IM41" s="31" t="e">
        <v>#DIV/0!</v>
      </c>
      <c r="IN41" s="31" t="e">
        <v>#DIV/0!</v>
      </c>
      <c r="IO41" s="31" t="e">
        <v>#DIV/0!</v>
      </c>
      <c r="IP41" s="31" t="e">
        <v>#DIV/0!</v>
      </c>
      <c r="IQ41" s="31" t="e">
        <v>#DIV/0!</v>
      </c>
      <c r="IR41" s="31" t="e">
        <v>#DIV/0!</v>
      </c>
      <c r="IS41" s="31" t="e">
        <v>#DIV/0!</v>
      </c>
      <c r="IT41" s="31" t="e">
        <v>#DIV/0!</v>
      </c>
      <c r="IU41" s="31" t="e">
        <v>#DIV/0!</v>
      </c>
      <c r="IV41" s="31" t="e">
        <v>#DIV/0!</v>
      </c>
      <c r="IW41" s="31" t="e">
        <v>#DIV/0!</v>
      </c>
      <c r="IX41" s="31" t="e">
        <v>#DIV/0!</v>
      </c>
      <c r="IY41" s="31" t="e">
        <v>#DIV/0!</v>
      </c>
      <c r="IZ41" s="31" t="e">
        <v>#DIV/0!</v>
      </c>
      <c r="JA41" s="31" t="e">
        <v>#DIV/0!</v>
      </c>
      <c r="JB41" s="31" t="e">
        <v>#DIV/0!</v>
      </c>
      <c r="JC41" s="31" t="e">
        <v>#DIV/0!</v>
      </c>
      <c r="JD41" s="31" t="e">
        <v>#DIV/0!</v>
      </c>
      <c r="JE41" s="31" t="e">
        <v>#DIV/0!</v>
      </c>
      <c r="JF41" s="31" t="e">
        <v>#DIV/0!</v>
      </c>
      <c r="JG41" s="31" t="e">
        <v>#DIV/0!</v>
      </c>
      <c r="JH41" s="31" t="e">
        <v>#DIV/0!</v>
      </c>
      <c r="JI41" s="31" t="e">
        <v>#DIV/0!</v>
      </c>
      <c r="JJ41" s="31" t="e">
        <v>#DIV/0!</v>
      </c>
      <c r="JK41" s="31" t="e">
        <v>#DIV/0!</v>
      </c>
      <c r="JL41" s="31" t="e">
        <v>#DIV/0!</v>
      </c>
      <c r="JM41" s="31" t="e">
        <v>#DIV/0!</v>
      </c>
      <c r="JN41" s="31" t="e">
        <v>#DIV/0!</v>
      </c>
      <c r="JO41" s="31" t="e">
        <v>#DIV/0!</v>
      </c>
      <c r="JP41" s="31" t="e">
        <v>#DIV/0!</v>
      </c>
      <c r="JQ41" s="31" t="e">
        <v>#DIV/0!</v>
      </c>
      <c r="JR41" s="31" t="e">
        <v>#DIV/0!</v>
      </c>
      <c r="JS41" s="31" t="e">
        <v>#DIV/0!</v>
      </c>
      <c r="JT41" s="31" t="e">
        <v>#DIV/0!</v>
      </c>
      <c r="JU41" s="31" t="e">
        <v>#DIV/0!</v>
      </c>
      <c r="JV41" s="31" t="e">
        <v>#DIV/0!</v>
      </c>
      <c r="JW41" s="31" t="e">
        <v>#DIV/0!</v>
      </c>
      <c r="JX41" s="31" t="e">
        <v>#DIV/0!</v>
      </c>
      <c r="JY41" s="31" t="e">
        <v>#DIV/0!</v>
      </c>
      <c r="JZ41" s="31"/>
      <c r="KA41" s="31"/>
    </row>
    <row r="42" spans="1:287" x14ac:dyDescent="0.25">
      <c r="A42" s="30" t="s">
        <v>616</v>
      </c>
      <c r="B42" s="30" t="s">
        <v>223</v>
      </c>
      <c r="C42" s="31"/>
      <c r="D42" s="51" t="e">
        <v>#VALUE!</v>
      </c>
      <c r="E42" s="31" t="e">
        <v>#DIV/0!</v>
      </c>
      <c r="F42" s="31" t="e">
        <v>#DIV/0!</v>
      </c>
      <c r="G42" s="31" t="e">
        <v>#DIV/0!</v>
      </c>
      <c r="H42" s="31" t="e">
        <v>#DIV/0!</v>
      </c>
      <c r="I42" s="31" t="e">
        <v>#DIV/0!</v>
      </c>
      <c r="J42" s="31" t="e">
        <v>#DIV/0!</v>
      </c>
      <c r="K42" s="31" t="e">
        <v>#DIV/0!</v>
      </c>
      <c r="L42" s="31" t="e">
        <v>#DIV/0!</v>
      </c>
      <c r="M42" s="31" t="e">
        <v>#DIV/0!</v>
      </c>
      <c r="N42" s="31" t="e">
        <v>#DIV/0!</v>
      </c>
      <c r="O42" s="31" t="e">
        <v>#DIV/0!</v>
      </c>
      <c r="P42" s="31" t="e">
        <v>#DIV/0!</v>
      </c>
      <c r="Q42" s="31" t="e">
        <v>#DIV/0!</v>
      </c>
      <c r="R42" s="31" t="e">
        <v>#DIV/0!</v>
      </c>
      <c r="S42" s="31" t="e">
        <v>#DIV/0!</v>
      </c>
      <c r="T42" s="31" t="e">
        <v>#DIV/0!</v>
      </c>
      <c r="U42" s="31" t="e">
        <v>#DIV/0!</v>
      </c>
      <c r="V42" s="31" t="e">
        <v>#DIV/0!</v>
      </c>
      <c r="W42" s="31" t="e">
        <v>#DIV/0!</v>
      </c>
      <c r="X42" s="31" t="e">
        <v>#DIV/0!</v>
      </c>
      <c r="Y42" s="31" t="e">
        <v>#DIV/0!</v>
      </c>
      <c r="Z42" s="31" t="e">
        <v>#DIV/0!</v>
      </c>
      <c r="AA42" s="31" t="e">
        <v>#DIV/0!</v>
      </c>
      <c r="AB42" s="31" t="e">
        <v>#DIV/0!</v>
      </c>
      <c r="AC42" s="31" t="e">
        <v>#DIV/0!</v>
      </c>
      <c r="AD42" s="31" t="e">
        <v>#DIV/0!</v>
      </c>
      <c r="AE42" s="31" t="e">
        <v>#DIV/0!</v>
      </c>
      <c r="AF42" s="31" t="e">
        <v>#DIV/0!</v>
      </c>
      <c r="AG42" s="31" t="e">
        <v>#DIV/0!</v>
      </c>
      <c r="AH42" s="31" t="e">
        <v>#DIV/0!</v>
      </c>
      <c r="AI42" s="31" t="e">
        <v>#DIV/0!</v>
      </c>
      <c r="AJ42" s="31" t="e">
        <v>#DIV/0!</v>
      </c>
      <c r="AK42" s="31" t="e">
        <v>#DIV/0!</v>
      </c>
      <c r="AL42" s="31" t="e">
        <v>#DIV/0!</v>
      </c>
      <c r="AM42" s="31" t="e">
        <v>#DIV/0!</v>
      </c>
      <c r="AN42" s="31" t="e">
        <v>#DIV/0!</v>
      </c>
      <c r="AO42" s="31" t="e">
        <v>#DIV/0!</v>
      </c>
      <c r="AP42" s="31" t="e">
        <v>#DIV/0!</v>
      </c>
      <c r="AQ42" s="31" t="e">
        <v>#DIV/0!</v>
      </c>
      <c r="AR42" s="31" t="e">
        <v>#DIV/0!</v>
      </c>
      <c r="AS42" s="31" t="e">
        <v>#DIV/0!</v>
      </c>
      <c r="AT42" s="31" t="e">
        <v>#DIV/0!</v>
      </c>
      <c r="AU42" s="31" t="e">
        <v>#DIV/0!</v>
      </c>
      <c r="AV42" s="31" t="e">
        <v>#DIV/0!</v>
      </c>
      <c r="AW42" s="31" t="e">
        <v>#DIV/0!</v>
      </c>
      <c r="AX42" s="31" t="e">
        <v>#VALUE!</v>
      </c>
      <c r="AY42" s="31" t="e">
        <v>#DIV/0!</v>
      </c>
      <c r="AZ42" s="31" t="e">
        <v>#DIV/0!</v>
      </c>
      <c r="BA42" s="31" t="e">
        <v>#DIV/0!</v>
      </c>
      <c r="BB42" s="31" t="e">
        <v>#DIV/0!</v>
      </c>
      <c r="BC42" s="31" t="e">
        <v>#DIV/0!</v>
      </c>
      <c r="BD42" s="31" t="e">
        <v>#DIV/0!</v>
      </c>
      <c r="BE42" s="31" t="e">
        <v>#DIV/0!</v>
      </c>
      <c r="BF42" s="31" t="e">
        <v>#DIV/0!</v>
      </c>
      <c r="BG42" s="31" t="e">
        <v>#DIV/0!</v>
      </c>
      <c r="BH42" s="31" t="e">
        <v>#DIV/0!</v>
      </c>
      <c r="BI42" s="31" t="e">
        <v>#DIV/0!</v>
      </c>
      <c r="BJ42" s="31" t="e">
        <v>#DIV/0!</v>
      </c>
      <c r="BK42" s="31" t="e">
        <v>#DIV/0!</v>
      </c>
      <c r="BL42" s="31" t="e">
        <v>#DIV/0!</v>
      </c>
      <c r="BM42" s="31" t="e">
        <v>#DIV/0!</v>
      </c>
      <c r="BN42" s="31" t="e">
        <v>#DIV/0!</v>
      </c>
      <c r="BO42" s="31" t="e">
        <v>#DIV/0!</v>
      </c>
      <c r="BP42" s="31" t="e">
        <v>#DIV/0!</v>
      </c>
      <c r="BQ42" s="31" t="e">
        <v>#DIV/0!</v>
      </c>
      <c r="BR42" s="31" t="e">
        <v>#DIV/0!</v>
      </c>
      <c r="BS42" s="31" t="e">
        <v>#DIV/0!</v>
      </c>
      <c r="BT42" s="31" t="e">
        <v>#DIV/0!</v>
      </c>
      <c r="BU42" s="31" t="e">
        <v>#DIV/0!</v>
      </c>
      <c r="BV42" s="31" t="e">
        <v>#DIV/0!</v>
      </c>
      <c r="BW42" s="31" t="e">
        <v>#DIV/0!</v>
      </c>
      <c r="BX42" s="31" t="e">
        <v>#DIV/0!</v>
      </c>
      <c r="BY42" s="31" t="e">
        <v>#DIV/0!</v>
      </c>
      <c r="BZ42" s="31" t="e">
        <v>#DIV/0!</v>
      </c>
      <c r="CA42" s="31" t="e">
        <v>#DIV/0!</v>
      </c>
      <c r="CB42" s="31" t="e">
        <v>#DIV/0!</v>
      </c>
      <c r="CC42" s="31" t="e">
        <v>#DIV/0!</v>
      </c>
      <c r="CD42" s="31" t="e">
        <v>#DIV/0!</v>
      </c>
      <c r="CE42" s="31" t="e">
        <v>#DIV/0!</v>
      </c>
      <c r="CF42" s="31" t="e">
        <v>#DIV/0!</v>
      </c>
      <c r="CG42" s="31" t="e">
        <v>#DIV/0!</v>
      </c>
      <c r="CH42" s="31" t="e">
        <v>#DIV/0!</v>
      </c>
      <c r="CI42" s="31" t="e">
        <v>#DIV/0!</v>
      </c>
      <c r="CJ42" s="31" t="e">
        <v>#DIV/0!</v>
      </c>
      <c r="CK42" s="31" t="e">
        <v>#DIV/0!</v>
      </c>
      <c r="CL42" s="31" t="e">
        <v>#DIV/0!</v>
      </c>
      <c r="CM42" s="31" t="e">
        <v>#DIV/0!</v>
      </c>
      <c r="CN42" s="31" t="e">
        <v>#DIV/0!</v>
      </c>
      <c r="CO42" s="31" t="e">
        <v>#DIV/0!</v>
      </c>
      <c r="CP42" s="31" t="e">
        <v>#DIV/0!</v>
      </c>
      <c r="CQ42" s="31" t="e">
        <v>#DIV/0!</v>
      </c>
      <c r="CR42" s="31"/>
      <c r="CS42" s="31"/>
      <c r="CT42" s="31">
        <v>117</v>
      </c>
      <c r="CU42" s="51" t="e">
        <v>#VALUE!</v>
      </c>
      <c r="CV42" s="31" t="e">
        <v>#DIV/0!</v>
      </c>
      <c r="CW42" s="31" t="e">
        <v>#DIV/0!</v>
      </c>
      <c r="CX42" s="31" t="e">
        <v>#DIV/0!</v>
      </c>
      <c r="CY42" s="31" t="e">
        <v>#DIV/0!</v>
      </c>
      <c r="CZ42" s="31" t="e">
        <v>#DIV/0!</v>
      </c>
      <c r="DA42" s="31" t="e">
        <v>#DIV/0!</v>
      </c>
      <c r="DB42" s="31" t="e">
        <v>#DIV/0!</v>
      </c>
      <c r="DC42" s="31" t="e">
        <v>#DIV/0!</v>
      </c>
      <c r="DD42" s="31" t="e">
        <v>#DIV/0!</v>
      </c>
      <c r="DE42" s="31" t="e">
        <v>#DIV/0!</v>
      </c>
      <c r="DF42" s="31" t="e">
        <v>#DIV/0!</v>
      </c>
      <c r="DG42" s="31" t="e">
        <v>#DIV/0!</v>
      </c>
      <c r="DH42" s="31" t="e">
        <v>#DIV/0!</v>
      </c>
      <c r="DI42" s="31" t="e">
        <v>#DIV/0!</v>
      </c>
      <c r="DJ42" s="31" t="e">
        <v>#DIV/0!</v>
      </c>
      <c r="DK42" s="31" t="e">
        <v>#DIV/0!</v>
      </c>
      <c r="DL42" s="31" t="e">
        <v>#DIV/0!</v>
      </c>
      <c r="DM42" s="31" t="e">
        <v>#DIV/0!</v>
      </c>
      <c r="DN42" s="31" t="e">
        <v>#DIV/0!</v>
      </c>
      <c r="DO42" s="31" t="e">
        <v>#DIV/0!</v>
      </c>
      <c r="DP42" s="31" t="e">
        <v>#DIV/0!</v>
      </c>
      <c r="DQ42" s="31" t="e">
        <v>#DIV/0!</v>
      </c>
      <c r="DR42" s="31" t="e">
        <v>#DIV/0!</v>
      </c>
      <c r="DS42" s="31" t="e">
        <v>#DIV/0!</v>
      </c>
      <c r="DT42" s="31" t="e">
        <v>#DIV/0!</v>
      </c>
      <c r="DU42" s="31" t="e">
        <v>#DIV/0!</v>
      </c>
      <c r="DV42" s="31" t="e">
        <v>#DIV/0!</v>
      </c>
      <c r="DW42" s="31" t="e">
        <v>#DIV/0!</v>
      </c>
      <c r="DX42" s="31" t="e">
        <v>#DIV/0!</v>
      </c>
      <c r="DY42" s="31" t="e">
        <v>#DIV/0!</v>
      </c>
      <c r="DZ42" s="31" t="e">
        <v>#DIV/0!</v>
      </c>
      <c r="EA42" s="31" t="e">
        <v>#DIV/0!</v>
      </c>
      <c r="EB42" s="31" t="e">
        <v>#DIV/0!</v>
      </c>
      <c r="EC42" s="31" t="e">
        <v>#DIV/0!</v>
      </c>
      <c r="ED42" s="31" t="e">
        <v>#DIV/0!</v>
      </c>
      <c r="EE42" s="31" t="e">
        <v>#DIV/0!</v>
      </c>
      <c r="EF42" s="31" t="e">
        <v>#DIV/0!</v>
      </c>
      <c r="EG42" s="31" t="e">
        <v>#DIV/0!</v>
      </c>
      <c r="EH42" s="31" t="e">
        <v>#DIV/0!</v>
      </c>
      <c r="EI42" s="31" t="e">
        <v>#DIV/0!</v>
      </c>
      <c r="EJ42" s="31" t="e">
        <v>#DIV/0!</v>
      </c>
      <c r="EK42" s="31" t="e">
        <v>#DIV/0!</v>
      </c>
      <c r="EL42" s="31" t="e">
        <v>#DIV/0!</v>
      </c>
      <c r="EM42" s="31" t="e">
        <v>#DIV/0!</v>
      </c>
      <c r="EN42" s="31" t="e">
        <v>#DIV/0!</v>
      </c>
      <c r="EO42" s="31" t="e">
        <v>#VALUE!</v>
      </c>
      <c r="EP42" s="31" t="e">
        <v>#DIV/0!</v>
      </c>
      <c r="EQ42" s="31" t="e">
        <v>#DIV/0!</v>
      </c>
      <c r="ER42" s="31" t="e">
        <v>#DIV/0!</v>
      </c>
      <c r="ES42" s="31" t="e">
        <v>#DIV/0!</v>
      </c>
      <c r="ET42" s="31" t="e">
        <v>#DIV/0!</v>
      </c>
      <c r="EU42" s="31" t="e">
        <v>#DIV/0!</v>
      </c>
      <c r="EV42" s="31" t="e">
        <v>#DIV/0!</v>
      </c>
      <c r="EW42" s="31" t="e">
        <v>#DIV/0!</v>
      </c>
      <c r="EX42" s="31" t="e">
        <v>#DIV/0!</v>
      </c>
      <c r="EY42" s="31" t="e">
        <v>#DIV/0!</v>
      </c>
      <c r="EZ42" s="31" t="e">
        <v>#DIV/0!</v>
      </c>
      <c r="FA42" s="31" t="e">
        <v>#DIV/0!</v>
      </c>
      <c r="FB42" s="31" t="e">
        <v>#DIV/0!</v>
      </c>
      <c r="FC42" s="31" t="e">
        <v>#DIV/0!</v>
      </c>
      <c r="FD42" s="31" t="e">
        <v>#DIV/0!</v>
      </c>
      <c r="FE42" s="31" t="e">
        <v>#DIV/0!</v>
      </c>
      <c r="FF42" s="31" t="e">
        <v>#DIV/0!</v>
      </c>
      <c r="FG42" s="31" t="e">
        <v>#DIV/0!</v>
      </c>
      <c r="FH42" s="31" t="e">
        <v>#DIV/0!</v>
      </c>
      <c r="FI42" s="31" t="e">
        <v>#DIV/0!</v>
      </c>
      <c r="FJ42" s="31" t="e">
        <v>#DIV/0!</v>
      </c>
      <c r="FK42" s="31" t="e">
        <v>#DIV/0!</v>
      </c>
      <c r="FL42" s="31" t="e">
        <v>#DIV/0!</v>
      </c>
      <c r="FM42" s="31" t="e">
        <v>#DIV/0!</v>
      </c>
      <c r="FN42" s="31" t="e">
        <v>#DIV/0!</v>
      </c>
      <c r="FO42" s="31" t="e">
        <v>#DIV/0!</v>
      </c>
      <c r="FP42" s="31" t="e">
        <v>#DIV/0!</v>
      </c>
      <c r="FQ42" s="31" t="e">
        <v>#DIV/0!</v>
      </c>
      <c r="FR42" s="31" t="e">
        <v>#DIV/0!</v>
      </c>
      <c r="FS42" s="31" t="e">
        <v>#DIV/0!</v>
      </c>
      <c r="FT42" s="31" t="e">
        <v>#DIV/0!</v>
      </c>
      <c r="FU42" s="31" t="e">
        <v>#DIV/0!</v>
      </c>
      <c r="FV42" s="31" t="e">
        <v>#DIV/0!</v>
      </c>
      <c r="FW42" s="31" t="e">
        <v>#DIV/0!</v>
      </c>
      <c r="FX42" s="31" t="e">
        <v>#DIV/0!</v>
      </c>
      <c r="FY42" s="31" t="e">
        <v>#DIV/0!</v>
      </c>
      <c r="FZ42" s="31" t="e">
        <v>#DIV/0!</v>
      </c>
      <c r="GA42" s="31" t="e">
        <v>#DIV/0!</v>
      </c>
      <c r="GB42" s="31" t="e">
        <v>#DIV/0!</v>
      </c>
      <c r="GC42" s="31" t="e">
        <v>#DIV/0!</v>
      </c>
      <c r="GD42" s="31" t="e">
        <v>#DIV/0!</v>
      </c>
      <c r="GE42" s="31" t="e">
        <v>#DIV/0!</v>
      </c>
      <c r="GF42" s="31" t="e">
        <v>#DIV/0!</v>
      </c>
      <c r="GG42" s="31" t="e">
        <v>#DIV/0!</v>
      </c>
      <c r="GH42" s="31" t="e">
        <v>#DIV/0!</v>
      </c>
      <c r="GI42" s="31"/>
      <c r="GJ42" s="31"/>
      <c r="GK42" s="31">
        <v>117</v>
      </c>
      <c r="GL42" s="51" t="e">
        <v>#VALUE!</v>
      </c>
      <c r="GM42" s="31" t="e">
        <v>#DIV/0!</v>
      </c>
      <c r="GN42" s="31" t="e">
        <v>#DIV/0!</v>
      </c>
      <c r="GO42" s="31" t="e">
        <v>#DIV/0!</v>
      </c>
      <c r="GP42" s="31" t="e">
        <v>#DIV/0!</v>
      </c>
      <c r="GQ42" s="31" t="e">
        <v>#DIV/0!</v>
      </c>
      <c r="GR42" s="31" t="e">
        <v>#DIV/0!</v>
      </c>
      <c r="GS42" s="31" t="e">
        <v>#DIV/0!</v>
      </c>
      <c r="GT42" s="31" t="e">
        <v>#DIV/0!</v>
      </c>
      <c r="GU42" s="31" t="e">
        <v>#DIV/0!</v>
      </c>
      <c r="GV42" s="31" t="e">
        <v>#DIV/0!</v>
      </c>
      <c r="GW42" s="31" t="e">
        <v>#DIV/0!</v>
      </c>
      <c r="GX42" s="31" t="e">
        <v>#DIV/0!</v>
      </c>
      <c r="GY42" s="31" t="e">
        <v>#DIV/0!</v>
      </c>
      <c r="GZ42" s="31" t="e">
        <v>#DIV/0!</v>
      </c>
      <c r="HA42" s="31" t="e">
        <v>#DIV/0!</v>
      </c>
      <c r="HB42" s="31" t="e">
        <v>#DIV/0!</v>
      </c>
      <c r="HC42" s="31" t="e">
        <v>#DIV/0!</v>
      </c>
      <c r="HD42" s="31" t="e">
        <v>#DIV/0!</v>
      </c>
      <c r="HE42" s="31" t="e">
        <v>#DIV/0!</v>
      </c>
      <c r="HF42" s="31" t="e">
        <v>#DIV/0!</v>
      </c>
      <c r="HG42" s="31" t="e">
        <v>#DIV/0!</v>
      </c>
      <c r="HH42" s="31" t="e">
        <v>#DIV/0!</v>
      </c>
      <c r="HI42" s="31" t="e">
        <v>#DIV/0!</v>
      </c>
      <c r="HJ42" s="31" t="e">
        <v>#DIV/0!</v>
      </c>
      <c r="HK42" s="31" t="e">
        <v>#DIV/0!</v>
      </c>
      <c r="HL42" s="31" t="e">
        <v>#DIV/0!</v>
      </c>
      <c r="HM42" s="31" t="e">
        <v>#DIV/0!</v>
      </c>
      <c r="HN42" s="31" t="e">
        <v>#DIV/0!</v>
      </c>
      <c r="HO42" s="31" t="e">
        <v>#DIV/0!</v>
      </c>
      <c r="HP42" s="31" t="e">
        <v>#DIV/0!</v>
      </c>
      <c r="HQ42" s="31" t="e">
        <v>#DIV/0!</v>
      </c>
      <c r="HR42" s="31" t="e">
        <v>#DIV/0!</v>
      </c>
      <c r="HS42" s="31" t="e">
        <v>#DIV/0!</v>
      </c>
      <c r="HT42" s="31" t="e">
        <v>#DIV/0!</v>
      </c>
      <c r="HU42" s="31" t="e">
        <v>#DIV/0!</v>
      </c>
      <c r="HV42" s="31" t="e">
        <v>#DIV/0!</v>
      </c>
      <c r="HW42" s="31" t="e">
        <v>#DIV/0!</v>
      </c>
      <c r="HX42" s="31" t="e">
        <v>#DIV/0!</v>
      </c>
      <c r="HY42" s="31" t="e">
        <v>#DIV/0!</v>
      </c>
      <c r="HZ42" s="31" t="e">
        <v>#DIV/0!</v>
      </c>
      <c r="IA42" s="31" t="e">
        <v>#DIV/0!</v>
      </c>
      <c r="IB42" s="31" t="e">
        <v>#DIV/0!</v>
      </c>
      <c r="IC42" s="31" t="e">
        <v>#DIV/0!</v>
      </c>
      <c r="ID42" s="31" t="e">
        <v>#DIV/0!</v>
      </c>
      <c r="IE42" s="31" t="e">
        <v>#DIV/0!</v>
      </c>
      <c r="IF42" s="31" t="e">
        <v>#VALUE!</v>
      </c>
      <c r="IG42" s="31" t="e">
        <v>#DIV/0!</v>
      </c>
      <c r="IH42" s="31" t="e">
        <v>#DIV/0!</v>
      </c>
      <c r="II42" s="31" t="e">
        <v>#DIV/0!</v>
      </c>
      <c r="IJ42" s="31" t="e">
        <v>#DIV/0!</v>
      </c>
      <c r="IK42" s="31" t="e">
        <v>#DIV/0!</v>
      </c>
      <c r="IL42" s="31" t="e">
        <v>#DIV/0!</v>
      </c>
      <c r="IM42" s="31" t="e">
        <v>#DIV/0!</v>
      </c>
      <c r="IN42" s="31" t="e">
        <v>#DIV/0!</v>
      </c>
      <c r="IO42" s="31" t="e">
        <v>#DIV/0!</v>
      </c>
      <c r="IP42" s="31" t="e">
        <v>#DIV/0!</v>
      </c>
      <c r="IQ42" s="31" t="e">
        <v>#DIV/0!</v>
      </c>
      <c r="IR42" s="31" t="e">
        <v>#DIV/0!</v>
      </c>
      <c r="IS42" s="31" t="e">
        <v>#DIV/0!</v>
      </c>
      <c r="IT42" s="31" t="e">
        <v>#DIV/0!</v>
      </c>
      <c r="IU42" s="31" t="e">
        <v>#DIV/0!</v>
      </c>
      <c r="IV42" s="31" t="e">
        <v>#DIV/0!</v>
      </c>
      <c r="IW42" s="31" t="e">
        <v>#DIV/0!</v>
      </c>
      <c r="IX42" s="31" t="e">
        <v>#DIV/0!</v>
      </c>
      <c r="IY42" s="31" t="e">
        <v>#DIV/0!</v>
      </c>
      <c r="IZ42" s="31" t="e">
        <v>#DIV/0!</v>
      </c>
      <c r="JA42" s="31" t="e">
        <v>#DIV/0!</v>
      </c>
      <c r="JB42" s="31" t="e">
        <v>#DIV/0!</v>
      </c>
      <c r="JC42" s="31" t="e">
        <v>#DIV/0!</v>
      </c>
      <c r="JD42" s="31" t="e">
        <v>#DIV/0!</v>
      </c>
      <c r="JE42" s="31" t="e">
        <v>#DIV/0!</v>
      </c>
      <c r="JF42" s="31" t="e">
        <v>#DIV/0!</v>
      </c>
      <c r="JG42" s="31" t="e">
        <v>#DIV/0!</v>
      </c>
      <c r="JH42" s="31" t="e">
        <v>#DIV/0!</v>
      </c>
      <c r="JI42" s="31" t="e">
        <v>#DIV/0!</v>
      </c>
      <c r="JJ42" s="31" t="e">
        <v>#DIV/0!</v>
      </c>
      <c r="JK42" s="31" t="e">
        <v>#DIV/0!</v>
      </c>
      <c r="JL42" s="31" t="e">
        <v>#DIV/0!</v>
      </c>
      <c r="JM42" s="31" t="e">
        <v>#DIV/0!</v>
      </c>
      <c r="JN42" s="31" t="e">
        <v>#DIV/0!</v>
      </c>
      <c r="JO42" s="31" t="e">
        <v>#DIV/0!</v>
      </c>
      <c r="JP42" s="31" t="e">
        <v>#DIV/0!</v>
      </c>
      <c r="JQ42" s="31" t="e">
        <v>#DIV/0!</v>
      </c>
      <c r="JR42" s="31" t="e">
        <v>#DIV/0!</v>
      </c>
      <c r="JS42" s="31" t="e">
        <v>#DIV/0!</v>
      </c>
      <c r="JT42" s="31" t="e">
        <v>#DIV/0!</v>
      </c>
      <c r="JU42" s="31" t="e">
        <v>#DIV/0!</v>
      </c>
      <c r="JV42" s="31" t="e">
        <v>#DIV/0!</v>
      </c>
      <c r="JW42" s="31" t="e">
        <v>#DIV/0!</v>
      </c>
      <c r="JX42" s="31" t="e">
        <v>#DIV/0!</v>
      </c>
      <c r="JY42" s="31" t="e">
        <v>#DIV/0!</v>
      </c>
      <c r="JZ42" s="31"/>
      <c r="KA42" s="31"/>
    </row>
    <row r="43" spans="1:287" x14ac:dyDescent="0.25">
      <c r="A43" s="30" t="s">
        <v>618</v>
      </c>
      <c r="B43" s="30" t="s">
        <v>223</v>
      </c>
      <c r="C43" s="31"/>
      <c r="D43" s="51" t="e">
        <v>#VALUE!</v>
      </c>
      <c r="E43" s="31" t="e">
        <v>#DIV/0!</v>
      </c>
      <c r="F43" s="31" t="e">
        <v>#DIV/0!</v>
      </c>
      <c r="G43" s="31" t="e">
        <v>#DIV/0!</v>
      </c>
      <c r="H43" s="31" t="e">
        <v>#DIV/0!</v>
      </c>
      <c r="I43" s="31" t="e">
        <v>#DIV/0!</v>
      </c>
      <c r="J43" s="31" t="e">
        <v>#DIV/0!</v>
      </c>
      <c r="K43" s="31" t="e">
        <v>#DIV/0!</v>
      </c>
      <c r="L43" s="31" t="e">
        <v>#DIV/0!</v>
      </c>
      <c r="M43" s="31" t="e">
        <v>#DIV/0!</v>
      </c>
      <c r="N43" s="31" t="e">
        <v>#DIV/0!</v>
      </c>
      <c r="O43" s="31" t="e">
        <v>#DIV/0!</v>
      </c>
      <c r="P43" s="31" t="e">
        <v>#DIV/0!</v>
      </c>
      <c r="Q43" s="31" t="e">
        <v>#DIV/0!</v>
      </c>
      <c r="R43" s="31" t="e">
        <v>#DIV/0!</v>
      </c>
      <c r="S43" s="31" t="e">
        <v>#DIV/0!</v>
      </c>
      <c r="T43" s="31" t="e">
        <v>#DIV/0!</v>
      </c>
      <c r="U43" s="31" t="e">
        <v>#DIV/0!</v>
      </c>
      <c r="V43" s="31" t="e">
        <v>#DIV/0!</v>
      </c>
      <c r="W43" s="31" t="e">
        <v>#DIV/0!</v>
      </c>
      <c r="X43" s="31" t="e">
        <v>#DIV/0!</v>
      </c>
      <c r="Y43" s="31" t="e">
        <v>#DIV/0!</v>
      </c>
      <c r="Z43" s="31" t="e">
        <v>#DIV/0!</v>
      </c>
      <c r="AA43" s="31" t="e">
        <v>#DIV/0!</v>
      </c>
      <c r="AB43" s="31" t="e">
        <v>#DIV/0!</v>
      </c>
      <c r="AC43" s="31" t="e">
        <v>#DIV/0!</v>
      </c>
      <c r="AD43" s="31" t="e">
        <v>#DIV/0!</v>
      </c>
      <c r="AE43" s="31" t="e">
        <v>#DIV/0!</v>
      </c>
      <c r="AF43" s="31" t="e">
        <v>#DIV/0!</v>
      </c>
      <c r="AG43" s="31" t="e">
        <v>#DIV/0!</v>
      </c>
      <c r="AH43" s="31" t="e">
        <v>#DIV/0!</v>
      </c>
      <c r="AI43" s="31" t="e">
        <v>#DIV/0!</v>
      </c>
      <c r="AJ43" s="31" t="e">
        <v>#DIV/0!</v>
      </c>
      <c r="AK43" s="31" t="e">
        <v>#DIV/0!</v>
      </c>
      <c r="AL43" s="31" t="e">
        <v>#DIV/0!</v>
      </c>
      <c r="AM43" s="31" t="e">
        <v>#DIV/0!</v>
      </c>
      <c r="AN43" s="31" t="e">
        <v>#DIV/0!</v>
      </c>
      <c r="AO43" s="31" t="e">
        <v>#DIV/0!</v>
      </c>
      <c r="AP43" s="31" t="e">
        <v>#DIV/0!</v>
      </c>
      <c r="AQ43" s="31" t="e">
        <v>#DIV/0!</v>
      </c>
      <c r="AR43" s="31" t="e">
        <v>#DIV/0!</v>
      </c>
      <c r="AS43" s="31" t="e">
        <v>#DIV/0!</v>
      </c>
      <c r="AT43" s="31" t="e">
        <v>#DIV/0!</v>
      </c>
      <c r="AU43" s="31" t="e">
        <v>#DIV/0!</v>
      </c>
      <c r="AV43" s="31" t="e">
        <v>#DIV/0!</v>
      </c>
      <c r="AW43" s="31" t="e">
        <v>#DIV/0!</v>
      </c>
      <c r="AX43" s="31" t="e">
        <v>#VALUE!</v>
      </c>
      <c r="AY43" s="31" t="e">
        <v>#DIV/0!</v>
      </c>
      <c r="AZ43" s="31" t="e">
        <v>#DIV/0!</v>
      </c>
      <c r="BA43" s="31" t="e">
        <v>#DIV/0!</v>
      </c>
      <c r="BB43" s="31" t="e">
        <v>#DIV/0!</v>
      </c>
      <c r="BC43" s="31" t="e">
        <v>#DIV/0!</v>
      </c>
      <c r="BD43" s="31" t="e">
        <v>#DIV/0!</v>
      </c>
      <c r="BE43" s="31" t="e">
        <v>#DIV/0!</v>
      </c>
      <c r="BF43" s="31" t="e">
        <v>#DIV/0!</v>
      </c>
      <c r="BG43" s="31" t="e">
        <v>#DIV/0!</v>
      </c>
      <c r="BH43" s="31" t="e">
        <v>#DIV/0!</v>
      </c>
      <c r="BI43" s="31" t="e">
        <v>#DIV/0!</v>
      </c>
      <c r="BJ43" s="31" t="e">
        <v>#DIV/0!</v>
      </c>
      <c r="BK43" s="31" t="e">
        <v>#DIV/0!</v>
      </c>
      <c r="BL43" s="31" t="e">
        <v>#DIV/0!</v>
      </c>
      <c r="BM43" s="31" t="e">
        <v>#DIV/0!</v>
      </c>
      <c r="BN43" s="31" t="e">
        <v>#DIV/0!</v>
      </c>
      <c r="BO43" s="31" t="e">
        <v>#DIV/0!</v>
      </c>
      <c r="BP43" s="31" t="e">
        <v>#DIV/0!</v>
      </c>
      <c r="BQ43" s="31" t="e">
        <v>#DIV/0!</v>
      </c>
      <c r="BR43" s="31" t="e">
        <v>#DIV/0!</v>
      </c>
      <c r="BS43" s="31" t="e">
        <v>#DIV/0!</v>
      </c>
      <c r="BT43" s="31" t="e">
        <v>#DIV/0!</v>
      </c>
      <c r="BU43" s="31" t="e">
        <v>#DIV/0!</v>
      </c>
      <c r="BV43" s="31" t="e">
        <v>#DIV/0!</v>
      </c>
      <c r="BW43" s="31" t="e">
        <v>#DIV/0!</v>
      </c>
      <c r="BX43" s="31" t="e">
        <v>#DIV/0!</v>
      </c>
      <c r="BY43" s="31" t="e">
        <v>#DIV/0!</v>
      </c>
      <c r="BZ43" s="31" t="e">
        <v>#DIV/0!</v>
      </c>
      <c r="CA43" s="31" t="e">
        <v>#DIV/0!</v>
      </c>
      <c r="CB43" s="31" t="e">
        <v>#DIV/0!</v>
      </c>
      <c r="CC43" s="31" t="e">
        <v>#DIV/0!</v>
      </c>
      <c r="CD43" s="31" t="e">
        <v>#DIV/0!</v>
      </c>
      <c r="CE43" s="31" t="e">
        <v>#DIV/0!</v>
      </c>
      <c r="CF43" s="31" t="e">
        <v>#DIV/0!</v>
      </c>
      <c r="CG43" s="31" t="e">
        <v>#DIV/0!</v>
      </c>
      <c r="CH43" s="31" t="e">
        <v>#DIV/0!</v>
      </c>
      <c r="CI43" s="31" t="e">
        <v>#DIV/0!</v>
      </c>
      <c r="CJ43" s="31" t="e">
        <v>#DIV/0!</v>
      </c>
      <c r="CK43" s="31" t="e">
        <v>#DIV/0!</v>
      </c>
      <c r="CL43" s="31" t="e">
        <v>#DIV/0!</v>
      </c>
      <c r="CM43" s="31" t="e">
        <v>#DIV/0!</v>
      </c>
      <c r="CN43" s="31" t="e">
        <v>#DIV/0!</v>
      </c>
      <c r="CO43" s="31" t="e">
        <v>#DIV/0!</v>
      </c>
      <c r="CP43" s="31" t="e">
        <v>#DIV/0!</v>
      </c>
      <c r="CQ43" s="31" t="e">
        <v>#DIV/0!</v>
      </c>
      <c r="CR43" s="31"/>
      <c r="CS43" s="31"/>
      <c r="CT43" s="31">
        <v>16</v>
      </c>
      <c r="CU43" s="51" t="e">
        <v>#VALUE!</v>
      </c>
      <c r="CV43" s="31" t="e">
        <v>#DIV/0!</v>
      </c>
      <c r="CW43" s="31" t="e">
        <v>#DIV/0!</v>
      </c>
      <c r="CX43" s="31" t="e">
        <v>#DIV/0!</v>
      </c>
      <c r="CY43" s="31" t="e">
        <v>#DIV/0!</v>
      </c>
      <c r="CZ43" s="31" t="e">
        <v>#DIV/0!</v>
      </c>
      <c r="DA43" s="31" t="e">
        <v>#DIV/0!</v>
      </c>
      <c r="DB43" s="31" t="e">
        <v>#DIV/0!</v>
      </c>
      <c r="DC43" s="31" t="e">
        <v>#DIV/0!</v>
      </c>
      <c r="DD43" s="31" t="e">
        <v>#DIV/0!</v>
      </c>
      <c r="DE43" s="31" t="e">
        <v>#DIV/0!</v>
      </c>
      <c r="DF43" s="31" t="e">
        <v>#DIV/0!</v>
      </c>
      <c r="DG43" s="31" t="e">
        <v>#DIV/0!</v>
      </c>
      <c r="DH43" s="31" t="e">
        <v>#DIV/0!</v>
      </c>
      <c r="DI43" s="31" t="e">
        <v>#DIV/0!</v>
      </c>
      <c r="DJ43" s="31" t="e">
        <v>#DIV/0!</v>
      </c>
      <c r="DK43" s="31" t="e">
        <v>#DIV/0!</v>
      </c>
      <c r="DL43" s="31" t="e">
        <v>#DIV/0!</v>
      </c>
      <c r="DM43" s="31" t="e">
        <v>#DIV/0!</v>
      </c>
      <c r="DN43" s="31" t="e">
        <v>#DIV/0!</v>
      </c>
      <c r="DO43" s="31" t="e">
        <v>#DIV/0!</v>
      </c>
      <c r="DP43" s="31" t="e">
        <v>#DIV/0!</v>
      </c>
      <c r="DQ43" s="31" t="e">
        <v>#DIV/0!</v>
      </c>
      <c r="DR43" s="31" t="e">
        <v>#DIV/0!</v>
      </c>
      <c r="DS43" s="31" t="e">
        <v>#DIV/0!</v>
      </c>
      <c r="DT43" s="31" t="e">
        <v>#DIV/0!</v>
      </c>
      <c r="DU43" s="31" t="e">
        <v>#DIV/0!</v>
      </c>
      <c r="DV43" s="31" t="e">
        <v>#DIV/0!</v>
      </c>
      <c r="DW43" s="31" t="e">
        <v>#DIV/0!</v>
      </c>
      <c r="DX43" s="31" t="e">
        <v>#DIV/0!</v>
      </c>
      <c r="DY43" s="31" t="e">
        <v>#DIV/0!</v>
      </c>
      <c r="DZ43" s="31" t="e">
        <v>#DIV/0!</v>
      </c>
      <c r="EA43" s="31" t="e">
        <v>#DIV/0!</v>
      </c>
      <c r="EB43" s="31" t="e">
        <v>#DIV/0!</v>
      </c>
      <c r="EC43" s="31" t="e">
        <v>#DIV/0!</v>
      </c>
      <c r="ED43" s="31" t="e">
        <v>#DIV/0!</v>
      </c>
      <c r="EE43" s="31" t="e">
        <v>#DIV/0!</v>
      </c>
      <c r="EF43" s="31" t="e">
        <v>#DIV/0!</v>
      </c>
      <c r="EG43" s="31" t="e">
        <v>#DIV/0!</v>
      </c>
      <c r="EH43" s="31" t="e">
        <v>#DIV/0!</v>
      </c>
      <c r="EI43" s="31" t="e">
        <v>#DIV/0!</v>
      </c>
      <c r="EJ43" s="31" t="e">
        <v>#DIV/0!</v>
      </c>
      <c r="EK43" s="31" t="e">
        <v>#DIV/0!</v>
      </c>
      <c r="EL43" s="31" t="e">
        <v>#DIV/0!</v>
      </c>
      <c r="EM43" s="31" t="e">
        <v>#DIV/0!</v>
      </c>
      <c r="EN43" s="31" t="e">
        <v>#DIV/0!</v>
      </c>
      <c r="EO43" s="31" t="e">
        <v>#VALUE!</v>
      </c>
      <c r="EP43" s="31" t="e">
        <v>#DIV/0!</v>
      </c>
      <c r="EQ43" s="31" t="e">
        <v>#DIV/0!</v>
      </c>
      <c r="ER43" s="31" t="e">
        <v>#DIV/0!</v>
      </c>
      <c r="ES43" s="31" t="e">
        <v>#DIV/0!</v>
      </c>
      <c r="ET43" s="31" t="e">
        <v>#DIV/0!</v>
      </c>
      <c r="EU43" s="31" t="e">
        <v>#DIV/0!</v>
      </c>
      <c r="EV43" s="31" t="e">
        <v>#DIV/0!</v>
      </c>
      <c r="EW43" s="31" t="e">
        <v>#DIV/0!</v>
      </c>
      <c r="EX43" s="31" t="e">
        <v>#DIV/0!</v>
      </c>
      <c r="EY43" s="31" t="e">
        <v>#DIV/0!</v>
      </c>
      <c r="EZ43" s="31" t="e">
        <v>#DIV/0!</v>
      </c>
      <c r="FA43" s="31" t="e">
        <v>#DIV/0!</v>
      </c>
      <c r="FB43" s="31" t="e">
        <v>#DIV/0!</v>
      </c>
      <c r="FC43" s="31" t="e">
        <v>#DIV/0!</v>
      </c>
      <c r="FD43" s="31" t="e">
        <v>#DIV/0!</v>
      </c>
      <c r="FE43" s="31" t="e">
        <v>#DIV/0!</v>
      </c>
      <c r="FF43" s="31" t="e">
        <v>#DIV/0!</v>
      </c>
      <c r="FG43" s="31" t="e">
        <v>#DIV/0!</v>
      </c>
      <c r="FH43" s="31" t="e">
        <v>#DIV/0!</v>
      </c>
      <c r="FI43" s="31" t="e">
        <v>#DIV/0!</v>
      </c>
      <c r="FJ43" s="31" t="e">
        <v>#DIV/0!</v>
      </c>
      <c r="FK43" s="31" t="e">
        <v>#DIV/0!</v>
      </c>
      <c r="FL43" s="31" t="e">
        <v>#DIV/0!</v>
      </c>
      <c r="FM43" s="31" t="e">
        <v>#DIV/0!</v>
      </c>
      <c r="FN43" s="31" t="e">
        <v>#DIV/0!</v>
      </c>
      <c r="FO43" s="31" t="e">
        <v>#DIV/0!</v>
      </c>
      <c r="FP43" s="31" t="e">
        <v>#DIV/0!</v>
      </c>
      <c r="FQ43" s="31" t="e">
        <v>#DIV/0!</v>
      </c>
      <c r="FR43" s="31" t="e">
        <v>#DIV/0!</v>
      </c>
      <c r="FS43" s="31" t="e">
        <v>#DIV/0!</v>
      </c>
      <c r="FT43" s="31" t="e">
        <v>#DIV/0!</v>
      </c>
      <c r="FU43" s="31" t="e">
        <v>#DIV/0!</v>
      </c>
      <c r="FV43" s="31" t="e">
        <v>#DIV/0!</v>
      </c>
      <c r="FW43" s="31" t="e">
        <v>#DIV/0!</v>
      </c>
      <c r="FX43" s="31" t="e">
        <v>#DIV/0!</v>
      </c>
      <c r="FY43" s="31" t="e">
        <v>#DIV/0!</v>
      </c>
      <c r="FZ43" s="31" t="e">
        <v>#DIV/0!</v>
      </c>
      <c r="GA43" s="31" t="e">
        <v>#DIV/0!</v>
      </c>
      <c r="GB43" s="31" t="e">
        <v>#DIV/0!</v>
      </c>
      <c r="GC43" s="31" t="e">
        <v>#DIV/0!</v>
      </c>
      <c r="GD43" s="31" t="e">
        <v>#DIV/0!</v>
      </c>
      <c r="GE43" s="31" t="e">
        <v>#DIV/0!</v>
      </c>
      <c r="GF43" s="31" t="e">
        <v>#DIV/0!</v>
      </c>
      <c r="GG43" s="31" t="e">
        <v>#DIV/0!</v>
      </c>
      <c r="GH43" s="31" t="e">
        <v>#DIV/0!</v>
      </c>
      <c r="GI43" s="31"/>
      <c r="GJ43" s="31"/>
      <c r="GK43" s="31">
        <v>16</v>
      </c>
      <c r="GL43" s="51" t="e">
        <v>#VALUE!</v>
      </c>
      <c r="GM43" s="31" t="e">
        <v>#DIV/0!</v>
      </c>
      <c r="GN43" s="31" t="e">
        <v>#DIV/0!</v>
      </c>
      <c r="GO43" s="31" t="e">
        <v>#DIV/0!</v>
      </c>
      <c r="GP43" s="31" t="e">
        <v>#DIV/0!</v>
      </c>
      <c r="GQ43" s="31" t="e">
        <v>#DIV/0!</v>
      </c>
      <c r="GR43" s="31" t="e">
        <v>#DIV/0!</v>
      </c>
      <c r="GS43" s="31" t="e">
        <v>#DIV/0!</v>
      </c>
      <c r="GT43" s="31" t="e">
        <v>#DIV/0!</v>
      </c>
      <c r="GU43" s="31" t="e">
        <v>#DIV/0!</v>
      </c>
      <c r="GV43" s="31" t="e">
        <v>#DIV/0!</v>
      </c>
      <c r="GW43" s="31" t="e">
        <v>#DIV/0!</v>
      </c>
      <c r="GX43" s="31" t="e">
        <v>#DIV/0!</v>
      </c>
      <c r="GY43" s="31" t="e">
        <v>#DIV/0!</v>
      </c>
      <c r="GZ43" s="31" t="e">
        <v>#DIV/0!</v>
      </c>
      <c r="HA43" s="31" t="e">
        <v>#DIV/0!</v>
      </c>
      <c r="HB43" s="31" t="e">
        <v>#DIV/0!</v>
      </c>
      <c r="HC43" s="31" t="e">
        <v>#DIV/0!</v>
      </c>
      <c r="HD43" s="31" t="e">
        <v>#DIV/0!</v>
      </c>
      <c r="HE43" s="31" t="e">
        <v>#DIV/0!</v>
      </c>
      <c r="HF43" s="31" t="e">
        <v>#DIV/0!</v>
      </c>
      <c r="HG43" s="31" t="e">
        <v>#DIV/0!</v>
      </c>
      <c r="HH43" s="31" t="e">
        <v>#DIV/0!</v>
      </c>
      <c r="HI43" s="31" t="e">
        <v>#DIV/0!</v>
      </c>
      <c r="HJ43" s="31" t="e">
        <v>#DIV/0!</v>
      </c>
      <c r="HK43" s="31" t="e">
        <v>#DIV/0!</v>
      </c>
      <c r="HL43" s="31" t="e">
        <v>#DIV/0!</v>
      </c>
      <c r="HM43" s="31" t="e">
        <v>#DIV/0!</v>
      </c>
      <c r="HN43" s="31" t="e">
        <v>#DIV/0!</v>
      </c>
      <c r="HO43" s="31" t="e">
        <v>#DIV/0!</v>
      </c>
      <c r="HP43" s="31" t="e">
        <v>#DIV/0!</v>
      </c>
      <c r="HQ43" s="31" t="e">
        <v>#DIV/0!</v>
      </c>
      <c r="HR43" s="31" t="e">
        <v>#DIV/0!</v>
      </c>
      <c r="HS43" s="31" t="e">
        <v>#DIV/0!</v>
      </c>
      <c r="HT43" s="31" t="e">
        <v>#DIV/0!</v>
      </c>
      <c r="HU43" s="31" t="e">
        <v>#DIV/0!</v>
      </c>
      <c r="HV43" s="31" t="e">
        <v>#DIV/0!</v>
      </c>
      <c r="HW43" s="31" t="e">
        <v>#DIV/0!</v>
      </c>
      <c r="HX43" s="31" t="e">
        <v>#DIV/0!</v>
      </c>
      <c r="HY43" s="31" t="e">
        <v>#DIV/0!</v>
      </c>
      <c r="HZ43" s="31" t="e">
        <v>#DIV/0!</v>
      </c>
      <c r="IA43" s="31" t="e">
        <v>#DIV/0!</v>
      </c>
      <c r="IB43" s="31" t="e">
        <v>#DIV/0!</v>
      </c>
      <c r="IC43" s="31" t="e">
        <v>#DIV/0!</v>
      </c>
      <c r="ID43" s="31" t="e">
        <v>#DIV/0!</v>
      </c>
      <c r="IE43" s="31" t="e">
        <v>#DIV/0!</v>
      </c>
      <c r="IF43" s="31" t="e">
        <v>#VALUE!</v>
      </c>
      <c r="IG43" s="31" t="e">
        <v>#DIV/0!</v>
      </c>
      <c r="IH43" s="31" t="e">
        <v>#DIV/0!</v>
      </c>
      <c r="II43" s="31" t="e">
        <v>#DIV/0!</v>
      </c>
      <c r="IJ43" s="31" t="e">
        <v>#DIV/0!</v>
      </c>
      <c r="IK43" s="31" t="e">
        <v>#DIV/0!</v>
      </c>
      <c r="IL43" s="31" t="e">
        <v>#DIV/0!</v>
      </c>
      <c r="IM43" s="31" t="e">
        <v>#DIV/0!</v>
      </c>
      <c r="IN43" s="31" t="e">
        <v>#DIV/0!</v>
      </c>
      <c r="IO43" s="31" t="e">
        <v>#DIV/0!</v>
      </c>
      <c r="IP43" s="31" t="e">
        <v>#DIV/0!</v>
      </c>
      <c r="IQ43" s="31" t="e">
        <v>#DIV/0!</v>
      </c>
      <c r="IR43" s="31" t="e">
        <v>#DIV/0!</v>
      </c>
      <c r="IS43" s="31" t="e">
        <v>#DIV/0!</v>
      </c>
      <c r="IT43" s="31" t="e">
        <v>#DIV/0!</v>
      </c>
      <c r="IU43" s="31" t="e">
        <v>#DIV/0!</v>
      </c>
      <c r="IV43" s="31" t="e">
        <v>#DIV/0!</v>
      </c>
      <c r="IW43" s="31" t="e">
        <v>#DIV/0!</v>
      </c>
      <c r="IX43" s="31" t="e">
        <v>#DIV/0!</v>
      </c>
      <c r="IY43" s="31" t="e">
        <v>#DIV/0!</v>
      </c>
      <c r="IZ43" s="31" t="e">
        <v>#DIV/0!</v>
      </c>
      <c r="JA43" s="31" t="e">
        <v>#DIV/0!</v>
      </c>
      <c r="JB43" s="31" t="e">
        <v>#DIV/0!</v>
      </c>
      <c r="JC43" s="31" t="e">
        <v>#DIV/0!</v>
      </c>
      <c r="JD43" s="31" t="e">
        <v>#DIV/0!</v>
      </c>
      <c r="JE43" s="31" t="e">
        <v>#DIV/0!</v>
      </c>
      <c r="JF43" s="31" t="e">
        <v>#DIV/0!</v>
      </c>
      <c r="JG43" s="31" t="e">
        <v>#DIV/0!</v>
      </c>
      <c r="JH43" s="31" t="e">
        <v>#DIV/0!</v>
      </c>
      <c r="JI43" s="31" t="e">
        <v>#DIV/0!</v>
      </c>
      <c r="JJ43" s="31" t="e">
        <v>#DIV/0!</v>
      </c>
      <c r="JK43" s="31" t="e">
        <v>#DIV/0!</v>
      </c>
      <c r="JL43" s="31" t="e">
        <v>#DIV/0!</v>
      </c>
      <c r="JM43" s="31" t="e">
        <v>#DIV/0!</v>
      </c>
      <c r="JN43" s="31" t="e">
        <v>#DIV/0!</v>
      </c>
      <c r="JO43" s="31" t="e">
        <v>#DIV/0!</v>
      </c>
      <c r="JP43" s="31" t="e">
        <v>#DIV/0!</v>
      </c>
      <c r="JQ43" s="31" t="e">
        <v>#DIV/0!</v>
      </c>
      <c r="JR43" s="31" t="e">
        <v>#DIV/0!</v>
      </c>
      <c r="JS43" s="31" t="e">
        <v>#DIV/0!</v>
      </c>
      <c r="JT43" s="31" t="e">
        <v>#DIV/0!</v>
      </c>
      <c r="JU43" s="31" t="e">
        <v>#DIV/0!</v>
      </c>
      <c r="JV43" s="31" t="e">
        <v>#DIV/0!</v>
      </c>
      <c r="JW43" s="31" t="e">
        <v>#DIV/0!</v>
      </c>
      <c r="JX43" s="31" t="e">
        <v>#DIV/0!</v>
      </c>
      <c r="JY43" s="31" t="e">
        <v>#DIV/0!</v>
      </c>
      <c r="JZ43" s="31"/>
      <c r="KA43" s="31"/>
    </row>
    <row r="44" spans="1:287" x14ac:dyDescent="0.25">
      <c r="A44" s="30" t="s">
        <v>620</v>
      </c>
      <c r="B44" s="30" t="s">
        <v>206</v>
      </c>
      <c r="C44" s="31">
        <v>3</v>
      </c>
      <c r="D44" s="51" t="e">
        <v>#VALUE!</v>
      </c>
      <c r="E44" s="31" t="e">
        <v>#DIV/0!</v>
      </c>
      <c r="F44" s="31" t="e">
        <v>#DIV/0!</v>
      </c>
      <c r="G44" s="31" t="e">
        <v>#DIV/0!</v>
      </c>
      <c r="H44" s="31" t="e">
        <v>#DIV/0!</v>
      </c>
      <c r="I44" s="31" t="e">
        <v>#DIV/0!</v>
      </c>
      <c r="J44" s="31" t="e">
        <v>#DIV/0!</v>
      </c>
      <c r="K44" s="31" t="e">
        <v>#DIV/0!</v>
      </c>
      <c r="L44" s="31" t="e">
        <v>#DIV/0!</v>
      </c>
      <c r="M44" s="31" t="e">
        <v>#DIV/0!</v>
      </c>
      <c r="N44" s="31" t="e">
        <v>#DIV/0!</v>
      </c>
      <c r="O44" s="31" t="e">
        <v>#DIV/0!</v>
      </c>
      <c r="P44" s="31" t="e">
        <v>#DIV/0!</v>
      </c>
      <c r="Q44" s="31" t="e">
        <v>#DIV/0!</v>
      </c>
      <c r="R44" s="31" t="e">
        <v>#DIV/0!</v>
      </c>
      <c r="S44" s="31" t="e">
        <v>#DIV/0!</v>
      </c>
      <c r="T44" s="31" t="e">
        <v>#DIV/0!</v>
      </c>
      <c r="U44" s="31" t="e">
        <v>#DIV/0!</v>
      </c>
      <c r="V44" s="31" t="e">
        <v>#DIV/0!</v>
      </c>
      <c r="W44" s="31" t="e">
        <v>#DIV/0!</v>
      </c>
      <c r="X44" s="31" t="e">
        <v>#DIV/0!</v>
      </c>
      <c r="Y44" s="31" t="e">
        <v>#DIV/0!</v>
      </c>
      <c r="Z44" s="31" t="e">
        <v>#DIV/0!</v>
      </c>
      <c r="AA44" s="31" t="e">
        <v>#DIV/0!</v>
      </c>
      <c r="AB44" s="31" t="e">
        <v>#DIV/0!</v>
      </c>
      <c r="AC44" s="31" t="e">
        <v>#DIV/0!</v>
      </c>
      <c r="AD44" s="31" t="e">
        <v>#DIV/0!</v>
      </c>
      <c r="AE44" s="31" t="e">
        <v>#DIV/0!</v>
      </c>
      <c r="AF44" s="31" t="e">
        <v>#DIV/0!</v>
      </c>
      <c r="AG44" s="31" t="e">
        <v>#DIV/0!</v>
      </c>
      <c r="AH44" s="31" t="e">
        <v>#DIV/0!</v>
      </c>
      <c r="AI44" s="31" t="e">
        <v>#DIV/0!</v>
      </c>
      <c r="AJ44" s="31" t="e">
        <v>#DIV/0!</v>
      </c>
      <c r="AK44" s="31" t="e">
        <v>#DIV/0!</v>
      </c>
      <c r="AL44" s="31" t="e">
        <v>#DIV/0!</v>
      </c>
      <c r="AM44" s="31" t="e">
        <v>#DIV/0!</v>
      </c>
      <c r="AN44" s="31" t="e">
        <v>#DIV/0!</v>
      </c>
      <c r="AO44" s="31" t="e">
        <v>#DIV/0!</v>
      </c>
      <c r="AP44" s="31" t="e">
        <v>#DIV/0!</v>
      </c>
      <c r="AQ44" s="31" t="e">
        <v>#DIV/0!</v>
      </c>
      <c r="AR44" s="31" t="e">
        <v>#DIV/0!</v>
      </c>
      <c r="AS44" s="31" t="e">
        <v>#DIV/0!</v>
      </c>
      <c r="AT44" s="31" t="e">
        <v>#DIV/0!</v>
      </c>
      <c r="AU44" s="31" t="e">
        <v>#DIV/0!</v>
      </c>
      <c r="AV44" s="31" t="e">
        <v>#DIV/0!</v>
      </c>
      <c r="AW44" s="31" t="e">
        <v>#DIV/0!</v>
      </c>
      <c r="AX44" s="31" t="e">
        <v>#VALUE!</v>
      </c>
      <c r="AY44" s="31" t="e">
        <v>#DIV/0!</v>
      </c>
      <c r="AZ44" s="31" t="e">
        <v>#DIV/0!</v>
      </c>
      <c r="BA44" s="31" t="e">
        <v>#DIV/0!</v>
      </c>
      <c r="BB44" s="31" t="e">
        <v>#DIV/0!</v>
      </c>
      <c r="BC44" s="31" t="e">
        <v>#DIV/0!</v>
      </c>
      <c r="BD44" s="31" t="e">
        <v>#DIV/0!</v>
      </c>
      <c r="BE44" s="31" t="e">
        <v>#DIV/0!</v>
      </c>
      <c r="BF44" s="31" t="e">
        <v>#DIV/0!</v>
      </c>
      <c r="BG44" s="31" t="e">
        <v>#DIV/0!</v>
      </c>
      <c r="BH44" s="31" t="e">
        <v>#DIV/0!</v>
      </c>
      <c r="BI44" s="31" t="e">
        <v>#DIV/0!</v>
      </c>
      <c r="BJ44" s="31" t="e">
        <v>#DIV/0!</v>
      </c>
      <c r="BK44" s="31" t="e">
        <v>#DIV/0!</v>
      </c>
      <c r="BL44" s="31" t="e">
        <v>#DIV/0!</v>
      </c>
      <c r="BM44" s="31" t="e">
        <v>#DIV/0!</v>
      </c>
      <c r="BN44" s="31" t="e">
        <v>#DIV/0!</v>
      </c>
      <c r="BO44" s="31" t="e">
        <v>#DIV/0!</v>
      </c>
      <c r="BP44" s="31" t="e">
        <v>#DIV/0!</v>
      </c>
      <c r="BQ44" s="31" t="e">
        <v>#DIV/0!</v>
      </c>
      <c r="BR44" s="31" t="e">
        <v>#DIV/0!</v>
      </c>
      <c r="BS44" s="31" t="e">
        <v>#DIV/0!</v>
      </c>
      <c r="BT44" s="31" t="e">
        <v>#DIV/0!</v>
      </c>
      <c r="BU44" s="31" t="e">
        <v>#DIV/0!</v>
      </c>
      <c r="BV44" s="31" t="e">
        <v>#DIV/0!</v>
      </c>
      <c r="BW44" s="31" t="e">
        <v>#DIV/0!</v>
      </c>
      <c r="BX44" s="31" t="e">
        <v>#DIV/0!</v>
      </c>
      <c r="BY44" s="31" t="e">
        <v>#DIV/0!</v>
      </c>
      <c r="BZ44" s="31" t="e">
        <v>#DIV/0!</v>
      </c>
      <c r="CA44" s="31" t="e">
        <v>#DIV/0!</v>
      </c>
      <c r="CB44" s="31" t="e">
        <v>#DIV/0!</v>
      </c>
      <c r="CC44" s="31" t="e">
        <v>#DIV/0!</v>
      </c>
      <c r="CD44" s="31" t="e">
        <v>#DIV/0!</v>
      </c>
      <c r="CE44" s="31" t="e">
        <v>#DIV/0!</v>
      </c>
      <c r="CF44" s="31" t="e">
        <v>#DIV/0!</v>
      </c>
      <c r="CG44" s="31" t="e">
        <v>#DIV/0!</v>
      </c>
      <c r="CH44" s="31" t="e">
        <v>#DIV/0!</v>
      </c>
      <c r="CI44" s="31" t="e">
        <v>#DIV/0!</v>
      </c>
      <c r="CJ44" s="31" t="e">
        <v>#DIV/0!</v>
      </c>
      <c r="CK44" s="31" t="e">
        <v>#DIV/0!</v>
      </c>
      <c r="CL44" s="31" t="e">
        <v>#DIV/0!</v>
      </c>
      <c r="CM44" s="31" t="e">
        <v>#DIV/0!</v>
      </c>
      <c r="CN44" s="31" t="e">
        <v>#DIV/0!</v>
      </c>
      <c r="CO44" s="31" t="e">
        <v>#DIV/0!</v>
      </c>
      <c r="CP44" s="31" t="e">
        <v>#DIV/0!</v>
      </c>
      <c r="CQ44" s="31" t="e">
        <v>#DIV/0!</v>
      </c>
      <c r="CR44" s="31"/>
      <c r="CS44" s="31"/>
      <c r="CT44" s="31">
        <v>3</v>
      </c>
      <c r="CU44" s="51" t="e">
        <v>#VALUE!</v>
      </c>
      <c r="CV44" s="31" t="e">
        <v>#DIV/0!</v>
      </c>
      <c r="CW44" s="31" t="e">
        <v>#DIV/0!</v>
      </c>
      <c r="CX44" s="31" t="e">
        <v>#DIV/0!</v>
      </c>
      <c r="CY44" s="31" t="e">
        <v>#DIV/0!</v>
      </c>
      <c r="CZ44" s="31" t="e">
        <v>#DIV/0!</v>
      </c>
      <c r="DA44" s="31" t="e">
        <v>#DIV/0!</v>
      </c>
      <c r="DB44" s="31" t="e">
        <v>#DIV/0!</v>
      </c>
      <c r="DC44" s="31" t="e">
        <v>#DIV/0!</v>
      </c>
      <c r="DD44" s="31" t="e">
        <v>#DIV/0!</v>
      </c>
      <c r="DE44" s="31" t="e">
        <v>#DIV/0!</v>
      </c>
      <c r="DF44" s="31" t="e">
        <v>#DIV/0!</v>
      </c>
      <c r="DG44" s="31" t="e">
        <v>#DIV/0!</v>
      </c>
      <c r="DH44" s="31" t="e">
        <v>#DIV/0!</v>
      </c>
      <c r="DI44" s="31" t="e">
        <v>#DIV/0!</v>
      </c>
      <c r="DJ44" s="31" t="e">
        <v>#DIV/0!</v>
      </c>
      <c r="DK44" s="31" t="e">
        <v>#DIV/0!</v>
      </c>
      <c r="DL44" s="31" t="e">
        <v>#DIV/0!</v>
      </c>
      <c r="DM44" s="31" t="e">
        <v>#DIV/0!</v>
      </c>
      <c r="DN44" s="31" t="e">
        <v>#DIV/0!</v>
      </c>
      <c r="DO44" s="31" t="e">
        <v>#DIV/0!</v>
      </c>
      <c r="DP44" s="31" t="e">
        <v>#DIV/0!</v>
      </c>
      <c r="DQ44" s="31" t="e">
        <v>#DIV/0!</v>
      </c>
      <c r="DR44" s="31" t="e">
        <v>#DIV/0!</v>
      </c>
      <c r="DS44" s="31" t="e">
        <v>#DIV/0!</v>
      </c>
      <c r="DT44" s="31" t="e">
        <v>#DIV/0!</v>
      </c>
      <c r="DU44" s="31" t="e">
        <v>#DIV/0!</v>
      </c>
      <c r="DV44" s="31" t="e">
        <v>#DIV/0!</v>
      </c>
      <c r="DW44" s="31" t="e">
        <v>#DIV/0!</v>
      </c>
      <c r="DX44" s="31" t="e">
        <v>#DIV/0!</v>
      </c>
      <c r="DY44" s="31" t="e">
        <v>#DIV/0!</v>
      </c>
      <c r="DZ44" s="31" t="e">
        <v>#DIV/0!</v>
      </c>
      <c r="EA44" s="31" t="e">
        <v>#DIV/0!</v>
      </c>
      <c r="EB44" s="31" t="e">
        <v>#DIV/0!</v>
      </c>
      <c r="EC44" s="31" t="e">
        <v>#DIV/0!</v>
      </c>
      <c r="ED44" s="31" t="e">
        <v>#DIV/0!</v>
      </c>
      <c r="EE44" s="31" t="e">
        <v>#DIV/0!</v>
      </c>
      <c r="EF44" s="31" t="e">
        <v>#DIV/0!</v>
      </c>
      <c r="EG44" s="31" t="e">
        <v>#DIV/0!</v>
      </c>
      <c r="EH44" s="31" t="e">
        <v>#DIV/0!</v>
      </c>
      <c r="EI44" s="31" t="e">
        <v>#DIV/0!</v>
      </c>
      <c r="EJ44" s="31" t="e">
        <v>#DIV/0!</v>
      </c>
      <c r="EK44" s="31" t="e">
        <v>#DIV/0!</v>
      </c>
      <c r="EL44" s="31" t="e">
        <v>#DIV/0!</v>
      </c>
      <c r="EM44" s="31" t="e">
        <v>#DIV/0!</v>
      </c>
      <c r="EN44" s="31" t="e">
        <v>#DIV/0!</v>
      </c>
      <c r="EO44" s="31" t="e">
        <v>#VALUE!</v>
      </c>
      <c r="EP44" s="31" t="e">
        <v>#DIV/0!</v>
      </c>
      <c r="EQ44" s="31" t="e">
        <v>#DIV/0!</v>
      </c>
      <c r="ER44" s="31" t="e">
        <v>#DIV/0!</v>
      </c>
      <c r="ES44" s="31" t="e">
        <v>#DIV/0!</v>
      </c>
      <c r="ET44" s="31" t="e">
        <v>#DIV/0!</v>
      </c>
      <c r="EU44" s="31" t="e">
        <v>#DIV/0!</v>
      </c>
      <c r="EV44" s="31" t="e">
        <v>#DIV/0!</v>
      </c>
      <c r="EW44" s="31" t="e">
        <v>#DIV/0!</v>
      </c>
      <c r="EX44" s="31" t="e">
        <v>#DIV/0!</v>
      </c>
      <c r="EY44" s="31" t="e">
        <v>#DIV/0!</v>
      </c>
      <c r="EZ44" s="31" t="e">
        <v>#DIV/0!</v>
      </c>
      <c r="FA44" s="31" t="e">
        <v>#DIV/0!</v>
      </c>
      <c r="FB44" s="31" t="e">
        <v>#DIV/0!</v>
      </c>
      <c r="FC44" s="31" t="e">
        <v>#DIV/0!</v>
      </c>
      <c r="FD44" s="31" t="e">
        <v>#DIV/0!</v>
      </c>
      <c r="FE44" s="31" t="e">
        <v>#DIV/0!</v>
      </c>
      <c r="FF44" s="31" t="e">
        <v>#DIV/0!</v>
      </c>
      <c r="FG44" s="31" t="e">
        <v>#DIV/0!</v>
      </c>
      <c r="FH44" s="31" t="e">
        <v>#DIV/0!</v>
      </c>
      <c r="FI44" s="31" t="e">
        <v>#DIV/0!</v>
      </c>
      <c r="FJ44" s="31" t="e">
        <v>#DIV/0!</v>
      </c>
      <c r="FK44" s="31" t="e">
        <v>#DIV/0!</v>
      </c>
      <c r="FL44" s="31" t="e">
        <v>#DIV/0!</v>
      </c>
      <c r="FM44" s="31" t="e">
        <v>#DIV/0!</v>
      </c>
      <c r="FN44" s="31" t="e">
        <v>#DIV/0!</v>
      </c>
      <c r="FO44" s="31" t="e">
        <v>#DIV/0!</v>
      </c>
      <c r="FP44" s="31" t="e">
        <v>#DIV/0!</v>
      </c>
      <c r="FQ44" s="31" t="e">
        <v>#DIV/0!</v>
      </c>
      <c r="FR44" s="31" t="e">
        <v>#DIV/0!</v>
      </c>
      <c r="FS44" s="31" t="e">
        <v>#DIV/0!</v>
      </c>
      <c r="FT44" s="31" t="e">
        <v>#DIV/0!</v>
      </c>
      <c r="FU44" s="31" t="e">
        <v>#DIV/0!</v>
      </c>
      <c r="FV44" s="31" t="e">
        <v>#DIV/0!</v>
      </c>
      <c r="FW44" s="31" t="e">
        <v>#DIV/0!</v>
      </c>
      <c r="FX44" s="31" t="e">
        <v>#DIV/0!</v>
      </c>
      <c r="FY44" s="31" t="e">
        <v>#DIV/0!</v>
      </c>
      <c r="FZ44" s="31" t="e">
        <v>#DIV/0!</v>
      </c>
      <c r="GA44" s="31" t="e">
        <v>#DIV/0!</v>
      </c>
      <c r="GB44" s="31" t="e">
        <v>#DIV/0!</v>
      </c>
      <c r="GC44" s="31" t="e">
        <v>#DIV/0!</v>
      </c>
      <c r="GD44" s="31" t="e">
        <v>#DIV/0!</v>
      </c>
      <c r="GE44" s="31" t="e">
        <v>#DIV/0!</v>
      </c>
      <c r="GF44" s="31" t="e">
        <v>#DIV/0!</v>
      </c>
      <c r="GG44" s="31" t="e">
        <v>#DIV/0!</v>
      </c>
      <c r="GH44" s="31" t="e">
        <v>#DIV/0!</v>
      </c>
      <c r="GI44" s="31"/>
      <c r="GJ44" s="31"/>
      <c r="GK44" s="31">
        <v>3</v>
      </c>
      <c r="GL44" s="51" t="e">
        <v>#VALUE!</v>
      </c>
      <c r="GM44" s="31" t="e">
        <v>#DIV/0!</v>
      </c>
      <c r="GN44" s="31" t="e">
        <v>#DIV/0!</v>
      </c>
      <c r="GO44" s="31" t="e">
        <v>#DIV/0!</v>
      </c>
      <c r="GP44" s="31" t="e">
        <v>#DIV/0!</v>
      </c>
      <c r="GQ44" s="31" t="e">
        <v>#DIV/0!</v>
      </c>
      <c r="GR44" s="31" t="e">
        <v>#DIV/0!</v>
      </c>
      <c r="GS44" s="31" t="e">
        <v>#DIV/0!</v>
      </c>
      <c r="GT44" s="31" t="e">
        <v>#DIV/0!</v>
      </c>
      <c r="GU44" s="31" t="e">
        <v>#DIV/0!</v>
      </c>
      <c r="GV44" s="31" t="e">
        <v>#DIV/0!</v>
      </c>
      <c r="GW44" s="31" t="e">
        <v>#DIV/0!</v>
      </c>
      <c r="GX44" s="31" t="e">
        <v>#DIV/0!</v>
      </c>
      <c r="GY44" s="31" t="e">
        <v>#DIV/0!</v>
      </c>
      <c r="GZ44" s="31" t="e">
        <v>#DIV/0!</v>
      </c>
      <c r="HA44" s="31" t="e">
        <v>#DIV/0!</v>
      </c>
      <c r="HB44" s="31" t="e">
        <v>#DIV/0!</v>
      </c>
      <c r="HC44" s="31" t="e">
        <v>#DIV/0!</v>
      </c>
      <c r="HD44" s="31" t="e">
        <v>#DIV/0!</v>
      </c>
      <c r="HE44" s="31" t="e">
        <v>#DIV/0!</v>
      </c>
      <c r="HF44" s="31" t="e">
        <v>#DIV/0!</v>
      </c>
      <c r="HG44" s="31" t="e">
        <v>#DIV/0!</v>
      </c>
      <c r="HH44" s="31" t="e">
        <v>#DIV/0!</v>
      </c>
      <c r="HI44" s="31" t="e">
        <v>#DIV/0!</v>
      </c>
      <c r="HJ44" s="31" t="e">
        <v>#DIV/0!</v>
      </c>
      <c r="HK44" s="31" t="e">
        <v>#DIV/0!</v>
      </c>
      <c r="HL44" s="31" t="e">
        <v>#DIV/0!</v>
      </c>
      <c r="HM44" s="31" t="e">
        <v>#DIV/0!</v>
      </c>
      <c r="HN44" s="31" t="e">
        <v>#DIV/0!</v>
      </c>
      <c r="HO44" s="31" t="e">
        <v>#DIV/0!</v>
      </c>
      <c r="HP44" s="31" t="e">
        <v>#DIV/0!</v>
      </c>
      <c r="HQ44" s="31" t="e">
        <v>#DIV/0!</v>
      </c>
      <c r="HR44" s="31" t="e">
        <v>#DIV/0!</v>
      </c>
      <c r="HS44" s="31" t="e">
        <v>#DIV/0!</v>
      </c>
      <c r="HT44" s="31" t="e">
        <v>#DIV/0!</v>
      </c>
      <c r="HU44" s="31" t="e">
        <v>#DIV/0!</v>
      </c>
      <c r="HV44" s="31" t="e">
        <v>#DIV/0!</v>
      </c>
      <c r="HW44" s="31" t="e">
        <v>#DIV/0!</v>
      </c>
      <c r="HX44" s="31" t="e">
        <v>#DIV/0!</v>
      </c>
      <c r="HY44" s="31" t="e">
        <v>#DIV/0!</v>
      </c>
      <c r="HZ44" s="31" t="e">
        <v>#DIV/0!</v>
      </c>
      <c r="IA44" s="31" t="e">
        <v>#DIV/0!</v>
      </c>
      <c r="IB44" s="31" t="e">
        <v>#DIV/0!</v>
      </c>
      <c r="IC44" s="31" t="e">
        <v>#DIV/0!</v>
      </c>
      <c r="ID44" s="31" t="e">
        <v>#DIV/0!</v>
      </c>
      <c r="IE44" s="31" t="e">
        <v>#DIV/0!</v>
      </c>
      <c r="IF44" s="31" t="e">
        <v>#VALUE!</v>
      </c>
      <c r="IG44" s="31" t="e">
        <v>#DIV/0!</v>
      </c>
      <c r="IH44" s="31" t="e">
        <v>#DIV/0!</v>
      </c>
      <c r="II44" s="31" t="e">
        <v>#DIV/0!</v>
      </c>
      <c r="IJ44" s="31" t="e">
        <v>#DIV/0!</v>
      </c>
      <c r="IK44" s="31" t="e">
        <v>#DIV/0!</v>
      </c>
      <c r="IL44" s="31" t="e">
        <v>#DIV/0!</v>
      </c>
      <c r="IM44" s="31" t="e">
        <v>#DIV/0!</v>
      </c>
      <c r="IN44" s="31" t="e">
        <v>#DIV/0!</v>
      </c>
      <c r="IO44" s="31" t="e">
        <v>#DIV/0!</v>
      </c>
      <c r="IP44" s="31" t="e">
        <v>#DIV/0!</v>
      </c>
      <c r="IQ44" s="31" t="e">
        <v>#DIV/0!</v>
      </c>
      <c r="IR44" s="31" t="e">
        <v>#DIV/0!</v>
      </c>
      <c r="IS44" s="31" t="e">
        <v>#DIV/0!</v>
      </c>
      <c r="IT44" s="31" t="e">
        <v>#DIV/0!</v>
      </c>
      <c r="IU44" s="31" t="e">
        <v>#DIV/0!</v>
      </c>
      <c r="IV44" s="31" t="e">
        <v>#DIV/0!</v>
      </c>
      <c r="IW44" s="31" t="e">
        <v>#DIV/0!</v>
      </c>
      <c r="IX44" s="31" t="e">
        <v>#DIV/0!</v>
      </c>
      <c r="IY44" s="31" t="e">
        <v>#DIV/0!</v>
      </c>
      <c r="IZ44" s="31" t="e">
        <v>#DIV/0!</v>
      </c>
      <c r="JA44" s="31" t="e">
        <v>#DIV/0!</v>
      </c>
      <c r="JB44" s="31" t="e">
        <v>#DIV/0!</v>
      </c>
      <c r="JC44" s="31" t="e">
        <v>#DIV/0!</v>
      </c>
      <c r="JD44" s="31" t="e">
        <v>#DIV/0!</v>
      </c>
      <c r="JE44" s="31" t="e">
        <v>#DIV/0!</v>
      </c>
      <c r="JF44" s="31" t="e">
        <v>#DIV/0!</v>
      </c>
      <c r="JG44" s="31" t="e">
        <v>#DIV/0!</v>
      </c>
      <c r="JH44" s="31" t="e">
        <v>#DIV/0!</v>
      </c>
      <c r="JI44" s="31" t="e">
        <v>#DIV/0!</v>
      </c>
      <c r="JJ44" s="31" t="e">
        <v>#DIV/0!</v>
      </c>
      <c r="JK44" s="31" t="e">
        <v>#DIV/0!</v>
      </c>
      <c r="JL44" s="31" t="e">
        <v>#DIV/0!</v>
      </c>
      <c r="JM44" s="31" t="e">
        <v>#DIV/0!</v>
      </c>
      <c r="JN44" s="31" t="e">
        <v>#DIV/0!</v>
      </c>
      <c r="JO44" s="31" t="e">
        <v>#DIV/0!</v>
      </c>
      <c r="JP44" s="31" t="e">
        <v>#DIV/0!</v>
      </c>
      <c r="JQ44" s="31" t="e">
        <v>#DIV/0!</v>
      </c>
      <c r="JR44" s="31" t="e">
        <v>#DIV/0!</v>
      </c>
      <c r="JS44" s="31" t="e">
        <v>#DIV/0!</v>
      </c>
      <c r="JT44" s="31" t="e">
        <v>#DIV/0!</v>
      </c>
      <c r="JU44" s="31" t="e">
        <v>#DIV/0!</v>
      </c>
      <c r="JV44" s="31" t="e">
        <v>#DIV/0!</v>
      </c>
      <c r="JW44" s="31" t="e">
        <v>#DIV/0!</v>
      </c>
      <c r="JX44" s="31" t="e">
        <v>#DIV/0!</v>
      </c>
      <c r="JY44" s="31" t="e">
        <v>#DIV/0!</v>
      </c>
      <c r="JZ44" s="31"/>
      <c r="KA44" s="31"/>
    </row>
    <row r="45" spans="1:287" x14ac:dyDescent="0.25">
      <c r="A45" s="30" t="s">
        <v>622</v>
      </c>
      <c r="B45" s="30" t="s">
        <v>206</v>
      </c>
      <c r="C45" s="31">
        <v>8</v>
      </c>
      <c r="D45" s="51" t="e">
        <v>#VALUE!</v>
      </c>
      <c r="E45" s="31" t="e">
        <v>#DIV/0!</v>
      </c>
      <c r="F45" s="31" t="e">
        <v>#DIV/0!</v>
      </c>
      <c r="G45" s="31" t="e">
        <v>#DIV/0!</v>
      </c>
      <c r="H45" s="31" t="e">
        <v>#DIV/0!</v>
      </c>
      <c r="I45" s="31" t="e">
        <v>#DIV/0!</v>
      </c>
      <c r="J45" s="31" t="e">
        <v>#DIV/0!</v>
      </c>
      <c r="K45" s="31" t="e">
        <v>#DIV/0!</v>
      </c>
      <c r="L45" s="31" t="e">
        <v>#DIV/0!</v>
      </c>
      <c r="M45" s="31" t="e">
        <v>#DIV/0!</v>
      </c>
      <c r="N45" s="31" t="e">
        <v>#DIV/0!</v>
      </c>
      <c r="O45" s="31" t="e">
        <v>#DIV/0!</v>
      </c>
      <c r="P45" s="31" t="e">
        <v>#DIV/0!</v>
      </c>
      <c r="Q45" s="31" t="e">
        <v>#DIV/0!</v>
      </c>
      <c r="R45" s="31" t="e">
        <v>#DIV/0!</v>
      </c>
      <c r="S45" s="31" t="e">
        <v>#DIV/0!</v>
      </c>
      <c r="T45" s="31" t="e">
        <v>#DIV/0!</v>
      </c>
      <c r="U45" s="31" t="e">
        <v>#DIV/0!</v>
      </c>
      <c r="V45" s="31" t="e">
        <v>#DIV/0!</v>
      </c>
      <c r="W45" s="31" t="e">
        <v>#DIV/0!</v>
      </c>
      <c r="X45" s="31" t="e">
        <v>#DIV/0!</v>
      </c>
      <c r="Y45" s="31" t="e">
        <v>#DIV/0!</v>
      </c>
      <c r="Z45" s="31" t="e">
        <v>#DIV/0!</v>
      </c>
      <c r="AA45" s="31" t="e">
        <v>#DIV/0!</v>
      </c>
      <c r="AB45" s="31" t="e">
        <v>#DIV/0!</v>
      </c>
      <c r="AC45" s="31" t="e">
        <v>#DIV/0!</v>
      </c>
      <c r="AD45" s="31" t="e">
        <v>#DIV/0!</v>
      </c>
      <c r="AE45" s="31" t="e">
        <v>#DIV/0!</v>
      </c>
      <c r="AF45" s="31" t="e">
        <v>#DIV/0!</v>
      </c>
      <c r="AG45" s="31" t="e">
        <v>#DIV/0!</v>
      </c>
      <c r="AH45" s="31" t="e">
        <v>#DIV/0!</v>
      </c>
      <c r="AI45" s="31" t="e">
        <v>#DIV/0!</v>
      </c>
      <c r="AJ45" s="31" t="e">
        <v>#DIV/0!</v>
      </c>
      <c r="AK45" s="31" t="e">
        <v>#DIV/0!</v>
      </c>
      <c r="AL45" s="31" t="e">
        <v>#DIV/0!</v>
      </c>
      <c r="AM45" s="31" t="e">
        <v>#DIV/0!</v>
      </c>
      <c r="AN45" s="31" t="e">
        <v>#DIV/0!</v>
      </c>
      <c r="AO45" s="31" t="e">
        <v>#DIV/0!</v>
      </c>
      <c r="AP45" s="31" t="e">
        <v>#DIV/0!</v>
      </c>
      <c r="AQ45" s="31" t="e">
        <v>#DIV/0!</v>
      </c>
      <c r="AR45" s="31" t="e">
        <v>#DIV/0!</v>
      </c>
      <c r="AS45" s="31" t="e">
        <v>#DIV/0!</v>
      </c>
      <c r="AT45" s="31" t="e">
        <v>#DIV/0!</v>
      </c>
      <c r="AU45" s="31" t="e">
        <v>#DIV/0!</v>
      </c>
      <c r="AV45" s="31" t="e">
        <v>#DIV/0!</v>
      </c>
      <c r="AW45" s="31" t="e">
        <v>#DIV/0!</v>
      </c>
      <c r="AX45" s="31" t="e">
        <v>#VALUE!</v>
      </c>
      <c r="AY45" s="31" t="e">
        <v>#DIV/0!</v>
      </c>
      <c r="AZ45" s="31" t="e">
        <v>#DIV/0!</v>
      </c>
      <c r="BA45" s="31" t="e">
        <v>#DIV/0!</v>
      </c>
      <c r="BB45" s="31" t="e">
        <v>#DIV/0!</v>
      </c>
      <c r="BC45" s="31" t="e">
        <v>#DIV/0!</v>
      </c>
      <c r="BD45" s="31" t="e">
        <v>#DIV/0!</v>
      </c>
      <c r="BE45" s="31" t="e">
        <v>#DIV/0!</v>
      </c>
      <c r="BF45" s="31" t="e">
        <v>#DIV/0!</v>
      </c>
      <c r="BG45" s="31" t="e">
        <v>#DIV/0!</v>
      </c>
      <c r="BH45" s="31" t="e">
        <v>#DIV/0!</v>
      </c>
      <c r="BI45" s="31" t="e">
        <v>#DIV/0!</v>
      </c>
      <c r="BJ45" s="31" t="e">
        <v>#DIV/0!</v>
      </c>
      <c r="BK45" s="31" t="e">
        <v>#DIV/0!</v>
      </c>
      <c r="BL45" s="31" t="e">
        <v>#DIV/0!</v>
      </c>
      <c r="BM45" s="31" t="e">
        <v>#DIV/0!</v>
      </c>
      <c r="BN45" s="31" t="e">
        <v>#DIV/0!</v>
      </c>
      <c r="BO45" s="31" t="e">
        <v>#DIV/0!</v>
      </c>
      <c r="BP45" s="31" t="e">
        <v>#DIV/0!</v>
      </c>
      <c r="BQ45" s="31" t="e">
        <v>#DIV/0!</v>
      </c>
      <c r="BR45" s="31" t="e">
        <v>#DIV/0!</v>
      </c>
      <c r="BS45" s="31" t="e">
        <v>#DIV/0!</v>
      </c>
      <c r="BT45" s="31" t="e">
        <v>#DIV/0!</v>
      </c>
      <c r="BU45" s="31" t="e">
        <v>#DIV/0!</v>
      </c>
      <c r="BV45" s="31" t="e">
        <v>#DIV/0!</v>
      </c>
      <c r="BW45" s="31" t="e">
        <v>#DIV/0!</v>
      </c>
      <c r="BX45" s="31" t="e">
        <v>#DIV/0!</v>
      </c>
      <c r="BY45" s="31" t="e">
        <v>#DIV/0!</v>
      </c>
      <c r="BZ45" s="31" t="e">
        <v>#DIV/0!</v>
      </c>
      <c r="CA45" s="31" t="e">
        <v>#DIV/0!</v>
      </c>
      <c r="CB45" s="31" t="e">
        <v>#DIV/0!</v>
      </c>
      <c r="CC45" s="31" t="e">
        <v>#DIV/0!</v>
      </c>
      <c r="CD45" s="31" t="e">
        <v>#DIV/0!</v>
      </c>
      <c r="CE45" s="31" t="e">
        <v>#DIV/0!</v>
      </c>
      <c r="CF45" s="31" t="e">
        <v>#DIV/0!</v>
      </c>
      <c r="CG45" s="31" t="e">
        <v>#DIV/0!</v>
      </c>
      <c r="CH45" s="31" t="e">
        <v>#DIV/0!</v>
      </c>
      <c r="CI45" s="31" t="e">
        <v>#DIV/0!</v>
      </c>
      <c r="CJ45" s="31" t="e">
        <v>#DIV/0!</v>
      </c>
      <c r="CK45" s="31" t="e">
        <v>#DIV/0!</v>
      </c>
      <c r="CL45" s="31" t="e">
        <v>#DIV/0!</v>
      </c>
      <c r="CM45" s="31" t="e">
        <v>#DIV/0!</v>
      </c>
      <c r="CN45" s="31" t="e">
        <v>#DIV/0!</v>
      </c>
      <c r="CO45" s="31" t="e">
        <v>#DIV/0!</v>
      </c>
      <c r="CP45" s="31" t="e">
        <v>#DIV/0!</v>
      </c>
      <c r="CQ45" s="31" t="e">
        <v>#DIV/0!</v>
      </c>
      <c r="CR45" s="31"/>
      <c r="CS45" s="31"/>
      <c r="CT45" s="31">
        <v>8</v>
      </c>
      <c r="CU45" s="51" t="e">
        <v>#VALUE!</v>
      </c>
      <c r="CV45" s="31" t="e">
        <v>#DIV/0!</v>
      </c>
      <c r="CW45" s="31" t="e">
        <v>#DIV/0!</v>
      </c>
      <c r="CX45" s="31" t="e">
        <v>#DIV/0!</v>
      </c>
      <c r="CY45" s="31" t="e">
        <v>#DIV/0!</v>
      </c>
      <c r="CZ45" s="31" t="e">
        <v>#DIV/0!</v>
      </c>
      <c r="DA45" s="31" t="e">
        <v>#DIV/0!</v>
      </c>
      <c r="DB45" s="31" t="e">
        <v>#DIV/0!</v>
      </c>
      <c r="DC45" s="31" t="e">
        <v>#DIV/0!</v>
      </c>
      <c r="DD45" s="31" t="e">
        <v>#DIV/0!</v>
      </c>
      <c r="DE45" s="31" t="e">
        <v>#DIV/0!</v>
      </c>
      <c r="DF45" s="31" t="e">
        <v>#DIV/0!</v>
      </c>
      <c r="DG45" s="31" t="e">
        <v>#DIV/0!</v>
      </c>
      <c r="DH45" s="31" t="e">
        <v>#DIV/0!</v>
      </c>
      <c r="DI45" s="31" t="e">
        <v>#DIV/0!</v>
      </c>
      <c r="DJ45" s="31" t="e">
        <v>#DIV/0!</v>
      </c>
      <c r="DK45" s="31" t="e">
        <v>#DIV/0!</v>
      </c>
      <c r="DL45" s="31" t="e">
        <v>#DIV/0!</v>
      </c>
      <c r="DM45" s="31" t="e">
        <v>#DIV/0!</v>
      </c>
      <c r="DN45" s="31" t="e">
        <v>#DIV/0!</v>
      </c>
      <c r="DO45" s="31" t="e">
        <v>#DIV/0!</v>
      </c>
      <c r="DP45" s="31" t="e">
        <v>#DIV/0!</v>
      </c>
      <c r="DQ45" s="31" t="e">
        <v>#DIV/0!</v>
      </c>
      <c r="DR45" s="31" t="e">
        <v>#DIV/0!</v>
      </c>
      <c r="DS45" s="31" t="e">
        <v>#DIV/0!</v>
      </c>
      <c r="DT45" s="31" t="e">
        <v>#DIV/0!</v>
      </c>
      <c r="DU45" s="31" t="e">
        <v>#DIV/0!</v>
      </c>
      <c r="DV45" s="31" t="e">
        <v>#DIV/0!</v>
      </c>
      <c r="DW45" s="31" t="e">
        <v>#DIV/0!</v>
      </c>
      <c r="DX45" s="31" t="e">
        <v>#DIV/0!</v>
      </c>
      <c r="DY45" s="31" t="e">
        <v>#DIV/0!</v>
      </c>
      <c r="DZ45" s="31" t="e">
        <v>#DIV/0!</v>
      </c>
      <c r="EA45" s="31" t="e">
        <v>#DIV/0!</v>
      </c>
      <c r="EB45" s="31" t="e">
        <v>#DIV/0!</v>
      </c>
      <c r="EC45" s="31" t="e">
        <v>#DIV/0!</v>
      </c>
      <c r="ED45" s="31" t="e">
        <v>#DIV/0!</v>
      </c>
      <c r="EE45" s="31" t="e">
        <v>#DIV/0!</v>
      </c>
      <c r="EF45" s="31" t="e">
        <v>#DIV/0!</v>
      </c>
      <c r="EG45" s="31" t="e">
        <v>#DIV/0!</v>
      </c>
      <c r="EH45" s="31" t="e">
        <v>#DIV/0!</v>
      </c>
      <c r="EI45" s="31" t="e">
        <v>#DIV/0!</v>
      </c>
      <c r="EJ45" s="31" t="e">
        <v>#DIV/0!</v>
      </c>
      <c r="EK45" s="31" t="e">
        <v>#DIV/0!</v>
      </c>
      <c r="EL45" s="31" t="e">
        <v>#DIV/0!</v>
      </c>
      <c r="EM45" s="31" t="e">
        <v>#DIV/0!</v>
      </c>
      <c r="EN45" s="31" t="e">
        <v>#DIV/0!</v>
      </c>
      <c r="EO45" s="31" t="e">
        <v>#VALUE!</v>
      </c>
      <c r="EP45" s="31" t="e">
        <v>#DIV/0!</v>
      </c>
      <c r="EQ45" s="31" t="e">
        <v>#DIV/0!</v>
      </c>
      <c r="ER45" s="31" t="e">
        <v>#DIV/0!</v>
      </c>
      <c r="ES45" s="31" t="e">
        <v>#DIV/0!</v>
      </c>
      <c r="ET45" s="31" t="e">
        <v>#DIV/0!</v>
      </c>
      <c r="EU45" s="31" t="e">
        <v>#DIV/0!</v>
      </c>
      <c r="EV45" s="31" t="e">
        <v>#DIV/0!</v>
      </c>
      <c r="EW45" s="31" t="e">
        <v>#DIV/0!</v>
      </c>
      <c r="EX45" s="31" t="e">
        <v>#DIV/0!</v>
      </c>
      <c r="EY45" s="31" t="e">
        <v>#DIV/0!</v>
      </c>
      <c r="EZ45" s="31" t="e">
        <v>#DIV/0!</v>
      </c>
      <c r="FA45" s="31" t="e">
        <v>#DIV/0!</v>
      </c>
      <c r="FB45" s="31" t="e">
        <v>#DIV/0!</v>
      </c>
      <c r="FC45" s="31" t="e">
        <v>#DIV/0!</v>
      </c>
      <c r="FD45" s="31" t="e">
        <v>#DIV/0!</v>
      </c>
      <c r="FE45" s="31" t="e">
        <v>#DIV/0!</v>
      </c>
      <c r="FF45" s="31" t="e">
        <v>#DIV/0!</v>
      </c>
      <c r="FG45" s="31" t="e">
        <v>#DIV/0!</v>
      </c>
      <c r="FH45" s="31" t="e">
        <v>#DIV/0!</v>
      </c>
      <c r="FI45" s="31" t="e">
        <v>#DIV/0!</v>
      </c>
      <c r="FJ45" s="31" t="e">
        <v>#DIV/0!</v>
      </c>
      <c r="FK45" s="31" t="e">
        <v>#DIV/0!</v>
      </c>
      <c r="FL45" s="31" t="e">
        <v>#DIV/0!</v>
      </c>
      <c r="FM45" s="31" t="e">
        <v>#DIV/0!</v>
      </c>
      <c r="FN45" s="31" t="e">
        <v>#DIV/0!</v>
      </c>
      <c r="FO45" s="31" t="e">
        <v>#DIV/0!</v>
      </c>
      <c r="FP45" s="31" t="e">
        <v>#DIV/0!</v>
      </c>
      <c r="FQ45" s="31" t="e">
        <v>#DIV/0!</v>
      </c>
      <c r="FR45" s="31" t="e">
        <v>#DIV/0!</v>
      </c>
      <c r="FS45" s="31" t="e">
        <v>#DIV/0!</v>
      </c>
      <c r="FT45" s="31" t="e">
        <v>#DIV/0!</v>
      </c>
      <c r="FU45" s="31" t="e">
        <v>#DIV/0!</v>
      </c>
      <c r="FV45" s="31" t="e">
        <v>#DIV/0!</v>
      </c>
      <c r="FW45" s="31" t="e">
        <v>#DIV/0!</v>
      </c>
      <c r="FX45" s="31" t="e">
        <v>#DIV/0!</v>
      </c>
      <c r="FY45" s="31" t="e">
        <v>#DIV/0!</v>
      </c>
      <c r="FZ45" s="31" t="e">
        <v>#DIV/0!</v>
      </c>
      <c r="GA45" s="31" t="e">
        <v>#DIV/0!</v>
      </c>
      <c r="GB45" s="31" t="e">
        <v>#DIV/0!</v>
      </c>
      <c r="GC45" s="31" t="e">
        <v>#DIV/0!</v>
      </c>
      <c r="GD45" s="31" t="e">
        <v>#DIV/0!</v>
      </c>
      <c r="GE45" s="31" t="e">
        <v>#DIV/0!</v>
      </c>
      <c r="GF45" s="31" t="e">
        <v>#DIV/0!</v>
      </c>
      <c r="GG45" s="31" t="e">
        <v>#DIV/0!</v>
      </c>
      <c r="GH45" s="31" t="e">
        <v>#DIV/0!</v>
      </c>
      <c r="GI45" s="31"/>
      <c r="GJ45" s="31"/>
      <c r="GK45" s="31">
        <v>8</v>
      </c>
      <c r="GL45" s="51" t="e">
        <v>#VALUE!</v>
      </c>
      <c r="GM45" s="31" t="e">
        <v>#DIV/0!</v>
      </c>
      <c r="GN45" s="31" t="e">
        <v>#DIV/0!</v>
      </c>
      <c r="GO45" s="31" t="e">
        <v>#DIV/0!</v>
      </c>
      <c r="GP45" s="31" t="e">
        <v>#DIV/0!</v>
      </c>
      <c r="GQ45" s="31" t="e">
        <v>#DIV/0!</v>
      </c>
      <c r="GR45" s="31" t="e">
        <v>#DIV/0!</v>
      </c>
      <c r="GS45" s="31" t="e">
        <v>#DIV/0!</v>
      </c>
      <c r="GT45" s="31" t="e">
        <v>#DIV/0!</v>
      </c>
      <c r="GU45" s="31" t="e">
        <v>#DIV/0!</v>
      </c>
      <c r="GV45" s="31" t="e">
        <v>#DIV/0!</v>
      </c>
      <c r="GW45" s="31" t="e">
        <v>#DIV/0!</v>
      </c>
      <c r="GX45" s="31" t="e">
        <v>#DIV/0!</v>
      </c>
      <c r="GY45" s="31" t="e">
        <v>#DIV/0!</v>
      </c>
      <c r="GZ45" s="31" t="e">
        <v>#DIV/0!</v>
      </c>
      <c r="HA45" s="31" t="e">
        <v>#DIV/0!</v>
      </c>
      <c r="HB45" s="31" t="e">
        <v>#DIV/0!</v>
      </c>
      <c r="HC45" s="31" t="e">
        <v>#DIV/0!</v>
      </c>
      <c r="HD45" s="31" t="e">
        <v>#DIV/0!</v>
      </c>
      <c r="HE45" s="31" t="e">
        <v>#DIV/0!</v>
      </c>
      <c r="HF45" s="31" t="e">
        <v>#DIV/0!</v>
      </c>
      <c r="HG45" s="31" t="e">
        <v>#DIV/0!</v>
      </c>
      <c r="HH45" s="31" t="e">
        <v>#DIV/0!</v>
      </c>
      <c r="HI45" s="31" t="e">
        <v>#DIV/0!</v>
      </c>
      <c r="HJ45" s="31" t="e">
        <v>#DIV/0!</v>
      </c>
      <c r="HK45" s="31" t="e">
        <v>#DIV/0!</v>
      </c>
      <c r="HL45" s="31" t="e">
        <v>#DIV/0!</v>
      </c>
      <c r="HM45" s="31" t="e">
        <v>#DIV/0!</v>
      </c>
      <c r="HN45" s="31" t="e">
        <v>#DIV/0!</v>
      </c>
      <c r="HO45" s="31" t="e">
        <v>#DIV/0!</v>
      </c>
      <c r="HP45" s="31" t="e">
        <v>#DIV/0!</v>
      </c>
      <c r="HQ45" s="31" t="e">
        <v>#DIV/0!</v>
      </c>
      <c r="HR45" s="31" t="e">
        <v>#DIV/0!</v>
      </c>
      <c r="HS45" s="31" t="e">
        <v>#DIV/0!</v>
      </c>
      <c r="HT45" s="31" t="e">
        <v>#DIV/0!</v>
      </c>
      <c r="HU45" s="31" t="e">
        <v>#DIV/0!</v>
      </c>
      <c r="HV45" s="31" t="e">
        <v>#DIV/0!</v>
      </c>
      <c r="HW45" s="31" t="e">
        <v>#DIV/0!</v>
      </c>
      <c r="HX45" s="31" t="e">
        <v>#DIV/0!</v>
      </c>
      <c r="HY45" s="31" t="e">
        <v>#DIV/0!</v>
      </c>
      <c r="HZ45" s="31" t="e">
        <v>#DIV/0!</v>
      </c>
      <c r="IA45" s="31" t="e">
        <v>#DIV/0!</v>
      </c>
      <c r="IB45" s="31" t="e">
        <v>#DIV/0!</v>
      </c>
      <c r="IC45" s="31" t="e">
        <v>#DIV/0!</v>
      </c>
      <c r="ID45" s="31" t="e">
        <v>#DIV/0!</v>
      </c>
      <c r="IE45" s="31" t="e">
        <v>#DIV/0!</v>
      </c>
      <c r="IF45" s="31" t="e">
        <v>#VALUE!</v>
      </c>
      <c r="IG45" s="31" t="e">
        <v>#DIV/0!</v>
      </c>
      <c r="IH45" s="31" t="e">
        <v>#DIV/0!</v>
      </c>
      <c r="II45" s="31" t="e">
        <v>#DIV/0!</v>
      </c>
      <c r="IJ45" s="31" t="e">
        <v>#DIV/0!</v>
      </c>
      <c r="IK45" s="31" t="e">
        <v>#DIV/0!</v>
      </c>
      <c r="IL45" s="31" t="e">
        <v>#DIV/0!</v>
      </c>
      <c r="IM45" s="31" t="e">
        <v>#DIV/0!</v>
      </c>
      <c r="IN45" s="31" t="e">
        <v>#DIV/0!</v>
      </c>
      <c r="IO45" s="31" t="e">
        <v>#DIV/0!</v>
      </c>
      <c r="IP45" s="31" t="e">
        <v>#DIV/0!</v>
      </c>
      <c r="IQ45" s="31" t="e">
        <v>#DIV/0!</v>
      </c>
      <c r="IR45" s="31" t="e">
        <v>#DIV/0!</v>
      </c>
      <c r="IS45" s="31" t="e">
        <v>#DIV/0!</v>
      </c>
      <c r="IT45" s="31" t="e">
        <v>#DIV/0!</v>
      </c>
      <c r="IU45" s="31" t="e">
        <v>#DIV/0!</v>
      </c>
      <c r="IV45" s="31" t="e">
        <v>#DIV/0!</v>
      </c>
      <c r="IW45" s="31" t="e">
        <v>#DIV/0!</v>
      </c>
      <c r="IX45" s="31" t="e">
        <v>#DIV/0!</v>
      </c>
      <c r="IY45" s="31" t="e">
        <v>#DIV/0!</v>
      </c>
      <c r="IZ45" s="31" t="e">
        <v>#DIV/0!</v>
      </c>
      <c r="JA45" s="31" t="e">
        <v>#DIV/0!</v>
      </c>
      <c r="JB45" s="31" t="e">
        <v>#DIV/0!</v>
      </c>
      <c r="JC45" s="31" t="e">
        <v>#DIV/0!</v>
      </c>
      <c r="JD45" s="31" t="e">
        <v>#DIV/0!</v>
      </c>
      <c r="JE45" s="31" t="e">
        <v>#DIV/0!</v>
      </c>
      <c r="JF45" s="31" t="e">
        <v>#DIV/0!</v>
      </c>
      <c r="JG45" s="31" t="e">
        <v>#DIV/0!</v>
      </c>
      <c r="JH45" s="31" t="e">
        <v>#DIV/0!</v>
      </c>
      <c r="JI45" s="31" t="e">
        <v>#DIV/0!</v>
      </c>
      <c r="JJ45" s="31" t="e">
        <v>#DIV/0!</v>
      </c>
      <c r="JK45" s="31" t="e">
        <v>#DIV/0!</v>
      </c>
      <c r="JL45" s="31" t="e">
        <v>#DIV/0!</v>
      </c>
      <c r="JM45" s="31" t="e">
        <v>#DIV/0!</v>
      </c>
      <c r="JN45" s="31" t="e">
        <v>#DIV/0!</v>
      </c>
      <c r="JO45" s="31" t="e">
        <v>#DIV/0!</v>
      </c>
      <c r="JP45" s="31" t="e">
        <v>#DIV/0!</v>
      </c>
      <c r="JQ45" s="31" t="e">
        <v>#DIV/0!</v>
      </c>
      <c r="JR45" s="31" t="e">
        <v>#DIV/0!</v>
      </c>
      <c r="JS45" s="31" t="e">
        <v>#DIV/0!</v>
      </c>
      <c r="JT45" s="31" t="e">
        <v>#DIV/0!</v>
      </c>
      <c r="JU45" s="31" t="e">
        <v>#DIV/0!</v>
      </c>
      <c r="JV45" s="31" t="e">
        <v>#DIV/0!</v>
      </c>
      <c r="JW45" s="31" t="e">
        <v>#DIV/0!</v>
      </c>
      <c r="JX45" s="31" t="e">
        <v>#DIV/0!</v>
      </c>
      <c r="JY45" s="31" t="e">
        <v>#DIV/0!</v>
      </c>
      <c r="JZ45" s="31"/>
      <c r="KA45" s="31"/>
    </row>
    <row r="46" spans="1:287" x14ac:dyDescent="0.25">
      <c r="A46" s="30" t="s">
        <v>624</v>
      </c>
      <c r="B46" s="30" t="s">
        <v>133</v>
      </c>
      <c r="C46" s="31"/>
      <c r="D46" s="51" t="e">
        <v>#VALUE!</v>
      </c>
      <c r="E46" s="31" t="e">
        <v>#DIV/0!</v>
      </c>
      <c r="F46" s="31" t="e">
        <v>#DIV/0!</v>
      </c>
      <c r="G46" s="31" t="e">
        <v>#DIV/0!</v>
      </c>
      <c r="H46" s="31" t="e">
        <v>#DIV/0!</v>
      </c>
      <c r="I46" s="31" t="e">
        <v>#DIV/0!</v>
      </c>
      <c r="J46" s="31" t="e">
        <v>#DIV/0!</v>
      </c>
      <c r="K46" s="31" t="e">
        <v>#DIV/0!</v>
      </c>
      <c r="L46" s="31" t="e">
        <v>#DIV/0!</v>
      </c>
      <c r="M46" s="31" t="e">
        <v>#DIV/0!</v>
      </c>
      <c r="N46" s="31" t="e">
        <v>#DIV/0!</v>
      </c>
      <c r="O46" s="31" t="e">
        <v>#DIV/0!</v>
      </c>
      <c r="P46" s="31" t="e">
        <v>#DIV/0!</v>
      </c>
      <c r="Q46" s="31" t="e">
        <v>#DIV/0!</v>
      </c>
      <c r="R46" s="31" t="e">
        <v>#DIV/0!</v>
      </c>
      <c r="S46" s="31" t="e">
        <v>#DIV/0!</v>
      </c>
      <c r="T46" s="31" t="e">
        <v>#DIV/0!</v>
      </c>
      <c r="U46" s="31" t="e">
        <v>#DIV/0!</v>
      </c>
      <c r="V46" s="31" t="e">
        <v>#DIV/0!</v>
      </c>
      <c r="W46" s="31" t="e">
        <v>#DIV/0!</v>
      </c>
      <c r="X46" s="31" t="e">
        <v>#DIV/0!</v>
      </c>
      <c r="Y46" s="31" t="e">
        <v>#DIV/0!</v>
      </c>
      <c r="Z46" s="31" t="e">
        <v>#DIV/0!</v>
      </c>
      <c r="AA46" s="31" t="e">
        <v>#DIV/0!</v>
      </c>
      <c r="AB46" s="31" t="e">
        <v>#DIV/0!</v>
      </c>
      <c r="AC46" s="31" t="e">
        <v>#DIV/0!</v>
      </c>
      <c r="AD46" s="31" t="e">
        <v>#DIV/0!</v>
      </c>
      <c r="AE46" s="31" t="e">
        <v>#DIV/0!</v>
      </c>
      <c r="AF46" s="31" t="e">
        <v>#DIV/0!</v>
      </c>
      <c r="AG46" s="31" t="e">
        <v>#DIV/0!</v>
      </c>
      <c r="AH46" s="31" t="e">
        <v>#DIV/0!</v>
      </c>
      <c r="AI46" s="31" t="e">
        <v>#DIV/0!</v>
      </c>
      <c r="AJ46" s="31" t="e">
        <v>#DIV/0!</v>
      </c>
      <c r="AK46" s="31" t="e">
        <v>#DIV/0!</v>
      </c>
      <c r="AL46" s="31" t="e">
        <v>#DIV/0!</v>
      </c>
      <c r="AM46" s="31" t="e">
        <v>#DIV/0!</v>
      </c>
      <c r="AN46" s="31" t="e">
        <v>#DIV/0!</v>
      </c>
      <c r="AO46" s="31" t="e">
        <v>#DIV/0!</v>
      </c>
      <c r="AP46" s="31" t="e">
        <v>#DIV/0!</v>
      </c>
      <c r="AQ46" s="31" t="e">
        <v>#DIV/0!</v>
      </c>
      <c r="AR46" s="31" t="e">
        <v>#DIV/0!</v>
      </c>
      <c r="AS46" s="31" t="e">
        <v>#DIV/0!</v>
      </c>
      <c r="AT46" s="31" t="e">
        <v>#DIV/0!</v>
      </c>
      <c r="AU46" s="31" t="e">
        <v>#DIV/0!</v>
      </c>
      <c r="AV46" s="31" t="e">
        <v>#DIV/0!</v>
      </c>
      <c r="AW46" s="31" t="e">
        <v>#DIV/0!</v>
      </c>
      <c r="AX46" s="31" t="e">
        <v>#VALUE!</v>
      </c>
      <c r="AY46" s="31" t="e">
        <v>#DIV/0!</v>
      </c>
      <c r="AZ46" s="31" t="e">
        <v>#DIV/0!</v>
      </c>
      <c r="BA46" s="31" t="e">
        <v>#DIV/0!</v>
      </c>
      <c r="BB46" s="31" t="e">
        <v>#DIV/0!</v>
      </c>
      <c r="BC46" s="31" t="e">
        <v>#DIV/0!</v>
      </c>
      <c r="BD46" s="31" t="e">
        <v>#DIV/0!</v>
      </c>
      <c r="BE46" s="31" t="e">
        <v>#DIV/0!</v>
      </c>
      <c r="BF46" s="31" t="e">
        <v>#DIV/0!</v>
      </c>
      <c r="BG46" s="31" t="e">
        <v>#DIV/0!</v>
      </c>
      <c r="BH46" s="31" t="e">
        <v>#DIV/0!</v>
      </c>
      <c r="BI46" s="31" t="e">
        <v>#DIV/0!</v>
      </c>
      <c r="BJ46" s="31" t="e">
        <v>#DIV/0!</v>
      </c>
      <c r="BK46" s="31" t="e">
        <v>#DIV/0!</v>
      </c>
      <c r="BL46" s="31" t="e">
        <v>#DIV/0!</v>
      </c>
      <c r="BM46" s="31" t="e">
        <v>#DIV/0!</v>
      </c>
      <c r="BN46" s="31" t="e">
        <v>#DIV/0!</v>
      </c>
      <c r="BO46" s="31" t="e">
        <v>#DIV/0!</v>
      </c>
      <c r="BP46" s="31" t="e">
        <v>#DIV/0!</v>
      </c>
      <c r="BQ46" s="31" t="e">
        <v>#DIV/0!</v>
      </c>
      <c r="BR46" s="31" t="e">
        <v>#DIV/0!</v>
      </c>
      <c r="BS46" s="31" t="e">
        <v>#DIV/0!</v>
      </c>
      <c r="BT46" s="31" t="e">
        <v>#DIV/0!</v>
      </c>
      <c r="BU46" s="31" t="e">
        <v>#DIV/0!</v>
      </c>
      <c r="BV46" s="31" t="e">
        <v>#DIV/0!</v>
      </c>
      <c r="BW46" s="31" t="e">
        <v>#DIV/0!</v>
      </c>
      <c r="BX46" s="31" t="e">
        <v>#DIV/0!</v>
      </c>
      <c r="BY46" s="31" t="e">
        <v>#DIV/0!</v>
      </c>
      <c r="BZ46" s="31" t="e">
        <v>#DIV/0!</v>
      </c>
      <c r="CA46" s="31" t="e">
        <v>#DIV/0!</v>
      </c>
      <c r="CB46" s="31" t="e">
        <v>#DIV/0!</v>
      </c>
      <c r="CC46" s="31" t="e">
        <v>#DIV/0!</v>
      </c>
      <c r="CD46" s="31" t="e">
        <v>#DIV/0!</v>
      </c>
      <c r="CE46" s="31" t="e">
        <v>#DIV/0!</v>
      </c>
      <c r="CF46" s="31" t="e">
        <v>#DIV/0!</v>
      </c>
      <c r="CG46" s="31" t="e">
        <v>#DIV/0!</v>
      </c>
      <c r="CH46" s="31" t="e">
        <v>#DIV/0!</v>
      </c>
      <c r="CI46" s="31" t="e">
        <v>#DIV/0!</v>
      </c>
      <c r="CJ46" s="31" t="e">
        <v>#DIV/0!</v>
      </c>
      <c r="CK46" s="31" t="e">
        <v>#DIV/0!</v>
      </c>
      <c r="CL46" s="31" t="e">
        <v>#DIV/0!</v>
      </c>
      <c r="CM46" s="31" t="e">
        <v>#DIV/0!</v>
      </c>
      <c r="CN46" s="31" t="e">
        <v>#DIV/0!</v>
      </c>
      <c r="CO46" s="31" t="e">
        <v>#DIV/0!</v>
      </c>
      <c r="CP46" s="31" t="e">
        <v>#DIV/0!</v>
      </c>
      <c r="CQ46" s="31" t="e">
        <v>#DIV/0!</v>
      </c>
      <c r="CR46" s="31"/>
      <c r="CS46" s="31"/>
      <c r="CT46" s="31"/>
      <c r="CU46" s="51" t="e">
        <v>#VALUE!</v>
      </c>
      <c r="CV46" s="31" t="e">
        <v>#DIV/0!</v>
      </c>
      <c r="CW46" s="31" t="e">
        <v>#DIV/0!</v>
      </c>
      <c r="CX46" s="31" t="e">
        <v>#DIV/0!</v>
      </c>
      <c r="CY46" s="31" t="e">
        <v>#DIV/0!</v>
      </c>
      <c r="CZ46" s="31" t="e">
        <v>#DIV/0!</v>
      </c>
      <c r="DA46" s="31" t="e">
        <v>#DIV/0!</v>
      </c>
      <c r="DB46" s="31" t="e">
        <v>#DIV/0!</v>
      </c>
      <c r="DC46" s="31" t="e">
        <v>#DIV/0!</v>
      </c>
      <c r="DD46" s="31" t="e">
        <v>#DIV/0!</v>
      </c>
      <c r="DE46" s="31" t="e">
        <v>#DIV/0!</v>
      </c>
      <c r="DF46" s="31" t="e">
        <v>#DIV/0!</v>
      </c>
      <c r="DG46" s="31" t="e">
        <v>#DIV/0!</v>
      </c>
      <c r="DH46" s="31" t="e">
        <v>#DIV/0!</v>
      </c>
      <c r="DI46" s="31" t="e">
        <v>#DIV/0!</v>
      </c>
      <c r="DJ46" s="31" t="e">
        <v>#DIV/0!</v>
      </c>
      <c r="DK46" s="31" t="e">
        <v>#DIV/0!</v>
      </c>
      <c r="DL46" s="31" t="e">
        <v>#DIV/0!</v>
      </c>
      <c r="DM46" s="31" t="e">
        <v>#DIV/0!</v>
      </c>
      <c r="DN46" s="31" t="e">
        <v>#DIV/0!</v>
      </c>
      <c r="DO46" s="31" t="e">
        <v>#DIV/0!</v>
      </c>
      <c r="DP46" s="31" t="e">
        <v>#DIV/0!</v>
      </c>
      <c r="DQ46" s="31" t="e">
        <v>#DIV/0!</v>
      </c>
      <c r="DR46" s="31" t="e">
        <v>#DIV/0!</v>
      </c>
      <c r="DS46" s="31" t="e">
        <v>#DIV/0!</v>
      </c>
      <c r="DT46" s="31" t="e">
        <v>#DIV/0!</v>
      </c>
      <c r="DU46" s="31" t="e">
        <v>#DIV/0!</v>
      </c>
      <c r="DV46" s="31" t="e">
        <v>#DIV/0!</v>
      </c>
      <c r="DW46" s="31" t="e">
        <v>#DIV/0!</v>
      </c>
      <c r="DX46" s="31" t="e">
        <v>#DIV/0!</v>
      </c>
      <c r="DY46" s="31" t="e">
        <v>#DIV/0!</v>
      </c>
      <c r="DZ46" s="31" t="e">
        <v>#DIV/0!</v>
      </c>
      <c r="EA46" s="31" t="e">
        <v>#DIV/0!</v>
      </c>
      <c r="EB46" s="31" t="e">
        <v>#DIV/0!</v>
      </c>
      <c r="EC46" s="31" t="e">
        <v>#DIV/0!</v>
      </c>
      <c r="ED46" s="31" t="e">
        <v>#DIV/0!</v>
      </c>
      <c r="EE46" s="31" t="e">
        <v>#DIV/0!</v>
      </c>
      <c r="EF46" s="31" t="e">
        <v>#DIV/0!</v>
      </c>
      <c r="EG46" s="31" t="e">
        <v>#DIV/0!</v>
      </c>
      <c r="EH46" s="31" t="e">
        <v>#DIV/0!</v>
      </c>
      <c r="EI46" s="31" t="e">
        <v>#DIV/0!</v>
      </c>
      <c r="EJ46" s="31" t="e">
        <v>#DIV/0!</v>
      </c>
      <c r="EK46" s="31" t="e">
        <v>#DIV/0!</v>
      </c>
      <c r="EL46" s="31" t="e">
        <v>#DIV/0!</v>
      </c>
      <c r="EM46" s="31" t="e">
        <v>#DIV/0!</v>
      </c>
      <c r="EN46" s="31" t="e">
        <v>#DIV/0!</v>
      </c>
      <c r="EO46" s="31" t="e">
        <v>#VALUE!</v>
      </c>
      <c r="EP46" s="31" t="e">
        <v>#DIV/0!</v>
      </c>
      <c r="EQ46" s="31" t="e">
        <v>#DIV/0!</v>
      </c>
      <c r="ER46" s="31" t="e">
        <v>#DIV/0!</v>
      </c>
      <c r="ES46" s="31" t="e">
        <v>#DIV/0!</v>
      </c>
      <c r="ET46" s="31" t="e">
        <v>#DIV/0!</v>
      </c>
      <c r="EU46" s="31" t="e">
        <v>#DIV/0!</v>
      </c>
      <c r="EV46" s="31" t="e">
        <v>#DIV/0!</v>
      </c>
      <c r="EW46" s="31" t="e">
        <v>#DIV/0!</v>
      </c>
      <c r="EX46" s="31" t="e">
        <v>#DIV/0!</v>
      </c>
      <c r="EY46" s="31" t="e">
        <v>#DIV/0!</v>
      </c>
      <c r="EZ46" s="31" t="e">
        <v>#DIV/0!</v>
      </c>
      <c r="FA46" s="31" t="e">
        <v>#DIV/0!</v>
      </c>
      <c r="FB46" s="31" t="e">
        <v>#DIV/0!</v>
      </c>
      <c r="FC46" s="31" t="e">
        <v>#DIV/0!</v>
      </c>
      <c r="FD46" s="31" t="e">
        <v>#DIV/0!</v>
      </c>
      <c r="FE46" s="31" t="e">
        <v>#DIV/0!</v>
      </c>
      <c r="FF46" s="31" t="e">
        <v>#DIV/0!</v>
      </c>
      <c r="FG46" s="31" t="e">
        <v>#DIV/0!</v>
      </c>
      <c r="FH46" s="31" t="e">
        <v>#DIV/0!</v>
      </c>
      <c r="FI46" s="31" t="e">
        <v>#DIV/0!</v>
      </c>
      <c r="FJ46" s="31" t="e">
        <v>#DIV/0!</v>
      </c>
      <c r="FK46" s="31" t="e">
        <v>#DIV/0!</v>
      </c>
      <c r="FL46" s="31" t="e">
        <v>#DIV/0!</v>
      </c>
      <c r="FM46" s="31" t="e">
        <v>#DIV/0!</v>
      </c>
      <c r="FN46" s="31" t="e">
        <v>#DIV/0!</v>
      </c>
      <c r="FO46" s="31" t="e">
        <v>#DIV/0!</v>
      </c>
      <c r="FP46" s="31" t="e">
        <v>#DIV/0!</v>
      </c>
      <c r="FQ46" s="31" t="e">
        <v>#DIV/0!</v>
      </c>
      <c r="FR46" s="31" t="e">
        <v>#DIV/0!</v>
      </c>
      <c r="FS46" s="31" t="e">
        <v>#DIV/0!</v>
      </c>
      <c r="FT46" s="31" t="e">
        <v>#DIV/0!</v>
      </c>
      <c r="FU46" s="31" t="e">
        <v>#DIV/0!</v>
      </c>
      <c r="FV46" s="31" t="e">
        <v>#DIV/0!</v>
      </c>
      <c r="FW46" s="31" t="e">
        <v>#DIV/0!</v>
      </c>
      <c r="FX46" s="31" t="e">
        <v>#DIV/0!</v>
      </c>
      <c r="FY46" s="31" t="e">
        <v>#DIV/0!</v>
      </c>
      <c r="FZ46" s="31" t="e">
        <v>#DIV/0!</v>
      </c>
      <c r="GA46" s="31" t="e">
        <v>#DIV/0!</v>
      </c>
      <c r="GB46" s="31" t="e">
        <v>#DIV/0!</v>
      </c>
      <c r="GC46" s="31" t="e">
        <v>#DIV/0!</v>
      </c>
      <c r="GD46" s="31" t="e">
        <v>#DIV/0!</v>
      </c>
      <c r="GE46" s="31" t="e">
        <v>#DIV/0!</v>
      </c>
      <c r="GF46" s="31" t="e">
        <v>#DIV/0!</v>
      </c>
      <c r="GG46" s="31" t="e">
        <v>#DIV/0!</v>
      </c>
      <c r="GH46" s="31" t="e">
        <v>#DIV/0!</v>
      </c>
      <c r="GI46" s="31"/>
      <c r="GJ46" s="31"/>
      <c r="GK46" s="31">
        <v>149</v>
      </c>
      <c r="GL46" s="51" t="e">
        <v>#VALUE!</v>
      </c>
      <c r="GM46" s="31" t="e">
        <v>#DIV/0!</v>
      </c>
      <c r="GN46" s="31" t="e">
        <v>#DIV/0!</v>
      </c>
      <c r="GO46" s="31" t="e">
        <v>#DIV/0!</v>
      </c>
      <c r="GP46" s="31" t="e">
        <v>#DIV/0!</v>
      </c>
      <c r="GQ46" s="31" t="e">
        <v>#DIV/0!</v>
      </c>
      <c r="GR46" s="31" t="e">
        <v>#DIV/0!</v>
      </c>
      <c r="GS46" s="31" t="e">
        <v>#DIV/0!</v>
      </c>
      <c r="GT46" s="31" t="e">
        <v>#DIV/0!</v>
      </c>
      <c r="GU46" s="31" t="e">
        <v>#DIV/0!</v>
      </c>
      <c r="GV46" s="31" t="e">
        <v>#DIV/0!</v>
      </c>
      <c r="GW46" s="31" t="e">
        <v>#DIV/0!</v>
      </c>
      <c r="GX46" s="31" t="e">
        <v>#DIV/0!</v>
      </c>
      <c r="GY46" s="31" t="e">
        <v>#DIV/0!</v>
      </c>
      <c r="GZ46" s="31" t="e">
        <v>#DIV/0!</v>
      </c>
      <c r="HA46" s="31" t="e">
        <v>#DIV/0!</v>
      </c>
      <c r="HB46" s="31" t="e">
        <v>#DIV/0!</v>
      </c>
      <c r="HC46" s="31" t="e">
        <v>#DIV/0!</v>
      </c>
      <c r="HD46" s="31" t="e">
        <v>#DIV/0!</v>
      </c>
      <c r="HE46" s="31" t="e">
        <v>#DIV/0!</v>
      </c>
      <c r="HF46" s="31" t="e">
        <v>#DIV/0!</v>
      </c>
      <c r="HG46" s="31" t="e">
        <v>#DIV/0!</v>
      </c>
      <c r="HH46" s="31" t="e">
        <v>#DIV/0!</v>
      </c>
      <c r="HI46" s="31" t="e">
        <v>#DIV/0!</v>
      </c>
      <c r="HJ46" s="31" t="e">
        <v>#DIV/0!</v>
      </c>
      <c r="HK46" s="31" t="e">
        <v>#DIV/0!</v>
      </c>
      <c r="HL46" s="31" t="e">
        <v>#DIV/0!</v>
      </c>
      <c r="HM46" s="31" t="e">
        <v>#DIV/0!</v>
      </c>
      <c r="HN46" s="31" t="e">
        <v>#DIV/0!</v>
      </c>
      <c r="HO46" s="31" t="e">
        <v>#DIV/0!</v>
      </c>
      <c r="HP46" s="31" t="e">
        <v>#DIV/0!</v>
      </c>
      <c r="HQ46" s="31" t="e">
        <v>#DIV/0!</v>
      </c>
      <c r="HR46" s="31" t="e">
        <v>#DIV/0!</v>
      </c>
      <c r="HS46" s="31" t="e">
        <v>#DIV/0!</v>
      </c>
      <c r="HT46" s="31" t="e">
        <v>#DIV/0!</v>
      </c>
      <c r="HU46" s="31" t="e">
        <v>#DIV/0!</v>
      </c>
      <c r="HV46" s="31" t="e">
        <v>#DIV/0!</v>
      </c>
      <c r="HW46" s="31" t="e">
        <v>#DIV/0!</v>
      </c>
      <c r="HX46" s="31" t="e">
        <v>#DIV/0!</v>
      </c>
      <c r="HY46" s="31" t="e">
        <v>#DIV/0!</v>
      </c>
      <c r="HZ46" s="31" t="e">
        <v>#DIV/0!</v>
      </c>
      <c r="IA46" s="31" t="e">
        <v>#DIV/0!</v>
      </c>
      <c r="IB46" s="31" t="e">
        <v>#DIV/0!</v>
      </c>
      <c r="IC46" s="31" t="e">
        <v>#DIV/0!</v>
      </c>
      <c r="ID46" s="31" t="e">
        <v>#DIV/0!</v>
      </c>
      <c r="IE46" s="31" t="e">
        <v>#DIV/0!</v>
      </c>
      <c r="IF46" s="31" t="e">
        <v>#VALUE!</v>
      </c>
      <c r="IG46" s="31" t="e">
        <v>#DIV/0!</v>
      </c>
      <c r="IH46" s="31" t="e">
        <v>#DIV/0!</v>
      </c>
      <c r="II46" s="31" t="e">
        <v>#DIV/0!</v>
      </c>
      <c r="IJ46" s="31" t="e">
        <v>#DIV/0!</v>
      </c>
      <c r="IK46" s="31" t="e">
        <v>#DIV/0!</v>
      </c>
      <c r="IL46" s="31" t="e">
        <v>#DIV/0!</v>
      </c>
      <c r="IM46" s="31" t="e">
        <v>#DIV/0!</v>
      </c>
      <c r="IN46" s="31" t="e">
        <v>#DIV/0!</v>
      </c>
      <c r="IO46" s="31" t="e">
        <v>#DIV/0!</v>
      </c>
      <c r="IP46" s="31" t="e">
        <v>#DIV/0!</v>
      </c>
      <c r="IQ46" s="31" t="e">
        <v>#DIV/0!</v>
      </c>
      <c r="IR46" s="31" t="e">
        <v>#DIV/0!</v>
      </c>
      <c r="IS46" s="31" t="e">
        <v>#DIV/0!</v>
      </c>
      <c r="IT46" s="31" t="e">
        <v>#DIV/0!</v>
      </c>
      <c r="IU46" s="31" t="e">
        <v>#DIV/0!</v>
      </c>
      <c r="IV46" s="31" t="e">
        <v>#DIV/0!</v>
      </c>
      <c r="IW46" s="31" t="e">
        <v>#DIV/0!</v>
      </c>
      <c r="IX46" s="31" t="e">
        <v>#DIV/0!</v>
      </c>
      <c r="IY46" s="31" t="e">
        <v>#DIV/0!</v>
      </c>
      <c r="IZ46" s="31" t="e">
        <v>#DIV/0!</v>
      </c>
      <c r="JA46" s="31" t="e">
        <v>#DIV/0!</v>
      </c>
      <c r="JB46" s="31" t="e">
        <v>#DIV/0!</v>
      </c>
      <c r="JC46" s="31" t="e">
        <v>#DIV/0!</v>
      </c>
      <c r="JD46" s="31" t="e">
        <v>#DIV/0!</v>
      </c>
      <c r="JE46" s="31" t="e">
        <v>#DIV/0!</v>
      </c>
      <c r="JF46" s="31" t="e">
        <v>#DIV/0!</v>
      </c>
      <c r="JG46" s="31" t="e">
        <v>#DIV/0!</v>
      </c>
      <c r="JH46" s="31" t="e">
        <v>#DIV/0!</v>
      </c>
      <c r="JI46" s="31" t="e">
        <v>#DIV/0!</v>
      </c>
      <c r="JJ46" s="31" t="e">
        <v>#DIV/0!</v>
      </c>
      <c r="JK46" s="31" t="e">
        <v>#DIV/0!</v>
      </c>
      <c r="JL46" s="31" t="e">
        <v>#DIV/0!</v>
      </c>
      <c r="JM46" s="31" t="e">
        <v>#DIV/0!</v>
      </c>
      <c r="JN46" s="31" t="e">
        <v>#DIV/0!</v>
      </c>
      <c r="JO46" s="31" t="e">
        <v>#DIV/0!</v>
      </c>
      <c r="JP46" s="31" t="e">
        <v>#DIV/0!</v>
      </c>
      <c r="JQ46" s="31" t="e">
        <v>#DIV/0!</v>
      </c>
      <c r="JR46" s="31" t="e">
        <v>#DIV/0!</v>
      </c>
      <c r="JS46" s="31" t="e">
        <v>#DIV/0!</v>
      </c>
      <c r="JT46" s="31" t="e">
        <v>#DIV/0!</v>
      </c>
      <c r="JU46" s="31" t="e">
        <v>#DIV/0!</v>
      </c>
      <c r="JV46" s="31" t="e">
        <v>#DIV/0!</v>
      </c>
      <c r="JW46" s="31" t="e">
        <v>#DIV/0!</v>
      </c>
      <c r="JX46" s="31" t="e">
        <v>#DIV/0!</v>
      </c>
      <c r="JY46" s="31" t="e">
        <v>#DIV/0!</v>
      </c>
      <c r="JZ46" s="31"/>
      <c r="KA46" s="31"/>
    </row>
    <row r="47" spans="1:287" x14ac:dyDescent="0.25">
      <c r="A47" s="30" t="s">
        <v>625</v>
      </c>
      <c r="B47" s="30" t="s">
        <v>133</v>
      </c>
      <c r="C47" s="31"/>
      <c r="D47" s="51" t="e">
        <v>#VALUE!</v>
      </c>
      <c r="E47" s="31" t="e">
        <v>#DIV/0!</v>
      </c>
      <c r="F47" s="31" t="e">
        <v>#DIV/0!</v>
      </c>
      <c r="G47" s="31" t="e">
        <v>#DIV/0!</v>
      </c>
      <c r="H47" s="31" t="e">
        <v>#DIV/0!</v>
      </c>
      <c r="I47" s="31" t="e">
        <v>#DIV/0!</v>
      </c>
      <c r="J47" s="31" t="e">
        <v>#DIV/0!</v>
      </c>
      <c r="K47" s="31" t="e">
        <v>#DIV/0!</v>
      </c>
      <c r="L47" s="31" t="e">
        <v>#DIV/0!</v>
      </c>
      <c r="M47" s="31" t="e">
        <v>#DIV/0!</v>
      </c>
      <c r="N47" s="31" t="e">
        <v>#DIV/0!</v>
      </c>
      <c r="O47" s="31" t="e">
        <v>#DIV/0!</v>
      </c>
      <c r="P47" s="31" t="e">
        <v>#DIV/0!</v>
      </c>
      <c r="Q47" s="31" t="e">
        <v>#DIV/0!</v>
      </c>
      <c r="R47" s="31" t="e">
        <v>#DIV/0!</v>
      </c>
      <c r="S47" s="31" t="e">
        <v>#DIV/0!</v>
      </c>
      <c r="T47" s="31" t="e">
        <v>#DIV/0!</v>
      </c>
      <c r="U47" s="31" t="e">
        <v>#DIV/0!</v>
      </c>
      <c r="V47" s="31" t="e">
        <v>#DIV/0!</v>
      </c>
      <c r="W47" s="31" t="e">
        <v>#DIV/0!</v>
      </c>
      <c r="X47" s="31" t="e">
        <v>#DIV/0!</v>
      </c>
      <c r="Y47" s="31" t="e">
        <v>#DIV/0!</v>
      </c>
      <c r="Z47" s="31" t="e">
        <v>#DIV/0!</v>
      </c>
      <c r="AA47" s="31" t="e">
        <v>#DIV/0!</v>
      </c>
      <c r="AB47" s="31" t="e">
        <v>#DIV/0!</v>
      </c>
      <c r="AC47" s="31" t="e">
        <v>#DIV/0!</v>
      </c>
      <c r="AD47" s="31" t="e">
        <v>#DIV/0!</v>
      </c>
      <c r="AE47" s="31" t="e">
        <v>#DIV/0!</v>
      </c>
      <c r="AF47" s="31" t="e">
        <v>#DIV/0!</v>
      </c>
      <c r="AG47" s="31" t="e">
        <v>#DIV/0!</v>
      </c>
      <c r="AH47" s="31" t="e">
        <v>#DIV/0!</v>
      </c>
      <c r="AI47" s="31" t="e">
        <v>#DIV/0!</v>
      </c>
      <c r="AJ47" s="31" t="e">
        <v>#DIV/0!</v>
      </c>
      <c r="AK47" s="31" t="e">
        <v>#DIV/0!</v>
      </c>
      <c r="AL47" s="31" t="e">
        <v>#DIV/0!</v>
      </c>
      <c r="AM47" s="31" t="e">
        <v>#DIV/0!</v>
      </c>
      <c r="AN47" s="31" t="e">
        <v>#DIV/0!</v>
      </c>
      <c r="AO47" s="31" t="e">
        <v>#DIV/0!</v>
      </c>
      <c r="AP47" s="31" t="e">
        <v>#DIV/0!</v>
      </c>
      <c r="AQ47" s="31" t="e">
        <v>#DIV/0!</v>
      </c>
      <c r="AR47" s="31" t="e">
        <v>#DIV/0!</v>
      </c>
      <c r="AS47" s="31" t="e">
        <v>#DIV/0!</v>
      </c>
      <c r="AT47" s="31" t="e">
        <v>#DIV/0!</v>
      </c>
      <c r="AU47" s="31" t="e">
        <v>#DIV/0!</v>
      </c>
      <c r="AV47" s="31" t="e">
        <v>#DIV/0!</v>
      </c>
      <c r="AW47" s="31" t="e">
        <v>#DIV/0!</v>
      </c>
      <c r="AX47" s="31" t="e">
        <v>#VALUE!</v>
      </c>
      <c r="AY47" s="31" t="e">
        <v>#DIV/0!</v>
      </c>
      <c r="AZ47" s="31" t="e">
        <v>#DIV/0!</v>
      </c>
      <c r="BA47" s="31" t="e">
        <v>#DIV/0!</v>
      </c>
      <c r="BB47" s="31" t="e">
        <v>#DIV/0!</v>
      </c>
      <c r="BC47" s="31" t="e">
        <v>#DIV/0!</v>
      </c>
      <c r="BD47" s="31" t="e">
        <v>#DIV/0!</v>
      </c>
      <c r="BE47" s="31" t="e">
        <v>#DIV/0!</v>
      </c>
      <c r="BF47" s="31" t="e">
        <v>#DIV/0!</v>
      </c>
      <c r="BG47" s="31" t="e">
        <v>#DIV/0!</v>
      </c>
      <c r="BH47" s="31" t="e">
        <v>#DIV/0!</v>
      </c>
      <c r="BI47" s="31" t="e">
        <v>#DIV/0!</v>
      </c>
      <c r="BJ47" s="31" t="e">
        <v>#DIV/0!</v>
      </c>
      <c r="BK47" s="31" t="e">
        <v>#DIV/0!</v>
      </c>
      <c r="BL47" s="31" t="e">
        <v>#DIV/0!</v>
      </c>
      <c r="BM47" s="31" t="e">
        <v>#DIV/0!</v>
      </c>
      <c r="BN47" s="31" t="e">
        <v>#DIV/0!</v>
      </c>
      <c r="BO47" s="31" t="e">
        <v>#DIV/0!</v>
      </c>
      <c r="BP47" s="31" t="e">
        <v>#DIV/0!</v>
      </c>
      <c r="BQ47" s="31" t="e">
        <v>#DIV/0!</v>
      </c>
      <c r="BR47" s="31" t="e">
        <v>#DIV/0!</v>
      </c>
      <c r="BS47" s="31" t="e">
        <v>#DIV/0!</v>
      </c>
      <c r="BT47" s="31" t="e">
        <v>#DIV/0!</v>
      </c>
      <c r="BU47" s="31" t="e">
        <v>#DIV/0!</v>
      </c>
      <c r="BV47" s="31" t="e">
        <v>#DIV/0!</v>
      </c>
      <c r="BW47" s="31" t="e">
        <v>#DIV/0!</v>
      </c>
      <c r="BX47" s="31" t="e">
        <v>#DIV/0!</v>
      </c>
      <c r="BY47" s="31" t="e">
        <v>#DIV/0!</v>
      </c>
      <c r="BZ47" s="31" t="e">
        <v>#DIV/0!</v>
      </c>
      <c r="CA47" s="31" t="e">
        <v>#DIV/0!</v>
      </c>
      <c r="CB47" s="31" t="e">
        <v>#DIV/0!</v>
      </c>
      <c r="CC47" s="31" t="e">
        <v>#DIV/0!</v>
      </c>
      <c r="CD47" s="31" t="e">
        <v>#DIV/0!</v>
      </c>
      <c r="CE47" s="31" t="e">
        <v>#DIV/0!</v>
      </c>
      <c r="CF47" s="31" t="e">
        <v>#DIV/0!</v>
      </c>
      <c r="CG47" s="31" t="e">
        <v>#DIV/0!</v>
      </c>
      <c r="CH47" s="31" t="e">
        <v>#DIV/0!</v>
      </c>
      <c r="CI47" s="31" t="e">
        <v>#DIV/0!</v>
      </c>
      <c r="CJ47" s="31" t="e">
        <v>#DIV/0!</v>
      </c>
      <c r="CK47" s="31" t="e">
        <v>#DIV/0!</v>
      </c>
      <c r="CL47" s="31" t="e">
        <v>#DIV/0!</v>
      </c>
      <c r="CM47" s="31" t="e">
        <v>#DIV/0!</v>
      </c>
      <c r="CN47" s="31" t="e">
        <v>#DIV/0!</v>
      </c>
      <c r="CO47" s="31" t="e">
        <v>#DIV/0!</v>
      </c>
      <c r="CP47" s="31" t="e">
        <v>#DIV/0!</v>
      </c>
      <c r="CQ47" s="31" t="e">
        <v>#DIV/0!</v>
      </c>
      <c r="CR47" s="31"/>
      <c r="CS47" s="31"/>
      <c r="CT47" s="31"/>
      <c r="CU47" s="51" t="e">
        <v>#VALUE!</v>
      </c>
      <c r="CV47" s="31" t="e">
        <v>#DIV/0!</v>
      </c>
      <c r="CW47" s="31" t="e">
        <v>#DIV/0!</v>
      </c>
      <c r="CX47" s="31" t="e">
        <v>#DIV/0!</v>
      </c>
      <c r="CY47" s="31" t="e">
        <v>#DIV/0!</v>
      </c>
      <c r="CZ47" s="31" t="e">
        <v>#DIV/0!</v>
      </c>
      <c r="DA47" s="31" t="e">
        <v>#DIV/0!</v>
      </c>
      <c r="DB47" s="31" t="e">
        <v>#DIV/0!</v>
      </c>
      <c r="DC47" s="31" t="e">
        <v>#DIV/0!</v>
      </c>
      <c r="DD47" s="31" t="e">
        <v>#DIV/0!</v>
      </c>
      <c r="DE47" s="31" t="e">
        <v>#DIV/0!</v>
      </c>
      <c r="DF47" s="31" t="e">
        <v>#DIV/0!</v>
      </c>
      <c r="DG47" s="31" t="e">
        <v>#DIV/0!</v>
      </c>
      <c r="DH47" s="31" t="e">
        <v>#DIV/0!</v>
      </c>
      <c r="DI47" s="31" t="e">
        <v>#DIV/0!</v>
      </c>
      <c r="DJ47" s="31" t="e">
        <v>#DIV/0!</v>
      </c>
      <c r="DK47" s="31" t="e">
        <v>#DIV/0!</v>
      </c>
      <c r="DL47" s="31" t="e">
        <v>#DIV/0!</v>
      </c>
      <c r="DM47" s="31" t="e">
        <v>#DIV/0!</v>
      </c>
      <c r="DN47" s="31" t="e">
        <v>#DIV/0!</v>
      </c>
      <c r="DO47" s="31" t="e">
        <v>#DIV/0!</v>
      </c>
      <c r="DP47" s="31" t="e">
        <v>#DIV/0!</v>
      </c>
      <c r="DQ47" s="31" t="e">
        <v>#DIV/0!</v>
      </c>
      <c r="DR47" s="31" t="e">
        <v>#DIV/0!</v>
      </c>
      <c r="DS47" s="31" t="e">
        <v>#DIV/0!</v>
      </c>
      <c r="DT47" s="31" t="e">
        <v>#DIV/0!</v>
      </c>
      <c r="DU47" s="31" t="e">
        <v>#DIV/0!</v>
      </c>
      <c r="DV47" s="31" t="e">
        <v>#DIV/0!</v>
      </c>
      <c r="DW47" s="31" t="e">
        <v>#DIV/0!</v>
      </c>
      <c r="DX47" s="31" t="e">
        <v>#DIV/0!</v>
      </c>
      <c r="DY47" s="31" t="e">
        <v>#DIV/0!</v>
      </c>
      <c r="DZ47" s="31" t="e">
        <v>#DIV/0!</v>
      </c>
      <c r="EA47" s="31" t="e">
        <v>#DIV/0!</v>
      </c>
      <c r="EB47" s="31" t="e">
        <v>#DIV/0!</v>
      </c>
      <c r="EC47" s="31" t="e">
        <v>#DIV/0!</v>
      </c>
      <c r="ED47" s="31" t="e">
        <v>#DIV/0!</v>
      </c>
      <c r="EE47" s="31" t="e">
        <v>#DIV/0!</v>
      </c>
      <c r="EF47" s="31" t="e">
        <v>#DIV/0!</v>
      </c>
      <c r="EG47" s="31" t="e">
        <v>#DIV/0!</v>
      </c>
      <c r="EH47" s="31" t="e">
        <v>#DIV/0!</v>
      </c>
      <c r="EI47" s="31" t="e">
        <v>#DIV/0!</v>
      </c>
      <c r="EJ47" s="31" t="e">
        <v>#DIV/0!</v>
      </c>
      <c r="EK47" s="31" t="e">
        <v>#DIV/0!</v>
      </c>
      <c r="EL47" s="31" t="e">
        <v>#DIV/0!</v>
      </c>
      <c r="EM47" s="31" t="e">
        <v>#DIV/0!</v>
      </c>
      <c r="EN47" s="31" t="e">
        <v>#DIV/0!</v>
      </c>
      <c r="EO47" s="31" t="e">
        <v>#VALUE!</v>
      </c>
      <c r="EP47" s="31" t="e">
        <v>#DIV/0!</v>
      </c>
      <c r="EQ47" s="31" t="e">
        <v>#DIV/0!</v>
      </c>
      <c r="ER47" s="31" t="e">
        <v>#DIV/0!</v>
      </c>
      <c r="ES47" s="31" t="e">
        <v>#DIV/0!</v>
      </c>
      <c r="ET47" s="31" t="e">
        <v>#DIV/0!</v>
      </c>
      <c r="EU47" s="31" t="e">
        <v>#DIV/0!</v>
      </c>
      <c r="EV47" s="31" t="e">
        <v>#DIV/0!</v>
      </c>
      <c r="EW47" s="31" t="e">
        <v>#DIV/0!</v>
      </c>
      <c r="EX47" s="31" t="e">
        <v>#DIV/0!</v>
      </c>
      <c r="EY47" s="31" t="e">
        <v>#DIV/0!</v>
      </c>
      <c r="EZ47" s="31" t="e">
        <v>#DIV/0!</v>
      </c>
      <c r="FA47" s="31" t="e">
        <v>#DIV/0!</v>
      </c>
      <c r="FB47" s="31" t="e">
        <v>#DIV/0!</v>
      </c>
      <c r="FC47" s="31" t="e">
        <v>#DIV/0!</v>
      </c>
      <c r="FD47" s="31" t="e">
        <v>#DIV/0!</v>
      </c>
      <c r="FE47" s="31" t="e">
        <v>#DIV/0!</v>
      </c>
      <c r="FF47" s="31" t="e">
        <v>#DIV/0!</v>
      </c>
      <c r="FG47" s="31" t="e">
        <v>#DIV/0!</v>
      </c>
      <c r="FH47" s="31" t="e">
        <v>#DIV/0!</v>
      </c>
      <c r="FI47" s="31" t="e">
        <v>#DIV/0!</v>
      </c>
      <c r="FJ47" s="31" t="e">
        <v>#DIV/0!</v>
      </c>
      <c r="FK47" s="31" t="e">
        <v>#DIV/0!</v>
      </c>
      <c r="FL47" s="31" t="e">
        <v>#DIV/0!</v>
      </c>
      <c r="FM47" s="31" t="e">
        <v>#DIV/0!</v>
      </c>
      <c r="FN47" s="31" t="e">
        <v>#DIV/0!</v>
      </c>
      <c r="FO47" s="31" t="e">
        <v>#DIV/0!</v>
      </c>
      <c r="FP47" s="31" t="e">
        <v>#DIV/0!</v>
      </c>
      <c r="FQ47" s="31" t="e">
        <v>#DIV/0!</v>
      </c>
      <c r="FR47" s="31" t="e">
        <v>#DIV/0!</v>
      </c>
      <c r="FS47" s="31" t="e">
        <v>#DIV/0!</v>
      </c>
      <c r="FT47" s="31" t="e">
        <v>#DIV/0!</v>
      </c>
      <c r="FU47" s="31" t="e">
        <v>#DIV/0!</v>
      </c>
      <c r="FV47" s="31" t="e">
        <v>#DIV/0!</v>
      </c>
      <c r="FW47" s="31" t="e">
        <v>#DIV/0!</v>
      </c>
      <c r="FX47" s="31" t="e">
        <v>#DIV/0!</v>
      </c>
      <c r="FY47" s="31" t="e">
        <v>#DIV/0!</v>
      </c>
      <c r="FZ47" s="31" t="e">
        <v>#DIV/0!</v>
      </c>
      <c r="GA47" s="31" t="e">
        <v>#DIV/0!</v>
      </c>
      <c r="GB47" s="31" t="e">
        <v>#DIV/0!</v>
      </c>
      <c r="GC47" s="31" t="e">
        <v>#DIV/0!</v>
      </c>
      <c r="GD47" s="31" t="e">
        <v>#DIV/0!</v>
      </c>
      <c r="GE47" s="31" t="e">
        <v>#DIV/0!</v>
      </c>
      <c r="GF47" s="31" t="e">
        <v>#DIV/0!</v>
      </c>
      <c r="GG47" s="31" t="e">
        <v>#DIV/0!</v>
      </c>
      <c r="GH47" s="31" t="e">
        <v>#DIV/0!</v>
      </c>
      <c r="GI47" s="31"/>
      <c r="GJ47" s="31"/>
      <c r="GK47" s="31">
        <v>6</v>
      </c>
      <c r="GL47" s="51" t="e">
        <v>#VALUE!</v>
      </c>
      <c r="GM47" s="31" t="e">
        <v>#DIV/0!</v>
      </c>
      <c r="GN47" s="31" t="e">
        <v>#DIV/0!</v>
      </c>
      <c r="GO47" s="31" t="e">
        <v>#DIV/0!</v>
      </c>
      <c r="GP47" s="31" t="e">
        <v>#DIV/0!</v>
      </c>
      <c r="GQ47" s="31" t="e">
        <v>#DIV/0!</v>
      </c>
      <c r="GR47" s="31" t="e">
        <v>#DIV/0!</v>
      </c>
      <c r="GS47" s="31" t="e">
        <v>#DIV/0!</v>
      </c>
      <c r="GT47" s="31" t="e">
        <v>#DIV/0!</v>
      </c>
      <c r="GU47" s="31" t="e">
        <v>#DIV/0!</v>
      </c>
      <c r="GV47" s="31" t="e">
        <v>#DIV/0!</v>
      </c>
      <c r="GW47" s="31" t="e">
        <v>#DIV/0!</v>
      </c>
      <c r="GX47" s="31" t="e">
        <v>#DIV/0!</v>
      </c>
      <c r="GY47" s="31" t="e">
        <v>#DIV/0!</v>
      </c>
      <c r="GZ47" s="31" t="e">
        <v>#DIV/0!</v>
      </c>
      <c r="HA47" s="31" t="e">
        <v>#DIV/0!</v>
      </c>
      <c r="HB47" s="31" t="e">
        <v>#DIV/0!</v>
      </c>
      <c r="HC47" s="31" t="e">
        <v>#DIV/0!</v>
      </c>
      <c r="HD47" s="31" t="e">
        <v>#DIV/0!</v>
      </c>
      <c r="HE47" s="31" t="e">
        <v>#DIV/0!</v>
      </c>
      <c r="HF47" s="31" t="e">
        <v>#DIV/0!</v>
      </c>
      <c r="HG47" s="31" t="e">
        <v>#DIV/0!</v>
      </c>
      <c r="HH47" s="31" t="e">
        <v>#DIV/0!</v>
      </c>
      <c r="HI47" s="31" t="e">
        <v>#DIV/0!</v>
      </c>
      <c r="HJ47" s="31" t="e">
        <v>#DIV/0!</v>
      </c>
      <c r="HK47" s="31" t="e">
        <v>#DIV/0!</v>
      </c>
      <c r="HL47" s="31" t="e">
        <v>#DIV/0!</v>
      </c>
      <c r="HM47" s="31" t="e">
        <v>#DIV/0!</v>
      </c>
      <c r="HN47" s="31" t="e">
        <v>#DIV/0!</v>
      </c>
      <c r="HO47" s="31" t="e">
        <v>#DIV/0!</v>
      </c>
      <c r="HP47" s="31" t="e">
        <v>#DIV/0!</v>
      </c>
      <c r="HQ47" s="31" t="e">
        <v>#DIV/0!</v>
      </c>
      <c r="HR47" s="31" t="e">
        <v>#DIV/0!</v>
      </c>
      <c r="HS47" s="31" t="e">
        <v>#DIV/0!</v>
      </c>
      <c r="HT47" s="31" t="e">
        <v>#DIV/0!</v>
      </c>
      <c r="HU47" s="31" t="e">
        <v>#DIV/0!</v>
      </c>
      <c r="HV47" s="31" t="e">
        <v>#DIV/0!</v>
      </c>
      <c r="HW47" s="31" t="e">
        <v>#DIV/0!</v>
      </c>
      <c r="HX47" s="31" t="e">
        <v>#DIV/0!</v>
      </c>
      <c r="HY47" s="31" t="e">
        <v>#DIV/0!</v>
      </c>
      <c r="HZ47" s="31" t="e">
        <v>#DIV/0!</v>
      </c>
      <c r="IA47" s="31" t="e">
        <v>#DIV/0!</v>
      </c>
      <c r="IB47" s="31" t="e">
        <v>#DIV/0!</v>
      </c>
      <c r="IC47" s="31" t="e">
        <v>#DIV/0!</v>
      </c>
      <c r="ID47" s="31" t="e">
        <v>#DIV/0!</v>
      </c>
      <c r="IE47" s="31" t="e">
        <v>#DIV/0!</v>
      </c>
      <c r="IF47" s="31" t="e">
        <v>#VALUE!</v>
      </c>
      <c r="IG47" s="31" t="e">
        <v>#DIV/0!</v>
      </c>
      <c r="IH47" s="31" t="e">
        <v>#DIV/0!</v>
      </c>
      <c r="II47" s="31" t="e">
        <v>#DIV/0!</v>
      </c>
      <c r="IJ47" s="31" t="e">
        <v>#DIV/0!</v>
      </c>
      <c r="IK47" s="31" t="e">
        <v>#DIV/0!</v>
      </c>
      <c r="IL47" s="31" t="e">
        <v>#DIV/0!</v>
      </c>
      <c r="IM47" s="31" t="e">
        <v>#DIV/0!</v>
      </c>
      <c r="IN47" s="31" t="e">
        <v>#DIV/0!</v>
      </c>
      <c r="IO47" s="31" t="e">
        <v>#DIV/0!</v>
      </c>
      <c r="IP47" s="31" t="e">
        <v>#DIV/0!</v>
      </c>
      <c r="IQ47" s="31" t="e">
        <v>#DIV/0!</v>
      </c>
      <c r="IR47" s="31" t="e">
        <v>#DIV/0!</v>
      </c>
      <c r="IS47" s="31" t="e">
        <v>#DIV/0!</v>
      </c>
      <c r="IT47" s="31" t="e">
        <v>#DIV/0!</v>
      </c>
      <c r="IU47" s="31" t="e">
        <v>#DIV/0!</v>
      </c>
      <c r="IV47" s="31" t="e">
        <v>#DIV/0!</v>
      </c>
      <c r="IW47" s="31" t="e">
        <v>#DIV/0!</v>
      </c>
      <c r="IX47" s="31" t="e">
        <v>#DIV/0!</v>
      </c>
      <c r="IY47" s="31" t="e">
        <v>#DIV/0!</v>
      </c>
      <c r="IZ47" s="31" t="e">
        <v>#DIV/0!</v>
      </c>
      <c r="JA47" s="31" t="e">
        <v>#DIV/0!</v>
      </c>
      <c r="JB47" s="31" t="e">
        <v>#DIV/0!</v>
      </c>
      <c r="JC47" s="31" t="e">
        <v>#DIV/0!</v>
      </c>
      <c r="JD47" s="31" t="e">
        <v>#DIV/0!</v>
      </c>
      <c r="JE47" s="31" t="e">
        <v>#DIV/0!</v>
      </c>
      <c r="JF47" s="31" t="e">
        <v>#DIV/0!</v>
      </c>
      <c r="JG47" s="31" t="e">
        <v>#DIV/0!</v>
      </c>
      <c r="JH47" s="31" t="e">
        <v>#DIV/0!</v>
      </c>
      <c r="JI47" s="31" t="e">
        <v>#DIV/0!</v>
      </c>
      <c r="JJ47" s="31" t="e">
        <v>#DIV/0!</v>
      </c>
      <c r="JK47" s="31" t="e">
        <v>#DIV/0!</v>
      </c>
      <c r="JL47" s="31" t="e">
        <v>#DIV/0!</v>
      </c>
      <c r="JM47" s="31" t="e">
        <v>#DIV/0!</v>
      </c>
      <c r="JN47" s="31" t="e">
        <v>#DIV/0!</v>
      </c>
      <c r="JO47" s="31" t="e">
        <v>#DIV/0!</v>
      </c>
      <c r="JP47" s="31" t="e">
        <v>#DIV/0!</v>
      </c>
      <c r="JQ47" s="31" t="e">
        <v>#DIV/0!</v>
      </c>
      <c r="JR47" s="31" t="e">
        <v>#DIV/0!</v>
      </c>
      <c r="JS47" s="31" t="e">
        <v>#DIV/0!</v>
      </c>
      <c r="JT47" s="31" t="e">
        <v>#DIV/0!</v>
      </c>
      <c r="JU47" s="31" t="e">
        <v>#DIV/0!</v>
      </c>
      <c r="JV47" s="31" t="e">
        <v>#DIV/0!</v>
      </c>
      <c r="JW47" s="31" t="e">
        <v>#DIV/0!</v>
      </c>
      <c r="JX47" s="31" t="e">
        <v>#DIV/0!</v>
      </c>
      <c r="JY47" s="31" t="e">
        <v>#DIV/0!</v>
      </c>
      <c r="JZ47" s="31"/>
      <c r="KA47" s="31"/>
    </row>
    <row r="48" spans="1:287" x14ac:dyDescent="0.25">
      <c r="A48" s="30" t="s">
        <v>626</v>
      </c>
      <c r="B48" s="30" t="s">
        <v>107</v>
      </c>
      <c r="C48" s="31">
        <v>12</v>
      </c>
      <c r="D48" s="51" t="e">
        <v>#VALUE!</v>
      </c>
      <c r="E48" s="31" t="e">
        <v>#DIV/0!</v>
      </c>
      <c r="F48" s="31" t="e">
        <v>#DIV/0!</v>
      </c>
      <c r="G48" s="31" t="e">
        <v>#DIV/0!</v>
      </c>
      <c r="H48" s="31" t="e">
        <v>#DIV/0!</v>
      </c>
      <c r="I48" s="31" t="e">
        <v>#DIV/0!</v>
      </c>
      <c r="J48" s="31" t="e">
        <v>#DIV/0!</v>
      </c>
      <c r="K48" s="31" t="e">
        <v>#DIV/0!</v>
      </c>
      <c r="L48" s="31" t="e">
        <v>#DIV/0!</v>
      </c>
      <c r="M48" s="31" t="e">
        <v>#DIV/0!</v>
      </c>
      <c r="N48" s="31" t="e">
        <v>#DIV/0!</v>
      </c>
      <c r="O48" s="31" t="e">
        <v>#DIV/0!</v>
      </c>
      <c r="P48" s="31" t="e">
        <v>#DIV/0!</v>
      </c>
      <c r="Q48" s="31" t="e">
        <v>#DIV/0!</v>
      </c>
      <c r="R48" s="31" t="e">
        <v>#DIV/0!</v>
      </c>
      <c r="S48" s="31" t="e">
        <v>#DIV/0!</v>
      </c>
      <c r="T48" s="31" t="e">
        <v>#DIV/0!</v>
      </c>
      <c r="U48" s="31" t="e">
        <v>#DIV/0!</v>
      </c>
      <c r="V48" s="31" t="e">
        <v>#DIV/0!</v>
      </c>
      <c r="W48" s="31" t="e">
        <v>#DIV/0!</v>
      </c>
      <c r="X48" s="31" t="e">
        <v>#DIV/0!</v>
      </c>
      <c r="Y48" s="31" t="e">
        <v>#DIV/0!</v>
      </c>
      <c r="Z48" s="31" t="e">
        <v>#DIV/0!</v>
      </c>
      <c r="AA48" s="31" t="e">
        <v>#DIV/0!</v>
      </c>
      <c r="AB48" s="31" t="e">
        <v>#DIV/0!</v>
      </c>
      <c r="AC48" s="31" t="e">
        <v>#DIV/0!</v>
      </c>
      <c r="AD48" s="31" t="e">
        <v>#DIV/0!</v>
      </c>
      <c r="AE48" s="31" t="e">
        <v>#DIV/0!</v>
      </c>
      <c r="AF48" s="31" t="e">
        <v>#DIV/0!</v>
      </c>
      <c r="AG48" s="31" t="e">
        <v>#DIV/0!</v>
      </c>
      <c r="AH48" s="31" t="e">
        <v>#DIV/0!</v>
      </c>
      <c r="AI48" s="31" t="e">
        <v>#DIV/0!</v>
      </c>
      <c r="AJ48" s="31" t="e">
        <v>#DIV/0!</v>
      </c>
      <c r="AK48" s="31" t="e">
        <v>#DIV/0!</v>
      </c>
      <c r="AL48" s="31" t="e">
        <v>#DIV/0!</v>
      </c>
      <c r="AM48" s="31" t="e">
        <v>#DIV/0!</v>
      </c>
      <c r="AN48" s="31" t="e">
        <v>#DIV/0!</v>
      </c>
      <c r="AO48" s="31" t="e">
        <v>#DIV/0!</v>
      </c>
      <c r="AP48" s="31" t="e">
        <v>#DIV/0!</v>
      </c>
      <c r="AQ48" s="31" t="e">
        <v>#DIV/0!</v>
      </c>
      <c r="AR48" s="31" t="e">
        <v>#DIV/0!</v>
      </c>
      <c r="AS48" s="31" t="e">
        <v>#DIV/0!</v>
      </c>
      <c r="AT48" s="31" t="e">
        <v>#DIV/0!</v>
      </c>
      <c r="AU48" s="31" t="e">
        <v>#DIV/0!</v>
      </c>
      <c r="AV48" s="31" t="e">
        <v>#DIV/0!</v>
      </c>
      <c r="AW48" s="31" t="e">
        <v>#DIV/0!</v>
      </c>
      <c r="AX48" s="31" t="e">
        <v>#VALUE!</v>
      </c>
      <c r="AY48" s="31" t="e">
        <v>#DIV/0!</v>
      </c>
      <c r="AZ48" s="31" t="e">
        <v>#DIV/0!</v>
      </c>
      <c r="BA48" s="31" t="e">
        <v>#DIV/0!</v>
      </c>
      <c r="BB48" s="31" t="e">
        <v>#DIV/0!</v>
      </c>
      <c r="BC48" s="31" t="e">
        <v>#DIV/0!</v>
      </c>
      <c r="BD48" s="31" t="e">
        <v>#DIV/0!</v>
      </c>
      <c r="BE48" s="31" t="e">
        <v>#DIV/0!</v>
      </c>
      <c r="BF48" s="31" t="e">
        <v>#DIV/0!</v>
      </c>
      <c r="BG48" s="31" t="e">
        <v>#DIV/0!</v>
      </c>
      <c r="BH48" s="31" t="e">
        <v>#DIV/0!</v>
      </c>
      <c r="BI48" s="31" t="e">
        <v>#DIV/0!</v>
      </c>
      <c r="BJ48" s="31" t="e">
        <v>#DIV/0!</v>
      </c>
      <c r="BK48" s="31" t="e">
        <v>#DIV/0!</v>
      </c>
      <c r="BL48" s="31" t="e">
        <v>#DIV/0!</v>
      </c>
      <c r="BM48" s="31" t="e">
        <v>#DIV/0!</v>
      </c>
      <c r="BN48" s="31" t="e">
        <v>#DIV/0!</v>
      </c>
      <c r="BO48" s="31" t="e">
        <v>#DIV/0!</v>
      </c>
      <c r="BP48" s="31" t="e">
        <v>#DIV/0!</v>
      </c>
      <c r="BQ48" s="31" t="e">
        <v>#DIV/0!</v>
      </c>
      <c r="BR48" s="31" t="e">
        <v>#DIV/0!</v>
      </c>
      <c r="BS48" s="31" t="e">
        <v>#DIV/0!</v>
      </c>
      <c r="BT48" s="31" t="e">
        <v>#DIV/0!</v>
      </c>
      <c r="BU48" s="31" t="e">
        <v>#DIV/0!</v>
      </c>
      <c r="BV48" s="31" t="e">
        <v>#DIV/0!</v>
      </c>
      <c r="BW48" s="31" t="e">
        <v>#DIV/0!</v>
      </c>
      <c r="BX48" s="31" t="e">
        <v>#DIV/0!</v>
      </c>
      <c r="BY48" s="31" t="e">
        <v>#DIV/0!</v>
      </c>
      <c r="BZ48" s="31" t="e">
        <v>#DIV/0!</v>
      </c>
      <c r="CA48" s="31" t="e">
        <v>#DIV/0!</v>
      </c>
      <c r="CB48" s="31" t="e">
        <v>#DIV/0!</v>
      </c>
      <c r="CC48" s="31" t="e">
        <v>#DIV/0!</v>
      </c>
      <c r="CD48" s="31" t="e">
        <v>#DIV/0!</v>
      </c>
      <c r="CE48" s="31" t="e">
        <v>#DIV/0!</v>
      </c>
      <c r="CF48" s="31" t="e">
        <v>#DIV/0!</v>
      </c>
      <c r="CG48" s="31" t="e">
        <v>#DIV/0!</v>
      </c>
      <c r="CH48" s="31" t="e">
        <v>#DIV/0!</v>
      </c>
      <c r="CI48" s="31" t="e">
        <v>#DIV/0!</v>
      </c>
      <c r="CJ48" s="31" t="e">
        <v>#DIV/0!</v>
      </c>
      <c r="CK48" s="31" t="e">
        <v>#DIV/0!</v>
      </c>
      <c r="CL48" s="31" t="e">
        <v>#DIV/0!</v>
      </c>
      <c r="CM48" s="31" t="e">
        <v>#DIV/0!</v>
      </c>
      <c r="CN48" s="31" t="e">
        <v>#DIV/0!</v>
      </c>
      <c r="CO48" s="31" t="e">
        <v>#DIV/0!</v>
      </c>
      <c r="CP48" s="31" t="e">
        <v>#DIV/0!</v>
      </c>
      <c r="CQ48" s="31" t="e">
        <v>#DIV/0!</v>
      </c>
      <c r="CR48" s="31"/>
      <c r="CS48" s="31"/>
      <c r="CT48" s="31">
        <v>12</v>
      </c>
      <c r="CU48" s="51" t="e">
        <v>#VALUE!</v>
      </c>
      <c r="CV48" s="31" t="e">
        <v>#DIV/0!</v>
      </c>
      <c r="CW48" s="31" t="e">
        <v>#DIV/0!</v>
      </c>
      <c r="CX48" s="31" t="e">
        <v>#DIV/0!</v>
      </c>
      <c r="CY48" s="31" t="e">
        <v>#DIV/0!</v>
      </c>
      <c r="CZ48" s="31" t="e">
        <v>#DIV/0!</v>
      </c>
      <c r="DA48" s="31" t="e">
        <v>#DIV/0!</v>
      </c>
      <c r="DB48" s="31" t="e">
        <v>#DIV/0!</v>
      </c>
      <c r="DC48" s="31" t="e">
        <v>#DIV/0!</v>
      </c>
      <c r="DD48" s="31" t="e">
        <v>#DIV/0!</v>
      </c>
      <c r="DE48" s="31" t="e">
        <v>#DIV/0!</v>
      </c>
      <c r="DF48" s="31" t="e">
        <v>#DIV/0!</v>
      </c>
      <c r="DG48" s="31" t="e">
        <v>#DIV/0!</v>
      </c>
      <c r="DH48" s="31" t="e">
        <v>#DIV/0!</v>
      </c>
      <c r="DI48" s="31" t="e">
        <v>#DIV/0!</v>
      </c>
      <c r="DJ48" s="31" t="e">
        <v>#DIV/0!</v>
      </c>
      <c r="DK48" s="31" t="e">
        <v>#DIV/0!</v>
      </c>
      <c r="DL48" s="31" t="e">
        <v>#DIV/0!</v>
      </c>
      <c r="DM48" s="31" t="e">
        <v>#DIV/0!</v>
      </c>
      <c r="DN48" s="31" t="e">
        <v>#DIV/0!</v>
      </c>
      <c r="DO48" s="31" t="e">
        <v>#DIV/0!</v>
      </c>
      <c r="DP48" s="31" t="e">
        <v>#DIV/0!</v>
      </c>
      <c r="DQ48" s="31" t="e">
        <v>#DIV/0!</v>
      </c>
      <c r="DR48" s="31" t="e">
        <v>#DIV/0!</v>
      </c>
      <c r="DS48" s="31" t="e">
        <v>#DIV/0!</v>
      </c>
      <c r="DT48" s="31" t="e">
        <v>#DIV/0!</v>
      </c>
      <c r="DU48" s="31" t="e">
        <v>#DIV/0!</v>
      </c>
      <c r="DV48" s="31" t="e">
        <v>#DIV/0!</v>
      </c>
      <c r="DW48" s="31" t="e">
        <v>#DIV/0!</v>
      </c>
      <c r="DX48" s="31" t="e">
        <v>#DIV/0!</v>
      </c>
      <c r="DY48" s="31" t="e">
        <v>#DIV/0!</v>
      </c>
      <c r="DZ48" s="31" t="e">
        <v>#DIV/0!</v>
      </c>
      <c r="EA48" s="31" t="e">
        <v>#DIV/0!</v>
      </c>
      <c r="EB48" s="31" t="e">
        <v>#DIV/0!</v>
      </c>
      <c r="EC48" s="31" t="e">
        <v>#DIV/0!</v>
      </c>
      <c r="ED48" s="31" t="e">
        <v>#DIV/0!</v>
      </c>
      <c r="EE48" s="31" t="e">
        <v>#DIV/0!</v>
      </c>
      <c r="EF48" s="31" t="e">
        <v>#DIV/0!</v>
      </c>
      <c r="EG48" s="31" t="e">
        <v>#DIV/0!</v>
      </c>
      <c r="EH48" s="31" t="e">
        <v>#DIV/0!</v>
      </c>
      <c r="EI48" s="31" t="e">
        <v>#DIV/0!</v>
      </c>
      <c r="EJ48" s="31" t="e">
        <v>#DIV/0!</v>
      </c>
      <c r="EK48" s="31" t="e">
        <v>#DIV/0!</v>
      </c>
      <c r="EL48" s="31" t="e">
        <v>#DIV/0!</v>
      </c>
      <c r="EM48" s="31" t="e">
        <v>#DIV/0!</v>
      </c>
      <c r="EN48" s="31" t="e">
        <v>#DIV/0!</v>
      </c>
      <c r="EO48" s="31" t="e">
        <v>#VALUE!</v>
      </c>
      <c r="EP48" s="31" t="e">
        <v>#DIV/0!</v>
      </c>
      <c r="EQ48" s="31" t="e">
        <v>#DIV/0!</v>
      </c>
      <c r="ER48" s="31" t="e">
        <v>#DIV/0!</v>
      </c>
      <c r="ES48" s="31" t="e">
        <v>#DIV/0!</v>
      </c>
      <c r="ET48" s="31" t="e">
        <v>#DIV/0!</v>
      </c>
      <c r="EU48" s="31" t="e">
        <v>#DIV/0!</v>
      </c>
      <c r="EV48" s="31" t="e">
        <v>#DIV/0!</v>
      </c>
      <c r="EW48" s="31" t="e">
        <v>#DIV/0!</v>
      </c>
      <c r="EX48" s="31" t="e">
        <v>#DIV/0!</v>
      </c>
      <c r="EY48" s="31" t="e">
        <v>#DIV/0!</v>
      </c>
      <c r="EZ48" s="31" t="e">
        <v>#DIV/0!</v>
      </c>
      <c r="FA48" s="31" t="e">
        <v>#DIV/0!</v>
      </c>
      <c r="FB48" s="31" t="e">
        <v>#DIV/0!</v>
      </c>
      <c r="FC48" s="31" t="e">
        <v>#DIV/0!</v>
      </c>
      <c r="FD48" s="31" t="e">
        <v>#DIV/0!</v>
      </c>
      <c r="FE48" s="31" t="e">
        <v>#DIV/0!</v>
      </c>
      <c r="FF48" s="31" t="e">
        <v>#DIV/0!</v>
      </c>
      <c r="FG48" s="31" t="e">
        <v>#DIV/0!</v>
      </c>
      <c r="FH48" s="31" t="e">
        <v>#DIV/0!</v>
      </c>
      <c r="FI48" s="31" t="e">
        <v>#DIV/0!</v>
      </c>
      <c r="FJ48" s="31" t="e">
        <v>#DIV/0!</v>
      </c>
      <c r="FK48" s="31" t="e">
        <v>#DIV/0!</v>
      </c>
      <c r="FL48" s="31" t="e">
        <v>#DIV/0!</v>
      </c>
      <c r="FM48" s="31" t="e">
        <v>#DIV/0!</v>
      </c>
      <c r="FN48" s="31" t="e">
        <v>#DIV/0!</v>
      </c>
      <c r="FO48" s="31" t="e">
        <v>#DIV/0!</v>
      </c>
      <c r="FP48" s="31" t="e">
        <v>#DIV/0!</v>
      </c>
      <c r="FQ48" s="31" t="e">
        <v>#DIV/0!</v>
      </c>
      <c r="FR48" s="31" t="e">
        <v>#DIV/0!</v>
      </c>
      <c r="FS48" s="31" t="e">
        <v>#DIV/0!</v>
      </c>
      <c r="FT48" s="31" t="e">
        <v>#DIV/0!</v>
      </c>
      <c r="FU48" s="31" t="e">
        <v>#DIV/0!</v>
      </c>
      <c r="FV48" s="31" t="e">
        <v>#DIV/0!</v>
      </c>
      <c r="FW48" s="31" t="e">
        <v>#DIV/0!</v>
      </c>
      <c r="FX48" s="31" t="e">
        <v>#DIV/0!</v>
      </c>
      <c r="FY48" s="31" t="e">
        <v>#DIV/0!</v>
      </c>
      <c r="FZ48" s="31" t="e">
        <v>#DIV/0!</v>
      </c>
      <c r="GA48" s="31" t="e">
        <v>#DIV/0!</v>
      </c>
      <c r="GB48" s="31" t="e">
        <v>#DIV/0!</v>
      </c>
      <c r="GC48" s="31" t="e">
        <v>#DIV/0!</v>
      </c>
      <c r="GD48" s="31" t="e">
        <v>#DIV/0!</v>
      </c>
      <c r="GE48" s="31" t="e">
        <v>#DIV/0!</v>
      </c>
      <c r="GF48" s="31" t="e">
        <v>#DIV/0!</v>
      </c>
      <c r="GG48" s="31" t="e">
        <v>#DIV/0!</v>
      </c>
      <c r="GH48" s="31" t="e">
        <v>#DIV/0!</v>
      </c>
      <c r="GI48" s="31"/>
      <c r="GJ48" s="31"/>
      <c r="GK48" s="31">
        <v>5</v>
      </c>
      <c r="GL48" s="51" t="e">
        <v>#VALUE!</v>
      </c>
      <c r="GM48" s="31" t="e">
        <v>#DIV/0!</v>
      </c>
      <c r="GN48" s="31" t="e">
        <v>#DIV/0!</v>
      </c>
      <c r="GO48" s="31" t="e">
        <v>#DIV/0!</v>
      </c>
      <c r="GP48" s="31" t="e">
        <v>#DIV/0!</v>
      </c>
      <c r="GQ48" s="31" t="e">
        <v>#DIV/0!</v>
      </c>
      <c r="GR48" s="31" t="e">
        <v>#DIV/0!</v>
      </c>
      <c r="GS48" s="31" t="e">
        <v>#DIV/0!</v>
      </c>
      <c r="GT48" s="31" t="e">
        <v>#DIV/0!</v>
      </c>
      <c r="GU48" s="31" t="e">
        <v>#DIV/0!</v>
      </c>
      <c r="GV48" s="31" t="e">
        <v>#DIV/0!</v>
      </c>
      <c r="GW48" s="31" t="e">
        <v>#DIV/0!</v>
      </c>
      <c r="GX48" s="31" t="e">
        <v>#DIV/0!</v>
      </c>
      <c r="GY48" s="31" t="e">
        <v>#DIV/0!</v>
      </c>
      <c r="GZ48" s="31" t="e">
        <v>#DIV/0!</v>
      </c>
      <c r="HA48" s="31" t="e">
        <v>#DIV/0!</v>
      </c>
      <c r="HB48" s="31" t="e">
        <v>#DIV/0!</v>
      </c>
      <c r="HC48" s="31" t="e">
        <v>#DIV/0!</v>
      </c>
      <c r="HD48" s="31" t="e">
        <v>#DIV/0!</v>
      </c>
      <c r="HE48" s="31" t="e">
        <v>#DIV/0!</v>
      </c>
      <c r="HF48" s="31" t="e">
        <v>#DIV/0!</v>
      </c>
      <c r="HG48" s="31" t="e">
        <v>#DIV/0!</v>
      </c>
      <c r="HH48" s="31" t="e">
        <v>#DIV/0!</v>
      </c>
      <c r="HI48" s="31" t="e">
        <v>#DIV/0!</v>
      </c>
      <c r="HJ48" s="31" t="e">
        <v>#DIV/0!</v>
      </c>
      <c r="HK48" s="31" t="e">
        <v>#DIV/0!</v>
      </c>
      <c r="HL48" s="31" t="e">
        <v>#DIV/0!</v>
      </c>
      <c r="HM48" s="31" t="e">
        <v>#DIV/0!</v>
      </c>
      <c r="HN48" s="31" t="e">
        <v>#DIV/0!</v>
      </c>
      <c r="HO48" s="31" t="e">
        <v>#DIV/0!</v>
      </c>
      <c r="HP48" s="31" t="e">
        <v>#DIV/0!</v>
      </c>
      <c r="HQ48" s="31" t="e">
        <v>#DIV/0!</v>
      </c>
      <c r="HR48" s="31" t="e">
        <v>#DIV/0!</v>
      </c>
      <c r="HS48" s="31" t="e">
        <v>#DIV/0!</v>
      </c>
      <c r="HT48" s="31" t="e">
        <v>#DIV/0!</v>
      </c>
      <c r="HU48" s="31" t="e">
        <v>#DIV/0!</v>
      </c>
      <c r="HV48" s="31" t="e">
        <v>#DIV/0!</v>
      </c>
      <c r="HW48" s="31" t="e">
        <v>#DIV/0!</v>
      </c>
      <c r="HX48" s="31" t="e">
        <v>#DIV/0!</v>
      </c>
      <c r="HY48" s="31" t="e">
        <v>#DIV/0!</v>
      </c>
      <c r="HZ48" s="31" t="e">
        <v>#DIV/0!</v>
      </c>
      <c r="IA48" s="31" t="e">
        <v>#DIV/0!</v>
      </c>
      <c r="IB48" s="31" t="e">
        <v>#DIV/0!</v>
      </c>
      <c r="IC48" s="31" t="e">
        <v>#DIV/0!</v>
      </c>
      <c r="ID48" s="31" t="e">
        <v>#DIV/0!</v>
      </c>
      <c r="IE48" s="31" t="e">
        <v>#DIV/0!</v>
      </c>
      <c r="IF48" s="31" t="e">
        <v>#VALUE!</v>
      </c>
      <c r="IG48" s="31" t="e">
        <v>#DIV/0!</v>
      </c>
      <c r="IH48" s="31" t="e">
        <v>#DIV/0!</v>
      </c>
      <c r="II48" s="31" t="e">
        <v>#DIV/0!</v>
      </c>
      <c r="IJ48" s="31" t="e">
        <v>#DIV/0!</v>
      </c>
      <c r="IK48" s="31" t="e">
        <v>#DIV/0!</v>
      </c>
      <c r="IL48" s="31" t="e">
        <v>#DIV/0!</v>
      </c>
      <c r="IM48" s="31" t="e">
        <v>#DIV/0!</v>
      </c>
      <c r="IN48" s="31" t="e">
        <v>#DIV/0!</v>
      </c>
      <c r="IO48" s="31" t="e">
        <v>#DIV/0!</v>
      </c>
      <c r="IP48" s="31" t="e">
        <v>#DIV/0!</v>
      </c>
      <c r="IQ48" s="31" t="e">
        <v>#DIV/0!</v>
      </c>
      <c r="IR48" s="31" t="e">
        <v>#DIV/0!</v>
      </c>
      <c r="IS48" s="31" t="e">
        <v>#DIV/0!</v>
      </c>
      <c r="IT48" s="31" t="e">
        <v>#DIV/0!</v>
      </c>
      <c r="IU48" s="31" t="e">
        <v>#DIV/0!</v>
      </c>
      <c r="IV48" s="31" t="e">
        <v>#DIV/0!</v>
      </c>
      <c r="IW48" s="31" t="e">
        <v>#DIV/0!</v>
      </c>
      <c r="IX48" s="31" t="e">
        <v>#DIV/0!</v>
      </c>
      <c r="IY48" s="31" t="e">
        <v>#DIV/0!</v>
      </c>
      <c r="IZ48" s="31" t="e">
        <v>#DIV/0!</v>
      </c>
      <c r="JA48" s="31" t="e">
        <v>#DIV/0!</v>
      </c>
      <c r="JB48" s="31" t="e">
        <v>#DIV/0!</v>
      </c>
      <c r="JC48" s="31" t="e">
        <v>#DIV/0!</v>
      </c>
      <c r="JD48" s="31" t="e">
        <v>#DIV/0!</v>
      </c>
      <c r="JE48" s="31" t="e">
        <v>#DIV/0!</v>
      </c>
      <c r="JF48" s="31" t="e">
        <v>#DIV/0!</v>
      </c>
      <c r="JG48" s="31" t="e">
        <v>#DIV/0!</v>
      </c>
      <c r="JH48" s="31" t="e">
        <v>#DIV/0!</v>
      </c>
      <c r="JI48" s="31" t="e">
        <v>#DIV/0!</v>
      </c>
      <c r="JJ48" s="31" t="e">
        <v>#DIV/0!</v>
      </c>
      <c r="JK48" s="31" t="e">
        <v>#DIV/0!</v>
      </c>
      <c r="JL48" s="31" t="e">
        <v>#DIV/0!</v>
      </c>
      <c r="JM48" s="31" t="e">
        <v>#DIV/0!</v>
      </c>
      <c r="JN48" s="31" t="e">
        <v>#DIV/0!</v>
      </c>
      <c r="JO48" s="31" t="e">
        <v>#DIV/0!</v>
      </c>
      <c r="JP48" s="31" t="e">
        <v>#DIV/0!</v>
      </c>
      <c r="JQ48" s="31" t="e">
        <v>#DIV/0!</v>
      </c>
      <c r="JR48" s="31" t="e">
        <v>#DIV/0!</v>
      </c>
      <c r="JS48" s="31" t="e">
        <v>#DIV/0!</v>
      </c>
      <c r="JT48" s="31" t="e">
        <v>#DIV/0!</v>
      </c>
      <c r="JU48" s="31" t="e">
        <v>#DIV/0!</v>
      </c>
      <c r="JV48" s="31" t="e">
        <v>#DIV/0!</v>
      </c>
      <c r="JW48" s="31" t="e">
        <v>#DIV/0!</v>
      </c>
      <c r="JX48" s="31" t="e">
        <v>#DIV/0!</v>
      </c>
      <c r="JY48" s="31" t="e">
        <v>#DIV/0!</v>
      </c>
      <c r="JZ48" s="31"/>
      <c r="KA48" s="31"/>
    </row>
    <row r="49" spans="1:287" x14ac:dyDescent="0.25">
      <c r="A49" s="30" t="s">
        <v>629</v>
      </c>
      <c r="B49" s="30" t="s">
        <v>200</v>
      </c>
      <c r="C49" s="31">
        <v>39</v>
      </c>
      <c r="D49" s="51" t="e">
        <v>#VALUE!</v>
      </c>
      <c r="E49" s="31" t="e">
        <v>#DIV/0!</v>
      </c>
      <c r="F49" s="31" t="e">
        <v>#DIV/0!</v>
      </c>
      <c r="G49" s="31" t="e">
        <v>#DIV/0!</v>
      </c>
      <c r="H49" s="31" t="e">
        <v>#DIV/0!</v>
      </c>
      <c r="I49" s="31" t="e">
        <v>#DIV/0!</v>
      </c>
      <c r="J49" s="31" t="e">
        <v>#DIV/0!</v>
      </c>
      <c r="K49" s="31" t="e">
        <v>#DIV/0!</v>
      </c>
      <c r="L49" s="31" t="e">
        <v>#DIV/0!</v>
      </c>
      <c r="M49" s="31" t="e">
        <v>#DIV/0!</v>
      </c>
      <c r="N49" s="31" t="e">
        <v>#DIV/0!</v>
      </c>
      <c r="O49" s="31" t="e">
        <v>#DIV/0!</v>
      </c>
      <c r="P49" s="31" t="e">
        <v>#DIV/0!</v>
      </c>
      <c r="Q49" s="31" t="e">
        <v>#DIV/0!</v>
      </c>
      <c r="R49" s="31" t="e">
        <v>#DIV/0!</v>
      </c>
      <c r="S49" s="31" t="e">
        <v>#DIV/0!</v>
      </c>
      <c r="T49" s="31" t="e">
        <v>#DIV/0!</v>
      </c>
      <c r="U49" s="31" t="e">
        <v>#DIV/0!</v>
      </c>
      <c r="V49" s="31" t="e">
        <v>#DIV/0!</v>
      </c>
      <c r="W49" s="31" t="e">
        <v>#DIV/0!</v>
      </c>
      <c r="X49" s="31" t="e">
        <v>#DIV/0!</v>
      </c>
      <c r="Y49" s="31" t="e">
        <v>#DIV/0!</v>
      </c>
      <c r="Z49" s="31" t="e">
        <v>#DIV/0!</v>
      </c>
      <c r="AA49" s="31" t="e">
        <v>#DIV/0!</v>
      </c>
      <c r="AB49" s="31" t="e">
        <v>#DIV/0!</v>
      </c>
      <c r="AC49" s="31" t="e">
        <v>#DIV/0!</v>
      </c>
      <c r="AD49" s="31" t="e">
        <v>#DIV/0!</v>
      </c>
      <c r="AE49" s="31" t="e">
        <v>#DIV/0!</v>
      </c>
      <c r="AF49" s="31" t="e">
        <v>#DIV/0!</v>
      </c>
      <c r="AG49" s="31" t="e">
        <v>#DIV/0!</v>
      </c>
      <c r="AH49" s="31" t="e">
        <v>#DIV/0!</v>
      </c>
      <c r="AI49" s="31" t="e">
        <v>#DIV/0!</v>
      </c>
      <c r="AJ49" s="31" t="e">
        <v>#DIV/0!</v>
      </c>
      <c r="AK49" s="31" t="e">
        <v>#DIV/0!</v>
      </c>
      <c r="AL49" s="31" t="e">
        <v>#DIV/0!</v>
      </c>
      <c r="AM49" s="31" t="e">
        <v>#DIV/0!</v>
      </c>
      <c r="AN49" s="31" t="e">
        <v>#DIV/0!</v>
      </c>
      <c r="AO49" s="31" t="e">
        <v>#DIV/0!</v>
      </c>
      <c r="AP49" s="31" t="e">
        <v>#DIV/0!</v>
      </c>
      <c r="AQ49" s="31" t="e">
        <v>#DIV/0!</v>
      </c>
      <c r="AR49" s="31" t="e">
        <v>#DIV/0!</v>
      </c>
      <c r="AS49" s="31" t="e">
        <v>#DIV/0!</v>
      </c>
      <c r="AT49" s="31" t="e">
        <v>#DIV/0!</v>
      </c>
      <c r="AU49" s="31" t="e">
        <v>#DIV/0!</v>
      </c>
      <c r="AV49" s="31" t="e">
        <v>#DIV/0!</v>
      </c>
      <c r="AW49" s="31" t="e">
        <v>#DIV/0!</v>
      </c>
      <c r="AX49" s="31" t="e">
        <v>#VALUE!</v>
      </c>
      <c r="AY49" s="31" t="e">
        <v>#DIV/0!</v>
      </c>
      <c r="AZ49" s="31" t="e">
        <v>#DIV/0!</v>
      </c>
      <c r="BA49" s="31" t="e">
        <v>#DIV/0!</v>
      </c>
      <c r="BB49" s="31" t="e">
        <v>#DIV/0!</v>
      </c>
      <c r="BC49" s="31" t="e">
        <v>#DIV/0!</v>
      </c>
      <c r="BD49" s="31" t="e">
        <v>#DIV/0!</v>
      </c>
      <c r="BE49" s="31" t="e">
        <v>#DIV/0!</v>
      </c>
      <c r="BF49" s="31" t="e">
        <v>#DIV/0!</v>
      </c>
      <c r="BG49" s="31" t="e">
        <v>#DIV/0!</v>
      </c>
      <c r="BH49" s="31" t="e">
        <v>#DIV/0!</v>
      </c>
      <c r="BI49" s="31" t="e">
        <v>#DIV/0!</v>
      </c>
      <c r="BJ49" s="31" t="e">
        <v>#DIV/0!</v>
      </c>
      <c r="BK49" s="31" t="e">
        <v>#DIV/0!</v>
      </c>
      <c r="BL49" s="31" t="e">
        <v>#DIV/0!</v>
      </c>
      <c r="BM49" s="31" t="e">
        <v>#DIV/0!</v>
      </c>
      <c r="BN49" s="31" t="e">
        <v>#DIV/0!</v>
      </c>
      <c r="BO49" s="31" t="e">
        <v>#DIV/0!</v>
      </c>
      <c r="BP49" s="31" t="e">
        <v>#DIV/0!</v>
      </c>
      <c r="BQ49" s="31" t="e">
        <v>#DIV/0!</v>
      </c>
      <c r="BR49" s="31" t="e">
        <v>#DIV/0!</v>
      </c>
      <c r="BS49" s="31" t="e">
        <v>#DIV/0!</v>
      </c>
      <c r="BT49" s="31" t="e">
        <v>#DIV/0!</v>
      </c>
      <c r="BU49" s="31" t="e">
        <v>#DIV/0!</v>
      </c>
      <c r="BV49" s="31" t="e">
        <v>#DIV/0!</v>
      </c>
      <c r="BW49" s="31" t="e">
        <v>#DIV/0!</v>
      </c>
      <c r="BX49" s="31" t="e">
        <v>#DIV/0!</v>
      </c>
      <c r="BY49" s="31" t="e">
        <v>#DIV/0!</v>
      </c>
      <c r="BZ49" s="31" t="e">
        <v>#DIV/0!</v>
      </c>
      <c r="CA49" s="31" t="e">
        <v>#DIV/0!</v>
      </c>
      <c r="CB49" s="31" t="e">
        <v>#DIV/0!</v>
      </c>
      <c r="CC49" s="31" t="e">
        <v>#DIV/0!</v>
      </c>
      <c r="CD49" s="31" t="e">
        <v>#DIV/0!</v>
      </c>
      <c r="CE49" s="31" t="e">
        <v>#DIV/0!</v>
      </c>
      <c r="CF49" s="31" t="e">
        <v>#DIV/0!</v>
      </c>
      <c r="CG49" s="31" t="e">
        <v>#DIV/0!</v>
      </c>
      <c r="CH49" s="31" t="e">
        <v>#DIV/0!</v>
      </c>
      <c r="CI49" s="31" t="e">
        <v>#DIV/0!</v>
      </c>
      <c r="CJ49" s="31" t="e">
        <v>#DIV/0!</v>
      </c>
      <c r="CK49" s="31" t="e">
        <v>#DIV/0!</v>
      </c>
      <c r="CL49" s="31" t="e">
        <v>#DIV/0!</v>
      </c>
      <c r="CM49" s="31" t="e">
        <v>#DIV/0!</v>
      </c>
      <c r="CN49" s="31" t="e">
        <v>#DIV/0!</v>
      </c>
      <c r="CO49" s="31" t="e">
        <v>#DIV/0!</v>
      </c>
      <c r="CP49" s="31" t="e">
        <v>#DIV/0!</v>
      </c>
      <c r="CQ49" s="31" t="e">
        <v>#DIV/0!</v>
      </c>
      <c r="CR49" s="31"/>
      <c r="CS49" s="31"/>
      <c r="CT49" s="31">
        <v>39</v>
      </c>
      <c r="CU49" s="51" t="e">
        <v>#VALUE!</v>
      </c>
      <c r="CV49" s="31" t="e">
        <v>#DIV/0!</v>
      </c>
      <c r="CW49" s="31" t="e">
        <v>#DIV/0!</v>
      </c>
      <c r="CX49" s="31" t="e">
        <v>#DIV/0!</v>
      </c>
      <c r="CY49" s="31" t="e">
        <v>#DIV/0!</v>
      </c>
      <c r="CZ49" s="31" t="e">
        <v>#DIV/0!</v>
      </c>
      <c r="DA49" s="31" t="e">
        <v>#DIV/0!</v>
      </c>
      <c r="DB49" s="31" t="e">
        <v>#DIV/0!</v>
      </c>
      <c r="DC49" s="31" t="e">
        <v>#DIV/0!</v>
      </c>
      <c r="DD49" s="31" t="e">
        <v>#DIV/0!</v>
      </c>
      <c r="DE49" s="31" t="e">
        <v>#DIV/0!</v>
      </c>
      <c r="DF49" s="31" t="e">
        <v>#DIV/0!</v>
      </c>
      <c r="DG49" s="31" t="e">
        <v>#DIV/0!</v>
      </c>
      <c r="DH49" s="31" t="e">
        <v>#DIV/0!</v>
      </c>
      <c r="DI49" s="31" t="e">
        <v>#DIV/0!</v>
      </c>
      <c r="DJ49" s="31" t="e">
        <v>#DIV/0!</v>
      </c>
      <c r="DK49" s="31" t="e">
        <v>#DIV/0!</v>
      </c>
      <c r="DL49" s="31" t="e">
        <v>#DIV/0!</v>
      </c>
      <c r="DM49" s="31" t="e">
        <v>#DIV/0!</v>
      </c>
      <c r="DN49" s="31" t="e">
        <v>#DIV/0!</v>
      </c>
      <c r="DO49" s="31" t="e">
        <v>#DIV/0!</v>
      </c>
      <c r="DP49" s="31" t="e">
        <v>#DIV/0!</v>
      </c>
      <c r="DQ49" s="31" t="e">
        <v>#DIV/0!</v>
      </c>
      <c r="DR49" s="31" t="e">
        <v>#DIV/0!</v>
      </c>
      <c r="DS49" s="31" t="e">
        <v>#DIV/0!</v>
      </c>
      <c r="DT49" s="31" t="e">
        <v>#DIV/0!</v>
      </c>
      <c r="DU49" s="31" t="e">
        <v>#DIV/0!</v>
      </c>
      <c r="DV49" s="31" t="e">
        <v>#DIV/0!</v>
      </c>
      <c r="DW49" s="31" t="e">
        <v>#DIV/0!</v>
      </c>
      <c r="DX49" s="31" t="e">
        <v>#DIV/0!</v>
      </c>
      <c r="DY49" s="31" t="e">
        <v>#DIV/0!</v>
      </c>
      <c r="DZ49" s="31" t="e">
        <v>#DIV/0!</v>
      </c>
      <c r="EA49" s="31" t="e">
        <v>#DIV/0!</v>
      </c>
      <c r="EB49" s="31" t="e">
        <v>#DIV/0!</v>
      </c>
      <c r="EC49" s="31" t="e">
        <v>#DIV/0!</v>
      </c>
      <c r="ED49" s="31" t="e">
        <v>#DIV/0!</v>
      </c>
      <c r="EE49" s="31" t="e">
        <v>#DIV/0!</v>
      </c>
      <c r="EF49" s="31" t="e">
        <v>#DIV/0!</v>
      </c>
      <c r="EG49" s="31" t="e">
        <v>#DIV/0!</v>
      </c>
      <c r="EH49" s="31" t="e">
        <v>#DIV/0!</v>
      </c>
      <c r="EI49" s="31" t="e">
        <v>#DIV/0!</v>
      </c>
      <c r="EJ49" s="31" t="e">
        <v>#DIV/0!</v>
      </c>
      <c r="EK49" s="31" t="e">
        <v>#DIV/0!</v>
      </c>
      <c r="EL49" s="31" t="e">
        <v>#DIV/0!</v>
      </c>
      <c r="EM49" s="31" t="e">
        <v>#DIV/0!</v>
      </c>
      <c r="EN49" s="31" t="e">
        <v>#DIV/0!</v>
      </c>
      <c r="EO49" s="31" t="e">
        <v>#VALUE!</v>
      </c>
      <c r="EP49" s="31" t="e">
        <v>#DIV/0!</v>
      </c>
      <c r="EQ49" s="31" t="e">
        <v>#DIV/0!</v>
      </c>
      <c r="ER49" s="31" t="e">
        <v>#DIV/0!</v>
      </c>
      <c r="ES49" s="31" t="e">
        <v>#DIV/0!</v>
      </c>
      <c r="ET49" s="31" t="e">
        <v>#DIV/0!</v>
      </c>
      <c r="EU49" s="31" t="e">
        <v>#DIV/0!</v>
      </c>
      <c r="EV49" s="31" t="e">
        <v>#DIV/0!</v>
      </c>
      <c r="EW49" s="31" t="e">
        <v>#DIV/0!</v>
      </c>
      <c r="EX49" s="31" t="e">
        <v>#DIV/0!</v>
      </c>
      <c r="EY49" s="31" t="e">
        <v>#DIV/0!</v>
      </c>
      <c r="EZ49" s="31" t="e">
        <v>#DIV/0!</v>
      </c>
      <c r="FA49" s="31" t="e">
        <v>#DIV/0!</v>
      </c>
      <c r="FB49" s="31" t="e">
        <v>#DIV/0!</v>
      </c>
      <c r="FC49" s="31" t="e">
        <v>#DIV/0!</v>
      </c>
      <c r="FD49" s="31" t="e">
        <v>#DIV/0!</v>
      </c>
      <c r="FE49" s="31" t="e">
        <v>#DIV/0!</v>
      </c>
      <c r="FF49" s="31" t="e">
        <v>#DIV/0!</v>
      </c>
      <c r="FG49" s="31" t="e">
        <v>#DIV/0!</v>
      </c>
      <c r="FH49" s="31" t="e">
        <v>#DIV/0!</v>
      </c>
      <c r="FI49" s="31" t="e">
        <v>#DIV/0!</v>
      </c>
      <c r="FJ49" s="31" t="e">
        <v>#DIV/0!</v>
      </c>
      <c r="FK49" s="31" t="e">
        <v>#DIV/0!</v>
      </c>
      <c r="FL49" s="31" t="e">
        <v>#DIV/0!</v>
      </c>
      <c r="FM49" s="31" t="e">
        <v>#DIV/0!</v>
      </c>
      <c r="FN49" s="31" t="e">
        <v>#DIV/0!</v>
      </c>
      <c r="FO49" s="31" t="e">
        <v>#DIV/0!</v>
      </c>
      <c r="FP49" s="31" t="e">
        <v>#DIV/0!</v>
      </c>
      <c r="FQ49" s="31" t="e">
        <v>#DIV/0!</v>
      </c>
      <c r="FR49" s="31" t="e">
        <v>#DIV/0!</v>
      </c>
      <c r="FS49" s="31" t="e">
        <v>#DIV/0!</v>
      </c>
      <c r="FT49" s="31" t="e">
        <v>#DIV/0!</v>
      </c>
      <c r="FU49" s="31" t="e">
        <v>#DIV/0!</v>
      </c>
      <c r="FV49" s="31" t="e">
        <v>#DIV/0!</v>
      </c>
      <c r="FW49" s="31" t="e">
        <v>#DIV/0!</v>
      </c>
      <c r="FX49" s="31" t="e">
        <v>#DIV/0!</v>
      </c>
      <c r="FY49" s="31" t="e">
        <v>#DIV/0!</v>
      </c>
      <c r="FZ49" s="31" t="e">
        <v>#DIV/0!</v>
      </c>
      <c r="GA49" s="31" t="e">
        <v>#DIV/0!</v>
      </c>
      <c r="GB49" s="31" t="e">
        <v>#DIV/0!</v>
      </c>
      <c r="GC49" s="31" t="e">
        <v>#DIV/0!</v>
      </c>
      <c r="GD49" s="31" t="e">
        <v>#DIV/0!</v>
      </c>
      <c r="GE49" s="31" t="e">
        <v>#DIV/0!</v>
      </c>
      <c r="GF49" s="31" t="e">
        <v>#DIV/0!</v>
      </c>
      <c r="GG49" s="31" t="e">
        <v>#DIV/0!</v>
      </c>
      <c r="GH49" s="31" t="e">
        <v>#DIV/0!</v>
      </c>
      <c r="GI49" s="31"/>
      <c r="GJ49" s="31"/>
      <c r="GK49" s="31">
        <v>39</v>
      </c>
      <c r="GL49" s="51" t="e">
        <v>#VALUE!</v>
      </c>
      <c r="GM49" s="31" t="e">
        <v>#DIV/0!</v>
      </c>
      <c r="GN49" s="31" t="e">
        <v>#DIV/0!</v>
      </c>
      <c r="GO49" s="31" t="e">
        <v>#DIV/0!</v>
      </c>
      <c r="GP49" s="31" t="e">
        <v>#DIV/0!</v>
      </c>
      <c r="GQ49" s="31" t="e">
        <v>#DIV/0!</v>
      </c>
      <c r="GR49" s="31" t="e">
        <v>#DIV/0!</v>
      </c>
      <c r="GS49" s="31" t="e">
        <v>#DIV/0!</v>
      </c>
      <c r="GT49" s="31" t="e">
        <v>#DIV/0!</v>
      </c>
      <c r="GU49" s="31" t="e">
        <v>#DIV/0!</v>
      </c>
      <c r="GV49" s="31" t="e">
        <v>#DIV/0!</v>
      </c>
      <c r="GW49" s="31" t="e">
        <v>#DIV/0!</v>
      </c>
      <c r="GX49" s="31" t="e">
        <v>#DIV/0!</v>
      </c>
      <c r="GY49" s="31" t="e">
        <v>#DIV/0!</v>
      </c>
      <c r="GZ49" s="31" t="e">
        <v>#DIV/0!</v>
      </c>
      <c r="HA49" s="31" t="e">
        <v>#DIV/0!</v>
      </c>
      <c r="HB49" s="31" t="e">
        <v>#DIV/0!</v>
      </c>
      <c r="HC49" s="31" t="e">
        <v>#DIV/0!</v>
      </c>
      <c r="HD49" s="31" t="e">
        <v>#DIV/0!</v>
      </c>
      <c r="HE49" s="31" t="e">
        <v>#DIV/0!</v>
      </c>
      <c r="HF49" s="31" t="e">
        <v>#DIV/0!</v>
      </c>
      <c r="HG49" s="31" t="e">
        <v>#DIV/0!</v>
      </c>
      <c r="HH49" s="31" t="e">
        <v>#DIV/0!</v>
      </c>
      <c r="HI49" s="31" t="e">
        <v>#DIV/0!</v>
      </c>
      <c r="HJ49" s="31" t="e">
        <v>#DIV/0!</v>
      </c>
      <c r="HK49" s="31" t="e">
        <v>#DIV/0!</v>
      </c>
      <c r="HL49" s="31" t="e">
        <v>#DIV/0!</v>
      </c>
      <c r="HM49" s="31" t="e">
        <v>#DIV/0!</v>
      </c>
      <c r="HN49" s="31" t="e">
        <v>#DIV/0!</v>
      </c>
      <c r="HO49" s="31" t="e">
        <v>#DIV/0!</v>
      </c>
      <c r="HP49" s="31" t="e">
        <v>#DIV/0!</v>
      </c>
      <c r="HQ49" s="31" t="e">
        <v>#DIV/0!</v>
      </c>
      <c r="HR49" s="31" t="e">
        <v>#DIV/0!</v>
      </c>
      <c r="HS49" s="31" t="e">
        <v>#DIV/0!</v>
      </c>
      <c r="HT49" s="31" t="e">
        <v>#DIV/0!</v>
      </c>
      <c r="HU49" s="31" t="e">
        <v>#DIV/0!</v>
      </c>
      <c r="HV49" s="31" t="e">
        <v>#DIV/0!</v>
      </c>
      <c r="HW49" s="31" t="e">
        <v>#DIV/0!</v>
      </c>
      <c r="HX49" s="31" t="e">
        <v>#DIV/0!</v>
      </c>
      <c r="HY49" s="31" t="e">
        <v>#DIV/0!</v>
      </c>
      <c r="HZ49" s="31" t="e">
        <v>#DIV/0!</v>
      </c>
      <c r="IA49" s="31" t="e">
        <v>#DIV/0!</v>
      </c>
      <c r="IB49" s="31" t="e">
        <v>#DIV/0!</v>
      </c>
      <c r="IC49" s="31" t="e">
        <v>#DIV/0!</v>
      </c>
      <c r="ID49" s="31" t="e">
        <v>#DIV/0!</v>
      </c>
      <c r="IE49" s="31" t="e">
        <v>#DIV/0!</v>
      </c>
      <c r="IF49" s="31" t="e">
        <v>#VALUE!</v>
      </c>
      <c r="IG49" s="31" t="e">
        <v>#DIV/0!</v>
      </c>
      <c r="IH49" s="31" t="e">
        <v>#DIV/0!</v>
      </c>
      <c r="II49" s="31" t="e">
        <v>#DIV/0!</v>
      </c>
      <c r="IJ49" s="31" t="e">
        <v>#DIV/0!</v>
      </c>
      <c r="IK49" s="31" t="e">
        <v>#DIV/0!</v>
      </c>
      <c r="IL49" s="31" t="e">
        <v>#DIV/0!</v>
      </c>
      <c r="IM49" s="31" t="e">
        <v>#DIV/0!</v>
      </c>
      <c r="IN49" s="31" t="e">
        <v>#DIV/0!</v>
      </c>
      <c r="IO49" s="31" t="e">
        <v>#DIV/0!</v>
      </c>
      <c r="IP49" s="31" t="e">
        <v>#DIV/0!</v>
      </c>
      <c r="IQ49" s="31" t="e">
        <v>#DIV/0!</v>
      </c>
      <c r="IR49" s="31" t="e">
        <v>#DIV/0!</v>
      </c>
      <c r="IS49" s="31" t="e">
        <v>#DIV/0!</v>
      </c>
      <c r="IT49" s="31" t="e">
        <v>#DIV/0!</v>
      </c>
      <c r="IU49" s="31" t="e">
        <v>#DIV/0!</v>
      </c>
      <c r="IV49" s="31" t="e">
        <v>#DIV/0!</v>
      </c>
      <c r="IW49" s="31" t="e">
        <v>#DIV/0!</v>
      </c>
      <c r="IX49" s="31" t="e">
        <v>#DIV/0!</v>
      </c>
      <c r="IY49" s="31" t="e">
        <v>#DIV/0!</v>
      </c>
      <c r="IZ49" s="31" t="e">
        <v>#DIV/0!</v>
      </c>
      <c r="JA49" s="31" t="e">
        <v>#DIV/0!</v>
      </c>
      <c r="JB49" s="31" t="e">
        <v>#DIV/0!</v>
      </c>
      <c r="JC49" s="31" t="e">
        <v>#DIV/0!</v>
      </c>
      <c r="JD49" s="31" t="e">
        <v>#DIV/0!</v>
      </c>
      <c r="JE49" s="31" t="e">
        <v>#DIV/0!</v>
      </c>
      <c r="JF49" s="31" t="e">
        <v>#DIV/0!</v>
      </c>
      <c r="JG49" s="31" t="e">
        <v>#DIV/0!</v>
      </c>
      <c r="JH49" s="31" t="e">
        <v>#DIV/0!</v>
      </c>
      <c r="JI49" s="31" t="e">
        <v>#DIV/0!</v>
      </c>
      <c r="JJ49" s="31" t="e">
        <v>#DIV/0!</v>
      </c>
      <c r="JK49" s="31" t="e">
        <v>#DIV/0!</v>
      </c>
      <c r="JL49" s="31" t="e">
        <v>#DIV/0!</v>
      </c>
      <c r="JM49" s="31" t="e">
        <v>#DIV/0!</v>
      </c>
      <c r="JN49" s="31" t="e">
        <v>#DIV/0!</v>
      </c>
      <c r="JO49" s="31" t="e">
        <v>#DIV/0!</v>
      </c>
      <c r="JP49" s="31" t="e">
        <v>#DIV/0!</v>
      </c>
      <c r="JQ49" s="31" t="e">
        <v>#DIV/0!</v>
      </c>
      <c r="JR49" s="31" t="e">
        <v>#DIV/0!</v>
      </c>
      <c r="JS49" s="31" t="e">
        <v>#DIV/0!</v>
      </c>
      <c r="JT49" s="31" t="e">
        <v>#DIV/0!</v>
      </c>
      <c r="JU49" s="31" t="e">
        <v>#DIV/0!</v>
      </c>
      <c r="JV49" s="31" t="e">
        <v>#DIV/0!</v>
      </c>
      <c r="JW49" s="31" t="e">
        <v>#DIV/0!</v>
      </c>
      <c r="JX49" s="31" t="e">
        <v>#DIV/0!</v>
      </c>
      <c r="JY49" s="31" t="e">
        <v>#DIV/0!</v>
      </c>
      <c r="JZ49" s="31"/>
      <c r="KA49" s="31"/>
    </row>
    <row r="50" spans="1:287" x14ac:dyDescent="0.25">
      <c r="A50" s="30" t="s">
        <v>630</v>
      </c>
      <c r="B50" s="30" t="s">
        <v>200</v>
      </c>
      <c r="C50" s="31"/>
      <c r="D50" s="51" t="e">
        <v>#VALUE!</v>
      </c>
      <c r="E50" s="31" t="e">
        <v>#DIV/0!</v>
      </c>
      <c r="F50" s="31" t="e">
        <v>#DIV/0!</v>
      </c>
      <c r="G50" s="31" t="e">
        <v>#DIV/0!</v>
      </c>
      <c r="H50" s="31" t="e">
        <v>#DIV/0!</v>
      </c>
      <c r="I50" s="31" t="e">
        <v>#DIV/0!</v>
      </c>
      <c r="J50" s="31" t="e">
        <v>#DIV/0!</v>
      </c>
      <c r="K50" s="31" t="e">
        <v>#DIV/0!</v>
      </c>
      <c r="L50" s="31" t="e">
        <v>#DIV/0!</v>
      </c>
      <c r="M50" s="31" t="e">
        <v>#DIV/0!</v>
      </c>
      <c r="N50" s="31" t="e">
        <v>#DIV/0!</v>
      </c>
      <c r="O50" s="31" t="e">
        <v>#DIV/0!</v>
      </c>
      <c r="P50" s="31" t="e">
        <v>#DIV/0!</v>
      </c>
      <c r="Q50" s="31" t="e">
        <v>#DIV/0!</v>
      </c>
      <c r="R50" s="31" t="e">
        <v>#DIV/0!</v>
      </c>
      <c r="S50" s="31" t="e">
        <v>#DIV/0!</v>
      </c>
      <c r="T50" s="31" t="e">
        <v>#DIV/0!</v>
      </c>
      <c r="U50" s="31" t="e">
        <v>#DIV/0!</v>
      </c>
      <c r="V50" s="31" t="e">
        <v>#DIV/0!</v>
      </c>
      <c r="W50" s="31" t="e">
        <v>#DIV/0!</v>
      </c>
      <c r="X50" s="31" t="e">
        <v>#DIV/0!</v>
      </c>
      <c r="Y50" s="31" t="e">
        <v>#DIV/0!</v>
      </c>
      <c r="Z50" s="31" t="e">
        <v>#DIV/0!</v>
      </c>
      <c r="AA50" s="31" t="e">
        <v>#DIV/0!</v>
      </c>
      <c r="AB50" s="31" t="e">
        <v>#DIV/0!</v>
      </c>
      <c r="AC50" s="31" t="e">
        <v>#DIV/0!</v>
      </c>
      <c r="AD50" s="31" t="e">
        <v>#DIV/0!</v>
      </c>
      <c r="AE50" s="31" t="e">
        <v>#DIV/0!</v>
      </c>
      <c r="AF50" s="31" t="e">
        <v>#DIV/0!</v>
      </c>
      <c r="AG50" s="31" t="e">
        <v>#DIV/0!</v>
      </c>
      <c r="AH50" s="31" t="e">
        <v>#DIV/0!</v>
      </c>
      <c r="AI50" s="31" t="e">
        <v>#DIV/0!</v>
      </c>
      <c r="AJ50" s="31" t="e">
        <v>#DIV/0!</v>
      </c>
      <c r="AK50" s="31" t="e">
        <v>#DIV/0!</v>
      </c>
      <c r="AL50" s="31" t="e">
        <v>#DIV/0!</v>
      </c>
      <c r="AM50" s="31" t="e">
        <v>#DIV/0!</v>
      </c>
      <c r="AN50" s="31" t="e">
        <v>#DIV/0!</v>
      </c>
      <c r="AO50" s="31" t="e">
        <v>#DIV/0!</v>
      </c>
      <c r="AP50" s="31" t="e">
        <v>#DIV/0!</v>
      </c>
      <c r="AQ50" s="31" t="e">
        <v>#DIV/0!</v>
      </c>
      <c r="AR50" s="31" t="e">
        <v>#DIV/0!</v>
      </c>
      <c r="AS50" s="31" t="e">
        <v>#DIV/0!</v>
      </c>
      <c r="AT50" s="31" t="e">
        <v>#DIV/0!</v>
      </c>
      <c r="AU50" s="31" t="e">
        <v>#DIV/0!</v>
      </c>
      <c r="AV50" s="31" t="e">
        <v>#DIV/0!</v>
      </c>
      <c r="AW50" s="31" t="e">
        <v>#DIV/0!</v>
      </c>
      <c r="AX50" s="31" t="e">
        <v>#VALUE!</v>
      </c>
      <c r="AY50" s="31" t="e">
        <v>#DIV/0!</v>
      </c>
      <c r="AZ50" s="31" t="e">
        <v>#DIV/0!</v>
      </c>
      <c r="BA50" s="31" t="e">
        <v>#DIV/0!</v>
      </c>
      <c r="BB50" s="31" t="e">
        <v>#DIV/0!</v>
      </c>
      <c r="BC50" s="31" t="e">
        <v>#DIV/0!</v>
      </c>
      <c r="BD50" s="31" t="e">
        <v>#DIV/0!</v>
      </c>
      <c r="BE50" s="31" t="e">
        <v>#DIV/0!</v>
      </c>
      <c r="BF50" s="31" t="e">
        <v>#DIV/0!</v>
      </c>
      <c r="BG50" s="31" t="e">
        <v>#DIV/0!</v>
      </c>
      <c r="BH50" s="31" t="e">
        <v>#DIV/0!</v>
      </c>
      <c r="BI50" s="31" t="e">
        <v>#DIV/0!</v>
      </c>
      <c r="BJ50" s="31" t="e">
        <v>#DIV/0!</v>
      </c>
      <c r="BK50" s="31" t="e">
        <v>#DIV/0!</v>
      </c>
      <c r="BL50" s="31" t="e">
        <v>#DIV/0!</v>
      </c>
      <c r="BM50" s="31" t="e">
        <v>#DIV/0!</v>
      </c>
      <c r="BN50" s="31" t="e">
        <v>#DIV/0!</v>
      </c>
      <c r="BO50" s="31" t="e">
        <v>#DIV/0!</v>
      </c>
      <c r="BP50" s="31" t="e">
        <v>#DIV/0!</v>
      </c>
      <c r="BQ50" s="31" t="e">
        <v>#DIV/0!</v>
      </c>
      <c r="BR50" s="31" t="e">
        <v>#DIV/0!</v>
      </c>
      <c r="BS50" s="31" t="e">
        <v>#DIV/0!</v>
      </c>
      <c r="BT50" s="31" t="e">
        <v>#DIV/0!</v>
      </c>
      <c r="BU50" s="31" t="e">
        <v>#DIV/0!</v>
      </c>
      <c r="BV50" s="31" t="e">
        <v>#DIV/0!</v>
      </c>
      <c r="BW50" s="31" t="e">
        <v>#DIV/0!</v>
      </c>
      <c r="BX50" s="31" t="e">
        <v>#DIV/0!</v>
      </c>
      <c r="BY50" s="31" t="e">
        <v>#DIV/0!</v>
      </c>
      <c r="BZ50" s="31" t="e">
        <v>#DIV/0!</v>
      </c>
      <c r="CA50" s="31" t="e">
        <v>#DIV/0!</v>
      </c>
      <c r="CB50" s="31" t="e">
        <v>#DIV/0!</v>
      </c>
      <c r="CC50" s="31" t="e">
        <v>#DIV/0!</v>
      </c>
      <c r="CD50" s="31" t="e">
        <v>#DIV/0!</v>
      </c>
      <c r="CE50" s="31" t="e">
        <v>#DIV/0!</v>
      </c>
      <c r="CF50" s="31" t="e">
        <v>#DIV/0!</v>
      </c>
      <c r="CG50" s="31" t="e">
        <v>#DIV/0!</v>
      </c>
      <c r="CH50" s="31" t="e">
        <v>#DIV/0!</v>
      </c>
      <c r="CI50" s="31" t="e">
        <v>#DIV/0!</v>
      </c>
      <c r="CJ50" s="31" t="e">
        <v>#DIV/0!</v>
      </c>
      <c r="CK50" s="31" t="e">
        <v>#DIV/0!</v>
      </c>
      <c r="CL50" s="31" t="e">
        <v>#DIV/0!</v>
      </c>
      <c r="CM50" s="31" t="e">
        <v>#DIV/0!</v>
      </c>
      <c r="CN50" s="31" t="e">
        <v>#DIV/0!</v>
      </c>
      <c r="CO50" s="31" t="e">
        <v>#DIV/0!</v>
      </c>
      <c r="CP50" s="31" t="e">
        <v>#DIV/0!</v>
      </c>
      <c r="CQ50" s="31" t="e">
        <v>#DIV/0!</v>
      </c>
      <c r="CR50" s="31"/>
      <c r="CS50" s="31"/>
      <c r="CT50" s="31">
        <v>630</v>
      </c>
      <c r="CU50" s="51" t="e">
        <v>#VALUE!</v>
      </c>
      <c r="CV50" s="31" t="e">
        <v>#DIV/0!</v>
      </c>
      <c r="CW50" s="31" t="e">
        <v>#DIV/0!</v>
      </c>
      <c r="CX50" s="31" t="e">
        <v>#DIV/0!</v>
      </c>
      <c r="CY50" s="31" t="e">
        <v>#DIV/0!</v>
      </c>
      <c r="CZ50" s="31" t="e">
        <v>#DIV/0!</v>
      </c>
      <c r="DA50" s="31" t="e">
        <v>#DIV/0!</v>
      </c>
      <c r="DB50" s="31" t="e">
        <v>#DIV/0!</v>
      </c>
      <c r="DC50" s="31" t="e">
        <v>#DIV/0!</v>
      </c>
      <c r="DD50" s="31" t="e">
        <v>#DIV/0!</v>
      </c>
      <c r="DE50" s="31" t="e">
        <v>#DIV/0!</v>
      </c>
      <c r="DF50" s="31" t="e">
        <v>#DIV/0!</v>
      </c>
      <c r="DG50" s="31" t="e">
        <v>#DIV/0!</v>
      </c>
      <c r="DH50" s="31" t="e">
        <v>#DIV/0!</v>
      </c>
      <c r="DI50" s="31" t="e">
        <v>#DIV/0!</v>
      </c>
      <c r="DJ50" s="31" t="e">
        <v>#DIV/0!</v>
      </c>
      <c r="DK50" s="31" t="e">
        <v>#DIV/0!</v>
      </c>
      <c r="DL50" s="31" t="e">
        <v>#DIV/0!</v>
      </c>
      <c r="DM50" s="31" t="e">
        <v>#DIV/0!</v>
      </c>
      <c r="DN50" s="31" t="e">
        <v>#DIV/0!</v>
      </c>
      <c r="DO50" s="31" t="e">
        <v>#DIV/0!</v>
      </c>
      <c r="DP50" s="31" t="e">
        <v>#DIV/0!</v>
      </c>
      <c r="DQ50" s="31" t="e">
        <v>#DIV/0!</v>
      </c>
      <c r="DR50" s="31" t="e">
        <v>#DIV/0!</v>
      </c>
      <c r="DS50" s="31" t="e">
        <v>#DIV/0!</v>
      </c>
      <c r="DT50" s="31" t="e">
        <v>#DIV/0!</v>
      </c>
      <c r="DU50" s="31" t="e">
        <v>#DIV/0!</v>
      </c>
      <c r="DV50" s="31" t="e">
        <v>#DIV/0!</v>
      </c>
      <c r="DW50" s="31" t="e">
        <v>#DIV/0!</v>
      </c>
      <c r="DX50" s="31" t="e">
        <v>#DIV/0!</v>
      </c>
      <c r="DY50" s="31" t="e">
        <v>#DIV/0!</v>
      </c>
      <c r="DZ50" s="31" t="e">
        <v>#DIV/0!</v>
      </c>
      <c r="EA50" s="31" t="e">
        <v>#DIV/0!</v>
      </c>
      <c r="EB50" s="31" t="e">
        <v>#DIV/0!</v>
      </c>
      <c r="EC50" s="31" t="e">
        <v>#DIV/0!</v>
      </c>
      <c r="ED50" s="31" t="e">
        <v>#DIV/0!</v>
      </c>
      <c r="EE50" s="31" t="e">
        <v>#DIV/0!</v>
      </c>
      <c r="EF50" s="31" t="e">
        <v>#DIV/0!</v>
      </c>
      <c r="EG50" s="31" t="e">
        <v>#DIV/0!</v>
      </c>
      <c r="EH50" s="31" t="e">
        <v>#DIV/0!</v>
      </c>
      <c r="EI50" s="31" t="e">
        <v>#DIV/0!</v>
      </c>
      <c r="EJ50" s="31" t="e">
        <v>#DIV/0!</v>
      </c>
      <c r="EK50" s="31" t="e">
        <v>#DIV/0!</v>
      </c>
      <c r="EL50" s="31" t="e">
        <v>#DIV/0!</v>
      </c>
      <c r="EM50" s="31" t="e">
        <v>#DIV/0!</v>
      </c>
      <c r="EN50" s="31" t="e">
        <v>#DIV/0!</v>
      </c>
      <c r="EO50" s="31" t="e">
        <v>#VALUE!</v>
      </c>
      <c r="EP50" s="31" t="e">
        <v>#DIV/0!</v>
      </c>
      <c r="EQ50" s="31" t="e">
        <v>#DIV/0!</v>
      </c>
      <c r="ER50" s="31" t="e">
        <v>#DIV/0!</v>
      </c>
      <c r="ES50" s="31" t="e">
        <v>#DIV/0!</v>
      </c>
      <c r="ET50" s="31" t="e">
        <v>#DIV/0!</v>
      </c>
      <c r="EU50" s="31" t="e">
        <v>#DIV/0!</v>
      </c>
      <c r="EV50" s="31" t="e">
        <v>#DIV/0!</v>
      </c>
      <c r="EW50" s="31" t="e">
        <v>#DIV/0!</v>
      </c>
      <c r="EX50" s="31" t="e">
        <v>#DIV/0!</v>
      </c>
      <c r="EY50" s="31" t="e">
        <v>#DIV/0!</v>
      </c>
      <c r="EZ50" s="31" t="e">
        <v>#DIV/0!</v>
      </c>
      <c r="FA50" s="31" t="e">
        <v>#DIV/0!</v>
      </c>
      <c r="FB50" s="31" t="e">
        <v>#DIV/0!</v>
      </c>
      <c r="FC50" s="31" t="e">
        <v>#DIV/0!</v>
      </c>
      <c r="FD50" s="31" t="e">
        <v>#DIV/0!</v>
      </c>
      <c r="FE50" s="31" t="e">
        <v>#DIV/0!</v>
      </c>
      <c r="FF50" s="31" t="e">
        <v>#DIV/0!</v>
      </c>
      <c r="FG50" s="31" t="e">
        <v>#DIV/0!</v>
      </c>
      <c r="FH50" s="31" t="e">
        <v>#DIV/0!</v>
      </c>
      <c r="FI50" s="31" t="e">
        <v>#DIV/0!</v>
      </c>
      <c r="FJ50" s="31" t="e">
        <v>#DIV/0!</v>
      </c>
      <c r="FK50" s="31" t="e">
        <v>#DIV/0!</v>
      </c>
      <c r="FL50" s="31" t="e">
        <v>#DIV/0!</v>
      </c>
      <c r="FM50" s="31" t="e">
        <v>#DIV/0!</v>
      </c>
      <c r="FN50" s="31" t="e">
        <v>#DIV/0!</v>
      </c>
      <c r="FO50" s="31" t="e">
        <v>#DIV/0!</v>
      </c>
      <c r="FP50" s="31" t="e">
        <v>#DIV/0!</v>
      </c>
      <c r="FQ50" s="31" t="e">
        <v>#DIV/0!</v>
      </c>
      <c r="FR50" s="31" t="e">
        <v>#DIV/0!</v>
      </c>
      <c r="FS50" s="31" t="e">
        <v>#DIV/0!</v>
      </c>
      <c r="FT50" s="31" t="e">
        <v>#DIV/0!</v>
      </c>
      <c r="FU50" s="31" t="e">
        <v>#DIV/0!</v>
      </c>
      <c r="FV50" s="31" t="e">
        <v>#DIV/0!</v>
      </c>
      <c r="FW50" s="31" t="e">
        <v>#DIV/0!</v>
      </c>
      <c r="FX50" s="31" t="e">
        <v>#DIV/0!</v>
      </c>
      <c r="FY50" s="31" t="e">
        <v>#DIV/0!</v>
      </c>
      <c r="FZ50" s="31" t="e">
        <v>#DIV/0!</v>
      </c>
      <c r="GA50" s="31" t="e">
        <v>#DIV/0!</v>
      </c>
      <c r="GB50" s="31" t="e">
        <v>#DIV/0!</v>
      </c>
      <c r="GC50" s="31" t="e">
        <v>#DIV/0!</v>
      </c>
      <c r="GD50" s="31" t="e">
        <v>#DIV/0!</v>
      </c>
      <c r="GE50" s="31" t="e">
        <v>#DIV/0!</v>
      </c>
      <c r="GF50" s="31" t="e">
        <v>#DIV/0!</v>
      </c>
      <c r="GG50" s="31" t="e">
        <v>#DIV/0!</v>
      </c>
      <c r="GH50" s="31" t="e">
        <v>#DIV/0!</v>
      </c>
      <c r="GI50" s="31"/>
      <c r="GJ50" s="31"/>
      <c r="GK50" s="31">
        <v>630</v>
      </c>
      <c r="GL50" s="51">
        <v>0</v>
      </c>
      <c r="GM50" s="31">
        <v>0</v>
      </c>
      <c r="GN50" s="31">
        <v>0</v>
      </c>
      <c r="GO50" s="31">
        <v>0</v>
      </c>
      <c r="GP50" s="31">
        <v>0</v>
      </c>
      <c r="GQ50" s="31">
        <v>0</v>
      </c>
      <c r="GR50" s="31">
        <v>1</v>
      </c>
      <c r="GS50" s="31">
        <v>0.75</v>
      </c>
      <c r="GT50" s="31">
        <v>0.25</v>
      </c>
      <c r="GU50" s="31">
        <v>0</v>
      </c>
      <c r="GV50" s="31">
        <v>0.25</v>
      </c>
      <c r="GW50" s="31">
        <v>0.25</v>
      </c>
      <c r="GX50" s="31">
        <v>0</v>
      </c>
      <c r="GY50" s="31">
        <v>0</v>
      </c>
      <c r="GZ50" s="31">
        <v>0</v>
      </c>
      <c r="HA50" s="31">
        <v>0</v>
      </c>
      <c r="HB50" s="31">
        <v>0</v>
      </c>
      <c r="HC50" s="31">
        <v>0</v>
      </c>
      <c r="HD50" s="31">
        <v>0.25</v>
      </c>
      <c r="HE50" s="31">
        <v>0</v>
      </c>
      <c r="HF50" s="31">
        <v>0</v>
      </c>
      <c r="HG50" s="31">
        <v>1</v>
      </c>
      <c r="HH50" s="31">
        <v>0</v>
      </c>
      <c r="HI50" s="31">
        <v>0</v>
      </c>
      <c r="HJ50" s="31">
        <v>0</v>
      </c>
      <c r="HK50" s="31">
        <v>1</v>
      </c>
      <c r="HL50" s="31">
        <v>1</v>
      </c>
      <c r="HM50" s="31">
        <v>0</v>
      </c>
      <c r="HN50" s="31">
        <v>0.25</v>
      </c>
      <c r="HO50" s="31">
        <v>0.5</v>
      </c>
      <c r="HP50" s="31">
        <v>0</v>
      </c>
      <c r="HQ50" s="31">
        <v>0</v>
      </c>
      <c r="HR50" s="31">
        <v>0</v>
      </c>
      <c r="HS50" s="31">
        <v>0</v>
      </c>
      <c r="HT50" s="31">
        <v>0.25</v>
      </c>
      <c r="HU50" s="31">
        <v>0</v>
      </c>
      <c r="HV50" s="31">
        <v>0</v>
      </c>
      <c r="HW50" s="31">
        <v>0</v>
      </c>
      <c r="HX50" s="31">
        <v>0.75</v>
      </c>
      <c r="HY50" s="31">
        <v>0.25</v>
      </c>
      <c r="HZ50" s="31">
        <v>0.25</v>
      </c>
      <c r="IA50" s="31">
        <v>0.5</v>
      </c>
      <c r="IB50" s="31">
        <v>0.25</v>
      </c>
      <c r="IC50" s="31">
        <v>0</v>
      </c>
      <c r="ID50" s="31">
        <v>0</v>
      </c>
      <c r="IE50" s="31">
        <v>1</v>
      </c>
      <c r="IF50" s="31">
        <v>0</v>
      </c>
      <c r="IG50" s="31">
        <v>0</v>
      </c>
      <c r="IH50" s="31">
        <v>0</v>
      </c>
      <c r="II50" s="31">
        <v>0</v>
      </c>
      <c r="IJ50" s="31">
        <v>0</v>
      </c>
      <c r="IK50" s="31">
        <v>0</v>
      </c>
      <c r="IL50" s="31">
        <v>630</v>
      </c>
      <c r="IM50" s="31">
        <v>472.5</v>
      </c>
      <c r="IN50" s="31">
        <v>157.5</v>
      </c>
      <c r="IO50" s="31">
        <v>0</v>
      </c>
      <c r="IP50" s="31">
        <v>157.5</v>
      </c>
      <c r="IQ50" s="31">
        <v>157.5</v>
      </c>
      <c r="IR50" s="31">
        <v>0</v>
      </c>
      <c r="IS50" s="31">
        <v>0</v>
      </c>
      <c r="IT50" s="31">
        <v>0</v>
      </c>
      <c r="IU50" s="31">
        <v>0</v>
      </c>
      <c r="IV50" s="31">
        <v>0</v>
      </c>
      <c r="IW50" s="31">
        <v>0</v>
      </c>
      <c r="IX50" s="31">
        <v>157.5</v>
      </c>
      <c r="IY50" s="31">
        <v>0</v>
      </c>
      <c r="IZ50" s="31">
        <v>0</v>
      </c>
      <c r="JA50" s="31">
        <v>630</v>
      </c>
      <c r="JB50" s="31">
        <v>0</v>
      </c>
      <c r="JC50" s="31">
        <v>0</v>
      </c>
      <c r="JD50" s="31">
        <v>0</v>
      </c>
      <c r="JE50" s="31">
        <v>630</v>
      </c>
      <c r="JF50" s="31">
        <v>630</v>
      </c>
      <c r="JG50" s="31">
        <v>0</v>
      </c>
      <c r="JH50" s="31">
        <v>157.5</v>
      </c>
      <c r="JI50" s="31">
        <v>315</v>
      </c>
      <c r="JJ50" s="31">
        <v>0</v>
      </c>
      <c r="JK50" s="31">
        <v>0</v>
      </c>
      <c r="JL50" s="31">
        <v>0</v>
      </c>
      <c r="JM50" s="31">
        <v>0</v>
      </c>
      <c r="JN50" s="31">
        <v>157.5</v>
      </c>
      <c r="JO50" s="31">
        <v>0</v>
      </c>
      <c r="JP50" s="31">
        <v>0</v>
      </c>
      <c r="JQ50" s="31">
        <v>0</v>
      </c>
      <c r="JR50" s="31">
        <v>472.5</v>
      </c>
      <c r="JS50" s="31">
        <v>157.5</v>
      </c>
      <c r="JT50" s="31">
        <v>157.5</v>
      </c>
      <c r="JU50" s="31">
        <v>315</v>
      </c>
      <c r="JV50" s="31">
        <v>157.5</v>
      </c>
      <c r="JW50" s="31">
        <v>0</v>
      </c>
      <c r="JX50" s="31">
        <v>0</v>
      </c>
      <c r="JY50" s="31">
        <v>630</v>
      </c>
      <c r="JZ50" s="31">
        <v>4</v>
      </c>
      <c r="KA50" s="31">
        <v>1</v>
      </c>
    </row>
    <row r="51" spans="1:287" x14ac:dyDescent="0.25">
      <c r="A51" s="30" t="s">
        <v>632</v>
      </c>
      <c r="B51" s="30" t="s">
        <v>200</v>
      </c>
      <c r="C51" s="31"/>
      <c r="D51" s="51" t="e">
        <v>#VALUE!</v>
      </c>
      <c r="E51" s="31" t="e">
        <v>#DIV/0!</v>
      </c>
      <c r="F51" s="31" t="e">
        <v>#DIV/0!</v>
      </c>
      <c r="G51" s="31" t="e">
        <v>#DIV/0!</v>
      </c>
      <c r="H51" s="31" t="e">
        <v>#DIV/0!</v>
      </c>
      <c r="I51" s="31" t="e">
        <v>#DIV/0!</v>
      </c>
      <c r="J51" s="31" t="e">
        <v>#DIV/0!</v>
      </c>
      <c r="K51" s="31" t="e">
        <v>#DIV/0!</v>
      </c>
      <c r="L51" s="31" t="e">
        <v>#DIV/0!</v>
      </c>
      <c r="M51" s="31" t="e">
        <v>#DIV/0!</v>
      </c>
      <c r="N51" s="31" t="e">
        <v>#DIV/0!</v>
      </c>
      <c r="O51" s="31" t="e">
        <v>#DIV/0!</v>
      </c>
      <c r="P51" s="31" t="e">
        <v>#DIV/0!</v>
      </c>
      <c r="Q51" s="31" t="e">
        <v>#DIV/0!</v>
      </c>
      <c r="R51" s="31" t="e">
        <v>#DIV/0!</v>
      </c>
      <c r="S51" s="31" t="e">
        <v>#DIV/0!</v>
      </c>
      <c r="T51" s="31" t="e">
        <v>#DIV/0!</v>
      </c>
      <c r="U51" s="31" t="e">
        <v>#DIV/0!</v>
      </c>
      <c r="V51" s="31" t="e">
        <v>#DIV/0!</v>
      </c>
      <c r="W51" s="31" t="e">
        <v>#DIV/0!</v>
      </c>
      <c r="X51" s="31" t="e">
        <v>#DIV/0!</v>
      </c>
      <c r="Y51" s="31" t="e">
        <v>#DIV/0!</v>
      </c>
      <c r="Z51" s="31" t="e">
        <v>#DIV/0!</v>
      </c>
      <c r="AA51" s="31" t="e">
        <v>#DIV/0!</v>
      </c>
      <c r="AB51" s="31" t="e">
        <v>#DIV/0!</v>
      </c>
      <c r="AC51" s="31" t="e">
        <v>#DIV/0!</v>
      </c>
      <c r="AD51" s="31" t="e">
        <v>#DIV/0!</v>
      </c>
      <c r="AE51" s="31" t="e">
        <v>#DIV/0!</v>
      </c>
      <c r="AF51" s="31" t="e">
        <v>#DIV/0!</v>
      </c>
      <c r="AG51" s="31" t="e">
        <v>#DIV/0!</v>
      </c>
      <c r="AH51" s="31" t="e">
        <v>#DIV/0!</v>
      </c>
      <c r="AI51" s="31" t="e">
        <v>#DIV/0!</v>
      </c>
      <c r="AJ51" s="31" t="e">
        <v>#DIV/0!</v>
      </c>
      <c r="AK51" s="31" t="e">
        <v>#DIV/0!</v>
      </c>
      <c r="AL51" s="31" t="e">
        <v>#DIV/0!</v>
      </c>
      <c r="AM51" s="31" t="e">
        <v>#DIV/0!</v>
      </c>
      <c r="AN51" s="31" t="e">
        <v>#DIV/0!</v>
      </c>
      <c r="AO51" s="31" t="e">
        <v>#DIV/0!</v>
      </c>
      <c r="AP51" s="31" t="e">
        <v>#DIV/0!</v>
      </c>
      <c r="AQ51" s="31" t="e">
        <v>#DIV/0!</v>
      </c>
      <c r="AR51" s="31" t="e">
        <v>#DIV/0!</v>
      </c>
      <c r="AS51" s="31" t="e">
        <v>#DIV/0!</v>
      </c>
      <c r="AT51" s="31" t="e">
        <v>#DIV/0!</v>
      </c>
      <c r="AU51" s="31" t="e">
        <v>#DIV/0!</v>
      </c>
      <c r="AV51" s="31" t="e">
        <v>#DIV/0!</v>
      </c>
      <c r="AW51" s="31" t="e">
        <v>#DIV/0!</v>
      </c>
      <c r="AX51" s="31" t="e">
        <v>#VALUE!</v>
      </c>
      <c r="AY51" s="31" t="e">
        <v>#DIV/0!</v>
      </c>
      <c r="AZ51" s="31" t="e">
        <v>#DIV/0!</v>
      </c>
      <c r="BA51" s="31" t="e">
        <v>#DIV/0!</v>
      </c>
      <c r="BB51" s="31" t="e">
        <v>#DIV/0!</v>
      </c>
      <c r="BC51" s="31" t="e">
        <v>#DIV/0!</v>
      </c>
      <c r="BD51" s="31" t="e">
        <v>#DIV/0!</v>
      </c>
      <c r="BE51" s="31" t="e">
        <v>#DIV/0!</v>
      </c>
      <c r="BF51" s="31" t="e">
        <v>#DIV/0!</v>
      </c>
      <c r="BG51" s="31" t="e">
        <v>#DIV/0!</v>
      </c>
      <c r="BH51" s="31" t="e">
        <v>#DIV/0!</v>
      </c>
      <c r="BI51" s="31" t="e">
        <v>#DIV/0!</v>
      </c>
      <c r="BJ51" s="31" t="e">
        <v>#DIV/0!</v>
      </c>
      <c r="BK51" s="31" t="e">
        <v>#DIV/0!</v>
      </c>
      <c r="BL51" s="31" t="e">
        <v>#DIV/0!</v>
      </c>
      <c r="BM51" s="31" t="e">
        <v>#DIV/0!</v>
      </c>
      <c r="BN51" s="31" t="e">
        <v>#DIV/0!</v>
      </c>
      <c r="BO51" s="31" t="e">
        <v>#DIV/0!</v>
      </c>
      <c r="BP51" s="31" t="e">
        <v>#DIV/0!</v>
      </c>
      <c r="BQ51" s="31" t="e">
        <v>#DIV/0!</v>
      </c>
      <c r="BR51" s="31" t="e">
        <v>#DIV/0!</v>
      </c>
      <c r="BS51" s="31" t="e">
        <v>#DIV/0!</v>
      </c>
      <c r="BT51" s="31" t="e">
        <v>#DIV/0!</v>
      </c>
      <c r="BU51" s="31" t="e">
        <v>#DIV/0!</v>
      </c>
      <c r="BV51" s="31" t="e">
        <v>#DIV/0!</v>
      </c>
      <c r="BW51" s="31" t="e">
        <v>#DIV/0!</v>
      </c>
      <c r="BX51" s="31" t="e">
        <v>#DIV/0!</v>
      </c>
      <c r="BY51" s="31" t="e">
        <v>#DIV/0!</v>
      </c>
      <c r="BZ51" s="31" t="e">
        <v>#DIV/0!</v>
      </c>
      <c r="CA51" s="31" t="e">
        <v>#DIV/0!</v>
      </c>
      <c r="CB51" s="31" t="e">
        <v>#DIV/0!</v>
      </c>
      <c r="CC51" s="31" t="e">
        <v>#DIV/0!</v>
      </c>
      <c r="CD51" s="31" t="e">
        <v>#DIV/0!</v>
      </c>
      <c r="CE51" s="31" t="e">
        <v>#DIV/0!</v>
      </c>
      <c r="CF51" s="31" t="e">
        <v>#DIV/0!</v>
      </c>
      <c r="CG51" s="31" t="e">
        <v>#DIV/0!</v>
      </c>
      <c r="CH51" s="31" t="e">
        <v>#DIV/0!</v>
      </c>
      <c r="CI51" s="31" t="e">
        <v>#DIV/0!</v>
      </c>
      <c r="CJ51" s="31" t="e">
        <v>#DIV/0!</v>
      </c>
      <c r="CK51" s="31" t="e">
        <v>#DIV/0!</v>
      </c>
      <c r="CL51" s="31" t="e">
        <v>#DIV/0!</v>
      </c>
      <c r="CM51" s="31" t="e">
        <v>#DIV/0!</v>
      </c>
      <c r="CN51" s="31" t="e">
        <v>#DIV/0!</v>
      </c>
      <c r="CO51" s="31" t="e">
        <v>#DIV/0!</v>
      </c>
      <c r="CP51" s="31" t="e">
        <v>#DIV/0!</v>
      </c>
      <c r="CQ51" s="31" t="e">
        <v>#DIV/0!</v>
      </c>
      <c r="CR51" s="31"/>
      <c r="CS51" s="31"/>
      <c r="CT51" s="31">
        <v>69</v>
      </c>
      <c r="CU51" s="51" t="e">
        <v>#VALUE!</v>
      </c>
      <c r="CV51" s="31" t="e">
        <v>#DIV/0!</v>
      </c>
      <c r="CW51" s="31" t="e">
        <v>#DIV/0!</v>
      </c>
      <c r="CX51" s="31" t="e">
        <v>#DIV/0!</v>
      </c>
      <c r="CY51" s="31" t="e">
        <v>#DIV/0!</v>
      </c>
      <c r="CZ51" s="31" t="e">
        <v>#DIV/0!</v>
      </c>
      <c r="DA51" s="31" t="e">
        <v>#DIV/0!</v>
      </c>
      <c r="DB51" s="31" t="e">
        <v>#DIV/0!</v>
      </c>
      <c r="DC51" s="31" t="e">
        <v>#DIV/0!</v>
      </c>
      <c r="DD51" s="31" t="e">
        <v>#DIV/0!</v>
      </c>
      <c r="DE51" s="31" t="e">
        <v>#DIV/0!</v>
      </c>
      <c r="DF51" s="31" t="e">
        <v>#DIV/0!</v>
      </c>
      <c r="DG51" s="31" t="e">
        <v>#DIV/0!</v>
      </c>
      <c r="DH51" s="31" t="e">
        <v>#DIV/0!</v>
      </c>
      <c r="DI51" s="31" t="e">
        <v>#DIV/0!</v>
      </c>
      <c r="DJ51" s="31" t="e">
        <v>#DIV/0!</v>
      </c>
      <c r="DK51" s="31" t="e">
        <v>#DIV/0!</v>
      </c>
      <c r="DL51" s="31" t="e">
        <v>#DIV/0!</v>
      </c>
      <c r="DM51" s="31" t="e">
        <v>#DIV/0!</v>
      </c>
      <c r="DN51" s="31" t="e">
        <v>#DIV/0!</v>
      </c>
      <c r="DO51" s="31" t="e">
        <v>#DIV/0!</v>
      </c>
      <c r="DP51" s="31" t="e">
        <v>#DIV/0!</v>
      </c>
      <c r="DQ51" s="31" t="e">
        <v>#DIV/0!</v>
      </c>
      <c r="DR51" s="31" t="e">
        <v>#DIV/0!</v>
      </c>
      <c r="DS51" s="31" t="e">
        <v>#DIV/0!</v>
      </c>
      <c r="DT51" s="31" t="e">
        <v>#DIV/0!</v>
      </c>
      <c r="DU51" s="31" t="e">
        <v>#DIV/0!</v>
      </c>
      <c r="DV51" s="31" t="e">
        <v>#DIV/0!</v>
      </c>
      <c r="DW51" s="31" t="e">
        <v>#DIV/0!</v>
      </c>
      <c r="DX51" s="31" t="e">
        <v>#DIV/0!</v>
      </c>
      <c r="DY51" s="31" t="e">
        <v>#DIV/0!</v>
      </c>
      <c r="DZ51" s="31" t="e">
        <v>#DIV/0!</v>
      </c>
      <c r="EA51" s="31" t="e">
        <v>#DIV/0!</v>
      </c>
      <c r="EB51" s="31" t="e">
        <v>#DIV/0!</v>
      </c>
      <c r="EC51" s="31" t="e">
        <v>#DIV/0!</v>
      </c>
      <c r="ED51" s="31" t="e">
        <v>#DIV/0!</v>
      </c>
      <c r="EE51" s="31" t="e">
        <v>#DIV/0!</v>
      </c>
      <c r="EF51" s="31" t="e">
        <v>#DIV/0!</v>
      </c>
      <c r="EG51" s="31" t="e">
        <v>#DIV/0!</v>
      </c>
      <c r="EH51" s="31" t="e">
        <v>#DIV/0!</v>
      </c>
      <c r="EI51" s="31" t="e">
        <v>#DIV/0!</v>
      </c>
      <c r="EJ51" s="31" t="e">
        <v>#DIV/0!</v>
      </c>
      <c r="EK51" s="31" t="e">
        <v>#DIV/0!</v>
      </c>
      <c r="EL51" s="31" t="e">
        <v>#DIV/0!</v>
      </c>
      <c r="EM51" s="31" t="e">
        <v>#DIV/0!</v>
      </c>
      <c r="EN51" s="31" t="e">
        <v>#DIV/0!</v>
      </c>
      <c r="EO51" s="31" t="e">
        <v>#VALUE!</v>
      </c>
      <c r="EP51" s="31" t="e">
        <v>#DIV/0!</v>
      </c>
      <c r="EQ51" s="31" t="e">
        <v>#DIV/0!</v>
      </c>
      <c r="ER51" s="31" t="e">
        <v>#DIV/0!</v>
      </c>
      <c r="ES51" s="31" t="e">
        <v>#DIV/0!</v>
      </c>
      <c r="ET51" s="31" t="e">
        <v>#DIV/0!</v>
      </c>
      <c r="EU51" s="31" t="e">
        <v>#DIV/0!</v>
      </c>
      <c r="EV51" s="31" t="e">
        <v>#DIV/0!</v>
      </c>
      <c r="EW51" s="31" t="e">
        <v>#DIV/0!</v>
      </c>
      <c r="EX51" s="31" t="e">
        <v>#DIV/0!</v>
      </c>
      <c r="EY51" s="31" t="e">
        <v>#DIV/0!</v>
      </c>
      <c r="EZ51" s="31" t="e">
        <v>#DIV/0!</v>
      </c>
      <c r="FA51" s="31" t="e">
        <v>#DIV/0!</v>
      </c>
      <c r="FB51" s="31" t="e">
        <v>#DIV/0!</v>
      </c>
      <c r="FC51" s="31" t="e">
        <v>#DIV/0!</v>
      </c>
      <c r="FD51" s="31" t="e">
        <v>#DIV/0!</v>
      </c>
      <c r="FE51" s="31" t="e">
        <v>#DIV/0!</v>
      </c>
      <c r="FF51" s="31" t="e">
        <v>#DIV/0!</v>
      </c>
      <c r="FG51" s="31" t="e">
        <v>#DIV/0!</v>
      </c>
      <c r="FH51" s="31" t="e">
        <v>#DIV/0!</v>
      </c>
      <c r="FI51" s="31" t="e">
        <v>#DIV/0!</v>
      </c>
      <c r="FJ51" s="31" t="e">
        <v>#DIV/0!</v>
      </c>
      <c r="FK51" s="31" t="e">
        <v>#DIV/0!</v>
      </c>
      <c r="FL51" s="31" t="e">
        <v>#DIV/0!</v>
      </c>
      <c r="FM51" s="31" t="e">
        <v>#DIV/0!</v>
      </c>
      <c r="FN51" s="31" t="e">
        <v>#DIV/0!</v>
      </c>
      <c r="FO51" s="31" t="e">
        <v>#DIV/0!</v>
      </c>
      <c r="FP51" s="31" t="e">
        <v>#DIV/0!</v>
      </c>
      <c r="FQ51" s="31" t="e">
        <v>#DIV/0!</v>
      </c>
      <c r="FR51" s="31" t="e">
        <v>#DIV/0!</v>
      </c>
      <c r="FS51" s="31" t="e">
        <v>#DIV/0!</v>
      </c>
      <c r="FT51" s="31" t="e">
        <v>#DIV/0!</v>
      </c>
      <c r="FU51" s="31" t="e">
        <v>#DIV/0!</v>
      </c>
      <c r="FV51" s="31" t="e">
        <v>#DIV/0!</v>
      </c>
      <c r="FW51" s="31" t="e">
        <v>#DIV/0!</v>
      </c>
      <c r="FX51" s="31" t="e">
        <v>#DIV/0!</v>
      </c>
      <c r="FY51" s="31" t="e">
        <v>#DIV/0!</v>
      </c>
      <c r="FZ51" s="31" t="e">
        <v>#DIV/0!</v>
      </c>
      <c r="GA51" s="31" t="e">
        <v>#DIV/0!</v>
      </c>
      <c r="GB51" s="31" t="e">
        <v>#DIV/0!</v>
      </c>
      <c r="GC51" s="31" t="e">
        <v>#DIV/0!</v>
      </c>
      <c r="GD51" s="31" t="e">
        <v>#DIV/0!</v>
      </c>
      <c r="GE51" s="31" t="e">
        <v>#DIV/0!</v>
      </c>
      <c r="GF51" s="31" t="e">
        <v>#DIV/0!</v>
      </c>
      <c r="GG51" s="31" t="e">
        <v>#DIV/0!</v>
      </c>
      <c r="GH51" s="31" t="e">
        <v>#DIV/0!</v>
      </c>
      <c r="GI51" s="31"/>
      <c r="GJ51" s="31"/>
      <c r="GK51" s="31">
        <v>69</v>
      </c>
      <c r="GL51" s="51" t="e">
        <v>#VALUE!</v>
      </c>
      <c r="GM51" s="31" t="e">
        <v>#DIV/0!</v>
      </c>
      <c r="GN51" s="31" t="e">
        <v>#DIV/0!</v>
      </c>
      <c r="GO51" s="31" t="e">
        <v>#DIV/0!</v>
      </c>
      <c r="GP51" s="31" t="e">
        <v>#DIV/0!</v>
      </c>
      <c r="GQ51" s="31" t="e">
        <v>#DIV/0!</v>
      </c>
      <c r="GR51" s="31" t="e">
        <v>#DIV/0!</v>
      </c>
      <c r="GS51" s="31" t="e">
        <v>#DIV/0!</v>
      </c>
      <c r="GT51" s="31" t="e">
        <v>#DIV/0!</v>
      </c>
      <c r="GU51" s="31" t="e">
        <v>#DIV/0!</v>
      </c>
      <c r="GV51" s="31" t="e">
        <v>#DIV/0!</v>
      </c>
      <c r="GW51" s="31" t="e">
        <v>#DIV/0!</v>
      </c>
      <c r="GX51" s="31" t="e">
        <v>#DIV/0!</v>
      </c>
      <c r="GY51" s="31" t="e">
        <v>#DIV/0!</v>
      </c>
      <c r="GZ51" s="31" t="e">
        <v>#DIV/0!</v>
      </c>
      <c r="HA51" s="31" t="e">
        <v>#DIV/0!</v>
      </c>
      <c r="HB51" s="31" t="e">
        <v>#DIV/0!</v>
      </c>
      <c r="HC51" s="31" t="e">
        <v>#DIV/0!</v>
      </c>
      <c r="HD51" s="31" t="e">
        <v>#DIV/0!</v>
      </c>
      <c r="HE51" s="31" t="e">
        <v>#DIV/0!</v>
      </c>
      <c r="HF51" s="31" t="e">
        <v>#DIV/0!</v>
      </c>
      <c r="HG51" s="31" t="e">
        <v>#DIV/0!</v>
      </c>
      <c r="HH51" s="31" t="e">
        <v>#DIV/0!</v>
      </c>
      <c r="HI51" s="31" t="e">
        <v>#DIV/0!</v>
      </c>
      <c r="HJ51" s="31" t="e">
        <v>#DIV/0!</v>
      </c>
      <c r="HK51" s="31" t="e">
        <v>#DIV/0!</v>
      </c>
      <c r="HL51" s="31" t="e">
        <v>#DIV/0!</v>
      </c>
      <c r="HM51" s="31" t="e">
        <v>#DIV/0!</v>
      </c>
      <c r="HN51" s="31" t="e">
        <v>#DIV/0!</v>
      </c>
      <c r="HO51" s="31" t="e">
        <v>#DIV/0!</v>
      </c>
      <c r="HP51" s="31" t="e">
        <v>#DIV/0!</v>
      </c>
      <c r="HQ51" s="31" t="e">
        <v>#DIV/0!</v>
      </c>
      <c r="HR51" s="31" t="e">
        <v>#DIV/0!</v>
      </c>
      <c r="HS51" s="31" t="e">
        <v>#DIV/0!</v>
      </c>
      <c r="HT51" s="31" t="e">
        <v>#DIV/0!</v>
      </c>
      <c r="HU51" s="31" t="e">
        <v>#DIV/0!</v>
      </c>
      <c r="HV51" s="31" t="e">
        <v>#DIV/0!</v>
      </c>
      <c r="HW51" s="31" t="e">
        <v>#DIV/0!</v>
      </c>
      <c r="HX51" s="31" t="e">
        <v>#DIV/0!</v>
      </c>
      <c r="HY51" s="31" t="e">
        <v>#DIV/0!</v>
      </c>
      <c r="HZ51" s="31" t="e">
        <v>#DIV/0!</v>
      </c>
      <c r="IA51" s="31" t="e">
        <v>#DIV/0!</v>
      </c>
      <c r="IB51" s="31" t="e">
        <v>#DIV/0!</v>
      </c>
      <c r="IC51" s="31" t="e">
        <v>#DIV/0!</v>
      </c>
      <c r="ID51" s="31" t="e">
        <v>#DIV/0!</v>
      </c>
      <c r="IE51" s="31" t="e">
        <v>#DIV/0!</v>
      </c>
      <c r="IF51" s="31" t="e">
        <v>#VALUE!</v>
      </c>
      <c r="IG51" s="31" t="e">
        <v>#DIV/0!</v>
      </c>
      <c r="IH51" s="31" t="e">
        <v>#DIV/0!</v>
      </c>
      <c r="II51" s="31" t="e">
        <v>#DIV/0!</v>
      </c>
      <c r="IJ51" s="31" t="e">
        <v>#DIV/0!</v>
      </c>
      <c r="IK51" s="31" t="e">
        <v>#DIV/0!</v>
      </c>
      <c r="IL51" s="31" t="e">
        <v>#DIV/0!</v>
      </c>
      <c r="IM51" s="31" t="e">
        <v>#DIV/0!</v>
      </c>
      <c r="IN51" s="31" t="e">
        <v>#DIV/0!</v>
      </c>
      <c r="IO51" s="31" t="e">
        <v>#DIV/0!</v>
      </c>
      <c r="IP51" s="31" t="e">
        <v>#DIV/0!</v>
      </c>
      <c r="IQ51" s="31" t="e">
        <v>#DIV/0!</v>
      </c>
      <c r="IR51" s="31" t="e">
        <v>#DIV/0!</v>
      </c>
      <c r="IS51" s="31" t="e">
        <v>#DIV/0!</v>
      </c>
      <c r="IT51" s="31" t="e">
        <v>#DIV/0!</v>
      </c>
      <c r="IU51" s="31" t="e">
        <v>#DIV/0!</v>
      </c>
      <c r="IV51" s="31" t="e">
        <v>#DIV/0!</v>
      </c>
      <c r="IW51" s="31" t="e">
        <v>#DIV/0!</v>
      </c>
      <c r="IX51" s="31" t="e">
        <v>#DIV/0!</v>
      </c>
      <c r="IY51" s="31" t="e">
        <v>#DIV/0!</v>
      </c>
      <c r="IZ51" s="31" t="e">
        <v>#DIV/0!</v>
      </c>
      <c r="JA51" s="31" t="e">
        <v>#DIV/0!</v>
      </c>
      <c r="JB51" s="31" t="e">
        <v>#DIV/0!</v>
      </c>
      <c r="JC51" s="31" t="e">
        <v>#DIV/0!</v>
      </c>
      <c r="JD51" s="31" t="e">
        <v>#DIV/0!</v>
      </c>
      <c r="JE51" s="31" t="e">
        <v>#DIV/0!</v>
      </c>
      <c r="JF51" s="31" t="e">
        <v>#DIV/0!</v>
      </c>
      <c r="JG51" s="31" t="e">
        <v>#DIV/0!</v>
      </c>
      <c r="JH51" s="31" t="e">
        <v>#DIV/0!</v>
      </c>
      <c r="JI51" s="31" t="e">
        <v>#DIV/0!</v>
      </c>
      <c r="JJ51" s="31" t="e">
        <v>#DIV/0!</v>
      </c>
      <c r="JK51" s="31" t="e">
        <v>#DIV/0!</v>
      </c>
      <c r="JL51" s="31" t="e">
        <v>#DIV/0!</v>
      </c>
      <c r="JM51" s="31" t="e">
        <v>#DIV/0!</v>
      </c>
      <c r="JN51" s="31" t="e">
        <v>#DIV/0!</v>
      </c>
      <c r="JO51" s="31" t="e">
        <v>#DIV/0!</v>
      </c>
      <c r="JP51" s="31" t="e">
        <v>#DIV/0!</v>
      </c>
      <c r="JQ51" s="31" t="e">
        <v>#DIV/0!</v>
      </c>
      <c r="JR51" s="31" t="e">
        <v>#DIV/0!</v>
      </c>
      <c r="JS51" s="31" t="e">
        <v>#DIV/0!</v>
      </c>
      <c r="JT51" s="31" t="e">
        <v>#DIV/0!</v>
      </c>
      <c r="JU51" s="31" t="e">
        <v>#DIV/0!</v>
      </c>
      <c r="JV51" s="31" t="e">
        <v>#DIV/0!</v>
      </c>
      <c r="JW51" s="31" t="e">
        <v>#DIV/0!</v>
      </c>
      <c r="JX51" s="31" t="e">
        <v>#DIV/0!</v>
      </c>
      <c r="JY51" s="31" t="e">
        <v>#DIV/0!</v>
      </c>
      <c r="JZ51" s="31"/>
      <c r="KA51" s="31"/>
    </row>
    <row r="52" spans="1:287" x14ac:dyDescent="0.25">
      <c r="A52" s="30" t="s">
        <v>633</v>
      </c>
      <c r="B52" s="30" t="s">
        <v>564</v>
      </c>
      <c r="C52" s="31"/>
      <c r="D52" s="51" t="e">
        <v>#VALUE!</v>
      </c>
      <c r="E52" s="31" t="e">
        <v>#DIV/0!</v>
      </c>
      <c r="F52" s="31" t="e">
        <v>#DIV/0!</v>
      </c>
      <c r="G52" s="31" t="e">
        <v>#DIV/0!</v>
      </c>
      <c r="H52" s="31" t="e">
        <v>#DIV/0!</v>
      </c>
      <c r="I52" s="31" t="e">
        <v>#DIV/0!</v>
      </c>
      <c r="J52" s="31" t="e">
        <v>#DIV/0!</v>
      </c>
      <c r="K52" s="31" t="e">
        <v>#DIV/0!</v>
      </c>
      <c r="L52" s="31" t="e">
        <v>#DIV/0!</v>
      </c>
      <c r="M52" s="31" t="e">
        <v>#DIV/0!</v>
      </c>
      <c r="N52" s="31" t="e">
        <v>#DIV/0!</v>
      </c>
      <c r="O52" s="31" t="e">
        <v>#DIV/0!</v>
      </c>
      <c r="P52" s="31" t="e">
        <v>#DIV/0!</v>
      </c>
      <c r="Q52" s="31" t="e">
        <v>#DIV/0!</v>
      </c>
      <c r="R52" s="31" t="e">
        <v>#DIV/0!</v>
      </c>
      <c r="S52" s="31" t="e">
        <v>#DIV/0!</v>
      </c>
      <c r="T52" s="31" t="e">
        <v>#DIV/0!</v>
      </c>
      <c r="U52" s="31" t="e">
        <v>#DIV/0!</v>
      </c>
      <c r="V52" s="31" t="e">
        <v>#DIV/0!</v>
      </c>
      <c r="W52" s="31" t="e">
        <v>#DIV/0!</v>
      </c>
      <c r="X52" s="31" t="e">
        <v>#DIV/0!</v>
      </c>
      <c r="Y52" s="31" t="e">
        <v>#DIV/0!</v>
      </c>
      <c r="Z52" s="31" t="e">
        <v>#DIV/0!</v>
      </c>
      <c r="AA52" s="31" t="e">
        <v>#DIV/0!</v>
      </c>
      <c r="AB52" s="31" t="e">
        <v>#DIV/0!</v>
      </c>
      <c r="AC52" s="31" t="e">
        <v>#DIV/0!</v>
      </c>
      <c r="AD52" s="31" t="e">
        <v>#DIV/0!</v>
      </c>
      <c r="AE52" s="31" t="e">
        <v>#DIV/0!</v>
      </c>
      <c r="AF52" s="31" t="e">
        <v>#DIV/0!</v>
      </c>
      <c r="AG52" s="31" t="e">
        <v>#DIV/0!</v>
      </c>
      <c r="AH52" s="31" t="e">
        <v>#DIV/0!</v>
      </c>
      <c r="AI52" s="31" t="e">
        <v>#DIV/0!</v>
      </c>
      <c r="AJ52" s="31" t="e">
        <v>#DIV/0!</v>
      </c>
      <c r="AK52" s="31" t="e">
        <v>#DIV/0!</v>
      </c>
      <c r="AL52" s="31" t="e">
        <v>#DIV/0!</v>
      </c>
      <c r="AM52" s="31" t="e">
        <v>#DIV/0!</v>
      </c>
      <c r="AN52" s="31" t="e">
        <v>#DIV/0!</v>
      </c>
      <c r="AO52" s="31" t="e">
        <v>#DIV/0!</v>
      </c>
      <c r="AP52" s="31" t="e">
        <v>#DIV/0!</v>
      </c>
      <c r="AQ52" s="31" t="e">
        <v>#DIV/0!</v>
      </c>
      <c r="AR52" s="31" t="e">
        <v>#DIV/0!</v>
      </c>
      <c r="AS52" s="31" t="e">
        <v>#DIV/0!</v>
      </c>
      <c r="AT52" s="31" t="e">
        <v>#DIV/0!</v>
      </c>
      <c r="AU52" s="31" t="e">
        <v>#DIV/0!</v>
      </c>
      <c r="AV52" s="31" t="e">
        <v>#DIV/0!</v>
      </c>
      <c r="AW52" s="31" t="e">
        <v>#DIV/0!</v>
      </c>
      <c r="AX52" s="31" t="e">
        <v>#VALUE!</v>
      </c>
      <c r="AY52" s="31" t="e">
        <v>#DIV/0!</v>
      </c>
      <c r="AZ52" s="31" t="e">
        <v>#DIV/0!</v>
      </c>
      <c r="BA52" s="31" t="e">
        <v>#DIV/0!</v>
      </c>
      <c r="BB52" s="31" t="e">
        <v>#DIV/0!</v>
      </c>
      <c r="BC52" s="31" t="e">
        <v>#DIV/0!</v>
      </c>
      <c r="BD52" s="31" t="e">
        <v>#DIV/0!</v>
      </c>
      <c r="BE52" s="31" t="e">
        <v>#DIV/0!</v>
      </c>
      <c r="BF52" s="31" t="e">
        <v>#DIV/0!</v>
      </c>
      <c r="BG52" s="31" t="e">
        <v>#DIV/0!</v>
      </c>
      <c r="BH52" s="31" t="e">
        <v>#DIV/0!</v>
      </c>
      <c r="BI52" s="31" t="e">
        <v>#DIV/0!</v>
      </c>
      <c r="BJ52" s="31" t="e">
        <v>#DIV/0!</v>
      </c>
      <c r="BK52" s="31" t="e">
        <v>#DIV/0!</v>
      </c>
      <c r="BL52" s="31" t="e">
        <v>#DIV/0!</v>
      </c>
      <c r="BM52" s="31" t="e">
        <v>#DIV/0!</v>
      </c>
      <c r="BN52" s="31" t="e">
        <v>#DIV/0!</v>
      </c>
      <c r="BO52" s="31" t="e">
        <v>#DIV/0!</v>
      </c>
      <c r="BP52" s="31" t="e">
        <v>#DIV/0!</v>
      </c>
      <c r="BQ52" s="31" t="e">
        <v>#DIV/0!</v>
      </c>
      <c r="BR52" s="31" t="e">
        <v>#DIV/0!</v>
      </c>
      <c r="BS52" s="31" t="e">
        <v>#DIV/0!</v>
      </c>
      <c r="BT52" s="31" t="e">
        <v>#DIV/0!</v>
      </c>
      <c r="BU52" s="31" t="e">
        <v>#DIV/0!</v>
      </c>
      <c r="BV52" s="31" t="e">
        <v>#DIV/0!</v>
      </c>
      <c r="BW52" s="31" t="e">
        <v>#DIV/0!</v>
      </c>
      <c r="BX52" s="31" t="e">
        <v>#DIV/0!</v>
      </c>
      <c r="BY52" s="31" t="e">
        <v>#DIV/0!</v>
      </c>
      <c r="BZ52" s="31" t="e">
        <v>#DIV/0!</v>
      </c>
      <c r="CA52" s="31" t="e">
        <v>#DIV/0!</v>
      </c>
      <c r="CB52" s="31" t="e">
        <v>#DIV/0!</v>
      </c>
      <c r="CC52" s="31" t="e">
        <v>#DIV/0!</v>
      </c>
      <c r="CD52" s="31" t="e">
        <v>#DIV/0!</v>
      </c>
      <c r="CE52" s="31" t="e">
        <v>#DIV/0!</v>
      </c>
      <c r="CF52" s="31" t="e">
        <v>#DIV/0!</v>
      </c>
      <c r="CG52" s="31" t="e">
        <v>#DIV/0!</v>
      </c>
      <c r="CH52" s="31" t="e">
        <v>#DIV/0!</v>
      </c>
      <c r="CI52" s="31" t="e">
        <v>#DIV/0!</v>
      </c>
      <c r="CJ52" s="31" t="e">
        <v>#DIV/0!</v>
      </c>
      <c r="CK52" s="31" t="e">
        <v>#DIV/0!</v>
      </c>
      <c r="CL52" s="31" t="e">
        <v>#DIV/0!</v>
      </c>
      <c r="CM52" s="31" t="e">
        <v>#DIV/0!</v>
      </c>
      <c r="CN52" s="31" t="e">
        <v>#DIV/0!</v>
      </c>
      <c r="CO52" s="31" t="e">
        <v>#DIV/0!</v>
      </c>
      <c r="CP52" s="31" t="e">
        <v>#DIV/0!</v>
      </c>
      <c r="CQ52" s="31" t="e">
        <v>#DIV/0!</v>
      </c>
      <c r="CR52" s="31"/>
      <c r="CS52" s="31"/>
      <c r="CT52" s="31"/>
      <c r="CU52" s="51" t="e">
        <v>#VALUE!</v>
      </c>
      <c r="CV52" s="31" t="e">
        <v>#DIV/0!</v>
      </c>
      <c r="CW52" s="31" t="e">
        <v>#DIV/0!</v>
      </c>
      <c r="CX52" s="31" t="e">
        <v>#DIV/0!</v>
      </c>
      <c r="CY52" s="31" t="e">
        <v>#DIV/0!</v>
      </c>
      <c r="CZ52" s="31" t="e">
        <v>#DIV/0!</v>
      </c>
      <c r="DA52" s="31" t="e">
        <v>#DIV/0!</v>
      </c>
      <c r="DB52" s="31" t="e">
        <v>#DIV/0!</v>
      </c>
      <c r="DC52" s="31" t="e">
        <v>#DIV/0!</v>
      </c>
      <c r="DD52" s="31" t="e">
        <v>#DIV/0!</v>
      </c>
      <c r="DE52" s="31" t="e">
        <v>#DIV/0!</v>
      </c>
      <c r="DF52" s="31" t="e">
        <v>#DIV/0!</v>
      </c>
      <c r="DG52" s="31" t="e">
        <v>#DIV/0!</v>
      </c>
      <c r="DH52" s="31" t="e">
        <v>#DIV/0!</v>
      </c>
      <c r="DI52" s="31" t="e">
        <v>#DIV/0!</v>
      </c>
      <c r="DJ52" s="31" t="e">
        <v>#DIV/0!</v>
      </c>
      <c r="DK52" s="31" t="e">
        <v>#DIV/0!</v>
      </c>
      <c r="DL52" s="31" t="e">
        <v>#DIV/0!</v>
      </c>
      <c r="DM52" s="31" t="e">
        <v>#DIV/0!</v>
      </c>
      <c r="DN52" s="31" t="e">
        <v>#DIV/0!</v>
      </c>
      <c r="DO52" s="31" t="e">
        <v>#DIV/0!</v>
      </c>
      <c r="DP52" s="31" t="e">
        <v>#DIV/0!</v>
      </c>
      <c r="DQ52" s="31" t="e">
        <v>#DIV/0!</v>
      </c>
      <c r="DR52" s="31" t="e">
        <v>#DIV/0!</v>
      </c>
      <c r="DS52" s="31" t="e">
        <v>#DIV/0!</v>
      </c>
      <c r="DT52" s="31" t="e">
        <v>#DIV/0!</v>
      </c>
      <c r="DU52" s="31" t="e">
        <v>#DIV/0!</v>
      </c>
      <c r="DV52" s="31" t="e">
        <v>#DIV/0!</v>
      </c>
      <c r="DW52" s="31" t="e">
        <v>#DIV/0!</v>
      </c>
      <c r="DX52" s="31" t="e">
        <v>#DIV/0!</v>
      </c>
      <c r="DY52" s="31" t="e">
        <v>#DIV/0!</v>
      </c>
      <c r="DZ52" s="31" t="e">
        <v>#DIV/0!</v>
      </c>
      <c r="EA52" s="31" t="e">
        <v>#DIV/0!</v>
      </c>
      <c r="EB52" s="31" t="e">
        <v>#DIV/0!</v>
      </c>
      <c r="EC52" s="31" t="e">
        <v>#DIV/0!</v>
      </c>
      <c r="ED52" s="31" t="e">
        <v>#DIV/0!</v>
      </c>
      <c r="EE52" s="31" t="e">
        <v>#DIV/0!</v>
      </c>
      <c r="EF52" s="31" t="e">
        <v>#DIV/0!</v>
      </c>
      <c r="EG52" s="31" t="e">
        <v>#DIV/0!</v>
      </c>
      <c r="EH52" s="31" t="e">
        <v>#DIV/0!</v>
      </c>
      <c r="EI52" s="31" t="e">
        <v>#DIV/0!</v>
      </c>
      <c r="EJ52" s="31" t="e">
        <v>#DIV/0!</v>
      </c>
      <c r="EK52" s="31" t="e">
        <v>#DIV/0!</v>
      </c>
      <c r="EL52" s="31" t="e">
        <v>#DIV/0!</v>
      </c>
      <c r="EM52" s="31" t="e">
        <v>#DIV/0!</v>
      </c>
      <c r="EN52" s="31" t="e">
        <v>#DIV/0!</v>
      </c>
      <c r="EO52" s="31" t="e">
        <v>#VALUE!</v>
      </c>
      <c r="EP52" s="31" t="e">
        <v>#DIV/0!</v>
      </c>
      <c r="EQ52" s="31" t="e">
        <v>#DIV/0!</v>
      </c>
      <c r="ER52" s="31" t="e">
        <v>#DIV/0!</v>
      </c>
      <c r="ES52" s="31" t="e">
        <v>#DIV/0!</v>
      </c>
      <c r="ET52" s="31" t="e">
        <v>#DIV/0!</v>
      </c>
      <c r="EU52" s="31" t="e">
        <v>#DIV/0!</v>
      </c>
      <c r="EV52" s="31" t="e">
        <v>#DIV/0!</v>
      </c>
      <c r="EW52" s="31" t="e">
        <v>#DIV/0!</v>
      </c>
      <c r="EX52" s="31" t="e">
        <v>#DIV/0!</v>
      </c>
      <c r="EY52" s="31" t="e">
        <v>#DIV/0!</v>
      </c>
      <c r="EZ52" s="31" t="e">
        <v>#DIV/0!</v>
      </c>
      <c r="FA52" s="31" t="e">
        <v>#DIV/0!</v>
      </c>
      <c r="FB52" s="31" t="e">
        <v>#DIV/0!</v>
      </c>
      <c r="FC52" s="31" t="e">
        <v>#DIV/0!</v>
      </c>
      <c r="FD52" s="31" t="e">
        <v>#DIV/0!</v>
      </c>
      <c r="FE52" s="31" t="e">
        <v>#DIV/0!</v>
      </c>
      <c r="FF52" s="31" t="e">
        <v>#DIV/0!</v>
      </c>
      <c r="FG52" s="31" t="e">
        <v>#DIV/0!</v>
      </c>
      <c r="FH52" s="31" t="e">
        <v>#DIV/0!</v>
      </c>
      <c r="FI52" s="31" t="e">
        <v>#DIV/0!</v>
      </c>
      <c r="FJ52" s="31" t="e">
        <v>#DIV/0!</v>
      </c>
      <c r="FK52" s="31" t="e">
        <v>#DIV/0!</v>
      </c>
      <c r="FL52" s="31" t="e">
        <v>#DIV/0!</v>
      </c>
      <c r="FM52" s="31" t="e">
        <v>#DIV/0!</v>
      </c>
      <c r="FN52" s="31" t="e">
        <v>#DIV/0!</v>
      </c>
      <c r="FO52" s="31" t="e">
        <v>#DIV/0!</v>
      </c>
      <c r="FP52" s="31" t="e">
        <v>#DIV/0!</v>
      </c>
      <c r="FQ52" s="31" t="e">
        <v>#DIV/0!</v>
      </c>
      <c r="FR52" s="31" t="e">
        <v>#DIV/0!</v>
      </c>
      <c r="FS52" s="31" t="e">
        <v>#DIV/0!</v>
      </c>
      <c r="FT52" s="31" t="e">
        <v>#DIV/0!</v>
      </c>
      <c r="FU52" s="31" t="e">
        <v>#DIV/0!</v>
      </c>
      <c r="FV52" s="31" t="e">
        <v>#DIV/0!</v>
      </c>
      <c r="FW52" s="31" t="e">
        <v>#DIV/0!</v>
      </c>
      <c r="FX52" s="31" t="e">
        <v>#DIV/0!</v>
      </c>
      <c r="FY52" s="31" t="e">
        <v>#DIV/0!</v>
      </c>
      <c r="FZ52" s="31" t="e">
        <v>#DIV/0!</v>
      </c>
      <c r="GA52" s="31" t="e">
        <v>#DIV/0!</v>
      </c>
      <c r="GB52" s="31" t="e">
        <v>#DIV/0!</v>
      </c>
      <c r="GC52" s="31" t="e">
        <v>#DIV/0!</v>
      </c>
      <c r="GD52" s="31" t="e">
        <v>#DIV/0!</v>
      </c>
      <c r="GE52" s="31" t="e">
        <v>#DIV/0!</v>
      </c>
      <c r="GF52" s="31" t="e">
        <v>#DIV/0!</v>
      </c>
      <c r="GG52" s="31" t="e">
        <v>#DIV/0!</v>
      </c>
      <c r="GH52" s="31" t="e">
        <v>#DIV/0!</v>
      </c>
      <c r="GI52" s="31"/>
      <c r="GJ52" s="31"/>
      <c r="GK52" s="31">
        <v>38</v>
      </c>
      <c r="GL52" s="51" t="e">
        <v>#VALUE!</v>
      </c>
      <c r="GM52" s="31" t="e">
        <v>#DIV/0!</v>
      </c>
      <c r="GN52" s="31" t="e">
        <v>#DIV/0!</v>
      </c>
      <c r="GO52" s="31" t="e">
        <v>#DIV/0!</v>
      </c>
      <c r="GP52" s="31" t="e">
        <v>#DIV/0!</v>
      </c>
      <c r="GQ52" s="31" t="e">
        <v>#DIV/0!</v>
      </c>
      <c r="GR52" s="31" t="e">
        <v>#DIV/0!</v>
      </c>
      <c r="GS52" s="31" t="e">
        <v>#DIV/0!</v>
      </c>
      <c r="GT52" s="31" t="e">
        <v>#DIV/0!</v>
      </c>
      <c r="GU52" s="31" t="e">
        <v>#DIV/0!</v>
      </c>
      <c r="GV52" s="31" t="e">
        <v>#DIV/0!</v>
      </c>
      <c r="GW52" s="31" t="e">
        <v>#DIV/0!</v>
      </c>
      <c r="GX52" s="31" t="e">
        <v>#DIV/0!</v>
      </c>
      <c r="GY52" s="31" t="e">
        <v>#DIV/0!</v>
      </c>
      <c r="GZ52" s="31" t="e">
        <v>#DIV/0!</v>
      </c>
      <c r="HA52" s="31" t="e">
        <v>#DIV/0!</v>
      </c>
      <c r="HB52" s="31" t="e">
        <v>#DIV/0!</v>
      </c>
      <c r="HC52" s="31" t="e">
        <v>#DIV/0!</v>
      </c>
      <c r="HD52" s="31" t="e">
        <v>#DIV/0!</v>
      </c>
      <c r="HE52" s="31" t="e">
        <v>#DIV/0!</v>
      </c>
      <c r="HF52" s="31" t="e">
        <v>#DIV/0!</v>
      </c>
      <c r="HG52" s="31" t="e">
        <v>#DIV/0!</v>
      </c>
      <c r="HH52" s="31" t="e">
        <v>#DIV/0!</v>
      </c>
      <c r="HI52" s="31" t="e">
        <v>#DIV/0!</v>
      </c>
      <c r="HJ52" s="31" t="e">
        <v>#DIV/0!</v>
      </c>
      <c r="HK52" s="31" t="e">
        <v>#DIV/0!</v>
      </c>
      <c r="HL52" s="31" t="e">
        <v>#DIV/0!</v>
      </c>
      <c r="HM52" s="31" t="e">
        <v>#DIV/0!</v>
      </c>
      <c r="HN52" s="31" t="e">
        <v>#DIV/0!</v>
      </c>
      <c r="HO52" s="31" t="e">
        <v>#DIV/0!</v>
      </c>
      <c r="HP52" s="31" t="e">
        <v>#DIV/0!</v>
      </c>
      <c r="HQ52" s="31" t="e">
        <v>#DIV/0!</v>
      </c>
      <c r="HR52" s="31" t="e">
        <v>#DIV/0!</v>
      </c>
      <c r="HS52" s="31" t="e">
        <v>#DIV/0!</v>
      </c>
      <c r="HT52" s="31" t="e">
        <v>#DIV/0!</v>
      </c>
      <c r="HU52" s="31" t="e">
        <v>#DIV/0!</v>
      </c>
      <c r="HV52" s="31" t="e">
        <v>#DIV/0!</v>
      </c>
      <c r="HW52" s="31" t="e">
        <v>#DIV/0!</v>
      </c>
      <c r="HX52" s="31" t="e">
        <v>#DIV/0!</v>
      </c>
      <c r="HY52" s="31" t="e">
        <v>#DIV/0!</v>
      </c>
      <c r="HZ52" s="31" t="e">
        <v>#DIV/0!</v>
      </c>
      <c r="IA52" s="31" t="e">
        <v>#DIV/0!</v>
      </c>
      <c r="IB52" s="31" t="e">
        <v>#DIV/0!</v>
      </c>
      <c r="IC52" s="31" t="e">
        <v>#DIV/0!</v>
      </c>
      <c r="ID52" s="31" t="e">
        <v>#DIV/0!</v>
      </c>
      <c r="IE52" s="31" t="e">
        <v>#DIV/0!</v>
      </c>
      <c r="IF52" s="31" t="e">
        <v>#VALUE!</v>
      </c>
      <c r="IG52" s="31" t="e">
        <v>#DIV/0!</v>
      </c>
      <c r="IH52" s="31" t="e">
        <v>#DIV/0!</v>
      </c>
      <c r="II52" s="31" t="e">
        <v>#DIV/0!</v>
      </c>
      <c r="IJ52" s="31" t="e">
        <v>#DIV/0!</v>
      </c>
      <c r="IK52" s="31" t="e">
        <v>#DIV/0!</v>
      </c>
      <c r="IL52" s="31" t="e">
        <v>#DIV/0!</v>
      </c>
      <c r="IM52" s="31" t="e">
        <v>#DIV/0!</v>
      </c>
      <c r="IN52" s="31" t="e">
        <v>#DIV/0!</v>
      </c>
      <c r="IO52" s="31" t="e">
        <v>#DIV/0!</v>
      </c>
      <c r="IP52" s="31" t="e">
        <v>#DIV/0!</v>
      </c>
      <c r="IQ52" s="31" t="e">
        <v>#DIV/0!</v>
      </c>
      <c r="IR52" s="31" t="e">
        <v>#DIV/0!</v>
      </c>
      <c r="IS52" s="31" t="e">
        <v>#DIV/0!</v>
      </c>
      <c r="IT52" s="31" t="e">
        <v>#DIV/0!</v>
      </c>
      <c r="IU52" s="31" t="e">
        <v>#DIV/0!</v>
      </c>
      <c r="IV52" s="31" t="e">
        <v>#DIV/0!</v>
      </c>
      <c r="IW52" s="31" t="e">
        <v>#DIV/0!</v>
      </c>
      <c r="IX52" s="31" t="e">
        <v>#DIV/0!</v>
      </c>
      <c r="IY52" s="31" t="e">
        <v>#DIV/0!</v>
      </c>
      <c r="IZ52" s="31" t="e">
        <v>#DIV/0!</v>
      </c>
      <c r="JA52" s="31" t="e">
        <v>#DIV/0!</v>
      </c>
      <c r="JB52" s="31" t="e">
        <v>#DIV/0!</v>
      </c>
      <c r="JC52" s="31" t="e">
        <v>#DIV/0!</v>
      </c>
      <c r="JD52" s="31" t="e">
        <v>#DIV/0!</v>
      </c>
      <c r="JE52" s="31" t="e">
        <v>#DIV/0!</v>
      </c>
      <c r="JF52" s="31" t="e">
        <v>#DIV/0!</v>
      </c>
      <c r="JG52" s="31" t="e">
        <v>#DIV/0!</v>
      </c>
      <c r="JH52" s="31" t="e">
        <v>#DIV/0!</v>
      </c>
      <c r="JI52" s="31" t="e">
        <v>#DIV/0!</v>
      </c>
      <c r="JJ52" s="31" t="e">
        <v>#DIV/0!</v>
      </c>
      <c r="JK52" s="31" t="e">
        <v>#DIV/0!</v>
      </c>
      <c r="JL52" s="31" t="e">
        <v>#DIV/0!</v>
      </c>
      <c r="JM52" s="31" t="e">
        <v>#DIV/0!</v>
      </c>
      <c r="JN52" s="31" t="e">
        <v>#DIV/0!</v>
      </c>
      <c r="JO52" s="31" t="e">
        <v>#DIV/0!</v>
      </c>
      <c r="JP52" s="31" t="e">
        <v>#DIV/0!</v>
      </c>
      <c r="JQ52" s="31" t="e">
        <v>#DIV/0!</v>
      </c>
      <c r="JR52" s="31" t="e">
        <v>#DIV/0!</v>
      </c>
      <c r="JS52" s="31" t="e">
        <v>#DIV/0!</v>
      </c>
      <c r="JT52" s="31" t="e">
        <v>#DIV/0!</v>
      </c>
      <c r="JU52" s="31" t="e">
        <v>#DIV/0!</v>
      </c>
      <c r="JV52" s="31" t="e">
        <v>#DIV/0!</v>
      </c>
      <c r="JW52" s="31" t="e">
        <v>#DIV/0!</v>
      </c>
      <c r="JX52" s="31" t="e">
        <v>#DIV/0!</v>
      </c>
      <c r="JY52" s="31" t="e">
        <v>#DIV/0!</v>
      </c>
      <c r="JZ52" s="31"/>
      <c r="KA52" s="31"/>
    </row>
    <row r="53" spans="1:287" x14ac:dyDescent="0.25">
      <c r="A53" s="30" t="s">
        <v>634</v>
      </c>
      <c r="B53" s="30" t="s">
        <v>222</v>
      </c>
      <c r="C53" s="31">
        <v>190</v>
      </c>
      <c r="D53" s="51" t="e">
        <v>#VALUE!</v>
      </c>
      <c r="E53" s="31" t="e">
        <v>#DIV/0!</v>
      </c>
      <c r="F53" s="31" t="e">
        <v>#DIV/0!</v>
      </c>
      <c r="G53" s="31" t="e">
        <v>#DIV/0!</v>
      </c>
      <c r="H53" s="31" t="e">
        <v>#DIV/0!</v>
      </c>
      <c r="I53" s="31" t="e">
        <v>#DIV/0!</v>
      </c>
      <c r="J53" s="31" t="e">
        <v>#DIV/0!</v>
      </c>
      <c r="K53" s="31" t="e">
        <v>#DIV/0!</v>
      </c>
      <c r="L53" s="31" t="e">
        <v>#DIV/0!</v>
      </c>
      <c r="M53" s="31" t="e">
        <v>#DIV/0!</v>
      </c>
      <c r="N53" s="31" t="e">
        <v>#DIV/0!</v>
      </c>
      <c r="O53" s="31" t="e">
        <v>#DIV/0!</v>
      </c>
      <c r="P53" s="31" t="e">
        <v>#DIV/0!</v>
      </c>
      <c r="Q53" s="31" t="e">
        <v>#DIV/0!</v>
      </c>
      <c r="R53" s="31" t="e">
        <v>#DIV/0!</v>
      </c>
      <c r="S53" s="31" t="e">
        <v>#DIV/0!</v>
      </c>
      <c r="T53" s="31" t="e">
        <v>#DIV/0!</v>
      </c>
      <c r="U53" s="31" t="e">
        <v>#DIV/0!</v>
      </c>
      <c r="V53" s="31" t="e">
        <v>#DIV/0!</v>
      </c>
      <c r="W53" s="31" t="e">
        <v>#DIV/0!</v>
      </c>
      <c r="X53" s="31" t="e">
        <v>#DIV/0!</v>
      </c>
      <c r="Y53" s="31" t="e">
        <v>#DIV/0!</v>
      </c>
      <c r="Z53" s="31" t="e">
        <v>#DIV/0!</v>
      </c>
      <c r="AA53" s="31" t="e">
        <v>#DIV/0!</v>
      </c>
      <c r="AB53" s="31" t="e">
        <v>#DIV/0!</v>
      </c>
      <c r="AC53" s="31" t="e">
        <v>#DIV/0!</v>
      </c>
      <c r="AD53" s="31" t="e">
        <v>#DIV/0!</v>
      </c>
      <c r="AE53" s="31" t="e">
        <v>#DIV/0!</v>
      </c>
      <c r="AF53" s="31" t="e">
        <v>#DIV/0!</v>
      </c>
      <c r="AG53" s="31" t="e">
        <v>#DIV/0!</v>
      </c>
      <c r="AH53" s="31" t="e">
        <v>#DIV/0!</v>
      </c>
      <c r="AI53" s="31" t="e">
        <v>#DIV/0!</v>
      </c>
      <c r="AJ53" s="31" t="e">
        <v>#DIV/0!</v>
      </c>
      <c r="AK53" s="31" t="e">
        <v>#DIV/0!</v>
      </c>
      <c r="AL53" s="31" t="e">
        <v>#DIV/0!</v>
      </c>
      <c r="AM53" s="31" t="e">
        <v>#DIV/0!</v>
      </c>
      <c r="AN53" s="31" t="e">
        <v>#DIV/0!</v>
      </c>
      <c r="AO53" s="31" t="e">
        <v>#DIV/0!</v>
      </c>
      <c r="AP53" s="31" t="e">
        <v>#DIV/0!</v>
      </c>
      <c r="AQ53" s="31" t="e">
        <v>#DIV/0!</v>
      </c>
      <c r="AR53" s="31" t="e">
        <v>#DIV/0!</v>
      </c>
      <c r="AS53" s="31" t="e">
        <v>#DIV/0!</v>
      </c>
      <c r="AT53" s="31" t="e">
        <v>#DIV/0!</v>
      </c>
      <c r="AU53" s="31" t="e">
        <v>#DIV/0!</v>
      </c>
      <c r="AV53" s="31" t="e">
        <v>#DIV/0!</v>
      </c>
      <c r="AW53" s="31" t="e">
        <v>#DIV/0!</v>
      </c>
      <c r="AX53" s="31" t="e">
        <v>#VALUE!</v>
      </c>
      <c r="AY53" s="31" t="e">
        <v>#DIV/0!</v>
      </c>
      <c r="AZ53" s="31" t="e">
        <v>#DIV/0!</v>
      </c>
      <c r="BA53" s="31" t="e">
        <v>#DIV/0!</v>
      </c>
      <c r="BB53" s="31" t="e">
        <v>#DIV/0!</v>
      </c>
      <c r="BC53" s="31" t="e">
        <v>#DIV/0!</v>
      </c>
      <c r="BD53" s="31" t="e">
        <v>#DIV/0!</v>
      </c>
      <c r="BE53" s="31" t="e">
        <v>#DIV/0!</v>
      </c>
      <c r="BF53" s="31" t="e">
        <v>#DIV/0!</v>
      </c>
      <c r="BG53" s="31" t="e">
        <v>#DIV/0!</v>
      </c>
      <c r="BH53" s="31" t="e">
        <v>#DIV/0!</v>
      </c>
      <c r="BI53" s="31" t="e">
        <v>#DIV/0!</v>
      </c>
      <c r="BJ53" s="31" t="e">
        <v>#DIV/0!</v>
      </c>
      <c r="BK53" s="31" t="e">
        <v>#DIV/0!</v>
      </c>
      <c r="BL53" s="31" t="e">
        <v>#DIV/0!</v>
      </c>
      <c r="BM53" s="31" t="e">
        <v>#DIV/0!</v>
      </c>
      <c r="BN53" s="31" t="e">
        <v>#DIV/0!</v>
      </c>
      <c r="BO53" s="31" t="e">
        <v>#DIV/0!</v>
      </c>
      <c r="BP53" s="31" t="e">
        <v>#DIV/0!</v>
      </c>
      <c r="BQ53" s="31" t="e">
        <v>#DIV/0!</v>
      </c>
      <c r="BR53" s="31" t="e">
        <v>#DIV/0!</v>
      </c>
      <c r="BS53" s="31" t="e">
        <v>#DIV/0!</v>
      </c>
      <c r="BT53" s="31" t="e">
        <v>#DIV/0!</v>
      </c>
      <c r="BU53" s="31" t="e">
        <v>#DIV/0!</v>
      </c>
      <c r="BV53" s="31" t="e">
        <v>#DIV/0!</v>
      </c>
      <c r="BW53" s="31" t="e">
        <v>#DIV/0!</v>
      </c>
      <c r="BX53" s="31" t="e">
        <v>#DIV/0!</v>
      </c>
      <c r="BY53" s="31" t="e">
        <v>#DIV/0!</v>
      </c>
      <c r="BZ53" s="31" t="e">
        <v>#DIV/0!</v>
      </c>
      <c r="CA53" s="31" t="e">
        <v>#DIV/0!</v>
      </c>
      <c r="CB53" s="31" t="e">
        <v>#DIV/0!</v>
      </c>
      <c r="CC53" s="31" t="e">
        <v>#DIV/0!</v>
      </c>
      <c r="CD53" s="31" t="e">
        <v>#DIV/0!</v>
      </c>
      <c r="CE53" s="31" t="e">
        <v>#DIV/0!</v>
      </c>
      <c r="CF53" s="31" t="e">
        <v>#DIV/0!</v>
      </c>
      <c r="CG53" s="31" t="e">
        <v>#DIV/0!</v>
      </c>
      <c r="CH53" s="31" t="e">
        <v>#DIV/0!</v>
      </c>
      <c r="CI53" s="31" t="e">
        <v>#DIV/0!</v>
      </c>
      <c r="CJ53" s="31" t="e">
        <v>#DIV/0!</v>
      </c>
      <c r="CK53" s="31" t="e">
        <v>#DIV/0!</v>
      </c>
      <c r="CL53" s="31" t="e">
        <v>#DIV/0!</v>
      </c>
      <c r="CM53" s="31" t="e">
        <v>#DIV/0!</v>
      </c>
      <c r="CN53" s="31" t="e">
        <v>#DIV/0!</v>
      </c>
      <c r="CO53" s="31" t="e">
        <v>#DIV/0!</v>
      </c>
      <c r="CP53" s="31" t="e">
        <v>#DIV/0!</v>
      </c>
      <c r="CQ53" s="31" t="e">
        <v>#DIV/0!</v>
      </c>
      <c r="CR53" s="31"/>
      <c r="CS53" s="31"/>
      <c r="CT53" s="31">
        <v>190</v>
      </c>
      <c r="CU53" s="51">
        <v>7.1428571428571425E-2</v>
      </c>
      <c r="CV53" s="31">
        <v>7.1428571428571425E-2</v>
      </c>
      <c r="CW53" s="31">
        <v>0</v>
      </c>
      <c r="CX53" s="31">
        <v>0.21428571428571427</v>
      </c>
      <c r="CY53" s="31">
        <v>0.2857142857142857</v>
      </c>
      <c r="CZ53" s="31">
        <v>7.1428571428571425E-2</v>
      </c>
      <c r="DA53" s="31">
        <v>0.7142857142857143</v>
      </c>
      <c r="DB53" s="31">
        <v>0.7142857142857143</v>
      </c>
      <c r="DC53" s="31">
        <v>7.1428571428571425E-2</v>
      </c>
      <c r="DD53" s="31">
        <v>0.21428571428571427</v>
      </c>
      <c r="DE53" s="31">
        <v>0.2857142857142857</v>
      </c>
      <c r="DF53" s="31">
        <v>0.2857142857142857</v>
      </c>
      <c r="DG53" s="31">
        <v>7.1428571428571425E-2</v>
      </c>
      <c r="DH53" s="31">
        <v>0</v>
      </c>
      <c r="DI53" s="31">
        <v>0</v>
      </c>
      <c r="DJ53" s="31">
        <v>0</v>
      </c>
      <c r="DK53" s="31">
        <v>0</v>
      </c>
      <c r="DL53" s="31">
        <v>0</v>
      </c>
      <c r="DM53" s="31">
        <v>0.21428571428571427</v>
      </c>
      <c r="DN53" s="31">
        <v>0.21428571428571427</v>
      </c>
      <c r="DO53" s="31">
        <v>0</v>
      </c>
      <c r="DP53" s="31">
        <v>1</v>
      </c>
      <c r="DQ53" s="31">
        <v>0</v>
      </c>
      <c r="DR53" s="31">
        <v>0</v>
      </c>
      <c r="DS53" s="31">
        <v>0</v>
      </c>
      <c r="DT53" s="31">
        <v>1</v>
      </c>
      <c r="DU53" s="31">
        <v>0.7857142857142857</v>
      </c>
      <c r="DV53" s="31">
        <v>7.1428571428571425E-2</v>
      </c>
      <c r="DW53" s="31">
        <v>7.1428571428571425E-2</v>
      </c>
      <c r="DX53" s="31">
        <v>7.1428571428571425E-2</v>
      </c>
      <c r="DY53" s="31">
        <v>0</v>
      </c>
      <c r="DZ53" s="31">
        <v>0</v>
      </c>
      <c r="EA53" s="31">
        <v>0</v>
      </c>
      <c r="EB53" s="31">
        <v>0</v>
      </c>
      <c r="EC53" s="31">
        <v>7.1428571428571425E-2</v>
      </c>
      <c r="ED53" s="31">
        <v>0</v>
      </c>
      <c r="EE53" s="31">
        <v>0</v>
      </c>
      <c r="EF53" s="31">
        <v>0.5714285714285714</v>
      </c>
      <c r="EG53" s="31">
        <v>0.42857142857142855</v>
      </c>
      <c r="EH53" s="31">
        <v>0</v>
      </c>
      <c r="EI53" s="31">
        <v>0.14285714285714285</v>
      </c>
      <c r="EJ53" s="31">
        <v>0.7857142857142857</v>
      </c>
      <c r="EK53" s="31">
        <v>0</v>
      </c>
      <c r="EL53" s="31">
        <v>7.1428571428571425E-2</v>
      </c>
      <c r="EM53" s="31">
        <v>0.14285714285714285</v>
      </c>
      <c r="EN53" s="31">
        <v>0.7857142857142857</v>
      </c>
      <c r="EO53" s="31">
        <v>13.571428571428571</v>
      </c>
      <c r="EP53" s="31">
        <v>13.571428571428571</v>
      </c>
      <c r="EQ53" s="31">
        <v>0</v>
      </c>
      <c r="ER53" s="31">
        <v>40.714285714285715</v>
      </c>
      <c r="ES53" s="31">
        <v>54.285714285714285</v>
      </c>
      <c r="ET53" s="31">
        <v>13.571428571428571</v>
      </c>
      <c r="EU53" s="31">
        <v>135.71428571428572</v>
      </c>
      <c r="EV53" s="31">
        <v>135.71428571428572</v>
      </c>
      <c r="EW53" s="31">
        <v>13.571428571428571</v>
      </c>
      <c r="EX53" s="31">
        <v>40.714285714285715</v>
      </c>
      <c r="EY53" s="31">
        <v>54.285714285714285</v>
      </c>
      <c r="EZ53" s="31">
        <v>54.285714285714285</v>
      </c>
      <c r="FA53" s="31">
        <v>13.571428571428571</v>
      </c>
      <c r="FB53" s="31">
        <v>0</v>
      </c>
      <c r="FC53" s="31">
        <v>0</v>
      </c>
      <c r="FD53" s="31">
        <v>0</v>
      </c>
      <c r="FE53" s="31">
        <v>0</v>
      </c>
      <c r="FF53" s="31">
        <v>0</v>
      </c>
      <c r="FG53" s="31">
        <v>40.714285714285715</v>
      </c>
      <c r="FH53" s="31">
        <v>40.714285714285715</v>
      </c>
      <c r="FI53" s="31">
        <v>0</v>
      </c>
      <c r="FJ53" s="31">
        <v>190</v>
      </c>
      <c r="FK53" s="31">
        <v>0</v>
      </c>
      <c r="FL53" s="31">
        <v>0</v>
      </c>
      <c r="FM53" s="31">
        <v>0</v>
      </c>
      <c r="FN53" s="31">
        <v>190</v>
      </c>
      <c r="FO53" s="31">
        <v>149.28571428571428</v>
      </c>
      <c r="FP53" s="31">
        <v>13.571428571428571</v>
      </c>
      <c r="FQ53" s="31">
        <v>13.571428571428571</v>
      </c>
      <c r="FR53" s="31">
        <v>13.571428571428571</v>
      </c>
      <c r="FS53" s="31">
        <v>0</v>
      </c>
      <c r="FT53" s="31">
        <v>0</v>
      </c>
      <c r="FU53" s="31">
        <v>0</v>
      </c>
      <c r="FV53" s="31">
        <v>0</v>
      </c>
      <c r="FW53" s="31">
        <v>13.571428571428571</v>
      </c>
      <c r="FX53" s="31">
        <v>0</v>
      </c>
      <c r="FY53" s="31">
        <v>0</v>
      </c>
      <c r="FZ53" s="31">
        <v>108.57142857142857</v>
      </c>
      <c r="GA53" s="31">
        <v>81.428571428571431</v>
      </c>
      <c r="GB53" s="31">
        <v>0</v>
      </c>
      <c r="GC53" s="31">
        <v>27.142857142857142</v>
      </c>
      <c r="GD53" s="31">
        <v>149.28571428571428</v>
      </c>
      <c r="GE53" s="31">
        <v>0</v>
      </c>
      <c r="GF53" s="31">
        <v>13.571428571428571</v>
      </c>
      <c r="GG53" s="31">
        <v>27.142857142857142</v>
      </c>
      <c r="GH53" s="31">
        <v>149.28571428571428</v>
      </c>
      <c r="GI53" s="31">
        <v>14</v>
      </c>
      <c r="GJ53" s="31">
        <v>1</v>
      </c>
      <c r="GK53" s="31">
        <v>709</v>
      </c>
      <c r="GL53" s="51">
        <v>0</v>
      </c>
      <c r="GM53" s="31">
        <v>0</v>
      </c>
      <c r="GN53" s="31">
        <v>0</v>
      </c>
      <c r="GO53" s="31">
        <v>0.3</v>
      </c>
      <c r="GP53" s="31">
        <v>0.2</v>
      </c>
      <c r="GQ53" s="31">
        <v>0</v>
      </c>
      <c r="GR53" s="31">
        <v>0.6</v>
      </c>
      <c r="GS53" s="31">
        <v>0.9</v>
      </c>
      <c r="GT53" s="31">
        <v>0</v>
      </c>
      <c r="GU53" s="31">
        <v>0.1</v>
      </c>
      <c r="GV53" s="31">
        <v>0.1</v>
      </c>
      <c r="GW53" s="31">
        <v>0.1</v>
      </c>
      <c r="GX53" s="31">
        <v>0</v>
      </c>
      <c r="GY53" s="31">
        <v>0</v>
      </c>
      <c r="GZ53" s="31">
        <v>0</v>
      </c>
      <c r="HA53" s="31">
        <v>0</v>
      </c>
      <c r="HB53" s="31">
        <v>0</v>
      </c>
      <c r="HC53" s="31">
        <v>0</v>
      </c>
      <c r="HD53" s="31">
        <v>0</v>
      </c>
      <c r="HE53" s="31">
        <v>0</v>
      </c>
      <c r="HF53" s="31">
        <v>0.1</v>
      </c>
      <c r="HG53" s="31">
        <v>1</v>
      </c>
      <c r="HH53" s="31">
        <v>0</v>
      </c>
      <c r="HI53" s="31">
        <v>0</v>
      </c>
      <c r="HJ53" s="31">
        <v>0</v>
      </c>
      <c r="HK53" s="31">
        <v>1</v>
      </c>
      <c r="HL53" s="31">
        <v>0.5</v>
      </c>
      <c r="HM53" s="31">
        <v>0</v>
      </c>
      <c r="HN53" s="31">
        <v>0.1</v>
      </c>
      <c r="HO53" s="31">
        <v>1</v>
      </c>
      <c r="HP53" s="31">
        <v>0</v>
      </c>
      <c r="HQ53" s="31">
        <v>0</v>
      </c>
      <c r="HR53" s="31">
        <v>0</v>
      </c>
      <c r="HS53" s="31">
        <v>0</v>
      </c>
      <c r="HT53" s="31">
        <v>0.1</v>
      </c>
      <c r="HU53" s="31">
        <v>0</v>
      </c>
      <c r="HV53" s="31">
        <v>0</v>
      </c>
      <c r="HW53" s="31">
        <v>0.3</v>
      </c>
      <c r="HX53" s="31">
        <v>0.5</v>
      </c>
      <c r="HY53" s="31">
        <v>0.2</v>
      </c>
      <c r="HZ53" s="31">
        <v>0.2</v>
      </c>
      <c r="IA53" s="31">
        <v>0.5</v>
      </c>
      <c r="IB53" s="31">
        <v>0.2</v>
      </c>
      <c r="IC53" s="31">
        <v>0</v>
      </c>
      <c r="ID53" s="31">
        <v>0.4</v>
      </c>
      <c r="IE53" s="31">
        <v>0.5</v>
      </c>
      <c r="IF53" s="31">
        <v>0</v>
      </c>
      <c r="IG53" s="31">
        <v>0</v>
      </c>
      <c r="IH53" s="31">
        <v>0</v>
      </c>
      <c r="II53" s="31">
        <v>212.7</v>
      </c>
      <c r="IJ53" s="31">
        <v>141.80000000000001</v>
      </c>
      <c r="IK53" s="31">
        <v>0</v>
      </c>
      <c r="IL53" s="31">
        <v>425.4</v>
      </c>
      <c r="IM53" s="31">
        <v>638.1</v>
      </c>
      <c r="IN53" s="31">
        <v>0</v>
      </c>
      <c r="IO53" s="31">
        <v>70.900000000000006</v>
      </c>
      <c r="IP53" s="31">
        <v>70.900000000000006</v>
      </c>
      <c r="IQ53" s="31">
        <v>70.900000000000006</v>
      </c>
      <c r="IR53" s="31">
        <v>0</v>
      </c>
      <c r="IS53" s="31">
        <v>0</v>
      </c>
      <c r="IT53" s="31">
        <v>0</v>
      </c>
      <c r="IU53" s="31">
        <v>0</v>
      </c>
      <c r="IV53" s="31">
        <v>0</v>
      </c>
      <c r="IW53" s="31">
        <v>0</v>
      </c>
      <c r="IX53" s="31">
        <v>0</v>
      </c>
      <c r="IY53" s="31">
        <v>0</v>
      </c>
      <c r="IZ53" s="31">
        <v>70.900000000000006</v>
      </c>
      <c r="JA53" s="31">
        <v>709</v>
      </c>
      <c r="JB53" s="31">
        <v>0</v>
      </c>
      <c r="JC53" s="31">
        <v>0</v>
      </c>
      <c r="JD53" s="31">
        <v>0</v>
      </c>
      <c r="JE53" s="31">
        <v>709</v>
      </c>
      <c r="JF53" s="31">
        <v>354.5</v>
      </c>
      <c r="JG53" s="31">
        <v>0</v>
      </c>
      <c r="JH53" s="31">
        <v>70.900000000000006</v>
      </c>
      <c r="JI53" s="31">
        <v>709</v>
      </c>
      <c r="JJ53" s="31">
        <v>0</v>
      </c>
      <c r="JK53" s="31">
        <v>0</v>
      </c>
      <c r="JL53" s="31">
        <v>0</v>
      </c>
      <c r="JM53" s="31">
        <v>0</v>
      </c>
      <c r="JN53" s="31">
        <v>70.900000000000006</v>
      </c>
      <c r="JO53" s="31">
        <v>0</v>
      </c>
      <c r="JP53" s="31">
        <v>0</v>
      </c>
      <c r="JQ53" s="31">
        <v>212.7</v>
      </c>
      <c r="JR53" s="31">
        <v>354.5</v>
      </c>
      <c r="JS53" s="31">
        <v>141.80000000000001</v>
      </c>
      <c r="JT53" s="31">
        <v>141.80000000000001</v>
      </c>
      <c r="JU53" s="31">
        <v>354.5</v>
      </c>
      <c r="JV53" s="31">
        <v>141.80000000000001</v>
      </c>
      <c r="JW53" s="31">
        <v>0</v>
      </c>
      <c r="JX53" s="31">
        <v>283.60000000000002</v>
      </c>
      <c r="JY53" s="31">
        <v>354.5</v>
      </c>
      <c r="JZ53" s="31">
        <v>10</v>
      </c>
      <c r="KA53" s="31">
        <v>1</v>
      </c>
    </row>
    <row r="54" spans="1:287" x14ac:dyDescent="0.25">
      <c r="A54" s="30" t="s">
        <v>637</v>
      </c>
      <c r="B54" s="30" t="s">
        <v>200</v>
      </c>
      <c r="C54" s="31">
        <v>60</v>
      </c>
      <c r="D54" s="51" t="e">
        <v>#VALUE!</v>
      </c>
      <c r="E54" s="31" t="e">
        <v>#DIV/0!</v>
      </c>
      <c r="F54" s="31" t="e">
        <v>#DIV/0!</v>
      </c>
      <c r="G54" s="31" t="e">
        <v>#DIV/0!</v>
      </c>
      <c r="H54" s="31" t="e">
        <v>#DIV/0!</v>
      </c>
      <c r="I54" s="31" t="e">
        <v>#DIV/0!</v>
      </c>
      <c r="J54" s="31" t="e">
        <v>#DIV/0!</v>
      </c>
      <c r="K54" s="31" t="e">
        <v>#DIV/0!</v>
      </c>
      <c r="L54" s="31" t="e">
        <v>#DIV/0!</v>
      </c>
      <c r="M54" s="31" t="e">
        <v>#DIV/0!</v>
      </c>
      <c r="N54" s="31" t="e">
        <v>#DIV/0!</v>
      </c>
      <c r="O54" s="31" t="e">
        <v>#DIV/0!</v>
      </c>
      <c r="P54" s="31" t="e">
        <v>#DIV/0!</v>
      </c>
      <c r="Q54" s="31" t="e">
        <v>#DIV/0!</v>
      </c>
      <c r="R54" s="31" t="e">
        <v>#DIV/0!</v>
      </c>
      <c r="S54" s="31" t="e">
        <v>#DIV/0!</v>
      </c>
      <c r="T54" s="31" t="e">
        <v>#DIV/0!</v>
      </c>
      <c r="U54" s="31" t="e">
        <v>#DIV/0!</v>
      </c>
      <c r="V54" s="31" t="e">
        <v>#DIV/0!</v>
      </c>
      <c r="W54" s="31" t="e">
        <v>#DIV/0!</v>
      </c>
      <c r="X54" s="31" t="e">
        <v>#DIV/0!</v>
      </c>
      <c r="Y54" s="31" t="e">
        <v>#DIV/0!</v>
      </c>
      <c r="Z54" s="31" t="e">
        <v>#DIV/0!</v>
      </c>
      <c r="AA54" s="31" t="e">
        <v>#DIV/0!</v>
      </c>
      <c r="AB54" s="31" t="e">
        <v>#DIV/0!</v>
      </c>
      <c r="AC54" s="31" t="e">
        <v>#DIV/0!</v>
      </c>
      <c r="AD54" s="31" t="e">
        <v>#DIV/0!</v>
      </c>
      <c r="AE54" s="31" t="e">
        <v>#DIV/0!</v>
      </c>
      <c r="AF54" s="31" t="e">
        <v>#DIV/0!</v>
      </c>
      <c r="AG54" s="31" t="e">
        <v>#DIV/0!</v>
      </c>
      <c r="AH54" s="31" t="e">
        <v>#DIV/0!</v>
      </c>
      <c r="AI54" s="31" t="e">
        <v>#DIV/0!</v>
      </c>
      <c r="AJ54" s="31" t="e">
        <v>#DIV/0!</v>
      </c>
      <c r="AK54" s="31" t="e">
        <v>#DIV/0!</v>
      </c>
      <c r="AL54" s="31" t="e">
        <v>#DIV/0!</v>
      </c>
      <c r="AM54" s="31" t="e">
        <v>#DIV/0!</v>
      </c>
      <c r="AN54" s="31" t="e">
        <v>#DIV/0!</v>
      </c>
      <c r="AO54" s="31" t="e">
        <v>#DIV/0!</v>
      </c>
      <c r="AP54" s="31" t="e">
        <v>#DIV/0!</v>
      </c>
      <c r="AQ54" s="31" t="e">
        <v>#DIV/0!</v>
      </c>
      <c r="AR54" s="31" t="e">
        <v>#DIV/0!</v>
      </c>
      <c r="AS54" s="31" t="e">
        <v>#DIV/0!</v>
      </c>
      <c r="AT54" s="31" t="e">
        <v>#DIV/0!</v>
      </c>
      <c r="AU54" s="31" t="e">
        <v>#DIV/0!</v>
      </c>
      <c r="AV54" s="31" t="e">
        <v>#DIV/0!</v>
      </c>
      <c r="AW54" s="31" t="e">
        <v>#DIV/0!</v>
      </c>
      <c r="AX54" s="31" t="e">
        <v>#VALUE!</v>
      </c>
      <c r="AY54" s="31" t="e">
        <v>#DIV/0!</v>
      </c>
      <c r="AZ54" s="31" t="e">
        <v>#DIV/0!</v>
      </c>
      <c r="BA54" s="31" t="e">
        <v>#DIV/0!</v>
      </c>
      <c r="BB54" s="31" t="e">
        <v>#DIV/0!</v>
      </c>
      <c r="BC54" s="31" t="e">
        <v>#DIV/0!</v>
      </c>
      <c r="BD54" s="31" t="e">
        <v>#DIV/0!</v>
      </c>
      <c r="BE54" s="31" t="e">
        <v>#DIV/0!</v>
      </c>
      <c r="BF54" s="31" t="e">
        <v>#DIV/0!</v>
      </c>
      <c r="BG54" s="31" t="e">
        <v>#DIV/0!</v>
      </c>
      <c r="BH54" s="31" t="e">
        <v>#DIV/0!</v>
      </c>
      <c r="BI54" s="31" t="e">
        <v>#DIV/0!</v>
      </c>
      <c r="BJ54" s="31" t="e">
        <v>#DIV/0!</v>
      </c>
      <c r="BK54" s="31" t="e">
        <v>#DIV/0!</v>
      </c>
      <c r="BL54" s="31" t="e">
        <v>#DIV/0!</v>
      </c>
      <c r="BM54" s="31" t="e">
        <v>#DIV/0!</v>
      </c>
      <c r="BN54" s="31" t="e">
        <v>#DIV/0!</v>
      </c>
      <c r="BO54" s="31" t="e">
        <v>#DIV/0!</v>
      </c>
      <c r="BP54" s="31" t="e">
        <v>#DIV/0!</v>
      </c>
      <c r="BQ54" s="31" t="e">
        <v>#DIV/0!</v>
      </c>
      <c r="BR54" s="31" t="e">
        <v>#DIV/0!</v>
      </c>
      <c r="BS54" s="31" t="e">
        <v>#DIV/0!</v>
      </c>
      <c r="BT54" s="31" t="e">
        <v>#DIV/0!</v>
      </c>
      <c r="BU54" s="31" t="e">
        <v>#DIV/0!</v>
      </c>
      <c r="BV54" s="31" t="e">
        <v>#DIV/0!</v>
      </c>
      <c r="BW54" s="31" t="e">
        <v>#DIV/0!</v>
      </c>
      <c r="BX54" s="31" t="e">
        <v>#DIV/0!</v>
      </c>
      <c r="BY54" s="31" t="e">
        <v>#DIV/0!</v>
      </c>
      <c r="BZ54" s="31" t="e">
        <v>#DIV/0!</v>
      </c>
      <c r="CA54" s="31" t="e">
        <v>#DIV/0!</v>
      </c>
      <c r="CB54" s="31" t="e">
        <v>#DIV/0!</v>
      </c>
      <c r="CC54" s="31" t="e">
        <v>#DIV/0!</v>
      </c>
      <c r="CD54" s="31" t="e">
        <v>#DIV/0!</v>
      </c>
      <c r="CE54" s="31" t="e">
        <v>#DIV/0!</v>
      </c>
      <c r="CF54" s="31" t="e">
        <v>#DIV/0!</v>
      </c>
      <c r="CG54" s="31" t="e">
        <v>#DIV/0!</v>
      </c>
      <c r="CH54" s="31" t="e">
        <v>#DIV/0!</v>
      </c>
      <c r="CI54" s="31" t="e">
        <v>#DIV/0!</v>
      </c>
      <c r="CJ54" s="31" t="e">
        <v>#DIV/0!</v>
      </c>
      <c r="CK54" s="31" t="e">
        <v>#DIV/0!</v>
      </c>
      <c r="CL54" s="31" t="e">
        <v>#DIV/0!</v>
      </c>
      <c r="CM54" s="31" t="e">
        <v>#DIV/0!</v>
      </c>
      <c r="CN54" s="31" t="e">
        <v>#DIV/0!</v>
      </c>
      <c r="CO54" s="31" t="e">
        <v>#DIV/0!</v>
      </c>
      <c r="CP54" s="31" t="e">
        <v>#DIV/0!</v>
      </c>
      <c r="CQ54" s="31" t="e">
        <v>#DIV/0!</v>
      </c>
      <c r="CR54" s="31"/>
      <c r="CS54" s="31"/>
      <c r="CT54" s="31">
        <v>60</v>
      </c>
      <c r="CU54" s="51" t="e">
        <v>#VALUE!</v>
      </c>
      <c r="CV54" s="31" t="e">
        <v>#DIV/0!</v>
      </c>
      <c r="CW54" s="31" t="e">
        <v>#DIV/0!</v>
      </c>
      <c r="CX54" s="31" t="e">
        <v>#DIV/0!</v>
      </c>
      <c r="CY54" s="31" t="e">
        <v>#DIV/0!</v>
      </c>
      <c r="CZ54" s="31" t="e">
        <v>#DIV/0!</v>
      </c>
      <c r="DA54" s="31" t="e">
        <v>#DIV/0!</v>
      </c>
      <c r="DB54" s="31" t="e">
        <v>#DIV/0!</v>
      </c>
      <c r="DC54" s="31" t="e">
        <v>#DIV/0!</v>
      </c>
      <c r="DD54" s="31" t="e">
        <v>#DIV/0!</v>
      </c>
      <c r="DE54" s="31" t="e">
        <v>#DIV/0!</v>
      </c>
      <c r="DF54" s="31" t="e">
        <v>#DIV/0!</v>
      </c>
      <c r="DG54" s="31" t="e">
        <v>#DIV/0!</v>
      </c>
      <c r="DH54" s="31" t="e">
        <v>#DIV/0!</v>
      </c>
      <c r="DI54" s="31" t="e">
        <v>#DIV/0!</v>
      </c>
      <c r="DJ54" s="31" t="e">
        <v>#DIV/0!</v>
      </c>
      <c r="DK54" s="31" t="e">
        <v>#DIV/0!</v>
      </c>
      <c r="DL54" s="31" t="e">
        <v>#DIV/0!</v>
      </c>
      <c r="DM54" s="31" t="e">
        <v>#DIV/0!</v>
      </c>
      <c r="DN54" s="31" t="e">
        <v>#DIV/0!</v>
      </c>
      <c r="DO54" s="31" t="e">
        <v>#DIV/0!</v>
      </c>
      <c r="DP54" s="31" t="e">
        <v>#DIV/0!</v>
      </c>
      <c r="DQ54" s="31" t="e">
        <v>#DIV/0!</v>
      </c>
      <c r="DR54" s="31" t="e">
        <v>#DIV/0!</v>
      </c>
      <c r="DS54" s="31" t="e">
        <v>#DIV/0!</v>
      </c>
      <c r="DT54" s="31" t="e">
        <v>#DIV/0!</v>
      </c>
      <c r="DU54" s="31" t="e">
        <v>#DIV/0!</v>
      </c>
      <c r="DV54" s="31" t="e">
        <v>#DIV/0!</v>
      </c>
      <c r="DW54" s="31" t="e">
        <v>#DIV/0!</v>
      </c>
      <c r="DX54" s="31" t="e">
        <v>#DIV/0!</v>
      </c>
      <c r="DY54" s="31" t="e">
        <v>#DIV/0!</v>
      </c>
      <c r="DZ54" s="31" t="e">
        <v>#DIV/0!</v>
      </c>
      <c r="EA54" s="31" t="e">
        <v>#DIV/0!</v>
      </c>
      <c r="EB54" s="31" t="e">
        <v>#DIV/0!</v>
      </c>
      <c r="EC54" s="31" t="e">
        <v>#DIV/0!</v>
      </c>
      <c r="ED54" s="31" t="e">
        <v>#DIV/0!</v>
      </c>
      <c r="EE54" s="31" t="e">
        <v>#DIV/0!</v>
      </c>
      <c r="EF54" s="31" t="e">
        <v>#DIV/0!</v>
      </c>
      <c r="EG54" s="31" t="e">
        <v>#DIV/0!</v>
      </c>
      <c r="EH54" s="31" t="e">
        <v>#DIV/0!</v>
      </c>
      <c r="EI54" s="31" t="e">
        <v>#DIV/0!</v>
      </c>
      <c r="EJ54" s="31" t="e">
        <v>#DIV/0!</v>
      </c>
      <c r="EK54" s="31" t="e">
        <v>#DIV/0!</v>
      </c>
      <c r="EL54" s="31" t="e">
        <v>#DIV/0!</v>
      </c>
      <c r="EM54" s="31" t="e">
        <v>#DIV/0!</v>
      </c>
      <c r="EN54" s="31" t="e">
        <v>#DIV/0!</v>
      </c>
      <c r="EO54" s="31" t="e">
        <v>#VALUE!</v>
      </c>
      <c r="EP54" s="31" t="e">
        <v>#DIV/0!</v>
      </c>
      <c r="EQ54" s="31" t="e">
        <v>#DIV/0!</v>
      </c>
      <c r="ER54" s="31" t="e">
        <v>#DIV/0!</v>
      </c>
      <c r="ES54" s="31" t="e">
        <v>#DIV/0!</v>
      </c>
      <c r="ET54" s="31" t="e">
        <v>#DIV/0!</v>
      </c>
      <c r="EU54" s="31" t="e">
        <v>#DIV/0!</v>
      </c>
      <c r="EV54" s="31" t="e">
        <v>#DIV/0!</v>
      </c>
      <c r="EW54" s="31" t="e">
        <v>#DIV/0!</v>
      </c>
      <c r="EX54" s="31" t="e">
        <v>#DIV/0!</v>
      </c>
      <c r="EY54" s="31" t="e">
        <v>#DIV/0!</v>
      </c>
      <c r="EZ54" s="31" t="e">
        <v>#DIV/0!</v>
      </c>
      <c r="FA54" s="31" t="e">
        <v>#DIV/0!</v>
      </c>
      <c r="FB54" s="31" t="e">
        <v>#DIV/0!</v>
      </c>
      <c r="FC54" s="31" t="e">
        <v>#DIV/0!</v>
      </c>
      <c r="FD54" s="31" t="e">
        <v>#DIV/0!</v>
      </c>
      <c r="FE54" s="31" t="e">
        <v>#DIV/0!</v>
      </c>
      <c r="FF54" s="31" t="e">
        <v>#DIV/0!</v>
      </c>
      <c r="FG54" s="31" t="e">
        <v>#DIV/0!</v>
      </c>
      <c r="FH54" s="31" t="e">
        <v>#DIV/0!</v>
      </c>
      <c r="FI54" s="31" t="e">
        <v>#DIV/0!</v>
      </c>
      <c r="FJ54" s="31" t="e">
        <v>#DIV/0!</v>
      </c>
      <c r="FK54" s="31" t="e">
        <v>#DIV/0!</v>
      </c>
      <c r="FL54" s="31" t="e">
        <v>#DIV/0!</v>
      </c>
      <c r="FM54" s="31" t="e">
        <v>#DIV/0!</v>
      </c>
      <c r="FN54" s="31" t="e">
        <v>#DIV/0!</v>
      </c>
      <c r="FO54" s="31" t="e">
        <v>#DIV/0!</v>
      </c>
      <c r="FP54" s="31" t="e">
        <v>#DIV/0!</v>
      </c>
      <c r="FQ54" s="31" t="e">
        <v>#DIV/0!</v>
      </c>
      <c r="FR54" s="31" t="e">
        <v>#DIV/0!</v>
      </c>
      <c r="FS54" s="31" t="e">
        <v>#DIV/0!</v>
      </c>
      <c r="FT54" s="31" t="e">
        <v>#DIV/0!</v>
      </c>
      <c r="FU54" s="31" t="e">
        <v>#DIV/0!</v>
      </c>
      <c r="FV54" s="31" t="e">
        <v>#DIV/0!</v>
      </c>
      <c r="FW54" s="31" t="e">
        <v>#DIV/0!</v>
      </c>
      <c r="FX54" s="31" t="e">
        <v>#DIV/0!</v>
      </c>
      <c r="FY54" s="31" t="e">
        <v>#DIV/0!</v>
      </c>
      <c r="FZ54" s="31" t="e">
        <v>#DIV/0!</v>
      </c>
      <c r="GA54" s="31" t="e">
        <v>#DIV/0!</v>
      </c>
      <c r="GB54" s="31" t="e">
        <v>#DIV/0!</v>
      </c>
      <c r="GC54" s="31" t="e">
        <v>#DIV/0!</v>
      </c>
      <c r="GD54" s="31" t="e">
        <v>#DIV/0!</v>
      </c>
      <c r="GE54" s="31" t="e">
        <v>#DIV/0!</v>
      </c>
      <c r="GF54" s="31" t="e">
        <v>#DIV/0!</v>
      </c>
      <c r="GG54" s="31" t="e">
        <v>#DIV/0!</v>
      </c>
      <c r="GH54" s="31" t="e">
        <v>#DIV/0!</v>
      </c>
      <c r="GI54" s="31"/>
      <c r="GJ54" s="31"/>
      <c r="GK54" s="31">
        <v>60</v>
      </c>
      <c r="GL54" s="51" t="e">
        <v>#VALUE!</v>
      </c>
      <c r="GM54" s="31" t="e">
        <v>#DIV/0!</v>
      </c>
      <c r="GN54" s="31" t="e">
        <v>#DIV/0!</v>
      </c>
      <c r="GO54" s="31" t="e">
        <v>#DIV/0!</v>
      </c>
      <c r="GP54" s="31" t="e">
        <v>#DIV/0!</v>
      </c>
      <c r="GQ54" s="31" t="e">
        <v>#DIV/0!</v>
      </c>
      <c r="GR54" s="31" t="e">
        <v>#DIV/0!</v>
      </c>
      <c r="GS54" s="31" t="e">
        <v>#DIV/0!</v>
      </c>
      <c r="GT54" s="31" t="e">
        <v>#DIV/0!</v>
      </c>
      <c r="GU54" s="31" t="e">
        <v>#DIV/0!</v>
      </c>
      <c r="GV54" s="31" t="e">
        <v>#DIV/0!</v>
      </c>
      <c r="GW54" s="31" t="e">
        <v>#DIV/0!</v>
      </c>
      <c r="GX54" s="31" t="e">
        <v>#DIV/0!</v>
      </c>
      <c r="GY54" s="31" t="e">
        <v>#DIV/0!</v>
      </c>
      <c r="GZ54" s="31" t="e">
        <v>#DIV/0!</v>
      </c>
      <c r="HA54" s="31" t="e">
        <v>#DIV/0!</v>
      </c>
      <c r="HB54" s="31" t="e">
        <v>#DIV/0!</v>
      </c>
      <c r="HC54" s="31" t="e">
        <v>#DIV/0!</v>
      </c>
      <c r="HD54" s="31" t="e">
        <v>#DIV/0!</v>
      </c>
      <c r="HE54" s="31" t="e">
        <v>#DIV/0!</v>
      </c>
      <c r="HF54" s="31" t="e">
        <v>#DIV/0!</v>
      </c>
      <c r="HG54" s="31" t="e">
        <v>#DIV/0!</v>
      </c>
      <c r="HH54" s="31" t="e">
        <v>#DIV/0!</v>
      </c>
      <c r="HI54" s="31" t="e">
        <v>#DIV/0!</v>
      </c>
      <c r="HJ54" s="31" t="e">
        <v>#DIV/0!</v>
      </c>
      <c r="HK54" s="31" t="e">
        <v>#DIV/0!</v>
      </c>
      <c r="HL54" s="31" t="e">
        <v>#DIV/0!</v>
      </c>
      <c r="HM54" s="31" t="e">
        <v>#DIV/0!</v>
      </c>
      <c r="HN54" s="31" t="e">
        <v>#DIV/0!</v>
      </c>
      <c r="HO54" s="31" t="e">
        <v>#DIV/0!</v>
      </c>
      <c r="HP54" s="31" t="e">
        <v>#DIV/0!</v>
      </c>
      <c r="HQ54" s="31" t="e">
        <v>#DIV/0!</v>
      </c>
      <c r="HR54" s="31" t="e">
        <v>#DIV/0!</v>
      </c>
      <c r="HS54" s="31" t="e">
        <v>#DIV/0!</v>
      </c>
      <c r="HT54" s="31" t="e">
        <v>#DIV/0!</v>
      </c>
      <c r="HU54" s="31" t="e">
        <v>#DIV/0!</v>
      </c>
      <c r="HV54" s="31" t="e">
        <v>#DIV/0!</v>
      </c>
      <c r="HW54" s="31" t="e">
        <v>#DIV/0!</v>
      </c>
      <c r="HX54" s="31" t="e">
        <v>#DIV/0!</v>
      </c>
      <c r="HY54" s="31" t="e">
        <v>#DIV/0!</v>
      </c>
      <c r="HZ54" s="31" t="e">
        <v>#DIV/0!</v>
      </c>
      <c r="IA54" s="31" t="e">
        <v>#DIV/0!</v>
      </c>
      <c r="IB54" s="31" t="e">
        <v>#DIV/0!</v>
      </c>
      <c r="IC54" s="31" t="e">
        <v>#DIV/0!</v>
      </c>
      <c r="ID54" s="31" t="e">
        <v>#DIV/0!</v>
      </c>
      <c r="IE54" s="31" t="e">
        <v>#DIV/0!</v>
      </c>
      <c r="IF54" s="31" t="e">
        <v>#VALUE!</v>
      </c>
      <c r="IG54" s="31" t="e">
        <v>#DIV/0!</v>
      </c>
      <c r="IH54" s="31" t="e">
        <v>#DIV/0!</v>
      </c>
      <c r="II54" s="31" t="e">
        <v>#DIV/0!</v>
      </c>
      <c r="IJ54" s="31" t="e">
        <v>#DIV/0!</v>
      </c>
      <c r="IK54" s="31" t="e">
        <v>#DIV/0!</v>
      </c>
      <c r="IL54" s="31" t="e">
        <v>#DIV/0!</v>
      </c>
      <c r="IM54" s="31" t="e">
        <v>#DIV/0!</v>
      </c>
      <c r="IN54" s="31" t="e">
        <v>#DIV/0!</v>
      </c>
      <c r="IO54" s="31" t="e">
        <v>#DIV/0!</v>
      </c>
      <c r="IP54" s="31" t="e">
        <v>#DIV/0!</v>
      </c>
      <c r="IQ54" s="31" t="e">
        <v>#DIV/0!</v>
      </c>
      <c r="IR54" s="31" t="e">
        <v>#DIV/0!</v>
      </c>
      <c r="IS54" s="31" t="e">
        <v>#DIV/0!</v>
      </c>
      <c r="IT54" s="31" t="e">
        <v>#DIV/0!</v>
      </c>
      <c r="IU54" s="31" t="e">
        <v>#DIV/0!</v>
      </c>
      <c r="IV54" s="31" t="e">
        <v>#DIV/0!</v>
      </c>
      <c r="IW54" s="31" t="e">
        <v>#DIV/0!</v>
      </c>
      <c r="IX54" s="31" t="e">
        <v>#DIV/0!</v>
      </c>
      <c r="IY54" s="31" t="e">
        <v>#DIV/0!</v>
      </c>
      <c r="IZ54" s="31" t="e">
        <v>#DIV/0!</v>
      </c>
      <c r="JA54" s="31" t="e">
        <v>#DIV/0!</v>
      </c>
      <c r="JB54" s="31" t="e">
        <v>#DIV/0!</v>
      </c>
      <c r="JC54" s="31" t="e">
        <v>#DIV/0!</v>
      </c>
      <c r="JD54" s="31" t="e">
        <v>#DIV/0!</v>
      </c>
      <c r="JE54" s="31" t="e">
        <v>#DIV/0!</v>
      </c>
      <c r="JF54" s="31" t="e">
        <v>#DIV/0!</v>
      </c>
      <c r="JG54" s="31" t="e">
        <v>#DIV/0!</v>
      </c>
      <c r="JH54" s="31" t="e">
        <v>#DIV/0!</v>
      </c>
      <c r="JI54" s="31" t="e">
        <v>#DIV/0!</v>
      </c>
      <c r="JJ54" s="31" t="e">
        <v>#DIV/0!</v>
      </c>
      <c r="JK54" s="31" t="e">
        <v>#DIV/0!</v>
      </c>
      <c r="JL54" s="31" t="e">
        <v>#DIV/0!</v>
      </c>
      <c r="JM54" s="31" t="e">
        <v>#DIV/0!</v>
      </c>
      <c r="JN54" s="31" t="e">
        <v>#DIV/0!</v>
      </c>
      <c r="JO54" s="31" t="e">
        <v>#DIV/0!</v>
      </c>
      <c r="JP54" s="31" t="e">
        <v>#DIV/0!</v>
      </c>
      <c r="JQ54" s="31" t="e">
        <v>#DIV/0!</v>
      </c>
      <c r="JR54" s="31" t="e">
        <v>#DIV/0!</v>
      </c>
      <c r="JS54" s="31" t="e">
        <v>#DIV/0!</v>
      </c>
      <c r="JT54" s="31" t="e">
        <v>#DIV/0!</v>
      </c>
      <c r="JU54" s="31" t="e">
        <v>#DIV/0!</v>
      </c>
      <c r="JV54" s="31" t="e">
        <v>#DIV/0!</v>
      </c>
      <c r="JW54" s="31" t="e">
        <v>#DIV/0!</v>
      </c>
      <c r="JX54" s="31" t="e">
        <v>#DIV/0!</v>
      </c>
      <c r="JY54" s="31" t="e">
        <v>#DIV/0!</v>
      </c>
      <c r="JZ54" s="31"/>
      <c r="KA54" s="31"/>
    </row>
    <row r="55" spans="1:287" x14ac:dyDescent="0.25">
      <c r="A55" s="30" t="s">
        <v>639</v>
      </c>
      <c r="B55" s="30" t="s">
        <v>214</v>
      </c>
      <c r="C55" s="31"/>
      <c r="D55" s="51" t="e">
        <v>#VALUE!</v>
      </c>
      <c r="E55" s="31" t="e">
        <v>#DIV/0!</v>
      </c>
      <c r="F55" s="31" t="e">
        <v>#DIV/0!</v>
      </c>
      <c r="G55" s="31" t="e">
        <v>#DIV/0!</v>
      </c>
      <c r="H55" s="31" t="e">
        <v>#DIV/0!</v>
      </c>
      <c r="I55" s="31" t="e">
        <v>#DIV/0!</v>
      </c>
      <c r="J55" s="31" t="e">
        <v>#DIV/0!</v>
      </c>
      <c r="K55" s="31" t="e">
        <v>#DIV/0!</v>
      </c>
      <c r="L55" s="31" t="e">
        <v>#DIV/0!</v>
      </c>
      <c r="M55" s="31" t="e">
        <v>#DIV/0!</v>
      </c>
      <c r="N55" s="31" t="e">
        <v>#DIV/0!</v>
      </c>
      <c r="O55" s="31" t="e">
        <v>#DIV/0!</v>
      </c>
      <c r="P55" s="31" t="e">
        <v>#DIV/0!</v>
      </c>
      <c r="Q55" s="31" t="e">
        <v>#DIV/0!</v>
      </c>
      <c r="R55" s="31" t="e">
        <v>#DIV/0!</v>
      </c>
      <c r="S55" s="31" t="e">
        <v>#DIV/0!</v>
      </c>
      <c r="T55" s="31" t="e">
        <v>#DIV/0!</v>
      </c>
      <c r="U55" s="31" t="e">
        <v>#DIV/0!</v>
      </c>
      <c r="V55" s="31" t="e">
        <v>#DIV/0!</v>
      </c>
      <c r="W55" s="31" t="e">
        <v>#DIV/0!</v>
      </c>
      <c r="X55" s="31" t="e">
        <v>#DIV/0!</v>
      </c>
      <c r="Y55" s="31" t="e">
        <v>#DIV/0!</v>
      </c>
      <c r="Z55" s="31" t="e">
        <v>#DIV/0!</v>
      </c>
      <c r="AA55" s="31" t="e">
        <v>#DIV/0!</v>
      </c>
      <c r="AB55" s="31" t="e">
        <v>#DIV/0!</v>
      </c>
      <c r="AC55" s="31" t="e">
        <v>#DIV/0!</v>
      </c>
      <c r="AD55" s="31" t="e">
        <v>#DIV/0!</v>
      </c>
      <c r="AE55" s="31" t="e">
        <v>#DIV/0!</v>
      </c>
      <c r="AF55" s="31" t="e">
        <v>#DIV/0!</v>
      </c>
      <c r="AG55" s="31" t="e">
        <v>#DIV/0!</v>
      </c>
      <c r="AH55" s="31" t="e">
        <v>#DIV/0!</v>
      </c>
      <c r="AI55" s="31" t="e">
        <v>#DIV/0!</v>
      </c>
      <c r="AJ55" s="31" t="e">
        <v>#DIV/0!</v>
      </c>
      <c r="AK55" s="31" t="e">
        <v>#DIV/0!</v>
      </c>
      <c r="AL55" s="31" t="e">
        <v>#DIV/0!</v>
      </c>
      <c r="AM55" s="31" t="e">
        <v>#DIV/0!</v>
      </c>
      <c r="AN55" s="31" t="e">
        <v>#DIV/0!</v>
      </c>
      <c r="AO55" s="31" t="e">
        <v>#DIV/0!</v>
      </c>
      <c r="AP55" s="31" t="e">
        <v>#DIV/0!</v>
      </c>
      <c r="AQ55" s="31" t="e">
        <v>#DIV/0!</v>
      </c>
      <c r="AR55" s="31" t="e">
        <v>#DIV/0!</v>
      </c>
      <c r="AS55" s="31" t="e">
        <v>#DIV/0!</v>
      </c>
      <c r="AT55" s="31" t="e">
        <v>#DIV/0!</v>
      </c>
      <c r="AU55" s="31" t="e">
        <v>#DIV/0!</v>
      </c>
      <c r="AV55" s="31" t="e">
        <v>#DIV/0!</v>
      </c>
      <c r="AW55" s="31" t="e">
        <v>#DIV/0!</v>
      </c>
      <c r="AX55" s="31" t="e">
        <v>#VALUE!</v>
      </c>
      <c r="AY55" s="31" t="e">
        <v>#DIV/0!</v>
      </c>
      <c r="AZ55" s="31" t="e">
        <v>#DIV/0!</v>
      </c>
      <c r="BA55" s="31" t="e">
        <v>#DIV/0!</v>
      </c>
      <c r="BB55" s="31" t="e">
        <v>#DIV/0!</v>
      </c>
      <c r="BC55" s="31" t="e">
        <v>#DIV/0!</v>
      </c>
      <c r="BD55" s="31" t="e">
        <v>#DIV/0!</v>
      </c>
      <c r="BE55" s="31" t="e">
        <v>#DIV/0!</v>
      </c>
      <c r="BF55" s="31" t="e">
        <v>#DIV/0!</v>
      </c>
      <c r="BG55" s="31" t="e">
        <v>#DIV/0!</v>
      </c>
      <c r="BH55" s="31" t="e">
        <v>#DIV/0!</v>
      </c>
      <c r="BI55" s="31" t="e">
        <v>#DIV/0!</v>
      </c>
      <c r="BJ55" s="31" t="e">
        <v>#DIV/0!</v>
      </c>
      <c r="BK55" s="31" t="e">
        <v>#DIV/0!</v>
      </c>
      <c r="BL55" s="31" t="e">
        <v>#DIV/0!</v>
      </c>
      <c r="BM55" s="31" t="e">
        <v>#DIV/0!</v>
      </c>
      <c r="BN55" s="31" t="e">
        <v>#DIV/0!</v>
      </c>
      <c r="BO55" s="31" t="e">
        <v>#DIV/0!</v>
      </c>
      <c r="BP55" s="31" t="e">
        <v>#DIV/0!</v>
      </c>
      <c r="BQ55" s="31" t="e">
        <v>#DIV/0!</v>
      </c>
      <c r="BR55" s="31" t="e">
        <v>#DIV/0!</v>
      </c>
      <c r="BS55" s="31" t="e">
        <v>#DIV/0!</v>
      </c>
      <c r="BT55" s="31" t="e">
        <v>#DIV/0!</v>
      </c>
      <c r="BU55" s="31" t="e">
        <v>#DIV/0!</v>
      </c>
      <c r="BV55" s="31" t="e">
        <v>#DIV/0!</v>
      </c>
      <c r="BW55" s="31" t="e">
        <v>#DIV/0!</v>
      </c>
      <c r="BX55" s="31" t="e">
        <v>#DIV/0!</v>
      </c>
      <c r="BY55" s="31" t="e">
        <v>#DIV/0!</v>
      </c>
      <c r="BZ55" s="31" t="e">
        <v>#DIV/0!</v>
      </c>
      <c r="CA55" s="31" t="e">
        <v>#DIV/0!</v>
      </c>
      <c r="CB55" s="31" t="e">
        <v>#DIV/0!</v>
      </c>
      <c r="CC55" s="31" t="e">
        <v>#DIV/0!</v>
      </c>
      <c r="CD55" s="31" t="e">
        <v>#DIV/0!</v>
      </c>
      <c r="CE55" s="31" t="e">
        <v>#DIV/0!</v>
      </c>
      <c r="CF55" s="31" t="e">
        <v>#DIV/0!</v>
      </c>
      <c r="CG55" s="31" t="e">
        <v>#DIV/0!</v>
      </c>
      <c r="CH55" s="31" t="e">
        <v>#DIV/0!</v>
      </c>
      <c r="CI55" s="31" t="e">
        <v>#DIV/0!</v>
      </c>
      <c r="CJ55" s="31" t="e">
        <v>#DIV/0!</v>
      </c>
      <c r="CK55" s="31" t="e">
        <v>#DIV/0!</v>
      </c>
      <c r="CL55" s="31" t="e">
        <v>#DIV/0!</v>
      </c>
      <c r="CM55" s="31" t="e">
        <v>#DIV/0!</v>
      </c>
      <c r="CN55" s="31" t="e">
        <v>#DIV/0!</v>
      </c>
      <c r="CO55" s="31" t="e">
        <v>#DIV/0!</v>
      </c>
      <c r="CP55" s="31" t="e">
        <v>#DIV/0!</v>
      </c>
      <c r="CQ55" s="31" t="e">
        <v>#DIV/0!</v>
      </c>
      <c r="CR55" s="31"/>
      <c r="CS55" s="31"/>
      <c r="CT55" s="31"/>
      <c r="CU55" s="51" t="e">
        <v>#VALUE!</v>
      </c>
      <c r="CV55" s="31" t="e">
        <v>#DIV/0!</v>
      </c>
      <c r="CW55" s="31" t="e">
        <v>#DIV/0!</v>
      </c>
      <c r="CX55" s="31" t="e">
        <v>#DIV/0!</v>
      </c>
      <c r="CY55" s="31" t="e">
        <v>#DIV/0!</v>
      </c>
      <c r="CZ55" s="31" t="e">
        <v>#DIV/0!</v>
      </c>
      <c r="DA55" s="31" t="e">
        <v>#DIV/0!</v>
      </c>
      <c r="DB55" s="31" t="e">
        <v>#DIV/0!</v>
      </c>
      <c r="DC55" s="31" t="e">
        <v>#DIV/0!</v>
      </c>
      <c r="DD55" s="31" t="e">
        <v>#DIV/0!</v>
      </c>
      <c r="DE55" s="31" t="e">
        <v>#DIV/0!</v>
      </c>
      <c r="DF55" s="31" t="e">
        <v>#DIV/0!</v>
      </c>
      <c r="DG55" s="31" t="e">
        <v>#DIV/0!</v>
      </c>
      <c r="DH55" s="31" t="e">
        <v>#DIV/0!</v>
      </c>
      <c r="DI55" s="31" t="e">
        <v>#DIV/0!</v>
      </c>
      <c r="DJ55" s="31" t="e">
        <v>#DIV/0!</v>
      </c>
      <c r="DK55" s="31" t="e">
        <v>#DIV/0!</v>
      </c>
      <c r="DL55" s="31" t="e">
        <v>#DIV/0!</v>
      </c>
      <c r="DM55" s="31" t="e">
        <v>#DIV/0!</v>
      </c>
      <c r="DN55" s="31" t="e">
        <v>#DIV/0!</v>
      </c>
      <c r="DO55" s="31" t="e">
        <v>#DIV/0!</v>
      </c>
      <c r="DP55" s="31" t="e">
        <v>#DIV/0!</v>
      </c>
      <c r="DQ55" s="31" t="e">
        <v>#DIV/0!</v>
      </c>
      <c r="DR55" s="31" t="e">
        <v>#DIV/0!</v>
      </c>
      <c r="DS55" s="31" t="e">
        <v>#DIV/0!</v>
      </c>
      <c r="DT55" s="31" t="e">
        <v>#DIV/0!</v>
      </c>
      <c r="DU55" s="31" t="e">
        <v>#DIV/0!</v>
      </c>
      <c r="DV55" s="31" t="e">
        <v>#DIV/0!</v>
      </c>
      <c r="DW55" s="31" t="e">
        <v>#DIV/0!</v>
      </c>
      <c r="DX55" s="31" t="e">
        <v>#DIV/0!</v>
      </c>
      <c r="DY55" s="31" t="e">
        <v>#DIV/0!</v>
      </c>
      <c r="DZ55" s="31" t="e">
        <v>#DIV/0!</v>
      </c>
      <c r="EA55" s="31" t="e">
        <v>#DIV/0!</v>
      </c>
      <c r="EB55" s="31" t="e">
        <v>#DIV/0!</v>
      </c>
      <c r="EC55" s="31" t="e">
        <v>#DIV/0!</v>
      </c>
      <c r="ED55" s="31" t="e">
        <v>#DIV/0!</v>
      </c>
      <c r="EE55" s="31" t="e">
        <v>#DIV/0!</v>
      </c>
      <c r="EF55" s="31" t="e">
        <v>#DIV/0!</v>
      </c>
      <c r="EG55" s="31" t="e">
        <v>#DIV/0!</v>
      </c>
      <c r="EH55" s="31" t="e">
        <v>#DIV/0!</v>
      </c>
      <c r="EI55" s="31" t="e">
        <v>#DIV/0!</v>
      </c>
      <c r="EJ55" s="31" t="e">
        <v>#DIV/0!</v>
      </c>
      <c r="EK55" s="31" t="e">
        <v>#DIV/0!</v>
      </c>
      <c r="EL55" s="31" t="e">
        <v>#DIV/0!</v>
      </c>
      <c r="EM55" s="31" t="e">
        <v>#DIV/0!</v>
      </c>
      <c r="EN55" s="31" t="e">
        <v>#DIV/0!</v>
      </c>
      <c r="EO55" s="31" t="e">
        <v>#VALUE!</v>
      </c>
      <c r="EP55" s="31" t="e">
        <v>#DIV/0!</v>
      </c>
      <c r="EQ55" s="31" t="e">
        <v>#DIV/0!</v>
      </c>
      <c r="ER55" s="31" t="e">
        <v>#DIV/0!</v>
      </c>
      <c r="ES55" s="31" t="e">
        <v>#DIV/0!</v>
      </c>
      <c r="ET55" s="31" t="e">
        <v>#DIV/0!</v>
      </c>
      <c r="EU55" s="31" t="e">
        <v>#DIV/0!</v>
      </c>
      <c r="EV55" s="31" t="e">
        <v>#DIV/0!</v>
      </c>
      <c r="EW55" s="31" t="e">
        <v>#DIV/0!</v>
      </c>
      <c r="EX55" s="31" t="e">
        <v>#DIV/0!</v>
      </c>
      <c r="EY55" s="31" t="e">
        <v>#DIV/0!</v>
      </c>
      <c r="EZ55" s="31" t="e">
        <v>#DIV/0!</v>
      </c>
      <c r="FA55" s="31" t="e">
        <v>#DIV/0!</v>
      </c>
      <c r="FB55" s="31" t="e">
        <v>#DIV/0!</v>
      </c>
      <c r="FC55" s="31" t="e">
        <v>#DIV/0!</v>
      </c>
      <c r="FD55" s="31" t="e">
        <v>#DIV/0!</v>
      </c>
      <c r="FE55" s="31" t="e">
        <v>#DIV/0!</v>
      </c>
      <c r="FF55" s="31" t="e">
        <v>#DIV/0!</v>
      </c>
      <c r="FG55" s="31" t="e">
        <v>#DIV/0!</v>
      </c>
      <c r="FH55" s="31" t="e">
        <v>#DIV/0!</v>
      </c>
      <c r="FI55" s="31" t="e">
        <v>#DIV/0!</v>
      </c>
      <c r="FJ55" s="31" t="e">
        <v>#DIV/0!</v>
      </c>
      <c r="FK55" s="31" t="e">
        <v>#DIV/0!</v>
      </c>
      <c r="FL55" s="31" t="e">
        <v>#DIV/0!</v>
      </c>
      <c r="FM55" s="31" t="e">
        <v>#DIV/0!</v>
      </c>
      <c r="FN55" s="31" t="e">
        <v>#DIV/0!</v>
      </c>
      <c r="FO55" s="31" t="e">
        <v>#DIV/0!</v>
      </c>
      <c r="FP55" s="31" t="e">
        <v>#DIV/0!</v>
      </c>
      <c r="FQ55" s="31" t="e">
        <v>#DIV/0!</v>
      </c>
      <c r="FR55" s="31" t="e">
        <v>#DIV/0!</v>
      </c>
      <c r="FS55" s="31" t="e">
        <v>#DIV/0!</v>
      </c>
      <c r="FT55" s="31" t="e">
        <v>#DIV/0!</v>
      </c>
      <c r="FU55" s="31" t="e">
        <v>#DIV/0!</v>
      </c>
      <c r="FV55" s="31" t="e">
        <v>#DIV/0!</v>
      </c>
      <c r="FW55" s="31" t="e">
        <v>#DIV/0!</v>
      </c>
      <c r="FX55" s="31" t="e">
        <v>#DIV/0!</v>
      </c>
      <c r="FY55" s="31" t="e">
        <v>#DIV/0!</v>
      </c>
      <c r="FZ55" s="31" t="e">
        <v>#DIV/0!</v>
      </c>
      <c r="GA55" s="31" t="e">
        <v>#DIV/0!</v>
      </c>
      <c r="GB55" s="31" t="e">
        <v>#DIV/0!</v>
      </c>
      <c r="GC55" s="31" t="e">
        <v>#DIV/0!</v>
      </c>
      <c r="GD55" s="31" t="e">
        <v>#DIV/0!</v>
      </c>
      <c r="GE55" s="31" t="e">
        <v>#DIV/0!</v>
      </c>
      <c r="GF55" s="31" t="e">
        <v>#DIV/0!</v>
      </c>
      <c r="GG55" s="31" t="e">
        <v>#DIV/0!</v>
      </c>
      <c r="GH55" s="31" t="e">
        <v>#DIV/0!</v>
      </c>
      <c r="GI55" s="31"/>
      <c r="GJ55" s="31"/>
      <c r="GK55" s="31">
        <v>55</v>
      </c>
      <c r="GL55" s="51" t="e">
        <v>#VALUE!</v>
      </c>
      <c r="GM55" s="31" t="e">
        <v>#DIV/0!</v>
      </c>
      <c r="GN55" s="31" t="e">
        <v>#DIV/0!</v>
      </c>
      <c r="GO55" s="31" t="e">
        <v>#DIV/0!</v>
      </c>
      <c r="GP55" s="31" t="e">
        <v>#DIV/0!</v>
      </c>
      <c r="GQ55" s="31" t="e">
        <v>#DIV/0!</v>
      </c>
      <c r="GR55" s="31" t="e">
        <v>#DIV/0!</v>
      </c>
      <c r="GS55" s="31" t="e">
        <v>#DIV/0!</v>
      </c>
      <c r="GT55" s="31" t="e">
        <v>#DIV/0!</v>
      </c>
      <c r="GU55" s="31" t="e">
        <v>#DIV/0!</v>
      </c>
      <c r="GV55" s="31" t="e">
        <v>#DIV/0!</v>
      </c>
      <c r="GW55" s="31" t="e">
        <v>#DIV/0!</v>
      </c>
      <c r="GX55" s="31" t="e">
        <v>#DIV/0!</v>
      </c>
      <c r="GY55" s="31" t="e">
        <v>#DIV/0!</v>
      </c>
      <c r="GZ55" s="31" t="e">
        <v>#DIV/0!</v>
      </c>
      <c r="HA55" s="31" t="e">
        <v>#DIV/0!</v>
      </c>
      <c r="HB55" s="31" t="e">
        <v>#DIV/0!</v>
      </c>
      <c r="HC55" s="31" t="e">
        <v>#DIV/0!</v>
      </c>
      <c r="HD55" s="31" t="e">
        <v>#DIV/0!</v>
      </c>
      <c r="HE55" s="31" t="e">
        <v>#DIV/0!</v>
      </c>
      <c r="HF55" s="31" t="e">
        <v>#DIV/0!</v>
      </c>
      <c r="HG55" s="31" t="e">
        <v>#DIV/0!</v>
      </c>
      <c r="HH55" s="31" t="e">
        <v>#DIV/0!</v>
      </c>
      <c r="HI55" s="31" t="e">
        <v>#DIV/0!</v>
      </c>
      <c r="HJ55" s="31" t="e">
        <v>#DIV/0!</v>
      </c>
      <c r="HK55" s="31" t="e">
        <v>#DIV/0!</v>
      </c>
      <c r="HL55" s="31" t="e">
        <v>#DIV/0!</v>
      </c>
      <c r="HM55" s="31" t="e">
        <v>#DIV/0!</v>
      </c>
      <c r="HN55" s="31" t="e">
        <v>#DIV/0!</v>
      </c>
      <c r="HO55" s="31" t="e">
        <v>#DIV/0!</v>
      </c>
      <c r="HP55" s="31" t="e">
        <v>#DIV/0!</v>
      </c>
      <c r="HQ55" s="31" t="e">
        <v>#DIV/0!</v>
      </c>
      <c r="HR55" s="31" t="e">
        <v>#DIV/0!</v>
      </c>
      <c r="HS55" s="31" t="e">
        <v>#DIV/0!</v>
      </c>
      <c r="HT55" s="31" t="e">
        <v>#DIV/0!</v>
      </c>
      <c r="HU55" s="31" t="e">
        <v>#DIV/0!</v>
      </c>
      <c r="HV55" s="31" t="e">
        <v>#DIV/0!</v>
      </c>
      <c r="HW55" s="31" t="e">
        <v>#DIV/0!</v>
      </c>
      <c r="HX55" s="31" t="e">
        <v>#DIV/0!</v>
      </c>
      <c r="HY55" s="31" t="e">
        <v>#DIV/0!</v>
      </c>
      <c r="HZ55" s="31" t="e">
        <v>#DIV/0!</v>
      </c>
      <c r="IA55" s="31" t="e">
        <v>#DIV/0!</v>
      </c>
      <c r="IB55" s="31" t="e">
        <v>#DIV/0!</v>
      </c>
      <c r="IC55" s="31" t="e">
        <v>#DIV/0!</v>
      </c>
      <c r="ID55" s="31" t="e">
        <v>#DIV/0!</v>
      </c>
      <c r="IE55" s="31" t="e">
        <v>#DIV/0!</v>
      </c>
      <c r="IF55" s="31" t="e">
        <v>#VALUE!</v>
      </c>
      <c r="IG55" s="31" t="e">
        <v>#DIV/0!</v>
      </c>
      <c r="IH55" s="31" t="e">
        <v>#DIV/0!</v>
      </c>
      <c r="II55" s="31" t="e">
        <v>#DIV/0!</v>
      </c>
      <c r="IJ55" s="31" t="e">
        <v>#DIV/0!</v>
      </c>
      <c r="IK55" s="31" t="e">
        <v>#DIV/0!</v>
      </c>
      <c r="IL55" s="31" t="e">
        <v>#DIV/0!</v>
      </c>
      <c r="IM55" s="31" t="e">
        <v>#DIV/0!</v>
      </c>
      <c r="IN55" s="31" t="e">
        <v>#DIV/0!</v>
      </c>
      <c r="IO55" s="31" t="e">
        <v>#DIV/0!</v>
      </c>
      <c r="IP55" s="31" t="e">
        <v>#DIV/0!</v>
      </c>
      <c r="IQ55" s="31" t="e">
        <v>#DIV/0!</v>
      </c>
      <c r="IR55" s="31" t="e">
        <v>#DIV/0!</v>
      </c>
      <c r="IS55" s="31" t="e">
        <v>#DIV/0!</v>
      </c>
      <c r="IT55" s="31" t="e">
        <v>#DIV/0!</v>
      </c>
      <c r="IU55" s="31" t="e">
        <v>#DIV/0!</v>
      </c>
      <c r="IV55" s="31" t="e">
        <v>#DIV/0!</v>
      </c>
      <c r="IW55" s="31" t="e">
        <v>#DIV/0!</v>
      </c>
      <c r="IX55" s="31" t="e">
        <v>#DIV/0!</v>
      </c>
      <c r="IY55" s="31" t="e">
        <v>#DIV/0!</v>
      </c>
      <c r="IZ55" s="31" t="e">
        <v>#DIV/0!</v>
      </c>
      <c r="JA55" s="31" t="e">
        <v>#DIV/0!</v>
      </c>
      <c r="JB55" s="31" t="e">
        <v>#DIV/0!</v>
      </c>
      <c r="JC55" s="31" t="e">
        <v>#DIV/0!</v>
      </c>
      <c r="JD55" s="31" t="e">
        <v>#DIV/0!</v>
      </c>
      <c r="JE55" s="31" t="e">
        <v>#DIV/0!</v>
      </c>
      <c r="JF55" s="31" t="e">
        <v>#DIV/0!</v>
      </c>
      <c r="JG55" s="31" t="e">
        <v>#DIV/0!</v>
      </c>
      <c r="JH55" s="31" t="e">
        <v>#DIV/0!</v>
      </c>
      <c r="JI55" s="31" t="e">
        <v>#DIV/0!</v>
      </c>
      <c r="JJ55" s="31" t="e">
        <v>#DIV/0!</v>
      </c>
      <c r="JK55" s="31" t="e">
        <v>#DIV/0!</v>
      </c>
      <c r="JL55" s="31" t="e">
        <v>#DIV/0!</v>
      </c>
      <c r="JM55" s="31" t="e">
        <v>#DIV/0!</v>
      </c>
      <c r="JN55" s="31" t="e">
        <v>#DIV/0!</v>
      </c>
      <c r="JO55" s="31" t="e">
        <v>#DIV/0!</v>
      </c>
      <c r="JP55" s="31" t="e">
        <v>#DIV/0!</v>
      </c>
      <c r="JQ55" s="31" t="e">
        <v>#DIV/0!</v>
      </c>
      <c r="JR55" s="31" t="e">
        <v>#DIV/0!</v>
      </c>
      <c r="JS55" s="31" t="e">
        <v>#DIV/0!</v>
      </c>
      <c r="JT55" s="31" t="e">
        <v>#DIV/0!</v>
      </c>
      <c r="JU55" s="31" t="e">
        <v>#DIV/0!</v>
      </c>
      <c r="JV55" s="31" t="e">
        <v>#DIV/0!</v>
      </c>
      <c r="JW55" s="31" t="e">
        <v>#DIV/0!</v>
      </c>
      <c r="JX55" s="31" t="e">
        <v>#DIV/0!</v>
      </c>
      <c r="JY55" s="31" t="e">
        <v>#DIV/0!</v>
      </c>
      <c r="JZ55" s="31"/>
      <c r="KA55" s="31"/>
    </row>
    <row r="56" spans="1:287" x14ac:dyDescent="0.25">
      <c r="A56" s="30" t="s">
        <v>640</v>
      </c>
      <c r="B56" s="30" t="s">
        <v>206</v>
      </c>
      <c r="C56" s="31">
        <v>6</v>
      </c>
      <c r="D56" s="51" t="e">
        <v>#VALUE!</v>
      </c>
      <c r="E56" s="31" t="e">
        <v>#DIV/0!</v>
      </c>
      <c r="F56" s="31" t="e">
        <v>#DIV/0!</v>
      </c>
      <c r="G56" s="31" t="e">
        <v>#DIV/0!</v>
      </c>
      <c r="H56" s="31" t="e">
        <v>#DIV/0!</v>
      </c>
      <c r="I56" s="31" t="e">
        <v>#DIV/0!</v>
      </c>
      <c r="J56" s="31" t="e">
        <v>#DIV/0!</v>
      </c>
      <c r="K56" s="31" t="e">
        <v>#DIV/0!</v>
      </c>
      <c r="L56" s="31" t="e">
        <v>#DIV/0!</v>
      </c>
      <c r="M56" s="31" t="e">
        <v>#DIV/0!</v>
      </c>
      <c r="N56" s="31" t="e">
        <v>#DIV/0!</v>
      </c>
      <c r="O56" s="31" t="e">
        <v>#DIV/0!</v>
      </c>
      <c r="P56" s="31" t="e">
        <v>#DIV/0!</v>
      </c>
      <c r="Q56" s="31" t="e">
        <v>#DIV/0!</v>
      </c>
      <c r="R56" s="31" t="e">
        <v>#DIV/0!</v>
      </c>
      <c r="S56" s="31" t="e">
        <v>#DIV/0!</v>
      </c>
      <c r="T56" s="31" t="e">
        <v>#DIV/0!</v>
      </c>
      <c r="U56" s="31" t="e">
        <v>#DIV/0!</v>
      </c>
      <c r="V56" s="31" t="e">
        <v>#DIV/0!</v>
      </c>
      <c r="W56" s="31" t="e">
        <v>#DIV/0!</v>
      </c>
      <c r="X56" s="31" t="e">
        <v>#DIV/0!</v>
      </c>
      <c r="Y56" s="31" t="e">
        <v>#DIV/0!</v>
      </c>
      <c r="Z56" s="31" t="e">
        <v>#DIV/0!</v>
      </c>
      <c r="AA56" s="31" t="e">
        <v>#DIV/0!</v>
      </c>
      <c r="AB56" s="31" t="e">
        <v>#DIV/0!</v>
      </c>
      <c r="AC56" s="31" t="e">
        <v>#DIV/0!</v>
      </c>
      <c r="AD56" s="31" t="e">
        <v>#DIV/0!</v>
      </c>
      <c r="AE56" s="31" t="e">
        <v>#DIV/0!</v>
      </c>
      <c r="AF56" s="31" t="e">
        <v>#DIV/0!</v>
      </c>
      <c r="AG56" s="31" t="e">
        <v>#DIV/0!</v>
      </c>
      <c r="AH56" s="31" t="e">
        <v>#DIV/0!</v>
      </c>
      <c r="AI56" s="31" t="e">
        <v>#DIV/0!</v>
      </c>
      <c r="AJ56" s="31" t="e">
        <v>#DIV/0!</v>
      </c>
      <c r="AK56" s="31" t="e">
        <v>#DIV/0!</v>
      </c>
      <c r="AL56" s="31" t="e">
        <v>#DIV/0!</v>
      </c>
      <c r="AM56" s="31" t="e">
        <v>#DIV/0!</v>
      </c>
      <c r="AN56" s="31" t="e">
        <v>#DIV/0!</v>
      </c>
      <c r="AO56" s="31" t="e">
        <v>#DIV/0!</v>
      </c>
      <c r="AP56" s="31" t="e">
        <v>#DIV/0!</v>
      </c>
      <c r="AQ56" s="31" t="e">
        <v>#DIV/0!</v>
      </c>
      <c r="AR56" s="31" t="e">
        <v>#DIV/0!</v>
      </c>
      <c r="AS56" s="31" t="e">
        <v>#DIV/0!</v>
      </c>
      <c r="AT56" s="31" t="e">
        <v>#DIV/0!</v>
      </c>
      <c r="AU56" s="31" t="e">
        <v>#DIV/0!</v>
      </c>
      <c r="AV56" s="31" t="e">
        <v>#DIV/0!</v>
      </c>
      <c r="AW56" s="31" t="e">
        <v>#DIV/0!</v>
      </c>
      <c r="AX56" s="31" t="e">
        <v>#VALUE!</v>
      </c>
      <c r="AY56" s="31" t="e">
        <v>#DIV/0!</v>
      </c>
      <c r="AZ56" s="31" t="e">
        <v>#DIV/0!</v>
      </c>
      <c r="BA56" s="31" t="e">
        <v>#DIV/0!</v>
      </c>
      <c r="BB56" s="31" t="e">
        <v>#DIV/0!</v>
      </c>
      <c r="BC56" s="31" t="e">
        <v>#DIV/0!</v>
      </c>
      <c r="BD56" s="31" t="e">
        <v>#DIV/0!</v>
      </c>
      <c r="BE56" s="31" t="e">
        <v>#DIV/0!</v>
      </c>
      <c r="BF56" s="31" t="e">
        <v>#DIV/0!</v>
      </c>
      <c r="BG56" s="31" t="e">
        <v>#DIV/0!</v>
      </c>
      <c r="BH56" s="31" t="e">
        <v>#DIV/0!</v>
      </c>
      <c r="BI56" s="31" t="e">
        <v>#DIV/0!</v>
      </c>
      <c r="BJ56" s="31" t="e">
        <v>#DIV/0!</v>
      </c>
      <c r="BK56" s="31" t="e">
        <v>#DIV/0!</v>
      </c>
      <c r="BL56" s="31" t="e">
        <v>#DIV/0!</v>
      </c>
      <c r="BM56" s="31" t="e">
        <v>#DIV/0!</v>
      </c>
      <c r="BN56" s="31" t="e">
        <v>#DIV/0!</v>
      </c>
      <c r="BO56" s="31" t="e">
        <v>#DIV/0!</v>
      </c>
      <c r="BP56" s="31" t="e">
        <v>#DIV/0!</v>
      </c>
      <c r="BQ56" s="31" t="e">
        <v>#DIV/0!</v>
      </c>
      <c r="BR56" s="31" t="e">
        <v>#DIV/0!</v>
      </c>
      <c r="BS56" s="31" t="e">
        <v>#DIV/0!</v>
      </c>
      <c r="BT56" s="31" t="e">
        <v>#DIV/0!</v>
      </c>
      <c r="BU56" s="31" t="e">
        <v>#DIV/0!</v>
      </c>
      <c r="BV56" s="31" t="e">
        <v>#DIV/0!</v>
      </c>
      <c r="BW56" s="31" t="e">
        <v>#DIV/0!</v>
      </c>
      <c r="BX56" s="31" t="e">
        <v>#DIV/0!</v>
      </c>
      <c r="BY56" s="31" t="e">
        <v>#DIV/0!</v>
      </c>
      <c r="BZ56" s="31" t="e">
        <v>#DIV/0!</v>
      </c>
      <c r="CA56" s="31" t="e">
        <v>#DIV/0!</v>
      </c>
      <c r="CB56" s="31" t="e">
        <v>#DIV/0!</v>
      </c>
      <c r="CC56" s="31" t="e">
        <v>#DIV/0!</v>
      </c>
      <c r="CD56" s="31" t="e">
        <v>#DIV/0!</v>
      </c>
      <c r="CE56" s="31" t="e">
        <v>#DIV/0!</v>
      </c>
      <c r="CF56" s="31" t="e">
        <v>#DIV/0!</v>
      </c>
      <c r="CG56" s="31" t="e">
        <v>#DIV/0!</v>
      </c>
      <c r="CH56" s="31" t="e">
        <v>#DIV/0!</v>
      </c>
      <c r="CI56" s="31" t="e">
        <v>#DIV/0!</v>
      </c>
      <c r="CJ56" s="31" t="e">
        <v>#DIV/0!</v>
      </c>
      <c r="CK56" s="31" t="e">
        <v>#DIV/0!</v>
      </c>
      <c r="CL56" s="31" t="e">
        <v>#DIV/0!</v>
      </c>
      <c r="CM56" s="31" t="e">
        <v>#DIV/0!</v>
      </c>
      <c r="CN56" s="31" t="e">
        <v>#DIV/0!</v>
      </c>
      <c r="CO56" s="31" t="e">
        <v>#DIV/0!</v>
      </c>
      <c r="CP56" s="31" t="e">
        <v>#DIV/0!</v>
      </c>
      <c r="CQ56" s="31" t="e">
        <v>#DIV/0!</v>
      </c>
      <c r="CR56" s="31"/>
      <c r="CS56" s="31"/>
      <c r="CT56" s="31">
        <v>6</v>
      </c>
      <c r="CU56" s="51" t="e">
        <v>#VALUE!</v>
      </c>
      <c r="CV56" s="31" t="e">
        <v>#DIV/0!</v>
      </c>
      <c r="CW56" s="31" t="e">
        <v>#DIV/0!</v>
      </c>
      <c r="CX56" s="31" t="e">
        <v>#DIV/0!</v>
      </c>
      <c r="CY56" s="31" t="e">
        <v>#DIV/0!</v>
      </c>
      <c r="CZ56" s="31" t="e">
        <v>#DIV/0!</v>
      </c>
      <c r="DA56" s="31" t="e">
        <v>#DIV/0!</v>
      </c>
      <c r="DB56" s="31" t="e">
        <v>#DIV/0!</v>
      </c>
      <c r="DC56" s="31" t="e">
        <v>#DIV/0!</v>
      </c>
      <c r="DD56" s="31" t="e">
        <v>#DIV/0!</v>
      </c>
      <c r="DE56" s="31" t="e">
        <v>#DIV/0!</v>
      </c>
      <c r="DF56" s="31" t="e">
        <v>#DIV/0!</v>
      </c>
      <c r="DG56" s="31" t="e">
        <v>#DIV/0!</v>
      </c>
      <c r="DH56" s="31" t="e">
        <v>#DIV/0!</v>
      </c>
      <c r="DI56" s="31" t="e">
        <v>#DIV/0!</v>
      </c>
      <c r="DJ56" s="31" t="e">
        <v>#DIV/0!</v>
      </c>
      <c r="DK56" s="31" t="e">
        <v>#DIV/0!</v>
      </c>
      <c r="DL56" s="31" t="e">
        <v>#DIV/0!</v>
      </c>
      <c r="DM56" s="31" t="e">
        <v>#DIV/0!</v>
      </c>
      <c r="DN56" s="31" t="e">
        <v>#DIV/0!</v>
      </c>
      <c r="DO56" s="31" t="e">
        <v>#DIV/0!</v>
      </c>
      <c r="DP56" s="31" t="e">
        <v>#DIV/0!</v>
      </c>
      <c r="DQ56" s="31" t="e">
        <v>#DIV/0!</v>
      </c>
      <c r="DR56" s="31" t="e">
        <v>#DIV/0!</v>
      </c>
      <c r="DS56" s="31" t="e">
        <v>#DIV/0!</v>
      </c>
      <c r="DT56" s="31" t="e">
        <v>#DIV/0!</v>
      </c>
      <c r="DU56" s="31" t="e">
        <v>#DIV/0!</v>
      </c>
      <c r="DV56" s="31" t="e">
        <v>#DIV/0!</v>
      </c>
      <c r="DW56" s="31" t="e">
        <v>#DIV/0!</v>
      </c>
      <c r="DX56" s="31" t="e">
        <v>#DIV/0!</v>
      </c>
      <c r="DY56" s="31" t="e">
        <v>#DIV/0!</v>
      </c>
      <c r="DZ56" s="31" t="e">
        <v>#DIV/0!</v>
      </c>
      <c r="EA56" s="31" t="e">
        <v>#DIV/0!</v>
      </c>
      <c r="EB56" s="31" t="e">
        <v>#DIV/0!</v>
      </c>
      <c r="EC56" s="31" t="e">
        <v>#DIV/0!</v>
      </c>
      <c r="ED56" s="31" t="e">
        <v>#DIV/0!</v>
      </c>
      <c r="EE56" s="31" t="e">
        <v>#DIV/0!</v>
      </c>
      <c r="EF56" s="31" t="e">
        <v>#DIV/0!</v>
      </c>
      <c r="EG56" s="31" t="e">
        <v>#DIV/0!</v>
      </c>
      <c r="EH56" s="31" t="e">
        <v>#DIV/0!</v>
      </c>
      <c r="EI56" s="31" t="e">
        <v>#DIV/0!</v>
      </c>
      <c r="EJ56" s="31" t="e">
        <v>#DIV/0!</v>
      </c>
      <c r="EK56" s="31" t="e">
        <v>#DIV/0!</v>
      </c>
      <c r="EL56" s="31" t="e">
        <v>#DIV/0!</v>
      </c>
      <c r="EM56" s="31" t="e">
        <v>#DIV/0!</v>
      </c>
      <c r="EN56" s="31" t="e">
        <v>#DIV/0!</v>
      </c>
      <c r="EO56" s="31" t="e">
        <v>#VALUE!</v>
      </c>
      <c r="EP56" s="31" t="e">
        <v>#DIV/0!</v>
      </c>
      <c r="EQ56" s="31" t="e">
        <v>#DIV/0!</v>
      </c>
      <c r="ER56" s="31" t="e">
        <v>#DIV/0!</v>
      </c>
      <c r="ES56" s="31" t="e">
        <v>#DIV/0!</v>
      </c>
      <c r="ET56" s="31" t="e">
        <v>#DIV/0!</v>
      </c>
      <c r="EU56" s="31" t="e">
        <v>#DIV/0!</v>
      </c>
      <c r="EV56" s="31" t="e">
        <v>#DIV/0!</v>
      </c>
      <c r="EW56" s="31" t="e">
        <v>#DIV/0!</v>
      </c>
      <c r="EX56" s="31" t="e">
        <v>#DIV/0!</v>
      </c>
      <c r="EY56" s="31" t="e">
        <v>#DIV/0!</v>
      </c>
      <c r="EZ56" s="31" t="e">
        <v>#DIV/0!</v>
      </c>
      <c r="FA56" s="31" t="e">
        <v>#DIV/0!</v>
      </c>
      <c r="FB56" s="31" t="e">
        <v>#DIV/0!</v>
      </c>
      <c r="FC56" s="31" t="e">
        <v>#DIV/0!</v>
      </c>
      <c r="FD56" s="31" t="e">
        <v>#DIV/0!</v>
      </c>
      <c r="FE56" s="31" t="e">
        <v>#DIV/0!</v>
      </c>
      <c r="FF56" s="31" t="e">
        <v>#DIV/0!</v>
      </c>
      <c r="FG56" s="31" t="e">
        <v>#DIV/0!</v>
      </c>
      <c r="FH56" s="31" t="e">
        <v>#DIV/0!</v>
      </c>
      <c r="FI56" s="31" t="e">
        <v>#DIV/0!</v>
      </c>
      <c r="FJ56" s="31" t="e">
        <v>#DIV/0!</v>
      </c>
      <c r="FK56" s="31" t="e">
        <v>#DIV/0!</v>
      </c>
      <c r="FL56" s="31" t="e">
        <v>#DIV/0!</v>
      </c>
      <c r="FM56" s="31" t="e">
        <v>#DIV/0!</v>
      </c>
      <c r="FN56" s="31" t="e">
        <v>#DIV/0!</v>
      </c>
      <c r="FO56" s="31" t="e">
        <v>#DIV/0!</v>
      </c>
      <c r="FP56" s="31" t="e">
        <v>#DIV/0!</v>
      </c>
      <c r="FQ56" s="31" t="e">
        <v>#DIV/0!</v>
      </c>
      <c r="FR56" s="31" t="e">
        <v>#DIV/0!</v>
      </c>
      <c r="FS56" s="31" t="e">
        <v>#DIV/0!</v>
      </c>
      <c r="FT56" s="31" t="e">
        <v>#DIV/0!</v>
      </c>
      <c r="FU56" s="31" t="e">
        <v>#DIV/0!</v>
      </c>
      <c r="FV56" s="31" t="e">
        <v>#DIV/0!</v>
      </c>
      <c r="FW56" s="31" t="e">
        <v>#DIV/0!</v>
      </c>
      <c r="FX56" s="31" t="e">
        <v>#DIV/0!</v>
      </c>
      <c r="FY56" s="31" t="e">
        <v>#DIV/0!</v>
      </c>
      <c r="FZ56" s="31" t="e">
        <v>#DIV/0!</v>
      </c>
      <c r="GA56" s="31" t="e">
        <v>#DIV/0!</v>
      </c>
      <c r="GB56" s="31" t="e">
        <v>#DIV/0!</v>
      </c>
      <c r="GC56" s="31" t="e">
        <v>#DIV/0!</v>
      </c>
      <c r="GD56" s="31" t="e">
        <v>#DIV/0!</v>
      </c>
      <c r="GE56" s="31" t="e">
        <v>#DIV/0!</v>
      </c>
      <c r="GF56" s="31" t="e">
        <v>#DIV/0!</v>
      </c>
      <c r="GG56" s="31" t="e">
        <v>#DIV/0!</v>
      </c>
      <c r="GH56" s="31" t="e">
        <v>#DIV/0!</v>
      </c>
      <c r="GI56" s="31"/>
      <c r="GJ56" s="31"/>
      <c r="GK56" s="31">
        <v>6</v>
      </c>
      <c r="GL56" s="51" t="e">
        <v>#VALUE!</v>
      </c>
      <c r="GM56" s="31" t="e">
        <v>#DIV/0!</v>
      </c>
      <c r="GN56" s="31" t="e">
        <v>#DIV/0!</v>
      </c>
      <c r="GO56" s="31" t="e">
        <v>#DIV/0!</v>
      </c>
      <c r="GP56" s="31" t="e">
        <v>#DIV/0!</v>
      </c>
      <c r="GQ56" s="31" t="e">
        <v>#DIV/0!</v>
      </c>
      <c r="GR56" s="31" t="e">
        <v>#DIV/0!</v>
      </c>
      <c r="GS56" s="31" t="e">
        <v>#DIV/0!</v>
      </c>
      <c r="GT56" s="31" t="e">
        <v>#DIV/0!</v>
      </c>
      <c r="GU56" s="31" t="e">
        <v>#DIV/0!</v>
      </c>
      <c r="GV56" s="31" t="e">
        <v>#DIV/0!</v>
      </c>
      <c r="GW56" s="31" t="e">
        <v>#DIV/0!</v>
      </c>
      <c r="GX56" s="31" t="e">
        <v>#DIV/0!</v>
      </c>
      <c r="GY56" s="31" t="e">
        <v>#DIV/0!</v>
      </c>
      <c r="GZ56" s="31" t="e">
        <v>#DIV/0!</v>
      </c>
      <c r="HA56" s="31" t="e">
        <v>#DIV/0!</v>
      </c>
      <c r="HB56" s="31" t="e">
        <v>#DIV/0!</v>
      </c>
      <c r="HC56" s="31" t="e">
        <v>#DIV/0!</v>
      </c>
      <c r="HD56" s="31" t="e">
        <v>#DIV/0!</v>
      </c>
      <c r="HE56" s="31" t="e">
        <v>#DIV/0!</v>
      </c>
      <c r="HF56" s="31" t="e">
        <v>#DIV/0!</v>
      </c>
      <c r="HG56" s="31" t="e">
        <v>#DIV/0!</v>
      </c>
      <c r="HH56" s="31" t="e">
        <v>#DIV/0!</v>
      </c>
      <c r="HI56" s="31" t="e">
        <v>#DIV/0!</v>
      </c>
      <c r="HJ56" s="31" t="e">
        <v>#DIV/0!</v>
      </c>
      <c r="HK56" s="31" t="e">
        <v>#DIV/0!</v>
      </c>
      <c r="HL56" s="31" t="e">
        <v>#DIV/0!</v>
      </c>
      <c r="HM56" s="31" t="e">
        <v>#DIV/0!</v>
      </c>
      <c r="HN56" s="31" t="e">
        <v>#DIV/0!</v>
      </c>
      <c r="HO56" s="31" t="e">
        <v>#DIV/0!</v>
      </c>
      <c r="HP56" s="31" t="e">
        <v>#DIV/0!</v>
      </c>
      <c r="HQ56" s="31" t="e">
        <v>#DIV/0!</v>
      </c>
      <c r="HR56" s="31" t="e">
        <v>#DIV/0!</v>
      </c>
      <c r="HS56" s="31" t="e">
        <v>#DIV/0!</v>
      </c>
      <c r="HT56" s="31" t="e">
        <v>#DIV/0!</v>
      </c>
      <c r="HU56" s="31" t="e">
        <v>#DIV/0!</v>
      </c>
      <c r="HV56" s="31" t="e">
        <v>#DIV/0!</v>
      </c>
      <c r="HW56" s="31" t="e">
        <v>#DIV/0!</v>
      </c>
      <c r="HX56" s="31" t="e">
        <v>#DIV/0!</v>
      </c>
      <c r="HY56" s="31" t="e">
        <v>#DIV/0!</v>
      </c>
      <c r="HZ56" s="31" t="e">
        <v>#DIV/0!</v>
      </c>
      <c r="IA56" s="31" t="e">
        <v>#DIV/0!</v>
      </c>
      <c r="IB56" s="31" t="e">
        <v>#DIV/0!</v>
      </c>
      <c r="IC56" s="31" t="e">
        <v>#DIV/0!</v>
      </c>
      <c r="ID56" s="31" t="e">
        <v>#DIV/0!</v>
      </c>
      <c r="IE56" s="31" t="e">
        <v>#DIV/0!</v>
      </c>
      <c r="IF56" s="31" t="e">
        <v>#VALUE!</v>
      </c>
      <c r="IG56" s="31" t="e">
        <v>#DIV/0!</v>
      </c>
      <c r="IH56" s="31" t="e">
        <v>#DIV/0!</v>
      </c>
      <c r="II56" s="31" t="e">
        <v>#DIV/0!</v>
      </c>
      <c r="IJ56" s="31" t="e">
        <v>#DIV/0!</v>
      </c>
      <c r="IK56" s="31" t="e">
        <v>#DIV/0!</v>
      </c>
      <c r="IL56" s="31" t="e">
        <v>#DIV/0!</v>
      </c>
      <c r="IM56" s="31" t="e">
        <v>#DIV/0!</v>
      </c>
      <c r="IN56" s="31" t="e">
        <v>#DIV/0!</v>
      </c>
      <c r="IO56" s="31" t="e">
        <v>#DIV/0!</v>
      </c>
      <c r="IP56" s="31" t="e">
        <v>#DIV/0!</v>
      </c>
      <c r="IQ56" s="31" t="e">
        <v>#DIV/0!</v>
      </c>
      <c r="IR56" s="31" t="e">
        <v>#DIV/0!</v>
      </c>
      <c r="IS56" s="31" t="e">
        <v>#DIV/0!</v>
      </c>
      <c r="IT56" s="31" t="e">
        <v>#DIV/0!</v>
      </c>
      <c r="IU56" s="31" t="e">
        <v>#DIV/0!</v>
      </c>
      <c r="IV56" s="31" t="e">
        <v>#DIV/0!</v>
      </c>
      <c r="IW56" s="31" t="e">
        <v>#DIV/0!</v>
      </c>
      <c r="IX56" s="31" t="e">
        <v>#DIV/0!</v>
      </c>
      <c r="IY56" s="31" t="e">
        <v>#DIV/0!</v>
      </c>
      <c r="IZ56" s="31" t="e">
        <v>#DIV/0!</v>
      </c>
      <c r="JA56" s="31" t="e">
        <v>#DIV/0!</v>
      </c>
      <c r="JB56" s="31" t="e">
        <v>#DIV/0!</v>
      </c>
      <c r="JC56" s="31" t="e">
        <v>#DIV/0!</v>
      </c>
      <c r="JD56" s="31" t="e">
        <v>#DIV/0!</v>
      </c>
      <c r="JE56" s="31" t="e">
        <v>#DIV/0!</v>
      </c>
      <c r="JF56" s="31" t="e">
        <v>#DIV/0!</v>
      </c>
      <c r="JG56" s="31" t="e">
        <v>#DIV/0!</v>
      </c>
      <c r="JH56" s="31" t="e">
        <v>#DIV/0!</v>
      </c>
      <c r="JI56" s="31" t="e">
        <v>#DIV/0!</v>
      </c>
      <c r="JJ56" s="31" t="e">
        <v>#DIV/0!</v>
      </c>
      <c r="JK56" s="31" t="e">
        <v>#DIV/0!</v>
      </c>
      <c r="JL56" s="31" t="e">
        <v>#DIV/0!</v>
      </c>
      <c r="JM56" s="31" t="e">
        <v>#DIV/0!</v>
      </c>
      <c r="JN56" s="31" t="e">
        <v>#DIV/0!</v>
      </c>
      <c r="JO56" s="31" t="e">
        <v>#DIV/0!</v>
      </c>
      <c r="JP56" s="31" t="e">
        <v>#DIV/0!</v>
      </c>
      <c r="JQ56" s="31" t="e">
        <v>#DIV/0!</v>
      </c>
      <c r="JR56" s="31" t="e">
        <v>#DIV/0!</v>
      </c>
      <c r="JS56" s="31" t="e">
        <v>#DIV/0!</v>
      </c>
      <c r="JT56" s="31" t="e">
        <v>#DIV/0!</v>
      </c>
      <c r="JU56" s="31" t="e">
        <v>#DIV/0!</v>
      </c>
      <c r="JV56" s="31" t="e">
        <v>#DIV/0!</v>
      </c>
      <c r="JW56" s="31" t="e">
        <v>#DIV/0!</v>
      </c>
      <c r="JX56" s="31" t="e">
        <v>#DIV/0!</v>
      </c>
      <c r="JY56" s="31" t="e">
        <v>#DIV/0!</v>
      </c>
      <c r="JZ56" s="31"/>
      <c r="KA56" s="31"/>
    </row>
    <row r="57" spans="1:287" x14ac:dyDescent="0.25">
      <c r="A57" s="30" t="s">
        <v>641</v>
      </c>
      <c r="B57" s="30" t="s">
        <v>107</v>
      </c>
      <c r="C57" s="31">
        <v>120</v>
      </c>
      <c r="D57" s="51" t="e">
        <v>#VALUE!</v>
      </c>
      <c r="E57" s="31" t="e">
        <v>#DIV/0!</v>
      </c>
      <c r="F57" s="31" t="e">
        <v>#DIV/0!</v>
      </c>
      <c r="G57" s="31" t="e">
        <v>#DIV/0!</v>
      </c>
      <c r="H57" s="31" t="e">
        <v>#DIV/0!</v>
      </c>
      <c r="I57" s="31" t="e">
        <v>#DIV/0!</v>
      </c>
      <c r="J57" s="31" t="e">
        <v>#DIV/0!</v>
      </c>
      <c r="K57" s="31" t="e">
        <v>#DIV/0!</v>
      </c>
      <c r="L57" s="31" t="e">
        <v>#DIV/0!</v>
      </c>
      <c r="M57" s="31" t="e">
        <v>#DIV/0!</v>
      </c>
      <c r="N57" s="31" t="e">
        <v>#DIV/0!</v>
      </c>
      <c r="O57" s="31" t="e">
        <v>#DIV/0!</v>
      </c>
      <c r="P57" s="31" t="e">
        <v>#DIV/0!</v>
      </c>
      <c r="Q57" s="31" t="e">
        <v>#DIV/0!</v>
      </c>
      <c r="R57" s="31" t="e">
        <v>#DIV/0!</v>
      </c>
      <c r="S57" s="31" t="e">
        <v>#DIV/0!</v>
      </c>
      <c r="T57" s="31" t="e">
        <v>#DIV/0!</v>
      </c>
      <c r="U57" s="31" t="e">
        <v>#DIV/0!</v>
      </c>
      <c r="V57" s="31" t="e">
        <v>#DIV/0!</v>
      </c>
      <c r="W57" s="31" t="e">
        <v>#DIV/0!</v>
      </c>
      <c r="X57" s="31" t="e">
        <v>#DIV/0!</v>
      </c>
      <c r="Y57" s="31" t="e">
        <v>#DIV/0!</v>
      </c>
      <c r="Z57" s="31" t="e">
        <v>#DIV/0!</v>
      </c>
      <c r="AA57" s="31" t="e">
        <v>#DIV/0!</v>
      </c>
      <c r="AB57" s="31" t="e">
        <v>#DIV/0!</v>
      </c>
      <c r="AC57" s="31" t="e">
        <v>#DIV/0!</v>
      </c>
      <c r="AD57" s="31" t="e">
        <v>#DIV/0!</v>
      </c>
      <c r="AE57" s="31" t="e">
        <v>#DIV/0!</v>
      </c>
      <c r="AF57" s="31" t="e">
        <v>#DIV/0!</v>
      </c>
      <c r="AG57" s="31" t="e">
        <v>#DIV/0!</v>
      </c>
      <c r="AH57" s="31" t="e">
        <v>#DIV/0!</v>
      </c>
      <c r="AI57" s="31" t="e">
        <v>#DIV/0!</v>
      </c>
      <c r="AJ57" s="31" t="e">
        <v>#DIV/0!</v>
      </c>
      <c r="AK57" s="31" t="e">
        <v>#DIV/0!</v>
      </c>
      <c r="AL57" s="31" t="e">
        <v>#DIV/0!</v>
      </c>
      <c r="AM57" s="31" t="e">
        <v>#DIV/0!</v>
      </c>
      <c r="AN57" s="31" t="e">
        <v>#DIV/0!</v>
      </c>
      <c r="AO57" s="31" t="e">
        <v>#DIV/0!</v>
      </c>
      <c r="AP57" s="31" t="e">
        <v>#DIV/0!</v>
      </c>
      <c r="AQ57" s="31" t="e">
        <v>#DIV/0!</v>
      </c>
      <c r="AR57" s="31" t="e">
        <v>#DIV/0!</v>
      </c>
      <c r="AS57" s="31" t="e">
        <v>#DIV/0!</v>
      </c>
      <c r="AT57" s="31" t="e">
        <v>#DIV/0!</v>
      </c>
      <c r="AU57" s="31" t="e">
        <v>#DIV/0!</v>
      </c>
      <c r="AV57" s="31" t="e">
        <v>#DIV/0!</v>
      </c>
      <c r="AW57" s="31" t="e">
        <v>#DIV/0!</v>
      </c>
      <c r="AX57" s="31" t="e">
        <v>#VALUE!</v>
      </c>
      <c r="AY57" s="31" t="e">
        <v>#DIV/0!</v>
      </c>
      <c r="AZ57" s="31" t="e">
        <v>#DIV/0!</v>
      </c>
      <c r="BA57" s="31" t="e">
        <v>#DIV/0!</v>
      </c>
      <c r="BB57" s="31" t="e">
        <v>#DIV/0!</v>
      </c>
      <c r="BC57" s="31" t="e">
        <v>#DIV/0!</v>
      </c>
      <c r="BD57" s="31" t="e">
        <v>#DIV/0!</v>
      </c>
      <c r="BE57" s="31" t="e">
        <v>#DIV/0!</v>
      </c>
      <c r="BF57" s="31" t="e">
        <v>#DIV/0!</v>
      </c>
      <c r="BG57" s="31" t="e">
        <v>#DIV/0!</v>
      </c>
      <c r="BH57" s="31" t="e">
        <v>#DIV/0!</v>
      </c>
      <c r="BI57" s="31" t="e">
        <v>#DIV/0!</v>
      </c>
      <c r="BJ57" s="31" t="e">
        <v>#DIV/0!</v>
      </c>
      <c r="BK57" s="31" t="e">
        <v>#DIV/0!</v>
      </c>
      <c r="BL57" s="31" t="e">
        <v>#DIV/0!</v>
      </c>
      <c r="BM57" s="31" t="e">
        <v>#DIV/0!</v>
      </c>
      <c r="BN57" s="31" t="e">
        <v>#DIV/0!</v>
      </c>
      <c r="BO57" s="31" t="e">
        <v>#DIV/0!</v>
      </c>
      <c r="BP57" s="31" t="e">
        <v>#DIV/0!</v>
      </c>
      <c r="BQ57" s="31" t="e">
        <v>#DIV/0!</v>
      </c>
      <c r="BR57" s="31" t="e">
        <v>#DIV/0!</v>
      </c>
      <c r="BS57" s="31" t="e">
        <v>#DIV/0!</v>
      </c>
      <c r="BT57" s="31" t="e">
        <v>#DIV/0!</v>
      </c>
      <c r="BU57" s="31" t="e">
        <v>#DIV/0!</v>
      </c>
      <c r="BV57" s="31" t="e">
        <v>#DIV/0!</v>
      </c>
      <c r="BW57" s="31" t="e">
        <v>#DIV/0!</v>
      </c>
      <c r="BX57" s="31" t="e">
        <v>#DIV/0!</v>
      </c>
      <c r="BY57" s="31" t="e">
        <v>#DIV/0!</v>
      </c>
      <c r="BZ57" s="31" t="e">
        <v>#DIV/0!</v>
      </c>
      <c r="CA57" s="31" t="e">
        <v>#DIV/0!</v>
      </c>
      <c r="CB57" s="31" t="e">
        <v>#DIV/0!</v>
      </c>
      <c r="CC57" s="31" t="e">
        <v>#DIV/0!</v>
      </c>
      <c r="CD57" s="31" t="e">
        <v>#DIV/0!</v>
      </c>
      <c r="CE57" s="31" t="e">
        <v>#DIV/0!</v>
      </c>
      <c r="CF57" s="31" t="e">
        <v>#DIV/0!</v>
      </c>
      <c r="CG57" s="31" t="e">
        <v>#DIV/0!</v>
      </c>
      <c r="CH57" s="31" t="e">
        <v>#DIV/0!</v>
      </c>
      <c r="CI57" s="31" t="e">
        <v>#DIV/0!</v>
      </c>
      <c r="CJ57" s="31" t="e">
        <v>#DIV/0!</v>
      </c>
      <c r="CK57" s="31" t="e">
        <v>#DIV/0!</v>
      </c>
      <c r="CL57" s="31" t="e">
        <v>#DIV/0!</v>
      </c>
      <c r="CM57" s="31" t="e">
        <v>#DIV/0!</v>
      </c>
      <c r="CN57" s="31" t="e">
        <v>#DIV/0!</v>
      </c>
      <c r="CO57" s="31" t="e">
        <v>#DIV/0!</v>
      </c>
      <c r="CP57" s="31" t="e">
        <v>#DIV/0!</v>
      </c>
      <c r="CQ57" s="31" t="e">
        <v>#DIV/0!</v>
      </c>
      <c r="CR57" s="31"/>
      <c r="CS57" s="31"/>
      <c r="CT57" s="31">
        <v>120</v>
      </c>
      <c r="CU57" s="51" t="e">
        <v>#VALUE!</v>
      </c>
      <c r="CV57" s="31" t="e">
        <v>#DIV/0!</v>
      </c>
      <c r="CW57" s="31" t="e">
        <v>#DIV/0!</v>
      </c>
      <c r="CX57" s="31" t="e">
        <v>#DIV/0!</v>
      </c>
      <c r="CY57" s="31" t="e">
        <v>#DIV/0!</v>
      </c>
      <c r="CZ57" s="31" t="e">
        <v>#DIV/0!</v>
      </c>
      <c r="DA57" s="31" t="e">
        <v>#DIV/0!</v>
      </c>
      <c r="DB57" s="31" t="e">
        <v>#DIV/0!</v>
      </c>
      <c r="DC57" s="31" t="e">
        <v>#DIV/0!</v>
      </c>
      <c r="DD57" s="31" t="e">
        <v>#DIV/0!</v>
      </c>
      <c r="DE57" s="31" t="e">
        <v>#DIV/0!</v>
      </c>
      <c r="DF57" s="31" t="e">
        <v>#DIV/0!</v>
      </c>
      <c r="DG57" s="31" t="e">
        <v>#DIV/0!</v>
      </c>
      <c r="DH57" s="31" t="e">
        <v>#DIV/0!</v>
      </c>
      <c r="DI57" s="31" t="e">
        <v>#DIV/0!</v>
      </c>
      <c r="DJ57" s="31" t="e">
        <v>#DIV/0!</v>
      </c>
      <c r="DK57" s="31" t="e">
        <v>#DIV/0!</v>
      </c>
      <c r="DL57" s="31" t="e">
        <v>#DIV/0!</v>
      </c>
      <c r="DM57" s="31" t="e">
        <v>#DIV/0!</v>
      </c>
      <c r="DN57" s="31" t="e">
        <v>#DIV/0!</v>
      </c>
      <c r="DO57" s="31" t="e">
        <v>#DIV/0!</v>
      </c>
      <c r="DP57" s="31" t="e">
        <v>#DIV/0!</v>
      </c>
      <c r="DQ57" s="31" t="e">
        <v>#DIV/0!</v>
      </c>
      <c r="DR57" s="31" t="e">
        <v>#DIV/0!</v>
      </c>
      <c r="DS57" s="31" t="e">
        <v>#DIV/0!</v>
      </c>
      <c r="DT57" s="31" t="e">
        <v>#DIV/0!</v>
      </c>
      <c r="DU57" s="31" t="e">
        <v>#DIV/0!</v>
      </c>
      <c r="DV57" s="31" t="e">
        <v>#DIV/0!</v>
      </c>
      <c r="DW57" s="31" t="e">
        <v>#DIV/0!</v>
      </c>
      <c r="DX57" s="31" t="e">
        <v>#DIV/0!</v>
      </c>
      <c r="DY57" s="31" t="e">
        <v>#DIV/0!</v>
      </c>
      <c r="DZ57" s="31" t="e">
        <v>#DIV/0!</v>
      </c>
      <c r="EA57" s="31" t="e">
        <v>#DIV/0!</v>
      </c>
      <c r="EB57" s="31" t="e">
        <v>#DIV/0!</v>
      </c>
      <c r="EC57" s="31" t="e">
        <v>#DIV/0!</v>
      </c>
      <c r="ED57" s="31" t="e">
        <v>#DIV/0!</v>
      </c>
      <c r="EE57" s="31" t="e">
        <v>#DIV/0!</v>
      </c>
      <c r="EF57" s="31" t="e">
        <v>#DIV/0!</v>
      </c>
      <c r="EG57" s="31" t="e">
        <v>#DIV/0!</v>
      </c>
      <c r="EH57" s="31" t="e">
        <v>#DIV/0!</v>
      </c>
      <c r="EI57" s="31" t="e">
        <v>#DIV/0!</v>
      </c>
      <c r="EJ57" s="31" t="e">
        <v>#DIV/0!</v>
      </c>
      <c r="EK57" s="31" t="e">
        <v>#DIV/0!</v>
      </c>
      <c r="EL57" s="31" t="e">
        <v>#DIV/0!</v>
      </c>
      <c r="EM57" s="31" t="e">
        <v>#DIV/0!</v>
      </c>
      <c r="EN57" s="31" t="e">
        <v>#DIV/0!</v>
      </c>
      <c r="EO57" s="31" t="e">
        <v>#VALUE!</v>
      </c>
      <c r="EP57" s="31" t="e">
        <v>#DIV/0!</v>
      </c>
      <c r="EQ57" s="31" t="e">
        <v>#DIV/0!</v>
      </c>
      <c r="ER57" s="31" t="e">
        <v>#DIV/0!</v>
      </c>
      <c r="ES57" s="31" t="e">
        <v>#DIV/0!</v>
      </c>
      <c r="ET57" s="31" t="e">
        <v>#DIV/0!</v>
      </c>
      <c r="EU57" s="31" t="e">
        <v>#DIV/0!</v>
      </c>
      <c r="EV57" s="31" t="e">
        <v>#DIV/0!</v>
      </c>
      <c r="EW57" s="31" t="e">
        <v>#DIV/0!</v>
      </c>
      <c r="EX57" s="31" t="e">
        <v>#DIV/0!</v>
      </c>
      <c r="EY57" s="31" t="e">
        <v>#DIV/0!</v>
      </c>
      <c r="EZ57" s="31" t="e">
        <v>#DIV/0!</v>
      </c>
      <c r="FA57" s="31" t="e">
        <v>#DIV/0!</v>
      </c>
      <c r="FB57" s="31" t="e">
        <v>#DIV/0!</v>
      </c>
      <c r="FC57" s="31" t="e">
        <v>#DIV/0!</v>
      </c>
      <c r="FD57" s="31" t="e">
        <v>#DIV/0!</v>
      </c>
      <c r="FE57" s="31" t="e">
        <v>#DIV/0!</v>
      </c>
      <c r="FF57" s="31" t="e">
        <v>#DIV/0!</v>
      </c>
      <c r="FG57" s="31" t="e">
        <v>#DIV/0!</v>
      </c>
      <c r="FH57" s="31" t="e">
        <v>#DIV/0!</v>
      </c>
      <c r="FI57" s="31" t="e">
        <v>#DIV/0!</v>
      </c>
      <c r="FJ57" s="31" t="e">
        <v>#DIV/0!</v>
      </c>
      <c r="FK57" s="31" t="e">
        <v>#DIV/0!</v>
      </c>
      <c r="FL57" s="31" t="e">
        <v>#DIV/0!</v>
      </c>
      <c r="FM57" s="31" t="e">
        <v>#DIV/0!</v>
      </c>
      <c r="FN57" s="31" t="e">
        <v>#DIV/0!</v>
      </c>
      <c r="FO57" s="31" t="e">
        <v>#DIV/0!</v>
      </c>
      <c r="FP57" s="31" t="e">
        <v>#DIV/0!</v>
      </c>
      <c r="FQ57" s="31" t="e">
        <v>#DIV/0!</v>
      </c>
      <c r="FR57" s="31" t="e">
        <v>#DIV/0!</v>
      </c>
      <c r="FS57" s="31" t="e">
        <v>#DIV/0!</v>
      </c>
      <c r="FT57" s="31" t="e">
        <v>#DIV/0!</v>
      </c>
      <c r="FU57" s="31" t="e">
        <v>#DIV/0!</v>
      </c>
      <c r="FV57" s="31" t="e">
        <v>#DIV/0!</v>
      </c>
      <c r="FW57" s="31" t="e">
        <v>#DIV/0!</v>
      </c>
      <c r="FX57" s="31" t="e">
        <v>#DIV/0!</v>
      </c>
      <c r="FY57" s="31" t="e">
        <v>#DIV/0!</v>
      </c>
      <c r="FZ57" s="31" t="e">
        <v>#DIV/0!</v>
      </c>
      <c r="GA57" s="31" t="e">
        <v>#DIV/0!</v>
      </c>
      <c r="GB57" s="31" t="e">
        <v>#DIV/0!</v>
      </c>
      <c r="GC57" s="31" t="e">
        <v>#DIV/0!</v>
      </c>
      <c r="GD57" s="31" t="e">
        <v>#DIV/0!</v>
      </c>
      <c r="GE57" s="31" t="e">
        <v>#DIV/0!</v>
      </c>
      <c r="GF57" s="31" t="e">
        <v>#DIV/0!</v>
      </c>
      <c r="GG57" s="31" t="e">
        <v>#DIV/0!</v>
      </c>
      <c r="GH57" s="31" t="e">
        <v>#DIV/0!</v>
      </c>
      <c r="GI57" s="31"/>
      <c r="GJ57" s="31"/>
      <c r="GK57" s="31">
        <v>120</v>
      </c>
      <c r="GL57" s="51" t="e">
        <v>#VALUE!</v>
      </c>
      <c r="GM57" s="31" t="e">
        <v>#DIV/0!</v>
      </c>
      <c r="GN57" s="31" t="e">
        <v>#DIV/0!</v>
      </c>
      <c r="GO57" s="31" t="e">
        <v>#DIV/0!</v>
      </c>
      <c r="GP57" s="31" t="e">
        <v>#DIV/0!</v>
      </c>
      <c r="GQ57" s="31" t="e">
        <v>#DIV/0!</v>
      </c>
      <c r="GR57" s="31" t="e">
        <v>#DIV/0!</v>
      </c>
      <c r="GS57" s="31" t="e">
        <v>#DIV/0!</v>
      </c>
      <c r="GT57" s="31" t="e">
        <v>#DIV/0!</v>
      </c>
      <c r="GU57" s="31" t="e">
        <v>#DIV/0!</v>
      </c>
      <c r="GV57" s="31" t="e">
        <v>#DIV/0!</v>
      </c>
      <c r="GW57" s="31" t="e">
        <v>#DIV/0!</v>
      </c>
      <c r="GX57" s="31" t="e">
        <v>#DIV/0!</v>
      </c>
      <c r="GY57" s="31" t="e">
        <v>#DIV/0!</v>
      </c>
      <c r="GZ57" s="31" t="e">
        <v>#DIV/0!</v>
      </c>
      <c r="HA57" s="31" t="e">
        <v>#DIV/0!</v>
      </c>
      <c r="HB57" s="31" t="e">
        <v>#DIV/0!</v>
      </c>
      <c r="HC57" s="31" t="e">
        <v>#DIV/0!</v>
      </c>
      <c r="HD57" s="31" t="e">
        <v>#DIV/0!</v>
      </c>
      <c r="HE57" s="31" t="e">
        <v>#DIV/0!</v>
      </c>
      <c r="HF57" s="31" t="e">
        <v>#DIV/0!</v>
      </c>
      <c r="HG57" s="31" t="e">
        <v>#DIV/0!</v>
      </c>
      <c r="HH57" s="31" t="e">
        <v>#DIV/0!</v>
      </c>
      <c r="HI57" s="31" t="e">
        <v>#DIV/0!</v>
      </c>
      <c r="HJ57" s="31" t="e">
        <v>#DIV/0!</v>
      </c>
      <c r="HK57" s="31" t="e">
        <v>#DIV/0!</v>
      </c>
      <c r="HL57" s="31" t="e">
        <v>#DIV/0!</v>
      </c>
      <c r="HM57" s="31" t="e">
        <v>#DIV/0!</v>
      </c>
      <c r="HN57" s="31" t="e">
        <v>#DIV/0!</v>
      </c>
      <c r="HO57" s="31" t="e">
        <v>#DIV/0!</v>
      </c>
      <c r="HP57" s="31" t="e">
        <v>#DIV/0!</v>
      </c>
      <c r="HQ57" s="31" t="e">
        <v>#DIV/0!</v>
      </c>
      <c r="HR57" s="31" t="e">
        <v>#DIV/0!</v>
      </c>
      <c r="HS57" s="31" t="e">
        <v>#DIV/0!</v>
      </c>
      <c r="HT57" s="31" t="e">
        <v>#DIV/0!</v>
      </c>
      <c r="HU57" s="31" t="e">
        <v>#DIV/0!</v>
      </c>
      <c r="HV57" s="31" t="e">
        <v>#DIV/0!</v>
      </c>
      <c r="HW57" s="31" t="e">
        <v>#DIV/0!</v>
      </c>
      <c r="HX57" s="31" t="e">
        <v>#DIV/0!</v>
      </c>
      <c r="HY57" s="31" t="e">
        <v>#DIV/0!</v>
      </c>
      <c r="HZ57" s="31" t="e">
        <v>#DIV/0!</v>
      </c>
      <c r="IA57" s="31" t="e">
        <v>#DIV/0!</v>
      </c>
      <c r="IB57" s="31" t="e">
        <v>#DIV/0!</v>
      </c>
      <c r="IC57" s="31" t="e">
        <v>#DIV/0!</v>
      </c>
      <c r="ID57" s="31" t="e">
        <v>#DIV/0!</v>
      </c>
      <c r="IE57" s="31" t="e">
        <v>#DIV/0!</v>
      </c>
      <c r="IF57" s="31" t="e">
        <v>#VALUE!</v>
      </c>
      <c r="IG57" s="31" t="e">
        <v>#DIV/0!</v>
      </c>
      <c r="IH57" s="31" t="e">
        <v>#DIV/0!</v>
      </c>
      <c r="II57" s="31" t="e">
        <v>#DIV/0!</v>
      </c>
      <c r="IJ57" s="31" t="e">
        <v>#DIV/0!</v>
      </c>
      <c r="IK57" s="31" t="e">
        <v>#DIV/0!</v>
      </c>
      <c r="IL57" s="31" t="e">
        <v>#DIV/0!</v>
      </c>
      <c r="IM57" s="31" t="e">
        <v>#DIV/0!</v>
      </c>
      <c r="IN57" s="31" t="e">
        <v>#DIV/0!</v>
      </c>
      <c r="IO57" s="31" t="e">
        <v>#DIV/0!</v>
      </c>
      <c r="IP57" s="31" t="e">
        <v>#DIV/0!</v>
      </c>
      <c r="IQ57" s="31" t="e">
        <v>#DIV/0!</v>
      </c>
      <c r="IR57" s="31" t="e">
        <v>#DIV/0!</v>
      </c>
      <c r="IS57" s="31" t="e">
        <v>#DIV/0!</v>
      </c>
      <c r="IT57" s="31" t="e">
        <v>#DIV/0!</v>
      </c>
      <c r="IU57" s="31" t="e">
        <v>#DIV/0!</v>
      </c>
      <c r="IV57" s="31" t="e">
        <v>#DIV/0!</v>
      </c>
      <c r="IW57" s="31" t="e">
        <v>#DIV/0!</v>
      </c>
      <c r="IX57" s="31" t="e">
        <v>#DIV/0!</v>
      </c>
      <c r="IY57" s="31" t="e">
        <v>#DIV/0!</v>
      </c>
      <c r="IZ57" s="31" t="e">
        <v>#DIV/0!</v>
      </c>
      <c r="JA57" s="31" t="e">
        <v>#DIV/0!</v>
      </c>
      <c r="JB57" s="31" t="e">
        <v>#DIV/0!</v>
      </c>
      <c r="JC57" s="31" t="e">
        <v>#DIV/0!</v>
      </c>
      <c r="JD57" s="31" t="e">
        <v>#DIV/0!</v>
      </c>
      <c r="JE57" s="31" t="e">
        <v>#DIV/0!</v>
      </c>
      <c r="JF57" s="31" t="e">
        <v>#DIV/0!</v>
      </c>
      <c r="JG57" s="31" t="e">
        <v>#DIV/0!</v>
      </c>
      <c r="JH57" s="31" t="e">
        <v>#DIV/0!</v>
      </c>
      <c r="JI57" s="31" t="e">
        <v>#DIV/0!</v>
      </c>
      <c r="JJ57" s="31" t="e">
        <v>#DIV/0!</v>
      </c>
      <c r="JK57" s="31" t="e">
        <v>#DIV/0!</v>
      </c>
      <c r="JL57" s="31" t="e">
        <v>#DIV/0!</v>
      </c>
      <c r="JM57" s="31" t="e">
        <v>#DIV/0!</v>
      </c>
      <c r="JN57" s="31" t="e">
        <v>#DIV/0!</v>
      </c>
      <c r="JO57" s="31" t="e">
        <v>#DIV/0!</v>
      </c>
      <c r="JP57" s="31" t="e">
        <v>#DIV/0!</v>
      </c>
      <c r="JQ57" s="31" t="e">
        <v>#DIV/0!</v>
      </c>
      <c r="JR57" s="31" t="e">
        <v>#DIV/0!</v>
      </c>
      <c r="JS57" s="31" t="e">
        <v>#DIV/0!</v>
      </c>
      <c r="JT57" s="31" t="e">
        <v>#DIV/0!</v>
      </c>
      <c r="JU57" s="31" t="e">
        <v>#DIV/0!</v>
      </c>
      <c r="JV57" s="31" t="e">
        <v>#DIV/0!</v>
      </c>
      <c r="JW57" s="31" t="e">
        <v>#DIV/0!</v>
      </c>
      <c r="JX57" s="31" t="e">
        <v>#DIV/0!</v>
      </c>
      <c r="JY57" s="31" t="e">
        <v>#DIV/0!</v>
      </c>
      <c r="JZ57" s="31"/>
      <c r="KA57" s="31"/>
    </row>
    <row r="58" spans="1:287" x14ac:dyDescent="0.25">
      <c r="A58" s="30" t="s">
        <v>642</v>
      </c>
      <c r="B58" s="30" t="s">
        <v>206</v>
      </c>
      <c r="C58" s="31">
        <v>8</v>
      </c>
      <c r="D58" s="51" t="e">
        <v>#VALUE!</v>
      </c>
      <c r="E58" s="31" t="e">
        <v>#DIV/0!</v>
      </c>
      <c r="F58" s="31" t="e">
        <v>#DIV/0!</v>
      </c>
      <c r="G58" s="31" t="e">
        <v>#DIV/0!</v>
      </c>
      <c r="H58" s="31" t="e">
        <v>#DIV/0!</v>
      </c>
      <c r="I58" s="31" t="e">
        <v>#DIV/0!</v>
      </c>
      <c r="J58" s="31" t="e">
        <v>#DIV/0!</v>
      </c>
      <c r="K58" s="31" t="e">
        <v>#DIV/0!</v>
      </c>
      <c r="L58" s="31" t="e">
        <v>#DIV/0!</v>
      </c>
      <c r="M58" s="31" t="e">
        <v>#DIV/0!</v>
      </c>
      <c r="N58" s="31" t="e">
        <v>#DIV/0!</v>
      </c>
      <c r="O58" s="31" t="e">
        <v>#DIV/0!</v>
      </c>
      <c r="P58" s="31" t="e">
        <v>#DIV/0!</v>
      </c>
      <c r="Q58" s="31" t="e">
        <v>#DIV/0!</v>
      </c>
      <c r="R58" s="31" t="e">
        <v>#DIV/0!</v>
      </c>
      <c r="S58" s="31" t="e">
        <v>#DIV/0!</v>
      </c>
      <c r="T58" s="31" t="e">
        <v>#DIV/0!</v>
      </c>
      <c r="U58" s="31" t="e">
        <v>#DIV/0!</v>
      </c>
      <c r="V58" s="31" t="e">
        <v>#DIV/0!</v>
      </c>
      <c r="W58" s="31" t="e">
        <v>#DIV/0!</v>
      </c>
      <c r="X58" s="31" t="e">
        <v>#DIV/0!</v>
      </c>
      <c r="Y58" s="31" t="e">
        <v>#DIV/0!</v>
      </c>
      <c r="Z58" s="31" t="e">
        <v>#DIV/0!</v>
      </c>
      <c r="AA58" s="31" t="e">
        <v>#DIV/0!</v>
      </c>
      <c r="AB58" s="31" t="e">
        <v>#DIV/0!</v>
      </c>
      <c r="AC58" s="31" t="e">
        <v>#DIV/0!</v>
      </c>
      <c r="AD58" s="31" t="e">
        <v>#DIV/0!</v>
      </c>
      <c r="AE58" s="31" t="e">
        <v>#DIV/0!</v>
      </c>
      <c r="AF58" s="31" t="e">
        <v>#DIV/0!</v>
      </c>
      <c r="AG58" s="31" t="e">
        <v>#DIV/0!</v>
      </c>
      <c r="AH58" s="31" t="e">
        <v>#DIV/0!</v>
      </c>
      <c r="AI58" s="31" t="e">
        <v>#DIV/0!</v>
      </c>
      <c r="AJ58" s="31" t="e">
        <v>#DIV/0!</v>
      </c>
      <c r="AK58" s="31" t="e">
        <v>#DIV/0!</v>
      </c>
      <c r="AL58" s="31" t="e">
        <v>#DIV/0!</v>
      </c>
      <c r="AM58" s="31" t="e">
        <v>#DIV/0!</v>
      </c>
      <c r="AN58" s="31" t="e">
        <v>#DIV/0!</v>
      </c>
      <c r="AO58" s="31" t="e">
        <v>#DIV/0!</v>
      </c>
      <c r="AP58" s="31" t="e">
        <v>#DIV/0!</v>
      </c>
      <c r="AQ58" s="31" t="e">
        <v>#DIV/0!</v>
      </c>
      <c r="AR58" s="31" t="e">
        <v>#DIV/0!</v>
      </c>
      <c r="AS58" s="31" t="e">
        <v>#DIV/0!</v>
      </c>
      <c r="AT58" s="31" t="e">
        <v>#DIV/0!</v>
      </c>
      <c r="AU58" s="31" t="e">
        <v>#DIV/0!</v>
      </c>
      <c r="AV58" s="31" t="e">
        <v>#DIV/0!</v>
      </c>
      <c r="AW58" s="31" t="e">
        <v>#DIV/0!</v>
      </c>
      <c r="AX58" s="31" t="e">
        <v>#VALUE!</v>
      </c>
      <c r="AY58" s="31" t="e">
        <v>#DIV/0!</v>
      </c>
      <c r="AZ58" s="31" t="e">
        <v>#DIV/0!</v>
      </c>
      <c r="BA58" s="31" t="e">
        <v>#DIV/0!</v>
      </c>
      <c r="BB58" s="31" t="e">
        <v>#DIV/0!</v>
      </c>
      <c r="BC58" s="31" t="e">
        <v>#DIV/0!</v>
      </c>
      <c r="BD58" s="31" t="e">
        <v>#DIV/0!</v>
      </c>
      <c r="BE58" s="31" t="e">
        <v>#DIV/0!</v>
      </c>
      <c r="BF58" s="31" t="e">
        <v>#DIV/0!</v>
      </c>
      <c r="BG58" s="31" t="e">
        <v>#DIV/0!</v>
      </c>
      <c r="BH58" s="31" t="e">
        <v>#DIV/0!</v>
      </c>
      <c r="BI58" s="31" t="e">
        <v>#DIV/0!</v>
      </c>
      <c r="BJ58" s="31" t="e">
        <v>#DIV/0!</v>
      </c>
      <c r="BK58" s="31" t="e">
        <v>#DIV/0!</v>
      </c>
      <c r="BL58" s="31" t="e">
        <v>#DIV/0!</v>
      </c>
      <c r="BM58" s="31" t="e">
        <v>#DIV/0!</v>
      </c>
      <c r="BN58" s="31" t="e">
        <v>#DIV/0!</v>
      </c>
      <c r="BO58" s="31" t="e">
        <v>#DIV/0!</v>
      </c>
      <c r="BP58" s="31" t="e">
        <v>#DIV/0!</v>
      </c>
      <c r="BQ58" s="31" t="e">
        <v>#DIV/0!</v>
      </c>
      <c r="BR58" s="31" t="e">
        <v>#DIV/0!</v>
      </c>
      <c r="BS58" s="31" t="e">
        <v>#DIV/0!</v>
      </c>
      <c r="BT58" s="31" t="e">
        <v>#DIV/0!</v>
      </c>
      <c r="BU58" s="31" t="e">
        <v>#DIV/0!</v>
      </c>
      <c r="BV58" s="31" t="e">
        <v>#DIV/0!</v>
      </c>
      <c r="BW58" s="31" t="e">
        <v>#DIV/0!</v>
      </c>
      <c r="BX58" s="31" t="e">
        <v>#DIV/0!</v>
      </c>
      <c r="BY58" s="31" t="e">
        <v>#DIV/0!</v>
      </c>
      <c r="BZ58" s="31" t="e">
        <v>#DIV/0!</v>
      </c>
      <c r="CA58" s="31" t="e">
        <v>#DIV/0!</v>
      </c>
      <c r="CB58" s="31" t="e">
        <v>#DIV/0!</v>
      </c>
      <c r="CC58" s="31" t="e">
        <v>#DIV/0!</v>
      </c>
      <c r="CD58" s="31" t="e">
        <v>#DIV/0!</v>
      </c>
      <c r="CE58" s="31" t="e">
        <v>#DIV/0!</v>
      </c>
      <c r="CF58" s="31" t="e">
        <v>#DIV/0!</v>
      </c>
      <c r="CG58" s="31" t="e">
        <v>#DIV/0!</v>
      </c>
      <c r="CH58" s="31" t="e">
        <v>#DIV/0!</v>
      </c>
      <c r="CI58" s="31" t="e">
        <v>#DIV/0!</v>
      </c>
      <c r="CJ58" s="31" t="e">
        <v>#DIV/0!</v>
      </c>
      <c r="CK58" s="31" t="e">
        <v>#DIV/0!</v>
      </c>
      <c r="CL58" s="31" t="e">
        <v>#DIV/0!</v>
      </c>
      <c r="CM58" s="31" t="e">
        <v>#DIV/0!</v>
      </c>
      <c r="CN58" s="31" t="e">
        <v>#DIV/0!</v>
      </c>
      <c r="CO58" s="31" t="e">
        <v>#DIV/0!</v>
      </c>
      <c r="CP58" s="31" t="e">
        <v>#DIV/0!</v>
      </c>
      <c r="CQ58" s="31" t="e">
        <v>#DIV/0!</v>
      </c>
      <c r="CR58" s="31"/>
      <c r="CS58" s="31"/>
      <c r="CT58" s="31">
        <v>8</v>
      </c>
      <c r="CU58" s="51" t="e">
        <v>#VALUE!</v>
      </c>
      <c r="CV58" s="31" t="e">
        <v>#DIV/0!</v>
      </c>
      <c r="CW58" s="31" t="e">
        <v>#DIV/0!</v>
      </c>
      <c r="CX58" s="31" t="e">
        <v>#DIV/0!</v>
      </c>
      <c r="CY58" s="31" t="e">
        <v>#DIV/0!</v>
      </c>
      <c r="CZ58" s="31" t="e">
        <v>#DIV/0!</v>
      </c>
      <c r="DA58" s="31" t="e">
        <v>#DIV/0!</v>
      </c>
      <c r="DB58" s="31" t="e">
        <v>#DIV/0!</v>
      </c>
      <c r="DC58" s="31" t="e">
        <v>#DIV/0!</v>
      </c>
      <c r="DD58" s="31" t="e">
        <v>#DIV/0!</v>
      </c>
      <c r="DE58" s="31" t="e">
        <v>#DIV/0!</v>
      </c>
      <c r="DF58" s="31" t="e">
        <v>#DIV/0!</v>
      </c>
      <c r="DG58" s="31" t="e">
        <v>#DIV/0!</v>
      </c>
      <c r="DH58" s="31" t="e">
        <v>#DIV/0!</v>
      </c>
      <c r="DI58" s="31" t="e">
        <v>#DIV/0!</v>
      </c>
      <c r="DJ58" s="31" t="e">
        <v>#DIV/0!</v>
      </c>
      <c r="DK58" s="31" t="e">
        <v>#DIV/0!</v>
      </c>
      <c r="DL58" s="31" t="e">
        <v>#DIV/0!</v>
      </c>
      <c r="DM58" s="31" t="e">
        <v>#DIV/0!</v>
      </c>
      <c r="DN58" s="31" t="e">
        <v>#DIV/0!</v>
      </c>
      <c r="DO58" s="31" t="e">
        <v>#DIV/0!</v>
      </c>
      <c r="DP58" s="31" t="e">
        <v>#DIV/0!</v>
      </c>
      <c r="DQ58" s="31" t="e">
        <v>#DIV/0!</v>
      </c>
      <c r="DR58" s="31" t="e">
        <v>#DIV/0!</v>
      </c>
      <c r="DS58" s="31" t="e">
        <v>#DIV/0!</v>
      </c>
      <c r="DT58" s="31" t="e">
        <v>#DIV/0!</v>
      </c>
      <c r="DU58" s="31" t="e">
        <v>#DIV/0!</v>
      </c>
      <c r="DV58" s="31" t="e">
        <v>#DIV/0!</v>
      </c>
      <c r="DW58" s="31" t="e">
        <v>#DIV/0!</v>
      </c>
      <c r="DX58" s="31" t="e">
        <v>#DIV/0!</v>
      </c>
      <c r="DY58" s="31" t="e">
        <v>#DIV/0!</v>
      </c>
      <c r="DZ58" s="31" t="e">
        <v>#DIV/0!</v>
      </c>
      <c r="EA58" s="31" t="e">
        <v>#DIV/0!</v>
      </c>
      <c r="EB58" s="31" t="e">
        <v>#DIV/0!</v>
      </c>
      <c r="EC58" s="31" t="e">
        <v>#DIV/0!</v>
      </c>
      <c r="ED58" s="31" t="e">
        <v>#DIV/0!</v>
      </c>
      <c r="EE58" s="31" t="e">
        <v>#DIV/0!</v>
      </c>
      <c r="EF58" s="31" t="e">
        <v>#DIV/0!</v>
      </c>
      <c r="EG58" s="31" t="e">
        <v>#DIV/0!</v>
      </c>
      <c r="EH58" s="31" t="e">
        <v>#DIV/0!</v>
      </c>
      <c r="EI58" s="31" t="e">
        <v>#DIV/0!</v>
      </c>
      <c r="EJ58" s="31" t="e">
        <v>#DIV/0!</v>
      </c>
      <c r="EK58" s="31" t="e">
        <v>#DIV/0!</v>
      </c>
      <c r="EL58" s="31" t="e">
        <v>#DIV/0!</v>
      </c>
      <c r="EM58" s="31" t="e">
        <v>#DIV/0!</v>
      </c>
      <c r="EN58" s="31" t="e">
        <v>#DIV/0!</v>
      </c>
      <c r="EO58" s="31" t="e">
        <v>#VALUE!</v>
      </c>
      <c r="EP58" s="31" t="e">
        <v>#DIV/0!</v>
      </c>
      <c r="EQ58" s="31" t="e">
        <v>#DIV/0!</v>
      </c>
      <c r="ER58" s="31" t="e">
        <v>#DIV/0!</v>
      </c>
      <c r="ES58" s="31" t="e">
        <v>#DIV/0!</v>
      </c>
      <c r="ET58" s="31" t="e">
        <v>#DIV/0!</v>
      </c>
      <c r="EU58" s="31" t="e">
        <v>#DIV/0!</v>
      </c>
      <c r="EV58" s="31" t="e">
        <v>#DIV/0!</v>
      </c>
      <c r="EW58" s="31" t="e">
        <v>#DIV/0!</v>
      </c>
      <c r="EX58" s="31" t="e">
        <v>#DIV/0!</v>
      </c>
      <c r="EY58" s="31" t="e">
        <v>#DIV/0!</v>
      </c>
      <c r="EZ58" s="31" t="e">
        <v>#DIV/0!</v>
      </c>
      <c r="FA58" s="31" t="e">
        <v>#DIV/0!</v>
      </c>
      <c r="FB58" s="31" t="e">
        <v>#DIV/0!</v>
      </c>
      <c r="FC58" s="31" t="e">
        <v>#DIV/0!</v>
      </c>
      <c r="FD58" s="31" t="e">
        <v>#DIV/0!</v>
      </c>
      <c r="FE58" s="31" t="e">
        <v>#DIV/0!</v>
      </c>
      <c r="FF58" s="31" t="e">
        <v>#DIV/0!</v>
      </c>
      <c r="FG58" s="31" t="e">
        <v>#DIV/0!</v>
      </c>
      <c r="FH58" s="31" t="e">
        <v>#DIV/0!</v>
      </c>
      <c r="FI58" s="31" t="e">
        <v>#DIV/0!</v>
      </c>
      <c r="FJ58" s="31" t="e">
        <v>#DIV/0!</v>
      </c>
      <c r="FK58" s="31" t="e">
        <v>#DIV/0!</v>
      </c>
      <c r="FL58" s="31" t="e">
        <v>#DIV/0!</v>
      </c>
      <c r="FM58" s="31" t="e">
        <v>#DIV/0!</v>
      </c>
      <c r="FN58" s="31" t="e">
        <v>#DIV/0!</v>
      </c>
      <c r="FO58" s="31" t="e">
        <v>#DIV/0!</v>
      </c>
      <c r="FP58" s="31" t="e">
        <v>#DIV/0!</v>
      </c>
      <c r="FQ58" s="31" t="e">
        <v>#DIV/0!</v>
      </c>
      <c r="FR58" s="31" t="e">
        <v>#DIV/0!</v>
      </c>
      <c r="FS58" s="31" t="e">
        <v>#DIV/0!</v>
      </c>
      <c r="FT58" s="31" t="e">
        <v>#DIV/0!</v>
      </c>
      <c r="FU58" s="31" t="e">
        <v>#DIV/0!</v>
      </c>
      <c r="FV58" s="31" t="e">
        <v>#DIV/0!</v>
      </c>
      <c r="FW58" s="31" t="e">
        <v>#DIV/0!</v>
      </c>
      <c r="FX58" s="31" t="e">
        <v>#DIV/0!</v>
      </c>
      <c r="FY58" s="31" t="e">
        <v>#DIV/0!</v>
      </c>
      <c r="FZ58" s="31" t="e">
        <v>#DIV/0!</v>
      </c>
      <c r="GA58" s="31" t="e">
        <v>#DIV/0!</v>
      </c>
      <c r="GB58" s="31" t="e">
        <v>#DIV/0!</v>
      </c>
      <c r="GC58" s="31" t="e">
        <v>#DIV/0!</v>
      </c>
      <c r="GD58" s="31" t="e">
        <v>#DIV/0!</v>
      </c>
      <c r="GE58" s="31" t="e">
        <v>#DIV/0!</v>
      </c>
      <c r="GF58" s="31" t="e">
        <v>#DIV/0!</v>
      </c>
      <c r="GG58" s="31" t="e">
        <v>#DIV/0!</v>
      </c>
      <c r="GH58" s="31" t="e">
        <v>#DIV/0!</v>
      </c>
      <c r="GI58" s="31"/>
      <c r="GJ58" s="31"/>
      <c r="GK58" s="31">
        <v>8</v>
      </c>
      <c r="GL58" s="51" t="e">
        <v>#VALUE!</v>
      </c>
      <c r="GM58" s="31" t="e">
        <v>#DIV/0!</v>
      </c>
      <c r="GN58" s="31" t="e">
        <v>#DIV/0!</v>
      </c>
      <c r="GO58" s="31" t="e">
        <v>#DIV/0!</v>
      </c>
      <c r="GP58" s="31" t="e">
        <v>#DIV/0!</v>
      </c>
      <c r="GQ58" s="31" t="e">
        <v>#DIV/0!</v>
      </c>
      <c r="GR58" s="31" t="e">
        <v>#DIV/0!</v>
      </c>
      <c r="GS58" s="31" t="e">
        <v>#DIV/0!</v>
      </c>
      <c r="GT58" s="31" t="e">
        <v>#DIV/0!</v>
      </c>
      <c r="GU58" s="31" t="e">
        <v>#DIV/0!</v>
      </c>
      <c r="GV58" s="31" t="e">
        <v>#DIV/0!</v>
      </c>
      <c r="GW58" s="31" t="e">
        <v>#DIV/0!</v>
      </c>
      <c r="GX58" s="31" t="e">
        <v>#DIV/0!</v>
      </c>
      <c r="GY58" s="31" t="e">
        <v>#DIV/0!</v>
      </c>
      <c r="GZ58" s="31" t="e">
        <v>#DIV/0!</v>
      </c>
      <c r="HA58" s="31" t="e">
        <v>#DIV/0!</v>
      </c>
      <c r="HB58" s="31" t="e">
        <v>#DIV/0!</v>
      </c>
      <c r="HC58" s="31" t="e">
        <v>#DIV/0!</v>
      </c>
      <c r="HD58" s="31" t="e">
        <v>#DIV/0!</v>
      </c>
      <c r="HE58" s="31" t="e">
        <v>#DIV/0!</v>
      </c>
      <c r="HF58" s="31" t="e">
        <v>#DIV/0!</v>
      </c>
      <c r="HG58" s="31" t="e">
        <v>#DIV/0!</v>
      </c>
      <c r="HH58" s="31" t="e">
        <v>#DIV/0!</v>
      </c>
      <c r="HI58" s="31" t="e">
        <v>#DIV/0!</v>
      </c>
      <c r="HJ58" s="31" t="e">
        <v>#DIV/0!</v>
      </c>
      <c r="HK58" s="31" t="e">
        <v>#DIV/0!</v>
      </c>
      <c r="HL58" s="31" t="e">
        <v>#DIV/0!</v>
      </c>
      <c r="HM58" s="31" t="e">
        <v>#DIV/0!</v>
      </c>
      <c r="HN58" s="31" t="e">
        <v>#DIV/0!</v>
      </c>
      <c r="HO58" s="31" t="e">
        <v>#DIV/0!</v>
      </c>
      <c r="HP58" s="31" t="e">
        <v>#DIV/0!</v>
      </c>
      <c r="HQ58" s="31" t="e">
        <v>#DIV/0!</v>
      </c>
      <c r="HR58" s="31" t="e">
        <v>#DIV/0!</v>
      </c>
      <c r="HS58" s="31" t="e">
        <v>#DIV/0!</v>
      </c>
      <c r="HT58" s="31" t="e">
        <v>#DIV/0!</v>
      </c>
      <c r="HU58" s="31" t="e">
        <v>#DIV/0!</v>
      </c>
      <c r="HV58" s="31" t="e">
        <v>#DIV/0!</v>
      </c>
      <c r="HW58" s="31" t="e">
        <v>#DIV/0!</v>
      </c>
      <c r="HX58" s="31" t="e">
        <v>#DIV/0!</v>
      </c>
      <c r="HY58" s="31" t="e">
        <v>#DIV/0!</v>
      </c>
      <c r="HZ58" s="31" t="e">
        <v>#DIV/0!</v>
      </c>
      <c r="IA58" s="31" t="e">
        <v>#DIV/0!</v>
      </c>
      <c r="IB58" s="31" t="e">
        <v>#DIV/0!</v>
      </c>
      <c r="IC58" s="31" t="e">
        <v>#DIV/0!</v>
      </c>
      <c r="ID58" s="31" t="e">
        <v>#DIV/0!</v>
      </c>
      <c r="IE58" s="31" t="e">
        <v>#DIV/0!</v>
      </c>
      <c r="IF58" s="31" t="e">
        <v>#VALUE!</v>
      </c>
      <c r="IG58" s="31" t="e">
        <v>#DIV/0!</v>
      </c>
      <c r="IH58" s="31" t="e">
        <v>#DIV/0!</v>
      </c>
      <c r="II58" s="31" t="e">
        <v>#DIV/0!</v>
      </c>
      <c r="IJ58" s="31" t="e">
        <v>#DIV/0!</v>
      </c>
      <c r="IK58" s="31" t="e">
        <v>#DIV/0!</v>
      </c>
      <c r="IL58" s="31" t="e">
        <v>#DIV/0!</v>
      </c>
      <c r="IM58" s="31" t="e">
        <v>#DIV/0!</v>
      </c>
      <c r="IN58" s="31" t="e">
        <v>#DIV/0!</v>
      </c>
      <c r="IO58" s="31" t="e">
        <v>#DIV/0!</v>
      </c>
      <c r="IP58" s="31" t="e">
        <v>#DIV/0!</v>
      </c>
      <c r="IQ58" s="31" t="e">
        <v>#DIV/0!</v>
      </c>
      <c r="IR58" s="31" t="e">
        <v>#DIV/0!</v>
      </c>
      <c r="IS58" s="31" t="e">
        <v>#DIV/0!</v>
      </c>
      <c r="IT58" s="31" t="e">
        <v>#DIV/0!</v>
      </c>
      <c r="IU58" s="31" t="e">
        <v>#DIV/0!</v>
      </c>
      <c r="IV58" s="31" t="e">
        <v>#DIV/0!</v>
      </c>
      <c r="IW58" s="31" t="e">
        <v>#DIV/0!</v>
      </c>
      <c r="IX58" s="31" t="e">
        <v>#DIV/0!</v>
      </c>
      <c r="IY58" s="31" t="e">
        <v>#DIV/0!</v>
      </c>
      <c r="IZ58" s="31" t="e">
        <v>#DIV/0!</v>
      </c>
      <c r="JA58" s="31" t="e">
        <v>#DIV/0!</v>
      </c>
      <c r="JB58" s="31" t="e">
        <v>#DIV/0!</v>
      </c>
      <c r="JC58" s="31" t="e">
        <v>#DIV/0!</v>
      </c>
      <c r="JD58" s="31" t="e">
        <v>#DIV/0!</v>
      </c>
      <c r="JE58" s="31" t="e">
        <v>#DIV/0!</v>
      </c>
      <c r="JF58" s="31" t="e">
        <v>#DIV/0!</v>
      </c>
      <c r="JG58" s="31" t="e">
        <v>#DIV/0!</v>
      </c>
      <c r="JH58" s="31" t="e">
        <v>#DIV/0!</v>
      </c>
      <c r="JI58" s="31" t="e">
        <v>#DIV/0!</v>
      </c>
      <c r="JJ58" s="31" t="e">
        <v>#DIV/0!</v>
      </c>
      <c r="JK58" s="31" t="e">
        <v>#DIV/0!</v>
      </c>
      <c r="JL58" s="31" t="e">
        <v>#DIV/0!</v>
      </c>
      <c r="JM58" s="31" t="e">
        <v>#DIV/0!</v>
      </c>
      <c r="JN58" s="31" t="e">
        <v>#DIV/0!</v>
      </c>
      <c r="JO58" s="31" t="e">
        <v>#DIV/0!</v>
      </c>
      <c r="JP58" s="31" t="e">
        <v>#DIV/0!</v>
      </c>
      <c r="JQ58" s="31" t="e">
        <v>#DIV/0!</v>
      </c>
      <c r="JR58" s="31" t="e">
        <v>#DIV/0!</v>
      </c>
      <c r="JS58" s="31" t="e">
        <v>#DIV/0!</v>
      </c>
      <c r="JT58" s="31" t="e">
        <v>#DIV/0!</v>
      </c>
      <c r="JU58" s="31" t="e">
        <v>#DIV/0!</v>
      </c>
      <c r="JV58" s="31" t="e">
        <v>#DIV/0!</v>
      </c>
      <c r="JW58" s="31" t="e">
        <v>#DIV/0!</v>
      </c>
      <c r="JX58" s="31" t="e">
        <v>#DIV/0!</v>
      </c>
      <c r="JY58" s="31" t="e">
        <v>#DIV/0!</v>
      </c>
      <c r="JZ58" s="31"/>
      <c r="KA58" s="31"/>
    </row>
    <row r="59" spans="1:287" x14ac:dyDescent="0.25">
      <c r="A59" s="30" t="s">
        <v>643</v>
      </c>
      <c r="B59" s="30" t="s">
        <v>223</v>
      </c>
      <c r="C59" s="31">
        <v>60</v>
      </c>
      <c r="D59" s="51" t="e">
        <v>#VALUE!</v>
      </c>
      <c r="E59" s="31" t="e">
        <v>#DIV/0!</v>
      </c>
      <c r="F59" s="31" t="e">
        <v>#DIV/0!</v>
      </c>
      <c r="G59" s="31" t="e">
        <v>#DIV/0!</v>
      </c>
      <c r="H59" s="31" t="e">
        <v>#DIV/0!</v>
      </c>
      <c r="I59" s="31" t="e">
        <v>#DIV/0!</v>
      </c>
      <c r="J59" s="31" t="e">
        <v>#DIV/0!</v>
      </c>
      <c r="K59" s="31" t="e">
        <v>#DIV/0!</v>
      </c>
      <c r="L59" s="31" t="e">
        <v>#DIV/0!</v>
      </c>
      <c r="M59" s="31" t="e">
        <v>#DIV/0!</v>
      </c>
      <c r="N59" s="31" t="e">
        <v>#DIV/0!</v>
      </c>
      <c r="O59" s="31" t="e">
        <v>#DIV/0!</v>
      </c>
      <c r="P59" s="31" t="e">
        <v>#DIV/0!</v>
      </c>
      <c r="Q59" s="31" t="e">
        <v>#DIV/0!</v>
      </c>
      <c r="R59" s="31" t="e">
        <v>#DIV/0!</v>
      </c>
      <c r="S59" s="31" t="e">
        <v>#DIV/0!</v>
      </c>
      <c r="T59" s="31" t="e">
        <v>#DIV/0!</v>
      </c>
      <c r="U59" s="31" t="e">
        <v>#DIV/0!</v>
      </c>
      <c r="V59" s="31" t="e">
        <v>#DIV/0!</v>
      </c>
      <c r="W59" s="31" t="e">
        <v>#DIV/0!</v>
      </c>
      <c r="X59" s="31" t="e">
        <v>#DIV/0!</v>
      </c>
      <c r="Y59" s="31" t="e">
        <v>#DIV/0!</v>
      </c>
      <c r="Z59" s="31" t="e">
        <v>#DIV/0!</v>
      </c>
      <c r="AA59" s="31" t="e">
        <v>#DIV/0!</v>
      </c>
      <c r="AB59" s="31" t="e">
        <v>#DIV/0!</v>
      </c>
      <c r="AC59" s="31" t="e">
        <v>#DIV/0!</v>
      </c>
      <c r="AD59" s="31" t="e">
        <v>#DIV/0!</v>
      </c>
      <c r="AE59" s="31" t="e">
        <v>#DIV/0!</v>
      </c>
      <c r="AF59" s="31" t="e">
        <v>#DIV/0!</v>
      </c>
      <c r="AG59" s="31" t="e">
        <v>#DIV/0!</v>
      </c>
      <c r="AH59" s="31" t="e">
        <v>#DIV/0!</v>
      </c>
      <c r="AI59" s="31" t="e">
        <v>#DIV/0!</v>
      </c>
      <c r="AJ59" s="31" t="e">
        <v>#DIV/0!</v>
      </c>
      <c r="AK59" s="31" t="e">
        <v>#DIV/0!</v>
      </c>
      <c r="AL59" s="31" t="e">
        <v>#DIV/0!</v>
      </c>
      <c r="AM59" s="31" t="e">
        <v>#DIV/0!</v>
      </c>
      <c r="AN59" s="31" t="e">
        <v>#DIV/0!</v>
      </c>
      <c r="AO59" s="31" t="e">
        <v>#DIV/0!</v>
      </c>
      <c r="AP59" s="31" t="e">
        <v>#DIV/0!</v>
      </c>
      <c r="AQ59" s="31" t="e">
        <v>#DIV/0!</v>
      </c>
      <c r="AR59" s="31" t="e">
        <v>#DIV/0!</v>
      </c>
      <c r="AS59" s="31" t="e">
        <v>#DIV/0!</v>
      </c>
      <c r="AT59" s="31" t="e">
        <v>#DIV/0!</v>
      </c>
      <c r="AU59" s="31" t="e">
        <v>#DIV/0!</v>
      </c>
      <c r="AV59" s="31" t="e">
        <v>#DIV/0!</v>
      </c>
      <c r="AW59" s="31" t="e">
        <v>#DIV/0!</v>
      </c>
      <c r="AX59" s="31" t="e">
        <v>#VALUE!</v>
      </c>
      <c r="AY59" s="31" t="e">
        <v>#DIV/0!</v>
      </c>
      <c r="AZ59" s="31" t="e">
        <v>#DIV/0!</v>
      </c>
      <c r="BA59" s="31" t="e">
        <v>#DIV/0!</v>
      </c>
      <c r="BB59" s="31" t="e">
        <v>#DIV/0!</v>
      </c>
      <c r="BC59" s="31" t="e">
        <v>#DIV/0!</v>
      </c>
      <c r="BD59" s="31" t="e">
        <v>#DIV/0!</v>
      </c>
      <c r="BE59" s="31" t="e">
        <v>#DIV/0!</v>
      </c>
      <c r="BF59" s="31" t="e">
        <v>#DIV/0!</v>
      </c>
      <c r="BG59" s="31" t="e">
        <v>#DIV/0!</v>
      </c>
      <c r="BH59" s="31" t="e">
        <v>#DIV/0!</v>
      </c>
      <c r="BI59" s="31" t="e">
        <v>#DIV/0!</v>
      </c>
      <c r="BJ59" s="31" t="e">
        <v>#DIV/0!</v>
      </c>
      <c r="BK59" s="31" t="e">
        <v>#DIV/0!</v>
      </c>
      <c r="BL59" s="31" t="e">
        <v>#DIV/0!</v>
      </c>
      <c r="BM59" s="31" t="e">
        <v>#DIV/0!</v>
      </c>
      <c r="BN59" s="31" t="e">
        <v>#DIV/0!</v>
      </c>
      <c r="BO59" s="31" t="e">
        <v>#DIV/0!</v>
      </c>
      <c r="BP59" s="31" t="e">
        <v>#DIV/0!</v>
      </c>
      <c r="BQ59" s="31" t="e">
        <v>#DIV/0!</v>
      </c>
      <c r="BR59" s="31" t="e">
        <v>#DIV/0!</v>
      </c>
      <c r="BS59" s="31" t="e">
        <v>#DIV/0!</v>
      </c>
      <c r="BT59" s="31" t="e">
        <v>#DIV/0!</v>
      </c>
      <c r="BU59" s="31" t="e">
        <v>#DIV/0!</v>
      </c>
      <c r="BV59" s="31" t="e">
        <v>#DIV/0!</v>
      </c>
      <c r="BW59" s="31" t="e">
        <v>#DIV/0!</v>
      </c>
      <c r="BX59" s="31" t="e">
        <v>#DIV/0!</v>
      </c>
      <c r="BY59" s="31" t="e">
        <v>#DIV/0!</v>
      </c>
      <c r="BZ59" s="31" t="e">
        <v>#DIV/0!</v>
      </c>
      <c r="CA59" s="31" t="e">
        <v>#DIV/0!</v>
      </c>
      <c r="CB59" s="31" t="e">
        <v>#DIV/0!</v>
      </c>
      <c r="CC59" s="31" t="e">
        <v>#DIV/0!</v>
      </c>
      <c r="CD59" s="31" t="e">
        <v>#DIV/0!</v>
      </c>
      <c r="CE59" s="31" t="e">
        <v>#DIV/0!</v>
      </c>
      <c r="CF59" s="31" t="e">
        <v>#DIV/0!</v>
      </c>
      <c r="CG59" s="31" t="e">
        <v>#DIV/0!</v>
      </c>
      <c r="CH59" s="31" t="e">
        <v>#DIV/0!</v>
      </c>
      <c r="CI59" s="31" t="e">
        <v>#DIV/0!</v>
      </c>
      <c r="CJ59" s="31" t="e">
        <v>#DIV/0!</v>
      </c>
      <c r="CK59" s="31" t="e">
        <v>#DIV/0!</v>
      </c>
      <c r="CL59" s="31" t="e">
        <v>#DIV/0!</v>
      </c>
      <c r="CM59" s="31" t="e">
        <v>#DIV/0!</v>
      </c>
      <c r="CN59" s="31" t="e">
        <v>#DIV/0!</v>
      </c>
      <c r="CO59" s="31" t="e">
        <v>#DIV/0!</v>
      </c>
      <c r="CP59" s="31" t="e">
        <v>#DIV/0!</v>
      </c>
      <c r="CQ59" s="31" t="e">
        <v>#DIV/0!</v>
      </c>
      <c r="CR59" s="31"/>
      <c r="CS59" s="31"/>
      <c r="CT59" s="31">
        <v>60</v>
      </c>
      <c r="CU59" s="51" t="e">
        <v>#VALUE!</v>
      </c>
      <c r="CV59" s="31" t="e">
        <v>#DIV/0!</v>
      </c>
      <c r="CW59" s="31" t="e">
        <v>#DIV/0!</v>
      </c>
      <c r="CX59" s="31" t="e">
        <v>#DIV/0!</v>
      </c>
      <c r="CY59" s="31" t="e">
        <v>#DIV/0!</v>
      </c>
      <c r="CZ59" s="31" t="e">
        <v>#DIV/0!</v>
      </c>
      <c r="DA59" s="31" t="e">
        <v>#DIV/0!</v>
      </c>
      <c r="DB59" s="31" t="e">
        <v>#DIV/0!</v>
      </c>
      <c r="DC59" s="31" t="e">
        <v>#DIV/0!</v>
      </c>
      <c r="DD59" s="31" t="e">
        <v>#DIV/0!</v>
      </c>
      <c r="DE59" s="31" t="e">
        <v>#DIV/0!</v>
      </c>
      <c r="DF59" s="31" t="e">
        <v>#DIV/0!</v>
      </c>
      <c r="DG59" s="31" t="e">
        <v>#DIV/0!</v>
      </c>
      <c r="DH59" s="31" t="e">
        <v>#DIV/0!</v>
      </c>
      <c r="DI59" s="31" t="e">
        <v>#DIV/0!</v>
      </c>
      <c r="DJ59" s="31" t="e">
        <v>#DIV/0!</v>
      </c>
      <c r="DK59" s="31" t="e">
        <v>#DIV/0!</v>
      </c>
      <c r="DL59" s="31" t="e">
        <v>#DIV/0!</v>
      </c>
      <c r="DM59" s="31" t="e">
        <v>#DIV/0!</v>
      </c>
      <c r="DN59" s="31" t="e">
        <v>#DIV/0!</v>
      </c>
      <c r="DO59" s="31" t="e">
        <v>#DIV/0!</v>
      </c>
      <c r="DP59" s="31" t="e">
        <v>#DIV/0!</v>
      </c>
      <c r="DQ59" s="31" t="e">
        <v>#DIV/0!</v>
      </c>
      <c r="DR59" s="31" t="e">
        <v>#DIV/0!</v>
      </c>
      <c r="DS59" s="31" t="e">
        <v>#DIV/0!</v>
      </c>
      <c r="DT59" s="31" t="e">
        <v>#DIV/0!</v>
      </c>
      <c r="DU59" s="31" t="e">
        <v>#DIV/0!</v>
      </c>
      <c r="DV59" s="31" t="e">
        <v>#DIV/0!</v>
      </c>
      <c r="DW59" s="31" t="e">
        <v>#DIV/0!</v>
      </c>
      <c r="DX59" s="31" t="e">
        <v>#DIV/0!</v>
      </c>
      <c r="DY59" s="31" t="e">
        <v>#DIV/0!</v>
      </c>
      <c r="DZ59" s="31" t="e">
        <v>#DIV/0!</v>
      </c>
      <c r="EA59" s="31" t="e">
        <v>#DIV/0!</v>
      </c>
      <c r="EB59" s="31" t="e">
        <v>#DIV/0!</v>
      </c>
      <c r="EC59" s="31" t="e">
        <v>#DIV/0!</v>
      </c>
      <c r="ED59" s="31" t="e">
        <v>#DIV/0!</v>
      </c>
      <c r="EE59" s="31" t="e">
        <v>#DIV/0!</v>
      </c>
      <c r="EF59" s="31" t="e">
        <v>#DIV/0!</v>
      </c>
      <c r="EG59" s="31" t="e">
        <v>#DIV/0!</v>
      </c>
      <c r="EH59" s="31" t="e">
        <v>#DIV/0!</v>
      </c>
      <c r="EI59" s="31" t="e">
        <v>#DIV/0!</v>
      </c>
      <c r="EJ59" s="31" t="e">
        <v>#DIV/0!</v>
      </c>
      <c r="EK59" s="31" t="e">
        <v>#DIV/0!</v>
      </c>
      <c r="EL59" s="31" t="e">
        <v>#DIV/0!</v>
      </c>
      <c r="EM59" s="31" t="e">
        <v>#DIV/0!</v>
      </c>
      <c r="EN59" s="31" t="e">
        <v>#DIV/0!</v>
      </c>
      <c r="EO59" s="31" t="e">
        <v>#VALUE!</v>
      </c>
      <c r="EP59" s="31" t="e">
        <v>#DIV/0!</v>
      </c>
      <c r="EQ59" s="31" t="e">
        <v>#DIV/0!</v>
      </c>
      <c r="ER59" s="31" t="e">
        <v>#DIV/0!</v>
      </c>
      <c r="ES59" s="31" t="e">
        <v>#DIV/0!</v>
      </c>
      <c r="ET59" s="31" t="e">
        <v>#DIV/0!</v>
      </c>
      <c r="EU59" s="31" t="e">
        <v>#DIV/0!</v>
      </c>
      <c r="EV59" s="31" t="e">
        <v>#DIV/0!</v>
      </c>
      <c r="EW59" s="31" t="e">
        <v>#DIV/0!</v>
      </c>
      <c r="EX59" s="31" t="e">
        <v>#DIV/0!</v>
      </c>
      <c r="EY59" s="31" t="e">
        <v>#DIV/0!</v>
      </c>
      <c r="EZ59" s="31" t="e">
        <v>#DIV/0!</v>
      </c>
      <c r="FA59" s="31" t="e">
        <v>#DIV/0!</v>
      </c>
      <c r="FB59" s="31" t="e">
        <v>#DIV/0!</v>
      </c>
      <c r="FC59" s="31" t="e">
        <v>#DIV/0!</v>
      </c>
      <c r="FD59" s="31" t="e">
        <v>#DIV/0!</v>
      </c>
      <c r="FE59" s="31" t="e">
        <v>#DIV/0!</v>
      </c>
      <c r="FF59" s="31" t="e">
        <v>#DIV/0!</v>
      </c>
      <c r="FG59" s="31" t="e">
        <v>#DIV/0!</v>
      </c>
      <c r="FH59" s="31" t="e">
        <v>#DIV/0!</v>
      </c>
      <c r="FI59" s="31" t="e">
        <v>#DIV/0!</v>
      </c>
      <c r="FJ59" s="31" t="e">
        <v>#DIV/0!</v>
      </c>
      <c r="FK59" s="31" t="e">
        <v>#DIV/0!</v>
      </c>
      <c r="FL59" s="31" t="e">
        <v>#DIV/0!</v>
      </c>
      <c r="FM59" s="31" t="e">
        <v>#DIV/0!</v>
      </c>
      <c r="FN59" s="31" t="e">
        <v>#DIV/0!</v>
      </c>
      <c r="FO59" s="31" t="e">
        <v>#DIV/0!</v>
      </c>
      <c r="FP59" s="31" t="e">
        <v>#DIV/0!</v>
      </c>
      <c r="FQ59" s="31" t="e">
        <v>#DIV/0!</v>
      </c>
      <c r="FR59" s="31" t="e">
        <v>#DIV/0!</v>
      </c>
      <c r="FS59" s="31" t="e">
        <v>#DIV/0!</v>
      </c>
      <c r="FT59" s="31" t="e">
        <v>#DIV/0!</v>
      </c>
      <c r="FU59" s="31" t="e">
        <v>#DIV/0!</v>
      </c>
      <c r="FV59" s="31" t="e">
        <v>#DIV/0!</v>
      </c>
      <c r="FW59" s="31" t="e">
        <v>#DIV/0!</v>
      </c>
      <c r="FX59" s="31" t="e">
        <v>#DIV/0!</v>
      </c>
      <c r="FY59" s="31" t="e">
        <v>#DIV/0!</v>
      </c>
      <c r="FZ59" s="31" t="e">
        <v>#DIV/0!</v>
      </c>
      <c r="GA59" s="31" t="e">
        <v>#DIV/0!</v>
      </c>
      <c r="GB59" s="31" t="e">
        <v>#DIV/0!</v>
      </c>
      <c r="GC59" s="31" t="e">
        <v>#DIV/0!</v>
      </c>
      <c r="GD59" s="31" t="e">
        <v>#DIV/0!</v>
      </c>
      <c r="GE59" s="31" t="e">
        <v>#DIV/0!</v>
      </c>
      <c r="GF59" s="31" t="e">
        <v>#DIV/0!</v>
      </c>
      <c r="GG59" s="31" t="e">
        <v>#DIV/0!</v>
      </c>
      <c r="GH59" s="31" t="e">
        <v>#DIV/0!</v>
      </c>
      <c r="GI59" s="31"/>
      <c r="GJ59" s="31"/>
      <c r="GK59" s="31">
        <v>60</v>
      </c>
      <c r="GL59" s="51" t="e">
        <v>#VALUE!</v>
      </c>
      <c r="GM59" s="31" t="e">
        <v>#DIV/0!</v>
      </c>
      <c r="GN59" s="31" t="e">
        <v>#DIV/0!</v>
      </c>
      <c r="GO59" s="31" t="e">
        <v>#DIV/0!</v>
      </c>
      <c r="GP59" s="31" t="e">
        <v>#DIV/0!</v>
      </c>
      <c r="GQ59" s="31" t="e">
        <v>#DIV/0!</v>
      </c>
      <c r="GR59" s="31" t="e">
        <v>#DIV/0!</v>
      </c>
      <c r="GS59" s="31" t="e">
        <v>#DIV/0!</v>
      </c>
      <c r="GT59" s="31" t="e">
        <v>#DIV/0!</v>
      </c>
      <c r="GU59" s="31" t="e">
        <v>#DIV/0!</v>
      </c>
      <c r="GV59" s="31" t="e">
        <v>#DIV/0!</v>
      </c>
      <c r="GW59" s="31" t="e">
        <v>#DIV/0!</v>
      </c>
      <c r="GX59" s="31" t="e">
        <v>#DIV/0!</v>
      </c>
      <c r="GY59" s="31" t="e">
        <v>#DIV/0!</v>
      </c>
      <c r="GZ59" s="31" t="e">
        <v>#DIV/0!</v>
      </c>
      <c r="HA59" s="31" t="e">
        <v>#DIV/0!</v>
      </c>
      <c r="HB59" s="31" t="e">
        <v>#DIV/0!</v>
      </c>
      <c r="HC59" s="31" t="e">
        <v>#DIV/0!</v>
      </c>
      <c r="HD59" s="31" t="e">
        <v>#DIV/0!</v>
      </c>
      <c r="HE59" s="31" t="e">
        <v>#DIV/0!</v>
      </c>
      <c r="HF59" s="31" t="e">
        <v>#DIV/0!</v>
      </c>
      <c r="HG59" s="31" t="e">
        <v>#DIV/0!</v>
      </c>
      <c r="HH59" s="31" t="e">
        <v>#DIV/0!</v>
      </c>
      <c r="HI59" s="31" t="e">
        <v>#DIV/0!</v>
      </c>
      <c r="HJ59" s="31" t="e">
        <v>#DIV/0!</v>
      </c>
      <c r="HK59" s="31" t="e">
        <v>#DIV/0!</v>
      </c>
      <c r="HL59" s="31" t="e">
        <v>#DIV/0!</v>
      </c>
      <c r="HM59" s="31" t="e">
        <v>#DIV/0!</v>
      </c>
      <c r="HN59" s="31" t="e">
        <v>#DIV/0!</v>
      </c>
      <c r="HO59" s="31" t="e">
        <v>#DIV/0!</v>
      </c>
      <c r="HP59" s="31" t="e">
        <v>#DIV/0!</v>
      </c>
      <c r="HQ59" s="31" t="e">
        <v>#DIV/0!</v>
      </c>
      <c r="HR59" s="31" t="e">
        <v>#DIV/0!</v>
      </c>
      <c r="HS59" s="31" t="e">
        <v>#DIV/0!</v>
      </c>
      <c r="HT59" s="31" t="e">
        <v>#DIV/0!</v>
      </c>
      <c r="HU59" s="31" t="e">
        <v>#DIV/0!</v>
      </c>
      <c r="HV59" s="31" t="e">
        <v>#DIV/0!</v>
      </c>
      <c r="HW59" s="31" t="e">
        <v>#DIV/0!</v>
      </c>
      <c r="HX59" s="31" t="e">
        <v>#DIV/0!</v>
      </c>
      <c r="HY59" s="31" t="e">
        <v>#DIV/0!</v>
      </c>
      <c r="HZ59" s="31" t="e">
        <v>#DIV/0!</v>
      </c>
      <c r="IA59" s="31" t="e">
        <v>#DIV/0!</v>
      </c>
      <c r="IB59" s="31" t="e">
        <v>#DIV/0!</v>
      </c>
      <c r="IC59" s="31" t="e">
        <v>#DIV/0!</v>
      </c>
      <c r="ID59" s="31" t="e">
        <v>#DIV/0!</v>
      </c>
      <c r="IE59" s="31" t="e">
        <v>#DIV/0!</v>
      </c>
      <c r="IF59" s="31" t="e">
        <v>#VALUE!</v>
      </c>
      <c r="IG59" s="31" t="e">
        <v>#DIV/0!</v>
      </c>
      <c r="IH59" s="31" t="e">
        <v>#DIV/0!</v>
      </c>
      <c r="II59" s="31" t="e">
        <v>#DIV/0!</v>
      </c>
      <c r="IJ59" s="31" t="e">
        <v>#DIV/0!</v>
      </c>
      <c r="IK59" s="31" t="e">
        <v>#DIV/0!</v>
      </c>
      <c r="IL59" s="31" t="e">
        <v>#DIV/0!</v>
      </c>
      <c r="IM59" s="31" t="e">
        <v>#DIV/0!</v>
      </c>
      <c r="IN59" s="31" t="e">
        <v>#DIV/0!</v>
      </c>
      <c r="IO59" s="31" t="e">
        <v>#DIV/0!</v>
      </c>
      <c r="IP59" s="31" t="e">
        <v>#DIV/0!</v>
      </c>
      <c r="IQ59" s="31" t="e">
        <v>#DIV/0!</v>
      </c>
      <c r="IR59" s="31" t="e">
        <v>#DIV/0!</v>
      </c>
      <c r="IS59" s="31" t="e">
        <v>#DIV/0!</v>
      </c>
      <c r="IT59" s="31" t="e">
        <v>#DIV/0!</v>
      </c>
      <c r="IU59" s="31" t="e">
        <v>#DIV/0!</v>
      </c>
      <c r="IV59" s="31" t="e">
        <v>#DIV/0!</v>
      </c>
      <c r="IW59" s="31" t="e">
        <v>#DIV/0!</v>
      </c>
      <c r="IX59" s="31" t="e">
        <v>#DIV/0!</v>
      </c>
      <c r="IY59" s="31" t="e">
        <v>#DIV/0!</v>
      </c>
      <c r="IZ59" s="31" t="e">
        <v>#DIV/0!</v>
      </c>
      <c r="JA59" s="31" t="e">
        <v>#DIV/0!</v>
      </c>
      <c r="JB59" s="31" t="e">
        <v>#DIV/0!</v>
      </c>
      <c r="JC59" s="31" t="e">
        <v>#DIV/0!</v>
      </c>
      <c r="JD59" s="31" t="e">
        <v>#DIV/0!</v>
      </c>
      <c r="JE59" s="31" t="e">
        <v>#DIV/0!</v>
      </c>
      <c r="JF59" s="31" t="e">
        <v>#DIV/0!</v>
      </c>
      <c r="JG59" s="31" t="e">
        <v>#DIV/0!</v>
      </c>
      <c r="JH59" s="31" t="e">
        <v>#DIV/0!</v>
      </c>
      <c r="JI59" s="31" t="e">
        <v>#DIV/0!</v>
      </c>
      <c r="JJ59" s="31" t="e">
        <v>#DIV/0!</v>
      </c>
      <c r="JK59" s="31" t="e">
        <v>#DIV/0!</v>
      </c>
      <c r="JL59" s="31" t="e">
        <v>#DIV/0!</v>
      </c>
      <c r="JM59" s="31" t="e">
        <v>#DIV/0!</v>
      </c>
      <c r="JN59" s="31" t="e">
        <v>#DIV/0!</v>
      </c>
      <c r="JO59" s="31" t="e">
        <v>#DIV/0!</v>
      </c>
      <c r="JP59" s="31" t="e">
        <v>#DIV/0!</v>
      </c>
      <c r="JQ59" s="31" t="e">
        <v>#DIV/0!</v>
      </c>
      <c r="JR59" s="31" t="e">
        <v>#DIV/0!</v>
      </c>
      <c r="JS59" s="31" t="e">
        <v>#DIV/0!</v>
      </c>
      <c r="JT59" s="31" t="e">
        <v>#DIV/0!</v>
      </c>
      <c r="JU59" s="31" t="e">
        <v>#DIV/0!</v>
      </c>
      <c r="JV59" s="31" t="e">
        <v>#DIV/0!</v>
      </c>
      <c r="JW59" s="31" t="e">
        <v>#DIV/0!</v>
      </c>
      <c r="JX59" s="31" t="e">
        <v>#DIV/0!</v>
      </c>
      <c r="JY59" s="31" t="e">
        <v>#DIV/0!</v>
      </c>
      <c r="JZ59" s="31"/>
      <c r="KA59" s="31"/>
    </row>
    <row r="60" spans="1:287" x14ac:dyDescent="0.25">
      <c r="A60" s="30" t="s">
        <v>534</v>
      </c>
      <c r="B60" s="30" t="s">
        <v>200</v>
      </c>
      <c r="C60" s="31"/>
      <c r="D60" s="51" t="e">
        <v>#VALUE!</v>
      </c>
      <c r="E60" s="31" t="e">
        <v>#DIV/0!</v>
      </c>
      <c r="F60" s="31" t="e">
        <v>#DIV/0!</v>
      </c>
      <c r="G60" s="31" t="e">
        <v>#DIV/0!</v>
      </c>
      <c r="H60" s="31" t="e">
        <v>#DIV/0!</v>
      </c>
      <c r="I60" s="31" t="e">
        <v>#DIV/0!</v>
      </c>
      <c r="J60" s="31" t="e">
        <v>#DIV/0!</v>
      </c>
      <c r="K60" s="31" t="e">
        <v>#DIV/0!</v>
      </c>
      <c r="L60" s="31" t="e">
        <v>#DIV/0!</v>
      </c>
      <c r="M60" s="31" t="e">
        <v>#DIV/0!</v>
      </c>
      <c r="N60" s="31" t="e">
        <v>#DIV/0!</v>
      </c>
      <c r="O60" s="31" t="e">
        <v>#DIV/0!</v>
      </c>
      <c r="P60" s="31" t="e">
        <v>#DIV/0!</v>
      </c>
      <c r="Q60" s="31" t="e">
        <v>#DIV/0!</v>
      </c>
      <c r="R60" s="31" t="e">
        <v>#DIV/0!</v>
      </c>
      <c r="S60" s="31" t="e">
        <v>#DIV/0!</v>
      </c>
      <c r="T60" s="31" t="e">
        <v>#DIV/0!</v>
      </c>
      <c r="U60" s="31" t="e">
        <v>#DIV/0!</v>
      </c>
      <c r="V60" s="31" t="e">
        <v>#DIV/0!</v>
      </c>
      <c r="W60" s="31" t="e">
        <v>#DIV/0!</v>
      </c>
      <c r="X60" s="31" t="e">
        <v>#DIV/0!</v>
      </c>
      <c r="Y60" s="31" t="e">
        <v>#DIV/0!</v>
      </c>
      <c r="Z60" s="31" t="e">
        <v>#DIV/0!</v>
      </c>
      <c r="AA60" s="31" t="e">
        <v>#DIV/0!</v>
      </c>
      <c r="AB60" s="31" t="e">
        <v>#DIV/0!</v>
      </c>
      <c r="AC60" s="31" t="e">
        <v>#DIV/0!</v>
      </c>
      <c r="AD60" s="31" t="e">
        <v>#DIV/0!</v>
      </c>
      <c r="AE60" s="31" t="e">
        <v>#DIV/0!</v>
      </c>
      <c r="AF60" s="31" t="e">
        <v>#DIV/0!</v>
      </c>
      <c r="AG60" s="31" t="e">
        <v>#DIV/0!</v>
      </c>
      <c r="AH60" s="31" t="e">
        <v>#DIV/0!</v>
      </c>
      <c r="AI60" s="31" t="e">
        <v>#DIV/0!</v>
      </c>
      <c r="AJ60" s="31" t="e">
        <v>#DIV/0!</v>
      </c>
      <c r="AK60" s="31" t="e">
        <v>#DIV/0!</v>
      </c>
      <c r="AL60" s="31" t="e">
        <v>#DIV/0!</v>
      </c>
      <c r="AM60" s="31" t="e">
        <v>#DIV/0!</v>
      </c>
      <c r="AN60" s="31" t="e">
        <v>#DIV/0!</v>
      </c>
      <c r="AO60" s="31" t="e">
        <v>#DIV/0!</v>
      </c>
      <c r="AP60" s="31" t="e">
        <v>#DIV/0!</v>
      </c>
      <c r="AQ60" s="31" t="e">
        <v>#DIV/0!</v>
      </c>
      <c r="AR60" s="31" t="e">
        <v>#DIV/0!</v>
      </c>
      <c r="AS60" s="31" t="e">
        <v>#DIV/0!</v>
      </c>
      <c r="AT60" s="31" t="e">
        <v>#DIV/0!</v>
      </c>
      <c r="AU60" s="31" t="e">
        <v>#DIV/0!</v>
      </c>
      <c r="AV60" s="31" t="e">
        <v>#DIV/0!</v>
      </c>
      <c r="AW60" s="31" t="e">
        <v>#DIV/0!</v>
      </c>
      <c r="AX60" s="31" t="e">
        <v>#VALUE!</v>
      </c>
      <c r="AY60" s="31" t="e">
        <v>#DIV/0!</v>
      </c>
      <c r="AZ60" s="31" t="e">
        <v>#DIV/0!</v>
      </c>
      <c r="BA60" s="31" t="e">
        <v>#DIV/0!</v>
      </c>
      <c r="BB60" s="31" t="e">
        <v>#DIV/0!</v>
      </c>
      <c r="BC60" s="31" t="e">
        <v>#DIV/0!</v>
      </c>
      <c r="BD60" s="31" t="e">
        <v>#DIV/0!</v>
      </c>
      <c r="BE60" s="31" t="e">
        <v>#DIV/0!</v>
      </c>
      <c r="BF60" s="31" t="e">
        <v>#DIV/0!</v>
      </c>
      <c r="BG60" s="31" t="e">
        <v>#DIV/0!</v>
      </c>
      <c r="BH60" s="31" t="e">
        <v>#DIV/0!</v>
      </c>
      <c r="BI60" s="31" t="e">
        <v>#DIV/0!</v>
      </c>
      <c r="BJ60" s="31" t="e">
        <v>#DIV/0!</v>
      </c>
      <c r="BK60" s="31" t="e">
        <v>#DIV/0!</v>
      </c>
      <c r="BL60" s="31" t="e">
        <v>#DIV/0!</v>
      </c>
      <c r="BM60" s="31" t="e">
        <v>#DIV/0!</v>
      </c>
      <c r="BN60" s="31" t="e">
        <v>#DIV/0!</v>
      </c>
      <c r="BO60" s="31" t="e">
        <v>#DIV/0!</v>
      </c>
      <c r="BP60" s="31" t="e">
        <v>#DIV/0!</v>
      </c>
      <c r="BQ60" s="31" t="e">
        <v>#DIV/0!</v>
      </c>
      <c r="BR60" s="31" t="e">
        <v>#DIV/0!</v>
      </c>
      <c r="BS60" s="31" t="e">
        <v>#DIV/0!</v>
      </c>
      <c r="BT60" s="31" t="e">
        <v>#DIV/0!</v>
      </c>
      <c r="BU60" s="31" t="e">
        <v>#DIV/0!</v>
      </c>
      <c r="BV60" s="31" t="e">
        <v>#DIV/0!</v>
      </c>
      <c r="BW60" s="31" t="e">
        <v>#DIV/0!</v>
      </c>
      <c r="BX60" s="31" t="e">
        <v>#DIV/0!</v>
      </c>
      <c r="BY60" s="31" t="e">
        <v>#DIV/0!</v>
      </c>
      <c r="BZ60" s="31" t="e">
        <v>#DIV/0!</v>
      </c>
      <c r="CA60" s="31" t="e">
        <v>#DIV/0!</v>
      </c>
      <c r="CB60" s="31" t="e">
        <v>#DIV/0!</v>
      </c>
      <c r="CC60" s="31" t="e">
        <v>#DIV/0!</v>
      </c>
      <c r="CD60" s="31" t="e">
        <v>#DIV/0!</v>
      </c>
      <c r="CE60" s="31" t="e">
        <v>#DIV/0!</v>
      </c>
      <c r="CF60" s="31" t="e">
        <v>#DIV/0!</v>
      </c>
      <c r="CG60" s="31" t="e">
        <v>#DIV/0!</v>
      </c>
      <c r="CH60" s="31" t="e">
        <v>#DIV/0!</v>
      </c>
      <c r="CI60" s="31" t="e">
        <v>#DIV/0!</v>
      </c>
      <c r="CJ60" s="31" t="e">
        <v>#DIV/0!</v>
      </c>
      <c r="CK60" s="31" t="e">
        <v>#DIV/0!</v>
      </c>
      <c r="CL60" s="31" t="e">
        <v>#DIV/0!</v>
      </c>
      <c r="CM60" s="31" t="e">
        <v>#DIV/0!</v>
      </c>
      <c r="CN60" s="31" t="e">
        <v>#DIV/0!</v>
      </c>
      <c r="CO60" s="31" t="e">
        <v>#DIV/0!</v>
      </c>
      <c r="CP60" s="31" t="e">
        <v>#DIV/0!</v>
      </c>
      <c r="CQ60" s="31" t="e">
        <v>#DIV/0!</v>
      </c>
      <c r="CR60" s="31"/>
      <c r="CS60" s="31"/>
      <c r="CT60" s="31"/>
      <c r="CU60" s="51" t="e">
        <v>#VALUE!</v>
      </c>
      <c r="CV60" s="31" t="e">
        <v>#DIV/0!</v>
      </c>
      <c r="CW60" s="31" t="e">
        <v>#DIV/0!</v>
      </c>
      <c r="CX60" s="31" t="e">
        <v>#DIV/0!</v>
      </c>
      <c r="CY60" s="31" t="e">
        <v>#DIV/0!</v>
      </c>
      <c r="CZ60" s="31" t="e">
        <v>#DIV/0!</v>
      </c>
      <c r="DA60" s="31" t="e">
        <v>#DIV/0!</v>
      </c>
      <c r="DB60" s="31" t="e">
        <v>#DIV/0!</v>
      </c>
      <c r="DC60" s="31" t="e">
        <v>#DIV/0!</v>
      </c>
      <c r="DD60" s="31" t="e">
        <v>#DIV/0!</v>
      </c>
      <c r="DE60" s="31" t="e">
        <v>#DIV/0!</v>
      </c>
      <c r="DF60" s="31" t="e">
        <v>#DIV/0!</v>
      </c>
      <c r="DG60" s="31" t="e">
        <v>#DIV/0!</v>
      </c>
      <c r="DH60" s="31" t="e">
        <v>#DIV/0!</v>
      </c>
      <c r="DI60" s="31" t="e">
        <v>#DIV/0!</v>
      </c>
      <c r="DJ60" s="31" t="e">
        <v>#DIV/0!</v>
      </c>
      <c r="DK60" s="31" t="e">
        <v>#DIV/0!</v>
      </c>
      <c r="DL60" s="31" t="e">
        <v>#DIV/0!</v>
      </c>
      <c r="DM60" s="31" t="e">
        <v>#DIV/0!</v>
      </c>
      <c r="DN60" s="31" t="e">
        <v>#DIV/0!</v>
      </c>
      <c r="DO60" s="31" t="e">
        <v>#DIV/0!</v>
      </c>
      <c r="DP60" s="31" t="e">
        <v>#DIV/0!</v>
      </c>
      <c r="DQ60" s="31" t="e">
        <v>#DIV/0!</v>
      </c>
      <c r="DR60" s="31" t="e">
        <v>#DIV/0!</v>
      </c>
      <c r="DS60" s="31" t="e">
        <v>#DIV/0!</v>
      </c>
      <c r="DT60" s="31" t="e">
        <v>#DIV/0!</v>
      </c>
      <c r="DU60" s="31" t="e">
        <v>#DIV/0!</v>
      </c>
      <c r="DV60" s="31" t="e">
        <v>#DIV/0!</v>
      </c>
      <c r="DW60" s="31" t="e">
        <v>#DIV/0!</v>
      </c>
      <c r="DX60" s="31" t="e">
        <v>#DIV/0!</v>
      </c>
      <c r="DY60" s="31" t="e">
        <v>#DIV/0!</v>
      </c>
      <c r="DZ60" s="31" t="e">
        <v>#DIV/0!</v>
      </c>
      <c r="EA60" s="31" t="e">
        <v>#DIV/0!</v>
      </c>
      <c r="EB60" s="31" t="e">
        <v>#DIV/0!</v>
      </c>
      <c r="EC60" s="31" t="e">
        <v>#DIV/0!</v>
      </c>
      <c r="ED60" s="31" t="e">
        <v>#DIV/0!</v>
      </c>
      <c r="EE60" s="31" t="e">
        <v>#DIV/0!</v>
      </c>
      <c r="EF60" s="31" t="e">
        <v>#DIV/0!</v>
      </c>
      <c r="EG60" s="31" t="e">
        <v>#DIV/0!</v>
      </c>
      <c r="EH60" s="31" t="e">
        <v>#DIV/0!</v>
      </c>
      <c r="EI60" s="31" t="e">
        <v>#DIV/0!</v>
      </c>
      <c r="EJ60" s="31" t="e">
        <v>#DIV/0!</v>
      </c>
      <c r="EK60" s="31" t="e">
        <v>#DIV/0!</v>
      </c>
      <c r="EL60" s="31" t="e">
        <v>#DIV/0!</v>
      </c>
      <c r="EM60" s="31" t="e">
        <v>#DIV/0!</v>
      </c>
      <c r="EN60" s="31" t="e">
        <v>#DIV/0!</v>
      </c>
      <c r="EO60" s="31" t="e">
        <v>#VALUE!</v>
      </c>
      <c r="EP60" s="31" t="e">
        <v>#DIV/0!</v>
      </c>
      <c r="EQ60" s="31" t="e">
        <v>#DIV/0!</v>
      </c>
      <c r="ER60" s="31" t="e">
        <v>#DIV/0!</v>
      </c>
      <c r="ES60" s="31" t="e">
        <v>#DIV/0!</v>
      </c>
      <c r="ET60" s="31" t="e">
        <v>#DIV/0!</v>
      </c>
      <c r="EU60" s="31" t="e">
        <v>#DIV/0!</v>
      </c>
      <c r="EV60" s="31" t="e">
        <v>#DIV/0!</v>
      </c>
      <c r="EW60" s="31" t="e">
        <v>#DIV/0!</v>
      </c>
      <c r="EX60" s="31" t="e">
        <v>#DIV/0!</v>
      </c>
      <c r="EY60" s="31" t="e">
        <v>#DIV/0!</v>
      </c>
      <c r="EZ60" s="31" t="e">
        <v>#DIV/0!</v>
      </c>
      <c r="FA60" s="31" t="e">
        <v>#DIV/0!</v>
      </c>
      <c r="FB60" s="31" t="e">
        <v>#DIV/0!</v>
      </c>
      <c r="FC60" s="31" t="e">
        <v>#DIV/0!</v>
      </c>
      <c r="FD60" s="31" t="e">
        <v>#DIV/0!</v>
      </c>
      <c r="FE60" s="31" t="e">
        <v>#DIV/0!</v>
      </c>
      <c r="FF60" s="31" t="e">
        <v>#DIV/0!</v>
      </c>
      <c r="FG60" s="31" t="e">
        <v>#DIV/0!</v>
      </c>
      <c r="FH60" s="31" t="e">
        <v>#DIV/0!</v>
      </c>
      <c r="FI60" s="31" t="e">
        <v>#DIV/0!</v>
      </c>
      <c r="FJ60" s="31" t="e">
        <v>#DIV/0!</v>
      </c>
      <c r="FK60" s="31" t="e">
        <v>#DIV/0!</v>
      </c>
      <c r="FL60" s="31" t="e">
        <v>#DIV/0!</v>
      </c>
      <c r="FM60" s="31" t="e">
        <v>#DIV/0!</v>
      </c>
      <c r="FN60" s="31" t="e">
        <v>#DIV/0!</v>
      </c>
      <c r="FO60" s="31" t="e">
        <v>#DIV/0!</v>
      </c>
      <c r="FP60" s="31" t="e">
        <v>#DIV/0!</v>
      </c>
      <c r="FQ60" s="31" t="e">
        <v>#DIV/0!</v>
      </c>
      <c r="FR60" s="31" t="e">
        <v>#DIV/0!</v>
      </c>
      <c r="FS60" s="31" t="e">
        <v>#DIV/0!</v>
      </c>
      <c r="FT60" s="31" t="e">
        <v>#DIV/0!</v>
      </c>
      <c r="FU60" s="31" t="e">
        <v>#DIV/0!</v>
      </c>
      <c r="FV60" s="31" t="e">
        <v>#DIV/0!</v>
      </c>
      <c r="FW60" s="31" t="e">
        <v>#DIV/0!</v>
      </c>
      <c r="FX60" s="31" t="e">
        <v>#DIV/0!</v>
      </c>
      <c r="FY60" s="31" t="e">
        <v>#DIV/0!</v>
      </c>
      <c r="FZ60" s="31" t="e">
        <v>#DIV/0!</v>
      </c>
      <c r="GA60" s="31" t="e">
        <v>#DIV/0!</v>
      </c>
      <c r="GB60" s="31" t="e">
        <v>#DIV/0!</v>
      </c>
      <c r="GC60" s="31" t="e">
        <v>#DIV/0!</v>
      </c>
      <c r="GD60" s="31" t="e">
        <v>#DIV/0!</v>
      </c>
      <c r="GE60" s="31" t="e">
        <v>#DIV/0!</v>
      </c>
      <c r="GF60" s="31" t="e">
        <v>#DIV/0!</v>
      </c>
      <c r="GG60" s="31" t="e">
        <v>#DIV/0!</v>
      </c>
      <c r="GH60" s="31" t="e">
        <v>#DIV/0!</v>
      </c>
      <c r="GI60" s="31"/>
      <c r="GJ60" s="31"/>
      <c r="GK60" s="31">
        <v>50</v>
      </c>
      <c r="GL60" s="51" t="e">
        <v>#VALUE!</v>
      </c>
      <c r="GM60" s="31" t="e">
        <v>#DIV/0!</v>
      </c>
      <c r="GN60" s="31" t="e">
        <v>#DIV/0!</v>
      </c>
      <c r="GO60" s="31" t="e">
        <v>#DIV/0!</v>
      </c>
      <c r="GP60" s="31" t="e">
        <v>#DIV/0!</v>
      </c>
      <c r="GQ60" s="31" t="e">
        <v>#DIV/0!</v>
      </c>
      <c r="GR60" s="31" t="e">
        <v>#DIV/0!</v>
      </c>
      <c r="GS60" s="31" t="e">
        <v>#DIV/0!</v>
      </c>
      <c r="GT60" s="31" t="e">
        <v>#DIV/0!</v>
      </c>
      <c r="GU60" s="31" t="e">
        <v>#DIV/0!</v>
      </c>
      <c r="GV60" s="31" t="e">
        <v>#DIV/0!</v>
      </c>
      <c r="GW60" s="31" t="e">
        <v>#DIV/0!</v>
      </c>
      <c r="GX60" s="31" t="e">
        <v>#DIV/0!</v>
      </c>
      <c r="GY60" s="31" t="e">
        <v>#DIV/0!</v>
      </c>
      <c r="GZ60" s="31" t="e">
        <v>#DIV/0!</v>
      </c>
      <c r="HA60" s="31" t="e">
        <v>#DIV/0!</v>
      </c>
      <c r="HB60" s="31" t="e">
        <v>#DIV/0!</v>
      </c>
      <c r="HC60" s="31" t="e">
        <v>#DIV/0!</v>
      </c>
      <c r="HD60" s="31" t="e">
        <v>#DIV/0!</v>
      </c>
      <c r="HE60" s="31" t="e">
        <v>#DIV/0!</v>
      </c>
      <c r="HF60" s="31" t="e">
        <v>#DIV/0!</v>
      </c>
      <c r="HG60" s="31" t="e">
        <v>#DIV/0!</v>
      </c>
      <c r="HH60" s="31" t="e">
        <v>#DIV/0!</v>
      </c>
      <c r="HI60" s="31" t="e">
        <v>#DIV/0!</v>
      </c>
      <c r="HJ60" s="31" t="e">
        <v>#DIV/0!</v>
      </c>
      <c r="HK60" s="31" t="e">
        <v>#DIV/0!</v>
      </c>
      <c r="HL60" s="31" t="e">
        <v>#DIV/0!</v>
      </c>
      <c r="HM60" s="31" t="e">
        <v>#DIV/0!</v>
      </c>
      <c r="HN60" s="31" t="e">
        <v>#DIV/0!</v>
      </c>
      <c r="HO60" s="31" t="e">
        <v>#DIV/0!</v>
      </c>
      <c r="HP60" s="31" t="e">
        <v>#DIV/0!</v>
      </c>
      <c r="HQ60" s="31" t="e">
        <v>#DIV/0!</v>
      </c>
      <c r="HR60" s="31" t="e">
        <v>#DIV/0!</v>
      </c>
      <c r="HS60" s="31" t="e">
        <v>#DIV/0!</v>
      </c>
      <c r="HT60" s="31" t="e">
        <v>#DIV/0!</v>
      </c>
      <c r="HU60" s="31" t="e">
        <v>#DIV/0!</v>
      </c>
      <c r="HV60" s="31" t="e">
        <v>#DIV/0!</v>
      </c>
      <c r="HW60" s="31" t="e">
        <v>#DIV/0!</v>
      </c>
      <c r="HX60" s="31" t="e">
        <v>#DIV/0!</v>
      </c>
      <c r="HY60" s="31" t="e">
        <v>#DIV/0!</v>
      </c>
      <c r="HZ60" s="31" t="e">
        <v>#DIV/0!</v>
      </c>
      <c r="IA60" s="31" t="e">
        <v>#DIV/0!</v>
      </c>
      <c r="IB60" s="31" t="e">
        <v>#DIV/0!</v>
      </c>
      <c r="IC60" s="31" t="e">
        <v>#DIV/0!</v>
      </c>
      <c r="ID60" s="31" t="e">
        <v>#DIV/0!</v>
      </c>
      <c r="IE60" s="31" t="e">
        <v>#DIV/0!</v>
      </c>
      <c r="IF60" s="31" t="e">
        <v>#VALUE!</v>
      </c>
      <c r="IG60" s="31" t="e">
        <v>#DIV/0!</v>
      </c>
      <c r="IH60" s="31" t="e">
        <v>#DIV/0!</v>
      </c>
      <c r="II60" s="31" t="e">
        <v>#DIV/0!</v>
      </c>
      <c r="IJ60" s="31" t="e">
        <v>#DIV/0!</v>
      </c>
      <c r="IK60" s="31" t="e">
        <v>#DIV/0!</v>
      </c>
      <c r="IL60" s="31" t="e">
        <v>#DIV/0!</v>
      </c>
      <c r="IM60" s="31" t="e">
        <v>#DIV/0!</v>
      </c>
      <c r="IN60" s="31" t="e">
        <v>#DIV/0!</v>
      </c>
      <c r="IO60" s="31" t="e">
        <v>#DIV/0!</v>
      </c>
      <c r="IP60" s="31" t="e">
        <v>#DIV/0!</v>
      </c>
      <c r="IQ60" s="31" t="e">
        <v>#DIV/0!</v>
      </c>
      <c r="IR60" s="31" t="e">
        <v>#DIV/0!</v>
      </c>
      <c r="IS60" s="31" t="e">
        <v>#DIV/0!</v>
      </c>
      <c r="IT60" s="31" t="e">
        <v>#DIV/0!</v>
      </c>
      <c r="IU60" s="31" t="e">
        <v>#DIV/0!</v>
      </c>
      <c r="IV60" s="31" t="e">
        <v>#DIV/0!</v>
      </c>
      <c r="IW60" s="31" t="e">
        <v>#DIV/0!</v>
      </c>
      <c r="IX60" s="31" t="e">
        <v>#DIV/0!</v>
      </c>
      <c r="IY60" s="31" t="e">
        <v>#DIV/0!</v>
      </c>
      <c r="IZ60" s="31" t="e">
        <v>#DIV/0!</v>
      </c>
      <c r="JA60" s="31" t="e">
        <v>#DIV/0!</v>
      </c>
      <c r="JB60" s="31" t="e">
        <v>#DIV/0!</v>
      </c>
      <c r="JC60" s="31" t="e">
        <v>#DIV/0!</v>
      </c>
      <c r="JD60" s="31" t="e">
        <v>#DIV/0!</v>
      </c>
      <c r="JE60" s="31" t="e">
        <v>#DIV/0!</v>
      </c>
      <c r="JF60" s="31" t="e">
        <v>#DIV/0!</v>
      </c>
      <c r="JG60" s="31" t="e">
        <v>#DIV/0!</v>
      </c>
      <c r="JH60" s="31" t="e">
        <v>#DIV/0!</v>
      </c>
      <c r="JI60" s="31" t="e">
        <v>#DIV/0!</v>
      </c>
      <c r="JJ60" s="31" t="e">
        <v>#DIV/0!</v>
      </c>
      <c r="JK60" s="31" t="e">
        <v>#DIV/0!</v>
      </c>
      <c r="JL60" s="31" t="e">
        <v>#DIV/0!</v>
      </c>
      <c r="JM60" s="31" t="e">
        <v>#DIV/0!</v>
      </c>
      <c r="JN60" s="31" t="e">
        <v>#DIV/0!</v>
      </c>
      <c r="JO60" s="31" t="e">
        <v>#DIV/0!</v>
      </c>
      <c r="JP60" s="31" t="e">
        <v>#DIV/0!</v>
      </c>
      <c r="JQ60" s="31" t="e">
        <v>#DIV/0!</v>
      </c>
      <c r="JR60" s="31" t="e">
        <v>#DIV/0!</v>
      </c>
      <c r="JS60" s="31" t="e">
        <v>#DIV/0!</v>
      </c>
      <c r="JT60" s="31" t="e">
        <v>#DIV/0!</v>
      </c>
      <c r="JU60" s="31" t="e">
        <v>#DIV/0!</v>
      </c>
      <c r="JV60" s="31" t="e">
        <v>#DIV/0!</v>
      </c>
      <c r="JW60" s="31" t="e">
        <v>#DIV/0!</v>
      </c>
      <c r="JX60" s="31" t="e">
        <v>#DIV/0!</v>
      </c>
      <c r="JY60" s="31" t="e">
        <v>#DIV/0!</v>
      </c>
      <c r="JZ60" s="31"/>
      <c r="KA60" s="31"/>
    </row>
    <row r="61" spans="1:287" x14ac:dyDescent="0.25">
      <c r="A61" s="30" t="s">
        <v>114</v>
      </c>
      <c r="B61" s="30" t="s">
        <v>200</v>
      </c>
      <c r="C61" s="31"/>
      <c r="D61" s="51" t="e">
        <v>#VALUE!</v>
      </c>
      <c r="E61" s="31" t="e">
        <v>#DIV/0!</v>
      </c>
      <c r="F61" s="31" t="e">
        <v>#DIV/0!</v>
      </c>
      <c r="G61" s="31" t="e">
        <v>#DIV/0!</v>
      </c>
      <c r="H61" s="31" t="e">
        <v>#DIV/0!</v>
      </c>
      <c r="I61" s="31" t="e">
        <v>#DIV/0!</v>
      </c>
      <c r="J61" s="31" t="e">
        <v>#DIV/0!</v>
      </c>
      <c r="K61" s="31" t="e">
        <v>#DIV/0!</v>
      </c>
      <c r="L61" s="31" t="e">
        <v>#DIV/0!</v>
      </c>
      <c r="M61" s="31" t="e">
        <v>#DIV/0!</v>
      </c>
      <c r="N61" s="31" t="e">
        <v>#DIV/0!</v>
      </c>
      <c r="O61" s="31" t="e">
        <v>#DIV/0!</v>
      </c>
      <c r="P61" s="31" t="e">
        <v>#DIV/0!</v>
      </c>
      <c r="Q61" s="31" t="e">
        <v>#DIV/0!</v>
      </c>
      <c r="R61" s="31" t="e">
        <v>#DIV/0!</v>
      </c>
      <c r="S61" s="31" t="e">
        <v>#DIV/0!</v>
      </c>
      <c r="T61" s="31" t="e">
        <v>#DIV/0!</v>
      </c>
      <c r="U61" s="31" t="e">
        <v>#DIV/0!</v>
      </c>
      <c r="V61" s="31" t="e">
        <v>#DIV/0!</v>
      </c>
      <c r="W61" s="31" t="e">
        <v>#DIV/0!</v>
      </c>
      <c r="X61" s="31" t="e">
        <v>#DIV/0!</v>
      </c>
      <c r="Y61" s="31" t="e">
        <v>#DIV/0!</v>
      </c>
      <c r="Z61" s="31" t="e">
        <v>#DIV/0!</v>
      </c>
      <c r="AA61" s="31" t="e">
        <v>#DIV/0!</v>
      </c>
      <c r="AB61" s="31" t="e">
        <v>#DIV/0!</v>
      </c>
      <c r="AC61" s="31" t="e">
        <v>#DIV/0!</v>
      </c>
      <c r="AD61" s="31" t="e">
        <v>#DIV/0!</v>
      </c>
      <c r="AE61" s="31" t="e">
        <v>#DIV/0!</v>
      </c>
      <c r="AF61" s="31" t="e">
        <v>#DIV/0!</v>
      </c>
      <c r="AG61" s="31" t="e">
        <v>#DIV/0!</v>
      </c>
      <c r="AH61" s="31" t="e">
        <v>#DIV/0!</v>
      </c>
      <c r="AI61" s="31" t="e">
        <v>#DIV/0!</v>
      </c>
      <c r="AJ61" s="31" t="e">
        <v>#DIV/0!</v>
      </c>
      <c r="AK61" s="31" t="e">
        <v>#DIV/0!</v>
      </c>
      <c r="AL61" s="31" t="e">
        <v>#DIV/0!</v>
      </c>
      <c r="AM61" s="31" t="e">
        <v>#DIV/0!</v>
      </c>
      <c r="AN61" s="31" t="e">
        <v>#DIV/0!</v>
      </c>
      <c r="AO61" s="31" t="e">
        <v>#DIV/0!</v>
      </c>
      <c r="AP61" s="31" t="e">
        <v>#DIV/0!</v>
      </c>
      <c r="AQ61" s="31" t="e">
        <v>#DIV/0!</v>
      </c>
      <c r="AR61" s="31" t="e">
        <v>#DIV/0!</v>
      </c>
      <c r="AS61" s="31" t="e">
        <v>#DIV/0!</v>
      </c>
      <c r="AT61" s="31" t="e">
        <v>#DIV/0!</v>
      </c>
      <c r="AU61" s="31" t="e">
        <v>#DIV/0!</v>
      </c>
      <c r="AV61" s="31" t="e">
        <v>#DIV/0!</v>
      </c>
      <c r="AW61" s="31" t="e">
        <v>#DIV/0!</v>
      </c>
      <c r="AX61" s="31" t="e">
        <v>#VALUE!</v>
      </c>
      <c r="AY61" s="31" t="e">
        <v>#DIV/0!</v>
      </c>
      <c r="AZ61" s="31" t="e">
        <v>#DIV/0!</v>
      </c>
      <c r="BA61" s="31" t="e">
        <v>#DIV/0!</v>
      </c>
      <c r="BB61" s="31" t="e">
        <v>#DIV/0!</v>
      </c>
      <c r="BC61" s="31" t="e">
        <v>#DIV/0!</v>
      </c>
      <c r="BD61" s="31" t="e">
        <v>#DIV/0!</v>
      </c>
      <c r="BE61" s="31" t="e">
        <v>#DIV/0!</v>
      </c>
      <c r="BF61" s="31" t="e">
        <v>#DIV/0!</v>
      </c>
      <c r="BG61" s="31" t="e">
        <v>#DIV/0!</v>
      </c>
      <c r="BH61" s="31" t="e">
        <v>#DIV/0!</v>
      </c>
      <c r="BI61" s="31" t="e">
        <v>#DIV/0!</v>
      </c>
      <c r="BJ61" s="31" t="e">
        <v>#DIV/0!</v>
      </c>
      <c r="BK61" s="31" t="e">
        <v>#DIV/0!</v>
      </c>
      <c r="BL61" s="31" t="e">
        <v>#DIV/0!</v>
      </c>
      <c r="BM61" s="31" t="e">
        <v>#DIV/0!</v>
      </c>
      <c r="BN61" s="31" t="e">
        <v>#DIV/0!</v>
      </c>
      <c r="BO61" s="31" t="e">
        <v>#DIV/0!</v>
      </c>
      <c r="BP61" s="31" t="e">
        <v>#DIV/0!</v>
      </c>
      <c r="BQ61" s="31" t="e">
        <v>#DIV/0!</v>
      </c>
      <c r="BR61" s="31" t="e">
        <v>#DIV/0!</v>
      </c>
      <c r="BS61" s="31" t="e">
        <v>#DIV/0!</v>
      </c>
      <c r="BT61" s="31" t="e">
        <v>#DIV/0!</v>
      </c>
      <c r="BU61" s="31" t="e">
        <v>#DIV/0!</v>
      </c>
      <c r="BV61" s="31" t="e">
        <v>#DIV/0!</v>
      </c>
      <c r="BW61" s="31" t="e">
        <v>#DIV/0!</v>
      </c>
      <c r="BX61" s="31" t="e">
        <v>#DIV/0!</v>
      </c>
      <c r="BY61" s="31" t="e">
        <v>#DIV/0!</v>
      </c>
      <c r="BZ61" s="31" t="e">
        <v>#DIV/0!</v>
      </c>
      <c r="CA61" s="31" t="e">
        <v>#DIV/0!</v>
      </c>
      <c r="CB61" s="31" t="e">
        <v>#DIV/0!</v>
      </c>
      <c r="CC61" s="31" t="e">
        <v>#DIV/0!</v>
      </c>
      <c r="CD61" s="31" t="e">
        <v>#DIV/0!</v>
      </c>
      <c r="CE61" s="31" t="e">
        <v>#DIV/0!</v>
      </c>
      <c r="CF61" s="31" t="e">
        <v>#DIV/0!</v>
      </c>
      <c r="CG61" s="31" t="e">
        <v>#DIV/0!</v>
      </c>
      <c r="CH61" s="31" t="e">
        <v>#DIV/0!</v>
      </c>
      <c r="CI61" s="31" t="e">
        <v>#DIV/0!</v>
      </c>
      <c r="CJ61" s="31" t="e">
        <v>#DIV/0!</v>
      </c>
      <c r="CK61" s="31" t="e">
        <v>#DIV/0!</v>
      </c>
      <c r="CL61" s="31" t="e">
        <v>#DIV/0!</v>
      </c>
      <c r="CM61" s="31" t="e">
        <v>#DIV/0!</v>
      </c>
      <c r="CN61" s="31" t="e">
        <v>#DIV/0!</v>
      </c>
      <c r="CO61" s="31" t="e">
        <v>#DIV/0!</v>
      </c>
      <c r="CP61" s="31" t="e">
        <v>#DIV/0!</v>
      </c>
      <c r="CQ61" s="31" t="e">
        <v>#DIV/0!</v>
      </c>
      <c r="CR61" s="31"/>
      <c r="CS61" s="31"/>
      <c r="CT61" s="31">
        <v>80</v>
      </c>
      <c r="CU61" s="51" t="e">
        <v>#VALUE!</v>
      </c>
      <c r="CV61" s="31" t="e">
        <v>#DIV/0!</v>
      </c>
      <c r="CW61" s="31" t="e">
        <v>#DIV/0!</v>
      </c>
      <c r="CX61" s="31" t="e">
        <v>#DIV/0!</v>
      </c>
      <c r="CY61" s="31" t="e">
        <v>#DIV/0!</v>
      </c>
      <c r="CZ61" s="31" t="e">
        <v>#DIV/0!</v>
      </c>
      <c r="DA61" s="31" t="e">
        <v>#DIV/0!</v>
      </c>
      <c r="DB61" s="31" t="e">
        <v>#DIV/0!</v>
      </c>
      <c r="DC61" s="31" t="e">
        <v>#DIV/0!</v>
      </c>
      <c r="DD61" s="31" t="e">
        <v>#DIV/0!</v>
      </c>
      <c r="DE61" s="31" t="e">
        <v>#DIV/0!</v>
      </c>
      <c r="DF61" s="31" t="e">
        <v>#DIV/0!</v>
      </c>
      <c r="DG61" s="31" t="e">
        <v>#DIV/0!</v>
      </c>
      <c r="DH61" s="31" t="e">
        <v>#DIV/0!</v>
      </c>
      <c r="DI61" s="31" t="e">
        <v>#DIV/0!</v>
      </c>
      <c r="DJ61" s="31" t="e">
        <v>#DIV/0!</v>
      </c>
      <c r="DK61" s="31" t="e">
        <v>#DIV/0!</v>
      </c>
      <c r="DL61" s="31" t="e">
        <v>#DIV/0!</v>
      </c>
      <c r="DM61" s="31" t="e">
        <v>#DIV/0!</v>
      </c>
      <c r="DN61" s="31" t="e">
        <v>#DIV/0!</v>
      </c>
      <c r="DO61" s="31" t="e">
        <v>#DIV/0!</v>
      </c>
      <c r="DP61" s="31" t="e">
        <v>#DIV/0!</v>
      </c>
      <c r="DQ61" s="31" t="e">
        <v>#DIV/0!</v>
      </c>
      <c r="DR61" s="31" t="e">
        <v>#DIV/0!</v>
      </c>
      <c r="DS61" s="31" t="e">
        <v>#DIV/0!</v>
      </c>
      <c r="DT61" s="31" t="e">
        <v>#DIV/0!</v>
      </c>
      <c r="DU61" s="31" t="e">
        <v>#DIV/0!</v>
      </c>
      <c r="DV61" s="31" t="e">
        <v>#DIV/0!</v>
      </c>
      <c r="DW61" s="31" t="e">
        <v>#DIV/0!</v>
      </c>
      <c r="DX61" s="31" t="e">
        <v>#DIV/0!</v>
      </c>
      <c r="DY61" s="31" t="e">
        <v>#DIV/0!</v>
      </c>
      <c r="DZ61" s="31" t="e">
        <v>#DIV/0!</v>
      </c>
      <c r="EA61" s="31" t="e">
        <v>#DIV/0!</v>
      </c>
      <c r="EB61" s="31" t="e">
        <v>#DIV/0!</v>
      </c>
      <c r="EC61" s="31" t="e">
        <v>#DIV/0!</v>
      </c>
      <c r="ED61" s="31" t="e">
        <v>#DIV/0!</v>
      </c>
      <c r="EE61" s="31" t="e">
        <v>#DIV/0!</v>
      </c>
      <c r="EF61" s="31" t="e">
        <v>#DIV/0!</v>
      </c>
      <c r="EG61" s="31" t="e">
        <v>#DIV/0!</v>
      </c>
      <c r="EH61" s="31" t="e">
        <v>#DIV/0!</v>
      </c>
      <c r="EI61" s="31" t="e">
        <v>#DIV/0!</v>
      </c>
      <c r="EJ61" s="31" t="e">
        <v>#DIV/0!</v>
      </c>
      <c r="EK61" s="31" t="e">
        <v>#DIV/0!</v>
      </c>
      <c r="EL61" s="31" t="e">
        <v>#DIV/0!</v>
      </c>
      <c r="EM61" s="31" t="e">
        <v>#DIV/0!</v>
      </c>
      <c r="EN61" s="31" t="e">
        <v>#DIV/0!</v>
      </c>
      <c r="EO61" s="31" t="e">
        <v>#VALUE!</v>
      </c>
      <c r="EP61" s="31" t="e">
        <v>#DIV/0!</v>
      </c>
      <c r="EQ61" s="31" t="e">
        <v>#DIV/0!</v>
      </c>
      <c r="ER61" s="31" t="e">
        <v>#DIV/0!</v>
      </c>
      <c r="ES61" s="31" t="e">
        <v>#DIV/0!</v>
      </c>
      <c r="ET61" s="31" t="e">
        <v>#DIV/0!</v>
      </c>
      <c r="EU61" s="31" t="e">
        <v>#DIV/0!</v>
      </c>
      <c r="EV61" s="31" t="e">
        <v>#DIV/0!</v>
      </c>
      <c r="EW61" s="31" t="e">
        <v>#DIV/0!</v>
      </c>
      <c r="EX61" s="31" t="e">
        <v>#DIV/0!</v>
      </c>
      <c r="EY61" s="31" t="e">
        <v>#DIV/0!</v>
      </c>
      <c r="EZ61" s="31" t="e">
        <v>#DIV/0!</v>
      </c>
      <c r="FA61" s="31" t="e">
        <v>#DIV/0!</v>
      </c>
      <c r="FB61" s="31" t="e">
        <v>#DIV/0!</v>
      </c>
      <c r="FC61" s="31" t="e">
        <v>#DIV/0!</v>
      </c>
      <c r="FD61" s="31" t="e">
        <v>#DIV/0!</v>
      </c>
      <c r="FE61" s="31" t="e">
        <v>#DIV/0!</v>
      </c>
      <c r="FF61" s="31" t="e">
        <v>#DIV/0!</v>
      </c>
      <c r="FG61" s="31" t="e">
        <v>#DIV/0!</v>
      </c>
      <c r="FH61" s="31" t="e">
        <v>#DIV/0!</v>
      </c>
      <c r="FI61" s="31" t="e">
        <v>#DIV/0!</v>
      </c>
      <c r="FJ61" s="31" t="e">
        <v>#DIV/0!</v>
      </c>
      <c r="FK61" s="31" t="e">
        <v>#DIV/0!</v>
      </c>
      <c r="FL61" s="31" t="e">
        <v>#DIV/0!</v>
      </c>
      <c r="FM61" s="31" t="e">
        <v>#DIV/0!</v>
      </c>
      <c r="FN61" s="31" t="e">
        <v>#DIV/0!</v>
      </c>
      <c r="FO61" s="31" t="e">
        <v>#DIV/0!</v>
      </c>
      <c r="FP61" s="31" t="e">
        <v>#DIV/0!</v>
      </c>
      <c r="FQ61" s="31" t="e">
        <v>#DIV/0!</v>
      </c>
      <c r="FR61" s="31" t="e">
        <v>#DIV/0!</v>
      </c>
      <c r="FS61" s="31" t="e">
        <v>#DIV/0!</v>
      </c>
      <c r="FT61" s="31" t="e">
        <v>#DIV/0!</v>
      </c>
      <c r="FU61" s="31" t="e">
        <v>#DIV/0!</v>
      </c>
      <c r="FV61" s="31" t="e">
        <v>#DIV/0!</v>
      </c>
      <c r="FW61" s="31" t="e">
        <v>#DIV/0!</v>
      </c>
      <c r="FX61" s="31" t="e">
        <v>#DIV/0!</v>
      </c>
      <c r="FY61" s="31" t="e">
        <v>#DIV/0!</v>
      </c>
      <c r="FZ61" s="31" t="e">
        <v>#DIV/0!</v>
      </c>
      <c r="GA61" s="31" t="e">
        <v>#DIV/0!</v>
      </c>
      <c r="GB61" s="31" t="e">
        <v>#DIV/0!</v>
      </c>
      <c r="GC61" s="31" t="e">
        <v>#DIV/0!</v>
      </c>
      <c r="GD61" s="31" t="e">
        <v>#DIV/0!</v>
      </c>
      <c r="GE61" s="31" t="e">
        <v>#DIV/0!</v>
      </c>
      <c r="GF61" s="31" t="e">
        <v>#DIV/0!</v>
      </c>
      <c r="GG61" s="31" t="e">
        <v>#DIV/0!</v>
      </c>
      <c r="GH61" s="31" t="e">
        <v>#DIV/0!</v>
      </c>
      <c r="GI61" s="31"/>
      <c r="GJ61" s="31"/>
      <c r="GK61" s="31">
        <v>80</v>
      </c>
      <c r="GL61" s="51">
        <v>0</v>
      </c>
      <c r="GM61" s="31">
        <v>0</v>
      </c>
      <c r="GN61" s="31">
        <v>0</v>
      </c>
      <c r="GO61" s="31">
        <v>0.33333333333333331</v>
      </c>
      <c r="GP61" s="31">
        <v>0</v>
      </c>
      <c r="GQ61" s="31">
        <v>0.33333333333333331</v>
      </c>
      <c r="GR61" s="31">
        <v>0.66666666666666663</v>
      </c>
      <c r="GS61" s="31">
        <v>1</v>
      </c>
      <c r="GT61" s="31">
        <v>0</v>
      </c>
      <c r="GU61" s="31">
        <v>0</v>
      </c>
      <c r="GV61" s="31">
        <v>0</v>
      </c>
      <c r="GW61" s="31">
        <v>0</v>
      </c>
      <c r="GX61" s="31">
        <v>0</v>
      </c>
      <c r="GY61" s="31">
        <v>0</v>
      </c>
      <c r="GZ61" s="31">
        <v>0</v>
      </c>
      <c r="HA61" s="31">
        <v>0</v>
      </c>
      <c r="HB61" s="31">
        <v>0</v>
      </c>
      <c r="HC61" s="31">
        <v>0</v>
      </c>
      <c r="HD61" s="31">
        <v>0</v>
      </c>
      <c r="HE61" s="31">
        <v>0</v>
      </c>
      <c r="HF61" s="31">
        <v>0</v>
      </c>
      <c r="HG61" s="31">
        <v>1</v>
      </c>
      <c r="HH61" s="31">
        <v>0</v>
      </c>
      <c r="HI61" s="31">
        <v>0</v>
      </c>
      <c r="HJ61" s="31">
        <v>0</v>
      </c>
      <c r="HK61" s="31">
        <v>1</v>
      </c>
      <c r="HL61" s="31">
        <v>1</v>
      </c>
      <c r="HM61" s="31">
        <v>0.33333333333333331</v>
      </c>
      <c r="HN61" s="31">
        <v>0.33333333333333331</v>
      </c>
      <c r="HO61" s="31">
        <v>1</v>
      </c>
      <c r="HP61" s="31">
        <v>0</v>
      </c>
      <c r="HQ61" s="31">
        <v>0</v>
      </c>
      <c r="HR61" s="31">
        <v>0</v>
      </c>
      <c r="HS61" s="31">
        <v>0</v>
      </c>
      <c r="HT61" s="31">
        <v>0</v>
      </c>
      <c r="HU61" s="31">
        <v>0</v>
      </c>
      <c r="HV61" s="31">
        <v>0.33333333333333331</v>
      </c>
      <c r="HW61" s="31">
        <v>0.66666666666666663</v>
      </c>
      <c r="HX61" s="31">
        <v>0.33333333333333331</v>
      </c>
      <c r="HY61" s="31">
        <v>0</v>
      </c>
      <c r="HZ61" s="31">
        <v>0.66666666666666663</v>
      </c>
      <c r="IA61" s="31">
        <v>0.33333333333333331</v>
      </c>
      <c r="IB61" s="31">
        <v>0</v>
      </c>
      <c r="IC61" s="31">
        <v>0</v>
      </c>
      <c r="ID61" s="31">
        <v>0</v>
      </c>
      <c r="IE61" s="31">
        <v>1</v>
      </c>
      <c r="IF61" s="31">
        <v>0</v>
      </c>
      <c r="IG61" s="31">
        <v>0</v>
      </c>
      <c r="IH61" s="31">
        <v>0</v>
      </c>
      <c r="II61" s="31">
        <v>26.666666666666664</v>
      </c>
      <c r="IJ61" s="31">
        <v>0</v>
      </c>
      <c r="IK61" s="31">
        <v>26.666666666666664</v>
      </c>
      <c r="IL61" s="31">
        <v>53.333333333333329</v>
      </c>
      <c r="IM61" s="31">
        <v>80</v>
      </c>
      <c r="IN61" s="31">
        <v>0</v>
      </c>
      <c r="IO61" s="31">
        <v>0</v>
      </c>
      <c r="IP61" s="31">
        <v>0</v>
      </c>
      <c r="IQ61" s="31">
        <v>0</v>
      </c>
      <c r="IR61" s="31">
        <v>0</v>
      </c>
      <c r="IS61" s="31">
        <v>0</v>
      </c>
      <c r="IT61" s="31">
        <v>0</v>
      </c>
      <c r="IU61" s="31">
        <v>0</v>
      </c>
      <c r="IV61" s="31">
        <v>0</v>
      </c>
      <c r="IW61" s="31">
        <v>0</v>
      </c>
      <c r="IX61" s="31">
        <v>0</v>
      </c>
      <c r="IY61" s="31">
        <v>0</v>
      </c>
      <c r="IZ61" s="31">
        <v>0</v>
      </c>
      <c r="JA61" s="31">
        <v>80</v>
      </c>
      <c r="JB61" s="31">
        <v>0</v>
      </c>
      <c r="JC61" s="31">
        <v>0</v>
      </c>
      <c r="JD61" s="31">
        <v>0</v>
      </c>
      <c r="JE61" s="31">
        <v>80</v>
      </c>
      <c r="JF61" s="31">
        <v>80</v>
      </c>
      <c r="JG61" s="31">
        <v>26.666666666666664</v>
      </c>
      <c r="JH61" s="31">
        <v>26.666666666666664</v>
      </c>
      <c r="JI61" s="31">
        <v>80</v>
      </c>
      <c r="JJ61" s="31">
        <v>0</v>
      </c>
      <c r="JK61" s="31">
        <v>0</v>
      </c>
      <c r="JL61" s="31">
        <v>0</v>
      </c>
      <c r="JM61" s="31">
        <v>0</v>
      </c>
      <c r="JN61" s="31">
        <v>0</v>
      </c>
      <c r="JO61" s="31">
        <v>0</v>
      </c>
      <c r="JP61" s="31">
        <v>26.666666666666664</v>
      </c>
      <c r="JQ61" s="31">
        <v>53.333333333333329</v>
      </c>
      <c r="JR61" s="31">
        <v>26.666666666666664</v>
      </c>
      <c r="JS61" s="31">
        <v>0</v>
      </c>
      <c r="JT61" s="31">
        <v>53.333333333333329</v>
      </c>
      <c r="JU61" s="31">
        <v>26.666666666666664</v>
      </c>
      <c r="JV61" s="31">
        <v>0</v>
      </c>
      <c r="JW61" s="31">
        <v>0</v>
      </c>
      <c r="JX61" s="31">
        <v>0</v>
      </c>
      <c r="JY61" s="31">
        <v>80</v>
      </c>
      <c r="JZ61" s="31">
        <v>3</v>
      </c>
      <c r="KA61" s="31">
        <v>1</v>
      </c>
    </row>
    <row r="62" spans="1:287" x14ac:dyDescent="0.25">
      <c r="A62" s="30" t="s">
        <v>644</v>
      </c>
      <c r="B62" s="30" t="s">
        <v>222</v>
      </c>
      <c r="C62" s="31">
        <v>3015</v>
      </c>
      <c r="D62" s="51" t="e">
        <v>#VALUE!</v>
      </c>
      <c r="E62" s="31" t="e">
        <v>#DIV/0!</v>
      </c>
      <c r="F62" s="31" t="e">
        <v>#DIV/0!</v>
      </c>
      <c r="G62" s="31" t="e">
        <v>#DIV/0!</v>
      </c>
      <c r="H62" s="31" t="e">
        <v>#DIV/0!</v>
      </c>
      <c r="I62" s="31" t="e">
        <v>#DIV/0!</v>
      </c>
      <c r="J62" s="31" t="e">
        <v>#DIV/0!</v>
      </c>
      <c r="K62" s="31" t="e">
        <v>#DIV/0!</v>
      </c>
      <c r="L62" s="31" t="e">
        <v>#DIV/0!</v>
      </c>
      <c r="M62" s="31" t="e">
        <v>#DIV/0!</v>
      </c>
      <c r="N62" s="31" t="e">
        <v>#DIV/0!</v>
      </c>
      <c r="O62" s="31" t="e">
        <v>#DIV/0!</v>
      </c>
      <c r="P62" s="31" t="e">
        <v>#DIV/0!</v>
      </c>
      <c r="Q62" s="31" t="e">
        <v>#DIV/0!</v>
      </c>
      <c r="R62" s="31" t="e">
        <v>#DIV/0!</v>
      </c>
      <c r="S62" s="31" t="e">
        <v>#DIV/0!</v>
      </c>
      <c r="T62" s="31" t="e">
        <v>#DIV/0!</v>
      </c>
      <c r="U62" s="31" t="e">
        <v>#DIV/0!</v>
      </c>
      <c r="V62" s="31" t="e">
        <v>#DIV/0!</v>
      </c>
      <c r="W62" s="31" t="e">
        <v>#DIV/0!</v>
      </c>
      <c r="X62" s="31" t="e">
        <v>#DIV/0!</v>
      </c>
      <c r="Y62" s="31" t="e">
        <v>#DIV/0!</v>
      </c>
      <c r="Z62" s="31" t="e">
        <v>#DIV/0!</v>
      </c>
      <c r="AA62" s="31" t="e">
        <v>#DIV/0!</v>
      </c>
      <c r="AB62" s="31" t="e">
        <v>#DIV/0!</v>
      </c>
      <c r="AC62" s="31" t="e">
        <v>#DIV/0!</v>
      </c>
      <c r="AD62" s="31" t="e">
        <v>#DIV/0!</v>
      </c>
      <c r="AE62" s="31" t="e">
        <v>#DIV/0!</v>
      </c>
      <c r="AF62" s="31" t="e">
        <v>#DIV/0!</v>
      </c>
      <c r="AG62" s="31" t="e">
        <v>#DIV/0!</v>
      </c>
      <c r="AH62" s="31" t="e">
        <v>#DIV/0!</v>
      </c>
      <c r="AI62" s="31" t="e">
        <v>#DIV/0!</v>
      </c>
      <c r="AJ62" s="31" t="e">
        <v>#DIV/0!</v>
      </c>
      <c r="AK62" s="31" t="e">
        <v>#DIV/0!</v>
      </c>
      <c r="AL62" s="31" t="e">
        <v>#DIV/0!</v>
      </c>
      <c r="AM62" s="31" t="e">
        <v>#DIV/0!</v>
      </c>
      <c r="AN62" s="31" t="e">
        <v>#DIV/0!</v>
      </c>
      <c r="AO62" s="31" t="e">
        <v>#DIV/0!</v>
      </c>
      <c r="AP62" s="31" t="e">
        <v>#DIV/0!</v>
      </c>
      <c r="AQ62" s="31" t="e">
        <v>#DIV/0!</v>
      </c>
      <c r="AR62" s="31" t="e">
        <v>#DIV/0!</v>
      </c>
      <c r="AS62" s="31" t="e">
        <v>#DIV/0!</v>
      </c>
      <c r="AT62" s="31" t="e">
        <v>#DIV/0!</v>
      </c>
      <c r="AU62" s="31" t="e">
        <v>#DIV/0!</v>
      </c>
      <c r="AV62" s="31" t="e">
        <v>#DIV/0!</v>
      </c>
      <c r="AW62" s="31" t="e">
        <v>#DIV/0!</v>
      </c>
      <c r="AX62" s="31" t="e">
        <v>#VALUE!</v>
      </c>
      <c r="AY62" s="31" t="e">
        <v>#DIV/0!</v>
      </c>
      <c r="AZ62" s="31" t="e">
        <v>#DIV/0!</v>
      </c>
      <c r="BA62" s="31" t="e">
        <v>#DIV/0!</v>
      </c>
      <c r="BB62" s="31" t="e">
        <v>#DIV/0!</v>
      </c>
      <c r="BC62" s="31" t="e">
        <v>#DIV/0!</v>
      </c>
      <c r="BD62" s="31" t="e">
        <v>#DIV/0!</v>
      </c>
      <c r="BE62" s="31" t="e">
        <v>#DIV/0!</v>
      </c>
      <c r="BF62" s="31" t="e">
        <v>#DIV/0!</v>
      </c>
      <c r="BG62" s="31" t="e">
        <v>#DIV/0!</v>
      </c>
      <c r="BH62" s="31" t="e">
        <v>#DIV/0!</v>
      </c>
      <c r="BI62" s="31" t="e">
        <v>#DIV/0!</v>
      </c>
      <c r="BJ62" s="31" t="e">
        <v>#DIV/0!</v>
      </c>
      <c r="BK62" s="31" t="e">
        <v>#DIV/0!</v>
      </c>
      <c r="BL62" s="31" t="e">
        <v>#DIV/0!</v>
      </c>
      <c r="BM62" s="31" t="e">
        <v>#DIV/0!</v>
      </c>
      <c r="BN62" s="31" t="e">
        <v>#DIV/0!</v>
      </c>
      <c r="BO62" s="31" t="e">
        <v>#DIV/0!</v>
      </c>
      <c r="BP62" s="31" t="e">
        <v>#DIV/0!</v>
      </c>
      <c r="BQ62" s="31" t="e">
        <v>#DIV/0!</v>
      </c>
      <c r="BR62" s="31" t="e">
        <v>#DIV/0!</v>
      </c>
      <c r="BS62" s="31" t="e">
        <v>#DIV/0!</v>
      </c>
      <c r="BT62" s="31" t="e">
        <v>#DIV/0!</v>
      </c>
      <c r="BU62" s="31" t="e">
        <v>#DIV/0!</v>
      </c>
      <c r="BV62" s="31" t="e">
        <v>#DIV/0!</v>
      </c>
      <c r="BW62" s="31" t="e">
        <v>#DIV/0!</v>
      </c>
      <c r="BX62" s="31" t="e">
        <v>#DIV/0!</v>
      </c>
      <c r="BY62" s="31" t="e">
        <v>#DIV/0!</v>
      </c>
      <c r="BZ62" s="31" t="e">
        <v>#DIV/0!</v>
      </c>
      <c r="CA62" s="31" t="e">
        <v>#DIV/0!</v>
      </c>
      <c r="CB62" s="31" t="e">
        <v>#DIV/0!</v>
      </c>
      <c r="CC62" s="31" t="e">
        <v>#DIV/0!</v>
      </c>
      <c r="CD62" s="31" t="e">
        <v>#DIV/0!</v>
      </c>
      <c r="CE62" s="31" t="e">
        <v>#DIV/0!</v>
      </c>
      <c r="CF62" s="31" t="e">
        <v>#DIV/0!</v>
      </c>
      <c r="CG62" s="31" t="e">
        <v>#DIV/0!</v>
      </c>
      <c r="CH62" s="31" t="e">
        <v>#DIV/0!</v>
      </c>
      <c r="CI62" s="31" t="e">
        <v>#DIV/0!</v>
      </c>
      <c r="CJ62" s="31" t="e">
        <v>#DIV/0!</v>
      </c>
      <c r="CK62" s="31" t="e">
        <v>#DIV/0!</v>
      </c>
      <c r="CL62" s="31" t="e">
        <v>#DIV/0!</v>
      </c>
      <c r="CM62" s="31" t="e">
        <v>#DIV/0!</v>
      </c>
      <c r="CN62" s="31" t="e">
        <v>#DIV/0!</v>
      </c>
      <c r="CO62" s="31" t="e">
        <v>#DIV/0!</v>
      </c>
      <c r="CP62" s="31" t="e">
        <v>#DIV/0!</v>
      </c>
      <c r="CQ62" s="31" t="e">
        <v>#DIV/0!</v>
      </c>
      <c r="CR62" s="31"/>
      <c r="CS62" s="31"/>
      <c r="CT62" s="31">
        <v>3015</v>
      </c>
      <c r="CU62" s="51">
        <v>0.16666666666666666</v>
      </c>
      <c r="CV62" s="31">
        <v>0.16666666666666666</v>
      </c>
      <c r="CW62" s="31">
        <v>0</v>
      </c>
      <c r="CX62" s="31">
        <v>0.25</v>
      </c>
      <c r="CY62" s="31">
        <v>0.33333333333333331</v>
      </c>
      <c r="CZ62" s="31">
        <v>8.3333333333333329E-2</v>
      </c>
      <c r="DA62" s="31">
        <v>0.41666666666666669</v>
      </c>
      <c r="DB62" s="31">
        <v>0.83333333333333337</v>
      </c>
      <c r="DC62" s="31">
        <v>8.3333333333333329E-2</v>
      </c>
      <c r="DD62" s="31">
        <v>8.3333333333333329E-2</v>
      </c>
      <c r="DE62" s="31">
        <v>0.16666666666666666</v>
      </c>
      <c r="DF62" s="31">
        <v>8.3333333333333329E-2</v>
      </c>
      <c r="DG62" s="31">
        <v>8.3333333333333329E-2</v>
      </c>
      <c r="DH62" s="31">
        <v>0</v>
      </c>
      <c r="DI62" s="31">
        <v>0</v>
      </c>
      <c r="DJ62" s="31">
        <v>0</v>
      </c>
      <c r="DK62" s="31">
        <v>8.3333333333333329E-2</v>
      </c>
      <c r="DL62" s="31">
        <v>0.16666666666666666</v>
      </c>
      <c r="DM62" s="31">
        <v>0</v>
      </c>
      <c r="DN62" s="31">
        <v>8.3333333333333329E-2</v>
      </c>
      <c r="DO62" s="31">
        <v>0</v>
      </c>
      <c r="DP62" s="31">
        <v>0.83333333333333337</v>
      </c>
      <c r="DQ62" s="31">
        <v>0.16666666666666666</v>
      </c>
      <c r="DR62" s="31">
        <v>0</v>
      </c>
      <c r="DS62" s="31">
        <v>0.16666666666666666</v>
      </c>
      <c r="DT62" s="31">
        <v>1</v>
      </c>
      <c r="DU62" s="31">
        <v>0.25</v>
      </c>
      <c r="DV62" s="31">
        <v>8.3333333333333329E-2</v>
      </c>
      <c r="DW62" s="31">
        <v>0</v>
      </c>
      <c r="DX62" s="31">
        <v>0.16666666666666666</v>
      </c>
      <c r="DY62" s="31">
        <v>0</v>
      </c>
      <c r="DZ62" s="31">
        <v>0</v>
      </c>
      <c r="EA62" s="31">
        <v>0</v>
      </c>
      <c r="EB62" s="31">
        <v>0</v>
      </c>
      <c r="EC62" s="31">
        <v>0</v>
      </c>
      <c r="ED62" s="31">
        <v>0</v>
      </c>
      <c r="EE62" s="31">
        <v>0</v>
      </c>
      <c r="EF62" s="31">
        <v>0.58333333333333337</v>
      </c>
      <c r="EG62" s="31">
        <v>0.16666666666666666</v>
      </c>
      <c r="EH62" s="31">
        <v>0.25</v>
      </c>
      <c r="EI62" s="31">
        <v>0.16666666666666666</v>
      </c>
      <c r="EJ62" s="31">
        <v>0.75</v>
      </c>
      <c r="EK62" s="31">
        <v>8.3333333333333329E-2</v>
      </c>
      <c r="EL62" s="31">
        <v>8.3333333333333329E-2</v>
      </c>
      <c r="EM62" s="31">
        <v>0.16666666666666666</v>
      </c>
      <c r="EN62" s="31">
        <v>0.75</v>
      </c>
      <c r="EO62" s="31">
        <v>502.5</v>
      </c>
      <c r="EP62" s="31">
        <v>502.5</v>
      </c>
      <c r="EQ62" s="31">
        <v>0</v>
      </c>
      <c r="ER62" s="31">
        <v>753.75</v>
      </c>
      <c r="ES62" s="31">
        <v>1005</v>
      </c>
      <c r="ET62" s="31">
        <v>251.25</v>
      </c>
      <c r="EU62" s="31">
        <v>1256.25</v>
      </c>
      <c r="EV62" s="31">
        <v>2512.5</v>
      </c>
      <c r="EW62" s="31">
        <v>251.25</v>
      </c>
      <c r="EX62" s="31">
        <v>251.25</v>
      </c>
      <c r="EY62" s="31">
        <v>502.5</v>
      </c>
      <c r="EZ62" s="31">
        <v>251.25</v>
      </c>
      <c r="FA62" s="31">
        <v>251.25</v>
      </c>
      <c r="FB62" s="31">
        <v>0</v>
      </c>
      <c r="FC62" s="31">
        <v>0</v>
      </c>
      <c r="FD62" s="31">
        <v>0</v>
      </c>
      <c r="FE62" s="31">
        <v>251.25</v>
      </c>
      <c r="FF62" s="31">
        <v>502.5</v>
      </c>
      <c r="FG62" s="31">
        <v>0</v>
      </c>
      <c r="FH62" s="31">
        <v>251.25</v>
      </c>
      <c r="FI62" s="31">
        <v>0</v>
      </c>
      <c r="FJ62" s="31">
        <v>2512.5</v>
      </c>
      <c r="FK62" s="31">
        <v>502.5</v>
      </c>
      <c r="FL62" s="31">
        <v>0</v>
      </c>
      <c r="FM62" s="31">
        <v>502.5</v>
      </c>
      <c r="FN62" s="31">
        <v>3015</v>
      </c>
      <c r="FO62" s="31">
        <v>753.75</v>
      </c>
      <c r="FP62" s="31">
        <v>251.25</v>
      </c>
      <c r="FQ62" s="31">
        <v>0</v>
      </c>
      <c r="FR62" s="31">
        <v>502.5</v>
      </c>
      <c r="FS62" s="31">
        <v>0</v>
      </c>
      <c r="FT62" s="31">
        <v>0</v>
      </c>
      <c r="FU62" s="31">
        <v>0</v>
      </c>
      <c r="FV62" s="31">
        <v>0</v>
      </c>
      <c r="FW62" s="31">
        <v>0</v>
      </c>
      <c r="FX62" s="31">
        <v>0</v>
      </c>
      <c r="FY62" s="31">
        <v>0</v>
      </c>
      <c r="FZ62" s="31">
        <v>1758.75</v>
      </c>
      <c r="GA62" s="31">
        <v>502.5</v>
      </c>
      <c r="GB62" s="31">
        <v>753.75</v>
      </c>
      <c r="GC62" s="31">
        <v>502.5</v>
      </c>
      <c r="GD62" s="31">
        <v>2261.25</v>
      </c>
      <c r="GE62" s="31">
        <v>251.25</v>
      </c>
      <c r="GF62" s="31">
        <v>251.25</v>
      </c>
      <c r="GG62" s="31">
        <v>502.5</v>
      </c>
      <c r="GH62" s="31">
        <v>2261.25</v>
      </c>
      <c r="GI62" s="31">
        <v>12</v>
      </c>
      <c r="GJ62" s="31">
        <v>1</v>
      </c>
      <c r="GK62" s="31">
        <v>3015</v>
      </c>
      <c r="GL62" s="51">
        <v>6.6666666666666666E-2</v>
      </c>
      <c r="GM62" s="31">
        <v>6.6666666666666666E-2</v>
      </c>
      <c r="GN62" s="31">
        <v>0</v>
      </c>
      <c r="GO62" s="31">
        <v>6.6666666666666666E-2</v>
      </c>
      <c r="GP62" s="31">
        <v>0.13333333333333333</v>
      </c>
      <c r="GQ62" s="31">
        <v>6.6666666666666666E-2</v>
      </c>
      <c r="GR62" s="31">
        <v>0.73333333333333328</v>
      </c>
      <c r="GS62" s="31">
        <v>0.73333333333333328</v>
      </c>
      <c r="GT62" s="31">
        <v>6.6666666666666666E-2</v>
      </c>
      <c r="GU62" s="31">
        <v>0.2</v>
      </c>
      <c r="GV62" s="31">
        <v>0.26666666666666666</v>
      </c>
      <c r="GW62" s="31">
        <v>6.6666666666666666E-2</v>
      </c>
      <c r="GX62" s="31">
        <v>0.2</v>
      </c>
      <c r="GY62" s="31">
        <v>0</v>
      </c>
      <c r="GZ62" s="31">
        <v>0</v>
      </c>
      <c r="HA62" s="31">
        <v>0</v>
      </c>
      <c r="HB62" s="31">
        <v>0</v>
      </c>
      <c r="HC62" s="31">
        <v>0</v>
      </c>
      <c r="HD62" s="31">
        <v>6.6666666666666666E-2</v>
      </c>
      <c r="HE62" s="31">
        <v>0</v>
      </c>
      <c r="HF62" s="31">
        <v>0.13333333333333333</v>
      </c>
      <c r="HG62" s="31">
        <v>1</v>
      </c>
      <c r="HH62" s="31">
        <v>0</v>
      </c>
      <c r="HI62" s="31">
        <v>0</v>
      </c>
      <c r="HJ62" s="31">
        <v>0</v>
      </c>
      <c r="HK62" s="31">
        <v>0.8666666666666667</v>
      </c>
      <c r="HL62" s="31">
        <v>0.33333333333333331</v>
      </c>
      <c r="HM62" s="31">
        <v>6.6666666666666666E-2</v>
      </c>
      <c r="HN62" s="31">
        <v>6.6666666666666666E-2</v>
      </c>
      <c r="HO62" s="31">
        <v>1</v>
      </c>
      <c r="HP62" s="31">
        <v>0</v>
      </c>
      <c r="HQ62" s="31">
        <v>0</v>
      </c>
      <c r="HR62" s="31">
        <v>0</v>
      </c>
      <c r="HS62" s="31">
        <v>0</v>
      </c>
      <c r="HT62" s="31">
        <v>6.6666666666666666E-2</v>
      </c>
      <c r="HU62" s="31">
        <v>0</v>
      </c>
      <c r="HV62" s="31">
        <v>0</v>
      </c>
      <c r="HW62" s="31">
        <v>0.33333333333333331</v>
      </c>
      <c r="HX62" s="31">
        <v>0.46666666666666667</v>
      </c>
      <c r="HY62" s="31">
        <v>0.2</v>
      </c>
      <c r="HZ62" s="31">
        <v>0.13333333333333333</v>
      </c>
      <c r="IA62" s="31">
        <v>0.66666666666666663</v>
      </c>
      <c r="IB62" s="31">
        <v>6.6666666666666666E-2</v>
      </c>
      <c r="IC62" s="31">
        <v>0</v>
      </c>
      <c r="ID62" s="31">
        <v>6.6666666666666666E-2</v>
      </c>
      <c r="IE62" s="31">
        <v>0.8</v>
      </c>
      <c r="IF62" s="31">
        <v>201</v>
      </c>
      <c r="IG62" s="31">
        <v>201</v>
      </c>
      <c r="IH62" s="31">
        <v>0</v>
      </c>
      <c r="II62" s="31">
        <v>201</v>
      </c>
      <c r="IJ62" s="31">
        <v>402</v>
      </c>
      <c r="IK62" s="31">
        <v>201</v>
      </c>
      <c r="IL62" s="31">
        <v>2211</v>
      </c>
      <c r="IM62" s="31">
        <v>2211</v>
      </c>
      <c r="IN62" s="31">
        <v>201</v>
      </c>
      <c r="IO62" s="31">
        <v>603</v>
      </c>
      <c r="IP62" s="31">
        <v>804</v>
      </c>
      <c r="IQ62" s="31">
        <v>201</v>
      </c>
      <c r="IR62" s="31">
        <v>603</v>
      </c>
      <c r="IS62" s="31">
        <v>0</v>
      </c>
      <c r="IT62" s="31">
        <v>0</v>
      </c>
      <c r="IU62" s="31">
        <v>0</v>
      </c>
      <c r="IV62" s="31">
        <v>0</v>
      </c>
      <c r="IW62" s="31">
        <v>0</v>
      </c>
      <c r="IX62" s="31">
        <v>201</v>
      </c>
      <c r="IY62" s="31">
        <v>0</v>
      </c>
      <c r="IZ62" s="31">
        <v>402</v>
      </c>
      <c r="JA62" s="31">
        <v>3015</v>
      </c>
      <c r="JB62" s="31">
        <v>0</v>
      </c>
      <c r="JC62" s="31">
        <v>0</v>
      </c>
      <c r="JD62" s="31">
        <v>0</v>
      </c>
      <c r="JE62" s="31">
        <v>2613</v>
      </c>
      <c r="JF62" s="31">
        <v>1005</v>
      </c>
      <c r="JG62" s="31">
        <v>201</v>
      </c>
      <c r="JH62" s="31">
        <v>201</v>
      </c>
      <c r="JI62" s="31">
        <v>3015</v>
      </c>
      <c r="JJ62" s="31">
        <v>0</v>
      </c>
      <c r="JK62" s="31">
        <v>0</v>
      </c>
      <c r="JL62" s="31">
        <v>0</v>
      </c>
      <c r="JM62" s="31">
        <v>0</v>
      </c>
      <c r="JN62" s="31">
        <v>201</v>
      </c>
      <c r="JO62" s="31">
        <v>0</v>
      </c>
      <c r="JP62" s="31">
        <v>0</v>
      </c>
      <c r="JQ62" s="31">
        <v>1005</v>
      </c>
      <c r="JR62" s="31">
        <v>1407</v>
      </c>
      <c r="JS62" s="31">
        <v>603</v>
      </c>
      <c r="JT62" s="31">
        <v>402</v>
      </c>
      <c r="JU62" s="31">
        <v>2010</v>
      </c>
      <c r="JV62" s="31">
        <v>201</v>
      </c>
      <c r="JW62" s="31">
        <v>0</v>
      </c>
      <c r="JX62" s="31">
        <v>201</v>
      </c>
      <c r="JY62" s="31">
        <v>2412</v>
      </c>
      <c r="JZ62" s="31">
        <v>15</v>
      </c>
      <c r="KA62" s="31">
        <v>1</v>
      </c>
    </row>
    <row r="63" spans="1:287" x14ac:dyDescent="0.25">
      <c r="A63" s="30" t="s">
        <v>645</v>
      </c>
      <c r="B63" s="30" t="s">
        <v>200</v>
      </c>
      <c r="C63" s="31"/>
      <c r="D63" s="51" t="e">
        <v>#VALUE!</v>
      </c>
      <c r="E63" s="31" t="e">
        <v>#DIV/0!</v>
      </c>
      <c r="F63" s="31" t="e">
        <v>#DIV/0!</v>
      </c>
      <c r="G63" s="31" t="e">
        <v>#DIV/0!</v>
      </c>
      <c r="H63" s="31" t="e">
        <v>#DIV/0!</v>
      </c>
      <c r="I63" s="31" t="e">
        <v>#DIV/0!</v>
      </c>
      <c r="J63" s="31" t="e">
        <v>#DIV/0!</v>
      </c>
      <c r="K63" s="31" t="e">
        <v>#DIV/0!</v>
      </c>
      <c r="L63" s="31" t="e">
        <v>#DIV/0!</v>
      </c>
      <c r="M63" s="31" t="e">
        <v>#DIV/0!</v>
      </c>
      <c r="N63" s="31" t="e">
        <v>#DIV/0!</v>
      </c>
      <c r="O63" s="31" t="e">
        <v>#DIV/0!</v>
      </c>
      <c r="P63" s="31" t="e">
        <v>#DIV/0!</v>
      </c>
      <c r="Q63" s="31" t="e">
        <v>#DIV/0!</v>
      </c>
      <c r="R63" s="31" t="e">
        <v>#DIV/0!</v>
      </c>
      <c r="S63" s="31" t="e">
        <v>#DIV/0!</v>
      </c>
      <c r="T63" s="31" t="e">
        <v>#DIV/0!</v>
      </c>
      <c r="U63" s="31" t="e">
        <v>#DIV/0!</v>
      </c>
      <c r="V63" s="31" t="e">
        <v>#DIV/0!</v>
      </c>
      <c r="W63" s="31" t="e">
        <v>#DIV/0!</v>
      </c>
      <c r="X63" s="31" t="e">
        <v>#DIV/0!</v>
      </c>
      <c r="Y63" s="31" t="e">
        <v>#DIV/0!</v>
      </c>
      <c r="Z63" s="31" t="e">
        <v>#DIV/0!</v>
      </c>
      <c r="AA63" s="31" t="e">
        <v>#DIV/0!</v>
      </c>
      <c r="AB63" s="31" t="e">
        <v>#DIV/0!</v>
      </c>
      <c r="AC63" s="31" t="e">
        <v>#DIV/0!</v>
      </c>
      <c r="AD63" s="31" t="e">
        <v>#DIV/0!</v>
      </c>
      <c r="AE63" s="31" t="e">
        <v>#DIV/0!</v>
      </c>
      <c r="AF63" s="31" t="e">
        <v>#DIV/0!</v>
      </c>
      <c r="AG63" s="31" t="e">
        <v>#DIV/0!</v>
      </c>
      <c r="AH63" s="31" t="e">
        <v>#DIV/0!</v>
      </c>
      <c r="AI63" s="31" t="e">
        <v>#DIV/0!</v>
      </c>
      <c r="AJ63" s="31" t="e">
        <v>#DIV/0!</v>
      </c>
      <c r="AK63" s="31" t="e">
        <v>#DIV/0!</v>
      </c>
      <c r="AL63" s="31" t="e">
        <v>#DIV/0!</v>
      </c>
      <c r="AM63" s="31" t="e">
        <v>#DIV/0!</v>
      </c>
      <c r="AN63" s="31" t="e">
        <v>#DIV/0!</v>
      </c>
      <c r="AO63" s="31" t="e">
        <v>#DIV/0!</v>
      </c>
      <c r="AP63" s="31" t="e">
        <v>#DIV/0!</v>
      </c>
      <c r="AQ63" s="31" t="e">
        <v>#DIV/0!</v>
      </c>
      <c r="AR63" s="31" t="e">
        <v>#DIV/0!</v>
      </c>
      <c r="AS63" s="31" t="e">
        <v>#DIV/0!</v>
      </c>
      <c r="AT63" s="31" t="e">
        <v>#DIV/0!</v>
      </c>
      <c r="AU63" s="31" t="e">
        <v>#DIV/0!</v>
      </c>
      <c r="AV63" s="31" t="e">
        <v>#DIV/0!</v>
      </c>
      <c r="AW63" s="31" t="e">
        <v>#DIV/0!</v>
      </c>
      <c r="AX63" s="31" t="e">
        <v>#VALUE!</v>
      </c>
      <c r="AY63" s="31" t="e">
        <v>#DIV/0!</v>
      </c>
      <c r="AZ63" s="31" t="e">
        <v>#DIV/0!</v>
      </c>
      <c r="BA63" s="31" t="e">
        <v>#DIV/0!</v>
      </c>
      <c r="BB63" s="31" t="e">
        <v>#DIV/0!</v>
      </c>
      <c r="BC63" s="31" t="e">
        <v>#DIV/0!</v>
      </c>
      <c r="BD63" s="31" t="e">
        <v>#DIV/0!</v>
      </c>
      <c r="BE63" s="31" t="e">
        <v>#DIV/0!</v>
      </c>
      <c r="BF63" s="31" t="e">
        <v>#DIV/0!</v>
      </c>
      <c r="BG63" s="31" t="e">
        <v>#DIV/0!</v>
      </c>
      <c r="BH63" s="31" t="e">
        <v>#DIV/0!</v>
      </c>
      <c r="BI63" s="31" t="e">
        <v>#DIV/0!</v>
      </c>
      <c r="BJ63" s="31" t="e">
        <v>#DIV/0!</v>
      </c>
      <c r="BK63" s="31" t="e">
        <v>#DIV/0!</v>
      </c>
      <c r="BL63" s="31" t="e">
        <v>#DIV/0!</v>
      </c>
      <c r="BM63" s="31" t="e">
        <v>#DIV/0!</v>
      </c>
      <c r="BN63" s="31" t="e">
        <v>#DIV/0!</v>
      </c>
      <c r="BO63" s="31" t="e">
        <v>#DIV/0!</v>
      </c>
      <c r="BP63" s="31" t="e">
        <v>#DIV/0!</v>
      </c>
      <c r="BQ63" s="31" t="e">
        <v>#DIV/0!</v>
      </c>
      <c r="BR63" s="31" t="e">
        <v>#DIV/0!</v>
      </c>
      <c r="BS63" s="31" t="e">
        <v>#DIV/0!</v>
      </c>
      <c r="BT63" s="31" t="e">
        <v>#DIV/0!</v>
      </c>
      <c r="BU63" s="31" t="e">
        <v>#DIV/0!</v>
      </c>
      <c r="BV63" s="31" t="e">
        <v>#DIV/0!</v>
      </c>
      <c r="BW63" s="31" t="e">
        <v>#DIV/0!</v>
      </c>
      <c r="BX63" s="31" t="e">
        <v>#DIV/0!</v>
      </c>
      <c r="BY63" s="31" t="e">
        <v>#DIV/0!</v>
      </c>
      <c r="BZ63" s="31" t="e">
        <v>#DIV/0!</v>
      </c>
      <c r="CA63" s="31" t="e">
        <v>#DIV/0!</v>
      </c>
      <c r="CB63" s="31" t="e">
        <v>#DIV/0!</v>
      </c>
      <c r="CC63" s="31" t="e">
        <v>#DIV/0!</v>
      </c>
      <c r="CD63" s="31" t="e">
        <v>#DIV/0!</v>
      </c>
      <c r="CE63" s="31" t="e">
        <v>#DIV/0!</v>
      </c>
      <c r="CF63" s="31" t="e">
        <v>#DIV/0!</v>
      </c>
      <c r="CG63" s="31" t="e">
        <v>#DIV/0!</v>
      </c>
      <c r="CH63" s="31" t="e">
        <v>#DIV/0!</v>
      </c>
      <c r="CI63" s="31" t="e">
        <v>#DIV/0!</v>
      </c>
      <c r="CJ63" s="31" t="e">
        <v>#DIV/0!</v>
      </c>
      <c r="CK63" s="31" t="e">
        <v>#DIV/0!</v>
      </c>
      <c r="CL63" s="31" t="e">
        <v>#DIV/0!</v>
      </c>
      <c r="CM63" s="31" t="e">
        <v>#DIV/0!</v>
      </c>
      <c r="CN63" s="31" t="e">
        <v>#DIV/0!</v>
      </c>
      <c r="CO63" s="31" t="e">
        <v>#DIV/0!</v>
      </c>
      <c r="CP63" s="31" t="e">
        <v>#DIV/0!</v>
      </c>
      <c r="CQ63" s="31" t="e">
        <v>#DIV/0!</v>
      </c>
      <c r="CR63" s="31"/>
      <c r="CS63" s="31"/>
      <c r="CT63" s="31">
        <v>171</v>
      </c>
      <c r="CU63" s="51" t="e">
        <v>#VALUE!</v>
      </c>
      <c r="CV63" s="31" t="e">
        <v>#DIV/0!</v>
      </c>
      <c r="CW63" s="31" t="e">
        <v>#DIV/0!</v>
      </c>
      <c r="CX63" s="31" t="e">
        <v>#DIV/0!</v>
      </c>
      <c r="CY63" s="31" t="e">
        <v>#DIV/0!</v>
      </c>
      <c r="CZ63" s="31" t="e">
        <v>#DIV/0!</v>
      </c>
      <c r="DA63" s="31" t="e">
        <v>#DIV/0!</v>
      </c>
      <c r="DB63" s="31" t="e">
        <v>#DIV/0!</v>
      </c>
      <c r="DC63" s="31" t="e">
        <v>#DIV/0!</v>
      </c>
      <c r="DD63" s="31" t="e">
        <v>#DIV/0!</v>
      </c>
      <c r="DE63" s="31" t="e">
        <v>#DIV/0!</v>
      </c>
      <c r="DF63" s="31" t="e">
        <v>#DIV/0!</v>
      </c>
      <c r="DG63" s="31" t="e">
        <v>#DIV/0!</v>
      </c>
      <c r="DH63" s="31" t="e">
        <v>#DIV/0!</v>
      </c>
      <c r="DI63" s="31" t="e">
        <v>#DIV/0!</v>
      </c>
      <c r="DJ63" s="31" t="e">
        <v>#DIV/0!</v>
      </c>
      <c r="DK63" s="31" t="e">
        <v>#DIV/0!</v>
      </c>
      <c r="DL63" s="31" t="e">
        <v>#DIV/0!</v>
      </c>
      <c r="DM63" s="31" t="e">
        <v>#DIV/0!</v>
      </c>
      <c r="DN63" s="31" t="e">
        <v>#DIV/0!</v>
      </c>
      <c r="DO63" s="31" t="e">
        <v>#DIV/0!</v>
      </c>
      <c r="DP63" s="31" t="e">
        <v>#DIV/0!</v>
      </c>
      <c r="DQ63" s="31" t="e">
        <v>#DIV/0!</v>
      </c>
      <c r="DR63" s="31" t="e">
        <v>#DIV/0!</v>
      </c>
      <c r="DS63" s="31" t="e">
        <v>#DIV/0!</v>
      </c>
      <c r="DT63" s="31" t="e">
        <v>#DIV/0!</v>
      </c>
      <c r="DU63" s="31" t="e">
        <v>#DIV/0!</v>
      </c>
      <c r="DV63" s="31" t="e">
        <v>#DIV/0!</v>
      </c>
      <c r="DW63" s="31" t="e">
        <v>#DIV/0!</v>
      </c>
      <c r="DX63" s="31" t="e">
        <v>#DIV/0!</v>
      </c>
      <c r="DY63" s="31" t="e">
        <v>#DIV/0!</v>
      </c>
      <c r="DZ63" s="31" t="e">
        <v>#DIV/0!</v>
      </c>
      <c r="EA63" s="31" t="e">
        <v>#DIV/0!</v>
      </c>
      <c r="EB63" s="31" t="e">
        <v>#DIV/0!</v>
      </c>
      <c r="EC63" s="31" t="e">
        <v>#DIV/0!</v>
      </c>
      <c r="ED63" s="31" t="e">
        <v>#DIV/0!</v>
      </c>
      <c r="EE63" s="31" t="e">
        <v>#DIV/0!</v>
      </c>
      <c r="EF63" s="31" t="e">
        <v>#DIV/0!</v>
      </c>
      <c r="EG63" s="31" t="e">
        <v>#DIV/0!</v>
      </c>
      <c r="EH63" s="31" t="e">
        <v>#DIV/0!</v>
      </c>
      <c r="EI63" s="31" t="e">
        <v>#DIV/0!</v>
      </c>
      <c r="EJ63" s="31" t="e">
        <v>#DIV/0!</v>
      </c>
      <c r="EK63" s="31" t="e">
        <v>#DIV/0!</v>
      </c>
      <c r="EL63" s="31" t="e">
        <v>#DIV/0!</v>
      </c>
      <c r="EM63" s="31" t="e">
        <v>#DIV/0!</v>
      </c>
      <c r="EN63" s="31" t="e">
        <v>#DIV/0!</v>
      </c>
      <c r="EO63" s="31" t="e">
        <v>#VALUE!</v>
      </c>
      <c r="EP63" s="31" t="e">
        <v>#DIV/0!</v>
      </c>
      <c r="EQ63" s="31" t="e">
        <v>#DIV/0!</v>
      </c>
      <c r="ER63" s="31" t="e">
        <v>#DIV/0!</v>
      </c>
      <c r="ES63" s="31" t="e">
        <v>#DIV/0!</v>
      </c>
      <c r="ET63" s="31" t="e">
        <v>#DIV/0!</v>
      </c>
      <c r="EU63" s="31" t="e">
        <v>#DIV/0!</v>
      </c>
      <c r="EV63" s="31" t="e">
        <v>#DIV/0!</v>
      </c>
      <c r="EW63" s="31" t="e">
        <v>#DIV/0!</v>
      </c>
      <c r="EX63" s="31" t="e">
        <v>#DIV/0!</v>
      </c>
      <c r="EY63" s="31" t="e">
        <v>#DIV/0!</v>
      </c>
      <c r="EZ63" s="31" t="e">
        <v>#DIV/0!</v>
      </c>
      <c r="FA63" s="31" t="e">
        <v>#DIV/0!</v>
      </c>
      <c r="FB63" s="31" t="e">
        <v>#DIV/0!</v>
      </c>
      <c r="FC63" s="31" t="e">
        <v>#DIV/0!</v>
      </c>
      <c r="FD63" s="31" t="e">
        <v>#DIV/0!</v>
      </c>
      <c r="FE63" s="31" t="e">
        <v>#DIV/0!</v>
      </c>
      <c r="FF63" s="31" t="e">
        <v>#DIV/0!</v>
      </c>
      <c r="FG63" s="31" t="e">
        <v>#DIV/0!</v>
      </c>
      <c r="FH63" s="31" t="e">
        <v>#DIV/0!</v>
      </c>
      <c r="FI63" s="31" t="e">
        <v>#DIV/0!</v>
      </c>
      <c r="FJ63" s="31" t="e">
        <v>#DIV/0!</v>
      </c>
      <c r="FK63" s="31" t="e">
        <v>#DIV/0!</v>
      </c>
      <c r="FL63" s="31" t="e">
        <v>#DIV/0!</v>
      </c>
      <c r="FM63" s="31" t="e">
        <v>#DIV/0!</v>
      </c>
      <c r="FN63" s="31" t="e">
        <v>#DIV/0!</v>
      </c>
      <c r="FO63" s="31" t="e">
        <v>#DIV/0!</v>
      </c>
      <c r="FP63" s="31" t="e">
        <v>#DIV/0!</v>
      </c>
      <c r="FQ63" s="31" t="e">
        <v>#DIV/0!</v>
      </c>
      <c r="FR63" s="31" t="e">
        <v>#DIV/0!</v>
      </c>
      <c r="FS63" s="31" t="e">
        <v>#DIV/0!</v>
      </c>
      <c r="FT63" s="31" t="e">
        <v>#DIV/0!</v>
      </c>
      <c r="FU63" s="31" t="e">
        <v>#DIV/0!</v>
      </c>
      <c r="FV63" s="31" t="e">
        <v>#DIV/0!</v>
      </c>
      <c r="FW63" s="31" t="e">
        <v>#DIV/0!</v>
      </c>
      <c r="FX63" s="31" t="e">
        <v>#DIV/0!</v>
      </c>
      <c r="FY63" s="31" t="e">
        <v>#DIV/0!</v>
      </c>
      <c r="FZ63" s="31" t="e">
        <v>#DIV/0!</v>
      </c>
      <c r="GA63" s="31" t="e">
        <v>#DIV/0!</v>
      </c>
      <c r="GB63" s="31" t="e">
        <v>#DIV/0!</v>
      </c>
      <c r="GC63" s="31" t="e">
        <v>#DIV/0!</v>
      </c>
      <c r="GD63" s="31" t="e">
        <v>#DIV/0!</v>
      </c>
      <c r="GE63" s="31" t="e">
        <v>#DIV/0!</v>
      </c>
      <c r="GF63" s="31" t="e">
        <v>#DIV/0!</v>
      </c>
      <c r="GG63" s="31" t="e">
        <v>#DIV/0!</v>
      </c>
      <c r="GH63" s="31" t="e">
        <v>#DIV/0!</v>
      </c>
      <c r="GI63" s="31"/>
      <c r="GJ63" s="31"/>
      <c r="GK63" s="31">
        <v>171</v>
      </c>
      <c r="GL63" s="51" t="e">
        <v>#VALUE!</v>
      </c>
      <c r="GM63" s="31" t="e">
        <v>#DIV/0!</v>
      </c>
      <c r="GN63" s="31" t="e">
        <v>#DIV/0!</v>
      </c>
      <c r="GO63" s="31" t="e">
        <v>#DIV/0!</v>
      </c>
      <c r="GP63" s="31" t="e">
        <v>#DIV/0!</v>
      </c>
      <c r="GQ63" s="31" t="e">
        <v>#DIV/0!</v>
      </c>
      <c r="GR63" s="31" t="e">
        <v>#DIV/0!</v>
      </c>
      <c r="GS63" s="31" t="e">
        <v>#DIV/0!</v>
      </c>
      <c r="GT63" s="31" t="e">
        <v>#DIV/0!</v>
      </c>
      <c r="GU63" s="31" t="e">
        <v>#DIV/0!</v>
      </c>
      <c r="GV63" s="31" t="e">
        <v>#DIV/0!</v>
      </c>
      <c r="GW63" s="31" t="e">
        <v>#DIV/0!</v>
      </c>
      <c r="GX63" s="31" t="e">
        <v>#DIV/0!</v>
      </c>
      <c r="GY63" s="31" t="e">
        <v>#DIV/0!</v>
      </c>
      <c r="GZ63" s="31" t="e">
        <v>#DIV/0!</v>
      </c>
      <c r="HA63" s="31" t="e">
        <v>#DIV/0!</v>
      </c>
      <c r="HB63" s="31" t="e">
        <v>#DIV/0!</v>
      </c>
      <c r="HC63" s="31" t="e">
        <v>#DIV/0!</v>
      </c>
      <c r="HD63" s="31" t="e">
        <v>#DIV/0!</v>
      </c>
      <c r="HE63" s="31" t="e">
        <v>#DIV/0!</v>
      </c>
      <c r="HF63" s="31" t="e">
        <v>#DIV/0!</v>
      </c>
      <c r="HG63" s="31" t="e">
        <v>#DIV/0!</v>
      </c>
      <c r="HH63" s="31" t="e">
        <v>#DIV/0!</v>
      </c>
      <c r="HI63" s="31" t="e">
        <v>#DIV/0!</v>
      </c>
      <c r="HJ63" s="31" t="e">
        <v>#DIV/0!</v>
      </c>
      <c r="HK63" s="31" t="e">
        <v>#DIV/0!</v>
      </c>
      <c r="HL63" s="31" t="e">
        <v>#DIV/0!</v>
      </c>
      <c r="HM63" s="31" t="e">
        <v>#DIV/0!</v>
      </c>
      <c r="HN63" s="31" t="e">
        <v>#DIV/0!</v>
      </c>
      <c r="HO63" s="31" t="e">
        <v>#DIV/0!</v>
      </c>
      <c r="HP63" s="31" t="e">
        <v>#DIV/0!</v>
      </c>
      <c r="HQ63" s="31" t="e">
        <v>#DIV/0!</v>
      </c>
      <c r="HR63" s="31" t="e">
        <v>#DIV/0!</v>
      </c>
      <c r="HS63" s="31" t="e">
        <v>#DIV/0!</v>
      </c>
      <c r="HT63" s="31" t="e">
        <v>#DIV/0!</v>
      </c>
      <c r="HU63" s="31" t="e">
        <v>#DIV/0!</v>
      </c>
      <c r="HV63" s="31" t="e">
        <v>#DIV/0!</v>
      </c>
      <c r="HW63" s="31" t="e">
        <v>#DIV/0!</v>
      </c>
      <c r="HX63" s="31" t="e">
        <v>#DIV/0!</v>
      </c>
      <c r="HY63" s="31" t="e">
        <v>#DIV/0!</v>
      </c>
      <c r="HZ63" s="31" t="e">
        <v>#DIV/0!</v>
      </c>
      <c r="IA63" s="31" t="e">
        <v>#DIV/0!</v>
      </c>
      <c r="IB63" s="31" t="e">
        <v>#DIV/0!</v>
      </c>
      <c r="IC63" s="31" t="e">
        <v>#DIV/0!</v>
      </c>
      <c r="ID63" s="31" t="e">
        <v>#DIV/0!</v>
      </c>
      <c r="IE63" s="31" t="e">
        <v>#DIV/0!</v>
      </c>
      <c r="IF63" s="31" t="e">
        <v>#VALUE!</v>
      </c>
      <c r="IG63" s="31" t="e">
        <v>#DIV/0!</v>
      </c>
      <c r="IH63" s="31" t="e">
        <v>#DIV/0!</v>
      </c>
      <c r="II63" s="31" t="e">
        <v>#DIV/0!</v>
      </c>
      <c r="IJ63" s="31" t="e">
        <v>#DIV/0!</v>
      </c>
      <c r="IK63" s="31" t="e">
        <v>#DIV/0!</v>
      </c>
      <c r="IL63" s="31" t="e">
        <v>#DIV/0!</v>
      </c>
      <c r="IM63" s="31" t="e">
        <v>#DIV/0!</v>
      </c>
      <c r="IN63" s="31" t="e">
        <v>#DIV/0!</v>
      </c>
      <c r="IO63" s="31" t="e">
        <v>#DIV/0!</v>
      </c>
      <c r="IP63" s="31" t="e">
        <v>#DIV/0!</v>
      </c>
      <c r="IQ63" s="31" t="e">
        <v>#DIV/0!</v>
      </c>
      <c r="IR63" s="31" t="e">
        <v>#DIV/0!</v>
      </c>
      <c r="IS63" s="31" t="e">
        <v>#DIV/0!</v>
      </c>
      <c r="IT63" s="31" t="e">
        <v>#DIV/0!</v>
      </c>
      <c r="IU63" s="31" t="e">
        <v>#DIV/0!</v>
      </c>
      <c r="IV63" s="31" t="e">
        <v>#DIV/0!</v>
      </c>
      <c r="IW63" s="31" t="e">
        <v>#DIV/0!</v>
      </c>
      <c r="IX63" s="31" t="e">
        <v>#DIV/0!</v>
      </c>
      <c r="IY63" s="31" t="e">
        <v>#DIV/0!</v>
      </c>
      <c r="IZ63" s="31" t="e">
        <v>#DIV/0!</v>
      </c>
      <c r="JA63" s="31" t="e">
        <v>#DIV/0!</v>
      </c>
      <c r="JB63" s="31" t="e">
        <v>#DIV/0!</v>
      </c>
      <c r="JC63" s="31" t="e">
        <v>#DIV/0!</v>
      </c>
      <c r="JD63" s="31" t="e">
        <v>#DIV/0!</v>
      </c>
      <c r="JE63" s="31" t="e">
        <v>#DIV/0!</v>
      </c>
      <c r="JF63" s="31" t="e">
        <v>#DIV/0!</v>
      </c>
      <c r="JG63" s="31" t="e">
        <v>#DIV/0!</v>
      </c>
      <c r="JH63" s="31" t="e">
        <v>#DIV/0!</v>
      </c>
      <c r="JI63" s="31" t="e">
        <v>#DIV/0!</v>
      </c>
      <c r="JJ63" s="31" t="e">
        <v>#DIV/0!</v>
      </c>
      <c r="JK63" s="31" t="e">
        <v>#DIV/0!</v>
      </c>
      <c r="JL63" s="31" t="e">
        <v>#DIV/0!</v>
      </c>
      <c r="JM63" s="31" t="e">
        <v>#DIV/0!</v>
      </c>
      <c r="JN63" s="31" t="e">
        <v>#DIV/0!</v>
      </c>
      <c r="JO63" s="31" t="e">
        <v>#DIV/0!</v>
      </c>
      <c r="JP63" s="31" t="e">
        <v>#DIV/0!</v>
      </c>
      <c r="JQ63" s="31" t="e">
        <v>#DIV/0!</v>
      </c>
      <c r="JR63" s="31" t="e">
        <v>#DIV/0!</v>
      </c>
      <c r="JS63" s="31" t="e">
        <v>#DIV/0!</v>
      </c>
      <c r="JT63" s="31" t="e">
        <v>#DIV/0!</v>
      </c>
      <c r="JU63" s="31" t="e">
        <v>#DIV/0!</v>
      </c>
      <c r="JV63" s="31" t="e">
        <v>#DIV/0!</v>
      </c>
      <c r="JW63" s="31" t="e">
        <v>#DIV/0!</v>
      </c>
      <c r="JX63" s="31" t="e">
        <v>#DIV/0!</v>
      </c>
      <c r="JY63" s="31" t="e">
        <v>#DIV/0!</v>
      </c>
      <c r="JZ63" s="31"/>
      <c r="KA63" s="31"/>
    </row>
    <row r="64" spans="1:287" x14ac:dyDescent="0.25">
      <c r="A64" s="30" t="s">
        <v>647</v>
      </c>
      <c r="B64" s="30" t="s">
        <v>214</v>
      </c>
      <c r="C64" s="31">
        <v>0</v>
      </c>
      <c r="D64" s="51" t="e">
        <v>#VALUE!</v>
      </c>
      <c r="E64" s="31" t="e">
        <v>#DIV/0!</v>
      </c>
      <c r="F64" s="31" t="e">
        <v>#DIV/0!</v>
      </c>
      <c r="G64" s="31" t="e">
        <v>#DIV/0!</v>
      </c>
      <c r="H64" s="31" t="e">
        <v>#DIV/0!</v>
      </c>
      <c r="I64" s="31" t="e">
        <v>#DIV/0!</v>
      </c>
      <c r="J64" s="31" t="e">
        <v>#DIV/0!</v>
      </c>
      <c r="K64" s="31" t="e">
        <v>#DIV/0!</v>
      </c>
      <c r="L64" s="31" t="e">
        <v>#DIV/0!</v>
      </c>
      <c r="M64" s="31" t="e">
        <v>#DIV/0!</v>
      </c>
      <c r="N64" s="31" t="e">
        <v>#DIV/0!</v>
      </c>
      <c r="O64" s="31" t="e">
        <v>#DIV/0!</v>
      </c>
      <c r="P64" s="31" t="e">
        <v>#DIV/0!</v>
      </c>
      <c r="Q64" s="31" t="e">
        <v>#DIV/0!</v>
      </c>
      <c r="R64" s="31" t="e">
        <v>#DIV/0!</v>
      </c>
      <c r="S64" s="31" t="e">
        <v>#DIV/0!</v>
      </c>
      <c r="T64" s="31" t="e">
        <v>#DIV/0!</v>
      </c>
      <c r="U64" s="31" t="e">
        <v>#DIV/0!</v>
      </c>
      <c r="V64" s="31" t="e">
        <v>#DIV/0!</v>
      </c>
      <c r="W64" s="31" t="e">
        <v>#DIV/0!</v>
      </c>
      <c r="X64" s="31" t="e">
        <v>#DIV/0!</v>
      </c>
      <c r="Y64" s="31" t="e">
        <v>#DIV/0!</v>
      </c>
      <c r="Z64" s="31" t="e">
        <v>#DIV/0!</v>
      </c>
      <c r="AA64" s="31" t="e">
        <v>#DIV/0!</v>
      </c>
      <c r="AB64" s="31" t="e">
        <v>#DIV/0!</v>
      </c>
      <c r="AC64" s="31" t="e">
        <v>#DIV/0!</v>
      </c>
      <c r="AD64" s="31" t="e">
        <v>#DIV/0!</v>
      </c>
      <c r="AE64" s="31" t="e">
        <v>#DIV/0!</v>
      </c>
      <c r="AF64" s="31" t="e">
        <v>#DIV/0!</v>
      </c>
      <c r="AG64" s="31" t="e">
        <v>#DIV/0!</v>
      </c>
      <c r="AH64" s="31" t="e">
        <v>#DIV/0!</v>
      </c>
      <c r="AI64" s="31" t="e">
        <v>#DIV/0!</v>
      </c>
      <c r="AJ64" s="31" t="e">
        <v>#DIV/0!</v>
      </c>
      <c r="AK64" s="31" t="e">
        <v>#DIV/0!</v>
      </c>
      <c r="AL64" s="31" t="e">
        <v>#DIV/0!</v>
      </c>
      <c r="AM64" s="31" t="e">
        <v>#DIV/0!</v>
      </c>
      <c r="AN64" s="31" t="e">
        <v>#DIV/0!</v>
      </c>
      <c r="AO64" s="31" t="e">
        <v>#DIV/0!</v>
      </c>
      <c r="AP64" s="31" t="e">
        <v>#DIV/0!</v>
      </c>
      <c r="AQ64" s="31" t="e">
        <v>#DIV/0!</v>
      </c>
      <c r="AR64" s="31" t="e">
        <v>#DIV/0!</v>
      </c>
      <c r="AS64" s="31" t="e">
        <v>#DIV/0!</v>
      </c>
      <c r="AT64" s="31" t="e">
        <v>#DIV/0!</v>
      </c>
      <c r="AU64" s="31" t="e">
        <v>#DIV/0!</v>
      </c>
      <c r="AV64" s="31" t="e">
        <v>#DIV/0!</v>
      </c>
      <c r="AW64" s="31" t="e">
        <v>#DIV/0!</v>
      </c>
      <c r="AX64" s="31" t="e">
        <v>#VALUE!</v>
      </c>
      <c r="AY64" s="31" t="e">
        <v>#DIV/0!</v>
      </c>
      <c r="AZ64" s="31" t="e">
        <v>#DIV/0!</v>
      </c>
      <c r="BA64" s="31" t="e">
        <v>#DIV/0!</v>
      </c>
      <c r="BB64" s="31" t="e">
        <v>#DIV/0!</v>
      </c>
      <c r="BC64" s="31" t="e">
        <v>#DIV/0!</v>
      </c>
      <c r="BD64" s="31" t="e">
        <v>#DIV/0!</v>
      </c>
      <c r="BE64" s="31" t="e">
        <v>#DIV/0!</v>
      </c>
      <c r="BF64" s="31" t="e">
        <v>#DIV/0!</v>
      </c>
      <c r="BG64" s="31" t="e">
        <v>#DIV/0!</v>
      </c>
      <c r="BH64" s="31" t="e">
        <v>#DIV/0!</v>
      </c>
      <c r="BI64" s="31" t="e">
        <v>#DIV/0!</v>
      </c>
      <c r="BJ64" s="31" t="e">
        <v>#DIV/0!</v>
      </c>
      <c r="BK64" s="31" t="e">
        <v>#DIV/0!</v>
      </c>
      <c r="BL64" s="31" t="e">
        <v>#DIV/0!</v>
      </c>
      <c r="BM64" s="31" t="e">
        <v>#DIV/0!</v>
      </c>
      <c r="BN64" s="31" t="e">
        <v>#DIV/0!</v>
      </c>
      <c r="BO64" s="31" t="e">
        <v>#DIV/0!</v>
      </c>
      <c r="BP64" s="31" t="e">
        <v>#DIV/0!</v>
      </c>
      <c r="BQ64" s="31" t="e">
        <v>#DIV/0!</v>
      </c>
      <c r="BR64" s="31" t="e">
        <v>#DIV/0!</v>
      </c>
      <c r="BS64" s="31" t="e">
        <v>#DIV/0!</v>
      </c>
      <c r="BT64" s="31" t="e">
        <v>#DIV/0!</v>
      </c>
      <c r="BU64" s="31" t="e">
        <v>#DIV/0!</v>
      </c>
      <c r="BV64" s="31" t="e">
        <v>#DIV/0!</v>
      </c>
      <c r="BW64" s="31" t="e">
        <v>#DIV/0!</v>
      </c>
      <c r="BX64" s="31" t="e">
        <v>#DIV/0!</v>
      </c>
      <c r="BY64" s="31" t="e">
        <v>#DIV/0!</v>
      </c>
      <c r="BZ64" s="31" t="e">
        <v>#DIV/0!</v>
      </c>
      <c r="CA64" s="31" t="e">
        <v>#DIV/0!</v>
      </c>
      <c r="CB64" s="31" t="e">
        <v>#DIV/0!</v>
      </c>
      <c r="CC64" s="31" t="e">
        <v>#DIV/0!</v>
      </c>
      <c r="CD64" s="31" t="e">
        <v>#DIV/0!</v>
      </c>
      <c r="CE64" s="31" t="e">
        <v>#DIV/0!</v>
      </c>
      <c r="CF64" s="31" t="e">
        <v>#DIV/0!</v>
      </c>
      <c r="CG64" s="31" t="e">
        <v>#DIV/0!</v>
      </c>
      <c r="CH64" s="31" t="e">
        <v>#DIV/0!</v>
      </c>
      <c r="CI64" s="31" t="e">
        <v>#DIV/0!</v>
      </c>
      <c r="CJ64" s="31" t="e">
        <v>#DIV/0!</v>
      </c>
      <c r="CK64" s="31" t="e">
        <v>#DIV/0!</v>
      </c>
      <c r="CL64" s="31" t="e">
        <v>#DIV/0!</v>
      </c>
      <c r="CM64" s="31" t="e">
        <v>#DIV/0!</v>
      </c>
      <c r="CN64" s="31" t="e">
        <v>#DIV/0!</v>
      </c>
      <c r="CO64" s="31" t="e">
        <v>#DIV/0!</v>
      </c>
      <c r="CP64" s="31" t="e">
        <v>#DIV/0!</v>
      </c>
      <c r="CQ64" s="31" t="e">
        <v>#DIV/0!</v>
      </c>
      <c r="CR64" s="31"/>
      <c r="CS64" s="31"/>
      <c r="CT64" s="31">
        <v>0</v>
      </c>
      <c r="CU64" s="51" t="e">
        <v>#VALUE!</v>
      </c>
      <c r="CV64" s="31" t="e">
        <v>#DIV/0!</v>
      </c>
      <c r="CW64" s="31" t="e">
        <v>#DIV/0!</v>
      </c>
      <c r="CX64" s="31" t="e">
        <v>#DIV/0!</v>
      </c>
      <c r="CY64" s="31" t="e">
        <v>#DIV/0!</v>
      </c>
      <c r="CZ64" s="31" t="e">
        <v>#DIV/0!</v>
      </c>
      <c r="DA64" s="31" t="e">
        <v>#DIV/0!</v>
      </c>
      <c r="DB64" s="31" t="e">
        <v>#DIV/0!</v>
      </c>
      <c r="DC64" s="31" t="e">
        <v>#DIV/0!</v>
      </c>
      <c r="DD64" s="31" t="e">
        <v>#DIV/0!</v>
      </c>
      <c r="DE64" s="31" t="e">
        <v>#DIV/0!</v>
      </c>
      <c r="DF64" s="31" t="e">
        <v>#DIV/0!</v>
      </c>
      <c r="DG64" s="31" t="e">
        <v>#DIV/0!</v>
      </c>
      <c r="DH64" s="31" t="e">
        <v>#DIV/0!</v>
      </c>
      <c r="DI64" s="31" t="e">
        <v>#DIV/0!</v>
      </c>
      <c r="DJ64" s="31" t="e">
        <v>#DIV/0!</v>
      </c>
      <c r="DK64" s="31" t="e">
        <v>#DIV/0!</v>
      </c>
      <c r="DL64" s="31" t="e">
        <v>#DIV/0!</v>
      </c>
      <c r="DM64" s="31" t="e">
        <v>#DIV/0!</v>
      </c>
      <c r="DN64" s="31" t="e">
        <v>#DIV/0!</v>
      </c>
      <c r="DO64" s="31" t="e">
        <v>#DIV/0!</v>
      </c>
      <c r="DP64" s="31" t="e">
        <v>#DIV/0!</v>
      </c>
      <c r="DQ64" s="31" t="e">
        <v>#DIV/0!</v>
      </c>
      <c r="DR64" s="31" t="e">
        <v>#DIV/0!</v>
      </c>
      <c r="DS64" s="31" t="e">
        <v>#DIV/0!</v>
      </c>
      <c r="DT64" s="31" t="e">
        <v>#DIV/0!</v>
      </c>
      <c r="DU64" s="31" t="e">
        <v>#DIV/0!</v>
      </c>
      <c r="DV64" s="31" t="e">
        <v>#DIV/0!</v>
      </c>
      <c r="DW64" s="31" t="e">
        <v>#DIV/0!</v>
      </c>
      <c r="DX64" s="31" t="e">
        <v>#DIV/0!</v>
      </c>
      <c r="DY64" s="31" t="e">
        <v>#DIV/0!</v>
      </c>
      <c r="DZ64" s="31" t="e">
        <v>#DIV/0!</v>
      </c>
      <c r="EA64" s="31" t="e">
        <v>#DIV/0!</v>
      </c>
      <c r="EB64" s="31" t="e">
        <v>#DIV/0!</v>
      </c>
      <c r="EC64" s="31" t="e">
        <v>#DIV/0!</v>
      </c>
      <c r="ED64" s="31" t="e">
        <v>#DIV/0!</v>
      </c>
      <c r="EE64" s="31" t="e">
        <v>#DIV/0!</v>
      </c>
      <c r="EF64" s="31" t="e">
        <v>#DIV/0!</v>
      </c>
      <c r="EG64" s="31" t="e">
        <v>#DIV/0!</v>
      </c>
      <c r="EH64" s="31" t="e">
        <v>#DIV/0!</v>
      </c>
      <c r="EI64" s="31" t="e">
        <v>#DIV/0!</v>
      </c>
      <c r="EJ64" s="31" t="e">
        <v>#DIV/0!</v>
      </c>
      <c r="EK64" s="31" t="e">
        <v>#DIV/0!</v>
      </c>
      <c r="EL64" s="31" t="e">
        <v>#DIV/0!</v>
      </c>
      <c r="EM64" s="31" t="e">
        <v>#DIV/0!</v>
      </c>
      <c r="EN64" s="31" t="e">
        <v>#DIV/0!</v>
      </c>
      <c r="EO64" s="31" t="e">
        <v>#VALUE!</v>
      </c>
      <c r="EP64" s="31" t="e">
        <v>#DIV/0!</v>
      </c>
      <c r="EQ64" s="31" t="e">
        <v>#DIV/0!</v>
      </c>
      <c r="ER64" s="31" t="e">
        <v>#DIV/0!</v>
      </c>
      <c r="ES64" s="31" t="e">
        <v>#DIV/0!</v>
      </c>
      <c r="ET64" s="31" t="e">
        <v>#DIV/0!</v>
      </c>
      <c r="EU64" s="31" t="e">
        <v>#DIV/0!</v>
      </c>
      <c r="EV64" s="31" t="e">
        <v>#DIV/0!</v>
      </c>
      <c r="EW64" s="31" t="e">
        <v>#DIV/0!</v>
      </c>
      <c r="EX64" s="31" t="e">
        <v>#DIV/0!</v>
      </c>
      <c r="EY64" s="31" t="e">
        <v>#DIV/0!</v>
      </c>
      <c r="EZ64" s="31" t="e">
        <v>#DIV/0!</v>
      </c>
      <c r="FA64" s="31" t="e">
        <v>#DIV/0!</v>
      </c>
      <c r="FB64" s="31" t="e">
        <v>#DIV/0!</v>
      </c>
      <c r="FC64" s="31" t="e">
        <v>#DIV/0!</v>
      </c>
      <c r="FD64" s="31" t="e">
        <v>#DIV/0!</v>
      </c>
      <c r="FE64" s="31" t="e">
        <v>#DIV/0!</v>
      </c>
      <c r="FF64" s="31" t="e">
        <v>#DIV/0!</v>
      </c>
      <c r="FG64" s="31" t="e">
        <v>#DIV/0!</v>
      </c>
      <c r="FH64" s="31" t="e">
        <v>#DIV/0!</v>
      </c>
      <c r="FI64" s="31" t="e">
        <v>#DIV/0!</v>
      </c>
      <c r="FJ64" s="31" t="e">
        <v>#DIV/0!</v>
      </c>
      <c r="FK64" s="31" t="e">
        <v>#DIV/0!</v>
      </c>
      <c r="FL64" s="31" t="e">
        <v>#DIV/0!</v>
      </c>
      <c r="FM64" s="31" t="e">
        <v>#DIV/0!</v>
      </c>
      <c r="FN64" s="31" t="e">
        <v>#DIV/0!</v>
      </c>
      <c r="FO64" s="31" t="e">
        <v>#DIV/0!</v>
      </c>
      <c r="FP64" s="31" t="e">
        <v>#DIV/0!</v>
      </c>
      <c r="FQ64" s="31" t="e">
        <v>#DIV/0!</v>
      </c>
      <c r="FR64" s="31" t="e">
        <v>#DIV/0!</v>
      </c>
      <c r="FS64" s="31" t="e">
        <v>#DIV/0!</v>
      </c>
      <c r="FT64" s="31" t="e">
        <v>#DIV/0!</v>
      </c>
      <c r="FU64" s="31" t="e">
        <v>#DIV/0!</v>
      </c>
      <c r="FV64" s="31" t="e">
        <v>#DIV/0!</v>
      </c>
      <c r="FW64" s="31" t="e">
        <v>#DIV/0!</v>
      </c>
      <c r="FX64" s="31" t="e">
        <v>#DIV/0!</v>
      </c>
      <c r="FY64" s="31" t="e">
        <v>#DIV/0!</v>
      </c>
      <c r="FZ64" s="31" t="e">
        <v>#DIV/0!</v>
      </c>
      <c r="GA64" s="31" t="e">
        <v>#DIV/0!</v>
      </c>
      <c r="GB64" s="31" t="e">
        <v>#DIV/0!</v>
      </c>
      <c r="GC64" s="31" t="e">
        <v>#DIV/0!</v>
      </c>
      <c r="GD64" s="31" t="e">
        <v>#DIV/0!</v>
      </c>
      <c r="GE64" s="31" t="e">
        <v>#DIV/0!</v>
      </c>
      <c r="GF64" s="31" t="e">
        <v>#DIV/0!</v>
      </c>
      <c r="GG64" s="31" t="e">
        <v>#DIV/0!</v>
      </c>
      <c r="GH64" s="31" t="e">
        <v>#DIV/0!</v>
      </c>
      <c r="GI64" s="31"/>
      <c r="GJ64" s="31"/>
      <c r="GK64" s="31">
        <v>0</v>
      </c>
      <c r="GL64" s="51" t="e">
        <v>#VALUE!</v>
      </c>
      <c r="GM64" s="31" t="e">
        <v>#DIV/0!</v>
      </c>
      <c r="GN64" s="31" t="e">
        <v>#DIV/0!</v>
      </c>
      <c r="GO64" s="31" t="e">
        <v>#DIV/0!</v>
      </c>
      <c r="GP64" s="31" t="e">
        <v>#DIV/0!</v>
      </c>
      <c r="GQ64" s="31" t="e">
        <v>#DIV/0!</v>
      </c>
      <c r="GR64" s="31" t="e">
        <v>#DIV/0!</v>
      </c>
      <c r="GS64" s="31" t="e">
        <v>#DIV/0!</v>
      </c>
      <c r="GT64" s="31" t="e">
        <v>#DIV/0!</v>
      </c>
      <c r="GU64" s="31" t="e">
        <v>#DIV/0!</v>
      </c>
      <c r="GV64" s="31" t="e">
        <v>#DIV/0!</v>
      </c>
      <c r="GW64" s="31" t="e">
        <v>#DIV/0!</v>
      </c>
      <c r="GX64" s="31" t="e">
        <v>#DIV/0!</v>
      </c>
      <c r="GY64" s="31" t="e">
        <v>#DIV/0!</v>
      </c>
      <c r="GZ64" s="31" t="e">
        <v>#DIV/0!</v>
      </c>
      <c r="HA64" s="31" t="e">
        <v>#DIV/0!</v>
      </c>
      <c r="HB64" s="31" t="e">
        <v>#DIV/0!</v>
      </c>
      <c r="HC64" s="31" t="e">
        <v>#DIV/0!</v>
      </c>
      <c r="HD64" s="31" t="e">
        <v>#DIV/0!</v>
      </c>
      <c r="HE64" s="31" t="e">
        <v>#DIV/0!</v>
      </c>
      <c r="HF64" s="31" t="e">
        <v>#DIV/0!</v>
      </c>
      <c r="HG64" s="31" t="e">
        <v>#DIV/0!</v>
      </c>
      <c r="HH64" s="31" t="e">
        <v>#DIV/0!</v>
      </c>
      <c r="HI64" s="31" t="e">
        <v>#DIV/0!</v>
      </c>
      <c r="HJ64" s="31" t="e">
        <v>#DIV/0!</v>
      </c>
      <c r="HK64" s="31" t="e">
        <v>#DIV/0!</v>
      </c>
      <c r="HL64" s="31" t="e">
        <v>#DIV/0!</v>
      </c>
      <c r="HM64" s="31" t="e">
        <v>#DIV/0!</v>
      </c>
      <c r="HN64" s="31" t="e">
        <v>#DIV/0!</v>
      </c>
      <c r="HO64" s="31" t="e">
        <v>#DIV/0!</v>
      </c>
      <c r="HP64" s="31" t="e">
        <v>#DIV/0!</v>
      </c>
      <c r="HQ64" s="31" t="e">
        <v>#DIV/0!</v>
      </c>
      <c r="HR64" s="31" t="e">
        <v>#DIV/0!</v>
      </c>
      <c r="HS64" s="31" t="e">
        <v>#DIV/0!</v>
      </c>
      <c r="HT64" s="31" t="e">
        <v>#DIV/0!</v>
      </c>
      <c r="HU64" s="31" t="e">
        <v>#DIV/0!</v>
      </c>
      <c r="HV64" s="31" t="e">
        <v>#DIV/0!</v>
      </c>
      <c r="HW64" s="31" t="e">
        <v>#DIV/0!</v>
      </c>
      <c r="HX64" s="31" t="e">
        <v>#DIV/0!</v>
      </c>
      <c r="HY64" s="31" t="e">
        <v>#DIV/0!</v>
      </c>
      <c r="HZ64" s="31" t="e">
        <v>#DIV/0!</v>
      </c>
      <c r="IA64" s="31" t="e">
        <v>#DIV/0!</v>
      </c>
      <c r="IB64" s="31" t="e">
        <v>#DIV/0!</v>
      </c>
      <c r="IC64" s="31" t="e">
        <v>#DIV/0!</v>
      </c>
      <c r="ID64" s="31" t="e">
        <v>#DIV/0!</v>
      </c>
      <c r="IE64" s="31" t="e">
        <v>#DIV/0!</v>
      </c>
      <c r="IF64" s="31" t="e">
        <v>#VALUE!</v>
      </c>
      <c r="IG64" s="31" t="e">
        <v>#DIV/0!</v>
      </c>
      <c r="IH64" s="31" t="e">
        <v>#DIV/0!</v>
      </c>
      <c r="II64" s="31" t="e">
        <v>#DIV/0!</v>
      </c>
      <c r="IJ64" s="31" t="e">
        <v>#DIV/0!</v>
      </c>
      <c r="IK64" s="31" t="e">
        <v>#DIV/0!</v>
      </c>
      <c r="IL64" s="31" t="e">
        <v>#DIV/0!</v>
      </c>
      <c r="IM64" s="31" t="e">
        <v>#DIV/0!</v>
      </c>
      <c r="IN64" s="31" t="e">
        <v>#DIV/0!</v>
      </c>
      <c r="IO64" s="31" t="e">
        <v>#DIV/0!</v>
      </c>
      <c r="IP64" s="31" t="e">
        <v>#DIV/0!</v>
      </c>
      <c r="IQ64" s="31" t="e">
        <v>#DIV/0!</v>
      </c>
      <c r="IR64" s="31" t="e">
        <v>#DIV/0!</v>
      </c>
      <c r="IS64" s="31" t="e">
        <v>#DIV/0!</v>
      </c>
      <c r="IT64" s="31" t="e">
        <v>#DIV/0!</v>
      </c>
      <c r="IU64" s="31" t="e">
        <v>#DIV/0!</v>
      </c>
      <c r="IV64" s="31" t="e">
        <v>#DIV/0!</v>
      </c>
      <c r="IW64" s="31" t="e">
        <v>#DIV/0!</v>
      </c>
      <c r="IX64" s="31" t="e">
        <v>#DIV/0!</v>
      </c>
      <c r="IY64" s="31" t="e">
        <v>#DIV/0!</v>
      </c>
      <c r="IZ64" s="31" t="e">
        <v>#DIV/0!</v>
      </c>
      <c r="JA64" s="31" t="e">
        <v>#DIV/0!</v>
      </c>
      <c r="JB64" s="31" t="e">
        <v>#DIV/0!</v>
      </c>
      <c r="JC64" s="31" t="e">
        <v>#DIV/0!</v>
      </c>
      <c r="JD64" s="31" t="e">
        <v>#DIV/0!</v>
      </c>
      <c r="JE64" s="31" t="e">
        <v>#DIV/0!</v>
      </c>
      <c r="JF64" s="31" t="e">
        <v>#DIV/0!</v>
      </c>
      <c r="JG64" s="31" t="e">
        <v>#DIV/0!</v>
      </c>
      <c r="JH64" s="31" t="e">
        <v>#DIV/0!</v>
      </c>
      <c r="JI64" s="31" t="e">
        <v>#DIV/0!</v>
      </c>
      <c r="JJ64" s="31" t="e">
        <v>#DIV/0!</v>
      </c>
      <c r="JK64" s="31" t="e">
        <v>#DIV/0!</v>
      </c>
      <c r="JL64" s="31" t="e">
        <v>#DIV/0!</v>
      </c>
      <c r="JM64" s="31" t="e">
        <v>#DIV/0!</v>
      </c>
      <c r="JN64" s="31" t="e">
        <v>#DIV/0!</v>
      </c>
      <c r="JO64" s="31" t="e">
        <v>#DIV/0!</v>
      </c>
      <c r="JP64" s="31" t="e">
        <v>#DIV/0!</v>
      </c>
      <c r="JQ64" s="31" t="e">
        <v>#DIV/0!</v>
      </c>
      <c r="JR64" s="31" t="e">
        <v>#DIV/0!</v>
      </c>
      <c r="JS64" s="31" t="e">
        <v>#DIV/0!</v>
      </c>
      <c r="JT64" s="31" t="e">
        <v>#DIV/0!</v>
      </c>
      <c r="JU64" s="31" t="e">
        <v>#DIV/0!</v>
      </c>
      <c r="JV64" s="31" t="e">
        <v>#DIV/0!</v>
      </c>
      <c r="JW64" s="31" t="e">
        <v>#DIV/0!</v>
      </c>
      <c r="JX64" s="31" t="e">
        <v>#DIV/0!</v>
      </c>
      <c r="JY64" s="31" t="e">
        <v>#DIV/0!</v>
      </c>
      <c r="JZ64" s="31"/>
      <c r="KA64" s="31"/>
    </row>
    <row r="65" spans="1:287" x14ac:dyDescent="0.25">
      <c r="A65" s="30" t="s">
        <v>649</v>
      </c>
      <c r="B65" s="30" t="s">
        <v>222</v>
      </c>
      <c r="C65" s="31">
        <v>333</v>
      </c>
      <c r="D65" s="51" t="e">
        <v>#VALUE!</v>
      </c>
      <c r="E65" s="31" t="e">
        <v>#DIV/0!</v>
      </c>
      <c r="F65" s="31" t="e">
        <v>#DIV/0!</v>
      </c>
      <c r="G65" s="31" t="e">
        <v>#DIV/0!</v>
      </c>
      <c r="H65" s="31" t="e">
        <v>#DIV/0!</v>
      </c>
      <c r="I65" s="31" t="e">
        <v>#DIV/0!</v>
      </c>
      <c r="J65" s="31" t="e">
        <v>#DIV/0!</v>
      </c>
      <c r="K65" s="31" t="e">
        <v>#DIV/0!</v>
      </c>
      <c r="L65" s="31" t="e">
        <v>#DIV/0!</v>
      </c>
      <c r="M65" s="31" t="e">
        <v>#DIV/0!</v>
      </c>
      <c r="N65" s="31" t="e">
        <v>#DIV/0!</v>
      </c>
      <c r="O65" s="31" t="e">
        <v>#DIV/0!</v>
      </c>
      <c r="P65" s="31" t="e">
        <v>#DIV/0!</v>
      </c>
      <c r="Q65" s="31" t="e">
        <v>#DIV/0!</v>
      </c>
      <c r="R65" s="31" t="e">
        <v>#DIV/0!</v>
      </c>
      <c r="S65" s="31" t="e">
        <v>#DIV/0!</v>
      </c>
      <c r="T65" s="31" t="e">
        <v>#DIV/0!</v>
      </c>
      <c r="U65" s="31" t="e">
        <v>#DIV/0!</v>
      </c>
      <c r="V65" s="31" t="e">
        <v>#DIV/0!</v>
      </c>
      <c r="W65" s="31" t="e">
        <v>#DIV/0!</v>
      </c>
      <c r="X65" s="31" t="e">
        <v>#DIV/0!</v>
      </c>
      <c r="Y65" s="31" t="e">
        <v>#DIV/0!</v>
      </c>
      <c r="Z65" s="31" t="e">
        <v>#DIV/0!</v>
      </c>
      <c r="AA65" s="31" t="e">
        <v>#DIV/0!</v>
      </c>
      <c r="AB65" s="31" t="e">
        <v>#DIV/0!</v>
      </c>
      <c r="AC65" s="31" t="e">
        <v>#DIV/0!</v>
      </c>
      <c r="AD65" s="31" t="e">
        <v>#DIV/0!</v>
      </c>
      <c r="AE65" s="31" t="e">
        <v>#DIV/0!</v>
      </c>
      <c r="AF65" s="31" t="e">
        <v>#DIV/0!</v>
      </c>
      <c r="AG65" s="31" t="e">
        <v>#DIV/0!</v>
      </c>
      <c r="AH65" s="31" t="e">
        <v>#DIV/0!</v>
      </c>
      <c r="AI65" s="31" t="e">
        <v>#DIV/0!</v>
      </c>
      <c r="AJ65" s="31" t="e">
        <v>#DIV/0!</v>
      </c>
      <c r="AK65" s="31" t="e">
        <v>#DIV/0!</v>
      </c>
      <c r="AL65" s="31" t="e">
        <v>#DIV/0!</v>
      </c>
      <c r="AM65" s="31" t="e">
        <v>#DIV/0!</v>
      </c>
      <c r="AN65" s="31" t="e">
        <v>#DIV/0!</v>
      </c>
      <c r="AO65" s="31" t="e">
        <v>#DIV/0!</v>
      </c>
      <c r="AP65" s="31" t="e">
        <v>#DIV/0!</v>
      </c>
      <c r="AQ65" s="31" t="e">
        <v>#DIV/0!</v>
      </c>
      <c r="AR65" s="31" t="e">
        <v>#DIV/0!</v>
      </c>
      <c r="AS65" s="31" t="e">
        <v>#DIV/0!</v>
      </c>
      <c r="AT65" s="31" t="e">
        <v>#DIV/0!</v>
      </c>
      <c r="AU65" s="31" t="e">
        <v>#DIV/0!</v>
      </c>
      <c r="AV65" s="31" t="e">
        <v>#DIV/0!</v>
      </c>
      <c r="AW65" s="31" t="e">
        <v>#DIV/0!</v>
      </c>
      <c r="AX65" s="31" t="e">
        <v>#VALUE!</v>
      </c>
      <c r="AY65" s="31" t="e">
        <v>#DIV/0!</v>
      </c>
      <c r="AZ65" s="31" t="e">
        <v>#DIV/0!</v>
      </c>
      <c r="BA65" s="31" t="e">
        <v>#DIV/0!</v>
      </c>
      <c r="BB65" s="31" t="e">
        <v>#DIV/0!</v>
      </c>
      <c r="BC65" s="31" t="e">
        <v>#DIV/0!</v>
      </c>
      <c r="BD65" s="31" t="e">
        <v>#DIV/0!</v>
      </c>
      <c r="BE65" s="31" t="e">
        <v>#DIV/0!</v>
      </c>
      <c r="BF65" s="31" t="e">
        <v>#DIV/0!</v>
      </c>
      <c r="BG65" s="31" t="e">
        <v>#DIV/0!</v>
      </c>
      <c r="BH65" s="31" t="e">
        <v>#DIV/0!</v>
      </c>
      <c r="BI65" s="31" t="e">
        <v>#DIV/0!</v>
      </c>
      <c r="BJ65" s="31" t="e">
        <v>#DIV/0!</v>
      </c>
      <c r="BK65" s="31" t="e">
        <v>#DIV/0!</v>
      </c>
      <c r="BL65" s="31" t="e">
        <v>#DIV/0!</v>
      </c>
      <c r="BM65" s="31" t="e">
        <v>#DIV/0!</v>
      </c>
      <c r="BN65" s="31" t="e">
        <v>#DIV/0!</v>
      </c>
      <c r="BO65" s="31" t="e">
        <v>#DIV/0!</v>
      </c>
      <c r="BP65" s="31" t="e">
        <v>#DIV/0!</v>
      </c>
      <c r="BQ65" s="31" t="e">
        <v>#DIV/0!</v>
      </c>
      <c r="BR65" s="31" t="e">
        <v>#DIV/0!</v>
      </c>
      <c r="BS65" s="31" t="e">
        <v>#DIV/0!</v>
      </c>
      <c r="BT65" s="31" t="e">
        <v>#DIV/0!</v>
      </c>
      <c r="BU65" s="31" t="e">
        <v>#DIV/0!</v>
      </c>
      <c r="BV65" s="31" t="e">
        <v>#DIV/0!</v>
      </c>
      <c r="BW65" s="31" t="e">
        <v>#DIV/0!</v>
      </c>
      <c r="BX65" s="31" t="e">
        <v>#DIV/0!</v>
      </c>
      <c r="BY65" s="31" t="e">
        <v>#DIV/0!</v>
      </c>
      <c r="BZ65" s="31" t="e">
        <v>#DIV/0!</v>
      </c>
      <c r="CA65" s="31" t="e">
        <v>#DIV/0!</v>
      </c>
      <c r="CB65" s="31" t="e">
        <v>#DIV/0!</v>
      </c>
      <c r="CC65" s="31" t="e">
        <v>#DIV/0!</v>
      </c>
      <c r="CD65" s="31" t="e">
        <v>#DIV/0!</v>
      </c>
      <c r="CE65" s="31" t="e">
        <v>#DIV/0!</v>
      </c>
      <c r="CF65" s="31" t="e">
        <v>#DIV/0!</v>
      </c>
      <c r="CG65" s="31" t="e">
        <v>#DIV/0!</v>
      </c>
      <c r="CH65" s="31" t="e">
        <v>#DIV/0!</v>
      </c>
      <c r="CI65" s="31" t="e">
        <v>#DIV/0!</v>
      </c>
      <c r="CJ65" s="31" t="e">
        <v>#DIV/0!</v>
      </c>
      <c r="CK65" s="31" t="e">
        <v>#DIV/0!</v>
      </c>
      <c r="CL65" s="31" t="e">
        <v>#DIV/0!</v>
      </c>
      <c r="CM65" s="31" t="e">
        <v>#DIV/0!</v>
      </c>
      <c r="CN65" s="31" t="e">
        <v>#DIV/0!</v>
      </c>
      <c r="CO65" s="31" t="e">
        <v>#DIV/0!</v>
      </c>
      <c r="CP65" s="31" t="e">
        <v>#DIV/0!</v>
      </c>
      <c r="CQ65" s="31" t="e">
        <v>#DIV/0!</v>
      </c>
      <c r="CR65" s="31"/>
      <c r="CS65" s="31"/>
      <c r="CT65" s="31">
        <v>333</v>
      </c>
      <c r="CU65" s="51">
        <v>0</v>
      </c>
      <c r="CV65" s="31">
        <v>6.6666666666666666E-2</v>
      </c>
      <c r="CW65" s="31">
        <v>0</v>
      </c>
      <c r="CX65" s="31">
        <v>6.6666666666666666E-2</v>
      </c>
      <c r="CY65" s="31">
        <v>6.6666666666666666E-2</v>
      </c>
      <c r="CZ65" s="31">
        <v>0</v>
      </c>
      <c r="DA65" s="31">
        <v>0.93333333333333335</v>
      </c>
      <c r="DB65" s="31">
        <v>0.8666666666666667</v>
      </c>
      <c r="DC65" s="31">
        <v>6.6666666666666666E-2</v>
      </c>
      <c r="DD65" s="31">
        <v>6.6666666666666666E-2</v>
      </c>
      <c r="DE65" s="31">
        <v>0.13333333333333333</v>
      </c>
      <c r="DF65" s="31">
        <v>0.13333333333333333</v>
      </c>
      <c r="DG65" s="31">
        <v>6.6666666666666666E-2</v>
      </c>
      <c r="DH65" s="31">
        <v>0</v>
      </c>
      <c r="DI65" s="31">
        <v>0</v>
      </c>
      <c r="DJ65" s="31">
        <v>0</v>
      </c>
      <c r="DK65" s="31">
        <v>6.6666666666666666E-2</v>
      </c>
      <c r="DL65" s="31">
        <v>0</v>
      </c>
      <c r="DM65" s="31">
        <v>0.13333333333333333</v>
      </c>
      <c r="DN65" s="31">
        <v>0.13333333333333333</v>
      </c>
      <c r="DO65" s="31">
        <v>0</v>
      </c>
      <c r="DP65" s="31">
        <v>1</v>
      </c>
      <c r="DQ65" s="31">
        <v>0</v>
      </c>
      <c r="DR65" s="31">
        <v>0</v>
      </c>
      <c r="DS65" s="31">
        <v>0</v>
      </c>
      <c r="DT65" s="31">
        <v>1</v>
      </c>
      <c r="DU65" s="31">
        <v>0.46666666666666667</v>
      </c>
      <c r="DV65" s="31">
        <v>0</v>
      </c>
      <c r="DW65" s="31">
        <v>0</v>
      </c>
      <c r="DX65" s="31">
        <v>0.26666666666666666</v>
      </c>
      <c r="DY65" s="31">
        <v>0</v>
      </c>
      <c r="DZ65" s="31">
        <v>0</v>
      </c>
      <c r="EA65" s="31">
        <v>0</v>
      </c>
      <c r="EB65" s="31">
        <v>0</v>
      </c>
      <c r="EC65" s="31">
        <v>0</v>
      </c>
      <c r="ED65" s="31">
        <v>0</v>
      </c>
      <c r="EE65" s="31">
        <v>0</v>
      </c>
      <c r="EF65" s="31">
        <v>0.26666666666666666</v>
      </c>
      <c r="EG65" s="31">
        <v>0.4</v>
      </c>
      <c r="EH65" s="31">
        <v>0.33333333333333331</v>
      </c>
      <c r="EI65" s="31">
        <v>0.13333333333333333</v>
      </c>
      <c r="EJ65" s="31">
        <v>0.6</v>
      </c>
      <c r="EK65" s="31">
        <v>0.26666666666666666</v>
      </c>
      <c r="EL65" s="31">
        <v>0.13333333333333333</v>
      </c>
      <c r="EM65" s="31">
        <v>0.26666666666666666</v>
      </c>
      <c r="EN65" s="31">
        <v>0.53333333333333333</v>
      </c>
      <c r="EO65" s="31">
        <v>0</v>
      </c>
      <c r="EP65" s="31">
        <v>22.2</v>
      </c>
      <c r="EQ65" s="31">
        <v>0</v>
      </c>
      <c r="ER65" s="31">
        <v>22.2</v>
      </c>
      <c r="ES65" s="31">
        <v>22.2</v>
      </c>
      <c r="ET65" s="31">
        <v>0</v>
      </c>
      <c r="EU65" s="31">
        <v>310.8</v>
      </c>
      <c r="EV65" s="31">
        <v>288.60000000000002</v>
      </c>
      <c r="EW65" s="31">
        <v>22.2</v>
      </c>
      <c r="EX65" s="31">
        <v>22.2</v>
      </c>
      <c r="EY65" s="31">
        <v>44.4</v>
      </c>
      <c r="EZ65" s="31">
        <v>44.4</v>
      </c>
      <c r="FA65" s="31">
        <v>22.2</v>
      </c>
      <c r="FB65" s="31">
        <v>0</v>
      </c>
      <c r="FC65" s="31">
        <v>0</v>
      </c>
      <c r="FD65" s="31">
        <v>0</v>
      </c>
      <c r="FE65" s="31">
        <v>22.2</v>
      </c>
      <c r="FF65" s="31">
        <v>0</v>
      </c>
      <c r="FG65" s="31">
        <v>44.4</v>
      </c>
      <c r="FH65" s="31">
        <v>44.4</v>
      </c>
      <c r="FI65" s="31">
        <v>0</v>
      </c>
      <c r="FJ65" s="31">
        <v>333</v>
      </c>
      <c r="FK65" s="31">
        <v>0</v>
      </c>
      <c r="FL65" s="31">
        <v>0</v>
      </c>
      <c r="FM65" s="31">
        <v>0</v>
      </c>
      <c r="FN65" s="31">
        <v>333</v>
      </c>
      <c r="FO65" s="31">
        <v>155.4</v>
      </c>
      <c r="FP65" s="31">
        <v>0</v>
      </c>
      <c r="FQ65" s="31">
        <v>0</v>
      </c>
      <c r="FR65" s="31">
        <v>88.8</v>
      </c>
      <c r="FS65" s="31">
        <v>0</v>
      </c>
      <c r="FT65" s="31">
        <v>0</v>
      </c>
      <c r="FU65" s="31">
        <v>0</v>
      </c>
      <c r="FV65" s="31">
        <v>0</v>
      </c>
      <c r="FW65" s="31">
        <v>0</v>
      </c>
      <c r="FX65" s="31">
        <v>0</v>
      </c>
      <c r="FY65" s="31">
        <v>0</v>
      </c>
      <c r="FZ65" s="31">
        <v>88.8</v>
      </c>
      <c r="GA65" s="31">
        <v>133.20000000000002</v>
      </c>
      <c r="GB65" s="31">
        <v>111</v>
      </c>
      <c r="GC65" s="31">
        <v>44.4</v>
      </c>
      <c r="GD65" s="31">
        <v>199.79999999999998</v>
      </c>
      <c r="GE65" s="31">
        <v>88.8</v>
      </c>
      <c r="GF65" s="31">
        <v>44.4</v>
      </c>
      <c r="GG65" s="31">
        <v>88.8</v>
      </c>
      <c r="GH65" s="31">
        <v>177.6</v>
      </c>
      <c r="GI65" s="31">
        <v>15</v>
      </c>
      <c r="GJ65" s="31">
        <v>1</v>
      </c>
      <c r="GK65" s="31">
        <v>700</v>
      </c>
      <c r="GL65" s="51">
        <v>0</v>
      </c>
      <c r="GM65" s="31">
        <v>0</v>
      </c>
      <c r="GN65" s="31">
        <v>0</v>
      </c>
      <c r="GO65" s="31">
        <v>0.125</v>
      </c>
      <c r="GP65" s="31">
        <v>0.125</v>
      </c>
      <c r="GQ65" s="31">
        <v>0.25</v>
      </c>
      <c r="GR65" s="31">
        <v>0.5</v>
      </c>
      <c r="GS65" s="31">
        <v>0.625</v>
      </c>
      <c r="GT65" s="31">
        <v>0</v>
      </c>
      <c r="GU65" s="31">
        <v>0.375</v>
      </c>
      <c r="GV65" s="31">
        <v>0.375</v>
      </c>
      <c r="GW65" s="31">
        <v>0.25</v>
      </c>
      <c r="GX65" s="31">
        <v>0.25</v>
      </c>
      <c r="GY65" s="31">
        <v>0</v>
      </c>
      <c r="GZ65" s="31">
        <v>0</v>
      </c>
      <c r="HA65" s="31">
        <v>0.125</v>
      </c>
      <c r="HB65" s="31">
        <v>0</v>
      </c>
      <c r="HC65" s="31">
        <v>0.125</v>
      </c>
      <c r="HD65" s="31">
        <v>0</v>
      </c>
      <c r="HE65" s="31">
        <v>0.125</v>
      </c>
      <c r="HF65" s="31">
        <v>0.125</v>
      </c>
      <c r="HG65" s="31">
        <v>1</v>
      </c>
      <c r="HH65" s="31">
        <v>0</v>
      </c>
      <c r="HI65" s="31">
        <v>0</v>
      </c>
      <c r="HJ65" s="31">
        <v>0</v>
      </c>
      <c r="HK65" s="31">
        <v>0.75</v>
      </c>
      <c r="HL65" s="31">
        <v>0.375</v>
      </c>
      <c r="HM65" s="31">
        <v>0.125</v>
      </c>
      <c r="HN65" s="31">
        <v>0</v>
      </c>
      <c r="HO65" s="31">
        <v>0.875</v>
      </c>
      <c r="HP65" s="31">
        <v>0</v>
      </c>
      <c r="HQ65" s="31">
        <v>0</v>
      </c>
      <c r="HR65" s="31">
        <v>0</v>
      </c>
      <c r="HS65" s="31">
        <v>0</v>
      </c>
      <c r="HT65" s="31">
        <v>0</v>
      </c>
      <c r="HU65" s="31">
        <v>0</v>
      </c>
      <c r="HV65" s="31">
        <v>0</v>
      </c>
      <c r="HW65" s="31">
        <v>0.5</v>
      </c>
      <c r="HX65" s="31">
        <v>0.375</v>
      </c>
      <c r="HY65" s="31">
        <v>0.125</v>
      </c>
      <c r="HZ65" s="31">
        <v>0.125</v>
      </c>
      <c r="IA65" s="31">
        <v>0.625</v>
      </c>
      <c r="IB65" s="31">
        <v>0.25</v>
      </c>
      <c r="IC65" s="31">
        <v>0.375</v>
      </c>
      <c r="ID65" s="31">
        <v>0.125</v>
      </c>
      <c r="IE65" s="31">
        <v>0.375</v>
      </c>
      <c r="IF65" s="31">
        <v>0</v>
      </c>
      <c r="IG65" s="31">
        <v>0</v>
      </c>
      <c r="IH65" s="31">
        <v>0</v>
      </c>
      <c r="II65" s="31">
        <v>87.5</v>
      </c>
      <c r="IJ65" s="31">
        <v>87.5</v>
      </c>
      <c r="IK65" s="31">
        <v>175</v>
      </c>
      <c r="IL65" s="31">
        <v>350</v>
      </c>
      <c r="IM65" s="31">
        <v>437.5</v>
      </c>
      <c r="IN65" s="31">
        <v>0</v>
      </c>
      <c r="IO65" s="31">
        <v>262.5</v>
      </c>
      <c r="IP65" s="31">
        <v>262.5</v>
      </c>
      <c r="IQ65" s="31">
        <v>175</v>
      </c>
      <c r="IR65" s="31">
        <v>175</v>
      </c>
      <c r="IS65" s="31">
        <v>0</v>
      </c>
      <c r="IT65" s="31">
        <v>0</v>
      </c>
      <c r="IU65" s="31">
        <v>87.5</v>
      </c>
      <c r="IV65" s="31">
        <v>0</v>
      </c>
      <c r="IW65" s="31">
        <v>87.5</v>
      </c>
      <c r="IX65" s="31">
        <v>0</v>
      </c>
      <c r="IY65" s="31">
        <v>87.5</v>
      </c>
      <c r="IZ65" s="31">
        <v>87.5</v>
      </c>
      <c r="JA65" s="31">
        <v>700</v>
      </c>
      <c r="JB65" s="31">
        <v>0</v>
      </c>
      <c r="JC65" s="31">
        <v>0</v>
      </c>
      <c r="JD65" s="31">
        <v>0</v>
      </c>
      <c r="JE65" s="31">
        <v>525</v>
      </c>
      <c r="JF65" s="31">
        <v>262.5</v>
      </c>
      <c r="JG65" s="31">
        <v>87.5</v>
      </c>
      <c r="JH65" s="31">
        <v>0</v>
      </c>
      <c r="JI65" s="31">
        <v>612.5</v>
      </c>
      <c r="JJ65" s="31">
        <v>0</v>
      </c>
      <c r="JK65" s="31">
        <v>0</v>
      </c>
      <c r="JL65" s="31">
        <v>0</v>
      </c>
      <c r="JM65" s="31">
        <v>0</v>
      </c>
      <c r="JN65" s="31">
        <v>0</v>
      </c>
      <c r="JO65" s="31">
        <v>0</v>
      </c>
      <c r="JP65" s="31">
        <v>0</v>
      </c>
      <c r="JQ65" s="31">
        <v>350</v>
      </c>
      <c r="JR65" s="31">
        <v>262.5</v>
      </c>
      <c r="JS65" s="31">
        <v>87.5</v>
      </c>
      <c r="JT65" s="31">
        <v>87.5</v>
      </c>
      <c r="JU65" s="31">
        <v>437.5</v>
      </c>
      <c r="JV65" s="31">
        <v>175</v>
      </c>
      <c r="JW65" s="31">
        <v>262.5</v>
      </c>
      <c r="JX65" s="31">
        <v>87.5</v>
      </c>
      <c r="JY65" s="31">
        <v>262.5</v>
      </c>
      <c r="JZ65" s="31">
        <v>8</v>
      </c>
      <c r="KA65" s="31">
        <v>1</v>
      </c>
    </row>
    <row r="66" spans="1:287" x14ac:dyDescent="0.25">
      <c r="A66" s="30" t="s">
        <v>6</v>
      </c>
      <c r="B66" s="30" t="s">
        <v>200</v>
      </c>
      <c r="C66" s="31">
        <v>7</v>
      </c>
      <c r="D66" s="51" t="e">
        <v>#VALUE!</v>
      </c>
      <c r="E66" s="31" t="e">
        <v>#DIV/0!</v>
      </c>
      <c r="F66" s="31" t="e">
        <v>#DIV/0!</v>
      </c>
      <c r="G66" s="31" t="e">
        <v>#DIV/0!</v>
      </c>
      <c r="H66" s="31" t="e">
        <v>#DIV/0!</v>
      </c>
      <c r="I66" s="31" t="e">
        <v>#DIV/0!</v>
      </c>
      <c r="J66" s="31" t="e">
        <v>#DIV/0!</v>
      </c>
      <c r="K66" s="31" t="e">
        <v>#DIV/0!</v>
      </c>
      <c r="L66" s="31" t="e">
        <v>#DIV/0!</v>
      </c>
      <c r="M66" s="31" t="e">
        <v>#DIV/0!</v>
      </c>
      <c r="N66" s="31" t="e">
        <v>#DIV/0!</v>
      </c>
      <c r="O66" s="31" t="e">
        <v>#DIV/0!</v>
      </c>
      <c r="P66" s="31" t="e">
        <v>#DIV/0!</v>
      </c>
      <c r="Q66" s="31" t="e">
        <v>#DIV/0!</v>
      </c>
      <c r="R66" s="31" t="e">
        <v>#DIV/0!</v>
      </c>
      <c r="S66" s="31" t="e">
        <v>#DIV/0!</v>
      </c>
      <c r="T66" s="31" t="e">
        <v>#DIV/0!</v>
      </c>
      <c r="U66" s="31" t="e">
        <v>#DIV/0!</v>
      </c>
      <c r="V66" s="31" t="e">
        <v>#DIV/0!</v>
      </c>
      <c r="W66" s="31" t="e">
        <v>#DIV/0!</v>
      </c>
      <c r="X66" s="31" t="e">
        <v>#DIV/0!</v>
      </c>
      <c r="Y66" s="31" t="e">
        <v>#DIV/0!</v>
      </c>
      <c r="Z66" s="31" t="e">
        <v>#DIV/0!</v>
      </c>
      <c r="AA66" s="31" t="e">
        <v>#DIV/0!</v>
      </c>
      <c r="AB66" s="31" t="e">
        <v>#DIV/0!</v>
      </c>
      <c r="AC66" s="31" t="e">
        <v>#DIV/0!</v>
      </c>
      <c r="AD66" s="31" t="e">
        <v>#DIV/0!</v>
      </c>
      <c r="AE66" s="31" t="e">
        <v>#DIV/0!</v>
      </c>
      <c r="AF66" s="31" t="e">
        <v>#DIV/0!</v>
      </c>
      <c r="AG66" s="31" t="e">
        <v>#DIV/0!</v>
      </c>
      <c r="AH66" s="31" t="e">
        <v>#DIV/0!</v>
      </c>
      <c r="AI66" s="31" t="e">
        <v>#DIV/0!</v>
      </c>
      <c r="AJ66" s="31" t="e">
        <v>#DIV/0!</v>
      </c>
      <c r="AK66" s="31" t="e">
        <v>#DIV/0!</v>
      </c>
      <c r="AL66" s="31" t="e">
        <v>#DIV/0!</v>
      </c>
      <c r="AM66" s="31" t="e">
        <v>#DIV/0!</v>
      </c>
      <c r="AN66" s="31" t="e">
        <v>#DIV/0!</v>
      </c>
      <c r="AO66" s="31" t="e">
        <v>#DIV/0!</v>
      </c>
      <c r="AP66" s="31" t="e">
        <v>#DIV/0!</v>
      </c>
      <c r="AQ66" s="31" t="e">
        <v>#DIV/0!</v>
      </c>
      <c r="AR66" s="31" t="e">
        <v>#DIV/0!</v>
      </c>
      <c r="AS66" s="31" t="e">
        <v>#DIV/0!</v>
      </c>
      <c r="AT66" s="31" t="e">
        <v>#DIV/0!</v>
      </c>
      <c r="AU66" s="31" t="e">
        <v>#DIV/0!</v>
      </c>
      <c r="AV66" s="31" t="e">
        <v>#DIV/0!</v>
      </c>
      <c r="AW66" s="31" t="e">
        <v>#DIV/0!</v>
      </c>
      <c r="AX66" s="31" t="e">
        <v>#VALUE!</v>
      </c>
      <c r="AY66" s="31" t="e">
        <v>#DIV/0!</v>
      </c>
      <c r="AZ66" s="31" t="e">
        <v>#DIV/0!</v>
      </c>
      <c r="BA66" s="31" t="e">
        <v>#DIV/0!</v>
      </c>
      <c r="BB66" s="31" t="e">
        <v>#DIV/0!</v>
      </c>
      <c r="BC66" s="31" t="e">
        <v>#DIV/0!</v>
      </c>
      <c r="BD66" s="31" t="e">
        <v>#DIV/0!</v>
      </c>
      <c r="BE66" s="31" t="e">
        <v>#DIV/0!</v>
      </c>
      <c r="BF66" s="31" t="e">
        <v>#DIV/0!</v>
      </c>
      <c r="BG66" s="31" t="e">
        <v>#DIV/0!</v>
      </c>
      <c r="BH66" s="31" t="e">
        <v>#DIV/0!</v>
      </c>
      <c r="BI66" s="31" t="e">
        <v>#DIV/0!</v>
      </c>
      <c r="BJ66" s="31" t="e">
        <v>#DIV/0!</v>
      </c>
      <c r="BK66" s="31" t="e">
        <v>#DIV/0!</v>
      </c>
      <c r="BL66" s="31" t="e">
        <v>#DIV/0!</v>
      </c>
      <c r="BM66" s="31" t="e">
        <v>#DIV/0!</v>
      </c>
      <c r="BN66" s="31" t="e">
        <v>#DIV/0!</v>
      </c>
      <c r="BO66" s="31" t="e">
        <v>#DIV/0!</v>
      </c>
      <c r="BP66" s="31" t="e">
        <v>#DIV/0!</v>
      </c>
      <c r="BQ66" s="31" t="e">
        <v>#DIV/0!</v>
      </c>
      <c r="BR66" s="31" t="e">
        <v>#DIV/0!</v>
      </c>
      <c r="BS66" s="31" t="e">
        <v>#DIV/0!</v>
      </c>
      <c r="BT66" s="31" t="e">
        <v>#DIV/0!</v>
      </c>
      <c r="BU66" s="31" t="e">
        <v>#DIV/0!</v>
      </c>
      <c r="BV66" s="31" t="e">
        <v>#DIV/0!</v>
      </c>
      <c r="BW66" s="31" t="e">
        <v>#DIV/0!</v>
      </c>
      <c r="BX66" s="31" t="e">
        <v>#DIV/0!</v>
      </c>
      <c r="BY66" s="31" t="e">
        <v>#DIV/0!</v>
      </c>
      <c r="BZ66" s="31" t="e">
        <v>#DIV/0!</v>
      </c>
      <c r="CA66" s="31" t="e">
        <v>#DIV/0!</v>
      </c>
      <c r="CB66" s="31" t="e">
        <v>#DIV/0!</v>
      </c>
      <c r="CC66" s="31" t="e">
        <v>#DIV/0!</v>
      </c>
      <c r="CD66" s="31" t="e">
        <v>#DIV/0!</v>
      </c>
      <c r="CE66" s="31" t="e">
        <v>#DIV/0!</v>
      </c>
      <c r="CF66" s="31" t="e">
        <v>#DIV/0!</v>
      </c>
      <c r="CG66" s="31" t="e">
        <v>#DIV/0!</v>
      </c>
      <c r="CH66" s="31" t="e">
        <v>#DIV/0!</v>
      </c>
      <c r="CI66" s="31" t="e">
        <v>#DIV/0!</v>
      </c>
      <c r="CJ66" s="31" t="e">
        <v>#DIV/0!</v>
      </c>
      <c r="CK66" s="31" t="e">
        <v>#DIV/0!</v>
      </c>
      <c r="CL66" s="31" t="e">
        <v>#DIV/0!</v>
      </c>
      <c r="CM66" s="31" t="e">
        <v>#DIV/0!</v>
      </c>
      <c r="CN66" s="31" t="e">
        <v>#DIV/0!</v>
      </c>
      <c r="CO66" s="31" t="e">
        <v>#DIV/0!</v>
      </c>
      <c r="CP66" s="31" t="e">
        <v>#DIV/0!</v>
      </c>
      <c r="CQ66" s="31" t="e">
        <v>#DIV/0!</v>
      </c>
      <c r="CR66" s="31"/>
      <c r="CS66" s="31"/>
      <c r="CT66" s="31">
        <v>7</v>
      </c>
      <c r="CU66" s="51" t="e">
        <v>#VALUE!</v>
      </c>
      <c r="CV66" s="31" t="e">
        <v>#DIV/0!</v>
      </c>
      <c r="CW66" s="31" t="e">
        <v>#DIV/0!</v>
      </c>
      <c r="CX66" s="31" t="e">
        <v>#DIV/0!</v>
      </c>
      <c r="CY66" s="31" t="e">
        <v>#DIV/0!</v>
      </c>
      <c r="CZ66" s="31" t="e">
        <v>#DIV/0!</v>
      </c>
      <c r="DA66" s="31" t="e">
        <v>#DIV/0!</v>
      </c>
      <c r="DB66" s="31" t="e">
        <v>#DIV/0!</v>
      </c>
      <c r="DC66" s="31" t="e">
        <v>#DIV/0!</v>
      </c>
      <c r="DD66" s="31" t="e">
        <v>#DIV/0!</v>
      </c>
      <c r="DE66" s="31" t="e">
        <v>#DIV/0!</v>
      </c>
      <c r="DF66" s="31" t="e">
        <v>#DIV/0!</v>
      </c>
      <c r="DG66" s="31" t="e">
        <v>#DIV/0!</v>
      </c>
      <c r="DH66" s="31" t="e">
        <v>#DIV/0!</v>
      </c>
      <c r="DI66" s="31" t="e">
        <v>#DIV/0!</v>
      </c>
      <c r="DJ66" s="31" t="e">
        <v>#DIV/0!</v>
      </c>
      <c r="DK66" s="31" t="e">
        <v>#DIV/0!</v>
      </c>
      <c r="DL66" s="31" t="e">
        <v>#DIV/0!</v>
      </c>
      <c r="DM66" s="31" t="e">
        <v>#DIV/0!</v>
      </c>
      <c r="DN66" s="31" t="e">
        <v>#DIV/0!</v>
      </c>
      <c r="DO66" s="31" t="e">
        <v>#DIV/0!</v>
      </c>
      <c r="DP66" s="31" t="e">
        <v>#DIV/0!</v>
      </c>
      <c r="DQ66" s="31" t="e">
        <v>#DIV/0!</v>
      </c>
      <c r="DR66" s="31" t="e">
        <v>#DIV/0!</v>
      </c>
      <c r="DS66" s="31" t="e">
        <v>#DIV/0!</v>
      </c>
      <c r="DT66" s="31" t="e">
        <v>#DIV/0!</v>
      </c>
      <c r="DU66" s="31" t="e">
        <v>#DIV/0!</v>
      </c>
      <c r="DV66" s="31" t="e">
        <v>#DIV/0!</v>
      </c>
      <c r="DW66" s="31" t="e">
        <v>#DIV/0!</v>
      </c>
      <c r="DX66" s="31" t="e">
        <v>#DIV/0!</v>
      </c>
      <c r="DY66" s="31" t="e">
        <v>#DIV/0!</v>
      </c>
      <c r="DZ66" s="31" t="e">
        <v>#DIV/0!</v>
      </c>
      <c r="EA66" s="31" t="e">
        <v>#DIV/0!</v>
      </c>
      <c r="EB66" s="31" t="e">
        <v>#DIV/0!</v>
      </c>
      <c r="EC66" s="31" t="e">
        <v>#DIV/0!</v>
      </c>
      <c r="ED66" s="31" t="e">
        <v>#DIV/0!</v>
      </c>
      <c r="EE66" s="31" t="e">
        <v>#DIV/0!</v>
      </c>
      <c r="EF66" s="31" t="e">
        <v>#DIV/0!</v>
      </c>
      <c r="EG66" s="31" t="e">
        <v>#DIV/0!</v>
      </c>
      <c r="EH66" s="31" t="e">
        <v>#DIV/0!</v>
      </c>
      <c r="EI66" s="31" t="e">
        <v>#DIV/0!</v>
      </c>
      <c r="EJ66" s="31" t="e">
        <v>#DIV/0!</v>
      </c>
      <c r="EK66" s="31" t="e">
        <v>#DIV/0!</v>
      </c>
      <c r="EL66" s="31" t="e">
        <v>#DIV/0!</v>
      </c>
      <c r="EM66" s="31" t="e">
        <v>#DIV/0!</v>
      </c>
      <c r="EN66" s="31" t="e">
        <v>#DIV/0!</v>
      </c>
      <c r="EO66" s="31" t="e">
        <v>#VALUE!</v>
      </c>
      <c r="EP66" s="31" t="e">
        <v>#DIV/0!</v>
      </c>
      <c r="EQ66" s="31" t="e">
        <v>#DIV/0!</v>
      </c>
      <c r="ER66" s="31" t="e">
        <v>#DIV/0!</v>
      </c>
      <c r="ES66" s="31" t="e">
        <v>#DIV/0!</v>
      </c>
      <c r="ET66" s="31" t="e">
        <v>#DIV/0!</v>
      </c>
      <c r="EU66" s="31" t="e">
        <v>#DIV/0!</v>
      </c>
      <c r="EV66" s="31" t="e">
        <v>#DIV/0!</v>
      </c>
      <c r="EW66" s="31" t="e">
        <v>#DIV/0!</v>
      </c>
      <c r="EX66" s="31" t="e">
        <v>#DIV/0!</v>
      </c>
      <c r="EY66" s="31" t="e">
        <v>#DIV/0!</v>
      </c>
      <c r="EZ66" s="31" t="e">
        <v>#DIV/0!</v>
      </c>
      <c r="FA66" s="31" t="e">
        <v>#DIV/0!</v>
      </c>
      <c r="FB66" s="31" t="e">
        <v>#DIV/0!</v>
      </c>
      <c r="FC66" s="31" t="e">
        <v>#DIV/0!</v>
      </c>
      <c r="FD66" s="31" t="e">
        <v>#DIV/0!</v>
      </c>
      <c r="FE66" s="31" t="e">
        <v>#DIV/0!</v>
      </c>
      <c r="FF66" s="31" t="e">
        <v>#DIV/0!</v>
      </c>
      <c r="FG66" s="31" t="e">
        <v>#DIV/0!</v>
      </c>
      <c r="FH66" s="31" t="e">
        <v>#DIV/0!</v>
      </c>
      <c r="FI66" s="31" t="e">
        <v>#DIV/0!</v>
      </c>
      <c r="FJ66" s="31" t="e">
        <v>#DIV/0!</v>
      </c>
      <c r="FK66" s="31" t="e">
        <v>#DIV/0!</v>
      </c>
      <c r="FL66" s="31" t="e">
        <v>#DIV/0!</v>
      </c>
      <c r="FM66" s="31" t="e">
        <v>#DIV/0!</v>
      </c>
      <c r="FN66" s="31" t="e">
        <v>#DIV/0!</v>
      </c>
      <c r="FO66" s="31" t="e">
        <v>#DIV/0!</v>
      </c>
      <c r="FP66" s="31" t="e">
        <v>#DIV/0!</v>
      </c>
      <c r="FQ66" s="31" t="e">
        <v>#DIV/0!</v>
      </c>
      <c r="FR66" s="31" t="e">
        <v>#DIV/0!</v>
      </c>
      <c r="FS66" s="31" t="e">
        <v>#DIV/0!</v>
      </c>
      <c r="FT66" s="31" t="e">
        <v>#DIV/0!</v>
      </c>
      <c r="FU66" s="31" t="e">
        <v>#DIV/0!</v>
      </c>
      <c r="FV66" s="31" t="e">
        <v>#DIV/0!</v>
      </c>
      <c r="FW66" s="31" t="e">
        <v>#DIV/0!</v>
      </c>
      <c r="FX66" s="31" t="e">
        <v>#DIV/0!</v>
      </c>
      <c r="FY66" s="31" t="e">
        <v>#DIV/0!</v>
      </c>
      <c r="FZ66" s="31" t="e">
        <v>#DIV/0!</v>
      </c>
      <c r="GA66" s="31" t="e">
        <v>#DIV/0!</v>
      </c>
      <c r="GB66" s="31" t="e">
        <v>#DIV/0!</v>
      </c>
      <c r="GC66" s="31" t="e">
        <v>#DIV/0!</v>
      </c>
      <c r="GD66" s="31" t="e">
        <v>#DIV/0!</v>
      </c>
      <c r="GE66" s="31" t="e">
        <v>#DIV/0!</v>
      </c>
      <c r="GF66" s="31" t="e">
        <v>#DIV/0!</v>
      </c>
      <c r="GG66" s="31" t="e">
        <v>#DIV/0!</v>
      </c>
      <c r="GH66" s="31" t="e">
        <v>#DIV/0!</v>
      </c>
      <c r="GI66" s="31"/>
      <c r="GJ66" s="31"/>
      <c r="GK66" s="31">
        <v>7</v>
      </c>
      <c r="GL66" s="51" t="e">
        <v>#VALUE!</v>
      </c>
      <c r="GM66" s="31" t="e">
        <v>#DIV/0!</v>
      </c>
      <c r="GN66" s="31" t="e">
        <v>#DIV/0!</v>
      </c>
      <c r="GO66" s="31" t="e">
        <v>#DIV/0!</v>
      </c>
      <c r="GP66" s="31" t="e">
        <v>#DIV/0!</v>
      </c>
      <c r="GQ66" s="31" t="e">
        <v>#DIV/0!</v>
      </c>
      <c r="GR66" s="31" t="e">
        <v>#DIV/0!</v>
      </c>
      <c r="GS66" s="31" t="e">
        <v>#DIV/0!</v>
      </c>
      <c r="GT66" s="31" t="e">
        <v>#DIV/0!</v>
      </c>
      <c r="GU66" s="31" t="e">
        <v>#DIV/0!</v>
      </c>
      <c r="GV66" s="31" t="e">
        <v>#DIV/0!</v>
      </c>
      <c r="GW66" s="31" t="e">
        <v>#DIV/0!</v>
      </c>
      <c r="GX66" s="31" t="e">
        <v>#DIV/0!</v>
      </c>
      <c r="GY66" s="31" t="e">
        <v>#DIV/0!</v>
      </c>
      <c r="GZ66" s="31" t="e">
        <v>#DIV/0!</v>
      </c>
      <c r="HA66" s="31" t="e">
        <v>#DIV/0!</v>
      </c>
      <c r="HB66" s="31" t="e">
        <v>#DIV/0!</v>
      </c>
      <c r="HC66" s="31" t="e">
        <v>#DIV/0!</v>
      </c>
      <c r="HD66" s="31" t="e">
        <v>#DIV/0!</v>
      </c>
      <c r="HE66" s="31" t="e">
        <v>#DIV/0!</v>
      </c>
      <c r="HF66" s="31" t="e">
        <v>#DIV/0!</v>
      </c>
      <c r="HG66" s="31" t="e">
        <v>#DIV/0!</v>
      </c>
      <c r="HH66" s="31" t="e">
        <v>#DIV/0!</v>
      </c>
      <c r="HI66" s="31" t="e">
        <v>#DIV/0!</v>
      </c>
      <c r="HJ66" s="31" t="e">
        <v>#DIV/0!</v>
      </c>
      <c r="HK66" s="31" t="e">
        <v>#DIV/0!</v>
      </c>
      <c r="HL66" s="31" t="e">
        <v>#DIV/0!</v>
      </c>
      <c r="HM66" s="31" t="e">
        <v>#DIV/0!</v>
      </c>
      <c r="HN66" s="31" t="e">
        <v>#DIV/0!</v>
      </c>
      <c r="HO66" s="31" t="e">
        <v>#DIV/0!</v>
      </c>
      <c r="HP66" s="31" t="e">
        <v>#DIV/0!</v>
      </c>
      <c r="HQ66" s="31" t="e">
        <v>#DIV/0!</v>
      </c>
      <c r="HR66" s="31" t="e">
        <v>#DIV/0!</v>
      </c>
      <c r="HS66" s="31" t="e">
        <v>#DIV/0!</v>
      </c>
      <c r="HT66" s="31" t="e">
        <v>#DIV/0!</v>
      </c>
      <c r="HU66" s="31" t="e">
        <v>#DIV/0!</v>
      </c>
      <c r="HV66" s="31" t="e">
        <v>#DIV/0!</v>
      </c>
      <c r="HW66" s="31" t="e">
        <v>#DIV/0!</v>
      </c>
      <c r="HX66" s="31" t="e">
        <v>#DIV/0!</v>
      </c>
      <c r="HY66" s="31" t="e">
        <v>#DIV/0!</v>
      </c>
      <c r="HZ66" s="31" t="e">
        <v>#DIV/0!</v>
      </c>
      <c r="IA66" s="31" t="e">
        <v>#DIV/0!</v>
      </c>
      <c r="IB66" s="31" t="e">
        <v>#DIV/0!</v>
      </c>
      <c r="IC66" s="31" t="e">
        <v>#DIV/0!</v>
      </c>
      <c r="ID66" s="31" t="e">
        <v>#DIV/0!</v>
      </c>
      <c r="IE66" s="31" t="e">
        <v>#DIV/0!</v>
      </c>
      <c r="IF66" s="31" t="e">
        <v>#VALUE!</v>
      </c>
      <c r="IG66" s="31" t="e">
        <v>#DIV/0!</v>
      </c>
      <c r="IH66" s="31" t="e">
        <v>#DIV/0!</v>
      </c>
      <c r="II66" s="31" t="e">
        <v>#DIV/0!</v>
      </c>
      <c r="IJ66" s="31" t="e">
        <v>#DIV/0!</v>
      </c>
      <c r="IK66" s="31" t="e">
        <v>#DIV/0!</v>
      </c>
      <c r="IL66" s="31" t="e">
        <v>#DIV/0!</v>
      </c>
      <c r="IM66" s="31" t="e">
        <v>#DIV/0!</v>
      </c>
      <c r="IN66" s="31" t="e">
        <v>#DIV/0!</v>
      </c>
      <c r="IO66" s="31" t="e">
        <v>#DIV/0!</v>
      </c>
      <c r="IP66" s="31" t="e">
        <v>#DIV/0!</v>
      </c>
      <c r="IQ66" s="31" t="e">
        <v>#DIV/0!</v>
      </c>
      <c r="IR66" s="31" t="e">
        <v>#DIV/0!</v>
      </c>
      <c r="IS66" s="31" t="e">
        <v>#DIV/0!</v>
      </c>
      <c r="IT66" s="31" t="e">
        <v>#DIV/0!</v>
      </c>
      <c r="IU66" s="31" t="e">
        <v>#DIV/0!</v>
      </c>
      <c r="IV66" s="31" t="e">
        <v>#DIV/0!</v>
      </c>
      <c r="IW66" s="31" t="e">
        <v>#DIV/0!</v>
      </c>
      <c r="IX66" s="31" t="e">
        <v>#DIV/0!</v>
      </c>
      <c r="IY66" s="31" t="e">
        <v>#DIV/0!</v>
      </c>
      <c r="IZ66" s="31" t="e">
        <v>#DIV/0!</v>
      </c>
      <c r="JA66" s="31" t="e">
        <v>#DIV/0!</v>
      </c>
      <c r="JB66" s="31" t="e">
        <v>#DIV/0!</v>
      </c>
      <c r="JC66" s="31" t="e">
        <v>#DIV/0!</v>
      </c>
      <c r="JD66" s="31" t="e">
        <v>#DIV/0!</v>
      </c>
      <c r="JE66" s="31" t="e">
        <v>#DIV/0!</v>
      </c>
      <c r="JF66" s="31" t="e">
        <v>#DIV/0!</v>
      </c>
      <c r="JG66" s="31" t="e">
        <v>#DIV/0!</v>
      </c>
      <c r="JH66" s="31" t="e">
        <v>#DIV/0!</v>
      </c>
      <c r="JI66" s="31" t="e">
        <v>#DIV/0!</v>
      </c>
      <c r="JJ66" s="31" t="e">
        <v>#DIV/0!</v>
      </c>
      <c r="JK66" s="31" t="e">
        <v>#DIV/0!</v>
      </c>
      <c r="JL66" s="31" t="e">
        <v>#DIV/0!</v>
      </c>
      <c r="JM66" s="31" t="e">
        <v>#DIV/0!</v>
      </c>
      <c r="JN66" s="31" t="e">
        <v>#DIV/0!</v>
      </c>
      <c r="JO66" s="31" t="e">
        <v>#DIV/0!</v>
      </c>
      <c r="JP66" s="31" t="e">
        <v>#DIV/0!</v>
      </c>
      <c r="JQ66" s="31" t="e">
        <v>#DIV/0!</v>
      </c>
      <c r="JR66" s="31" t="e">
        <v>#DIV/0!</v>
      </c>
      <c r="JS66" s="31" t="e">
        <v>#DIV/0!</v>
      </c>
      <c r="JT66" s="31" t="e">
        <v>#DIV/0!</v>
      </c>
      <c r="JU66" s="31" t="e">
        <v>#DIV/0!</v>
      </c>
      <c r="JV66" s="31" t="e">
        <v>#DIV/0!</v>
      </c>
      <c r="JW66" s="31" t="e">
        <v>#DIV/0!</v>
      </c>
      <c r="JX66" s="31" t="e">
        <v>#DIV/0!</v>
      </c>
      <c r="JY66" s="31" t="e">
        <v>#DIV/0!</v>
      </c>
      <c r="JZ66" s="31"/>
      <c r="KA66" s="31"/>
    </row>
    <row r="67" spans="1:287" x14ac:dyDescent="0.25">
      <c r="A67" s="30" t="s">
        <v>651</v>
      </c>
      <c r="B67" s="30" t="s">
        <v>206</v>
      </c>
      <c r="C67" s="31">
        <v>2</v>
      </c>
      <c r="D67" s="51" t="e">
        <v>#VALUE!</v>
      </c>
      <c r="E67" s="31" t="e">
        <v>#DIV/0!</v>
      </c>
      <c r="F67" s="31" t="e">
        <v>#DIV/0!</v>
      </c>
      <c r="G67" s="31" t="e">
        <v>#DIV/0!</v>
      </c>
      <c r="H67" s="31" t="e">
        <v>#DIV/0!</v>
      </c>
      <c r="I67" s="31" t="e">
        <v>#DIV/0!</v>
      </c>
      <c r="J67" s="31" t="e">
        <v>#DIV/0!</v>
      </c>
      <c r="K67" s="31" t="e">
        <v>#DIV/0!</v>
      </c>
      <c r="L67" s="31" t="e">
        <v>#DIV/0!</v>
      </c>
      <c r="M67" s="31" t="e">
        <v>#DIV/0!</v>
      </c>
      <c r="N67" s="31" t="e">
        <v>#DIV/0!</v>
      </c>
      <c r="O67" s="31" t="e">
        <v>#DIV/0!</v>
      </c>
      <c r="P67" s="31" t="e">
        <v>#DIV/0!</v>
      </c>
      <c r="Q67" s="31" t="e">
        <v>#DIV/0!</v>
      </c>
      <c r="R67" s="31" t="e">
        <v>#DIV/0!</v>
      </c>
      <c r="S67" s="31" t="e">
        <v>#DIV/0!</v>
      </c>
      <c r="T67" s="31" t="e">
        <v>#DIV/0!</v>
      </c>
      <c r="U67" s="31" t="e">
        <v>#DIV/0!</v>
      </c>
      <c r="V67" s="31" t="e">
        <v>#DIV/0!</v>
      </c>
      <c r="W67" s="31" t="e">
        <v>#DIV/0!</v>
      </c>
      <c r="X67" s="31" t="e">
        <v>#DIV/0!</v>
      </c>
      <c r="Y67" s="31" t="e">
        <v>#DIV/0!</v>
      </c>
      <c r="Z67" s="31" t="e">
        <v>#DIV/0!</v>
      </c>
      <c r="AA67" s="31" t="e">
        <v>#DIV/0!</v>
      </c>
      <c r="AB67" s="31" t="e">
        <v>#DIV/0!</v>
      </c>
      <c r="AC67" s="31" t="e">
        <v>#DIV/0!</v>
      </c>
      <c r="AD67" s="31" t="e">
        <v>#DIV/0!</v>
      </c>
      <c r="AE67" s="31" t="e">
        <v>#DIV/0!</v>
      </c>
      <c r="AF67" s="31" t="e">
        <v>#DIV/0!</v>
      </c>
      <c r="AG67" s="31" t="e">
        <v>#DIV/0!</v>
      </c>
      <c r="AH67" s="31" t="e">
        <v>#DIV/0!</v>
      </c>
      <c r="AI67" s="31" t="e">
        <v>#DIV/0!</v>
      </c>
      <c r="AJ67" s="31" t="e">
        <v>#DIV/0!</v>
      </c>
      <c r="AK67" s="31" t="e">
        <v>#DIV/0!</v>
      </c>
      <c r="AL67" s="31" t="e">
        <v>#DIV/0!</v>
      </c>
      <c r="AM67" s="31" t="e">
        <v>#DIV/0!</v>
      </c>
      <c r="AN67" s="31" t="e">
        <v>#DIV/0!</v>
      </c>
      <c r="AO67" s="31" t="e">
        <v>#DIV/0!</v>
      </c>
      <c r="AP67" s="31" t="e">
        <v>#DIV/0!</v>
      </c>
      <c r="AQ67" s="31" t="e">
        <v>#DIV/0!</v>
      </c>
      <c r="AR67" s="31" t="e">
        <v>#DIV/0!</v>
      </c>
      <c r="AS67" s="31" t="e">
        <v>#DIV/0!</v>
      </c>
      <c r="AT67" s="31" t="e">
        <v>#DIV/0!</v>
      </c>
      <c r="AU67" s="31" t="e">
        <v>#DIV/0!</v>
      </c>
      <c r="AV67" s="31" t="e">
        <v>#DIV/0!</v>
      </c>
      <c r="AW67" s="31" t="e">
        <v>#DIV/0!</v>
      </c>
      <c r="AX67" s="31" t="e">
        <v>#VALUE!</v>
      </c>
      <c r="AY67" s="31" t="e">
        <v>#DIV/0!</v>
      </c>
      <c r="AZ67" s="31" t="e">
        <v>#DIV/0!</v>
      </c>
      <c r="BA67" s="31" t="e">
        <v>#DIV/0!</v>
      </c>
      <c r="BB67" s="31" t="e">
        <v>#DIV/0!</v>
      </c>
      <c r="BC67" s="31" t="e">
        <v>#DIV/0!</v>
      </c>
      <c r="BD67" s="31" t="e">
        <v>#DIV/0!</v>
      </c>
      <c r="BE67" s="31" t="e">
        <v>#DIV/0!</v>
      </c>
      <c r="BF67" s="31" t="e">
        <v>#DIV/0!</v>
      </c>
      <c r="BG67" s="31" t="e">
        <v>#DIV/0!</v>
      </c>
      <c r="BH67" s="31" t="e">
        <v>#DIV/0!</v>
      </c>
      <c r="BI67" s="31" t="e">
        <v>#DIV/0!</v>
      </c>
      <c r="BJ67" s="31" t="e">
        <v>#DIV/0!</v>
      </c>
      <c r="BK67" s="31" t="e">
        <v>#DIV/0!</v>
      </c>
      <c r="BL67" s="31" t="e">
        <v>#DIV/0!</v>
      </c>
      <c r="BM67" s="31" t="e">
        <v>#DIV/0!</v>
      </c>
      <c r="BN67" s="31" t="e">
        <v>#DIV/0!</v>
      </c>
      <c r="BO67" s="31" t="e">
        <v>#DIV/0!</v>
      </c>
      <c r="BP67" s="31" t="e">
        <v>#DIV/0!</v>
      </c>
      <c r="BQ67" s="31" t="e">
        <v>#DIV/0!</v>
      </c>
      <c r="BR67" s="31" t="e">
        <v>#DIV/0!</v>
      </c>
      <c r="BS67" s="31" t="e">
        <v>#DIV/0!</v>
      </c>
      <c r="BT67" s="31" t="e">
        <v>#DIV/0!</v>
      </c>
      <c r="BU67" s="31" t="e">
        <v>#DIV/0!</v>
      </c>
      <c r="BV67" s="31" t="e">
        <v>#DIV/0!</v>
      </c>
      <c r="BW67" s="31" t="e">
        <v>#DIV/0!</v>
      </c>
      <c r="BX67" s="31" t="e">
        <v>#DIV/0!</v>
      </c>
      <c r="BY67" s="31" t="e">
        <v>#DIV/0!</v>
      </c>
      <c r="BZ67" s="31" t="e">
        <v>#DIV/0!</v>
      </c>
      <c r="CA67" s="31" t="e">
        <v>#DIV/0!</v>
      </c>
      <c r="CB67" s="31" t="e">
        <v>#DIV/0!</v>
      </c>
      <c r="CC67" s="31" t="e">
        <v>#DIV/0!</v>
      </c>
      <c r="CD67" s="31" t="e">
        <v>#DIV/0!</v>
      </c>
      <c r="CE67" s="31" t="e">
        <v>#DIV/0!</v>
      </c>
      <c r="CF67" s="31" t="e">
        <v>#DIV/0!</v>
      </c>
      <c r="CG67" s="31" t="e">
        <v>#DIV/0!</v>
      </c>
      <c r="CH67" s="31" t="e">
        <v>#DIV/0!</v>
      </c>
      <c r="CI67" s="31" t="e">
        <v>#DIV/0!</v>
      </c>
      <c r="CJ67" s="31" t="e">
        <v>#DIV/0!</v>
      </c>
      <c r="CK67" s="31" t="e">
        <v>#DIV/0!</v>
      </c>
      <c r="CL67" s="31" t="e">
        <v>#DIV/0!</v>
      </c>
      <c r="CM67" s="31" t="e">
        <v>#DIV/0!</v>
      </c>
      <c r="CN67" s="31" t="e">
        <v>#DIV/0!</v>
      </c>
      <c r="CO67" s="31" t="e">
        <v>#DIV/0!</v>
      </c>
      <c r="CP67" s="31" t="e">
        <v>#DIV/0!</v>
      </c>
      <c r="CQ67" s="31" t="e">
        <v>#DIV/0!</v>
      </c>
      <c r="CR67" s="31"/>
      <c r="CS67" s="31"/>
      <c r="CT67" s="31">
        <v>2</v>
      </c>
      <c r="CU67" s="51" t="e">
        <v>#VALUE!</v>
      </c>
      <c r="CV67" s="31" t="e">
        <v>#DIV/0!</v>
      </c>
      <c r="CW67" s="31" t="e">
        <v>#DIV/0!</v>
      </c>
      <c r="CX67" s="31" t="e">
        <v>#DIV/0!</v>
      </c>
      <c r="CY67" s="31" t="e">
        <v>#DIV/0!</v>
      </c>
      <c r="CZ67" s="31" t="e">
        <v>#DIV/0!</v>
      </c>
      <c r="DA67" s="31" t="e">
        <v>#DIV/0!</v>
      </c>
      <c r="DB67" s="31" t="e">
        <v>#DIV/0!</v>
      </c>
      <c r="DC67" s="31" t="e">
        <v>#DIV/0!</v>
      </c>
      <c r="DD67" s="31" t="e">
        <v>#DIV/0!</v>
      </c>
      <c r="DE67" s="31" t="e">
        <v>#DIV/0!</v>
      </c>
      <c r="DF67" s="31" t="e">
        <v>#DIV/0!</v>
      </c>
      <c r="DG67" s="31" t="e">
        <v>#DIV/0!</v>
      </c>
      <c r="DH67" s="31" t="e">
        <v>#DIV/0!</v>
      </c>
      <c r="DI67" s="31" t="e">
        <v>#DIV/0!</v>
      </c>
      <c r="DJ67" s="31" t="e">
        <v>#DIV/0!</v>
      </c>
      <c r="DK67" s="31" t="e">
        <v>#DIV/0!</v>
      </c>
      <c r="DL67" s="31" t="e">
        <v>#DIV/0!</v>
      </c>
      <c r="DM67" s="31" t="e">
        <v>#DIV/0!</v>
      </c>
      <c r="DN67" s="31" t="e">
        <v>#DIV/0!</v>
      </c>
      <c r="DO67" s="31" t="e">
        <v>#DIV/0!</v>
      </c>
      <c r="DP67" s="31" t="e">
        <v>#DIV/0!</v>
      </c>
      <c r="DQ67" s="31" t="e">
        <v>#DIV/0!</v>
      </c>
      <c r="DR67" s="31" t="e">
        <v>#DIV/0!</v>
      </c>
      <c r="DS67" s="31" t="e">
        <v>#DIV/0!</v>
      </c>
      <c r="DT67" s="31" t="e">
        <v>#DIV/0!</v>
      </c>
      <c r="DU67" s="31" t="e">
        <v>#DIV/0!</v>
      </c>
      <c r="DV67" s="31" t="e">
        <v>#DIV/0!</v>
      </c>
      <c r="DW67" s="31" t="e">
        <v>#DIV/0!</v>
      </c>
      <c r="DX67" s="31" t="e">
        <v>#DIV/0!</v>
      </c>
      <c r="DY67" s="31" t="e">
        <v>#DIV/0!</v>
      </c>
      <c r="DZ67" s="31" t="e">
        <v>#DIV/0!</v>
      </c>
      <c r="EA67" s="31" t="e">
        <v>#DIV/0!</v>
      </c>
      <c r="EB67" s="31" t="e">
        <v>#DIV/0!</v>
      </c>
      <c r="EC67" s="31" t="e">
        <v>#DIV/0!</v>
      </c>
      <c r="ED67" s="31" t="e">
        <v>#DIV/0!</v>
      </c>
      <c r="EE67" s="31" t="e">
        <v>#DIV/0!</v>
      </c>
      <c r="EF67" s="31" t="e">
        <v>#DIV/0!</v>
      </c>
      <c r="EG67" s="31" t="e">
        <v>#DIV/0!</v>
      </c>
      <c r="EH67" s="31" t="e">
        <v>#DIV/0!</v>
      </c>
      <c r="EI67" s="31" t="e">
        <v>#DIV/0!</v>
      </c>
      <c r="EJ67" s="31" t="e">
        <v>#DIV/0!</v>
      </c>
      <c r="EK67" s="31" t="e">
        <v>#DIV/0!</v>
      </c>
      <c r="EL67" s="31" t="e">
        <v>#DIV/0!</v>
      </c>
      <c r="EM67" s="31" t="e">
        <v>#DIV/0!</v>
      </c>
      <c r="EN67" s="31" t="e">
        <v>#DIV/0!</v>
      </c>
      <c r="EO67" s="31" t="e">
        <v>#VALUE!</v>
      </c>
      <c r="EP67" s="31" t="e">
        <v>#DIV/0!</v>
      </c>
      <c r="EQ67" s="31" t="e">
        <v>#DIV/0!</v>
      </c>
      <c r="ER67" s="31" t="e">
        <v>#DIV/0!</v>
      </c>
      <c r="ES67" s="31" t="e">
        <v>#DIV/0!</v>
      </c>
      <c r="ET67" s="31" t="e">
        <v>#DIV/0!</v>
      </c>
      <c r="EU67" s="31" t="e">
        <v>#DIV/0!</v>
      </c>
      <c r="EV67" s="31" t="e">
        <v>#DIV/0!</v>
      </c>
      <c r="EW67" s="31" t="e">
        <v>#DIV/0!</v>
      </c>
      <c r="EX67" s="31" t="e">
        <v>#DIV/0!</v>
      </c>
      <c r="EY67" s="31" t="e">
        <v>#DIV/0!</v>
      </c>
      <c r="EZ67" s="31" t="e">
        <v>#DIV/0!</v>
      </c>
      <c r="FA67" s="31" t="e">
        <v>#DIV/0!</v>
      </c>
      <c r="FB67" s="31" t="e">
        <v>#DIV/0!</v>
      </c>
      <c r="FC67" s="31" t="e">
        <v>#DIV/0!</v>
      </c>
      <c r="FD67" s="31" t="e">
        <v>#DIV/0!</v>
      </c>
      <c r="FE67" s="31" t="e">
        <v>#DIV/0!</v>
      </c>
      <c r="FF67" s="31" t="e">
        <v>#DIV/0!</v>
      </c>
      <c r="FG67" s="31" t="e">
        <v>#DIV/0!</v>
      </c>
      <c r="FH67" s="31" t="e">
        <v>#DIV/0!</v>
      </c>
      <c r="FI67" s="31" t="e">
        <v>#DIV/0!</v>
      </c>
      <c r="FJ67" s="31" t="e">
        <v>#DIV/0!</v>
      </c>
      <c r="FK67" s="31" t="e">
        <v>#DIV/0!</v>
      </c>
      <c r="FL67" s="31" t="e">
        <v>#DIV/0!</v>
      </c>
      <c r="FM67" s="31" t="e">
        <v>#DIV/0!</v>
      </c>
      <c r="FN67" s="31" t="e">
        <v>#DIV/0!</v>
      </c>
      <c r="FO67" s="31" t="e">
        <v>#DIV/0!</v>
      </c>
      <c r="FP67" s="31" t="e">
        <v>#DIV/0!</v>
      </c>
      <c r="FQ67" s="31" t="e">
        <v>#DIV/0!</v>
      </c>
      <c r="FR67" s="31" t="e">
        <v>#DIV/0!</v>
      </c>
      <c r="FS67" s="31" t="e">
        <v>#DIV/0!</v>
      </c>
      <c r="FT67" s="31" t="e">
        <v>#DIV/0!</v>
      </c>
      <c r="FU67" s="31" t="e">
        <v>#DIV/0!</v>
      </c>
      <c r="FV67" s="31" t="e">
        <v>#DIV/0!</v>
      </c>
      <c r="FW67" s="31" t="e">
        <v>#DIV/0!</v>
      </c>
      <c r="FX67" s="31" t="e">
        <v>#DIV/0!</v>
      </c>
      <c r="FY67" s="31" t="e">
        <v>#DIV/0!</v>
      </c>
      <c r="FZ67" s="31" t="e">
        <v>#DIV/0!</v>
      </c>
      <c r="GA67" s="31" t="e">
        <v>#DIV/0!</v>
      </c>
      <c r="GB67" s="31" t="e">
        <v>#DIV/0!</v>
      </c>
      <c r="GC67" s="31" t="e">
        <v>#DIV/0!</v>
      </c>
      <c r="GD67" s="31" t="e">
        <v>#DIV/0!</v>
      </c>
      <c r="GE67" s="31" t="e">
        <v>#DIV/0!</v>
      </c>
      <c r="GF67" s="31" t="e">
        <v>#DIV/0!</v>
      </c>
      <c r="GG67" s="31" t="e">
        <v>#DIV/0!</v>
      </c>
      <c r="GH67" s="31" t="e">
        <v>#DIV/0!</v>
      </c>
      <c r="GI67" s="31"/>
      <c r="GJ67" s="31"/>
      <c r="GK67" s="31">
        <v>2</v>
      </c>
      <c r="GL67" s="51" t="e">
        <v>#VALUE!</v>
      </c>
      <c r="GM67" s="31" t="e">
        <v>#DIV/0!</v>
      </c>
      <c r="GN67" s="31" t="e">
        <v>#DIV/0!</v>
      </c>
      <c r="GO67" s="31" t="e">
        <v>#DIV/0!</v>
      </c>
      <c r="GP67" s="31" t="e">
        <v>#DIV/0!</v>
      </c>
      <c r="GQ67" s="31" t="e">
        <v>#DIV/0!</v>
      </c>
      <c r="GR67" s="31" t="e">
        <v>#DIV/0!</v>
      </c>
      <c r="GS67" s="31" t="e">
        <v>#DIV/0!</v>
      </c>
      <c r="GT67" s="31" t="e">
        <v>#DIV/0!</v>
      </c>
      <c r="GU67" s="31" t="e">
        <v>#DIV/0!</v>
      </c>
      <c r="GV67" s="31" t="e">
        <v>#DIV/0!</v>
      </c>
      <c r="GW67" s="31" t="e">
        <v>#DIV/0!</v>
      </c>
      <c r="GX67" s="31" t="e">
        <v>#DIV/0!</v>
      </c>
      <c r="GY67" s="31" t="e">
        <v>#DIV/0!</v>
      </c>
      <c r="GZ67" s="31" t="e">
        <v>#DIV/0!</v>
      </c>
      <c r="HA67" s="31" t="e">
        <v>#DIV/0!</v>
      </c>
      <c r="HB67" s="31" t="e">
        <v>#DIV/0!</v>
      </c>
      <c r="HC67" s="31" t="e">
        <v>#DIV/0!</v>
      </c>
      <c r="HD67" s="31" t="e">
        <v>#DIV/0!</v>
      </c>
      <c r="HE67" s="31" t="e">
        <v>#DIV/0!</v>
      </c>
      <c r="HF67" s="31" t="e">
        <v>#DIV/0!</v>
      </c>
      <c r="HG67" s="31" t="e">
        <v>#DIV/0!</v>
      </c>
      <c r="HH67" s="31" t="e">
        <v>#DIV/0!</v>
      </c>
      <c r="HI67" s="31" t="e">
        <v>#DIV/0!</v>
      </c>
      <c r="HJ67" s="31" t="e">
        <v>#DIV/0!</v>
      </c>
      <c r="HK67" s="31" t="e">
        <v>#DIV/0!</v>
      </c>
      <c r="HL67" s="31" t="e">
        <v>#DIV/0!</v>
      </c>
      <c r="HM67" s="31" t="e">
        <v>#DIV/0!</v>
      </c>
      <c r="HN67" s="31" t="e">
        <v>#DIV/0!</v>
      </c>
      <c r="HO67" s="31" t="e">
        <v>#DIV/0!</v>
      </c>
      <c r="HP67" s="31" t="e">
        <v>#DIV/0!</v>
      </c>
      <c r="HQ67" s="31" t="e">
        <v>#DIV/0!</v>
      </c>
      <c r="HR67" s="31" t="e">
        <v>#DIV/0!</v>
      </c>
      <c r="HS67" s="31" t="e">
        <v>#DIV/0!</v>
      </c>
      <c r="HT67" s="31" t="e">
        <v>#DIV/0!</v>
      </c>
      <c r="HU67" s="31" t="e">
        <v>#DIV/0!</v>
      </c>
      <c r="HV67" s="31" t="e">
        <v>#DIV/0!</v>
      </c>
      <c r="HW67" s="31" t="e">
        <v>#DIV/0!</v>
      </c>
      <c r="HX67" s="31" t="e">
        <v>#DIV/0!</v>
      </c>
      <c r="HY67" s="31" t="e">
        <v>#DIV/0!</v>
      </c>
      <c r="HZ67" s="31" t="e">
        <v>#DIV/0!</v>
      </c>
      <c r="IA67" s="31" t="e">
        <v>#DIV/0!</v>
      </c>
      <c r="IB67" s="31" t="e">
        <v>#DIV/0!</v>
      </c>
      <c r="IC67" s="31" t="e">
        <v>#DIV/0!</v>
      </c>
      <c r="ID67" s="31" t="e">
        <v>#DIV/0!</v>
      </c>
      <c r="IE67" s="31" t="e">
        <v>#DIV/0!</v>
      </c>
      <c r="IF67" s="31" t="e">
        <v>#VALUE!</v>
      </c>
      <c r="IG67" s="31" t="e">
        <v>#DIV/0!</v>
      </c>
      <c r="IH67" s="31" t="e">
        <v>#DIV/0!</v>
      </c>
      <c r="II67" s="31" t="e">
        <v>#DIV/0!</v>
      </c>
      <c r="IJ67" s="31" t="e">
        <v>#DIV/0!</v>
      </c>
      <c r="IK67" s="31" t="e">
        <v>#DIV/0!</v>
      </c>
      <c r="IL67" s="31" t="e">
        <v>#DIV/0!</v>
      </c>
      <c r="IM67" s="31" t="e">
        <v>#DIV/0!</v>
      </c>
      <c r="IN67" s="31" t="e">
        <v>#DIV/0!</v>
      </c>
      <c r="IO67" s="31" t="e">
        <v>#DIV/0!</v>
      </c>
      <c r="IP67" s="31" t="e">
        <v>#DIV/0!</v>
      </c>
      <c r="IQ67" s="31" t="e">
        <v>#DIV/0!</v>
      </c>
      <c r="IR67" s="31" t="e">
        <v>#DIV/0!</v>
      </c>
      <c r="IS67" s="31" t="e">
        <v>#DIV/0!</v>
      </c>
      <c r="IT67" s="31" t="e">
        <v>#DIV/0!</v>
      </c>
      <c r="IU67" s="31" t="e">
        <v>#DIV/0!</v>
      </c>
      <c r="IV67" s="31" t="e">
        <v>#DIV/0!</v>
      </c>
      <c r="IW67" s="31" t="e">
        <v>#DIV/0!</v>
      </c>
      <c r="IX67" s="31" t="e">
        <v>#DIV/0!</v>
      </c>
      <c r="IY67" s="31" t="e">
        <v>#DIV/0!</v>
      </c>
      <c r="IZ67" s="31" t="e">
        <v>#DIV/0!</v>
      </c>
      <c r="JA67" s="31" t="e">
        <v>#DIV/0!</v>
      </c>
      <c r="JB67" s="31" t="e">
        <v>#DIV/0!</v>
      </c>
      <c r="JC67" s="31" t="e">
        <v>#DIV/0!</v>
      </c>
      <c r="JD67" s="31" t="e">
        <v>#DIV/0!</v>
      </c>
      <c r="JE67" s="31" t="e">
        <v>#DIV/0!</v>
      </c>
      <c r="JF67" s="31" t="e">
        <v>#DIV/0!</v>
      </c>
      <c r="JG67" s="31" t="e">
        <v>#DIV/0!</v>
      </c>
      <c r="JH67" s="31" t="e">
        <v>#DIV/0!</v>
      </c>
      <c r="JI67" s="31" t="e">
        <v>#DIV/0!</v>
      </c>
      <c r="JJ67" s="31" t="e">
        <v>#DIV/0!</v>
      </c>
      <c r="JK67" s="31" t="e">
        <v>#DIV/0!</v>
      </c>
      <c r="JL67" s="31" t="e">
        <v>#DIV/0!</v>
      </c>
      <c r="JM67" s="31" t="e">
        <v>#DIV/0!</v>
      </c>
      <c r="JN67" s="31" t="e">
        <v>#DIV/0!</v>
      </c>
      <c r="JO67" s="31" t="e">
        <v>#DIV/0!</v>
      </c>
      <c r="JP67" s="31" t="e">
        <v>#DIV/0!</v>
      </c>
      <c r="JQ67" s="31" t="e">
        <v>#DIV/0!</v>
      </c>
      <c r="JR67" s="31" t="e">
        <v>#DIV/0!</v>
      </c>
      <c r="JS67" s="31" t="e">
        <v>#DIV/0!</v>
      </c>
      <c r="JT67" s="31" t="e">
        <v>#DIV/0!</v>
      </c>
      <c r="JU67" s="31" t="e">
        <v>#DIV/0!</v>
      </c>
      <c r="JV67" s="31" t="e">
        <v>#DIV/0!</v>
      </c>
      <c r="JW67" s="31" t="e">
        <v>#DIV/0!</v>
      </c>
      <c r="JX67" s="31" t="e">
        <v>#DIV/0!</v>
      </c>
      <c r="JY67" s="31" t="e">
        <v>#DIV/0!</v>
      </c>
      <c r="JZ67" s="31"/>
      <c r="KA67" s="31"/>
    </row>
    <row r="68" spans="1:287" x14ac:dyDescent="0.25">
      <c r="A68" s="30" t="s">
        <v>652</v>
      </c>
      <c r="B68" s="30" t="s">
        <v>200</v>
      </c>
      <c r="C68" s="31"/>
      <c r="D68" s="51" t="e">
        <v>#VALUE!</v>
      </c>
      <c r="E68" s="31" t="e">
        <v>#DIV/0!</v>
      </c>
      <c r="F68" s="31" t="e">
        <v>#DIV/0!</v>
      </c>
      <c r="G68" s="31" t="e">
        <v>#DIV/0!</v>
      </c>
      <c r="H68" s="31" t="e">
        <v>#DIV/0!</v>
      </c>
      <c r="I68" s="31" t="e">
        <v>#DIV/0!</v>
      </c>
      <c r="J68" s="31" t="e">
        <v>#DIV/0!</v>
      </c>
      <c r="K68" s="31" t="e">
        <v>#DIV/0!</v>
      </c>
      <c r="L68" s="31" t="e">
        <v>#DIV/0!</v>
      </c>
      <c r="M68" s="31" t="e">
        <v>#DIV/0!</v>
      </c>
      <c r="N68" s="31" t="e">
        <v>#DIV/0!</v>
      </c>
      <c r="O68" s="31" t="e">
        <v>#DIV/0!</v>
      </c>
      <c r="P68" s="31" t="e">
        <v>#DIV/0!</v>
      </c>
      <c r="Q68" s="31" t="e">
        <v>#DIV/0!</v>
      </c>
      <c r="R68" s="31" t="e">
        <v>#DIV/0!</v>
      </c>
      <c r="S68" s="31" t="e">
        <v>#DIV/0!</v>
      </c>
      <c r="T68" s="31" t="e">
        <v>#DIV/0!</v>
      </c>
      <c r="U68" s="31" t="e">
        <v>#DIV/0!</v>
      </c>
      <c r="V68" s="31" t="e">
        <v>#DIV/0!</v>
      </c>
      <c r="W68" s="31" t="e">
        <v>#DIV/0!</v>
      </c>
      <c r="X68" s="31" t="e">
        <v>#DIV/0!</v>
      </c>
      <c r="Y68" s="31" t="e">
        <v>#DIV/0!</v>
      </c>
      <c r="Z68" s="31" t="e">
        <v>#DIV/0!</v>
      </c>
      <c r="AA68" s="31" t="e">
        <v>#DIV/0!</v>
      </c>
      <c r="AB68" s="31" t="e">
        <v>#DIV/0!</v>
      </c>
      <c r="AC68" s="31" t="e">
        <v>#DIV/0!</v>
      </c>
      <c r="AD68" s="31" t="e">
        <v>#DIV/0!</v>
      </c>
      <c r="AE68" s="31" t="e">
        <v>#DIV/0!</v>
      </c>
      <c r="AF68" s="31" t="e">
        <v>#DIV/0!</v>
      </c>
      <c r="AG68" s="31" t="e">
        <v>#DIV/0!</v>
      </c>
      <c r="AH68" s="31" t="e">
        <v>#DIV/0!</v>
      </c>
      <c r="AI68" s="31" t="e">
        <v>#DIV/0!</v>
      </c>
      <c r="AJ68" s="31" t="e">
        <v>#DIV/0!</v>
      </c>
      <c r="AK68" s="31" t="e">
        <v>#DIV/0!</v>
      </c>
      <c r="AL68" s="31" t="e">
        <v>#DIV/0!</v>
      </c>
      <c r="AM68" s="31" t="e">
        <v>#DIV/0!</v>
      </c>
      <c r="AN68" s="31" t="e">
        <v>#DIV/0!</v>
      </c>
      <c r="AO68" s="31" t="e">
        <v>#DIV/0!</v>
      </c>
      <c r="AP68" s="31" t="e">
        <v>#DIV/0!</v>
      </c>
      <c r="AQ68" s="31" t="e">
        <v>#DIV/0!</v>
      </c>
      <c r="AR68" s="31" t="e">
        <v>#DIV/0!</v>
      </c>
      <c r="AS68" s="31" t="e">
        <v>#DIV/0!</v>
      </c>
      <c r="AT68" s="31" t="e">
        <v>#DIV/0!</v>
      </c>
      <c r="AU68" s="31" t="e">
        <v>#DIV/0!</v>
      </c>
      <c r="AV68" s="31" t="e">
        <v>#DIV/0!</v>
      </c>
      <c r="AW68" s="31" t="e">
        <v>#DIV/0!</v>
      </c>
      <c r="AX68" s="31" t="e">
        <v>#VALUE!</v>
      </c>
      <c r="AY68" s="31" t="e">
        <v>#DIV/0!</v>
      </c>
      <c r="AZ68" s="31" t="e">
        <v>#DIV/0!</v>
      </c>
      <c r="BA68" s="31" t="e">
        <v>#DIV/0!</v>
      </c>
      <c r="BB68" s="31" t="e">
        <v>#DIV/0!</v>
      </c>
      <c r="BC68" s="31" t="e">
        <v>#DIV/0!</v>
      </c>
      <c r="BD68" s="31" t="e">
        <v>#DIV/0!</v>
      </c>
      <c r="BE68" s="31" t="e">
        <v>#DIV/0!</v>
      </c>
      <c r="BF68" s="31" t="e">
        <v>#DIV/0!</v>
      </c>
      <c r="BG68" s="31" t="e">
        <v>#DIV/0!</v>
      </c>
      <c r="BH68" s="31" t="e">
        <v>#DIV/0!</v>
      </c>
      <c r="BI68" s="31" t="e">
        <v>#DIV/0!</v>
      </c>
      <c r="BJ68" s="31" t="e">
        <v>#DIV/0!</v>
      </c>
      <c r="BK68" s="31" t="e">
        <v>#DIV/0!</v>
      </c>
      <c r="BL68" s="31" t="e">
        <v>#DIV/0!</v>
      </c>
      <c r="BM68" s="31" t="e">
        <v>#DIV/0!</v>
      </c>
      <c r="BN68" s="31" t="e">
        <v>#DIV/0!</v>
      </c>
      <c r="BO68" s="31" t="e">
        <v>#DIV/0!</v>
      </c>
      <c r="BP68" s="31" t="e">
        <v>#DIV/0!</v>
      </c>
      <c r="BQ68" s="31" t="e">
        <v>#DIV/0!</v>
      </c>
      <c r="BR68" s="31" t="e">
        <v>#DIV/0!</v>
      </c>
      <c r="BS68" s="31" t="e">
        <v>#DIV/0!</v>
      </c>
      <c r="BT68" s="31" t="e">
        <v>#DIV/0!</v>
      </c>
      <c r="BU68" s="31" t="e">
        <v>#DIV/0!</v>
      </c>
      <c r="BV68" s="31" t="e">
        <v>#DIV/0!</v>
      </c>
      <c r="BW68" s="31" t="e">
        <v>#DIV/0!</v>
      </c>
      <c r="BX68" s="31" t="e">
        <v>#DIV/0!</v>
      </c>
      <c r="BY68" s="31" t="e">
        <v>#DIV/0!</v>
      </c>
      <c r="BZ68" s="31" t="e">
        <v>#DIV/0!</v>
      </c>
      <c r="CA68" s="31" t="e">
        <v>#DIV/0!</v>
      </c>
      <c r="CB68" s="31" t="e">
        <v>#DIV/0!</v>
      </c>
      <c r="CC68" s="31" t="e">
        <v>#DIV/0!</v>
      </c>
      <c r="CD68" s="31" t="e">
        <v>#DIV/0!</v>
      </c>
      <c r="CE68" s="31" t="e">
        <v>#DIV/0!</v>
      </c>
      <c r="CF68" s="31" t="e">
        <v>#DIV/0!</v>
      </c>
      <c r="CG68" s="31" t="e">
        <v>#DIV/0!</v>
      </c>
      <c r="CH68" s="31" t="e">
        <v>#DIV/0!</v>
      </c>
      <c r="CI68" s="31" t="e">
        <v>#DIV/0!</v>
      </c>
      <c r="CJ68" s="31" t="e">
        <v>#DIV/0!</v>
      </c>
      <c r="CK68" s="31" t="e">
        <v>#DIV/0!</v>
      </c>
      <c r="CL68" s="31" t="e">
        <v>#DIV/0!</v>
      </c>
      <c r="CM68" s="31" t="e">
        <v>#DIV/0!</v>
      </c>
      <c r="CN68" s="31" t="e">
        <v>#DIV/0!</v>
      </c>
      <c r="CO68" s="31" t="e">
        <v>#DIV/0!</v>
      </c>
      <c r="CP68" s="31" t="e">
        <v>#DIV/0!</v>
      </c>
      <c r="CQ68" s="31" t="e">
        <v>#DIV/0!</v>
      </c>
      <c r="CR68" s="31"/>
      <c r="CS68" s="31"/>
      <c r="CT68" s="31">
        <v>60</v>
      </c>
      <c r="CU68" s="51" t="e">
        <v>#VALUE!</v>
      </c>
      <c r="CV68" s="31" t="e">
        <v>#DIV/0!</v>
      </c>
      <c r="CW68" s="31" t="e">
        <v>#DIV/0!</v>
      </c>
      <c r="CX68" s="31" t="e">
        <v>#DIV/0!</v>
      </c>
      <c r="CY68" s="31" t="e">
        <v>#DIV/0!</v>
      </c>
      <c r="CZ68" s="31" t="e">
        <v>#DIV/0!</v>
      </c>
      <c r="DA68" s="31" t="e">
        <v>#DIV/0!</v>
      </c>
      <c r="DB68" s="31" t="e">
        <v>#DIV/0!</v>
      </c>
      <c r="DC68" s="31" t="e">
        <v>#DIV/0!</v>
      </c>
      <c r="DD68" s="31" t="e">
        <v>#DIV/0!</v>
      </c>
      <c r="DE68" s="31" t="e">
        <v>#DIV/0!</v>
      </c>
      <c r="DF68" s="31" t="e">
        <v>#DIV/0!</v>
      </c>
      <c r="DG68" s="31" t="e">
        <v>#DIV/0!</v>
      </c>
      <c r="DH68" s="31" t="e">
        <v>#DIV/0!</v>
      </c>
      <c r="DI68" s="31" t="e">
        <v>#DIV/0!</v>
      </c>
      <c r="DJ68" s="31" t="e">
        <v>#DIV/0!</v>
      </c>
      <c r="DK68" s="31" t="e">
        <v>#DIV/0!</v>
      </c>
      <c r="DL68" s="31" t="e">
        <v>#DIV/0!</v>
      </c>
      <c r="DM68" s="31" t="e">
        <v>#DIV/0!</v>
      </c>
      <c r="DN68" s="31" t="e">
        <v>#DIV/0!</v>
      </c>
      <c r="DO68" s="31" t="e">
        <v>#DIV/0!</v>
      </c>
      <c r="DP68" s="31" t="e">
        <v>#DIV/0!</v>
      </c>
      <c r="DQ68" s="31" t="e">
        <v>#DIV/0!</v>
      </c>
      <c r="DR68" s="31" t="e">
        <v>#DIV/0!</v>
      </c>
      <c r="DS68" s="31" t="e">
        <v>#DIV/0!</v>
      </c>
      <c r="DT68" s="31" t="e">
        <v>#DIV/0!</v>
      </c>
      <c r="DU68" s="31" t="e">
        <v>#DIV/0!</v>
      </c>
      <c r="DV68" s="31" t="e">
        <v>#DIV/0!</v>
      </c>
      <c r="DW68" s="31" t="e">
        <v>#DIV/0!</v>
      </c>
      <c r="DX68" s="31" t="e">
        <v>#DIV/0!</v>
      </c>
      <c r="DY68" s="31" t="e">
        <v>#DIV/0!</v>
      </c>
      <c r="DZ68" s="31" t="e">
        <v>#DIV/0!</v>
      </c>
      <c r="EA68" s="31" t="e">
        <v>#DIV/0!</v>
      </c>
      <c r="EB68" s="31" t="e">
        <v>#DIV/0!</v>
      </c>
      <c r="EC68" s="31" t="e">
        <v>#DIV/0!</v>
      </c>
      <c r="ED68" s="31" t="e">
        <v>#DIV/0!</v>
      </c>
      <c r="EE68" s="31" t="e">
        <v>#DIV/0!</v>
      </c>
      <c r="EF68" s="31" t="e">
        <v>#DIV/0!</v>
      </c>
      <c r="EG68" s="31" t="e">
        <v>#DIV/0!</v>
      </c>
      <c r="EH68" s="31" t="e">
        <v>#DIV/0!</v>
      </c>
      <c r="EI68" s="31" t="e">
        <v>#DIV/0!</v>
      </c>
      <c r="EJ68" s="31" t="e">
        <v>#DIV/0!</v>
      </c>
      <c r="EK68" s="31" t="e">
        <v>#DIV/0!</v>
      </c>
      <c r="EL68" s="31" t="e">
        <v>#DIV/0!</v>
      </c>
      <c r="EM68" s="31" t="e">
        <v>#DIV/0!</v>
      </c>
      <c r="EN68" s="31" t="e">
        <v>#DIV/0!</v>
      </c>
      <c r="EO68" s="31" t="e">
        <v>#VALUE!</v>
      </c>
      <c r="EP68" s="31" t="e">
        <v>#DIV/0!</v>
      </c>
      <c r="EQ68" s="31" t="e">
        <v>#DIV/0!</v>
      </c>
      <c r="ER68" s="31" t="e">
        <v>#DIV/0!</v>
      </c>
      <c r="ES68" s="31" t="e">
        <v>#DIV/0!</v>
      </c>
      <c r="ET68" s="31" t="e">
        <v>#DIV/0!</v>
      </c>
      <c r="EU68" s="31" t="e">
        <v>#DIV/0!</v>
      </c>
      <c r="EV68" s="31" t="e">
        <v>#DIV/0!</v>
      </c>
      <c r="EW68" s="31" t="e">
        <v>#DIV/0!</v>
      </c>
      <c r="EX68" s="31" t="e">
        <v>#DIV/0!</v>
      </c>
      <c r="EY68" s="31" t="e">
        <v>#DIV/0!</v>
      </c>
      <c r="EZ68" s="31" t="e">
        <v>#DIV/0!</v>
      </c>
      <c r="FA68" s="31" t="e">
        <v>#DIV/0!</v>
      </c>
      <c r="FB68" s="31" t="e">
        <v>#DIV/0!</v>
      </c>
      <c r="FC68" s="31" t="e">
        <v>#DIV/0!</v>
      </c>
      <c r="FD68" s="31" t="e">
        <v>#DIV/0!</v>
      </c>
      <c r="FE68" s="31" t="e">
        <v>#DIV/0!</v>
      </c>
      <c r="FF68" s="31" t="e">
        <v>#DIV/0!</v>
      </c>
      <c r="FG68" s="31" t="e">
        <v>#DIV/0!</v>
      </c>
      <c r="FH68" s="31" t="e">
        <v>#DIV/0!</v>
      </c>
      <c r="FI68" s="31" t="e">
        <v>#DIV/0!</v>
      </c>
      <c r="FJ68" s="31" t="e">
        <v>#DIV/0!</v>
      </c>
      <c r="FK68" s="31" t="e">
        <v>#DIV/0!</v>
      </c>
      <c r="FL68" s="31" t="e">
        <v>#DIV/0!</v>
      </c>
      <c r="FM68" s="31" t="e">
        <v>#DIV/0!</v>
      </c>
      <c r="FN68" s="31" t="e">
        <v>#DIV/0!</v>
      </c>
      <c r="FO68" s="31" t="e">
        <v>#DIV/0!</v>
      </c>
      <c r="FP68" s="31" t="e">
        <v>#DIV/0!</v>
      </c>
      <c r="FQ68" s="31" t="e">
        <v>#DIV/0!</v>
      </c>
      <c r="FR68" s="31" t="e">
        <v>#DIV/0!</v>
      </c>
      <c r="FS68" s="31" t="e">
        <v>#DIV/0!</v>
      </c>
      <c r="FT68" s="31" t="e">
        <v>#DIV/0!</v>
      </c>
      <c r="FU68" s="31" t="e">
        <v>#DIV/0!</v>
      </c>
      <c r="FV68" s="31" t="e">
        <v>#DIV/0!</v>
      </c>
      <c r="FW68" s="31" t="e">
        <v>#DIV/0!</v>
      </c>
      <c r="FX68" s="31" t="e">
        <v>#DIV/0!</v>
      </c>
      <c r="FY68" s="31" t="e">
        <v>#DIV/0!</v>
      </c>
      <c r="FZ68" s="31" t="e">
        <v>#DIV/0!</v>
      </c>
      <c r="GA68" s="31" t="e">
        <v>#DIV/0!</v>
      </c>
      <c r="GB68" s="31" t="e">
        <v>#DIV/0!</v>
      </c>
      <c r="GC68" s="31" t="e">
        <v>#DIV/0!</v>
      </c>
      <c r="GD68" s="31" t="e">
        <v>#DIV/0!</v>
      </c>
      <c r="GE68" s="31" t="e">
        <v>#DIV/0!</v>
      </c>
      <c r="GF68" s="31" t="e">
        <v>#DIV/0!</v>
      </c>
      <c r="GG68" s="31" t="e">
        <v>#DIV/0!</v>
      </c>
      <c r="GH68" s="31" t="e">
        <v>#DIV/0!</v>
      </c>
      <c r="GI68" s="31"/>
      <c r="GJ68" s="31"/>
      <c r="GK68" s="31">
        <v>100</v>
      </c>
      <c r="GL68" s="51" t="e">
        <v>#VALUE!</v>
      </c>
      <c r="GM68" s="31" t="e">
        <v>#DIV/0!</v>
      </c>
      <c r="GN68" s="31" t="e">
        <v>#DIV/0!</v>
      </c>
      <c r="GO68" s="31" t="e">
        <v>#DIV/0!</v>
      </c>
      <c r="GP68" s="31" t="e">
        <v>#DIV/0!</v>
      </c>
      <c r="GQ68" s="31" t="e">
        <v>#DIV/0!</v>
      </c>
      <c r="GR68" s="31" t="e">
        <v>#DIV/0!</v>
      </c>
      <c r="GS68" s="31" t="e">
        <v>#DIV/0!</v>
      </c>
      <c r="GT68" s="31" t="e">
        <v>#DIV/0!</v>
      </c>
      <c r="GU68" s="31" t="e">
        <v>#DIV/0!</v>
      </c>
      <c r="GV68" s="31" t="e">
        <v>#DIV/0!</v>
      </c>
      <c r="GW68" s="31" t="e">
        <v>#DIV/0!</v>
      </c>
      <c r="GX68" s="31" t="e">
        <v>#DIV/0!</v>
      </c>
      <c r="GY68" s="31" t="e">
        <v>#DIV/0!</v>
      </c>
      <c r="GZ68" s="31" t="e">
        <v>#DIV/0!</v>
      </c>
      <c r="HA68" s="31" t="e">
        <v>#DIV/0!</v>
      </c>
      <c r="HB68" s="31" t="e">
        <v>#DIV/0!</v>
      </c>
      <c r="HC68" s="31" t="e">
        <v>#DIV/0!</v>
      </c>
      <c r="HD68" s="31" t="e">
        <v>#DIV/0!</v>
      </c>
      <c r="HE68" s="31" t="e">
        <v>#DIV/0!</v>
      </c>
      <c r="HF68" s="31" t="e">
        <v>#DIV/0!</v>
      </c>
      <c r="HG68" s="31" t="e">
        <v>#DIV/0!</v>
      </c>
      <c r="HH68" s="31" t="e">
        <v>#DIV/0!</v>
      </c>
      <c r="HI68" s="31" t="e">
        <v>#DIV/0!</v>
      </c>
      <c r="HJ68" s="31" t="e">
        <v>#DIV/0!</v>
      </c>
      <c r="HK68" s="31" t="e">
        <v>#DIV/0!</v>
      </c>
      <c r="HL68" s="31" t="e">
        <v>#DIV/0!</v>
      </c>
      <c r="HM68" s="31" t="e">
        <v>#DIV/0!</v>
      </c>
      <c r="HN68" s="31" t="e">
        <v>#DIV/0!</v>
      </c>
      <c r="HO68" s="31" t="e">
        <v>#DIV/0!</v>
      </c>
      <c r="HP68" s="31" t="e">
        <v>#DIV/0!</v>
      </c>
      <c r="HQ68" s="31" t="e">
        <v>#DIV/0!</v>
      </c>
      <c r="HR68" s="31" t="e">
        <v>#DIV/0!</v>
      </c>
      <c r="HS68" s="31" t="e">
        <v>#DIV/0!</v>
      </c>
      <c r="HT68" s="31" t="e">
        <v>#DIV/0!</v>
      </c>
      <c r="HU68" s="31" t="e">
        <v>#DIV/0!</v>
      </c>
      <c r="HV68" s="31" t="e">
        <v>#DIV/0!</v>
      </c>
      <c r="HW68" s="31" t="e">
        <v>#DIV/0!</v>
      </c>
      <c r="HX68" s="31" t="e">
        <v>#DIV/0!</v>
      </c>
      <c r="HY68" s="31" t="e">
        <v>#DIV/0!</v>
      </c>
      <c r="HZ68" s="31" t="e">
        <v>#DIV/0!</v>
      </c>
      <c r="IA68" s="31" t="e">
        <v>#DIV/0!</v>
      </c>
      <c r="IB68" s="31" t="e">
        <v>#DIV/0!</v>
      </c>
      <c r="IC68" s="31" t="e">
        <v>#DIV/0!</v>
      </c>
      <c r="ID68" s="31" t="e">
        <v>#DIV/0!</v>
      </c>
      <c r="IE68" s="31" t="e">
        <v>#DIV/0!</v>
      </c>
      <c r="IF68" s="31" t="e">
        <v>#VALUE!</v>
      </c>
      <c r="IG68" s="31" t="e">
        <v>#DIV/0!</v>
      </c>
      <c r="IH68" s="31" t="e">
        <v>#DIV/0!</v>
      </c>
      <c r="II68" s="31" t="e">
        <v>#DIV/0!</v>
      </c>
      <c r="IJ68" s="31" t="e">
        <v>#DIV/0!</v>
      </c>
      <c r="IK68" s="31" t="e">
        <v>#DIV/0!</v>
      </c>
      <c r="IL68" s="31" t="e">
        <v>#DIV/0!</v>
      </c>
      <c r="IM68" s="31" t="e">
        <v>#DIV/0!</v>
      </c>
      <c r="IN68" s="31" t="e">
        <v>#DIV/0!</v>
      </c>
      <c r="IO68" s="31" t="e">
        <v>#DIV/0!</v>
      </c>
      <c r="IP68" s="31" t="e">
        <v>#DIV/0!</v>
      </c>
      <c r="IQ68" s="31" t="e">
        <v>#DIV/0!</v>
      </c>
      <c r="IR68" s="31" t="e">
        <v>#DIV/0!</v>
      </c>
      <c r="IS68" s="31" t="e">
        <v>#DIV/0!</v>
      </c>
      <c r="IT68" s="31" t="e">
        <v>#DIV/0!</v>
      </c>
      <c r="IU68" s="31" t="e">
        <v>#DIV/0!</v>
      </c>
      <c r="IV68" s="31" t="e">
        <v>#DIV/0!</v>
      </c>
      <c r="IW68" s="31" t="e">
        <v>#DIV/0!</v>
      </c>
      <c r="IX68" s="31" t="e">
        <v>#DIV/0!</v>
      </c>
      <c r="IY68" s="31" t="e">
        <v>#DIV/0!</v>
      </c>
      <c r="IZ68" s="31" t="e">
        <v>#DIV/0!</v>
      </c>
      <c r="JA68" s="31" t="e">
        <v>#DIV/0!</v>
      </c>
      <c r="JB68" s="31" t="e">
        <v>#DIV/0!</v>
      </c>
      <c r="JC68" s="31" t="e">
        <v>#DIV/0!</v>
      </c>
      <c r="JD68" s="31" t="e">
        <v>#DIV/0!</v>
      </c>
      <c r="JE68" s="31" t="e">
        <v>#DIV/0!</v>
      </c>
      <c r="JF68" s="31" t="e">
        <v>#DIV/0!</v>
      </c>
      <c r="JG68" s="31" t="e">
        <v>#DIV/0!</v>
      </c>
      <c r="JH68" s="31" t="e">
        <v>#DIV/0!</v>
      </c>
      <c r="JI68" s="31" t="e">
        <v>#DIV/0!</v>
      </c>
      <c r="JJ68" s="31" t="e">
        <v>#DIV/0!</v>
      </c>
      <c r="JK68" s="31" t="e">
        <v>#DIV/0!</v>
      </c>
      <c r="JL68" s="31" t="e">
        <v>#DIV/0!</v>
      </c>
      <c r="JM68" s="31" t="e">
        <v>#DIV/0!</v>
      </c>
      <c r="JN68" s="31" t="e">
        <v>#DIV/0!</v>
      </c>
      <c r="JO68" s="31" t="e">
        <v>#DIV/0!</v>
      </c>
      <c r="JP68" s="31" t="e">
        <v>#DIV/0!</v>
      </c>
      <c r="JQ68" s="31" t="e">
        <v>#DIV/0!</v>
      </c>
      <c r="JR68" s="31" t="e">
        <v>#DIV/0!</v>
      </c>
      <c r="JS68" s="31" t="e">
        <v>#DIV/0!</v>
      </c>
      <c r="JT68" s="31" t="e">
        <v>#DIV/0!</v>
      </c>
      <c r="JU68" s="31" t="e">
        <v>#DIV/0!</v>
      </c>
      <c r="JV68" s="31" t="e">
        <v>#DIV/0!</v>
      </c>
      <c r="JW68" s="31" t="e">
        <v>#DIV/0!</v>
      </c>
      <c r="JX68" s="31" t="e">
        <v>#DIV/0!</v>
      </c>
      <c r="JY68" s="31" t="e">
        <v>#DIV/0!</v>
      </c>
      <c r="JZ68" s="31"/>
      <c r="KA68" s="31"/>
    </row>
    <row r="69" spans="1:287" x14ac:dyDescent="0.25">
      <c r="A69" s="30" t="s">
        <v>653</v>
      </c>
      <c r="B69" s="30" t="s">
        <v>222</v>
      </c>
      <c r="C69" s="31">
        <v>6480</v>
      </c>
      <c r="D69" s="51" t="e">
        <v>#VALUE!</v>
      </c>
      <c r="E69" s="31" t="e">
        <v>#DIV/0!</v>
      </c>
      <c r="F69" s="31" t="e">
        <v>#DIV/0!</v>
      </c>
      <c r="G69" s="31" t="e">
        <v>#DIV/0!</v>
      </c>
      <c r="H69" s="31" t="e">
        <v>#DIV/0!</v>
      </c>
      <c r="I69" s="31" t="e">
        <v>#DIV/0!</v>
      </c>
      <c r="J69" s="31" t="e">
        <v>#DIV/0!</v>
      </c>
      <c r="K69" s="31" t="e">
        <v>#DIV/0!</v>
      </c>
      <c r="L69" s="31" t="e">
        <v>#DIV/0!</v>
      </c>
      <c r="M69" s="31" t="e">
        <v>#DIV/0!</v>
      </c>
      <c r="N69" s="31" t="e">
        <v>#DIV/0!</v>
      </c>
      <c r="O69" s="31" t="e">
        <v>#DIV/0!</v>
      </c>
      <c r="P69" s="31" t="e">
        <v>#DIV/0!</v>
      </c>
      <c r="Q69" s="31" t="e">
        <v>#DIV/0!</v>
      </c>
      <c r="R69" s="31" t="e">
        <v>#DIV/0!</v>
      </c>
      <c r="S69" s="31" t="e">
        <v>#DIV/0!</v>
      </c>
      <c r="T69" s="31" t="e">
        <v>#DIV/0!</v>
      </c>
      <c r="U69" s="31" t="e">
        <v>#DIV/0!</v>
      </c>
      <c r="V69" s="31" t="e">
        <v>#DIV/0!</v>
      </c>
      <c r="W69" s="31" t="e">
        <v>#DIV/0!</v>
      </c>
      <c r="X69" s="31" t="e">
        <v>#DIV/0!</v>
      </c>
      <c r="Y69" s="31" t="e">
        <v>#DIV/0!</v>
      </c>
      <c r="Z69" s="31" t="e">
        <v>#DIV/0!</v>
      </c>
      <c r="AA69" s="31" t="e">
        <v>#DIV/0!</v>
      </c>
      <c r="AB69" s="31" t="e">
        <v>#DIV/0!</v>
      </c>
      <c r="AC69" s="31" t="e">
        <v>#DIV/0!</v>
      </c>
      <c r="AD69" s="31" t="e">
        <v>#DIV/0!</v>
      </c>
      <c r="AE69" s="31" t="e">
        <v>#DIV/0!</v>
      </c>
      <c r="AF69" s="31" t="e">
        <v>#DIV/0!</v>
      </c>
      <c r="AG69" s="31" t="e">
        <v>#DIV/0!</v>
      </c>
      <c r="AH69" s="31" t="e">
        <v>#DIV/0!</v>
      </c>
      <c r="AI69" s="31" t="e">
        <v>#DIV/0!</v>
      </c>
      <c r="AJ69" s="31" t="e">
        <v>#DIV/0!</v>
      </c>
      <c r="AK69" s="31" t="e">
        <v>#DIV/0!</v>
      </c>
      <c r="AL69" s="31" t="e">
        <v>#DIV/0!</v>
      </c>
      <c r="AM69" s="31" t="e">
        <v>#DIV/0!</v>
      </c>
      <c r="AN69" s="31" t="e">
        <v>#DIV/0!</v>
      </c>
      <c r="AO69" s="31" t="e">
        <v>#DIV/0!</v>
      </c>
      <c r="AP69" s="31" t="e">
        <v>#DIV/0!</v>
      </c>
      <c r="AQ69" s="31" t="e">
        <v>#DIV/0!</v>
      </c>
      <c r="AR69" s="31" t="e">
        <v>#DIV/0!</v>
      </c>
      <c r="AS69" s="31" t="e">
        <v>#DIV/0!</v>
      </c>
      <c r="AT69" s="31" t="e">
        <v>#DIV/0!</v>
      </c>
      <c r="AU69" s="31" t="e">
        <v>#DIV/0!</v>
      </c>
      <c r="AV69" s="31" t="e">
        <v>#DIV/0!</v>
      </c>
      <c r="AW69" s="31" t="e">
        <v>#DIV/0!</v>
      </c>
      <c r="AX69" s="31" t="e">
        <v>#VALUE!</v>
      </c>
      <c r="AY69" s="31" t="e">
        <v>#DIV/0!</v>
      </c>
      <c r="AZ69" s="31" t="e">
        <v>#DIV/0!</v>
      </c>
      <c r="BA69" s="31" t="e">
        <v>#DIV/0!</v>
      </c>
      <c r="BB69" s="31" t="e">
        <v>#DIV/0!</v>
      </c>
      <c r="BC69" s="31" t="e">
        <v>#DIV/0!</v>
      </c>
      <c r="BD69" s="31" t="e">
        <v>#DIV/0!</v>
      </c>
      <c r="BE69" s="31" t="e">
        <v>#DIV/0!</v>
      </c>
      <c r="BF69" s="31" t="e">
        <v>#DIV/0!</v>
      </c>
      <c r="BG69" s="31" t="e">
        <v>#DIV/0!</v>
      </c>
      <c r="BH69" s="31" t="e">
        <v>#DIV/0!</v>
      </c>
      <c r="BI69" s="31" t="e">
        <v>#DIV/0!</v>
      </c>
      <c r="BJ69" s="31" t="e">
        <v>#DIV/0!</v>
      </c>
      <c r="BK69" s="31" t="e">
        <v>#DIV/0!</v>
      </c>
      <c r="BL69" s="31" t="e">
        <v>#DIV/0!</v>
      </c>
      <c r="BM69" s="31" t="e">
        <v>#DIV/0!</v>
      </c>
      <c r="BN69" s="31" t="e">
        <v>#DIV/0!</v>
      </c>
      <c r="BO69" s="31" t="e">
        <v>#DIV/0!</v>
      </c>
      <c r="BP69" s="31" t="e">
        <v>#DIV/0!</v>
      </c>
      <c r="BQ69" s="31" t="e">
        <v>#DIV/0!</v>
      </c>
      <c r="BR69" s="31" t="e">
        <v>#DIV/0!</v>
      </c>
      <c r="BS69" s="31" t="e">
        <v>#DIV/0!</v>
      </c>
      <c r="BT69" s="31" t="e">
        <v>#DIV/0!</v>
      </c>
      <c r="BU69" s="31" t="e">
        <v>#DIV/0!</v>
      </c>
      <c r="BV69" s="31" t="e">
        <v>#DIV/0!</v>
      </c>
      <c r="BW69" s="31" t="e">
        <v>#DIV/0!</v>
      </c>
      <c r="BX69" s="31" t="e">
        <v>#DIV/0!</v>
      </c>
      <c r="BY69" s="31" t="e">
        <v>#DIV/0!</v>
      </c>
      <c r="BZ69" s="31" t="e">
        <v>#DIV/0!</v>
      </c>
      <c r="CA69" s="31" t="e">
        <v>#DIV/0!</v>
      </c>
      <c r="CB69" s="31" t="e">
        <v>#DIV/0!</v>
      </c>
      <c r="CC69" s="31" t="e">
        <v>#DIV/0!</v>
      </c>
      <c r="CD69" s="31" t="e">
        <v>#DIV/0!</v>
      </c>
      <c r="CE69" s="31" t="e">
        <v>#DIV/0!</v>
      </c>
      <c r="CF69" s="31" t="e">
        <v>#DIV/0!</v>
      </c>
      <c r="CG69" s="31" t="e">
        <v>#DIV/0!</v>
      </c>
      <c r="CH69" s="31" t="e">
        <v>#DIV/0!</v>
      </c>
      <c r="CI69" s="31" t="e">
        <v>#DIV/0!</v>
      </c>
      <c r="CJ69" s="31" t="e">
        <v>#DIV/0!</v>
      </c>
      <c r="CK69" s="31" t="e">
        <v>#DIV/0!</v>
      </c>
      <c r="CL69" s="31" t="e">
        <v>#DIV/0!</v>
      </c>
      <c r="CM69" s="31" t="e">
        <v>#DIV/0!</v>
      </c>
      <c r="CN69" s="31" t="e">
        <v>#DIV/0!</v>
      </c>
      <c r="CO69" s="31" t="e">
        <v>#DIV/0!</v>
      </c>
      <c r="CP69" s="31" t="e">
        <v>#DIV/0!</v>
      </c>
      <c r="CQ69" s="31" t="e">
        <v>#DIV/0!</v>
      </c>
      <c r="CR69" s="31"/>
      <c r="CS69" s="31"/>
      <c r="CT69" s="31">
        <v>6480</v>
      </c>
      <c r="CU69" s="51" t="e">
        <v>#VALUE!</v>
      </c>
      <c r="CV69" s="31" t="e">
        <v>#DIV/0!</v>
      </c>
      <c r="CW69" s="31" t="e">
        <v>#DIV/0!</v>
      </c>
      <c r="CX69" s="31" t="e">
        <v>#DIV/0!</v>
      </c>
      <c r="CY69" s="31" t="e">
        <v>#DIV/0!</v>
      </c>
      <c r="CZ69" s="31" t="e">
        <v>#DIV/0!</v>
      </c>
      <c r="DA69" s="31" t="e">
        <v>#DIV/0!</v>
      </c>
      <c r="DB69" s="31" t="e">
        <v>#DIV/0!</v>
      </c>
      <c r="DC69" s="31" t="e">
        <v>#DIV/0!</v>
      </c>
      <c r="DD69" s="31" t="e">
        <v>#DIV/0!</v>
      </c>
      <c r="DE69" s="31" t="e">
        <v>#DIV/0!</v>
      </c>
      <c r="DF69" s="31" t="e">
        <v>#DIV/0!</v>
      </c>
      <c r="DG69" s="31" t="e">
        <v>#DIV/0!</v>
      </c>
      <c r="DH69" s="31" t="e">
        <v>#DIV/0!</v>
      </c>
      <c r="DI69" s="31" t="e">
        <v>#DIV/0!</v>
      </c>
      <c r="DJ69" s="31" t="e">
        <v>#DIV/0!</v>
      </c>
      <c r="DK69" s="31" t="e">
        <v>#DIV/0!</v>
      </c>
      <c r="DL69" s="31" t="e">
        <v>#DIV/0!</v>
      </c>
      <c r="DM69" s="31" t="e">
        <v>#DIV/0!</v>
      </c>
      <c r="DN69" s="31" t="e">
        <v>#DIV/0!</v>
      </c>
      <c r="DO69" s="31" t="e">
        <v>#DIV/0!</v>
      </c>
      <c r="DP69" s="31" t="e">
        <v>#DIV/0!</v>
      </c>
      <c r="DQ69" s="31" t="e">
        <v>#DIV/0!</v>
      </c>
      <c r="DR69" s="31" t="e">
        <v>#DIV/0!</v>
      </c>
      <c r="DS69" s="31" t="e">
        <v>#DIV/0!</v>
      </c>
      <c r="DT69" s="31" t="e">
        <v>#DIV/0!</v>
      </c>
      <c r="DU69" s="31" t="e">
        <v>#DIV/0!</v>
      </c>
      <c r="DV69" s="31" t="e">
        <v>#DIV/0!</v>
      </c>
      <c r="DW69" s="31" t="e">
        <v>#DIV/0!</v>
      </c>
      <c r="DX69" s="31" t="e">
        <v>#DIV/0!</v>
      </c>
      <c r="DY69" s="31" t="e">
        <v>#DIV/0!</v>
      </c>
      <c r="DZ69" s="31" t="e">
        <v>#DIV/0!</v>
      </c>
      <c r="EA69" s="31" t="e">
        <v>#DIV/0!</v>
      </c>
      <c r="EB69" s="31" t="e">
        <v>#DIV/0!</v>
      </c>
      <c r="EC69" s="31" t="e">
        <v>#DIV/0!</v>
      </c>
      <c r="ED69" s="31" t="e">
        <v>#DIV/0!</v>
      </c>
      <c r="EE69" s="31" t="e">
        <v>#DIV/0!</v>
      </c>
      <c r="EF69" s="31" t="e">
        <v>#DIV/0!</v>
      </c>
      <c r="EG69" s="31" t="e">
        <v>#DIV/0!</v>
      </c>
      <c r="EH69" s="31" t="e">
        <v>#DIV/0!</v>
      </c>
      <c r="EI69" s="31" t="e">
        <v>#DIV/0!</v>
      </c>
      <c r="EJ69" s="31" t="e">
        <v>#DIV/0!</v>
      </c>
      <c r="EK69" s="31" t="e">
        <v>#DIV/0!</v>
      </c>
      <c r="EL69" s="31" t="e">
        <v>#DIV/0!</v>
      </c>
      <c r="EM69" s="31" t="e">
        <v>#DIV/0!</v>
      </c>
      <c r="EN69" s="31" t="e">
        <v>#DIV/0!</v>
      </c>
      <c r="EO69" s="31" t="e">
        <v>#VALUE!</v>
      </c>
      <c r="EP69" s="31" t="e">
        <v>#DIV/0!</v>
      </c>
      <c r="EQ69" s="31" t="e">
        <v>#DIV/0!</v>
      </c>
      <c r="ER69" s="31" t="e">
        <v>#DIV/0!</v>
      </c>
      <c r="ES69" s="31" t="e">
        <v>#DIV/0!</v>
      </c>
      <c r="ET69" s="31" t="e">
        <v>#DIV/0!</v>
      </c>
      <c r="EU69" s="31" t="e">
        <v>#DIV/0!</v>
      </c>
      <c r="EV69" s="31" t="e">
        <v>#DIV/0!</v>
      </c>
      <c r="EW69" s="31" t="e">
        <v>#DIV/0!</v>
      </c>
      <c r="EX69" s="31" t="e">
        <v>#DIV/0!</v>
      </c>
      <c r="EY69" s="31" t="e">
        <v>#DIV/0!</v>
      </c>
      <c r="EZ69" s="31" t="e">
        <v>#DIV/0!</v>
      </c>
      <c r="FA69" s="31" t="e">
        <v>#DIV/0!</v>
      </c>
      <c r="FB69" s="31" t="e">
        <v>#DIV/0!</v>
      </c>
      <c r="FC69" s="31" t="e">
        <v>#DIV/0!</v>
      </c>
      <c r="FD69" s="31" t="e">
        <v>#DIV/0!</v>
      </c>
      <c r="FE69" s="31" t="e">
        <v>#DIV/0!</v>
      </c>
      <c r="FF69" s="31" t="e">
        <v>#DIV/0!</v>
      </c>
      <c r="FG69" s="31" t="e">
        <v>#DIV/0!</v>
      </c>
      <c r="FH69" s="31" t="e">
        <v>#DIV/0!</v>
      </c>
      <c r="FI69" s="31" t="e">
        <v>#DIV/0!</v>
      </c>
      <c r="FJ69" s="31" t="e">
        <v>#DIV/0!</v>
      </c>
      <c r="FK69" s="31" t="e">
        <v>#DIV/0!</v>
      </c>
      <c r="FL69" s="31" t="e">
        <v>#DIV/0!</v>
      </c>
      <c r="FM69" s="31" t="e">
        <v>#DIV/0!</v>
      </c>
      <c r="FN69" s="31" t="e">
        <v>#DIV/0!</v>
      </c>
      <c r="FO69" s="31" t="e">
        <v>#DIV/0!</v>
      </c>
      <c r="FP69" s="31" t="e">
        <v>#DIV/0!</v>
      </c>
      <c r="FQ69" s="31" t="e">
        <v>#DIV/0!</v>
      </c>
      <c r="FR69" s="31" t="e">
        <v>#DIV/0!</v>
      </c>
      <c r="FS69" s="31" t="e">
        <v>#DIV/0!</v>
      </c>
      <c r="FT69" s="31" t="e">
        <v>#DIV/0!</v>
      </c>
      <c r="FU69" s="31" t="e">
        <v>#DIV/0!</v>
      </c>
      <c r="FV69" s="31" t="e">
        <v>#DIV/0!</v>
      </c>
      <c r="FW69" s="31" t="e">
        <v>#DIV/0!</v>
      </c>
      <c r="FX69" s="31" t="e">
        <v>#DIV/0!</v>
      </c>
      <c r="FY69" s="31" t="e">
        <v>#DIV/0!</v>
      </c>
      <c r="FZ69" s="31" t="e">
        <v>#DIV/0!</v>
      </c>
      <c r="GA69" s="31" t="e">
        <v>#DIV/0!</v>
      </c>
      <c r="GB69" s="31" t="e">
        <v>#DIV/0!</v>
      </c>
      <c r="GC69" s="31" t="e">
        <v>#DIV/0!</v>
      </c>
      <c r="GD69" s="31" t="e">
        <v>#DIV/0!</v>
      </c>
      <c r="GE69" s="31" t="e">
        <v>#DIV/0!</v>
      </c>
      <c r="GF69" s="31" t="e">
        <v>#DIV/0!</v>
      </c>
      <c r="GG69" s="31" t="e">
        <v>#DIV/0!</v>
      </c>
      <c r="GH69" s="31" t="e">
        <v>#DIV/0!</v>
      </c>
      <c r="GI69" s="31"/>
      <c r="GJ69" s="31"/>
      <c r="GK69" s="31">
        <v>6480</v>
      </c>
      <c r="GL69" s="51">
        <v>0</v>
      </c>
      <c r="GM69" s="31">
        <v>0</v>
      </c>
      <c r="GN69" s="31">
        <v>0</v>
      </c>
      <c r="GO69" s="31">
        <v>0</v>
      </c>
      <c r="GP69" s="31">
        <v>0</v>
      </c>
      <c r="GQ69" s="31">
        <v>0</v>
      </c>
      <c r="GR69" s="31">
        <v>1</v>
      </c>
      <c r="GS69" s="31">
        <v>1</v>
      </c>
      <c r="GT69" s="31">
        <v>0</v>
      </c>
      <c r="GU69" s="31">
        <v>0</v>
      </c>
      <c r="GV69" s="31">
        <v>0</v>
      </c>
      <c r="GW69" s="31">
        <v>0</v>
      </c>
      <c r="GX69" s="31">
        <v>0</v>
      </c>
      <c r="GY69" s="31">
        <v>0</v>
      </c>
      <c r="GZ69" s="31">
        <v>0</v>
      </c>
      <c r="HA69" s="31">
        <v>0</v>
      </c>
      <c r="HB69" s="31">
        <v>0</v>
      </c>
      <c r="HC69" s="31">
        <v>0</v>
      </c>
      <c r="HD69" s="31">
        <v>0</v>
      </c>
      <c r="HE69" s="31">
        <v>0</v>
      </c>
      <c r="HF69" s="31">
        <v>0</v>
      </c>
      <c r="HG69" s="31">
        <v>1</v>
      </c>
      <c r="HH69" s="31">
        <v>0</v>
      </c>
      <c r="HI69" s="31">
        <v>0</v>
      </c>
      <c r="HJ69" s="31">
        <v>0</v>
      </c>
      <c r="HK69" s="31">
        <v>1</v>
      </c>
      <c r="HL69" s="31">
        <v>0.5</v>
      </c>
      <c r="HM69" s="31">
        <v>0</v>
      </c>
      <c r="HN69" s="31">
        <v>0</v>
      </c>
      <c r="HO69" s="31">
        <v>1</v>
      </c>
      <c r="HP69" s="31">
        <v>0</v>
      </c>
      <c r="HQ69" s="31">
        <v>0</v>
      </c>
      <c r="HR69" s="31">
        <v>0</v>
      </c>
      <c r="HS69" s="31">
        <v>0</v>
      </c>
      <c r="HT69" s="31">
        <v>0</v>
      </c>
      <c r="HU69" s="31">
        <v>0</v>
      </c>
      <c r="HV69" s="31">
        <v>0</v>
      </c>
      <c r="HW69" s="31">
        <v>0.5</v>
      </c>
      <c r="HX69" s="31">
        <v>0.5</v>
      </c>
      <c r="HY69" s="31">
        <v>0</v>
      </c>
      <c r="HZ69" s="31">
        <v>0</v>
      </c>
      <c r="IA69" s="31">
        <v>1</v>
      </c>
      <c r="IB69" s="31">
        <v>0</v>
      </c>
      <c r="IC69" s="31">
        <v>0</v>
      </c>
      <c r="ID69" s="31">
        <v>0</v>
      </c>
      <c r="IE69" s="31">
        <v>1</v>
      </c>
      <c r="IF69" s="31">
        <v>0</v>
      </c>
      <c r="IG69" s="31">
        <v>0</v>
      </c>
      <c r="IH69" s="31">
        <v>0</v>
      </c>
      <c r="II69" s="31">
        <v>0</v>
      </c>
      <c r="IJ69" s="31">
        <v>0</v>
      </c>
      <c r="IK69" s="31">
        <v>0</v>
      </c>
      <c r="IL69" s="31">
        <v>6480</v>
      </c>
      <c r="IM69" s="31">
        <v>6480</v>
      </c>
      <c r="IN69" s="31">
        <v>0</v>
      </c>
      <c r="IO69" s="31">
        <v>0</v>
      </c>
      <c r="IP69" s="31">
        <v>0</v>
      </c>
      <c r="IQ69" s="31">
        <v>0</v>
      </c>
      <c r="IR69" s="31">
        <v>0</v>
      </c>
      <c r="IS69" s="31">
        <v>0</v>
      </c>
      <c r="IT69" s="31">
        <v>0</v>
      </c>
      <c r="IU69" s="31">
        <v>0</v>
      </c>
      <c r="IV69" s="31">
        <v>0</v>
      </c>
      <c r="IW69" s="31">
        <v>0</v>
      </c>
      <c r="IX69" s="31">
        <v>0</v>
      </c>
      <c r="IY69" s="31">
        <v>0</v>
      </c>
      <c r="IZ69" s="31">
        <v>0</v>
      </c>
      <c r="JA69" s="31">
        <v>6480</v>
      </c>
      <c r="JB69" s="31">
        <v>0</v>
      </c>
      <c r="JC69" s="31">
        <v>0</v>
      </c>
      <c r="JD69" s="31">
        <v>0</v>
      </c>
      <c r="JE69" s="31">
        <v>6480</v>
      </c>
      <c r="JF69" s="31">
        <v>3240</v>
      </c>
      <c r="JG69" s="31">
        <v>0</v>
      </c>
      <c r="JH69" s="31">
        <v>0</v>
      </c>
      <c r="JI69" s="31">
        <v>6480</v>
      </c>
      <c r="JJ69" s="31">
        <v>0</v>
      </c>
      <c r="JK69" s="31">
        <v>0</v>
      </c>
      <c r="JL69" s="31">
        <v>0</v>
      </c>
      <c r="JM69" s="31">
        <v>0</v>
      </c>
      <c r="JN69" s="31">
        <v>0</v>
      </c>
      <c r="JO69" s="31">
        <v>0</v>
      </c>
      <c r="JP69" s="31">
        <v>0</v>
      </c>
      <c r="JQ69" s="31">
        <v>3240</v>
      </c>
      <c r="JR69" s="31">
        <v>3240</v>
      </c>
      <c r="JS69" s="31">
        <v>0</v>
      </c>
      <c r="JT69" s="31">
        <v>0</v>
      </c>
      <c r="JU69" s="31">
        <v>6480</v>
      </c>
      <c r="JV69" s="31">
        <v>0</v>
      </c>
      <c r="JW69" s="31">
        <v>0</v>
      </c>
      <c r="JX69" s="31">
        <v>0</v>
      </c>
      <c r="JY69" s="31">
        <v>6480</v>
      </c>
      <c r="JZ69" s="31">
        <v>4</v>
      </c>
      <c r="KA69" s="31">
        <v>1</v>
      </c>
    </row>
    <row r="70" spans="1:287" x14ac:dyDescent="0.25">
      <c r="A70" s="30" t="s">
        <v>654</v>
      </c>
      <c r="B70" s="30" t="s">
        <v>222</v>
      </c>
      <c r="C70" s="31">
        <v>280</v>
      </c>
      <c r="D70" s="51" t="e">
        <v>#VALUE!</v>
      </c>
      <c r="E70" s="31" t="e">
        <v>#DIV/0!</v>
      </c>
      <c r="F70" s="31" t="e">
        <v>#DIV/0!</v>
      </c>
      <c r="G70" s="31" t="e">
        <v>#DIV/0!</v>
      </c>
      <c r="H70" s="31" t="e">
        <v>#DIV/0!</v>
      </c>
      <c r="I70" s="31" t="e">
        <v>#DIV/0!</v>
      </c>
      <c r="J70" s="31" t="e">
        <v>#DIV/0!</v>
      </c>
      <c r="K70" s="31" t="e">
        <v>#DIV/0!</v>
      </c>
      <c r="L70" s="31" t="e">
        <v>#DIV/0!</v>
      </c>
      <c r="M70" s="31" t="e">
        <v>#DIV/0!</v>
      </c>
      <c r="N70" s="31" t="e">
        <v>#DIV/0!</v>
      </c>
      <c r="O70" s="31" t="e">
        <v>#DIV/0!</v>
      </c>
      <c r="P70" s="31" t="e">
        <v>#DIV/0!</v>
      </c>
      <c r="Q70" s="31" t="e">
        <v>#DIV/0!</v>
      </c>
      <c r="R70" s="31" t="e">
        <v>#DIV/0!</v>
      </c>
      <c r="S70" s="31" t="e">
        <v>#DIV/0!</v>
      </c>
      <c r="T70" s="31" t="e">
        <v>#DIV/0!</v>
      </c>
      <c r="U70" s="31" t="e">
        <v>#DIV/0!</v>
      </c>
      <c r="V70" s="31" t="e">
        <v>#DIV/0!</v>
      </c>
      <c r="W70" s="31" t="e">
        <v>#DIV/0!</v>
      </c>
      <c r="X70" s="31" t="e">
        <v>#DIV/0!</v>
      </c>
      <c r="Y70" s="31" t="e">
        <v>#DIV/0!</v>
      </c>
      <c r="Z70" s="31" t="e">
        <v>#DIV/0!</v>
      </c>
      <c r="AA70" s="31" t="e">
        <v>#DIV/0!</v>
      </c>
      <c r="AB70" s="31" t="e">
        <v>#DIV/0!</v>
      </c>
      <c r="AC70" s="31" t="e">
        <v>#DIV/0!</v>
      </c>
      <c r="AD70" s="31" t="e">
        <v>#DIV/0!</v>
      </c>
      <c r="AE70" s="31" t="e">
        <v>#DIV/0!</v>
      </c>
      <c r="AF70" s="31" t="e">
        <v>#DIV/0!</v>
      </c>
      <c r="AG70" s="31" t="e">
        <v>#DIV/0!</v>
      </c>
      <c r="AH70" s="31" t="e">
        <v>#DIV/0!</v>
      </c>
      <c r="AI70" s="31" t="e">
        <v>#DIV/0!</v>
      </c>
      <c r="AJ70" s="31" t="e">
        <v>#DIV/0!</v>
      </c>
      <c r="AK70" s="31" t="e">
        <v>#DIV/0!</v>
      </c>
      <c r="AL70" s="31" t="e">
        <v>#DIV/0!</v>
      </c>
      <c r="AM70" s="31" t="e">
        <v>#DIV/0!</v>
      </c>
      <c r="AN70" s="31" t="e">
        <v>#DIV/0!</v>
      </c>
      <c r="AO70" s="31" t="e">
        <v>#DIV/0!</v>
      </c>
      <c r="AP70" s="31" t="e">
        <v>#DIV/0!</v>
      </c>
      <c r="AQ70" s="31" t="e">
        <v>#DIV/0!</v>
      </c>
      <c r="AR70" s="31" t="e">
        <v>#DIV/0!</v>
      </c>
      <c r="AS70" s="31" t="e">
        <v>#DIV/0!</v>
      </c>
      <c r="AT70" s="31" t="e">
        <v>#DIV/0!</v>
      </c>
      <c r="AU70" s="31" t="e">
        <v>#DIV/0!</v>
      </c>
      <c r="AV70" s="31" t="e">
        <v>#DIV/0!</v>
      </c>
      <c r="AW70" s="31" t="e">
        <v>#DIV/0!</v>
      </c>
      <c r="AX70" s="31" t="e">
        <v>#VALUE!</v>
      </c>
      <c r="AY70" s="31" t="e">
        <v>#DIV/0!</v>
      </c>
      <c r="AZ70" s="31" t="e">
        <v>#DIV/0!</v>
      </c>
      <c r="BA70" s="31" t="e">
        <v>#DIV/0!</v>
      </c>
      <c r="BB70" s="31" t="e">
        <v>#DIV/0!</v>
      </c>
      <c r="BC70" s="31" t="e">
        <v>#DIV/0!</v>
      </c>
      <c r="BD70" s="31" t="e">
        <v>#DIV/0!</v>
      </c>
      <c r="BE70" s="31" t="e">
        <v>#DIV/0!</v>
      </c>
      <c r="BF70" s="31" t="e">
        <v>#DIV/0!</v>
      </c>
      <c r="BG70" s="31" t="e">
        <v>#DIV/0!</v>
      </c>
      <c r="BH70" s="31" t="e">
        <v>#DIV/0!</v>
      </c>
      <c r="BI70" s="31" t="e">
        <v>#DIV/0!</v>
      </c>
      <c r="BJ70" s="31" t="e">
        <v>#DIV/0!</v>
      </c>
      <c r="BK70" s="31" t="e">
        <v>#DIV/0!</v>
      </c>
      <c r="BL70" s="31" t="e">
        <v>#DIV/0!</v>
      </c>
      <c r="BM70" s="31" t="e">
        <v>#DIV/0!</v>
      </c>
      <c r="BN70" s="31" t="e">
        <v>#DIV/0!</v>
      </c>
      <c r="BO70" s="31" t="e">
        <v>#DIV/0!</v>
      </c>
      <c r="BP70" s="31" t="e">
        <v>#DIV/0!</v>
      </c>
      <c r="BQ70" s="31" t="e">
        <v>#DIV/0!</v>
      </c>
      <c r="BR70" s="31" t="e">
        <v>#DIV/0!</v>
      </c>
      <c r="BS70" s="31" t="e">
        <v>#DIV/0!</v>
      </c>
      <c r="BT70" s="31" t="e">
        <v>#DIV/0!</v>
      </c>
      <c r="BU70" s="31" t="e">
        <v>#DIV/0!</v>
      </c>
      <c r="BV70" s="31" t="e">
        <v>#DIV/0!</v>
      </c>
      <c r="BW70" s="31" t="e">
        <v>#DIV/0!</v>
      </c>
      <c r="BX70" s="31" t="e">
        <v>#DIV/0!</v>
      </c>
      <c r="BY70" s="31" t="e">
        <v>#DIV/0!</v>
      </c>
      <c r="BZ70" s="31" t="e">
        <v>#DIV/0!</v>
      </c>
      <c r="CA70" s="31" t="e">
        <v>#DIV/0!</v>
      </c>
      <c r="CB70" s="31" t="e">
        <v>#DIV/0!</v>
      </c>
      <c r="CC70" s="31" t="e">
        <v>#DIV/0!</v>
      </c>
      <c r="CD70" s="31" t="e">
        <v>#DIV/0!</v>
      </c>
      <c r="CE70" s="31" t="e">
        <v>#DIV/0!</v>
      </c>
      <c r="CF70" s="31" t="e">
        <v>#DIV/0!</v>
      </c>
      <c r="CG70" s="31" t="e">
        <v>#DIV/0!</v>
      </c>
      <c r="CH70" s="31" t="e">
        <v>#DIV/0!</v>
      </c>
      <c r="CI70" s="31" t="e">
        <v>#DIV/0!</v>
      </c>
      <c r="CJ70" s="31" t="e">
        <v>#DIV/0!</v>
      </c>
      <c r="CK70" s="31" t="e">
        <v>#DIV/0!</v>
      </c>
      <c r="CL70" s="31" t="e">
        <v>#DIV/0!</v>
      </c>
      <c r="CM70" s="31" t="e">
        <v>#DIV/0!</v>
      </c>
      <c r="CN70" s="31" t="e">
        <v>#DIV/0!</v>
      </c>
      <c r="CO70" s="31" t="e">
        <v>#DIV/0!</v>
      </c>
      <c r="CP70" s="31" t="e">
        <v>#DIV/0!</v>
      </c>
      <c r="CQ70" s="31" t="e">
        <v>#DIV/0!</v>
      </c>
      <c r="CR70" s="31"/>
      <c r="CS70" s="31"/>
      <c r="CT70" s="31">
        <v>280</v>
      </c>
      <c r="CU70" s="51" t="e">
        <v>#VALUE!</v>
      </c>
      <c r="CV70" s="31" t="e">
        <v>#DIV/0!</v>
      </c>
      <c r="CW70" s="31" t="e">
        <v>#DIV/0!</v>
      </c>
      <c r="CX70" s="31" t="e">
        <v>#DIV/0!</v>
      </c>
      <c r="CY70" s="31" t="e">
        <v>#DIV/0!</v>
      </c>
      <c r="CZ70" s="31" t="e">
        <v>#DIV/0!</v>
      </c>
      <c r="DA70" s="31" t="e">
        <v>#DIV/0!</v>
      </c>
      <c r="DB70" s="31" t="e">
        <v>#DIV/0!</v>
      </c>
      <c r="DC70" s="31" t="e">
        <v>#DIV/0!</v>
      </c>
      <c r="DD70" s="31" t="e">
        <v>#DIV/0!</v>
      </c>
      <c r="DE70" s="31" t="e">
        <v>#DIV/0!</v>
      </c>
      <c r="DF70" s="31" t="e">
        <v>#DIV/0!</v>
      </c>
      <c r="DG70" s="31" t="e">
        <v>#DIV/0!</v>
      </c>
      <c r="DH70" s="31" t="e">
        <v>#DIV/0!</v>
      </c>
      <c r="DI70" s="31" t="e">
        <v>#DIV/0!</v>
      </c>
      <c r="DJ70" s="31" t="e">
        <v>#DIV/0!</v>
      </c>
      <c r="DK70" s="31" t="e">
        <v>#DIV/0!</v>
      </c>
      <c r="DL70" s="31" t="e">
        <v>#DIV/0!</v>
      </c>
      <c r="DM70" s="31" t="e">
        <v>#DIV/0!</v>
      </c>
      <c r="DN70" s="31" t="e">
        <v>#DIV/0!</v>
      </c>
      <c r="DO70" s="31" t="e">
        <v>#DIV/0!</v>
      </c>
      <c r="DP70" s="31" t="e">
        <v>#DIV/0!</v>
      </c>
      <c r="DQ70" s="31" t="e">
        <v>#DIV/0!</v>
      </c>
      <c r="DR70" s="31" t="e">
        <v>#DIV/0!</v>
      </c>
      <c r="DS70" s="31" t="e">
        <v>#DIV/0!</v>
      </c>
      <c r="DT70" s="31" t="e">
        <v>#DIV/0!</v>
      </c>
      <c r="DU70" s="31" t="e">
        <v>#DIV/0!</v>
      </c>
      <c r="DV70" s="31" t="e">
        <v>#DIV/0!</v>
      </c>
      <c r="DW70" s="31" t="e">
        <v>#DIV/0!</v>
      </c>
      <c r="DX70" s="31" t="e">
        <v>#DIV/0!</v>
      </c>
      <c r="DY70" s="31" t="e">
        <v>#DIV/0!</v>
      </c>
      <c r="DZ70" s="31" t="e">
        <v>#DIV/0!</v>
      </c>
      <c r="EA70" s="31" t="e">
        <v>#DIV/0!</v>
      </c>
      <c r="EB70" s="31" t="e">
        <v>#DIV/0!</v>
      </c>
      <c r="EC70" s="31" t="e">
        <v>#DIV/0!</v>
      </c>
      <c r="ED70" s="31" t="e">
        <v>#DIV/0!</v>
      </c>
      <c r="EE70" s="31" t="e">
        <v>#DIV/0!</v>
      </c>
      <c r="EF70" s="31" t="e">
        <v>#DIV/0!</v>
      </c>
      <c r="EG70" s="31" t="e">
        <v>#DIV/0!</v>
      </c>
      <c r="EH70" s="31" t="e">
        <v>#DIV/0!</v>
      </c>
      <c r="EI70" s="31" t="e">
        <v>#DIV/0!</v>
      </c>
      <c r="EJ70" s="31" t="e">
        <v>#DIV/0!</v>
      </c>
      <c r="EK70" s="31" t="e">
        <v>#DIV/0!</v>
      </c>
      <c r="EL70" s="31" t="e">
        <v>#DIV/0!</v>
      </c>
      <c r="EM70" s="31" t="e">
        <v>#DIV/0!</v>
      </c>
      <c r="EN70" s="31" t="e">
        <v>#DIV/0!</v>
      </c>
      <c r="EO70" s="31" t="e">
        <v>#VALUE!</v>
      </c>
      <c r="EP70" s="31" t="e">
        <v>#DIV/0!</v>
      </c>
      <c r="EQ70" s="31" t="e">
        <v>#DIV/0!</v>
      </c>
      <c r="ER70" s="31" t="e">
        <v>#DIV/0!</v>
      </c>
      <c r="ES70" s="31" t="e">
        <v>#DIV/0!</v>
      </c>
      <c r="ET70" s="31" t="e">
        <v>#DIV/0!</v>
      </c>
      <c r="EU70" s="31" t="e">
        <v>#DIV/0!</v>
      </c>
      <c r="EV70" s="31" t="e">
        <v>#DIV/0!</v>
      </c>
      <c r="EW70" s="31" t="e">
        <v>#DIV/0!</v>
      </c>
      <c r="EX70" s="31" t="e">
        <v>#DIV/0!</v>
      </c>
      <c r="EY70" s="31" t="e">
        <v>#DIV/0!</v>
      </c>
      <c r="EZ70" s="31" t="e">
        <v>#DIV/0!</v>
      </c>
      <c r="FA70" s="31" t="e">
        <v>#DIV/0!</v>
      </c>
      <c r="FB70" s="31" t="e">
        <v>#DIV/0!</v>
      </c>
      <c r="FC70" s="31" t="e">
        <v>#DIV/0!</v>
      </c>
      <c r="FD70" s="31" t="e">
        <v>#DIV/0!</v>
      </c>
      <c r="FE70" s="31" t="e">
        <v>#DIV/0!</v>
      </c>
      <c r="FF70" s="31" t="e">
        <v>#DIV/0!</v>
      </c>
      <c r="FG70" s="31" t="e">
        <v>#DIV/0!</v>
      </c>
      <c r="FH70" s="31" t="e">
        <v>#DIV/0!</v>
      </c>
      <c r="FI70" s="31" t="e">
        <v>#DIV/0!</v>
      </c>
      <c r="FJ70" s="31" t="e">
        <v>#DIV/0!</v>
      </c>
      <c r="FK70" s="31" t="e">
        <v>#DIV/0!</v>
      </c>
      <c r="FL70" s="31" t="e">
        <v>#DIV/0!</v>
      </c>
      <c r="FM70" s="31" t="e">
        <v>#DIV/0!</v>
      </c>
      <c r="FN70" s="31" t="e">
        <v>#DIV/0!</v>
      </c>
      <c r="FO70" s="31" t="e">
        <v>#DIV/0!</v>
      </c>
      <c r="FP70" s="31" t="e">
        <v>#DIV/0!</v>
      </c>
      <c r="FQ70" s="31" t="e">
        <v>#DIV/0!</v>
      </c>
      <c r="FR70" s="31" t="e">
        <v>#DIV/0!</v>
      </c>
      <c r="FS70" s="31" t="e">
        <v>#DIV/0!</v>
      </c>
      <c r="FT70" s="31" t="e">
        <v>#DIV/0!</v>
      </c>
      <c r="FU70" s="31" t="e">
        <v>#DIV/0!</v>
      </c>
      <c r="FV70" s="31" t="e">
        <v>#DIV/0!</v>
      </c>
      <c r="FW70" s="31" t="e">
        <v>#DIV/0!</v>
      </c>
      <c r="FX70" s="31" t="e">
        <v>#DIV/0!</v>
      </c>
      <c r="FY70" s="31" t="e">
        <v>#DIV/0!</v>
      </c>
      <c r="FZ70" s="31" t="e">
        <v>#DIV/0!</v>
      </c>
      <c r="GA70" s="31" t="e">
        <v>#DIV/0!</v>
      </c>
      <c r="GB70" s="31" t="e">
        <v>#DIV/0!</v>
      </c>
      <c r="GC70" s="31" t="e">
        <v>#DIV/0!</v>
      </c>
      <c r="GD70" s="31" t="e">
        <v>#DIV/0!</v>
      </c>
      <c r="GE70" s="31" t="e">
        <v>#DIV/0!</v>
      </c>
      <c r="GF70" s="31" t="e">
        <v>#DIV/0!</v>
      </c>
      <c r="GG70" s="31" t="e">
        <v>#DIV/0!</v>
      </c>
      <c r="GH70" s="31" t="e">
        <v>#DIV/0!</v>
      </c>
      <c r="GI70" s="31"/>
      <c r="GJ70" s="31"/>
      <c r="GK70" s="31">
        <v>280</v>
      </c>
      <c r="GL70" s="51" t="e">
        <v>#VALUE!</v>
      </c>
      <c r="GM70" s="31" t="e">
        <v>#DIV/0!</v>
      </c>
      <c r="GN70" s="31" t="e">
        <v>#DIV/0!</v>
      </c>
      <c r="GO70" s="31" t="e">
        <v>#DIV/0!</v>
      </c>
      <c r="GP70" s="31" t="e">
        <v>#DIV/0!</v>
      </c>
      <c r="GQ70" s="31" t="e">
        <v>#DIV/0!</v>
      </c>
      <c r="GR70" s="31" t="e">
        <v>#DIV/0!</v>
      </c>
      <c r="GS70" s="31" t="e">
        <v>#DIV/0!</v>
      </c>
      <c r="GT70" s="31" t="e">
        <v>#DIV/0!</v>
      </c>
      <c r="GU70" s="31" t="e">
        <v>#DIV/0!</v>
      </c>
      <c r="GV70" s="31" t="e">
        <v>#DIV/0!</v>
      </c>
      <c r="GW70" s="31" t="e">
        <v>#DIV/0!</v>
      </c>
      <c r="GX70" s="31" t="e">
        <v>#DIV/0!</v>
      </c>
      <c r="GY70" s="31" t="e">
        <v>#DIV/0!</v>
      </c>
      <c r="GZ70" s="31" t="e">
        <v>#DIV/0!</v>
      </c>
      <c r="HA70" s="31" t="e">
        <v>#DIV/0!</v>
      </c>
      <c r="HB70" s="31" t="e">
        <v>#DIV/0!</v>
      </c>
      <c r="HC70" s="31" t="e">
        <v>#DIV/0!</v>
      </c>
      <c r="HD70" s="31" t="e">
        <v>#DIV/0!</v>
      </c>
      <c r="HE70" s="31" t="e">
        <v>#DIV/0!</v>
      </c>
      <c r="HF70" s="31" t="e">
        <v>#DIV/0!</v>
      </c>
      <c r="HG70" s="31" t="e">
        <v>#DIV/0!</v>
      </c>
      <c r="HH70" s="31" t="e">
        <v>#DIV/0!</v>
      </c>
      <c r="HI70" s="31" t="e">
        <v>#DIV/0!</v>
      </c>
      <c r="HJ70" s="31" t="e">
        <v>#DIV/0!</v>
      </c>
      <c r="HK70" s="31" t="e">
        <v>#DIV/0!</v>
      </c>
      <c r="HL70" s="31" t="e">
        <v>#DIV/0!</v>
      </c>
      <c r="HM70" s="31" t="e">
        <v>#DIV/0!</v>
      </c>
      <c r="HN70" s="31" t="e">
        <v>#DIV/0!</v>
      </c>
      <c r="HO70" s="31" t="e">
        <v>#DIV/0!</v>
      </c>
      <c r="HP70" s="31" t="e">
        <v>#DIV/0!</v>
      </c>
      <c r="HQ70" s="31" t="e">
        <v>#DIV/0!</v>
      </c>
      <c r="HR70" s="31" t="e">
        <v>#DIV/0!</v>
      </c>
      <c r="HS70" s="31" t="e">
        <v>#DIV/0!</v>
      </c>
      <c r="HT70" s="31" t="e">
        <v>#DIV/0!</v>
      </c>
      <c r="HU70" s="31" t="e">
        <v>#DIV/0!</v>
      </c>
      <c r="HV70" s="31" t="e">
        <v>#DIV/0!</v>
      </c>
      <c r="HW70" s="31" t="e">
        <v>#DIV/0!</v>
      </c>
      <c r="HX70" s="31" t="e">
        <v>#DIV/0!</v>
      </c>
      <c r="HY70" s="31" t="e">
        <v>#DIV/0!</v>
      </c>
      <c r="HZ70" s="31" t="e">
        <v>#DIV/0!</v>
      </c>
      <c r="IA70" s="31" t="e">
        <v>#DIV/0!</v>
      </c>
      <c r="IB70" s="31" t="e">
        <v>#DIV/0!</v>
      </c>
      <c r="IC70" s="31" t="e">
        <v>#DIV/0!</v>
      </c>
      <c r="ID70" s="31" t="e">
        <v>#DIV/0!</v>
      </c>
      <c r="IE70" s="31" t="e">
        <v>#DIV/0!</v>
      </c>
      <c r="IF70" s="31" t="e">
        <v>#VALUE!</v>
      </c>
      <c r="IG70" s="31" t="e">
        <v>#DIV/0!</v>
      </c>
      <c r="IH70" s="31" t="e">
        <v>#DIV/0!</v>
      </c>
      <c r="II70" s="31" t="e">
        <v>#DIV/0!</v>
      </c>
      <c r="IJ70" s="31" t="e">
        <v>#DIV/0!</v>
      </c>
      <c r="IK70" s="31" t="e">
        <v>#DIV/0!</v>
      </c>
      <c r="IL70" s="31" t="e">
        <v>#DIV/0!</v>
      </c>
      <c r="IM70" s="31" t="e">
        <v>#DIV/0!</v>
      </c>
      <c r="IN70" s="31" t="e">
        <v>#DIV/0!</v>
      </c>
      <c r="IO70" s="31" t="e">
        <v>#DIV/0!</v>
      </c>
      <c r="IP70" s="31" t="e">
        <v>#DIV/0!</v>
      </c>
      <c r="IQ70" s="31" t="e">
        <v>#DIV/0!</v>
      </c>
      <c r="IR70" s="31" t="e">
        <v>#DIV/0!</v>
      </c>
      <c r="IS70" s="31" t="e">
        <v>#DIV/0!</v>
      </c>
      <c r="IT70" s="31" t="e">
        <v>#DIV/0!</v>
      </c>
      <c r="IU70" s="31" t="e">
        <v>#DIV/0!</v>
      </c>
      <c r="IV70" s="31" t="e">
        <v>#DIV/0!</v>
      </c>
      <c r="IW70" s="31" t="e">
        <v>#DIV/0!</v>
      </c>
      <c r="IX70" s="31" t="e">
        <v>#DIV/0!</v>
      </c>
      <c r="IY70" s="31" t="e">
        <v>#DIV/0!</v>
      </c>
      <c r="IZ70" s="31" t="e">
        <v>#DIV/0!</v>
      </c>
      <c r="JA70" s="31" t="e">
        <v>#DIV/0!</v>
      </c>
      <c r="JB70" s="31" t="e">
        <v>#DIV/0!</v>
      </c>
      <c r="JC70" s="31" t="e">
        <v>#DIV/0!</v>
      </c>
      <c r="JD70" s="31" t="e">
        <v>#DIV/0!</v>
      </c>
      <c r="JE70" s="31" t="e">
        <v>#DIV/0!</v>
      </c>
      <c r="JF70" s="31" t="e">
        <v>#DIV/0!</v>
      </c>
      <c r="JG70" s="31" t="e">
        <v>#DIV/0!</v>
      </c>
      <c r="JH70" s="31" t="e">
        <v>#DIV/0!</v>
      </c>
      <c r="JI70" s="31" t="e">
        <v>#DIV/0!</v>
      </c>
      <c r="JJ70" s="31" t="e">
        <v>#DIV/0!</v>
      </c>
      <c r="JK70" s="31" t="e">
        <v>#DIV/0!</v>
      </c>
      <c r="JL70" s="31" t="e">
        <v>#DIV/0!</v>
      </c>
      <c r="JM70" s="31" t="e">
        <v>#DIV/0!</v>
      </c>
      <c r="JN70" s="31" t="e">
        <v>#DIV/0!</v>
      </c>
      <c r="JO70" s="31" t="e">
        <v>#DIV/0!</v>
      </c>
      <c r="JP70" s="31" t="e">
        <v>#DIV/0!</v>
      </c>
      <c r="JQ70" s="31" t="e">
        <v>#DIV/0!</v>
      </c>
      <c r="JR70" s="31" t="e">
        <v>#DIV/0!</v>
      </c>
      <c r="JS70" s="31" t="e">
        <v>#DIV/0!</v>
      </c>
      <c r="JT70" s="31" t="e">
        <v>#DIV/0!</v>
      </c>
      <c r="JU70" s="31" t="e">
        <v>#DIV/0!</v>
      </c>
      <c r="JV70" s="31" t="e">
        <v>#DIV/0!</v>
      </c>
      <c r="JW70" s="31" t="e">
        <v>#DIV/0!</v>
      </c>
      <c r="JX70" s="31" t="e">
        <v>#DIV/0!</v>
      </c>
      <c r="JY70" s="31" t="e">
        <v>#DIV/0!</v>
      </c>
      <c r="JZ70" s="31"/>
      <c r="KA70" s="31"/>
    </row>
    <row r="71" spans="1:287" x14ac:dyDescent="0.25">
      <c r="A71" s="30" t="s">
        <v>655</v>
      </c>
      <c r="B71" s="30" t="s">
        <v>214</v>
      </c>
      <c r="C71" s="31">
        <v>104</v>
      </c>
      <c r="D71" s="51" t="e">
        <v>#VALUE!</v>
      </c>
      <c r="E71" s="31" t="e">
        <v>#DIV/0!</v>
      </c>
      <c r="F71" s="31" t="e">
        <v>#DIV/0!</v>
      </c>
      <c r="G71" s="31" t="e">
        <v>#DIV/0!</v>
      </c>
      <c r="H71" s="31" t="e">
        <v>#DIV/0!</v>
      </c>
      <c r="I71" s="31" t="e">
        <v>#DIV/0!</v>
      </c>
      <c r="J71" s="31" t="e">
        <v>#DIV/0!</v>
      </c>
      <c r="K71" s="31" t="e">
        <v>#DIV/0!</v>
      </c>
      <c r="L71" s="31" t="e">
        <v>#DIV/0!</v>
      </c>
      <c r="M71" s="31" t="e">
        <v>#DIV/0!</v>
      </c>
      <c r="N71" s="31" t="e">
        <v>#DIV/0!</v>
      </c>
      <c r="O71" s="31" t="e">
        <v>#DIV/0!</v>
      </c>
      <c r="P71" s="31" t="e">
        <v>#DIV/0!</v>
      </c>
      <c r="Q71" s="31" t="e">
        <v>#DIV/0!</v>
      </c>
      <c r="R71" s="31" t="e">
        <v>#DIV/0!</v>
      </c>
      <c r="S71" s="31" t="e">
        <v>#DIV/0!</v>
      </c>
      <c r="T71" s="31" t="e">
        <v>#DIV/0!</v>
      </c>
      <c r="U71" s="31" t="e">
        <v>#DIV/0!</v>
      </c>
      <c r="V71" s="31" t="e">
        <v>#DIV/0!</v>
      </c>
      <c r="W71" s="31" t="e">
        <v>#DIV/0!</v>
      </c>
      <c r="X71" s="31" t="e">
        <v>#DIV/0!</v>
      </c>
      <c r="Y71" s="31" t="e">
        <v>#DIV/0!</v>
      </c>
      <c r="Z71" s="31" t="e">
        <v>#DIV/0!</v>
      </c>
      <c r="AA71" s="31" t="e">
        <v>#DIV/0!</v>
      </c>
      <c r="AB71" s="31" t="e">
        <v>#DIV/0!</v>
      </c>
      <c r="AC71" s="31" t="e">
        <v>#DIV/0!</v>
      </c>
      <c r="AD71" s="31" t="e">
        <v>#DIV/0!</v>
      </c>
      <c r="AE71" s="31" t="e">
        <v>#DIV/0!</v>
      </c>
      <c r="AF71" s="31" t="e">
        <v>#DIV/0!</v>
      </c>
      <c r="AG71" s="31" t="e">
        <v>#DIV/0!</v>
      </c>
      <c r="AH71" s="31" t="e">
        <v>#DIV/0!</v>
      </c>
      <c r="AI71" s="31" t="e">
        <v>#DIV/0!</v>
      </c>
      <c r="AJ71" s="31" t="e">
        <v>#DIV/0!</v>
      </c>
      <c r="AK71" s="31" t="e">
        <v>#DIV/0!</v>
      </c>
      <c r="AL71" s="31" t="e">
        <v>#DIV/0!</v>
      </c>
      <c r="AM71" s="31" t="e">
        <v>#DIV/0!</v>
      </c>
      <c r="AN71" s="31" t="e">
        <v>#DIV/0!</v>
      </c>
      <c r="AO71" s="31" t="e">
        <v>#DIV/0!</v>
      </c>
      <c r="AP71" s="31" t="e">
        <v>#DIV/0!</v>
      </c>
      <c r="AQ71" s="31" t="e">
        <v>#DIV/0!</v>
      </c>
      <c r="AR71" s="31" t="e">
        <v>#DIV/0!</v>
      </c>
      <c r="AS71" s="31" t="e">
        <v>#DIV/0!</v>
      </c>
      <c r="AT71" s="31" t="e">
        <v>#DIV/0!</v>
      </c>
      <c r="AU71" s="31" t="e">
        <v>#DIV/0!</v>
      </c>
      <c r="AV71" s="31" t="e">
        <v>#DIV/0!</v>
      </c>
      <c r="AW71" s="31" t="e">
        <v>#DIV/0!</v>
      </c>
      <c r="AX71" s="31" t="e">
        <v>#VALUE!</v>
      </c>
      <c r="AY71" s="31" t="e">
        <v>#DIV/0!</v>
      </c>
      <c r="AZ71" s="31" t="e">
        <v>#DIV/0!</v>
      </c>
      <c r="BA71" s="31" t="e">
        <v>#DIV/0!</v>
      </c>
      <c r="BB71" s="31" t="e">
        <v>#DIV/0!</v>
      </c>
      <c r="BC71" s="31" t="e">
        <v>#DIV/0!</v>
      </c>
      <c r="BD71" s="31" t="e">
        <v>#DIV/0!</v>
      </c>
      <c r="BE71" s="31" t="e">
        <v>#DIV/0!</v>
      </c>
      <c r="BF71" s="31" t="e">
        <v>#DIV/0!</v>
      </c>
      <c r="BG71" s="31" t="e">
        <v>#DIV/0!</v>
      </c>
      <c r="BH71" s="31" t="e">
        <v>#DIV/0!</v>
      </c>
      <c r="BI71" s="31" t="e">
        <v>#DIV/0!</v>
      </c>
      <c r="BJ71" s="31" t="e">
        <v>#DIV/0!</v>
      </c>
      <c r="BK71" s="31" t="e">
        <v>#DIV/0!</v>
      </c>
      <c r="BL71" s="31" t="e">
        <v>#DIV/0!</v>
      </c>
      <c r="BM71" s="31" t="e">
        <v>#DIV/0!</v>
      </c>
      <c r="BN71" s="31" t="e">
        <v>#DIV/0!</v>
      </c>
      <c r="BO71" s="31" t="e">
        <v>#DIV/0!</v>
      </c>
      <c r="BP71" s="31" t="e">
        <v>#DIV/0!</v>
      </c>
      <c r="BQ71" s="31" t="e">
        <v>#DIV/0!</v>
      </c>
      <c r="BR71" s="31" t="e">
        <v>#DIV/0!</v>
      </c>
      <c r="BS71" s="31" t="e">
        <v>#DIV/0!</v>
      </c>
      <c r="BT71" s="31" t="e">
        <v>#DIV/0!</v>
      </c>
      <c r="BU71" s="31" t="e">
        <v>#DIV/0!</v>
      </c>
      <c r="BV71" s="31" t="e">
        <v>#DIV/0!</v>
      </c>
      <c r="BW71" s="31" t="e">
        <v>#DIV/0!</v>
      </c>
      <c r="BX71" s="31" t="e">
        <v>#DIV/0!</v>
      </c>
      <c r="BY71" s="31" t="e">
        <v>#DIV/0!</v>
      </c>
      <c r="BZ71" s="31" t="e">
        <v>#DIV/0!</v>
      </c>
      <c r="CA71" s="31" t="e">
        <v>#DIV/0!</v>
      </c>
      <c r="CB71" s="31" t="e">
        <v>#DIV/0!</v>
      </c>
      <c r="CC71" s="31" t="e">
        <v>#DIV/0!</v>
      </c>
      <c r="CD71" s="31" t="e">
        <v>#DIV/0!</v>
      </c>
      <c r="CE71" s="31" t="e">
        <v>#DIV/0!</v>
      </c>
      <c r="CF71" s="31" t="e">
        <v>#DIV/0!</v>
      </c>
      <c r="CG71" s="31" t="e">
        <v>#DIV/0!</v>
      </c>
      <c r="CH71" s="31" t="e">
        <v>#DIV/0!</v>
      </c>
      <c r="CI71" s="31" t="e">
        <v>#DIV/0!</v>
      </c>
      <c r="CJ71" s="31" t="e">
        <v>#DIV/0!</v>
      </c>
      <c r="CK71" s="31" t="e">
        <v>#DIV/0!</v>
      </c>
      <c r="CL71" s="31" t="e">
        <v>#DIV/0!</v>
      </c>
      <c r="CM71" s="31" t="e">
        <v>#DIV/0!</v>
      </c>
      <c r="CN71" s="31" t="e">
        <v>#DIV/0!</v>
      </c>
      <c r="CO71" s="31" t="e">
        <v>#DIV/0!</v>
      </c>
      <c r="CP71" s="31" t="e">
        <v>#DIV/0!</v>
      </c>
      <c r="CQ71" s="31" t="e">
        <v>#DIV/0!</v>
      </c>
      <c r="CR71" s="31"/>
      <c r="CS71" s="31"/>
      <c r="CT71" s="31">
        <v>104</v>
      </c>
      <c r="CU71" s="51">
        <v>0.2</v>
      </c>
      <c r="CV71" s="31">
        <v>0.2</v>
      </c>
      <c r="CW71" s="31">
        <v>0</v>
      </c>
      <c r="CX71" s="31">
        <v>0.4</v>
      </c>
      <c r="CY71" s="31">
        <v>0.4</v>
      </c>
      <c r="CZ71" s="31">
        <v>0.4</v>
      </c>
      <c r="DA71" s="31">
        <v>0.2</v>
      </c>
      <c r="DB71" s="31">
        <v>0</v>
      </c>
      <c r="DC71" s="31">
        <v>0</v>
      </c>
      <c r="DD71" s="31">
        <v>1</v>
      </c>
      <c r="DE71" s="31">
        <v>1</v>
      </c>
      <c r="DF71" s="31">
        <v>1</v>
      </c>
      <c r="DG71" s="31">
        <v>0.2</v>
      </c>
      <c r="DH71" s="31">
        <v>0.2</v>
      </c>
      <c r="DI71" s="31">
        <v>0</v>
      </c>
      <c r="DJ71" s="31">
        <v>0.2</v>
      </c>
      <c r="DK71" s="31">
        <v>0.2</v>
      </c>
      <c r="DL71" s="31">
        <v>0</v>
      </c>
      <c r="DM71" s="31">
        <v>0.2</v>
      </c>
      <c r="DN71" s="31">
        <v>0.4</v>
      </c>
      <c r="DO71" s="31">
        <v>0.4</v>
      </c>
      <c r="DP71" s="31">
        <v>1</v>
      </c>
      <c r="DQ71" s="31">
        <v>0</v>
      </c>
      <c r="DR71" s="31">
        <v>0</v>
      </c>
      <c r="DS71" s="31">
        <v>0</v>
      </c>
      <c r="DT71" s="31">
        <v>1</v>
      </c>
      <c r="DU71" s="31">
        <v>0.8</v>
      </c>
      <c r="DV71" s="31">
        <v>0</v>
      </c>
      <c r="DW71" s="31">
        <v>0.2</v>
      </c>
      <c r="DX71" s="31">
        <v>0.4</v>
      </c>
      <c r="DY71" s="31">
        <v>0</v>
      </c>
      <c r="DZ71" s="31">
        <v>0</v>
      </c>
      <c r="EA71" s="31">
        <v>0</v>
      </c>
      <c r="EB71" s="31">
        <v>0</v>
      </c>
      <c r="EC71" s="31">
        <v>0.2</v>
      </c>
      <c r="ED71" s="31">
        <v>0</v>
      </c>
      <c r="EE71" s="31">
        <v>0</v>
      </c>
      <c r="EF71" s="31">
        <v>0.6</v>
      </c>
      <c r="EG71" s="31">
        <v>0</v>
      </c>
      <c r="EH71" s="31">
        <v>0.4</v>
      </c>
      <c r="EI71" s="31">
        <v>0</v>
      </c>
      <c r="EJ71" s="31">
        <v>0.6</v>
      </c>
      <c r="EK71" s="31">
        <v>0.2</v>
      </c>
      <c r="EL71" s="31">
        <v>0.2</v>
      </c>
      <c r="EM71" s="31">
        <v>0.4</v>
      </c>
      <c r="EN71" s="31">
        <v>0.4</v>
      </c>
      <c r="EO71" s="31">
        <v>20.8</v>
      </c>
      <c r="EP71" s="31">
        <v>20.8</v>
      </c>
      <c r="EQ71" s="31">
        <v>0</v>
      </c>
      <c r="ER71" s="31">
        <v>41.6</v>
      </c>
      <c r="ES71" s="31">
        <v>41.6</v>
      </c>
      <c r="ET71" s="31">
        <v>41.6</v>
      </c>
      <c r="EU71" s="31">
        <v>20.8</v>
      </c>
      <c r="EV71" s="31">
        <v>0</v>
      </c>
      <c r="EW71" s="31">
        <v>0</v>
      </c>
      <c r="EX71" s="31">
        <v>104</v>
      </c>
      <c r="EY71" s="31">
        <v>104</v>
      </c>
      <c r="EZ71" s="31">
        <v>104</v>
      </c>
      <c r="FA71" s="31">
        <v>20.8</v>
      </c>
      <c r="FB71" s="31">
        <v>20.8</v>
      </c>
      <c r="FC71" s="31">
        <v>0</v>
      </c>
      <c r="FD71" s="31">
        <v>20.8</v>
      </c>
      <c r="FE71" s="31">
        <v>20.8</v>
      </c>
      <c r="FF71" s="31">
        <v>0</v>
      </c>
      <c r="FG71" s="31">
        <v>20.8</v>
      </c>
      <c r="FH71" s="31">
        <v>41.6</v>
      </c>
      <c r="FI71" s="31">
        <v>41.6</v>
      </c>
      <c r="FJ71" s="31">
        <v>104</v>
      </c>
      <c r="FK71" s="31">
        <v>0</v>
      </c>
      <c r="FL71" s="31">
        <v>0</v>
      </c>
      <c r="FM71" s="31">
        <v>0</v>
      </c>
      <c r="FN71" s="31">
        <v>104</v>
      </c>
      <c r="FO71" s="31">
        <v>83.2</v>
      </c>
      <c r="FP71" s="31">
        <v>0</v>
      </c>
      <c r="FQ71" s="31">
        <v>20.8</v>
      </c>
      <c r="FR71" s="31">
        <v>41.6</v>
      </c>
      <c r="FS71" s="31">
        <v>0</v>
      </c>
      <c r="FT71" s="31">
        <v>0</v>
      </c>
      <c r="FU71" s="31">
        <v>0</v>
      </c>
      <c r="FV71" s="31">
        <v>0</v>
      </c>
      <c r="FW71" s="31">
        <v>20.8</v>
      </c>
      <c r="FX71" s="31">
        <v>0</v>
      </c>
      <c r="FY71" s="31">
        <v>0</v>
      </c>
      <c r="FZ71" s="31">
        <v>62.4</v>
      </c>
      <c r="GA71" s="31">
        <v>0</v>
      </c>
      <c r="GB71" s="31">
        <v>41.6</v>
      </c>
      <c r="GC71" s="31">
        <v>0</v>
      </c>
      <c r="GD71" s="31">
        <v>62.4</v>
      </c>
      <c r="GE71" s="31">
        <v>20.8</v>
      </c>
      <c r="GF71" s="31">
        <v>20.8</v>
      </c>
      <c r="GG71" s="31">
        <v>41.6</v>
      </c>
      <c r="GH71" s="31">
        <v>41.6</v>
      </c>
      <c r="GI71" s="31">
        <v>5</v>
      </c>
      <c r="GJ71" s="31">
        <v>1</v>
      </c>
      <c r="GK71" s="31">
        <v>104</v>
      </c>
      <c r="GL71" s="51">
        <v>0</v>
      </c>
      <c r="GM71" s="31">
        <v>0.125</v>
      </c>
      <c r="GN71" s="31">
        <v>0</v>
      </c>
      <c r="GO71" s="31">
        <v>0.125</v>
      </c>
      <c r="GP71" s="31">
        <v>0.5</v>
      </c>
      <c r="GQ71" s="31">
        <v>0.125</v>
      </c>
      <c r="GR71" s="31">
        <v>0.25</v>
      </c>
      <c r="GS71" s="31">
        <v>0.25</v>
      </c>
      <c r="GT71" s="31">
        <v>0.125</v>
      </c>
      <c r="GU71" s="31">
        <v>0.625</v>
      </c>
      <c r="GV71" s="31">
        <v>0.75</v>
      </c>
      <c r="GW71" s="31">
        <v>0.625</v>
      </c>
      <c r="GX71" s="31">
        <v>0.25</v>
      </c>
      <c r="GY71" s="31">
        <v>0.125</v>
      </c>
      <c r="GZ71" s="31">
        <v>0</v>
      </c>
      <c r="HA71" s="31">
        <v>0</v>
      </c>
      <c r="HB71" s="31">
        <v>0</v>
      </c>
      <c r="HC71" s="31">
        <v>0</v>
      </c>
      <c r="HD71" s="31">
        <v>0</v>
      </c>
      <c r="HE71" s="31">
        <v>0.25</v>
      </c>
      <c r="HF71" s="31">
        <v>0.625</v>
      </c>
      <c r="HG71" s="31">
        <v>1</v>
      </c>
      <c r="HH71" s="31">
        <v>0</v>
      </c>
      <c r="HI71" s="31">
        <v>0</v>
      </c>
      <c r="HJ71" s="31">
        <v>0</v>
      </c>
      <c r="HK71" s="31">
        <v>0.875</v>
      </c>
      <c r="HL71" s="31">
        <v>0.5</v>
      </c>
      <c r="HM71" s="31">
        <v>0.125</v>
      </c>
      <c r="HN71" s="31">
        <v>0.125</v>
      </c>
      <c r="HO71" s="31">
        <v>0.875</v>
      </c>
      <c r="HP71" s="31">
        <v>0</v>
      </c>
      <c r="HQ71" s="31">
        <v>0</v>
      </c>
      <c r="HR71" s="31">
        <v>0</v>
      </c>
      <c r="HS71" s="31">
        <v>0</v>
      </c>
      <c r="HT71" s="31">
        <v>0.125</v>
      </c>
      <c r="HU71" s="31">
        <v>0</v>
      </c>
      <c r="HV71" s="31">
        <v>0</v>
      </c>
      <c r="HW71" s="31">
        <v>0.625</v>
      </c>
      <c r="HX71" s="31">
        <v>0.125</v>
      </c>
      <c r="HY71" s="31">
        <v>0.25</v>
      </c>
      <c r="HZ71" s="31">
        <v>0.125</v>
      </c>
      <c r="IA71" s="31">
        <v>0.75</v>
      </c>
      <c r="IB71" s="31">
        <v>0.125</v>
      </c>
      <c r="IC71" s="31">
        <v>0.375</v>
      </c>
      <c r="ID71" s="31">
        <v>0.25</v>
      </c>
      <c r="IE71" s="31">
        <v>0.375</v>
      </c>
      <c r="IF71" s="31">
        <v>0</v>
      </c>
      <c r="IG71" s="31">
        <v>13</v>
      </c>
      <c r="IH71" s="31">
        <v>0</v>
      </c>
      <c r="II71" s="31">
        <v>13</v>
      </c>
      <c r="IJ71" s="31">
        <v>52</v>
      </c>
      <c r="IK71" s="31">
        <v>13</v>
      </c>
      <c r="IL71" s="31">
        <v>26</v>
      </c>
      <c r="IM71" s="31">
        <v>26</v>
      </c>
      <c r="IN71" s="31">
        <v>13</v>
      </c>
      <c r="IO71" s="31">
        <v>65</v>
      </c>
      <c r="IP71" s="31">
        <v>78</v>
      </c>
      <c r="IQ71" s="31">
        <v>65</v>
      </c>
      <c r="IR71" s="31">
        <v>26</v>
      </c>
      <c r="IS71" s="31">
        <v>13</v>
      </c>
      <c r="IT71" s="31">
        <v>0</v>
      </c>
      <c r="IU71" s="31">
        <v>0</v>
      </c>
      <c r="IV71" s="31">
        <v>0</v>
      </c>
      <c r="IW71" s="31">
        <v>0</v>
      </c>
      <c r="IX71" s="31">
        <v>0</v>
      </c>
      <c r="IY71" s="31">
        <v>26</v>
      </c>
      <c r="IZ71" s="31">
        <v>65</v>
      </c>
      <c r="JA71" s="31">
        <v>104</v>
      </c>
      <c r="JB71" s="31">
        <v>0</v>
      </c>
      <c r="JC71" s="31">
        <v>0</v>
      </c>
      <c r="JD71" s="31">
        <v>0</v>
      </c>
      <c r="JE71" s="31">
        <v>91</v>
      </c>
      <c r="JF71" s="31">
        <v>52</v>
      </c>
      <c r="JG71" s="31">
        <v>13</v>
      </c>
      <c r="JH71" s="31">
        <v>13</v>
      </c>
      <c r="JI71" s="31">
        <v>91</v>
      </c>
      <c r="JJ71" s="31">
        <v>0</v>
      </c>
      <c r="JK71" s="31">
        <v>0</v>
      </c>
      <c r="JL71" s="31">
        <v>0</v>
      </c>
      <c r="JM71" s="31">
        <v>0</v>
      </c>
      <c r="JN71" s="31">
        <v>13</v>
      </c>
      <c r="JO71" s="31">
        <v>0</v>
      </c>
      <c r="JP71" s="31">
        <v>0</v>
      </c>
      <c r="JQ71" s="31">
        <v>65</v>
      </c>
      <c r="JR71" s="31">
        <v>13</v>
      </c>
      <c r="JS71" s="31">
        <v>26</v>
      </c>
      <c r="JT71" s="31">
        <v>13</v>
      </c>
      <c r="JU71" s="31">
        <v>78</v>
      </c>
      <c r="JV71" s="31">
        <v>13</v>
      </c>
      <c r="JW71" s="31">
        <v>39</v>
      </c>
      <c r="JX71" s="31">
        <v>26</v>
      </c>
      <c r="JY71" s="31">
        <v>39</v>
      </c>
      <c r="JZ71" s="31">
        <v>8</v>
      </c>
      <c r="KA71" s="31">
        <v>1</v>
      </c>
    </row>
    <row r="72" spans="1:287" x14ac:dyDescent="0.25">
      <c r="A72" s="30" t="s">
        <v>657</v>
      </c>
      <c r="B72" s="30" t="s">
        <v>200</v>
      </c>
      <c r="C72" s="31"/>
      <c r="D72" s="51" t="e">
        <v>#VALUE!</v>
      </c>
      <c r="E72" s="31" t="e">
        <v>#DIV/0!</v>
      </c>
      <c r="F72" s="31" t="e">
        <v>#DIV/0!</v>
      </c>
      <c r="G72" s="31" t="e">
        <v>#DIV/0!</v>
      </c>
      <c r="H72" s="31" t="e">
        <v>#DIV/0!</v>
      </c>
      <c r="I72" s="31" t="e">
        <v>#DIV/0!</v>
      </c>
      <c r="J72" s="31" t="e">
        <v>#DIV/0!</v>
      </c>
      <c r="K72" s="31" t="e">
        <v>#DIV/0!</v>
      </c>
      <c r="L72" s="31" t="e">
        <v>#DIV/0!</v>
      </c>
      <c r="M72" s="31" t="e">
        <v>#DIV/0!</v>
      </c>
      <c r="N72" s="31" t="e">
        <v>#DIV/0!</v>
      </c>
      <c r="O72" s="31" t="e">
        <v>#DIV/0!</v>
      </c>
      <c r="P72" s="31" t="e">
        <v>#DIV/0!</v>
      </c>
      <c r="Q72" s="31" t="e">
        <v>#DIV/0!</v>
      </c>
      <c r="R72" s="31" t="e">
        <v>#DIV/0!</v>
      </c>
      <c r="S72" s="31" t="e">
        <v>#DIV/0!</v>
      </c>
      <c r="T72" s="31" t="e">
        <v>#DIV/0!</v>
      </c>
      <c r="U72" s="31" t="e">
        <v>#DIV/0!</v>
      </c>
      <c r="V72" s="31" t="e">
        <v>#DIV/0!</v>
      </c>
      <c r="W72" s="31" t="e">
        <v>#DIV/0!</v>
      </c>
      <c r="X72" s="31" t="e">
        <v>#DIV/0!</v>
      </c>
      <c r="Y72" s="31" t="e">
        <v>#DIV/0!</v>
      </c>
      <c r="Z72" s="31" t="e">
        <v>#DIV/0!</v>
      </c>
      <c r="AA72" s="31" t="e">
        <v>#DIV/0!</v>
      </c>
      <c r="AB72" s="31" t="e">
        <v>#DIV/0!</v>
      </c>
      <c r="AC72" s="31" t="e">
        <v>#DIV/0!</v>
      </c>
      <c r="AD72" s="31" t="e">
        <v>#DIV/0!</v>
      </c>
      <c r="AE72" s="31" t="e">
        <v>#DIV/0!</v>
      </c>
      <c r="AF72" s="31" t="e">
        <v>#DIV/0!</v>
      </c>
      <c r="AG72" s="31" t="e">
        <v>#DIV/0!</v>
      </c>
      <c r="AH72" s="31" t="e">
        <v>#DIV/0!</v>
      </c>
      <c r="AI72" s="31" t="e">
        <v>#DIV/0!</v>
      </c>
      <c r="AJ72" s="31" t="e">
        <v>#DIV/0!</v>
      </c>
      <c r="AK72" s="31" t="e">
        <v>#DIV/0!</v>
      </c>
      <c r="AL72" s="31" t="e">
        <v>#DIV/0!</v>
      </c>
      <c r="AM72" s="31" t="e">
        <v>#DIV/0!</v>
      </c>
      <c r="AN72" s="31" t="e">
        <v>#DIV/0!</v>
      </c>
      <c r="AO72" s="31" t="e">
        <v>#DIV/0!</v>
      </c>
      <c r="AP72" s="31" t="e">
        <v>#DIV/0!</v>
      </c>
      <c r="AQ72" s="31" t="e">
        <v>#DIV/0!</v>
      </c>
      <c r="AR72" s="31" t="e">
        <v>#DIV/0!</v>
      </c>
      <c r="AS72" s="31" t="e">
        <v>#DIV/0!</v>
      </c>
      <c r="AT72" s="31" t="e">
        <v>#DIV/0!</v>
      </c>
      <c r="AU72" s="31" t="e">
        <v>#DIV/0!</v>
      </c>
      <c r="AV72" s="31" t="e">
        <v>#DIV/0!</v>
      </c>
      <c r="AW72" s="31" t="e">
        <v>#DIV/0!</v>
      </c>
      <c r="AX72" s="31" t="e">
        <v>#VALUE!</v>
      </c>
      <c r="AY72" s="31" t="e">
        <v>#DIV/0!</v>
      </c>
      <c r="AZ72" s="31" t="e">
        <v>#DIV/0!</v>
      </c>
      <c r="BA72" s="31" t="e">
        <v>#DIV/0!</v>
      </c>
      <c r="BB72" s="31" t="e">
        <v>#DIV/0!</v>
      </c>
      <c r="BC72" s="31" t="e">
        <v>#DIV/0!</v>
      </c>
      <c r="BD72" s="31" t="e">
        <v>#DIV/0!</v>
      </c>
      <c r="BE72" s="31" t="e">
        <v>#DIV/0!</v>
      </c>
      <c r="BF72" s="31" t="e">
        <v>#DIV/0!</v>
      </c>
      <c r="BG72" s="31" t="e">
        <v>#DIV/0!</v>
      </c>
      <c r="BH72" s="31" t="e">
        <v>#DIV/0!</v>
      </c>
      <c r="BI72" s="31" t="e">
        <v>#DIV/0!</v>
      </c>
      <c r="BJ72" s="31" t="e">
        <v>#DIV/0!</v>
      </c>
      <c r="BK72" s="31" t="e">
        <v>#DIV/0!</v>
      </c>
      <c r="BL72" s="31" t="e">
        <v>#DIV/0!</v>
      </c>
      <c r="BM72" s="31" t="e">
        <v>#DIV/0!</v>
      </c>
      <c r="BN72" s="31" t="e">
        <v>#DIV/0!</v>
      </c>
      <c r="BO72" s="31" t="e">
        <v>#DIV/0!</v>
      </c>
      <c r="BP72" s="31" t="e">
        <v>#DIV/0!</v>
      </c>
      <c r="BQ72" s="31" t="e">
        <v>#DIV/0!</v>
      </c>
      <c r="BR72" s="31" t="e">
        <v>#DIV/0!</v>
      </c>
      <c r="BS72" s="31" t="e">
        <v>#DIV/0!</v>
      </c>
      <c r="BT72" s="31" t="e">
        <v>#DIV/0!</v>
      </c>
      <c r="BU72" s="31" t="e">
        <v>#DIV/0!</v>
      </c>
      <c r="BV72" s="31" t="e">
        <v>#DIV/0!</v>
      </c>
      <c r="BW72" s="31" t="e">
        <v>#DIV/0!</v>
      </c>
      <c r="BX72" s="31" t="e">
        <v>#DIV/0!</v>
      </c>
      <c r="BY72" s="31" t="e">
        <v>#DIV/0!</v>
      </c>
      <c r="BZ72" s="31" t="e">
        <v>#DIV/0!</v>
      </c>
      <c r="CA72" s="31" t="e">
        <v>#DIV/0!</v>
      </c>
      <c r="CB72" s="31" t="e">
        <v>#DIV/0!</v>
      </c>
      <c r="CC72" s="31" t="e">
        <v>#DIV/0!</v>
      </c>
      <c r="CD72" s="31" t="e">
        <v>#DIV/0!</v>
      </c>
      <c r="CE72" s="31" t="e">
        <v>#DIV/0!</v>
      </c>
      <c r="CF72" s="31" t="e">
        <v>#DIV/0!</v>
      </c>
      <c r="CG72" s="31" t="e">
        <v>#DIV/0!</v>
      </c>
      <c r="CH72" s="31" t="e">
        <v>#DIV/0!</v>
      </c>
      <c r="CI72" s="31" t="e">
        <v>#DIV/0!</v>
      </c>
      <c r="CJ72" s="31" t="e">
        <v>#DIV/0!</v>
      </c>
      <c r="CK72" s="31" t="e">
        <v>#DIV/0!</v>
      </c>
      <c r="CL72" s="31" t="e">
        <v>#DIV/0!</v>
      </c>
      <c r="CM72" s="31" t="e">
        <v>#DIV/0!</v>
      </c>
      <c r="CN72" s="31" t="e">
        <v>#DIV/0!</v>
      </c>
      <c r="CO72" s="31" t="e">
        <v>#DIV/0!</v>
      </c>
      <c r="CP72" s="31" t="e">
        <v>#DIV/0!</v>
      </c>
      <c r="CQ72" s="31" t="e">
        <v>#DIV/0!</v>
      </c>
      <c r="CR72" s="31"/>
      <c r="CS72" s="31"/>
      <c r="CT72" s="31">
        <v>70</v>
      </c>
      <c r="CU72" s="51" t="e">
        <v>#VALUE!</v>
      </c>
      <c r="CV72" s="31" t="e">
        <v>#DIV/0!</v>
      </c>
      <c r="CW72" s="31" t="e">
        <v>#DIV/0!</v>
      </c>
      <c r="CX72" s="31" t="e">
        <v>#DIV/0!</v>
      </c>
      <c r="CY72" s="31" t="e">
        <v>#DIV/0!</v>
      </c>
      <c r="CZ72" s="31" t="e">
        <v>#DIV/0!</v>
      </c>
      <c r="DA72" s="31" t="e">
        <v>#DIV/0!</v>
      </c>
      <c r="DB72" s="31" t="e">
        <v>#DIV/0!</v>
      </c>
      <c r="DC72" s="31" t="e">
        <v>#DIV/0!</v>
      </c>
      <c r="DD72" s="31" t="e">
        <v>#DIV/0!</v>
      </c>
      <c r="DE72" s="31" t="e">
        <v>#DIV/0!</v>
      </c>
      <c r="DF72" s="31" t="e">
        <v>#DIV/0!</v>
      </c>
      <c r="DG72" s="31" t="e">
        <v>#DIV/0!</v>
      </c>
      <c r="DH72" s="31" t="e">
        <v>#DIV/0!</v>
      </c>
      <c r="DI72" s="31" t="e">
        <v>#DIV/0!</v>
      </c>
      <c r="DJ72" s="31" t="e">
        <v>#DIV/0!</v>
      </c>
      <c r="DK72" s="31" t="e">
        <v>#DIV/0!</v>
      </c>
      <c r="DL72" s="31" t="e">
        <v>#DIV/0!</v>
      </c>
      <c r="DM72" s="31" t="e">
        <v>#DIV/0!</v>
      </c>
      <c r="DN72" s="31" t="e">
        <v>#DIV/0!</v>
      </c>
      <c r="DO72" s="31" t="e">
        <v>#DIV/0!</v>
      </c>
      <c r="DP72" s="31" t="e">
        <v>#DIV/0!</v>
      </c>
      <c r="DQ72" s="31" t="e">
        <v>#DIV/0!</v>
      </c>
      <c r="DR72" s="31" t="e">
        <v>#DIV/0!</v>
      </c>
      <c r="DS72" s="31" t="e">
        <v>#DIV/0!</v>
      </c>
      <c r="DT72" s="31" t="e">
        <v>#DIV/0!</v>
      </c>
      <c r="DU72" s="31" t="e">
        <v>#DIV/0!</v>
      </c>
      <c r="DV72" s="31" t="e">
        <v>#DIV/0!</v>
      </c>
      <c r="DW72" s="31" t="e">
        <v>#DIV/0!</v>
      </c>
      <c r="DX72" s="31" t="e">
        <v>#DIV/0!</v>
      </c>
      <c r="DY72" s="31" t="e">
        <v>#DIV/0!</v>
      </c>
      <c r="DZ72" s="31" t="e">
        <v>#DIV/0!</v>
      </c>
      <c r="EA72" s="31" t="e">
        <v>#DIV/0!</v>
      </c>
      <c r="EB72" s="31" t="e">
        <v>#DIV/0!</v>
      </c>
      <c r="EC72" s="31" t="e">
        <v>#DIV/0!</v>
      </c>
      <c r="ED72" s="31" t="e">
        <v>#DIV/0!</v>
      </c>
      <c r="EE72" s="31" t="e">
        <v>#DIV/0!</v>
      </c>
      <c r="EF72" s="31" t="e">
        <v>#DIV/0!</v>
      </c>
      <c r="EG72" s="31" t="e">
        <v>#DIV/0!</v>
      </c>
      <c r="EH72" s="31" t="e">
        <v>#DIV/0!</v>
      </c>
      <c r="EI72" s="31" t="e">
        <v>#DIV/0!</v>
      </c>
      <c r="EJ72" s="31" t="e">
        <v>#DIV/0!</v>
      </c>
      <c r="EK72" s="31" t="e">
        <v>#DIV/0!</v>
      </c>
      <c r="EL72" s="31" t="e">
        <v>#DIV/0!</v>
      </c>
      <c r="EM72" s="31" t="e">
        <v>#DIV/0!</v>
      </c>
      <c r="EN72" s="31" t="e">
        <v>#DIV/0!</v>
      </c>
      <c r="EO72" s="31" t="e">
        <v>#VALUE!</v>
      </c>
      <c r="EP72" s="31" t="e">
        <v>#DIV/0!</v>
      </c>
      <c r="EQ72" s="31" t="e">
        <v>#DIV/0!</v>
      </c>
      <c r="ER72" s="31" t="e">
        <v>#DIV/0!</v>
      </c>
      <c r="ES72" s="31" t="e">
        <v>#DIV/0!</v>
      </c>
      <c r="ET72" s="31" t="e">
        <v>#DIV/0!</v>
      </c>
      <c r="EU72" s="31" t="e">
        <v>#DIV/0!</v>
      </c>
      <c r="EV72" s="31" t="e">
        <v>#DIV/0!</v>
      </c>
      <c r="EW72" s="31" t="e">
        <v>#DIV/0!</v>
      </c>
      <c r="EX72" s="31" t="e">
        <v>#DIV/0!</v>
      </c>
      <c r="EY72" s="31" t="e">
        <v>#DIV/0!</v>
      </c>
      <c r="EZ72" s="31" t="e">
        <v>#DIV/0!</v>
      </c>
      <c r="FA72" s="31" t="e">
        <v>#DIV/0!</v>
      </c>
      <c r="FB72" s="31" t="e">
        <v>#DIV/0!</v>
      </c>
      <c r="FC72" s="31" t="e">
        <v>#DIV/0!</v>
      </c>
      <c r="FD72" s="31" t="e">
        <v>#DIV/0!</v>
      </c>
      <c r="FE72" s="31" t="e">
        <v>#DIV/0!</v>
      </c>
      <c r="FF72" s="31" t="e">
        <v>#DIV/0!</v>
      </c>
      <c r="FG72" s="31" t="e">
        <v>#DIV/0!</v>
      </c>
      <c r="FH72" s="31" t="e">
        <v>#DIV/0!</v>
      </c>
      <c r="FI72" s="31" t="e">
        <v>#DIV/0!</v>
      </c>
      <c r="FJ72" s="31" t="e">
        <v>#DIV/0!</v>
      </c>
      <c r="FK72" s="31" t="e">
        <v>#DIV/0!</v>
      </c>
      <c r="FL72" s="31" t="e">
        <v>#DIV/0!</v>
      </c>
      <c r="FM72" s="31" t="e">
        <v>#DIV/0!</v>
      </c>
      <c r="FN72" s="31" t="e">
        <v>#DIV/0!</v>
      </c>
      <c r="FO72" s="31" t="e">
        <v>#DIV/0!</v>
      </c>
      <c r="FP72" s="31" t="e">
        <v>#DIV/0!</v>
      </c>
      <c r="FQ72" s="31" t="e">
        <v>#DIV/0!</v>
      </c>
      <c r="FR72" s="31" t="e">
        <v>#DIV/0!</v>
      </c>
      <c r="FS72" s="31" t="e">
        <v>#DIV/0!</v>
      </c>
      <c r="FT72" s="31" t="e">
        <v>#DIV/0!</v>
      </c>
      <c r="FU72" s="31" t="e">
        <v>#DIV/0!</v>
      </c>
      <c r="FV72" s="31" t="e">
        <v>#DIV/0!</v>
      </c>
      <c r="FW72" s="31" t="e">
        <v>#DIV/0!</v>
      </c>
      <c r="FX72" s="31" t="e">
        <v>#DIV/0!</v>
      </c>
      <c r="FY72" s="31" t="e">
        <v>#DIV/0!</v>
      </c>
      <c r="FZ72" s="31" t="e">
        <v>#DIV/0!</v>
      </c>
      <c r="GA72" s="31" t="e">
        <v>#DIV/0!</v>
      </c>
      <c r="GB72" s="31" t="e">
        <v>#DIV/0!</v>
      </c>
      <c r="GC72" s="31" t="e">
        <v>#DIV/0!</v>
      </c>
      <c r="GD72" s="31" t="e">
        <v>#DIV/0!</v>
      </c>
      <c r="GE72" s="31" t="e">
        <v>#DIV/0!</v>
      </c>
      <c r="GF72" s="31" t="e">
        <v>#DIV/0!</v>
      </c>
      <c r="GG72" s="31" t="e">
        <v>#DIV/0!</v>
      </c>
      <c r="GH72" s="31" t="e">
        <v>#DIV/0!</v>
      </c>
      <c r="GI72" s="31"/>
      <c r="GJ72" s="31"/>
      <c r="GK72" s="31">
        <v>63</v>
      </c>
      <c r="GL72" s="51" t="e">
        <v>#VALUE!</v>
      </c>
      <c r="GM72" s="31" t="e">
        <v>#DIV/0!</v>
      </c>
      <c r="GN72" s="31" t="e">
        <v>#DIV/0!</v>
      </c>
      <c r="GO72" s="31" t="e">
        <v>#DIV/0!</v>
      </c>
      <c r="GP72" s="31" t="e">
        <v>#DIV/0!</v>
      </c>
      <c r="GQ72" s="31" t="e">
        <v>#DIV/0!</v>
      </c>
      <c r="GR72" s="31" t="e">
        <v>#DIV/0!</v>
      </c>
      <c r="GS72" s="31" t="e">
        <v>#DIV/0!</v>
      </c>
      <c r="GT72" s="31" t="e">
        <v>#DIV/0!</v>
      </c>
      <c r="GU72" s="31" t="e">
        <v>#DIV/0!</v>
      </c>
      <c r="GV72" s="31" t="e">
        <v>#DIV/0!</v>
      </c>
      <c r="GW72" s="31" t="e">
        <v>#DIV/0!</v>
      </c>
      <c r="GX72" s="31" t="e">
        <v>#DIV/0!</v>
      </c>
      <c r="GY72" s="31" t="e">
        <v>#DIV/0!</v>
      </c>
      <c r="GZ72" s="31" t="e">
        <v>#DIV/0!</v>
      </c>
      <c r="HA72" s="31" t="e">
        <v>#DIV/0!</v>
      </c>
      <c r="HB72" s="31" t="e">
        <v>#DIV/0!</v>
      </c>
      <c r="HC72" s="31" t="e">
        <v>#DIV/0!</v>
      </c>
      <c r="HD72" s="31" t="e">
        <v>#DIV/0!</v>
      </c>
      <c r="HE72" s="31" t="e">
        <v>#DIV/0!</v>
      </c>
      <c r="HF72" s="31" t="e">
        <v>#DIV/0!</v>
      </c>
      <c r="HG72" s="31" t="e">
        <v>#DIV/0!</v>
      </c>
      <c r="HH72" s="31" t="e">
        <v>#DIV/0!</v>
      </c>
      <c r="HI72" s="31" t="e">
        <v>#DIV/0!</v>
      </c>
      <c r="HJ72" s="31" t="e">
        <v>#DIV/0!</v>
      </c>
      <c r="HK72" s="31" t="e">
        <v>#DIV/0!</v>
      </c>
      <c r="HL72" s="31" t="e">
        <v>#DIV/0!</v>
      </c>
      <c r="HM72" s="31" t="e">
        <v>#DIV/0!</v>
      </c>
      <c r="HN72" s="31" t="e">
        <v>#DIV/0!</v>
      </c>
      <c r="HO72" s="31" t="e">
        <v>#DIV/0!</v>
      </c>
      <c r="HP72" s="31" t="e">
        <v>#DIV/0!</v>
      </c>
      <c r="HQ72" s="31" t="e">
        <v>#DIV/0!</v>
      </c>
      <c r="HR72" s="31" t="e">
        <v>#DIV/0!</v>
      </c>
      <c r="HS72" s="31" t="e">
        <v>#DIV/0!</v>
      </c>
      <c r="HT72" s="31" t="e">
        <v>#DIV/0!</v>
      </c>
      <c r="HU72" s="31" t="e">
        <v>#DIV/0!</v>
      </c>
      <c r="HV72" s="31" t="e">
        <v>#DIV/0!</v>
      </c>
      <c r="HW72" s="31" t="e">
        <v>#DIV/0!</v>
      </c>
      <c r="HX72" s="31" t="e">
        <v>#DIV/0!</v>
      </c>
      <c r="HY72" s="31" t="e">
        <v>#DIV/0!</v>
      </c>
      <c r="HZ72" s="31" t="e">
        <v>#DIV/0!</v>
      </c>
      <c r="IA72" s="31" t="e">
        <v>#DIV/0!</v>
      </c>
      <c r="IB72" s="31" t="e">
        <v>#DIV/0!</v>
      </c>
      <c r="IC72" s="31" t="e">
        <v>#DIV/0!</v>
      </c>
      <c r="ID72" s="31" t="e">
        <v>#DIV/0!</v>
      </c>
      <c r="IE72" s="31" t="e">
        <v>#DIV/0!</v>
      </c>
      <c r="IF72" s="31" t="e">
        <v>#VALUE!</v>
      </c>
      <c r="IG72" s="31" t="e">
        <v>#DIV/0!</v>
      </c>
      <c r="IH72" s="31" t="e">
        <v>#DIV/0!</v>
      </c>
      <c r="II72" s="31" t="e">
        <v>#DIV/0!</v>
      </c>
      <c r="IJ72" s="31" t="e">
        <v>#DIV/0!</v>
      </c>
      <c r="IK72" s="31" t="e">
        <v>#DIV/0!</v>
      </c>
      <c r="IL72" s="31" t="e">
        <v>#DIV/0!</v>
      </c>
      <c r="IM72" s="31" t="e">
        <v>#DIV/0!</v>
      </c>
      <c r="IN72" s="31" t="e">
        <v>#DIV/0!</v>
      </c>
      <c r="IO72" s="31" t="e">
        <v>#DIV/0!</v>
      </c>
      <c r="IP72" s="31" t="e">
        <v>#DIV/0!</v>
      </c>
      <c r="IQ72" s="31" t="e">
        <v>#DIV/0!</v>
      </c>
      <c r="IR72" s="31" t="e">
        <v>#DIV/0!</v>
      </c>
      <c r="IS72" s="31" t="e">
        <v>#DIV/0!</v>
      </c>
      <c r="IT72" s="31" t="e">
        <v>#DIV/0!</v>
      </c>
      <c r="IU72" s="31" t="e">
        <v>#DIV/0!</v>
      </c>
      <c r="IV72" s="31" t="e">
        <v>#DIV/0!</v>
      </c>
      <c r="IW72" s="31" t="e">
        <v>#DIV/0!</v>
      </c>
      <c r="IX72" s="31" t="e">
        <v>#DIV/0!</v>
      </c>
      <c r="IY72" s="31" t="e">
        <v>#DIV/0!</v>
      </c>
      <c r="IZ72" s="31" t="e">
        <v>#DIV/0!</v>
      </c>
      <c r="JA72" s="31" t="e">
        <v>#DIV/0!</v>
      </c>
      <c r="JB72" s="31" t="e">
        <v>#DIV/0!</v>
      </c>
      <c r="JC72" s="31" t="e">
        <v>#DIV/0!</v>
      </c>
      <c r="JD72" s="31" t="e">
        <v>#DIV/0!</v>
      </c>
      <c r="JE72" s="31" t="e">
        <v>#DIV/0!</v>
      </c>
      <c r="JF72" s="31" t="e">
        <v>#DIV/0!</v>
      </c>
      <c r="JG72" s="31" t="e">
        <v>#DIV/0!</v>
      </c>
      <c r="JH72" s="31" t="e">
        <v>#DIV/0!</v>
      </c>
      <c r="JI72" s="31" t="e">
        <v>#DIV/0!</v>
      </c>
      <c r="JJ72" s="31" t="e">
        <v>#DIV/0!</v>
      </c>
      <c r="JK72" s="31" t="e">
        <v>#DIV/0!</v>
      </c>
      <c r="JL72" s="31" t="e">
        <v>#DIV/0!</v>
      </c>
      <c r="JM72" s="31" t="e">
        <v>#DIV/0!</v>
      </c>
      <c r="JN72" s="31" t="e">
        <v>#DIV/0!</v>
      </c>
      <c r="JO72" s="31" t="e">
        <v>#DIV/0!</v>
      </c>
      <c r="JP72" s="31" t="e">
        <v>#DIV/0!</v>
      </c>
      <c r="JQ72" s="31" t="e">
        <v>#DIV/0!</v>
      </c>
      <c r="JR72" s="31" t="e">
        <v>#DIV/0!</v>
      </c>
      <c r="JS72" s="31" t="e">
        <v>#DIV/0!</v>
      </c>
      <c r="JT72" s="31" t="e">
        <v>#DIV/0!</v>
      </c>
      <c r="JU72" s="31" t="e">
        <v>#DIV/0!</v>
      </c>
      <c r="JV72" s="31" t="e">
        <v>#DIV/0!</v>
      </c>
      <c r="JW72" s="31" t="e">
        <v>#DIV/0!</v>
      </c>
      <c r="JX72" s="31" t="e">
        <v>#DIV/0!</v>
      </c>
      <c r="JY72" s="31" t="e">
        <v>#DIV/0!</v>
      </c>
      <c r="JZ72" s="31"/>
      <c r="KA72" s="31"/>
    </row>
    <row r="73" spans="1:287" x14ac:dyDescent="0.25">
      <c r="A73" s="30" t="s">
        <v>659</v>
      </c>
      <c r="B73" s="30" t="s">
        <v>564</v>
      </c>
      <c r="C73" s="31"/>
      <c r="D73" s="51" t="e">
        <v>#VALUE!</v>
      </c>
      <c r="E73" s="31" t="e">
        <v>#DIV/0!</v>
      </c>
      <c r="F73" s="31" t="e">
        <v>#DIV/0!</v>
      </c>
      <c r="G73" s="31" t="e">
        <v>#DIV/0!</v>
      </c>
      <c r="H73" s="31" t="e">
        <v>#DIV/0!</v>
      </c>
      <c r="I73" s="31" t="e">
        <v>#DIV/0!</v>
      </c>
      <c r="J73" s="31" t="e">
        <v>#DIV/0!</v>
      </c>
      <c r="K73" s="31" t="e">
        <v>#DIV/0!</v>
      </c>
      <c r="L73" s="31" t="e">
        <v>#DIV/0!</v>
      </c>
      <c r="M73" s="31" t="e">
        <v>#DIV/0!</v>
      </c>
      <c r="N73" s="31" t="e">
        <v>#DIV/0!</v>
      </c>
      <c r="O73" s="31" t="e">
        <v>#DIV/0!</v>
      </c>
      <c r="P73" s="31" t="e">
        <v>#DIV/0!</v>
      </c>
      <c r="Q73" s="31" t="e">
        <v>#DIV/0!</v>
      </c>
      <c r="R73" s="31" t="e">
        <v>#DIV/0!</v>
      </c>
      <c r="S73" s="31" t="e">
        <v>#DIV/0!</v>
      </c>
      <c r="T73" s="31" t="e">
        <v>#DIV/0!</v>
      </c>
      <c r="U73" s="31" t="e">
        <v>#DIV/0!</v>
      </c>
      <c r="V73" s="31" t="e">
        <v>#DIV/0!</v>
      </c>
      <c r="W73" s="31" t="e">
        <v>#DIV/0!</v>
      </c>
      <c r="X73" s="31" t="e">
        <v>#DIV/0!</v>
      </c>
      <c r="Y73" s="31" t="e">
        <v>#DIV/0!</v>
      </c>
      <c r="Z73" s="31" t="e">
        <v>#DIV/0!</v>
      </c>
      <c r="AA73" s="31" t="e">
        <v>#DIV/0!</v>
      </c>
      <c r="AB73" s="31" t="e">
        <v>#DIV/0!</v>
      </c>
      <c r="AC73" s="31" t="e">
        <v>#DIV/0!</v>
      </c>
      <c r="AD73" s="31" t="e">
        <v>#DIV/0!</v>
      </c>
      <c r="AE73" s="31" t="e">
        <v>#DIV/0!</v>
      </c>
      <c r="AF73" s="31" t="e">
        <v>#DIV/0!</v>
      </c>
      <c r="AG73" s="31" t="e">
        <v>#DIV/0!</v>
      </c>
      <c r="AH73" s="31" t="e">
        <v>#DIV/0!</v>
      </c>
      <c r="AI73" s="31" t="e">
        <v>#DIV/0!</v>
      </c>
      <c r="AJ73" s="31" t="e">
        <v>#DIV/0!</v>
      </c>
      <c r="AK73" s="31" t="e">
        <v>#DIV/0!</v>
      </c>
      <c r="AL73" s="31" t="e">
        <v>#DIV/0!</v>
      </c>
      <c r="AM73" s="31" t="e">
        <v>#DIV/0!</v>
      </c>
      <c r="AN73" s="31" t="e">
        <v>#DIV/0!</v>
      </c>
      <c r="AO73" s="31" t="e">
        <v>#DIV/0!</v>
      </c>
      <c r="AP73" s="31" t="e">
        <v>#DIV/0!</v>
      </c>
      <c r="AQ73" s="31" t="e">
        <v>#DIV/0!</v>
      </c>
      <c r="AR73" s="31" t="e">
        <v>#DIV/0!</v>
      </c>
      <c r="AS73" s="31" t="e">
        <v>#DIV/0!</v>
      </c>
      <c r="AT73" s="31" t="e">
        <v>#DIV/0!</v>
      </c>
      <c r="AU73" s="31" t="e">
        <v>#DIV/0!</v>
      </c>
      <c r="AV73" s="31" t="e">
        <v>#DIV/0!</v>
      </c>
      <c r="AW73" s="31" t="e">
        <v>#DIV/0!</v>
      </c>
      <c r="AX73" s="31" t="e">
        <v>#VALUE!</v>
      </c>
      <c r="AY73" s="31" t="e">
        <v>#DIV/0!</v>
      </c>
      <c r="AZ73" s="31" t="e">
        <v>#DIV/0!</v>
      </c>
      <c r="BA73" s="31" t="e">
        <v>#DIV/0!</v>
      </c>
      <c r="BB73" s="31" t="e">
        <v>#DIV/0!</v>
      </c>
      <c r="BC73" s="31" t="e">
        <v>#DIV/0!</v>
      </c>
      <c r="BD73" s="31" t="e">
        <v>#DIV/0!</v>
      </c>
      <c r="BE73" s="31" t="e">
        <v>#DIV/0!</v>
      </c>
      <c r="BF73" s="31" t="e">
        <v>#DIV/0!</v>
      </c>
      <c r="BG73" s="31" t="e">
        <v>#DIV/0!</v>
      </c>
      <c r="BH73" s="31" t="e">
        <v>#DIV/0!</v>
      </c>
      <c r="BI73" s="31" t="e">
        <v>#DIV/0!</v>
      </c>
      <c r="BJ73" s="31" t="e">
        <v>#DIV/0!</v>
      </c>
      <c r="BK73" s="31" t="e">
        <v>#DIV/0!</v>
      </c>
      <c r="BL73" s="31" t="e">
        <v>#DIV/0!</v>
      </c>
      <c r="BM73" s="31" t="e">
        <v>#DIV/0!</v>
      </c>
      <c r="BN73" s="31" t="e">
        <v>#DIV/0!</v>
      </c>
      <c r="BO73" s="31" t="e">
        <v>#DIV/0!</v>
      </c>
      <c r="BP73" s="31" t="e">
        <v>#DIV/0!</v>
      </c>
      <c r="BQ73" s="31" t="e">
        <v>#DIV/0!</v>
      </c>
      <c r="BR73" s="31" t="e">
        <v>#DIV/0!</v>
      </c>
      <c r="BS73" s="31" t="e">
        <v>#DIV/0!</v>
      </c>
      <c r="BT73" s="31" t="e">
        <v>#DIV/0!</v>
      </c>
      <c r="BU73" s="31" t="e">
        <v>#DIV/0!</v>
      </c>
      <c r="BV73" s="31" t="e">
        <v>#DIV/0!</v>
      </c>
      <c r="BW73" s="31" t="e">
        <v>#DIV/0!</v>
      </c>
      <c r="BX73" s="31" t="e">
        <v>#DIV/0!</v>
      </c>
      <c r="BY73" s="31" t="e">
        <v>#DIV/0!</v>
      </c>
      <c r="BZ73" s="31" t="e">
        <v>#DIV/0!</v>
      </c>
      <c r="CA73" s="31" t="e">
        <v>#DIV/0!</v>
      </c>
      <c r="CB73" s="31" t="e">
        <v>#DIV/0!</v>
      </c>
      <c r="CC73" s="31" t="e">
        <v>#DIV/0!</v>
      </c>
      <c r="CD73" s="31" t="e">
        <v>#DIV/0!</v>
      </c>
      <c r="CE73" s="31" t="e">
        <v>#DIV/0!</v>
      </c>
      <c r="CF73" s="31" t="e">
        <v>#DIV/0!</v>
      </c>
      <c r="CG73" s="31" t="e">
        <v>#DIV/0!</v>
      </c>
      <c r="CH73" s="31" t="e">
        <v>#DIV/0!</v>
      </c>
      <c r="CI73" s="31" t="e">
        <v>#DIV/0!</v>
      </c>
      <c r="CJ73" s="31" t="e">
        <v>#DIV/0!</v>
      </c>
      <c r="CK73" s="31" t="e">
        <v>#DIV/0!</v>
      </c>
      <c r="CL73" s="31" t="e">
        <v>#DIV/0!</v>
      </c>
      <c r="CM73" s="31" t="e">
        <v>#DIV/0!</v>
      </c>
      <c r="CN73" s="31" t="e">
        <v>#DIV/0!</v>
      </c>
      <c r="CO73" s="31" t="e">
        <v>#DIV/0!</v>
      </c>
      <c r="CP73" s="31" t="e">
        <v>#DIV/0!</v>
      </c>
      <c r="CQ73" s="31" t="e">
        <v>#DIV/0!</v>
      </c>
      <c r="CR73" s="31"/>
      <c r="CS73" s="31"/>
      <c r="CT73" s="31"/>
      <c r="CU73" s="51" t="e">
        <v>#VALUE!</v>
      </c>
      <c r="CV73" s="31" t="e">
        <v>#DIV/0!</v>
      </c>
      <c r="CW73" s="31" t="e">
        <v>#DIV/0!</v>
      </c>
      <c r="CX73" s="31" t="e">
        <v>#DIV/0!</v>
      </c>
      <c r="CY73" s="31" t="e">
        <v>#DIV/0!</v>
      </c>
      <c r="CZ73" s="31" t="e">
        <v>#DIV/0!</v>
      </c>
      <c r="DA73" s="31" t="e">
        <v>#DIV/0!</v>
      </c>
      <c r="DB73" s="31" t="e">
        <v>#DIV/0!</v>
      </c>
      <c r="DC73" s="31" t="e">
        <v>#DIV/0!</v>
      </c>
      <c r="DD73" s="31" t="e">
        <v>#DIV/0!</v>
      </c>
      <c r="DE73" s="31" t="e">
        <v>#DIV/0!</v>
      </c>
      <c r="DF73" s="31" t="e">
        <v>#DIV/0!</v>
      </c>
      <c r="DG73" s="31" t="e">
        <v>#DIV/0!</v>
      </c>
      <c r="DH73" s="31" t="e">
        <v>#DIV/0!</v>
      </c>
      <c r="DI73" s="31" t="e">
        <v>#DIV/0!</v>
      </c>
      <c r="DJ73" s="31" t="e">
        <v>#DIV/0!</v>
      </c>
      <c r="DK73" s="31" t="e">
        <v>#DIV/0!</v>
      </c>
      <c r="DL73" s="31" t="e">
        <v>#DIV/0!</v>
      </c>
      <c r="DM73" s="31" t="e">
        <v>#DIV/0!</v>
      </c>
      <c r="DN73" s="31" t="e">
        <v>#DIV/0!</v>
      </c>
      <c r="DO73" s="31" t="e">
        <v>#DIV/0!</v>
      </c>
      <c r="DP73" s="31" t="e">
        <v>#DIV/0!</v>
      </c>
      <c r="DQ73" s="31" t="e">
        <v>#DIV/0!</v>
      </c>
      <c r="DR73" s="31" t="e">
        <v>#DIV/0!</v>
      </c>
      <c r="DS73" s="31" t="e">
        <v>#DIV/0!</v>
      </c>
      <c r="DT73" s="31" t="e">
        <v>#DIV/0!</v>
      </c>
      <c r="DU73" s="31" t="e">
        <v>#DIV/0!</v>
      </c>
      <c r="DV73" s="31" t="e">
        <v>#DIV/0!</v>
      </c>
      <c r="DW73" s="31" t="e">
        <v>#DIV/0!</v>
      </c>
      <c r="DX73" s="31" t="e">
        <v>#DIV/0!</v>
      </c>
      <c r="DY73" s="31" t="e">
        <v>#DIV/0!</v>
      </c>
      <c r="DZ73" s="31" t="e">
        <v>#DIV/0!</v>
      </c>
      <c r="EA73" s="31" t="e">
        <v>#DIV/0!</v>
      </c>
      <c r="EB73" s="31" t="e">
        <v>#DIV/0!</v>
      </c>
      <c r="EC73" s="31" t="e">
        <v>#DIV/0!</v>
      </c>
      <c r="ED73" s="31" t="e">
        <v>#DIV/0!</v>
      </c>
      <c r="EE73" s="31" t="e">
        <v>#DIV/0!</v>
      </c>
      <c r="EF73" s="31" t="e">
        <v>#DIV/0!</v>
      </c>
      <c r="EG73" s="31" t="e">
        <v>#DIV/0!</v>
      </c>
      <c r="EH73" s="31" t="e">
        <v>#DIV/0!</v>
      </c>
      <c r="EI73" s="31" t="e">
        <v>#DIV/0!</v>
      </c>
      <c r="EJ73" s="31" t="e">
        <v>#DIV/0!</v>
      </c>
      <c r="EK73" s="31" t="e">
        <v>#DIV/0!</v>
      </c>
      <c r="EL73" s="31" t="e">
        <v>#DIV/0!</v>
      </c>
      <c r="EM73" s="31" t="e">
        <v>#DIV/0!</v>
      </c>
      <c r="EN73" s="31" t="e">
        <v>#DIV/0!</v>
      </c>
      <c r="EO73" s="31" t="e">
        <v>#VALUE!</v>
      </c>
      <c r="EP73" s="31" t="e">
        <v>#DIV/0!</v>
      </c>
      <c r="EQ73" s="31" t="e">
        <v>#DIV/0!</v>
      </c>
      <c r="ER73" s="31" t="e">
        <v>#DIV/0!</v>
      </c>
      <c r="ES73" s="31" t="e">
        <v>#DIV/0!</v>
      </c>
      <c r="ET73" s="31" t="e">
        <v>#DIV/0!</v>
      </c>
      <c r="EU73" s="31" t="e">
        <v>#DIV/0!</v>
      </c>
      <c r="EV73" s="31" t="e">
        <v>#DIV/0!</v>
      </c>
      <c r="EW73" s="31" t="e">
        <v>#DIV/0!</v>
      </c>
      <c r="EX73" s="31" t="e">
        <v>#DIV/0!</v>
      </c>
      <c r="EY73" s="31" t="e">
        <v>#DIV/0!</v>
      </c>
      <c r="EZ73" s="31" t="e">
        <v>#DIV/0!</v>
      </c>
      <c r="FA73" s="31" t="e">
        <v>#DIV/0!</v>
      </c>
      <c r="FB73" s="31" t="e">
        <v>#DIV/0!</v>
      </c>
      <c r="FC73" s="31" t="e">
        <v>#DIV/0!</v>
      </c>
      <c r="FD73" s="31" t="e">
        <v>#DIV/0!</v>
      </c>
      <c r="FE73" s="31" t="e">
        <v>#DIV/0!</v>
      </c>
      <c r="FF73" s="31" t="e">
        <v>#DIV/0!</v>
      </c>
      <c r="FG73" s="31" t="e">
        <v>#DIV/0!</v>
      </c>
      <c r="FH73" s="31" t="e">
        <v>#DIV/0!</v>
      </c>
      <c r="FI73" s="31" t="e">
        <v>#DIV/0!</v>
      </c>
      <c r="FJ73" s="31" t="e">
        <v>#DIV/0!</v>
      </c>
      <c r="FK73" s="31" t="e">
        <v>#DIV/0!</v>
      </c>
      <c r="FL73" s="31" t="e">
        <v>#DIV/0!</v>
      </c>
      <c r="FM73" s="31" t="e">
        <v>#DIV/0!</v>
      </c>
      <c r="FN73" s="31" t="e">
        <v>#DIV/0!</v>
      </c>
      <c r="FO73" s="31" t="e">
        <v>#DIV/0!</v>
      </c>
      <c r="FP73" s="31" t="e">
        <v>#DIV/0!</v>
      </c>
      <c r="FQ73" s="31" t="e">
        <v>#DIV/0!</v>
      </c>
      <c r="FR73" s="31" t="e">
        <v>#DIV/0!</v>
      </c>
      <c r="FS73" s="31" t="e">
        <v>#DIV/0!</v>
      </c>
      <c r="FT73" s="31" t="e">
        <v>#DIV/0!</v>
      </c>
      <c r="FU73" s="31" t="e">
        <v>#DIV/0!</v>
      </c>
      <c r="FV73" s="31" t="e">
        <v>#DIV/0!</v>
      </c>
      <c r="FW73" s="31" t="e">
        <v>#DIV/0!</v>
      </c>
      <c r="FX73" s="31" t="e">
        <v>#DIV/0!</v>
      </c>
      <c r="FY73" s="31" t="e">
        <v>#DIV/0!</v>
      </c>
      <c r="FZ73" s="31" t="e">
        <v>#DIV/0!</v>
      </c>
      <c r="GA73" s="31" t="e">
        <v>#DIV/0!</v>
      </c>
      <c r="GB73" s="31" t="e">
        <v>#DIV/0!</v>
      </c>
      <c r="GC73" s="31" t="e">
        <v>#DIV/0!</v>
      </c>
      <c r="GD73" s="31" t="e">
        <v>#DIV/0!</v>
      </c>
      <c r="GE73" s="31" t="e">
        <v>#DIV/0!</v>
      </c>
      <c r="GF73" s="31" t="e">
        <v>#DIV/0!</v>
      </c>
      <c r="GG73" s="31" t="e">
        <v>#DIV/0!</v>
      </c>
      <c r="GH73" s="31" t="e">
        <v>#DIV/0!</v>
      </c>
      <c r="GI73" s="31"/>
      <c r="GJ73" s="31"/>
      <c r="GK73" s="31">
        <v>109</v>
      </c>
      <c r="GL73" s="51" t="e">
        <v>#VALUE!</v>
      </c>
      <c r="GM73" s="31" t="e">
        <v>#DIV/0!</v>
      </c>
      <c r="GN73" s="31" t="e">
        <v>#DIV/0!</v>
      </c>
      <c r="GO73" s="31" t="e">
        <v>#DIV/0!</v>
      </c>
      <c r="GP73" s="31" t="e">
        <v>#DIV/0!</v>
      </c>
      <c r="GQ73" s="31" t="e">
        <v>#DIV/0!</v>
      </c>
      <c r="GR73" s="31" t="e">
        <v>#DIV/0!</v>
      </c>
      <c r="GS73" s="31" t="e">
        <v>#DIV/0!</v>
      </c>
      <c r="GT73" s="31" t="e">
        <v>#DIV/0!</v>
      </c>
      <c r="GU73" s="31" t="e">
        <v>#DIV/0!</v>
      </c>
      <c r="GV73" s="31" t="e">
        <v>#DIV/0!</v>
      </c>
      <c r="GW73" s="31" t="e">
        <v>#DIV/0!</v>
      </c>
      <c r="GX73" s="31" t="e">
        <v>#DIV/0!</v>
      </c>
      <c r="GY73" s="31" t="e">
        <v>#DIV/0!</v>
      </c>
      <c r="GZ73" s="31" t="e">
        <v>#DIV/0!</v>
      </c>
      <c r="HA73" s="31" t="e">
        <v>#DIV/0!</v>
      </c>
      <c r="HB73" s="31" t="e">
        <v>#DIV/0!</v>
      </c>
      <c r="HC73" s="31" t="e">
        <v>#DIV/0!</v>
      </c>
      <c r="HD73" s="31" t="e">
        <v>#DIV/0!</v>
      </c>
      <c r="HE73" s="31" t="e">
        <v>#DIV/0!</v>
      </c>
      <c r="HF73" s="31" t="e">
        <v>#DIV/0!</v>
      </c>
      <c r="HG73" s="31" t="e">
        <v>#DIV/0!</v>
      </c>
      <c r="HH73" s="31" t="e">
        <v>#DIV/0!</v>
      </c>
      <c r="HI73" s="31" t="e">
        <v>#DIV/0!</v>
      </c>
      <c r="HJ73" s="31" t="e">
        <v>#DIV/0!</v>
      </c>
      <c r="HK73" s="31" t="e">
        <v>#DIV/0!</v>
      </c>
      <c r="HL73" s="31" t="e">
        <v>#DIV/0!</v>
      </c>
      <c r="HM73" s="31" t="e">
        <v>#DIV/0!</v>
      </c>
      <c r="HN73" s="31" t="e">
        <v>#DIV/0!</v>
      </c>
      <c r="HO73" s="31" t="e">
        <v>#DIV/0!</v>
      </c>
      <c r="HP73" s="31" t="e">
        <v>#DIV/0!</v>
      </c>
      <c r="HQ73" s="31" t="e">
        <v>#DIV/0!</v>
      </c>
      <c r="HR73" s="31" t="e">
        <v>#DIV/0!</v>
      </c>
      <c r="HS73" s="31" t="e">
        <v>#DIV/0!</v>
      </c>
      <c r="HT73" s="31" t="e">
        <v>#DIV/0!</v>
      </c>
      <c r="HU73" s="31" t="e">
        <v>#DIV/0!</v>
      </c>
      <c r="HV73" s="31" t="e">
        <v>#DIV/0!</v>
      </c>
      <c r="HW73" s="31" t="e">
        <v>#DIV/0!</v>
      </c>
      <c r="HX73" s="31" t="e">
        <v>#DIV/0!</v>
      </c>
      <c r="HY73" s="31" t="e">
        <v>#DIV/0!</v>
      </c>
      <c r="HZ73" s="31" t="e">
        <v>#DIV/0!</v>
      </c>
      <c r="IA73" s="31" t="e">
        <v>#DIV/0!</v>
      </c>
      <c r="IB73" s="31" t="e">
        <v>#DIV/0!</v>
      </c>
      <c r="IC73" s="31" t="e">
        <v>#DIV/0!</v>
      </c>
      <c r="ID73" s="31" t="e">
        <v>#DIV/0!</v>
      </c>
      <c r="IE73" s="31" t="e">
        <v>#DIV/0!</v>
      </c>
      <c r="IF73" s="31" t="e">
        <v>#VALUE!</v>
      </c>
      <c r="IG73" s="31" t="e">
        <v>#DIV/0!</v>
      </c>
      <c r="IH73" s="31" t="e">
        <v>#DIV/0!</v>
      </c>
      <c r="II73" s="31" t="e">
        <v>#DIV/0!</v>
      </c>
      <c r="IJ73" s="31" t="e">
        <v>#DIV/0!</v>
      </c>
      <c r="IK73" s="31" t="e">
        <v>#DIV/0!</v>
      </c>
      <c r="IL73" s="31" t="e">
        <v>#DIV/0!</v>
      </c>
      <c r="IM73" s="31" t="e">
        <v>#DIV/0!</v>
      </c>
      <c r="IN73" s="31" t="e">
        <v>#DIV/0!</v>
      </c>
      <c r="IO73" s="31" t="e">
        <v>#DIV/0!</v>
      </c>
      <c r="IP73" s="31" t="e">
        <v>#DIV/0!</v>
      </c>
      <c r="IQ73" s="31" t="e">
        <v>#DIV/0!</v>
      </c>
      <c r="IR73" s="31" t="e">
        <v>#DIV/0!</v>
      </c>
      <c r="IS73" s="31" t="e">
        <v>#DIV/0!</v>
      </c>
      <c r="IT73" s="31" t="e">
        <v>#DIV/0!</v>
      </c>
      <c r="IU73" s="31" t="e">
        <v>#DIV/0!</v>
      </c>
      <c r="IV73" s="31" t="e">
        <v>#DIV/0!</v>
      </c>
      <c r="IW73" s="31" t="e">
        <v>#DIV/0!</v>
      </c>
      <c r="IX73" s="31" t="e">
        <v>#DIV/0!</v>
      </c>
      <c r="IY73" s="31" t="e">
        <v>#DIV/0!</v>
      </c>
      <c r="IZ73" s="31" t="e">
        <v>#DIV/0!</v>
      </c>
      <c r="JA73" s="31" t="e">
        <v>#DIV/0!</v>
      </c>
      <c r="JB73" s="31" t="e">
        <v>#DIV/0!</v>
      </c>
      <c r="JC73" s="31" t="e">
        <v>#DIV/0!</v>
      </c>
      <c r="JD73" s="31" t="e">
        <v>#DIV/0!</v>
      </c>
      <c r="JE73" s="31" t="e">
        <v>#DIV/0!</v>
      </c>
      <c r="JF73" s="31" t="e">
        <v>#DIV/0!</v>
      </c>
      <c r="JG73" s="31" t="e">
        <v>#DIV/0!</v>
      </c>
      <c r="JH73" s="31" t="e">
        <v>#DIV/0!</v>
      </c>
      <c r="JI73" s="31" t="e">
        <v>#DIV/0!</v>
      </c>
      <c r="JJ73" s="31" t="e">
        <v>#DIV/0!</v>
      </c>
      <c r="JK73" s="31" t="e">
        <v>#DIV/0!</v>
      </c>
      <c r="JL73" s="31" t="e">
        <v>#DIV/0!</v>
      </c>
      <c r="JM73" s="31" t="e">
        <v>#DIV/0!</v>
      </c>
      <c r="JN73" s="31" t="e">
        <v>#DIV/0!</v>
      </c>
      <c r="JO73" s="31" t="e">
        <v>#DIV/0!</v>
      </c>
      <c r="JP73" s="31" t="e">
        <v>#DIV/0!</v>
      </c>
      <c r="JQ73" s="31" t="e">
        <v>#DIV/0!</v>
      </c>
      <c r="JR73" s="31" t="e">
        <v>#DIV/0!</v>
      </c>
      <c r="JS73" s="31" t="e">
        <v>#DIV/0!</v>
      </c>
      <c r="JT73" s="31" t="e">
        <v>#DIV/0!</v>
      </c>
      <c r="JU73" s="31" t="e">
        <v>#DIV/0!</v>
      </c>
      <c r="JV73" s="31" t="e">
        <v>#DIV/0!</v>
      </c>
      <c r="JW73" s="31" t="e">
        <v>#DIV/0!</v>
      </c>
      <c r="JX73" s="31" t="e">
        <v>#DIV/0!</v>
      </c>
      <c r="JY73" s="31" t="e">
        <v>#DIV/0!</v>
      </c>
      <c r="JZ73" s="31"/>
      <c r="KA73" s="31"/>
    </row>
    <row r="74" spans="1:287" x14ac:dyDescent="0.25">
      <c r="A74" s="30" t="s">
        <v>661</v>
      </c>
      <c r="B74" s="30" t="s">
        <v>222</v>
      </c>
      <c r="C74" s="31">
        <v>563</v>
      </c>
      <c r="D74" s="51" t="e">
        <v>#VALUE!</v>
      </c>
      <c r="E74" s="31" t="e">
        <v>#DIV/0!</v>
      </c>
      <c r="F74" s="31" t="e">
        <v>#DIV/0!</v>
      </c>
      <c r="G74" s="31" t="e">
        <v>#DIV/0!</v>
      </c>
      <c r="H74" s="31" t="e">
        <v>#DIV/0!</v>
      </c>
      <c r="I74" s="31" t="e">
        <v>#DIV/0!</v>
      </c>
      <c r="J74" s="31" t="e">
        <v>#DIV/0!</v>
      </c>
      <c r="K74" s="31" t="e">
        <v>#DIV/0!</v>
      </c>
      <c r="L74" s="31" t="e">
        <v>#DIV/0!</v>
      </c>
      <c r="M74" s="31" t="e">
        <v>#DIV/0!</v>
      </c>
      <c r="N74" s="31" t="e">
        <v>#DIV/0!</v>
      </c>
      <c r="O74" s="31" t="e">
        <v>#DIV/0!</v>
      </c>
      <c r="P74" s="31" t="e">
        <v>#DIV/0!</v>
      </c>
      <c r="Q74" s="31" t="e">
        <v>#DIV/0!</v>
      </c>
      <c r="R74" s="31" t="e">
        <v>#DIV/0!</v>
      </c>
      <c r="S74" s="31" t="e">
        <v>#DIV/0!</v>
      </c>
      <c r="T74" s="31" t="e">
        <v>#DIV/0!</v>
      </c>
      <c r="U74" s="31" t="e">
        <v>#DIV/0!</v>
      </c>
      <c r="V74" s="31" t="e">
        <v>#DIV/0!</v>
      </c>
      <c r="W74" s="31" t="e">
        <v>#DIV/0!</v>
      </c>
      <c r="X74" s="31" t="e">
        <v>#DIV/0!</v>
      </c>
      <c r="Y74" s="31" t="e">
        <v>#DIV/0!</v>
      </c>
      <c r="Z74" s="31" t="e">
        <v>#DIV/0!</v>
      </c>
      <c r="AA74" s="31" t="e">
        <v>#DIV/0!</v>
      </c>
      <c r="AB74" s="31" t="e">
        <v>#DIV/0!</v>
      </c>
      <c r="AC74" s="31" t="e">
        <v>#DIV/0!</v>
      </c>
      <c r="AD74" s="31" t="e">
        <v>#DIV/0!</v>
      </c>
      <c r="AE74" s="31" t="e">
        <v>#DIV/0!</v>
      </c>
      <c r="AF74" s="31" t="e">
        <v>#DIV/0!</v>
      </c>
      <c r="AG74" s="31" t="e">
        <v>#DIV/0!</v>
      </c>
      <c r="AH74" s="31" t="e">
        <v>#DIV/0!</v>
      </c>
      <c r="AI74" s="31" t="e">
        <v>#DIV/0!</v>
      </c>
      <c r="AJ74" s="31" t="e">
        <v>#DIV/0!</v>
      </c>
      <c r="AK74" s="31" t="e">
        <v>#DIV/0!</v>
      </c>
      <c r="AL74" s="31" t="e">
        <v>#DIV/0!</v>
      </c>
      <c r="AM74" s="31" t="e">
        <v>#DIV/0!</v>
      </c>
      <c r="AN74" s="31" t="e">
        <v>#DIV/0!</v>
      </c>
      <c r="AO74" s="31" t="e">
        <v>#DIV/0!</v>
      </c>
      <c r="AP74" s="31" t="e">
        <v>#DIV/0!</v>
      </c>
      <c r="AQ74" s="31" t="e">
        <v>#DIV/0!</v>
      </c>
      <c r="AR74" s="31" t="e">
        <v>#DIV/0!</v>
      </c>
      <c r="AS74" s="31" t="e">
        <v>#DIV/0!</v>
      </c>
      <c r="AT74" s="31" t="e">
        <v>#DIV/0!</v>
      </c>
      <c r="AU74" s="31" t="e">
        <v>#DIV/0!</v>
      </c>
      <c r="AV74" s="31" t="e">
        <v>#DIV/0!</v>
      </c>
      <c r="AW74" s="31" t="e">
        <v>#DIV/0!</v>
      </c>
      <c r="AX74" s="31" t="e">
        <v>#VALUE!</v>
      </c>
      <c r="AY74" s="31" t="e">
        <v>#DIV/0!</v>
      </c>
      <c r="AZ74" s="31" t="e">
        <v>#DIV/0!</v>
      </c>
      <c r="BA74" s="31" t="e">
        <v>#DIV/0!</v>
      </c>
      <c r="BB74" s="31" t="e">
        <v>#DIV/0!</v>
      </c>
      <c r="BC74" s="31" t="e">
        <v>#DIV/0!</v>
      </c>
      <c r="BD74" s="31" t="e">
        <v>#DIV/0!</v>
      </c>
      <c r="BE74" s="31" t="e">
        <v>#DIV/0!</v>
      </c>
      <c r="BF74" s="31" t="e">
        <v>#DIV/0!</v>
      </c>
      <c r="BG74" s="31" t="e">
        <v>#DIV/0!</v>
      </c>
      <c r="BH74" s="31" t="e">
        <v>#DIV/0!</v>
      </c>
      <c r="BI74" s="31" t="e">
        <v>#DIV/0!</v>
      </c>
      <c r="BJ74" s="31" t="e">
        <v>#DIV/0!</v>
      </c>
      <c r="BK74" s="31" t="e">
        <v>#DIV/0!</v>
      </c>
      <c r="BL74" s="31" t="e">
        <v>#DIV/0!</v>
      </c>
      <c r="BM74" s="31" t="e">
        <v>#DIV/0!</v>
      </c>
      <c r="BN74" s="31" t="e">
        <v>#DIV/0!</v>
      </c>
      <c r="BO74" s="31" t="e">
        <v>#DIV/0!</v>
      </c>
      <c r="BP74" s="31" t="e">
        <v>#DIV/0!</v>
      </c>
      <c r="BQ74" s="31" t="e">
        <v>#DIV/0!</v>
      </c>
      <c r="BR74" s="31" t="e">
        <v>#DIV/0!</v>
      </c>
      <c r="BS74" s="31" t="e">
        <v>#DIV/0!</v>
      </c>
      <c r="BT74" s="31" t="e">
        <v>#DIV/0!</v>
      </c>
      <c r="BU74" s="31" t="e">
        <v>#DIV/0!</v>
      </c>
      <c r="BV74" s="31" t="e">
        <v>#DIV/0!</v>
      </c>
      <c r="BW74" s="31" t="e">
        <v>#DIV/0!</v>
      </c>
      <c r="BX74" s="31" t="e">
        <v>#DIV/0!</v>
      </c>
      <c r="BY74" s="31" t="e">
        <v>#DIV/0!</v>
      </c>
      <c r="BZ74" s="31" t="e">
        <v>#DIV/0!</v>
      </c>
      <c r="CA74" s="31" t="e">
        <v>#DIV/0!</v>
      </c>
      <c r="CB74" s="31" t="e">
        <v>#DIV/0!</v>
      </c>
      <c r="CC74" s="31" t="e">
        <v>#DIV/0!</v>
      </c>
      <c r="CD74" s="31" t="e">
        <v>#DIV/0!</v>
      </c>
      <c r="CE74" s="31" t="e">
        <v>#DIV/0!</v>
      </c>
      <c r="CF74" s="31" t="e">
        <v>#DIV/0!</v>
      </c>
      <c r="CG74" s="31" t="e">
        <v>#DIV/0!</v>
      </c>
      <c r="CH74" s="31" t="e">
        <v>#DIV/0!</v>
      </c>
      <c r="CI74" s="31" t="e">
        <v>#DIV/0!</v>
      </c>
      <c r="CJ74" s="31" t="e">
        <v>#DIV/0!</v>
      </c>
      <c r="CK74" s="31" t="e">
        <v>#DIV/0!</v>
      </c>
      <c r="CL74" s="31" t="e">
        <v>#DIV/0!</v>
      </c>
      <c r="CM74" s="31" t="e">
        <v>#DIV/0!</v>
      </c>
      <c r="CN74" s="31" t="e">
        <v>#DIV/0!</v>
      </c>
      <c r="CO74" s="31" t="e">
        <v>#DIV/0!</v>
      </c>
      <c r="CP74" s="31" t="e">
        <v>#DIV/0!</v>
      </c>
      <c r="CQ74" s="31" t="e">
        <v>#DIV/0!</v>
      </c>
      <c r="CR74" s="31"/>
      <c r="CS74" s="31"/>
      <c r="CT74" s="31">
        <v>563</v>
      </c>
      <c r="CU74" s="51" t="e">
        <v>#VALUE!</v>
      </c>
      <c r="CV74" s="31" t="e">
        <v>#DIV/0!</v>
      </c>
      <c r="CW74" s="31" t="e">
        <v>#DIV/0!</v>
      </c>
      <c r="CX74" s="31" t="e">
        <v>#DIV/0!</v>
      </c>
      <c r="CY74" s="31" t="e">
        <v>#DIV/0!</v>
      </c>
      <c r="CZ74" s="31" t="e">
        <v>#DIV/0!</v>
      </c>
      <c r="DA74" s="31" t="e">
        <v>#DIV/0!</v>
      </c>
      <c r="DB74" s="31" t="e">
        <v>#DIV/0!</v>
      </c>
      <c r="DC74" s="31" t="e">
        <v>#DIV/0!</v>
      </c>
      <c r="DD74" s="31" t="e">
        <v>#DIV/0!</v>
      </c>
      <c r="DE74" s="31" t="e">
        <v>#DIV/0!</v>
      </c>
      <c r="DF74" s="31" t="e">
        <v>#DIV/0!</v>
      </c>
      <c r="DG74" s="31" t="e">
        <v>#DIV/0!</v>
      </c>
      <c r="DH74" s="31" t="e">
        <v>#DIV/0!</v>
      </c>
      <c r="DI74" s="31" t="e">
        <v>#DIV/0!</v>
      </c>
      <c r="DJ74" s="31" t="e">
        <v>#DIV/0!</v>
      </c>
      <c r="DK74" s="31" t="e">
        <v>#DIV/0!</v>
      </c>
      <c r="DL74" s="31" t="e">
        <v>#DIV/0!</v>
      </c>
      <c r="DM74" s="31" t="e">
        <v>#DIV/0!</v>
      </c>
      <c r="DN74" s="31" t="e">
        <v>#DIV/0!</v>
      </c>
      <c r="DO74" s="31" t="e">
        <v>#DIV/0!</v>
      </c>
      <c r="DP74" s="31" t="e">
        <v>#DIV/0!</v>
      </c>
      <c r="DQ74" s="31" t="e">
        <v>#DIV/0!</v>
      </c>
      <c r="DR74" s="31" t="e">
        <v>#DIV/0!</v>
      </c>
      <c r="DS74" s="31" t="e">
        <v>#DIV/0!</v>
      </c>
      <c r="DT74" s="31" t="e">
        <v>#DIV/0!</v>
      </c>
      <c r="DU74" s="31" t="e">
        <v>#DIV/0!</v>
      </c>
      <c r="DV74" s="31" t="e">
        <v>#DIV/0!</v>
      </c>
      <c r="DW74" s="31" t="e">
        <v>#DIV/0!</v>
      </c>
      <c r="DX74" s="31" t="e">
        <v>#DIV/0!</v>
      </c>
      <c r="DY74" s="31" t="e">
        <v>#DIV/0!</v>
      </c>
      <c r="DZ74" s="31" t="e">
        <v>#DIV/0!</v>
      </c>
      <c r="EA74" s="31" t="e">
        <v>#DIV/0!</v>
      </c>
      <c r="EB74" s="31" t="e">
        <v>#DIV/0!</v>
      </c>
      <c r="EC74" s="31" t="e">
        <v>#DIV/0!</v>
      </c>
      <c r="ED74" s="31" t="e">
        <v>#DIV/0!</v>
      </c>
      <c r="EE74" s="31" t="e">
        <v>#DIV/0!</v>
      </c>
      <c r="EF74" s="31" t="e">
        <v>#DIV/0!</v>
      </c>
      <c r="EG74" s="31" t="e">
        <v>#DIV/0!</v>
      </c>
      <c r="EH74" s="31" t="e">
        <v>#DIV/0!</v>
      </c>
      <c r="EI74" s="31" t="e">
        <v>#DIV/0!</v>
      </c>
      <c r="EJ74" s="31" t="e">
        <v>#DIV/0!</v>
      </c>
      <c r="EK74" s="31" t="e">
        <v>#DIV/0!</v>
      </c>
      <c r="EL74" s="31" t="e">
        <v>#DIV/0!</v>
      </c>
      <c r="EM74" s="31" t="e">
        <v>#DIV/0!</v>
      </c>
      <c r="EN74" s="31" t="e">
        <v>#DIV/0!</v>
      </c>
      <c r="EO74" s="31" t="e">
        <v>#VALUE!</v>
      </c>
      <c r="EP74" s="31" t="e">
        <v>#DIV/0!</v>
      </c>
      <c r="EQ74" s="31" t="e">
        <v>#DIV/0!</v>
      </c>
      <c r="ER74" s="31" t="e">
        <v>#DIV/0!</v>
      </c>
      <c r="ES74" s="31" t="e">
        <v>#DIV/0!</v>
      </c>
      <c r="ET74" s="31" t="e">
        <v>#DIV/0!</v>
      </c>
      <c r="EU74" s="31" t="e">
        <v>#DIV/0!</v>
      </c>
      <c r="EV74" s="31" t="e">
        <v>#DIV/0!</v>
      </c>
      <c r="EW74" s="31" t="e">
        <v>#DIV/0!</v>
      </c>
      <c r="EX74" s="31" t="e">
        <v>#DIV/0!</v>
      </c>
      <c r="EY74" s="31" t="e">
        <v>#DIV/0!</v>
      </c>
      <c r="EZ74" s="31" t="e">
        <v>#DIV/0!</v>
      </c>
      <c r="FA74" s="31" t="e">
        <v>#DIV/0!</v>
      </c>
      <c r="FB74" s="31" t="e">
        <v>#DIV/0!</v>
      </c>
      <c r="FC74" s="31" t="e">
        <v>#DIV/0!</v>
      </c>
      <c r="FD74" s="31" t="e">
        <v>#DIV/0!</v>
      </c>
      <c r="FE74" s="31" t="e">
        <v>#DIV/0!</v>
      </c>
      <c r="FF74" s="31" t="e">
        <v>#DIV/0!</v>
      </c>
      <c r="FG74" s="31" t="e">
        <v>#DIV/0!</v>
      </c>
      <c r="FH74" s="31" t="e">
        <v>#DIV/0!</v>
      </c>
      <c r="FI74" s="31" t="e">
        <v>#DIV/0!</v>
      </c>
      <c r="FJ74" s="31" t="e">
        <v>#DIV/0!</v>
      </c>
      <c r="FK74" s="31" t="e">
        <v>#DIV/0!</v>
      </c>
      <c r="FL74" s="31" t="e">
        <v>#DIV/0!</v>
      </c>
      <c r="FM74" s="31" t="e">
        <v>#DIV/0!</v>
      </c>
      <c r="FN74" s="31" t="e">
        <v>#DIV/0!</v>
      </c>
      <c r="FO74" s="31" t="e">
        <v>#DIV/0!</v>
      </c>
      <c r="FP74" s="31" t="e">
        <v>#DIV/0!</v>
      </c>
      <c r="FQ74" s="31" t="e">
        <v>#DIV/0!</v>
      </c>
      <c r="FR74" s="31" t="e">
        <v>#DIV/0!</v>
      </c>
      <c r="FS74" s="31" t="e">
        <v>#DIV/0!</v>
      </c>
      <c r="FT74" s="31" t="e">
        <v>#DIV/0!</v>
      </c>
      <c r="FU74" s="31" t="e">
        <v>#DIV/0!</v>
      </c>
      <c r="FV74" s="31" t="e">
        <v>#DIV/0!</v>
      </c>
      <c r="FW74" s="31" t="e">
        <v>#DIV/0!</v>
      </c>
      <c r="FX74" s="31" t="e">
        <v>#DIV/0!</v>
      </c>
      <c r="FY74" s="31" t="e">
        <v>#DIV/0!</v>
      </c>
      <c r="FZ74" s="31" t="e">
        <v>#DIV/0!</v>
      </c>
      <c r="GA74" s="31" t="e">
        <v>#DIV/0!</v>
      </c>
      <c r="GB74" s="31" t="e">
        <v>#DIV/0!</v>
      </c>
      <c r="GC74" s="31" t="e">
        <v>#DIV/0!</v>
      </c>
      <c r="GD74" s="31" t="e">
        <v>#DIV/0!</v>
      </c>
      <c r="GE74" s="31" t="e">
        <v>#DIV/0!</v>
      </c>
      <c r="GF74" s="31" t="e">
        <v>#DIV/0!</v>
      </c>
      <c r="GG74" s="31" t="e">
        <v>#DIV/0!</v>
      </c>
      <c r="GH74" s="31" t="e">
        <v>#DIV/0!</v>
      </c>
      <c r="GI74" s="31"/>
      <c r="GJ74" s="31"/>
      <c r="GK74" s="31">
        <v>563</v>
      </c>
      <c r="GL74" s="51">
        <v>0</v>
      </c>
      <c r="GM74" s="31">
        <v>0</v>
      </c>
      <c r="GN74" s="31">
        <v>0</v>
      </c>
      <c r="GO74" s="31">
        <v>0</v>
      </c>
      <c r="GP74" s="31">
        <v>0</v>
      </c>
      <c r="GQ74" s="31">
        <v>0</v>
      </c>
      <c r="GR74" s="31">
        <v>1</v>
      </c>
      <c r="GS74" s="31">
        <v>1</v>
      </c>
      <c r="GT74" s="31">
        <v>0</v>
      </c>
      <c r="GU74" s="31">
        <v>0</v>
      </c>
      <c r="GV74" s="31">
        <v>0</v>
      </c>
      <c r="GW74" s="31">
        <v>0</v>
      </c>
      <c r="GX74" s="31">
        <v>0</v>
      </c>
      <c r="GY74" s="31">
        <v>0</v>
      </c>
      <c r="GZ74" s="31">
        <v>0</v>
      </c>
      <c r="HA74" s="31">
        <v>0</v>
      </c>
      <c r="HB74" s="31">
        <v>0</v>
      </c>
      <c r="HC74" s="31">
        <v>0</v>
      </c>
      <c r="HD74" s="31">
        <v>0</v>
      </c>
      <c r="HE74" s="31">
        <v>0</v>
      </c>
      <c r="HF74" s="31">
        <v>0</v>
      </c>
      <c r="HG74" s="31">
        <v>1</v>
      </c>
      <c r="HH74" s="31">
        <v>0</v>
      </c>
      <c r="HI74" s="31">
        <v>0</v>
      </c>
      <c r="HJ74" s="31">
        <v>0</v>
      </c>
      <c r="HK74" s="31">
        <v>1</v>
      </c>
      <c r="HL74" s="31">
        <v>0.33333333333333331</v>
      </c>
      <c r="HM74" s="31">
        <v>0</v>
      </c>
      <c r="HN74" s="31">
        <v>0</v>
      </c>
      <c r="HO74" s="31">
        <v>1</v>
      </c>
      <c r="HP74" s="31">
        <v>0</v>
      </c>
      <c r="HQ74" s="31">
        <v>0</v>
      </c>
      <c r="HR74" s="31">
        <v>0</v>
      </c>
      <c r="HS74" s="31">
        <v>0</v>
      </c>
      <c r="HT74" s="31">
        <v>0</v>
      </c>
      <c r="HU74" s="31">
        <v>0</v>
      </c>
      <c r="HV74" s="31">
        <v>0</v>
      </c>
      <c r="HW74" s="31">
        <v>0.33333333333333331</v>
      </c>
      <c r="HX74" s="31">
        <v>0</v>
      </c>
      <c r="HY74" s="31">
        <v>0.66666666666666663</v>
      </c>
      <c r="HZ74" s="31">
        <v>0.33333333333333331</v>
      </c>
      <c r="IA74" s="31">
        <v>0.66666666666666663</v>
      </c>
      <c r="IB74" s="31">
        <v>0</v>
      </c>
      <c r="IC74" s="31">
        <v>0</v>
      </c>
      <c r="ID74" s="31">
        <v>0</v>
      </c>
      <c r="IE74" s="31">
        <v>1</v>
      </c>
      <c r="IF74" s="31">
        <v>0</v>
      </c>
      <c r="IG74" s="31">
        <v>0</v>
      </c>
      <c r="IH74" s="31">
        <v>0</v>
      </c>
      <c r="II74" s="31">
        <v>0</v>
      </c>
      <c r="IJ74" s="31">
        <v>0</v>
      </c>
      <c r="IK74" s="31">
        <v>0</v>
      </c>
      <c r="IL74" s="31">
        <v>563</v>
      </c>
      <c r="IM74" s="31">
        <v>563</v>
      </c>
      <c r="IN74" s="31">
        <v>0</v>
      </c>
      <c r="IO74" s="31">
        <v>0</v>
      </c>
      <c r="IP74" s="31">
        <v>0</v>
      </c>
      <c r="IQ74" s="31">
        <v>0</v>
      </c>
      <c r="IR74" s="31">
        <v>0</v>
      </c>
      <c r="IS74" s="31">
        <v>0</v>
      </c>
      <c r="IT74" s="31">
        <v>0</v>
      </c>
      <c r="IU74" s="31">
        <v>0</v>
      </c>
      <c r="IV74" s="31">
        <v>0</v>
      </c>
      <c r="IW74" s="31">
        <v>0</v>
      </c>
      <c r="IX74" s="31">
        <v>0</v>
      </c>
      <c r="IY74" s="31">
        <v>0</v>
      </c>
      <c r="IZ74" s="31">
        <v>0</v>
      </c>
      <c r="JA74" s="31">
        <v>563</v>
      </c>
      <c r="JB74" s="31">
        <v>0</v>
      </c>
      <c r="JC74" s="31">
        <v>0</v>
      </c>
      <c r="JD74" s="31">
        <v>0</v>
      </c>
      <c r="JE74" s="31">
        <v>563</v>
      </c>
      <c r="JF74" s="31">
        <v>187.66666666666666</v>
      </c>
      <c r="JG74" s="31">
        <v>0</v>
      </c>
      <c r="JH74" s="31">
        <v>0</v>
      </c>
      <c r="JI74" s="31">
        <v>563</v>
      </c>
      <c r="JJ74" s="31">
        <v>0</v>
      </c>
      <c r="JK74" s="31">
        <v>0</v>
      </c>
      <c r="JL74" s="31">
        <v>0</v>
      </c>
      <c r="JM74" s="31">
        <v>0</v>
      </c>
      <c r="JN74" s="31">
        <v>0</v>
      </c>
      <c r="JO74" s="31">
        <v>0</v>
      </c>
      <c r="JP74" s="31">
        <v>0</v>
      </c>
      <c r="JQ74" s="31">
        <v>187.66666666666666</v>
      </c>
      <c r="JR74" s="31">
        <v>0</v>
      </c>
      <c r="JS74" s="31">
        <v>375.33333333333331</v>
      </c>
      <c r="JT74" s="31">
        <v>187.66666666666666</v>
      </c>
      <c r="JU74" s="31">
        <v>375.33333333333331</v>
      </c>
      <c r="JV74" s="31">
        <v>0</v>
      </c>
      <c r="JW74" s="31">
        <v>0</v>
      </c>
      <c r="JX74" s="31">
        <v>0</v>
      </c>
      <c r="JY74" s="31">
        <v>563</v>
      </c>
      <c r="JZ74" s="31">
        <v>3</v>
      </c>
      <c r="KA74" s="31">
        <v>1</v>
      </c>
    </row>
    <row r="75" spans="1:287" x14ac:dyDescent="0.25">
      <c r="A75" s="30" t="s">
        <v>662</v>
      </c>
      <c r="B75" s="30" t="s">
        <v>214</v>
      </c>
      <c r="C75" s="31">
        <v>13</v>
      </c>
      <c r="D75" s="51" t="e">
        <v>#VALUE!</v>
      </c>
      <c r="E75" s="31" t="e">
        <v>#DIV/0!</v>
      </c>
      <c r="F75" s="31" t="e">
        <v>#DIV/0!</v>
      </c>
      <c r="G75" s="31" t="e">
        <v>#DIV/0!</v>
      </c>
      <c r="H75" s="31" t="e">
        <v>#DIV/0!</v>
      </c>
      <c r="I75" s="31" t="e">
        <v>#DIV/0!</v>
      </c>
      <c r="J75" s="31" t="e">
        <v>#DIV/0!</v>
      </c>
      <c r="K75" s="31" t="e">
        <v>#DIV/0!</v>
      </c>
      <c r="L75" s="31" t="e">
        <v>#DIV/0!</v>
      </c>
      <c r="M75" s="31" t="e">
        <v>#DIV/0!</v>
      </c>
      <c r="N75" s="31" t="e">
        <v>#DIV/0!</v>
      </c>
      <c r="O75" s="31" t="e">
        <v>#DIV/0!</v>
      </c>
      <c r="P75" s="31" t="e">
        <v>#DIV/0!</v>
      </c>
      <c r="Q75" s="31" t="e">
        <v>#DIV/0!</v>
      </c>
      <c r="R75" s="31" t="e">
        <v>#DIV/0!</v>
      </c>
      <c r="S75" s="31" t="e">
        <v>#DIV/0!</v>
      </c>
      <c r="T75" s="31" t="e">
        <v>#DIV/0!</v>
      </c>
      <c r="U75" s="31" t="e">
        <v>#DIV/0!</v>
      </c>
      <c r="V75" s="31" t="e">
        <v>#DIV/0!</v>
      </c>
      <c r="W75" s="31" t="e">
        <v>#DIV/0!</v>
      </c>
      <c r="X75" s="31" t="e">
        <v>#DIV/0!</v>
      </c>
      <c r="Y75" s="31" t="e">
        <v>#DIV/0!</v>
      </c>
      <c r="Z75" s="31" t="e">
        <v>#DIV/0!</v>
      </c>
      <c r="AA75" s="31" t="e">
        <v>#DIV/0!</v>
      </c>
      <c r="AB75" s="31" t="e">
        <v>#DIV/0!</v>
      </c>
      <c r="AC75" s="31" t="e">
        <v>#DIV/0!</v>
      </c>
      <c r="AD75" s="31" t="e">
        <v>#DIV/0!</v>
      </c>
      <c r="AE75" s="31" t="e">
        <v>#DIV/0!</v>
      </c>
      <c r="AF75" s="31" t="e">
        <v>#DIV/0!</v>
      </c>
      <c r="AG75" s="31" t="e">
        <v>#DIV/0!</v>
      </c>
      <c r="AH75" s="31" t="e">
        <v>#DIV/0!</v>
      </c>
      <c r="AI75" s="31" t="e">
        <v>#DIV/0!</v>
      </c>
      <c r="AJ75" s="31" t="e">
        <v>#DIV/0!</v>
      </c>
      <c r="AK75" s="31" t="e">
        <v>#DIV/0!</v>
      </c>
      <c r="AL75" s="31" t="e">
        <v>#DIV/0!</v>
      </c>
      <c r="AM75" s="31" t="e">
        <v>#DIV/0!</v>
      </c>
      <c r="AN75" s="31" t="e">
        <v>#DIV/0!</v>
      </c>
      <c r="AO75" s="31" t="e">
        <v>#DIV/0!</v>
      </c>
      <c r="AP75" s="31" t="e">
        <v>#DIV/0!</v>
      </c>
      <c r="AQ75" s="31" t="e">
        <v>#DIV/0!</v>
      </c>
      <c r="AR75" s="31" t="e">
        <v>#DIV/0!</v>
      </c>
      <c r="AS75" s="31" t="e">
        <v>#DIV/0!</v>
      </c>
      <c r="AT75" s="31" t="e">
        <v>#DIV/0!</v>
      </c>
      <c r="AU75" s="31" t="e">
        <v>#DIV/0!</v>
      </c>
      <c r="AV75" s="31" t="e">
        <v>#DIV/0!</v>
      </c>
      <c r="AW75" s="31" t="e">
        <v>#DIV/0!</v>
      </c>
      <c r="AX75" s="31" t="e">
        <v>#VALUE!</v>
      </c>
      <c r="AY75" s="31" t="e">
        <v>#DIV/0!</v>
      </c>
      <c r="AZ75" s="31" t="e">
        <v>#DIV/0!</v>
      </c>
      <c r="BA75" s="31" t="e">
        <v>#DIV/0!</v>
      </c>
      <c r="BB75" s="31" t="e">
        <v>#DIV/0!</v>
      </c>
      <c r="BC75" s="31" t="e">
        <v>#DIV/0!</v>
      </c>
      <c r="BD75" s="31" t="e">
        <v>#DIV/0!</v>
      </c>
      <c r="BE75" s="31" t="e">
        <v>#DIV/0!</v>
      </c>
      <c r="BF75" s="31" t="e">
        <v>#DIV/0!</v>
      </c>
      <c r="BG75" s="31" t="e">
        <v>#DIV/0!</v>
      </c>
      <c r="BH75" s="31" t="e">
        <v>#DIV/0!</v>
      </c>
      <c r="BI75" s="31" t="e">
        <v>#DIV/0!</v>
      </c>
      <c r="BJ75" s="31" t="e">
        <v>#DIV/0!</v>
      </c>
      <c r="BK75" s="31" t="e">
        <v>#DIV/0!</v>
      </c>
      <c r="BL75" s="31" t="e">
        <v>#DIV/0!</v>
      </c>
      <c r="BM75" s="31" t="e">
        <v>#DIV/0!</v>
      </c>
      <c r="BN75" s="31" t="e">
        <v>#DIV/0!</v>
      </c>
      <c r="BO75" s="31" t="e">
        <v>#DIV/0!</v>
      </c>
      <c r="BP75" s="31" t="e">
        <v>#DIV/0!</v>
      </c>
      <c r="BQ75" s="31" t="e">
        <v>#DIV/0!</v>
      </c>
      <c r="BR75" s="31" t="e">
        <v>#DIV/0!</v>
      </c>
      <c r="BS75" s="31" t="e">
        <v>#DIV/0!</v>
      </c>
      <c r="BT75" s="31" t="e">
        <v>#DIV/0!</v>
      </c>
      <c r="BU75" s="31" t="e">
        <v>#DIV/0!</v>
      </c>
      <c r="BV75" s="31" t="e">
        <v>#DIV/0!</v>
      </c>
      <c r="BW75" s="31" t="e">
        <v>#DIV/0!</v>
      </c>
      <c r="BX75" s="31" t="e">
        <v>#DIV/0!</v>
      </c>
      <c r="BY75" s="31" t="e">
        <v>#DIV/0!</v>
      </c>
      <c r="BZ75" s="31" t="e">
        <v>#DIV/0!</v>
      </c>
      <c r="CA75" s="31" t="e">
        <v>#DIV/0!</v>
      </c>
      <c r="CB75" s="31" t="e">
        <v>#DIV/0!</v>
      </c>
      <c r="CC75" s="31" t="e">
        <v>#DIV/0!</v>
      </c>
      <c r="CD75" s="31" t="e">
        <v>#DIV/0!</v>
      </c>
      <c r="CE75" s="31" t="e">
        <v>#DIV/0!</v>
      </c>
      <c r="CF75" s="31" t="e">
        <v>#DIV/0!</v>
      </c>
      <c r="CG75" s="31" t="e">
        <v>#DIV/0!</v>
      </c>
      <c r="CH75" s="31" t="e">
        <v>#DIV/0!</v>
      </c>
      <c r="CI75" s="31" t="e">
        <v>#DIV/0!</v>
      </c>
      <c r="CJ75" s="31" t="e">
        <v>#DIV/0!</v>
      </c>
      <c r="CK75" s="31" t="e">
        <v>#DIV/0!</v>
      </c>
      <c r="CL75" s="31" t="e">
        <v>#DIV/0!</v>
      </c>
      <c r="CM75" s="31" t="e">
        <v>#DIV/0!</v>
      </c>
      <c r="CN75" s="31" t="e">
        <v>#DIV/0!</v>
      </c>
      <c r="CO75" s="31" t="e">
        <v>#DIV/0!</v>
      </c>
      <c r="CP75" s="31" t="e">
        <v>#DIV/0!</v>
      </c>
      <c r="CQ75" s="31" t="e">
        <v>#DIV/0!</v>
      </c>
      <c r="CR75" s="31"/>
      <c r="CS75" s="31"/>
      <c r="CT75" s="31">
        <v>13</v>
      </c>
      <c r="CU75" s="51" t="e">
        <v>#VALUE!</v>
      </c>
      <c r="CV75" s="31" t="e">
        <v>#DIV/0!</v>
      </c>
      <c r="CW75" s="31" t="e">
        <v>#DIV/0!</v>
      </c>
      <c r="CX75" s="31" t="e">
        <v>#DIV/0!</v>
      </c>
      <c r="CY75" s="31" t="e">
        <v>#DIV/0!</v>
      </c>
      <c r="CZ75" s="31" t="e">
        <v>#DIV/0!</v>
      </c>
      <c r="DA75" s="31" t="e">
        <v>#DIV/0!</v>
      </c>
      <c r="DB75" s="31" t="e">
        <v>#DIV/0!</v>
      </c>
      <c r="DC75" s="31" t="e">
        <v>#DIV/0!</v>
      </c>
      <c r="DD75" s="31" t="e">
        <v>#DIV/0!</v>
      </c>
      <c r="DE75" s="31" t="e">
        <v>#DIV/0!</v>
      </c>
      <c r="DF75" s="31" t="e">
        <v>#DIV/0!</v>
      </c>
      <c r="DG75" s="31" t="e">
        <v>#DIV/0!</v>
      </c>
      <c r="DH75" s="31" t="e">
        <v>#DIV/0!</v>
      </c>
      <c r="DI75" s="31" t="e">
        <v>#DIV/0!</v>
      </c>
      <c r="DJ75" s="31" t="e">
        <v>#DIV/0!</v>
      </c>
      <c r="DK75" s="31" t="e">
        <v>#DIV/0!</v>
      </c>
      <c r="DL75" s="31" t="e">
        <v>#DIV/0!</v>
      </c>
      <c r="DM75" s="31" t="e">
        <v>#DIV/0!</v>
      </c>
      <c r="DN75" s="31" t="e">
        <v>#DIV/0!</v>
      </c>
      <c r="DO75" s="31" t="e">
        <v>#DIV/0!</v>
      </c>
      <c r="DP75" s="31" t="e">
        <v>#DIV/0!</v>
      </c>
      <c r="DQ75" s="31" t="e">
        <v>#DIV/0!</v>
      </c>
      <c r="DR75" s="31" t="e">
        <v>#DIV/0!</v>
      </c>
      <c r="DS75" s="31" t="e">
        <v>#DIV/0!</v>
      </c>
      <c r="DT75" s="31" t="e">
        <v>#DIV/0!</v>
      </c>
      <c r="DU75" s="31" t="e">
        <v>#DIV/0!</v>
      </c>
      <c r="DV75" s="31" t="e">
        <v>#DIV/0!</v>
      </c>
      <c r="DW75" s="31" t="e">
        <v>#DIV/0!</v>
      </c>
      <c r="DX75" s="31" t="e">
        <v>#DIV/0!</v>
      </c>
      <c r="DY75" s="31" t="e">
        <v>#DIV/0!</v>
      </c>
      <c r="DZ75" s="31" t="e">
        <v>#DIV/0!</v>
      </c>
      <c r="EA75" s="31" t="e">
        <v>#DIV/0!</v>
      </c>
      <c r="EB75" s="31" t="e">
        <v>#DIV/0!</v>
      </c>
      <c r="EC75" s="31" t="e">
        <v>#DIV/0!</v>
      </c>
      <c r="ED75" s="31" t="e">
        <v>#DIV/0!</v>
      </c>
      <c r="EE75" s="31" t="e">
        <v>#DIV/0!</v>
      </c>
      <c r="EF75" s="31" t="e">
        <v>#DIV/0!</v>
      </c>
      <c r="EG75" s="31" t="e">
        <v>#DIV/0!</v>
      </c>
      <c r="EH75" s="31" t="e">
        <v>#DIV/0!</v>
      </c>
      <c r="EI75" s="31" t="e">
        <v>#DIV/0!</v>
      </c>
      <c r="EJ75" s="31" t="e">
        <v>#DIV/0!</v>
      </c>
      <c r="EK75" s="31" t="e">
        <v>#DIV/0!</v>
      </c>
      <c r="EL75" s="31" t="e">
        <v>#DIV/0!</v>
      </c>
      <c r="EM75" s="31" t="e">
        <v>#DIV/0!</v>
      </c>
      <c r="EN75" s="31" t="e">
        <v>#DIV/0!</v>
      </c>
      <c r="EO75" s="31" t="e">
        <v>#VALUE!</v>
      </c>
      <c r="EP75" s="31" t="e">
        <v>#DIV/0!</v>
      </c>
      <c r="EQ75" s="31" t="e">
        <v>#DIV/0!</v>
      </c>
      <c r="ER75" s="31" t="e">
        <v>#DIV/0!</v>
      </c>
      <c r="ES75" s="31" t="e">
        <v>#DIV/0!</v>
      </c>
      <c r="ET75" s="31" t="e">
        <v>#DIV/0!</v>
      </c>
      <c r="EU75" s="31" t="e">
        <v>#DIV/0!</v>
      </c>
      <c r="EV75" s="31" t="e">
        <v>#DIV/0!</v>
      </c>
      <c r="EW75" s="31" t="e">
        <v>#DIV/0!</v>
      </c>
      <c r="EX75" s="31" t="e">
        <v>#DIV/0!</v>
      </c>
      <c r="EY75" s="31" t="e">
        <v>#DIV/0!</v>
      </c>
      <c r="EZ75" s="31" t="e">
        <v>#DIV/0!</v>
      </c>
      <c r="FA75" s="31" t="e">
        <v>#DIV/0!</v>
      </c>
      <c r="FB75" s="31" t="e">
        <v>#DIV/0!</v>
      </c>
      <c r="FC75" s="31" t="e">
        <v>#DIV/0!</v>
      </c>
      <c r="FD75" s="31" t="e">
        <v>#DIV/0!</v>
      </c>
      <c r="FE75" s="31" t="e">
        <v>#DIV/0!</v>
      </c>
      <c r="FF75" s="31" t="e">
        <v>#DIV/0!</v>
      </c>
      <c r="FG75" s="31" t="e">
        <v>#DIV/0!</v>
      </c>
      <c r="FH75" s="31" t="e">
        <v>#DIV/0!</v>
      </c>
      <c r="FI75" s="31" t="e">
        <v>#DIV/0!</v>
      </c>
      <c r="FJ75" s="31" t="e">
        <v>#DIV/0!</v>
      </c>
      <c r="FK75" s="31" t="e">
        <v>#DIV/0!</v>
      </c>
      <c r="FL75" s="31" t="e">
        <v>#DIV/0!</v>
      </c>
      <c r="FM75" s="31" t="e">
        <v>#DIV/0!</v>
      </c>
      <c r="FN75" s="31" t="e">
        <v>#DIV/0!</v>
      </c>
      <c r="FO75" s="31" t="e">
        <v>#DIV/0!</v>
      </c>
      <c r="FP75" s="31" t="e">
        <v>#DIV/0!</v>
      </c>
      <c r="FQ75" s="31" t="e">
        <v>#DIV/0!</v>
      </c>
      <c r="FR75" s="31" t="e">
        <v>#DIV/0!</v>
      </c>
      <c r="FS75" s="31" t="e">
        <v>#DIV/0!</v>
      </c>
      <c r="FT75" s="31" t="e">
        <v>#DIV/0!</v>
      </c>
      <c r="FU75" s="31" t="e">
        <v>#DIV/0!</v>
      </c>
      <c r="FV75" s="31" t="e">
        <v>#DIV/0!</v>
      </c>
      <c r="FW75" s="31" t="e">
        <v>#DIV/0!</v>
      </c>
      <c r="FX75" s="31" t="e">
        <v>#DIV/0!</v>
      </c>
      <c r="FY75" s="31" t="e">
        <v>#DIV/0!</v>
      </c>
      <c r="FZ75" s="31" t="e">
        <v>#DIV/0!</v>
      </c>
      <c r="GA75" s="31" t="e">
        <v>#DIV/0!</v>
      </c>
      <c r="GB75" s="31" t="e">
        <v>#DIV/0!</v>
      </c>
      <c r="GC75" s="31" t="e">
        <v>#DIV/0!</v>
      </c>
      <c r="GD75" s="31" t="e">
        <v>#DIV/0!</v>
      </c>
      <c r="GE75" s="31" t="e">
        <v>#DIV/0!</v>
      </c>
      <c r="GF75" s="31" t="e">
        <v>#DIV/0!</v>
      </c>
      <c r="GG75" s="31" t="e">
        <v>#DIV/0!</v>
      </c>
      <c r="GH75" s="31" t="e">
        <v>#DIV/0!</v>
      </c>
      <c r="GI75" s="31"/>
      <c r="GJ75" s="31"/>
      <c r="GK75" s="31">
        <v>13</v>
      </c>
      <c r="GL75" s="51" t="e">
        <v>#VALUE!</v>
      </c>
      <c r="GM75" s="31" t="e">
        <v>#DIV/0!</v>
      </c>
      <c r="GN75" s="31" t="e">
        <v>#DIV/0!</v>
      </c>
      <c r="GO75" s="31" t="e">
        <v>#DIV/0!</v>
      </c>
      <c r="GP75" s="31" t="e">
        <v>#DIV/0!</v>
      </c>
      <c r="GQ75" s="31" t="e">
        <v>#DIV/0!</v>
      </c>
      <c r="GR75" s="31" t="e">
        <v>#DIV/0!</v>
      </c>
      <c r="GS75" s="31" t="e">
        <v>#DIV/0!</v>
      </c>
      <c r="GT75" s="31" t="e">
        <v>#DIV/0!</v>
      </c>
      <c r="GU75" s="31" t="e">
        <v>#DIV/0!</v>
      </c>
      <c r="GV75" s="31" t="e">
        <v>#DIV/0!</v>
      </c>
      <c r="GW75" s="31" t="e">
        <v>#DIV/0!</v>
      </c>
      <c r="GX75" s="31" t="e">
        <v>#DIV/0!</v>
      </c>
      <c r="GY75" s="31" t="e">
        <v>#DIV/0!</v>
      </c>
      <c r="GZ75" s="31" t="e">
        <v>#DIV/0!</v>
      </c>
      <c r="HA75" s="31" t="e">
        <v>#DIV/0!</v>
      </c>
      <c r="HB75" s="31" t="e">
        <v>#DIV/0!</v>
      </c>
      <c r="HC75" s="31" t="e">
        <v>#DIV/0!</v>
      </c>
      <c r="HD75" s="31" t="e">
        <v>#DIV/0!</v>
      </c>
      <c r="HE75" s="31" t="e">
        <v>#DIV/0!</v>
      </c>
      <c r="HF75" s="31" t="e">
        <v>#DIV/0!</v>
      </c>
      <c r="HG75" s="31" t="e">
        <v>#DIV/0!</v>
      </c>
      <c r="HH75" s="31" t="e">
        <v>#DIV/0!</v>
      </c>
      <c r="HI75" s="31" t="e">
        <v>#DIV/0!</v>
      </c>
      <c r="HJ75" s="31" t="e">
        <v>#DIV/0!</v>
      </c>
      <c r="HK75" s="31" t="e">
        <v>#DIV/0!</v>
      </c>
      <c r="HL75" s="31" t="e">
        <v>#DIV/0!</v>
      </c>
      <c r="HM75" s="31" t="e">
        <v>#DIV/0!</v>
      </c>
      <c r="HN75" s="31" t="e">
        <v>#DIV/0!</v>
      </c>
      <c r="HO75" s="31" t="e">
        <v>#DIV/0!</v>
      </c>
      <c r="HP75" s="31" t="e">
        <v>#DIV/0!</v>
      </c>
      <c r="HQ75" s="31" t="e">
        <v>#DIV/0!</v>
      </c>
      <c r="HR75" s="31" t="e">
        <v>#DIV/0!</v>
      </c>
      <c r="HS75" s="31" t="e">
        <v>#DIV/0!</v>
      </c>
      <c r="HT75" s="31" t="e">
        <v>#DIV/0!</v>
      </c>
      <c r="HU75" s="31" t="e">
        <v>#DIV/0!</v>
      </c>
      <c r="HV75" s="31" t="e">
        <v>#DIV/0!</v>
      </c>
      <c r="HW75" s="31" t="e">
        <v>#DIV/0!</v>
      </c>
      <c r="HX75" s="31" t="e">
        <v>#DIV/0!</v>
      </c>
      <c r="HY75" s="31" t="e">
        <v>#DIV/0!</v>
      </c>
      <c r="HZ75" s="31" t="e">
        <v>#DIV/0!</v>
      </c>
      <c r="IA75" s="31" t="e">
        <v>#DIV/0!</v>
      </c>
      <c r="IB75" s="31" t="e">
        <v>#DIV/0!</v>
      </c>
      <c r="IC75" s="31" t="e">
        <v>#DIV/0!</v>
      </c>
      <c r="ID75" s="31" t="e">
        <v>#DIV/0!</v>
      </c>
      <c r="IE75" s="31" t="e">
        <v>#DIV/0!</v>
      </c>
      <c r="IF75" s="31" t="e">
        <v>#VALUE!</v>
      </c>
      <c r="IG75" s="31" t="e">
        <v>#DIV/0!</v>
      </c>
      <c r="IH75" s="31" t="e">
        <v>#DIV/0!</v>
      </c>
      <c r="II75" s="31" t="e">
        <v>#DIV/0!</v>
      </c>
      <c r="IJ75" s="31" t="e">
        <v>#DIV/0!</v>
      </c>
      <c r="IK75" s="31" t="e">
        <v>#DIV/0!</v>
      </c>
      <c r="IL75" s="31" t="e">
        <v>#DIV/0!</v>
      </c>
      <c r="IM75" s="31" t="e">
        <v>#DIV/0!</v>
      </c>
      <c r="IN75" s="31" t="e">
        <v>#DIV/0!</v>
      </c>
      <c r="IO75" s="31" t="e">
        <v>#DIV/0!</v>
      </c>
      <c r="IP75" s="31" t="e">
        <v>#DIV/0!</v>
      </c>
      <c r="IQ75" s="31" t="e">
        <v>#DIV/0!</v>
      </c>
      <c r="IR75" s="31" t="e">
        <v>#DIV/0!</v>
      </c>
      <c r="IS75" s="31" t="e">
        <v>#DIV/0!</v>
      </c>
      <c r="IT75" s="31" t="e">
        <v>#DIV/0!</v>
      </c>
      <c r="IU75" s="31" t="e">
        <v>#DIV/0!</v>
      </c>
      <c r="IV75" s="31" t="e">
        <v>#DIV/0!</v>
      </c>
      <c r="IW75" s="31" t="e">
        <v>#DIV/0!</v>
      </c>
      <c r="IX75" s="31" t="e">
        <v>#DIV/0!</v>
      </c>
      <c r="IY75" s="31" t="e">
        <v>#DIV/0!</v>
      </c>
      <c r="IZ75" s="31" t="e">
        <v>#DIV/0!</v>
      </c>
      <c r="JA75" s="31" t="e">
        <v>#DIV/0!</v>
      </c>
      <c r="JB75" s="31" t="e">
        <v>#DIV/0!</v>
      </c>
      <c r="JC75" s="31" t="e">
        <v>#DIV/0!</v>
      </c>
      <c r="JD75" s="31" t="e">
        <v>#DIV/0!</v>
      </c>
      <c r="JE75" s="31" t="e">
        <v>#DIV/0!</v>
      </c>
      <c r="JF75" s="31" t="e">
        <v>#DIV/0!</v>
      </c>
      <c r="JG75" s="31" t="e">
        <v>#DIV/0!</v>
      </c>
      <c r="JH75" s="31" t="e">
        <v>#DIV/0!</v>
      </c>
      <c r="JI75" s="31" t="e">
        <v>#DIV/0!</v>
      </c>
      <c r="JJ75" s="31" t="e">
        <v>#DIV/0!</v>
      </c>
      <c r="JK75" s="31" t="e">
        <v>#DIV/0!</v>
      </c>
      <c r="JL75" s="31" t="e">
        <v>#DIV/0!</v>
      </c>
      <c r="JM75" s="31" t="e">
        <v>#DIV/0!</v>
      </c>
      <c r="JN75" s="31" t="e">
        <v>#DIV/0!</v>
      </c>
      <c r="JO75" s="31" t="e">
        <v>#DIV/0!</v>
      </c>
      <c r="JP75" s="31" t="e">
        <v>#DIV/0!</v>
      </c>
      <c r="JQ75" s="31" t="e">
        <v>#DIV/0!</v>
      </c>
      <c r="JR75" s="31" t="e">
        <v>#DIV/0!</v>
      </c>
      <c r="JS75" s="31" t="e">
        <v>#DIV/0!</v>
      </c>
      <c r="JT75" s="31" t="e">
        <v>#DIV/0!</v>
      </c>
      <c r="JU75" s="31" t="e">
        <v>#DIV/0!</v>
      </c>
      <c r="JV75" s="31" t="e">
        <v>#DIV/0!</v>
      </c>
      <c r="JW75" s="31" t="e">
        <v>#DIV/0!</v>
      </c>
      <c r="JX75" s="31" t="e">
        <v>#DIV/0!</v>
      </c>
      <c r="JY75" s="31" t="e">
        <v>#DIV/0!</v>
      </c>
      <c r="JZ75" s="31"/>
      <c r="KA75" s="31"/>
    </row>
    <row r="76" spans="1:287" x14ac:dyDescent="0.25">
      <c r="A76" s="30" t="s">
        <v>663</v>
      </c>
      <c r="B76" s="30" t="s">
        <v>214</v>
      </c>
      <c r="C76" s="31">
        <v>0</v>
      </c>
      <c r="D76" s="51" t="e">
        <v>#VALUE!</v>
      </c>
      <c r="E76" s="31" t="e">
        <v>#DIV/0!</v>
      </c>
      <c r="F76" s="31" t="e">
        <v>#DIV/0!</v>
      </c>
      <c r="G76" s="31" t="e">
        <v>#DIV/0!</v>
      </c>
      <c r="H76" s="31" t="e">
        <v>#DIV/0!</v>
      </c>
      <c r="I76" s="31" t="e">
        <v>#DIV/0!</v>
      </c>
      <c r="J76" s="31" t="e">
        <v>#DIV/0!</v>
      </c>
      <c r="K76" s="31" t="e">
        <v>#DIV/0!</v>
      </c>
      <c r="L76" s="31" t="e">
        <v>#DIV/0!</v>
      </c>
      <c r="M76" s="31" t="e">
        <v>#DIV/0!</v>
      </c>
      <c r="N76" s="31" t="e">
        <v>#DIV/0!</v>
      </c>
      <c r="O76" s="31" t="e">
        <v>#DIV/0!</v>
      </c>
      <c r="P76" s="31" t="e">
        <v>#DIV/0!</v>
      </c>
      <c r="Q76" s="31" t="e">
        <v>#DIV/0!</v>
      </c>
      <c r="R76" s="31" t="e">
        <v>#DIV/0!</v>
      </c>
      <c r="S76" s="31" t="e">
        <v>#DIV/0!</v>
      </c>
      <c r="T76" s="31" t="e">
        <v>#DIV/0!</v>
      </c>
      <c r="U76" s="31" t="e">
        <v>#DIV/0!</v>
      </c>
      <c r="V76" s="31" t="e">
        <v>#DIV/0!</v>
      </c>
      <c r="W76" s="31" t="e">
        <v>#DIV/0!</v>
      </c>
      <c r="X76" s="31" t="e">
        <v>#DIV/0!</v>
      </c>
      <c r="Y76" s="31" t="e">
        <v>#DIV/0!</v>
      </c>
      <c r="Z76" s="31" t="e">
        <v>#DIV/0!</v>
      </c>
      <c r="AA76" s="31" t="e">
        <v>#DIV/0!</v>
      </c>
      <c r="AB76" s="31" t="e">
        <v>#DIV/0!</v>
      </c>
      <c r="AC76" s="31" t="e">
        <v>#DIV/0!</v>
      </c>
      <c r="AD76" s="31" t="e">
        <v>#DIV/0!</v>
      </c>
      <c r="AE76" s="31" t="e">
        <v>#DIV/0!</v>
      </c>
      <c r="AF76" s="31" t="e">
        <v>#DIV/0!</v>
      </c>
      <c r="AG76" s="31" t="e">
        <v>#DIV/0!</v>
      </c>
      <c r="AH76" s="31" t="e">
        <v>#DIV/0!</v>
      </c>
      <c r="AI76" s="31" t="e">
        <v>#DIV/0!</v>
      </c>
      <c r="AJ76" s="31" t="e">
        <v>#DIV/0!</v>
      </c>
      <c r="AK76" s="31" t="e">
        <v>#DIV/0!</v>
      </c>
      <c r="AL76" s="31" t="e">
        <v>#DIV/0!</v>
      </c>
      <c r="AM76" s="31" t="e">
        <v>#DIV/0!</v>
      </c>
      <c r="AN76" s="31" t="e">
        <v>#DIV/0!</v>
      </c>
      <c r="AO76" s="31" t="e">
        <v>#DIV/0!</v>
      </c>
      <c r="AP76" s="31" t="e">
        <v>#DIV/0!</v>
      </c>
      <c r="AQ76" s="31" t="e">
        <v>#DIV/0!</v>
      </c>
      <c r="AR76" s="31" t="e">
        <v>#DIV/0!</v>
      </c>
      <c r="AS76" s="31" t="e">
        <v>#DIV/0!</v>
      </c>
      <c r="AT76" s="31" t="e">
        <v>#DIV/0!</v>
      </c>
      <c r="AU76" s="31" t="e">
        <v>#DIV/0!</v>
      </c>
      <c r="AV76" s="31" t="e">
        <v>#DIV/0!</v>
      </c>
      <c r="AW76" s="31" t="e">
        <v>#DIV/0!</v>
      </c>
      <c r="AX76" s="31" t="e">
        <v>#VALUE!</v>
      </c>
      <c r="AY76" s="31" t="e">
        <v>#DIV/0!</v>
      </c>
      <c r="AZ76" s="31" t="e">
        <v>#DIV/0!</v>
      </c>
      <c r="BA76" s="31" t="e">
        <v>#DIV/0!</v>
      </c>
      <c r="BB76" s="31" t="e">
        <v>#DIV/0!</v>
      </c>
      <c r="BC76" s="31" t="e">
        <v>#DIV/0!</v>
      </c>
      <c r="BD76" s="31" t="e">
        <v>#DIV/0!</v>
      </c>
      <c r="BE76" s="31" t="e">
        <v>#DIV/0!</v>
      </c>
      <c r="BF76" s="31" t="e">
        <v>#DIV/0!</v>
      </c>
      <c r="BG76" s="31" t="e">
        <v>#DIV/0!</v>
      </c>
      <c r="BH76" s="31" t="e">
        <v>#DIV/0!</v>
      </c>
      <c r="BI76" s="31" t="e">
        <v>#DIV/0!</v>
      </c>
      <c r="BJ76" s="31" t="e">
        <v>#DIV/0!</v>
      </c>
      <c r="BK76" s="31" t="e">
        <v>#DIV/0!</v>
      </c>
      <c r="BL76" s="31" t="e">
        <v>#DIV/0!</v>
      </c>
      <c r="BM76" s="31" t="e">
        <v>#DIV/0!</v>
      </c>
      <c r="BN76" s="31" t="e">
        <v>#DIV/0!</v>
      </c>
      <c r="BO76" s="31" t="e">
        <v>#DIV/0!</v>
      </c>
      <c r="BP76" s="31" t="e">
        <v>#DIV/0!</v>
      </c>
      <c r="BQ76" s="31" t="e">
        <v>#DIV/0!</v>
      </c>
      <c r="BR76" s="31" t="e">
        <v>#DIV/0!</v>
      </c>
      <c r="BS76" s="31" t="e">
        <v>#DIV/0!</v>
      </c>
      <c r="BT76" s="31" t="e">
        <v>#DIV/0!</v>
      </c>
      <c r="BU76" s="31" t="e">
        <v>#DIV/0!</v>
      </c>
      <c r="BV76" s="31" t="e">
        <v>#DIV/0!</v>
      </c>
      <c r="BW76" s="31" t="e">
        <v>#DIV/0!</v>
      </c>
      <c r="BX76" s="31" t="e">
        <v>#DIV/0!</v>
      </c>
      <c r="BY76" s="31" t="e">
        <v>#DIV/0!</v>
      </c>
      <c r="BZ76" s="31" t="e">
        <v>#DIV/0!</v>
      </c>
      <c r="CA76" s="31" t="e">
        <v>#DIV/0!</v>
      </c>
      <c r="CB76" s="31" t="e">
        <v>#DIV/0!</v>
      </c>
      <c r="CC76" s="31" t="e">
        <v>#DIV/0!</v>
      </c>
      <c r="CD76" s="31" t="e">
        <v>#DIV/0!</v>
      </c>
      <c r="CE76" s="31" t="e">
        <v>#DIV/0!</v>
      </c>
      <c r="CF76" s="31" t="e">
        <v>#DIV/0!</v>
      </c>
      <c r="CG76" s="31" t="e">
        <v>#DIV/0!</v>
      </c>
      <c r="CH76" s="31" t="e">
        <v>#DIV/0!</v>
      </c>
      <c r="CI76" s="31" t="e">
        <v>#DIV/0!</v>
      </c>
      <c r="CJ76" s="31" t="e">
        <v>#DIV/0!</v>
      </c>
      <c r="CK76" s="31" t="e">
        <v>#DIV/0!</v>
      </c>
      <c r="CL76" s="31" t="e">
        <v>#DIV/0!</v>
      </c>
      <c r="CM76" s="31" t="e">
        <v>#DIV/0!</v>
      </c>
      <c r="CN76" s="31" t="e">
        <v>#DIV/0!</v>
      </c>
      <c r="CO76" s="31" t="e">
        <v>#DIV/0!</v>
      </c>
      <c r="CP76" s="31" t="e">
        <v>#DIV/0!</v>
      </c>
      <c r="CQ76" s="31" t="e">
        <v>#DIV/0!</v>
      </c>
      <c r="CR76" s="31"/>
      <c r="CS76" s="31"/>
      <c r="CT76" s="31">
        <v>0</v>
      </c>
      <c r="CU76" s="51" t="e">
        <v>#VALUE!</v>
      </c>
      <c r="CV76" s="31" t="e">
        <v>#DIV/0!</v>
      </c>
      <c r="CW76" s="31" t="e">
        <v>#DIV/0!</v>
      </c>
      <c r="CX76" s="31" t="e">
        <v>#DIV/0!</v>
      </c>
      <c r="CY76" s="31" t="e">
        <v>#DIV/0!</v>
      </c>
      <c r="CZ76" s="31" t="e">
        <v>#DIV/0!</v>
      </c>
      <c r="DA76" s="31" t="e">
        <v>#DIV/0!</v>
      </c>
      <c r="DB76" s="31" t="e">
        <v>#DIV/0!</v>
      </c>
      <c r="DC76" s="31" t="e">
        <v>#DIV/0!</v>
      </c>
      <c r="DD76" s="31" t="e">
        <v>#DIV/0!</v>
      </c>
      <c r="DE76" s="31" t="e">
        <v>#DIV/0!</v>
      </c>
      <c r="DF76" s="31" t="e">
        <v>#DIV/0!</v>
      </c>
      <c r="DG76" s="31" t="e">
        <v>#DIV/0!</v>
      </c>
      <c r="DH76" s="31" t="e">
        <v>#DIV/0!</v>
      </c>
      <c r="DI76" s="31" t="e">
        <v>#DIV/0!</v>
      </c>
      <c r="DJ76" s="31" t="e">
        <v>#DIV/0!</v>
      </c>
      <c r="DK76" s="31" t="e">
        <v>#DIV/0!</v>
      </c>
      <c r="DL76" s="31" t="e">
        <v>#DIV/0!</v>
      </c>
      <c r="DM76" s="31" t="e">
        <v>#DIV/0!</v>
      </c>
      <c r="DN76" s="31" t="e">
        <v>#DIV/0!</v>
      </c>
      <c r="DO76" s="31" t="e">
        <v>#DIV/0!</v>
      </c>
      <c r="DP76" s="31" t="e">
        <v>#DIV/0!</v>
      </c>
      <c r="DQ76" s="31" t="e">
        <v>#DIV/0!</v>
      </c>
      <c r="DR76" s="31" t="e">
        <v>#DIV/0!</v>
      </c>
      <c r="DS76" s="31" t="e">
        <v>#DIV/0!</v>
      </c>
      <c r="DT76" s="31" t="e">
        <v>#DIV/0!</v>
      </c>
      <c r="DU76" s="31" t="e">
        <v>#DIV/0!</v>
      </c>
      <c r="DV76" s="31" t="e">
        <v>#DIV/0!</v>
      </c>
      <c r="DW76" s="31" t="e">
        <v>#DIV/0!</v>
      </c>
      <c r="DX76" s="31" t="e">
        <v>#DIV/0!</v>
      </c>
      <c r="DY76" s="31" t="e">
        <v>#DIV/0!</v>
      </c>
      <c r="DZ76" s="31" t="e">
        <v>#DIV/0!</v>
      </c>
      <c r="EA76" s="31" t="e">
        <v>#DIV/0!</v>
      </c>
      <c r="EB76" s="31" t="e">
        <v>#DIV/0!</v>
      </c>
      <c r="EC76" s="31" t="e">
        <v>#DIV/0!</v>
      </c>
      <c r="ED76" s="31" t="e">
        <v>#DIV/0!</v>
      </c>
      <c r="EE76" s="31" t="e">
        <v>#DIV/0!</v>
      </c>
      <c r="EF76" s="31" t="e">
        <v>#DIV/0!</v>
      </c>
      <c r="EG76" s="31" t="e">
        <v>#DIV/0!</v>
      </c>
      <c r="EH76" s="31" t="e">
        <v>#DIV/0!</v>
      </c>
      <c r="EI76" s="31" t="e">
        <v>#DIV/0!</v>
      </c>
      <c r="EJ76" s="31" t="e">
        <v>#DIV/0!</v>
      </c>
      <c r="EK76" s="31" t="e">
        <v>#DIV/0!</v>
      </c>
      <c r="EL76" s="31" t="e">
        <v>#DIV/0!</v>
      </c>
      <c r="EM76" s="31" t="e">
        <v>#DIV/0!</v>
      </c>
      <c r="EN76" s="31" t="e">
        <v>#DIV/0!</v>
      </c>
      <c r="EO76" s="31" t="e">
        <v>#VALUE!</v>
      </c>
      <c r="EP76" s="31" t="e">
        <v>#DIV/0!</v>
      </c>
      <c r="EQ76" s="31" t="e">
        <v>#DIV/0!</v>
      </c>
      <c r="ER76" s="31" t="e">
        <v>#DIV/0!</v>
      </c>
      <c r="ES76" s="31" t="e">
        <v>#DIV/0!</v>
      </c>
      <c r="ET76" s="31" t="e">
        <v>#DIV/0!</v>
      </c>
      <c r="EU76" s="31" t="e">
        <v>#DIV/0!</v>
      </c>
      <c r="EV76" s="31" t="e">
        <v>#DIV/0!</v>
      </c>
      <c r="EW76" s="31" t="e">
        <v>#DIV/0!</v>
      </c>
      <c r="EX76" s="31" t="e">
        <v>#DIV/0!</v>
      </c>
      <c r="EY76" s="31" t="e">
        <v>#DIV/0!</v>
      </c>
      <c r="EZ76" s="31" t="e">
        <v>#DIV/0!</v>
      </c>
      <c r="FA76" s="31" t="e">
        <v>#DIV/0!</v>
      </c>
      <c r="FB76" s="31" t="e">
        <v>#DIV/0!</v>
      </c>
      <c r="FC76" s="31" t="e">
        <v>#DIV/0!</v>
      </c>
      <c r="FD76" s="31" t="e">
        <v>#DIV/0!</v>
      </c>
      <c r="FE76" s="31" t="e">
        <v>#DIV/0!</v>
      </c>
      <c r="FF76" s="31" t="e">
        <v>#DIV/0!</v>
      </c>
      <c r="FG76" s="31" t="e">
        <v>#DIV/0!</v>
      </c>
      <c r="FH76" s="31" t="e">
        <v>#DIV/0!</v>
      </c>
      <c r="FI76" s="31" t="e">
        <v>#DIV/0!</v>
      </c>
      <c r="FJ76" s="31" t="e">
        <v>#DIV/0!</v>
      </c>
      <c r="FK76" s="31" t="e">
        <v>#DIV/0!</v>
      </c>
      <c r="FL76" s="31" t="e">
        <v>#DIV/0!</v>
      </c>
      <c r="FM76" s="31" t="e">
        <v>#DIV/0!</v>
      </c>
      <c r="FN76" s="31" t="e">
        <v>#DIV/0!</v>
      </c>
      <c r="FO76" s="31" t="e">
        <v>#DIV/0!</v>
      </c>
      <c r="FP76" s="31" t="e">
        <v>#DIV/0!</v>
      </c>
      <c r="FQ76" s="31" t="e">
        <v>#DIV/0!</v>
      </c>
      <c r="FR76" s="31" t="e">
        <v>#DIV/0!</v>
      </c>
      <c r="FS76" s="31" t="e">
        <v>#DIV/0!</v>
      </c>
      <c r="FT76" s="31" t="e">
        <v>#DIV/0!</v>
      </c>
      <c r="FU76" s="31" t="e">
        <v>#DIV/0!</v>
      </c>
      <c r="FV76" s="31" t="e">
        <v>#DIV/0!</v>
      </c>
      <c r="FW76" s="31" t="e">
        <v>#DIV/0!</v>
      </c>
      <c r="FX76" s="31" t="e">
        <v>#DIV/0!</v>
      </c>
      <c r="FY76" s="31" t="e">
        <v>#DIV/0!</v>
      </c>
      <c r="FZ76" s="31" t="e">
        <v>#DIV/0!</v>
      </c>
      <c r="GA76" s="31" t="e">
        <v>#DIV/0!</v>
      </c>
      <c r="GB76" s="31" t="e">
        <v>#DIV/0!</v>
      </c>
      <c r="GC76" s="31" t="e">
        <v>#DIV/0!</v>
      </c>
      <c r="GD76" s="31" t="e">
        <v>#DIV/0!</v>
      </c>
      <c r="GE76" s="31" t="e">
        <v>#DIV/0!</v>
      </c>
      <c r="GF76" s="31" t="e">
        <v>#DIV/0!</v>
      </c>
      <c r="GG76" s="31" t="e">
        <v>#DIV/0!</v>
      </c>
      <c r="GH76" s="31" t="e">
        <v>#DIV/0!</v>
      </c>
      <c r="GI76" s="31"/>
      <c r="GJ76" s="31"/>
      <c r="GK76" s="31">
        <v>0</v>
      </c>
      <c r="GL76" s="51" t="e">
        <v>#VALUE!</v>
      </c>
      <c r="GM76" s="31" t="e">
        <v>#DIV/0!</v>
      </c>
      <c r="GN76" s="31" t="e">
        <v>#DIV/0!</v>
      </c>
      <c r="GO76" s="31" t="e">
        <v>#DIV/0!</v>
      </c>
      <c r="GP76" s="31" t="e">
        <v>#DIV/0!</v>
      </c>
      <c r="GQ76" s="31" t="e">
        <v>#DIV/0!</v>
      </c>
      <c r="GR76" s="31" t="e">
        <v>#DIV/0!</v>
      </c>
      <c r="GS76" s="31" t="e">
        <v>#DIV/0!</v>
      </c>
      <c r="GT76" s="31" t="e">
        <v>#DIV/0!</v>
      </c>
      <c r="GU76" s="31" t="e">
        <v>#DIV/0!</v>
      </c>
      <c r="GV76" s="31" t="e">
        <v>#DIV/0!</v>
      </c>
      <c r="GW76" s="31" t="e">
        <v>#DIV/0!</v>
      </c>
      <c r="GX76" s="31" t="e">
        <v>#DIV/0!</v>
      </c>
      <c r="GY76" s="31" t="e">
        <v>#DIV/0!</v>
      </c>
      <c r="GZ76" s="31" t="e">
        <v>#DIV/0!</v>
      </c>
      <c r="HA76" s="31" t="e">
        <v>#DIV/0!</v>
      </c>
      <c r="HB76" s="31" t="e">
        <v>#DIV/0!</v>
      </c>
      <c r="HC76" s="31" t="e">
        <v>#DIV/0!</v>
      </c>
      <c r="HD76" s="31" t="e">
        <v>#DIV/0!</v>
      </c>
      <c r="HE76" s="31" t="e">
        <v>#DIV/0!</v>
      </c>
      <c r="HF76" s="31" t="e">
        <v>#DIV/0!</v>
      </c>
      <c r="HG76" s="31" t="e">
        <v>#DIV/0!</v>
      </c>
      <c r="HH76" s="31" t="e">
        <v>#DIV/0!</v>
      </c>
      <c r="HI76" s="31" t="e">
        <v>#DIV/0!</v>
      </c>
      <c r="HJ76" s="31" t="e">
        <v>#DIV/0!</v>
      </c>
      <c r="HK76" s="31" t="e">
        <v>#DIV/0!</v>
      </c>
      <c r="HL76" s="31" t="e">
        <v>#DIV/0!</v>
      </c>
      <c r="HM76" s="31" t="e">
        <v>#DIV/0!</v>
      </c>
      <c r="HN76" s="31" t="e">
        <v>#DIV/0!</v>
      </c>
      <c r="HO76" s="31" t="e">
        <v>#DIV/0!</v>
      </c>
      <c r="HP76" s="31" t="e">
        <v>#DIV/0!</v>
      </c>
      <c r="HQ76" s="31" t="e">
        <v>#DIV/0!</v>
      </c>
      <c r="HR76" s="31" t="e">
        <v>#DIV/0!</v>
      </c>
      <c r="HS76" s="31" t="e">
        <v>#DIV/0!</v>
      </c>
      <c r="HT76" s="31" t="e">
        <v>#DIV/0!</v>
      </c>
      <c r="HU76" s="31" t="e">
        <v>#DIV/0!</v>
      </c>
      <c r="HV76" s="31" t="e">
        <v>#DIV/0!</v>
      </c>
      <c r="HW76" s="31" t="e">
        <v>#DIV/0!</v>
      </c>
      <c r="HX76" s="31" t="e">
        <v>#DIV/0!</v>
      </c>
      <c r="HY76" s="31" t="e">
        <v>#DIV/0!</v>
      </c>
      <c r="HZ76" s="31" t="e">
        <v>#DIV/0!</v>
      </c>
      <c r="IA76" s="31" t="e">
        <v>#DIV/0!</v>
      </c>
      <c r="IB76" s="31" t="e">
        <v>#DIV/0!</v>
      </c>
      <c r="IC76" s="31" t="e">
        <v>#DIV/0!</v>
      </c>
      <c r="ID76" s="31" t="e">
        <v>#DIV/0!</v>
      </c>
      <c r="IE76" s="31" t="e">
        <v>#DIV/0!</v>
      </c>
      <c r="IF76" s="31" t="e">
        <v>#VALUE!</v>
      </c>
      <c r="IG76" s="31" t="e">
        <v>#DIV/0!</v>
      </c>
      <c r="IH76" s="31" t="e">
        <v>#DIV/0!</v>
      </c>
      <c r="II76" s="31" t="e">
        <v>#DIV/0!</v>
      </c>
      <c r="IJ76" s="31" t="e">
        <v>#DIV/0!</v>
      </c>
      <c r="IK76" s="31" t="e">
        <v>#DIV/0!</v>
      </c>
      <c r="IL76" s="31" t="e">
        <v>#DIV/0!</v>
      </c>
      <c r="IM76" s="31" t="e">
        <v>#DIV/0!</v>
      </c>
      <c r="IN76" s="31" t="e">
        <v>#DIV/0!</v>
      </c>
      <c r="IO76" s="31" t="e">
        <v>#DIV/0!</v>
      </c>
      <c r="IP76" s="31" t="e">
        <v>#DIV/0!</v>
      </c>
      <c r="IQ76" s="31" t="e">
        <v>#DIV/0!</v>
      </c>
      <c r="IR76" s="31" t="e">
        <v>#DIV/0!</v>
      </c>
      <c r="IS76" s="31" t="e">
        <v>#DIV/0!</v>
      </c>
      <c r="IT76" s="31" t="e">
        <v>#DIV/0!</v>
      </c>
      <c r="IU76" s="31" t="e">
        <v>#DIV/0!</v>
      </c>
      <c r="IV76" s="31" t="e">
        <v>#DIV/0!</v>
      </c>
      <c r="IW76" s="31" t="e">
        <v>#DIV/0!</v>
      </c>
      <c r="IX76" s="31" t="e">
        <v>#DIV/0!</v>
      </c>
      <c r="IY76" s="31" t="e">
        <v>#DIV/0!</v>
      </c>
      <c r="IZ76" s="31" t="e">
        <v>#DIV/0!</v>
      </c>
      <c r="JA76" s="31" t="e">
        <v>#DIV/0!</v>
      </c>
      <c r="JB76" s="31" t="e">
        <v>#DIV/0!</v>
      </c>
      <c r="JC76" s="31" t="e">
        <v>#DIV/0!</v>
      </c>
      <c r="JD76" s="31" t="e">
        <v>#DIV/0!</v>
      </c>
      <c r="JE76" s="31" t="e">
        <v>#DIV/0!</v>
      </c>
      <c r="JF76" s="31" t="e">
        <v>#DIV/0!</v>
      </c>
      <c r="JG76" s="31" t="e">
        <v>#DIV/0!</v>
      </c>
      <c r="JH76" s="31" t="e">
        <v>#DIV/0!</v>
      </c>
      <c r="JI76" s="31" t="e">
        <v>#DIV/0!</v>
      </c>
      <c r="JJ76" s="31" t="e">
        <v>#DIV/0!</v>
      </c>
      <c r="JK76" s="31" t="e">
        <v>#DIV/0!</v>
      </c>
      <c r="JL76" s="31" t="e">
        <v>#DIV/0!</v>
      </c>
      <c r="JM76" s="31" t="e">
        <v>#DIV/0!</v>
      </c>
      <c r="JN76" s="31" t="e">
        <v>#DIV/0!</v>
      </c>
      <c r="JO76" s="31" t="e">
        <v>#DIV/0!</v>
      </c>
      <c r="JP76" s="31" t="e">
        <v>#DIV/0!</v>
      </c>
      <c r="JQ76" s="31" t="e">
        <v>#DIV/0!</v>
      </c>
      <c r="JR76" s="31" t="e">
        <v>#DIV/0!</v>
      </c>
      <c r="JS76" s="31" t="e">
        <v>#DIV/0!</v>
      </c>
      <c r="JT76" s="31" t="e">
        <v>#DIV/0!</v>
      </c>
      <c r="JU76" s="31" t="e">
        <v>#DIV/0!</v>
      </c>
      <c r="JV76" s="31" t="e">
        <v>#DIV/0!</v>
      </c>
      <c r="JW76" s="31" t="e">
        <v>#DIV/0!</v>
      </c>
      <c r="JX76" s="31" t="e">
        <v>#DIV/0!</v>
      </c>
      <c r="JY76" s="31" t="e">
        <v>#DIV/0!</v>
      </c>
      <c r="JZ76" s="31"/>
      <c r="KA76" s="31"/>
    </row>
    <row r="77" spans="1:287" x14ac:dyDescent="0.25">
      <c r="A77" s="30" t="s">
        <v>665</v>
      </c>
      <c r="B77" s="30" t="s">
        <v>200</v>
      </c>
      <c r="C77" s="31"/>
      <c r="D77" s="51" t="e">
        <v>#VALUE!</v>
      </c>
      <c r="E77" s="31" t="e">
        <v>#DIV/0!</v>
      </c>
      <c r="F77" s="31" t="e">
        <v>#DIV/0!</v>
      </c>
      <c r="G77" s="31" t="e">
        <v>#DIV/0!</v>
      </c>
      <c r="H77" s="31" t="e">
        <v>#DIV/0!</v>
      </c>
      <c r="I77" s="31" t="e">
        <v>#DIV/0!</v>
      </c>
      <c r="J77" s="31" t="e">
        <v>#DIV/0!</v>
      </c>
      <c r="K77" s="31" t="e">
        <v>#DIV/0!</v>
      </c>
      <c r="L77" s="31" t="e">
        <v>#DIV/0!</v>
      </c>
      <c r="M77" s="31" t="e">
        <v>#DIV/0!</v>
      </c>
      <c r="N77" s="31" t="e">
        <v>#DIV/0!</v>
      </c>
      <c r="O77" s="31" t="e">
        <v>#DIV/0!</v>
      </c>
      <c r="P77" s="31" t="e">
        <v>#DIV/0!</v>
      </c>
      <c r="Q77" s="31" t="e">
        <v>#DIV/0!</v>
      </c>
      <c r="R77" s="31" t="e">
        <v>#DIV/0!</v>
      </c>
      <c r="S77" s="31" t="e">
        <v>#DIV/0!</v>
      </c>
      <c r="T77" s="31" t="e">
        <v>#DIV/0!</v>
      </c>
      <c r="U77" s="31" t="e">
        <v>#DIV/0!</v>
      </c>
      <c r="V77" s="31" t="e">
        <v>#DIV/0!</v>
      </c>
      <c r="W77" s="31" t="e">
        <v>#DIV/0!</v>
      </c>
      <c r="X77" s="31" t="e">
        <v>#DIV/0!</v>
      </c>
      <c r="Y77" s="31" t="e">
        <v>#DIV/0!</v>
      </c>
      <c r="Z77" s="31" t="e">
        <v>#DIV/0!</v>
      </c>
      <c r="AA77" s="31" t="e">
        <v>#DIV/0!</v>
      </c>
      <c r="AB77" s="31" t="e">
        <v>#DIV/0!</v>
      </c>
      <c r="AC77" s="31" t="e">
        <v>#DIV/0!</v>
      </c>
      <c r="AD77" s="31" t="e">
        <v>#DIV/0!</v>
      </c>
      <c r="AE77" s="31" t="e">
        <v>#DIV/0!</v>
      </c>
      <c r="AF77" s="31" t="e">
        <v>#DIV/0!</v>
      </c>
      <c r="AG77" s="31" t="e">
        <v>#DIV/0!</v>
      </c>
      <c r="AH77" s="31" t="e">
        <v>#DIV/0!</v>
      </c>
      <c r="AI77" s="31" t="e">
        <v>#DIV/0!</v>
      </c>
      <c r="AJ77" s="31" t="e">
        <v>#DIV/0!</v>
      </c>
      <c r="AK77" s="31" t="e">
        <v>#DIV/0!</v>
      </c>
      <c r="AL77" s="31" t="e">
        <v>#DIV/0!</v>
      </c>
      <c r="AM77" s="31" t="e">
        <v>#DIV/0!</v>
      </c>
      <c r="AN77" s="31" t="e">
        <v>#DIV/0!</v>
      </c>
      <c r="AO77" s="31" t="e">
        <v>#DIV/0!</v>
      </c>
      <c r="AP77" s="31" t="e">
        <v>#DIV/0!</v>
      </c>
      <c r="AQ77" s="31" t="e">
        <v>#DIV/0!</v>
      </c>
      <c r="AR77" s="31" t="e">
        <v>#DIV/0!</v>
      </c>
      <c r="AS77" s="31" t="e">
        <v>#DIV/0!</v>
      </c>
      <c r="AT77" s="31" t="e">
        <v>#DIV/0!</v>
      </c>
      <c r="AU77" s="31" t="e">
        <v>#DIV/0!</v>
      </c>
      <c r="AV77" s="31" t="e">
        <v>#DIV/0!</v>
      </c>
      <c r="AW77" s="31" t="e">
        <v>#DIV/0!</v>
      </c>
      <c r="AX77" s="31" t="e">
        <v>#VALUE!</v>
      </c>
      <c r="AY77" s="31" t="e">
        <v>#DIV/0!</v>
      </c>
      <c r="AZ77" s="31" t="e">
        <v>#DIV/0!</v>
      </c>
      <c r="BA77" s="31" t="e">
        <v>#DIV/0!</v>
      </c>
      <c r="BB77" s="31" t="e">
        <v>#DIV/0!</v>
      </c>
      <c r="BC77" s="31" t="e">
        <v>#DIV/0!</v>
      </c>
      <c r="BD77" s="31" t="e">
        <v>#DIV/0!</v>
      </c>
      <c r="BE77" s="31" t="e">
        <v>#DIV/0!</v>
      </c>
      <c r="BF77" s="31" t="e">
        <v>#DIV/0!</v>
      </c>
      <c r="BG77" s="31" t="e">
        <v>#DIV/0!</v>
      </c>
      <c r="BH77" s="31" t="e">
        <v>#DIV/0!</v>
      </c>
      <c r="BI77" s="31" t="e">
        <v>#DIV/0!</v>
      </c>
      <c r="BJ77" s="31" t="e">
        <v>#DIV/0!</v>
      </c>
      <c r="BK77" s="31" t="e">
        <v>#DIV/0!</v>
      </c>
      <c r="BL77" s="31" t="e">
        <v>#DIV/0!</v>
      </c>
      <c r="BM77" s="31" t="e">
        <v>#DIV/0!</v>
      </c>
      <c r="BN77" s="31" t="e">
        <v>#DIV/0!</v>
      </c>
      <c r="BO77" s="31" t="e">
        <v>#DIV/0!</v>
      </c>
      <c r="BP77" s="31" t="e">
        <v>#DIV/0!</v>
      </c>
      <c r="BQ77" s="31" t="e">
        <v>#DIV/0!</v>
      </c>
      <c r="BR77" s="31" t="e">
        <v>#DIV/0!</v>
      </c>
      <c r="BS77" s="31" t="e">
        <v>#DIV/0!</v>
      </c>
      <c r="BT77" s="31" t="e">
        <v>#DIV/0!</v>
      </c>
      <c r="BU77" s="31" t="e">
        <v>#DIV/0!</v>
      </c>
      <c r="BV77" s="31" t="e">
        <v>#DIV/0!</v>
      </c>
      <c r="BW77" s="31" t="e">
        <v>#DIV/0!</v>
      </c>
      <c r="BX77" s="31" t="e">
        <v>#DIV/0!</v>
      </c>
      <c r="BY77" s="31" t="e">
        <v>#DIV/0!</v>
      </c>
      <c r="BZ77" s="31" t="e">
        <v>#DIV/0!</v>
      </c>
      <c r="CA77" s="31" t="e">
        <v>#DIV/0!</v>
      </c>
      <c r="CB77" s="31" t="e">
        <v>#DIV/0!</v>
      </c>
      <c r="CC77" s="31" t="e">
        <v>#DIV/0!</v>
      </c>
      <c r="CD77" s="31" t="e">
        <v>#DIV/0!</v>
      </c>
      <c r="CE77" s="31" t="e">
        <v>#DIV/0!</v>
      </c>
      <c r="CF77" s="31" t="e">
        <v>#DIV/0!</v>
      </c>
      <c r="CG77" s="31" t="e">
        <v>#DIV/0!</v>
      </c>
      <c r="CH77" s="31" t="e">
        <v>#DIV/0!</v>
      </c>
      <c r="CI77" s="31" t="e">
        <v>#DIV/0!</v>
      </c>
      <c r="CJ77" s="31" t="e">
        <v>#DIV/0!</v>
      </c>
      <c r="CK77" s="31" t="e">
        <v>#DIV/0!</v>
      </c>
      <c r="CL77" s="31" t="e">
        <v>#DIV/0!</v>
      </c>
      <c r="CM77" s="31" t="e">
        <v>#DIV/0!</v>
      </c>
      <c r="CN77" s="31" t="e">
        <v>#DIV/0!</v>
      </c>
      <c r="CO77" s="31" t="e">
        <v>#DIV/0!</v>
      </c>
      <c r="CP77" s="31" t="e">
        <v>#DIV/0!</v>
      </c>
      <c r="CQ77" s="31" t="e">
        <v>#DIV/0!</v>
      </c>
      <c r="CR77" s="31"/>
      <c r="CS77" s="31"/>
      <c r="CT77" s="31"/>
      <c r="CU77" s="51" t="e">
        <v>#VALUE!</v>
      </c>
      <c r="CV77" s="31" t="e">
        <v>#DIV/0!</v>
      </c>
      <c r="CW77" s="31" t="e">
        <v>#DIV/0!</v>
      </c>
      <c r="CX77" s="31" t="e">
        <v>#DIV/0!</v>
      </c>
      <c r="CY77" s="31" t="e">
        <v>#DIV/0!</v>
      </c>
      <c r="CZ77" s="31" t="e">
        <v>#DIV/0!</v>
      </c>
      <c r="DA77" s="31" t="e">
        <v>#DIV/0!</v>
      </c>
      <c r="DB77" s="31" t="e">
        <v>#DIV/0!</v>
      </c>
      <c r="DC77" s="31" t="e">
        <v>#DIV/0!</v>
      </c>
      <c r="DD77" s="31" t="e">
        <v>#DIV/0!</v>
      </c>
      <c r="DE77" s="31" t="e">
        <v>#DIV/0!</v>
      </c>
      <c r="DF77" s="31" t="e">
        <v>#DIV/0!</v>
      </c>
      <c r="DG77" s="31" t="e">
        <v>#DIV/0!</v>
      </c>
      <c r="DH77" s="31" t="e">
        <v>#DIV/0!</v>
      </c>
      <c r="DI77" s="31" t="e">
        <v>#DIV/0!</v>
      </c>
      <c r="DJ77" s="31" t="e">
        <v>#DIV/0!</v>
      </c>
      <c r="DK77" s="31" t="e">
        <v>#DIV/0!</v>
      </c>
      <c r="DL77" s="31" t="e">
        <v>#DIV/0!</v>
      </c>
      <c r="DM77" s="31" t="e">
        <v>#DIV/0!</v>
      </c>
      <c r="DN77" s="31" t="e">
        <v>#DIV/0!</v>
      </c>
      <c r="DO77" s="31" t="e">
        <v>#DIV/0!</v>
      </c>
      <c r="DP77" s="31" t="e">
        <v>#DIV/0!</v>
      </c>
      <c r="DQ77" s="31" t="e">
        <v>#DIV/0!</v>
      </c>
      <c r="DR77" s="31" t="e">
        <v>#DIV/0!</v>
      </c>
      <c r="DS77" s="31" t="e">
        <v>#DIV/0!</v>
      </c>
      <c r="DT77" s="31" t="e">
        <v>#DIV/0!</v>
      </c>
      <c r="DU77" s="31" t="e">
        <v>#DIV/0!</v>
      </c>
      <c r="DV77" s="31" t="e">
        <v>#DIV/0!</v>
      </c>
      <c r="DW77" s="31" t="e">
        <v>#DIV/0!</v>
      </c>
      <c r="DX77" s="31" t="e">
        <v>#DIV/0!</v>
      </c>
      <c r="DY77" s="31" t="e">
        <v>#DIV/0!</v>
      </c>
      <c r="DZ77" s="31" t="e">
        <v>#DIV/0!</v>
      </c>
      <c r="EA77" s="31" t="e">
        <v>#DIV/0!</v>
      </c>
      <c r="EB77" s="31" t="e">
        <v>#DIV/0!</v>
      </c>
      <c r="EC77" s="31" t="e">
        <v>#DIV/0!</v>
      </c>
      <c r="ED77" s="31" t="e">
        <v>#DIV/0!</v>
      </c>
      <c r="EE77" s="31" t="e">
        <v>#DIV/0!</v>
      </c>
      <c r="EF77" s="31" t="e">
        <v>#DIV/0!</v>
      </c>
      <c r="EG77" s="31" t="e">
        <v>#DIV/0!</v>
      </c>
      <c r="EH77" s="31" t="e">
        <v>#DIV/0!</v>
      </c>
      <c r="EI77" s="31" t="e">
        <v>#DIV/0!</v>
      </c>
      <c r="EJ77" s="31" t="e">
        <v>#DIV/0!</v>
      </c>
      <c r="EK77" s="31" t="e">
        <v>#DIV/0!</v>
      </c>
      <c r="EL77" s="31" t="e">
        <v>#DIV/0!</v>
      </c>
      <c r="EM77" s="31" t="e">
        <v>#DIV/0!</v>
      </c>
      <c r="EN77" s="31" t="e">
        <v>#DIV/0!</v>
      </c>
      <c r="EO77" s="31" t="e">
        <v>#VALUE!</v>
      </c>
      <c r="EP77" s="31" t="e">
        <v>#DIV/0!</v>
      </c>
      <c r="EQ77" s="31" t="e">
        <v>#DIV/0!</v>
      </c>
      <c r="ER77" s="31" t="e">
        <v>#DIV/0!</v>
      </c>
      <c r="ES77" s="31" t="e">
        <v>#DIV/0!</v>
      </c>
      <c r="ET77" s="31" t="e">
        <v>#DIV/0!</v>
      </c>
      <c r="EU77" s="31" t="e">
        <v>#DIV/0!</v>
      </c>
      <c r="EV77" s="31" t="e">
        <v>#DIV/0!</v>
      </c>
      <c r="EW77" s="31" t="e">
        <v>#DIV/0!</v>
      </c>
      <c r="EX77" s="31" t="e">
        <v>#DIV/0!</v>
      </c>
      <c r="EY77" s="31" t="e">
        <v>#DIV/0!</v>
      </c>
      <c r="EZ77" s="31" t="e">
        <v>#DIV/0!</v>
      </c>
      <c r="FA77" s="31" t="e">
        <v>#DIV/0!</v>
      </c>
      <c r="FB77" s="31" t="e">
        <v>#DIV/0!</v>
      </c>
      <c r="FC77" s="31" t="e">
        <v>#DIV/0!</v>
      </c>
      <c r="FD77" s="31" t="e">
        <v>#DIV/0!</v>
      </c>
      <c r="FE77" s="31" t="e">
        <v>#DIV/0!</v>
      </c>
      <c r="FF77" s="31" t="e">
        <v>#DIV/0!</v>
      </c>
      <c r="FG77" s="31" t="e">
        <v>#DIV/0!</v>
      </c>
      <c r="FH77" s="31" t="e">
        <v>#DIV/0!</v>
      </c>
      <c r="FI77" s="31" t="e">
        <v>#DIV/0!</v>
      </c>
      <c r="FJ77" s="31" t="e">
        <v>#DIV/0!</v>
      </c>
      <c r="FK77" s="31" t="e">
        <v>#DIV/0!</v>
      </c>
      <c r="FL77" s="31" t="e">
        <v>#DIV/0!</v>
      </c>
      <c r="FM77" s="31" t="e">
        <v>#DIV/0!</v>
      </c>
      <c r="FN77" s="31" t="e">
        <v>#DIV/0!</v>
      </c>
      <c r="FO77" s="31" t="e">
        <v>#DIV/0!</v>
      </c>
      <c r="FP77" s="31" t="e">
        <v>#DIV/0!</v>
      </c>
      <c r="FQ77" s="31" t="e">
        <v>#DIV/0!</v>
      </c>
      <c r="FR77" s="31" t="e">
        <v>#DIV/0!</v>
      </c>
      <c r="FS77" s="31" t="e">
        <v>#DIV/0!</v>
      </c>
      <c r="FT77" s="31" t="e">
        <v>#DIV/0!</v>
      </c>
      <c r="FU77" s="31" t="e">
        <v>#DIV/0!</v>
      </c>
      <c r="FV77" s="31" t="e">
        <v>#DIV/0!</v>
      </c>
      <c r="FW77" s="31" t="e">
        <v>#DIV/0!</v>
      </c>
      <c r="FX77" s="31" t="e">
        <v>#DIV/0!</v>
      </c>
      <c r="FY77" s="31" t="e">
        <v>#DIV/0!</v>
      </c>
      <c r="FZ77" s="31" t="e">
        <v>#DIV/0!</v>
      </c>
      <c r="GA77" s="31" t="e">
        <v>#DIV/0!</v>
      </c>
      <c r="GB77" s="31" t="e">
        <v>#DIV/0!</v>
      </c>
      <c r="GC77" s="31" t="e">
        <v>#DIV/0!</v>
      </c>
      <c r="GD77" s="31" t="e">
        <v>#DIV/0!</v>
      </c>
      <c r="GE77" s="31" t="e">
        <v>#DIV/0!</v>
      </c>
      <c r="GF77" s="31" t="e">
        <v>#DIV/0!</v>
      </c>
      <c r="GG77" s="31" t="e">
        <v>#DIV/0!</v>
      </c>
      <c r="GH77" s="31" t="e">
        <v>#DIV/0!</v>
      </c>
      <c r="GI77" s="31"/>
      <c r="GJ77" s="31"/>
      <c r="GK77" s="31">
        <v>21</v>
      </c>
      <c r="GL77" s="51" t="e">
        <v>#VALUE!</v>
      </c>
      <c r="GM77" s="31" t="e">
        <v>#DIV/0!</v>
      </c>
      <c r="GN77" s="31" t="e">
        <v>#DIV/0!</v>
      </c>
      <c r="GO77" s="31" t="e">
        <v>#DIV/0!</v>
      </c>
      <c r="GP77" s="31" t="e">
        <v>#DIV/0!</v>
      </c>
      <c r="GQ77" s="31" t="e">
        <v>#DIV/0!</v>
      </c>
      <c r="GR77" s="31" t="e">
        <v>#DIV/0!</v>
      </c>
      <c r="GS77" s="31" t="e">
        <v>#DIV/0!</v>
      </c>
      <c r="GT77" s="31" t="e">
        <v>#DIV/0!</v>
      </c>
      <c r="GU77" s="31" t="e">
        <v>#DIV/0!</v>
      </c>
      <c r="GV77" s="31" t="e">
        <v>#DIV/0!</v>
      </c>
      <c r="GW77" s="31" t="e">
        <v>#DIV/0!</v>
      </c>
      <c r="GX77" s="31" t="e">
        <v>#DIV/0!</v>
      </c>
      <c r="GY77" s="31" t="e">
        <v>#DIV/0!</v>
      </c>
      <c r="GZ77" s="31" t="e">
        <v>#DIV/0!</v>
      </c>
      <c r="HA77" s="31" t="e">
        <v>#DIV/0!</v>
      </c>
      <c r="HB77" s="31" t="e">
        <v>#DIV/0!</v>
      </c>
      <c r="HC77" s="31" t="e">
        <v>#DIV/0!</v>
      </c>
      <c r="HD77" s="31" t="e">
        <v>#DIV/0!</v>
      </c>
      <c r="HE77" s="31" t="e">
        <v>#DIV/0!</v>
      </c>
      <c r="HF77" s="31" t="e">
        <v>#DIV/0!</v>
      </c>
      <c r="HG77" s="31" t="e">
        <v>#DIV/0!</v>
      </c>
      <c r="HH77" s="31" t="e">
        <v>#DIV/0!</v>
      </c>
      <c r="HI77" s="31" t="e">
        <v>#DIV/0!</v>
      </c>
      <c r="HJ77" s="31" t="e">
        <v>#DIV/0!</v>
      </c>
      <c r="HK77" s="31" t="e">
        <v>#DIV/0!</v>
      </c>
      <c r="HL77" s="31" t="e">
        <v>#DIV/0!</v>
      </c>
      <c r="HM77" s="31" t="e">
        <v>#DIV/0!</v>
      </c>
      <c r="HN77" s="31" t="e">
        <v>#DIV/0!</v>
      </c>
      <c r="HO77" s="31" t="e">
        <v>#DIV/0!</v>
      </c>
      <c r="HP77" s="31" t="e">
        <v>#DIV/0!</v>
      </c>
      <c r="HQ77" s="31" t="e">
        <v>#DIV/0!</v>
      </c>
      <c r="HR77" s="31" t="e">
        <v>#DIV/0!</v>
      </c>
      <c r="HS77" s="31" t="e">
        <v>#DIV/0!</v>
      </c>
      <c r="HT77" s="31" t="e">
        <v>#DIV/0!</v>
      </c>
      <c r="HU77" s="31" t="e">
        <v>#DIV/0!</v>
      </c>
      <c r="HV77" s="31" t="e">
        <v>#DIV/0!</v>
      </c>
      <c r="HW77" s="31" t="e">
        <v>#DIV/0!</v>
      </c>
      <c r="HX77" s="31" t="e">
        <v>#DIV/0!</v>
      </c>
      <c r="HY77" s="31" t="e">
        <v>#DIV/0!</v>
      </c>
      <c r="HZ77" s="31" t="e">
        <v>#DIV/0!</v>
      </c>
      <c r="IA77" s="31" t="e">
        <v>#DIV/0!</v>
      </c>
      <c r="IB77" s="31" t="e">
        <v>#DIV/0!</v>
      </c>
      <c r="IC77" s="31" t="e">
        <v>#DIV/0!</v>
      </c>
      <c r="ID77" s="31" t="e">
        <v>#DIV/0!</v>
      </c>
      <c r="IE77" s="31" t="e">
        <v>#DIV/0!</v>
      </c>
      <c r="IF77" s="31" t="e">
        <v>#VALUE!</v>
      </c>
      <c r="IG77" s="31" t="e">
        <v>#DIV/0!</v>
      </c>
      <c r="IH77" s="31" t="e">
        <v>#DIV/0!</v>
      </c>
      <c r="II77" s="31" t="e">
        <v>#DIV/0!</v>
      </c>
      <c r="IJ77" s="31" t="e">
        <v>#DIV/0!</v>
      </c>
      <c r="IK77" s="31" t="e">
        <v>#DIV/0!</v>
      </c>
      <c r="IL77" s="31" t="e">
        <v>#DIV/0!</v>
      </c>
      <c r="IM77" s="31" t="e">
        <v>#DIV/0!</v>
      </c>
      <c r="IN77" s="31" t="e">
        <v>#DIV/0!</v>
      </c>
      <c r="IO77" s="31" t="e">
        <v>#DIV/0!</v>
      </c>
      <c r="IP77" s="31" t="e">
        <v>#DIV/0!</v>
      </c>
      <c r="IQ77" s="31" t="e">
        <v>#DIV/0!</v>
      </c>
      <c r="IR77" s="31" t="e">
        <v>#DIV/0!</v>
      </c>
      <c r="IS77" s="31" t="e">
        <v>#DIV/0!</v>
      </c>
      <c r="IT77" s="31" t="e">
        <v>#DIV/0!</v>
      </c>
      <c r="IU77" s="31" t="e">
        <v>#DIV/0!</v>
      </c>
      <c r="IV77" s="31" t="e">
        <v>#DIV/0!</v>
      </c>
      <c r="IW77" s="31" t="e">
        <v>#DIV/0!</v>
      </c>
      <c r="IX77" s="31" t="e">
        <v>#DIV/0!</v>
      </c>
      <c r="IY77" s="31" t="e">
        <v>#DIV/0!</v>
      </c>
      <c r="IZ77" s="31" t="e">
        <v>#DIV/0!</v>
      </c>
      <c r="JA77" s="31" t="e">
        <v>#DIV/0!</v>
      </c>
      <c r="JB77" s="31" t="e">
        <v>#DIV/0!</v>
      </c>
      <c r="JC77" s="31" t="e">
        <v>#DIV/0!</v>
      </c>
      <c r="JD77" s="31" t="e">
        <v>#DIV/0!</v>
      </c>
      <c r="JE77" s="31" t="e">
        <v>#DIV/0!</v>
      </c>
      <c r="JF77" s="31" t="e">
        <v>#DIV/0!</v>
      </c>
      <c r="JG77" s="31" t="e">
        <v>#DIV/0!</v>
      </c>
      <c r="JH77" s="31" t="e">
        <v>#DIV/0!</v>
      </c>
      <c r="JI77" s="31" t="e">
        <v>#DIV/0!</v>
      </c>
      <c r="JJ77" s="31" t="e">
        <v>#DIV/0!</v>
      </c>
      <c r="JK77" s="31" t="e">
        <v>#DIV/0!</v>
      </c>
      <c r="JL77" s="31" t="e">
        <v>#DIV/0!</v>
      </c>
      <c r="JM77" s="31" t="e">
        <v>#DIV/0!</v>
      </c>
      <c r="JN77" s="31" t="e">
        <v>#DIV/0!</v>
      </c>
      <c r="JO77" s="31" t="e">
        <v>#DIV/0!</v>
      </c>
      <c r="JP77" s="31" t="e">
        <v>#DIV/0!</v>
      </c>
      <c r="JQ77" s="31" t="e">
        <v>#DIV/0!</v>
      </c>
      <c r="JR77" s="31" t="e">
        <v>#DIV/0!</v>
      </c>
      <c r="JS77" s="31" t="e">
        <v>#DIV/0!</v>
      </c>
      <c r="JT77" s="31" t="e">
        <v>#DIV/0!</v>
      </c>
      <c r="JU77" s="31" t="e">
        <v>#DIV/0!</v>
      </c>
      <c r="JV77" s="31" t="e">
        <v>#DIV/0!</v>
      </c>
      <c r="JW77" s="31" t="e">
        <v>#DIV/0!</v>
      </c>
      <c r="JX77" s="31" t="e">
        <v>#DIV/0!</v>
      </c>
      <c r="JY77" s="31" t="e">
        <v>#DIV/0!</v>
      </c>
      <c r="JZ77" s="31"/>
      <c r="KA77" s="31"/>
    </row>
    <row r="78" spans="1:287" x14ac:dyDescent="0.25">
      <c r="A78" s="30" t="s">
        <v>666</v>
      </c>
      <c r="B78" s="30" t="s">
        <v>222</v>
      </c>
      <c r="C78" s="31">
        <v>560</v>
      </c>
      <c r="D78" s="51" t="e">
        <v>#VALUE!</v>
      </c>
      <c r="E78" s="31" t="e">
        <v>#DIV/0!</v>
      </c>
      <c r="F78" s="31" t="e">
        <v>#DIV/0!</v>
      </c>
      <c r="G78" s="31" t="e">
        <v>#DIV/0!</v>
      </c>
      <c r="H78" s="31" t="e">
        <v>#DIV/0!</v>
      </c>
      <c r="I78" s="31" t="e">
        <v>#DIV/0!</v>
      </c>
      <c r="J78" s="31" t="e">
        <v>#DIV/0!</v>
      </c>
      <c r="K78" s="31" t="e">
        <v>#DIV/0!</v>
      </c>
      <c r="L78" s="31" t="e">
        <v>#DIV/0!</v>
      </c>
      <c r="M78" s="31" t="e">
        <v>#DIV/0!</v>
      </c>
      <c r="N78" s="31" t="e">
        <v>#DIV/0!</v>
      </c>
      <c r="O78" s="31" t="e">
        <v>#DIV/0!</v>
      </c>
      <c r="P78" s="31" t="e">
        <v>#DIV/0!</v>
      </c>
      <c r="Q78" s="31" t="e">
        <v>#DIV/0!</v>
      </c>
      <c r="R78" s="31" t="e">
        <v>#DIV/0!</v>
      </c>
      <c r="S78" s="31" t="e">
        <v>#DIV/0!</v>
      </c>
      <c r="T78" s="31" t="e">
        <v>#DIV/0!</v>
      </c>
      <c r="U78" s="31" t="e">
        <v>#DIV/0!</v>
      </c>
      <c r="V78" s="31" t="e">
        <v>#DIV/0!</v>
      </c>
      <c r="W78" s="31" t="e">
        <v>#DIV/0!</v>
      </c>
      <c r="X78" s="31" t="e">
        <v>#DIV/0!</v>
      </c>
      <c r="Y78" s="31" t="e">
        <v>#DIV/0!</v>
      </c>
      <c r="Z78" s="31" t="e">
        <v>#DIV/0!</v>
      </c>
      <c r="AA78" s="31" t="e">
        <v>#DIV/0!</v>
      </c>
      <c r="AB78" s="31" t="e">
        <v>#DIV/0!</v>
      </c>
      <c r="AC78" s="31" t="e">
        <v>#DIV/0!</v>
      </c>
      <c r="AD78" s="31" t="e">
        <v>#DIV/0!</v>
      </c>
      <c r="AE78" s="31" t="e">
        <v>#DIV/0!</v>
      </c>
      <c r="AF78" s="31" t="e">
        <v>#DIV/0!</v>
      </c>
      <c r="AG78" s="31" t="e">
        <v>#DIV/0!</v>
      </c>
      <c r="AH78" s="31" t="e">
        <v>#DIV/0!</v>
      </c>
      <c r="AI78" s="31" t="e">
        <v>#DIV/0!</v>
      </c>
      <c r="AJ78" s="31" t="e">
        <v>#DIV/0!</v>
      </c>
      <c r="AK78" s="31" t="e">
        <v>#DIV/0!</v>
      </c>
      <c r="AL78" s="31" t="e">
        <v>#DIV/0!</v>
      </c>
      <c r="AM78" s="31" t="e">
        <v>#DIV/0!</v>
      </c>
      <c r="AN78" s="31" t="e">
        <v>#DIV/0!</v>
      </c>
      <c r="AO78" s="31" t="e">
        <v>#DIV/0!</v>
      </c>
      <c r="AP78" s="31" t="e">
        <v>#DIV/0!</v>
      </c>
      <c r="AQ78" s="31" t="e">
        <v>#DIV/0!</v>
      </c>
      <c r="AR78" s="31" t="e">
        <v>#DIV/0!</v>
      </c>
      <c r="AS78" s="31" t="e">
        <v>#DIV/0!</v>
      </c>
      <c r="AT78" s="31" t="e">
        <v>#DIV/0!</v>
      </c>
      <c r="AU78" s="31" t="e">
        <v>#DIV/0!</v>
      </c>
      <c r="AV78" s="31" t="e">
        <v>#DIV/0!</v>
      </c>
      <c r="AW78" s="31" t="e">
        <v>#DIV/0!</v>
      </c>
      <c r="AX78" s="31" t="e">
        <v>#VALUE!</v>
      </c>
      <c r="AY78" s="31" t="e">
        <v>#DIV/0!</v>
      </c>
      <c r="AZ78" s="31" t="e">
        <v>#DIV/0!</v>
      </c>
      <c r="BA78" s="31" t="e">
        <v>#DIV/0!</v>
      </c>
      <c r="BB78" s="31" t="e">
        <v>#DIV/0!</v>
      </c>
      <c r="BC78" s="31" t="e">
        <v>#DIV/0!</v>
      </c>
      <c r="BD78" s="31" t="e">
        <v>#DIV/0!</v>
      </c>
      <c r="BE78" s="31" t="e">
        <v>#DIV/0!</v>
      </c>
      <c r="BF78" s="31" t="e">
        <v>#DIV/0!</v>
      </c>
      <c r="BG78" s="31" t="e">
        <v>#DIV/0!</v>
      </c>
      <c r="BH78" s="31" t="e">
        <v>#DIV/0!</v>
      </c>
      <c r="BI78" s="31" t="e">
        <v>#DIV/0!</v>
      </c>
      <c r="BJ78" s="31" t="e">
        <v>#DIV/0!</v>
      </c>
      <c r="BK78" s="31" t="e">
        <v>#DIV/0!</v>
      </c>
      <c r="BL78" s="31" t="e">
        <v>#DIV/0!</v>
      </c>
      <c r="BM78" s="31" t="e">
        <v>#DIV/0!</v>
      </c>
      <c r="BN78" s="31" t="e">
        <v>#DIV/0!</v>
      </c>
      <c r="BO78" s="31" t="e">
        <v>#DIV/0!</v>
      </c>
      <c r="BP78" s="31" t="e">
        <v>#DIV/0!</v>
      </c>
      <c r="BQ78" s="31" t="e">
        <v>#DIV/0!</v>
      </c>
      <c r="BR78" s="31" t="e">
        <v>#DIV/0!</v>
      </c>
      <c r="BS78" s="31" t="e">
        <v>#DIV/0!</v>
      </c>
      <c r="BT78" s="31" t="e">
        <v>#DIV/0!</v>
      </c>
      <c r="BU78" s="31" t="e">
        <v>#DIV/0!</v>
      </c>
      <c r="BV78" s="31" t="e">
        <v>#DIV/0!</v>
      </c>
      <c r="BW78" s="31" t="e">
        <v>#DIV/0!</v>
      </c>
      <c r="BX78" s="31" t="e">
        <v>#DIV/0!</v>
      </c>
      <c r="BY78" s="31" t="e">
        <v>#DIV/0!</v>
      </c>
      <c r="BZ78" s="31" t="e">
        <v>#DIV/0!</v>
      </c>
      <c r="CA78" s="31" t="e">
        <v>#DIV/0!</v>
      </c>
      <c r="CB78" s="31" t="e">
        <v>#DIV/0!</v>
      </c>
      <c r="CC78" s="31" t="e">
        <v>#DIV/0!</v>
      </c>
      <c r="CD78" s="31" t="e">
        <v>#DIV/0!</v>
      </c>
      <c r="CE78" s="31" t="e">
        <v>#DIV/0!</v>
      </c>
      <c r="CF78" s="31" t="e">
        <v>#DIV/0!</v>
      </c>
      <c r="CG78" s="31" t="e">
        <v>#DIV/0!</v>
      </c>
      <c r="CH78" s="31" t="e">
        <v>#DIV/0!</v>
      </c>
      <c r="CI78" s="31" t="e">
        <v>#DIV/0!</v>
      </c>
      <c r="CJ78" s="31" t="e">
        <v>#DIV/0!</v>
      </c>
      <c r="CK78" s="31" t="e">
        <v>#DIV/0!</v>
      </c>
      <c r="CL78" s="31" t="e">
        <v>#DIV/0!</v>
      </c>
      <c r="CM78" s="31" t="e">
        <v>#DIV/0!</v>
      </c>
      <c r="CN78" s="31" t="e">
        <v>#DIV/0!</v>
      </c>
      <c r="CO78" s="31" t="e">
        <v>#DIV/0!</v>
      </c>
      <c r="CP78" s="31" t="e">
        <v>#DIV/0!</v>
      </c>
      <c r="CQ78" s="31" t="e">
        <v>#DIV/0!</v>
      </c>
      <c r="CR78" s="31"/>
      <c r="CS78" s="31"/>
      <c r="CT78" s="31">
        <v>560</v>
      </c>
      <c r="CU78" s="51" t="e">
        <v>#VALUE!</v>
      </c>
      <c r="CV78" s="31" t="e">
        <v>#DIV/0!</v>
      </c>
      <c r="CW78" s="31" t="e">
        <v>#DIV/0!</v>
      </c>
      <c r="CX78" s="31" t="e">
        <v>#DIV/0!</v>
      </c>
      <c r="CY78" s="31" t="e">
        <v>#DIV/0!</v>
      </c>
      <c r="CZ78" s="31" t="e">
        <v>#DIV/0!</v>
      </c>
      <c r="DA78" s="31" t="e">
        <v>#DIV/0!</v>
      </c>
      <c r="DB78" s="31" t="e">
        <v>#DIV/0!</v>
      </c>
      <c r="DC78" s="31" t="e">
        <v>#DIV/0!</v>
      </c>
      <c r="DD78" s="31" t="e">
        <v>#DIV/0!</v>
      </c>
      <c r="DE78" s="31" t="e">
        <v>#DIV/0!</v>
      </c>
      <c r="DF78" s="31" t="e">
        <v>#DIV/0!</v>
      </c>
      <c r="DG78" s="31" t="e">
        <v>#DIV/0!</v>
      </c>
      <c r="DH78" s="31" t="e">
        <v>#DIV/0!</v>
      </c>
      <c r="DI78" s="31" t="e">
        <v>#DIV/0!</v>
      </c>
      <c r="DJ78" s="31" t="e">
        <v>#DIV/0!</v>
      </c>
      <c r="DK78" s="31" t="e">
        <v>#DIV/0!</v>
      </c>
      <c r="DL78" s="31" t="e">
        <v>#DIV/0!</v>
      </c>
      <c r="DM78" s="31" t="e">
        <v>#DIV/0!</v>
      </c>
      <c r="DN78" s="31" t="e">
        <v>#DIV/0!</v>
      </c>
      <c r="DO78" s="31" t="e">
        <v>#DIV/0!</v>
      </c>
      <c r="DP78" s="31" t="e">
        <v>#DIV/0!</v>
      </c>
      <c r="DQ78" s="31" t="e">
        <v>#DIV/0!</v>
      </c>
      <c r="DR78" s="31" t="e">
        <v>#DIV/0!</v>
      </c>
      <c r="DS78" s="31" t="e">
        <v>#DIV/0!</v>
      </c>
      <c r="DT78" s="31" t="e">
        <v>#DIV/0!</v>
      </c>
      <c r="DU78" s="31" t="e">
        <v>#DIV/0!</v>
      </c>
      <c r="DV78" s="31" t="e">
        <v>#DIV/0!</v>
      </c>
      <c r="DW78" s="31" t="e">
        <v>#DIV/0!</v>
      </c>
      <c r="DX78" s="31" t="e">
        <v>#DIV/0!</v>
      </c>
      <c r="DY78" s="31" t="e">
        <v>#DIV/0!</v>
      </c>
      <c r="DZ78" s="31" t="e">
        <v>#DIV/0!</v>
      </c>
      <c r="EA78" s="31" t="e">
        <v>#DIV/0!</v>
      </c>
      <c r="EB78" s="31" t="e">
        <v>#DIV/0!</v>
      </c>
      <c r="EC78" s="31" t="e">
        <v>#DIV/0!</v>
      </c>
      <c r="ED78" s="31" t="e">
        <v>#DIV/0!</v>
      </c>
      <c r="EE78" s="31" t="e">
        <v>#DIV/0!</v>
      </c>
      <c r="EF78" s="31" t="e">
        <v>#DIV/0!</v>
      </c>
      <c r="EG78" s="31" t="e">
        <v>#DIV/0!</v>
      </c>
      <c r="EH78" s="31" t="e">
        <v>#DIV/0!</v>
      </c>
      <c r="EI78" s="31" t="e">
        <v>#DIV/0!</v>
      </c>
      <c r="EJ78" s="31" t="e">
        <v>#DIV/0!</v>
      </c>
      <c r="EK78" s="31" t="e">
        <v>#DIV/0!</v>
      </c>
      <c r="EL78" s="31" t="e">
        <v>#DIV/0!</v>
      </c>
      <c r="EM78" s="31" t="e">
        <v>#DIV/0!</v>
      </c>
      <c r="EN78" s="31" t="e">
        <v>#DIV/0!</v>
      </c>
      <c r="EO78" s="31" t="e">
        <v>#VALUE!</v>
      </c>
      <c r="EP78" s="31" t="e">
        <v>#DIV/0!</v>
      </c>
      <c r="EQ78" s="31" t="e">
        <v>#DIV/0!</v>
      </c>
      <c r="ER78" s="31" t="e">
        <v>#DIV/0!</v>
      </c>
      <c r="ES78" s="31" t="e">
        <v>#DIV/0!</v>
      </c>
      <c r="ET78" s="31" t="e">
        <v>#DIV/0!</v>
      </c>
      <c r="EU78" s="31" t="e">
        <v>#DIV/0!</v>
      </c>
      <c r="EV78" s="31" t="e">
        <v>#DIV/0!</v>
      </c>
      <c r="EW78" s="31" t="e">
        <v>#DIV/0!</v>
      </c>
      <c r="EX78" s="31" t="e">
        <v>#DIV/0!</v>
      </c>
      <c r="EY78" s="31" t="e">
        <v>#DIV/0!</v>
      </c>
      <c r="EZ78" s="31" t="e">
        <v>#DIV/0!</v>
      </c>
      <c r="FA78" s="31" t="e">
        <v>#DIV/0!</v>
      </c>
      <c r="FB78" s="31" t="e">
        <v>#DIV/0!</v>
      </c>
      <c r="FC78" s="31" t="e">
        <v>#DIV/0!</v>
      </c>
      <c r="FD78" s="31" t="e">
        <v>#DIV/0!</v>
      </c>
      <c r="FE78" s="31" t="e">
        <v>#DIV/0!</v>
      </c>
      <c r="FF78" s="31" t="e">
        <v>#DIV/0!</v>
      </c>
      <c r="FG78" s="31" t="e">
        <v>#DIV/0!</v>
      </c>
      <c r="FH78" s="31" t="e">
        <v>#DIV/0!</v>
      </c>
      <c r="FI78" s="31" t="e">
        <v>#DIV/0!</v>
      </c>
      <c r="FJ78" s="31" t="e">
        <v>#DIV/0!</v>
      </c>
      <c r="FK78" s="31" t="e">
        <v>#DIV/0!</v>
      </c>
      <c r="FL78" s="31" t="e">
        <v>#DIV/0!</v>
      </c>
      <c r="FM78" s="31" t="e">
        <v>#DIV/0!</v>
      </c>
      <c r="FN78" s="31" t="e">
        <v>#DIV/0!</v>
      </c>
      <c r="FO78" s="31" t="e">
        <v>#DIV/0!</v>
      </c>
      <c r="FP78" s="31" t="e">
        <v>#DIV/0!</v>
      </c>
      <c r="FQ78" s="31" t="e">
        <v>#DIV/0!</v>
      </c>
      <c r="FR78" s="31" t="e">
        <v>#DIV/0!</v>
      </c>
      <c r="FS78" s="31" t="e">
        <v>#DIV/0!</v>
      </c>
      <c r="FT78" s="31" t="e">
        <v>#DIV/0!</v>
      </c>
      <c r="FU78" s="31" t="e">
        <v>#DIV/0!</v>
      </c>
      <c r="FV78" s="31" t="e">
        <v>#DIV/0!</v>
      </c>
      <c r="FW78" s="31" t="e">
        <v>#DIV/0!</v>
      </c>
      <c r="FX78" s="31" t="e">
        <v>#DIV/0!</v>
      </c>
      <c r="FY78" s="31" t="e">
        <v>#DIV/0!</v>
      </c>
      <c r="FZ78" s="31" t="e">
        <v>#DIV/0!</v>
      </c>
      <c r="GA78" s="31" t="e">
        <v>#DIV/0!</v>
      </c>
      <c r="GB78" s="31" t="e">
        <v>#DIV/0!</v>
      </c>
      <c r="GC78" s="31" t="e">
        <v>#DIV/0!</v>
      </c>
      <c r="GD78" s="31" t="e">
        <v>#DIV/0!</v>
      </c>
      <c r="GE78" s="31" t="e">
        <v>#DIV/0!</v>
      </c>
      <c r="GF78" s="31" t="e">
        <v>#DIV/0!</v>
      </c>
      <c r="GG78" s="31" t="e">
        <v>#DIV/0!</v>
      </c>
      <c r="GH78" s="31" t="e">
        <v>#DIV/0!</v>
      </c>
      <c r="GI78" s="31"/>
      <c r="GJ78" s="31"/>
      <c r="GK78" s="31">
        <v>560</v>
      </c>
      <c r="GL78" s="51" t="e">
        <v>#VALUE!</v>
      </c>
      <c r="GM78" s="31" t="e">
        <v>#DIV/0!</v>
      </c>
      <c r="GN78" s="31" t="e">
        <v>#DIV/0!</v>
      </c>
      <c r="GO78" s="31" t="e">
        <v>#DIV/0!</v>
      </c>
      <c r="GP78" s="31" t="e">
        <v>#DIV/0!</v>
      </c>
      <c r="GQ78" s="31" t="e">
        <v>#DIV/0!</v>
      </c>
      <c r="GR78" s="31" t="e">
        <v>#DIV/0!</v>
      </c>
      <c r="GS78" s="31" t="e">
        <v>#DIV/0!</v>
      </c>
      <c r="GT78" s="31" t="e">
        <v>#DIV/0!</v>
      </c>
      <c r="GU78" s="31" t="e">
        <v>#DIV/0!</v>
      </c>
      <c r="GV78" s="31" t="e">
        <v>#DIV/0!</v>
      </c>
      <c r="GW78" s="31" t="e">
        <v>#DIV/0!</v>
      </c>
      <c r="GX78" s="31" t="e">
        <v>#DIV/0!</v>
      </c>
      <c r="GY78" s="31" t="e">
        <v>#DIV/0!</v>
      </c>
      <c r="GZ78" s="31" t="e">
        <v>#DIV/0!</v>
      </c>
      <c r="HA78" s="31" t="e">
        <v>#DIV/0!</v>
      </c>
      <c r="HB78" s="31" t="e">
        <v>#DIV/0!</v>
      </c>
      <c r="HC78" s="31" t="e">
        <v>#DIV/0!</v>
      </c>
      <c r="HD78" s="31" t="e">
        <v>#DIV/0!</v>
      </c>
      <c r="HE78" s="31" t="e">
        <v>#DIV/0!</v>
      </c>
      <c r="HF78" s="31" t="e">
        <v>#DIV/0!</v>
      </c>
      <c r="HG78" s="31" t="e">
        <v>#DIV/0!</v>
      </c>
      <c r="HH78" s="31" t="e">
        <v>#DIV/0!</v>
      </c>
      <c r="HI78" s="31" t="e">
        <v>#DIV/0!</v>
      </c>
      <c r="HJ78" s="31" t="e">
        <v>#DIV/0!</v>
      </c>
      <c r="HK78" s="31" t="e">
        <v>#DIV/0!</v>
      </c>
      <c r="HL78" s="31" t="e">
        <v>#DIV/0!</v>
      </c>
      <c r="HM78" s="31" t="e">
        <v>#DIV/0!</v>
      </c>
      <c r="HN78" s="31" t="e">
        <v>#DIV/0!</v>
      </c>
      <c r="HO78" s="31" t="e">
        <v>#DIV/0!</v>
      </c>
      <c r="HP78" s="31" t="e">
        <v>#DIV/0!</v>
      </c>
      <c r="HQ78" s="31" t="e">
        <v>#DIV/0!</v>
      </c>
      <c r="HR78" s="31" t="e">
        <v>#DIV/0!</v>
      </c>
      <c r="HS78" s="31" t="e">
        <v>#DIV/0!</v>
      </c>
      <c r="HT78" s="31" t="e">
        <v>#DIV/0!</v>
      </c>
      <c r="HU78" s="31" t="e">
        <v>#DIV/0!</v>
      </c>
      <c r="HV78" s="31" t="e">
        <v>#DIV/0!</v>
      </c>
      <c r="HW78" s="31" t="e">
        <v>#DIV/0!</v>
      </c>
      <c r="HX78" s="31" t="e">
        <v>#DIV/0!</v>
      </c>
      <c r="HY78" s="31" t="e">
        <v>#DIV/0!</v>
      </c>
      <c r="HZ78" s="31" t="e">
        <v>#DIV/0!</v>
      </c>
      <c r="IA78" s="31" t="e">
        <v>#DIV/0!</v>
      </c>
      <c r="IB78" s="31" t="e">
        <v>#DIV/0!</v>
      </c>
      <c r="IC78" s="31" t="e">
        <v>#DIV/0!</v>
      </c>
      <c r="ID78" s="31" t="e">
        <v>#DIV/0!</v>
      </c>
      <c r="IE78" s="31" t="e">
        <v>#DIV/0!</v>
      </c>
      <c r="IF78" s="31" t="e">
        <v>#VALUE!</v>
      </c>
      <c r="IG78" s="31" t="e">
        <v>#DIV/0!</v>
      </c>
      <c r="IH78" s="31" t="e">
        <v>#DIV/0!</v>
      </c>
      <c r="II78" s="31" t="e">
        <v>#DIV/0!</v>
      </c>
      <c r="IJ78" s="31" t="e">
        <v>#DIV/0!</v>
      </c>
      <c r="IK78" s="31" t="e">
        <v>#DIV/0!</v>
      </c>
      <c r="IL78" s="31" t="e">
        <v>#DIV/0!</v>
      </c>
      <c r="IM78" s="31" t="e">
        <v>#DIV/0!</v>
      </c>
      <c r="IN78" s="31" t="e">
        <v>#DIV/0!</v>
      </c>
      <c r="IO78" s="31" t="e">
        <v>#DIV/0!</v>
      </c>
      <c r="IP78" s="31" t="e">
        <v>#DIV/0!</v>
      </c>
      <c r="IQ78" s="31" t="e">
        <v>#DIV/0!</v>
      </c>
      <c r="IR78" s="31" t="e">
        <v>#DIV/0!</v>
      </c>
      <c r="IS78" s="31" t="e">
        <v>#DIV/0!</v>
      </c>
      <c r="IT78" s="31" t="e">
        <v>#DIV/0!</v>
      </c>
      <c r="IU78" s="31" t="e">
        <v>#DIV/0!</v>
      </c>
      <c r="IV78" s="31" t="e">
        <v>#DIV/0!</v>
      </c>
      <c r="IW78" s="31" t="e">
        <v>#DIV/0!</v>
      </c>
      <c r="IX78" s="31" t="e">
        <v>#DIV/0!</v>
      </c>
      <c r="IY78" s="31" t="e">
        <v>#DIV/0!</v>
      </c>
      <c r="IZ78" s="31" t="e">
        <v>#DIV/0!</v>
      </c>
      <c r="JA78" s="31" t="e">
        <v>#DIV/0!</v>
      </c>
      <c r="JB78" s="31" t="e">
        <v>#DIV/0!</v>
      </c>
      <c r="JC78" s="31" t="e">
        <v>#DIV/0!</v>
      </c>
      <c r="JD78" s="31" t="e">
        <v>#DIV/0!</v>
      </c>
      <c r="JE78" s="31" t="e">
        <v>#DIV/0!</v>
      </c>
      <c r="JF78" s="31" t="e">
        <v>#DIV/0!</v>
      </c>
      <c r="JG78" s="31" t="e">
        <v>#DIV/0!</v>
      </c>
      <c r="JH78" s="31" t="e">
        <v>#DIV/0!</v>
      </c>
      <c r="JI78" s="31" t="e">
        <v>#DIV/0!</v>
      </c>
      <c r="JJ78" s="31" t="e">
        <v>#DIV/0!</v>
      </c>
      <c r="JK78" s="31" t="e">
        <v>#DIV/0!</v>
      </c>
      <c r="JL78" s="31" t="e">
        <v>#DIV/0!</v>
      </c>
      <c r="JM78" s="31" t="e">
        <v>#DIV/0!</v>
      </c>
      <c r="JN78" s="31" t="e">
        <v>#DIV/0!</v>
      </c>
      <c r="JO78" s="31" t="e">
        <v>#DIV/0!</v>
      </c>
      <c r="JP78" s="31" t="e">
        <v>#DIV/0!</v>
      </c>
      <c r="JQ78" s="31" t="e">
        <v>#DIV/0!</v>
      </c>
      <c r="JR78" s="31" t="e">
        <v>#DIV/0!</v>
      </c>
      <c r="JS78" s="31" t="e">
        <v>#DIV/0!</v>
      </c>
      <c r="JT78" s="31" t="e">
        <v>#DIV/0!</v>
      </c>
      <c r="JU78" s="31" t="e">
        <v>#DIV/0!</v>
      </c>
      <c r="JV78" s="31" t="e">
        <v>#DIV/0!</v>
      </c>
      <c r="JW78" s="31" t="e">
        <v>#DIV/0!</v>
      </c>
      <c r="JX78" s="31" t="e">
        <v>#DIV/0!</v>
      </c>
      <c r="JY78" s="31" t="e">
        <v>#DIV/0!</v>
      </c>
      <c r="JZ78" s="31"/>
      <c r="KA78" s="31"/>
    </row>
    <row r="79" spans="1:287" x14ac:dyDescent="0.25">
      <c r="A79" s="30" t="s">
        <v>667</v>
      </c>
      <c r="B79" s="30" t="s">
        <v>223</v>
      </c>
      <c r="C79" s="31">
        <v>10</v>
      </c>
      <c r="D79" s="51" t="e">
        <v>#VALUE!</v>
      </c>
      <c r="E79" s="31" t="e">
        <v>#DIV/0!</v>
      </c>
      <c r="F79" s="31" t="e">
        <v>#DIV/0!</v>
      </c>
      <c r="G79" s="31" t="e">
        <v>#DIV/0!</v>
      </c>
      <c r="H79" s="31" t="e">
        <v>#DIV/0!</v>
      </c>
      <c r="I79" s="31" t="e">
        <v>#DIV/0!</v>
      </c>
      <c r="J79" s="31" t="e">
        <v>#DIV/0!</v>
      </c>
      <c r="K79" s="31" t="e">
        <v>#DIV/0!</v>
      </c>
      <c r="L79" s="31" t="e">
        <v>#DIV/0!</v>
      </c>
      <c r="M79" s="31" t="e">
        <v>#DIV/0!</v>
      </c>
      <c r="N79" s="31" t="e">
        <v>#DIV/0!</v>
      </c>
      <c r="O79" s="31" t="e">
        <v>#DIV/0!</v>
      </c>
      <c r="P79" s="31" t="e">
        <v>#DIV/0!</v>
      </c>
      <c r="Q79" s="31" t="e">
        <v>#DIV/0!</v>
      </c>
      <c r="R79" s="31" t="e">
        <v>#DIV/0!</v>
      </c>
      <c r="S79" s="31" t="e">
        <v>#DIV/0!</v>
      </c>
      <c r="T79" s="31" t="e">
        <v>#DIV/0!</v>
      </c>
      <c r="U79" s="31" t="e">
        <v>#DIV/0!</v>
      </c>
      <c r="V79" s="31" t="e">
        <v>#DIV/0!</v>
      </c>
      <c r="W79" s="31" t="e">
        <v>#DIV/0!</v>
      </c>
      <c r="X79" s="31" t="e">
        <v>#DIV/0!</v>
      </c>
      <c r="Y79" s="31" t="e">
        <v>#DIV/0!</v>
      </c>
      <c r="Z79" s="31" t="e">
        <v>#DIV/0!</v>
      </c>
      <c r="AA79" s="31" t="e">
        <v>#DIV/0!</v>
      </c>
      <c r="AB79" s="31" t="e">
        <v>#DIV/0!</v>
      </c>
      <c r="AC79" s="31" t="e">
        <v>#DIV/0!</v>
      </c>
      <c r="AD79" s="31" t="e">
        <v>#DIV/0!</v>
      </c>
      <c r="AE79" s="31" t="e">
        <v>#DIV/0!</v>
      </c>
      <c r="AF79" s="31" t="e">
        <v>#DIV/0!</v>
      </c>
      <c r="AG79" s="31" t="e">
        <v>#DIV/0!</v>
      </c>
      <c r="AH79" s="31" t="e">
        <v>#DIV/0!</v>
      </c>
      <c r="AI79" s="31" t="e">
        <v>#DIV/0!</v>
      </c>
      <c r="AJ79" s="31" t="e">
        <v>#DIV/0!</v>
      </c>
      <c r="AK79" s="31" t="e">
        <v>#DIV/0!</v>
      </c>
      <c r="AL79" s="31" t="e">
        <v>#DIV/0!</v>
      </c>
      <c r="AM79" s="31" t="e">
        <v>#DIV/0!</v>
      </c>
      <c r="AN79" s="31" t="e">
        <v>#DIV/0!</v>
      </c>
      <c r="AO79" s="31" t="e">
        <v>#DIV/0!</v>
      </c>
      <c r="AP79" s="31" t="e">
        <v>#DIV/0!</v>
      </c>
      <c r="AQ79" s="31" t="e">
        <v>#DIV/0!</v>
      </c>
      <c r="AR79" s="31" t="e">
        <v>#DIV/0!</v>
      </c>
      <c r="AS79" s="31" t="e">
        <v>#DIV/0!</v>
      </c>
      <c r="AT79" s="31" t="e">
        <v>#DIV/0!</v>
      </c>
      <c r="AU79" s="31" t="e">
        <v>#DIV/0!</v>
      </c>
      <c r="AV79" s="31" t="e">
        <v>#DIV/0!</v>
      </c>
      <c r="AW79" s="31" t="e">
        <v>#DIV/0!</v>
      </c>
      <c r="AX79" s="31" t="e">
        <v>#VALUE!</v>
      </c>
      <c r="AY79" s="31" t="e">
        <v>#DIV/0!</v>
      </c>
      <c r="AZ79" s="31" t="e">
        <v>#DIV/0!</v>
      </c>
      <c r="BA79" s="31" t="e">
        <v>#DIV/0!</v>
      </c>
      <c r="BB79" s="31" t="e">
        <v>#DIV/0!</v>
      </c>
      <c r="BC79" s="31" t="e">
        <v>#DIV/0!</v>
      </c>
      <c r="BD79" s="31" t="e">
        <v>#DIV/0!</v>
      </c>
      <c r="BE79" s="31" t="e">
        <v>#DIV/0!</v>
      </c>
      <c r="BF79" s="31" t="e">
        <v>#DIV/0!</v>
      </c>
      <c r="BG79" s="31" t="e">
        <v>#DIV/0!</v>
      </c>
      <c r="BH79" s="31" t="e">
        <v>#DIV/0!</v>
      </c>
      <c r="BI79" s="31" t="e">
        <v>#DIV/0!</v>
      </c>
      <c r="BJ79" s="31" t="e">
        <v>#DIV/0!</v>
      </c>
      <c r="BK79" s="31" t="e">
        <v>#DIV/0!</v>
      </c>
      <c r="BL79" s="31" t="e">
        <v>#DIV/0!</v>
      </c>
      <c r="BM79" s="31" t="e">
        <v>#DIV/0!</v>
      </c>
      <c r="BN79" s="31" t="e">
        <v>#DIV/0!</v>
      </c>
      <c r="BO79" s="31" t="e">
        <v>#DIV/0!</v>
      </c>
      <c r="BP79" s="31" t="e">
        <v>#DIV/0!</v>
      </c>
      <c r="BQ79" s="31" t="e">
        <v>#DIV/0!</v>
      </c>
      <c r="BR79" s="31" t="e">
        <v>#DIV/0!</v>
      </c>
      <c r="BS79" s="31" t="e">
        <v>#DIV/0!</v>
      </c>
      <c r="BT79" s="31" t="e">
        <v>#DIV/0!</v>
      </c>
      <c r="BU79" s="31" t="e">
        <v>#DIV/0!</v>
      </c>
      <c r="BV79" s="31" t="e">
        <v>#DIV/0!</v>
      </c>
      <c r="BW79" s="31" t="e">
        <v>#DIV/0!</v>
      </c>
      <c r="BX79" s="31" t="e">
        <v>#DIV/0!</v>
      </c>
      <c r="BY79" s="31" t="e">
        <v>#DIV/0!</v>
      </c>
      <c r="BZ79" s="31" t="e">
        <v>#DIV/0!</v>
      </c>
      <c r="CA79" s="31" t="e">
        <v>#DIV/0!</v>
      </c>
      <c r="CB79" s="31" t="e">
        <v>#DIV/0!</v>
      </c>
      <c r="CC79" s="31" t="e">
        <v>#DIV/0!</v>
      </c>
      <c r="CD79" s="31" t="e">
        <v>#DIV/0!</v>
      </c>
      <c r="CE79" s="31" t="e">
        <v>#DIV/0!</v>
      </c>
      <c r="CF79" s="31" t="e">
        <v>#DIV/0!</v>
      </c>
      <c r="CG79" s="31" t="e">
        <v>#DIV/0!</v>
      </c>
      <c r="CH79" s="31" t="e">
        <v>#DIV/0!</v>
      </c>
      <c r="CI79" s="31" t="e">
        <v>#DIV/0!</v>
      </c>
      <c r="CJ79" s="31" t="e">
        <v>#DIV/0!</v>
      </c>
      <c r="CK79" s="31" t="e">
        <v>#DIV/0!</v>
      </c>
      <c r="CL79" s="31" t="e">
        <v>#DIV/0!</v>
      </c>
      <c r="CM79" s="31" t="e">
        <v>#DIV/0!</v>
      </c>
      <c r="CN79" s="31" t="e">
        <v>#DIV/0!</v>
      </c>
      <c r="CO79" s="31" t="e">
        <v>#DIV/0!</v>
      </c>
      <c r="CP79" s="31" t="e">
        <v>#DIV/0!</v>
      </c>
      <c r="CQ79" s="31" t="e">
        <v>#DIV/0!</v>
      </c>
      <c r="CR79" s="31"/>
      <c r="CS79" s="31"/>
      <c r="CT79" s="31">
        <v>10</v>
      </c>
      <c r="CU79" s="51" t="e">
        <v>#VALUE!</v>
      </c>
      <c r="CV79" s="31" t="e">
        <v>#DIV/0!</v>
      </c>
      <c r="CW79" s="31" t="e">
        <v>#DIV/0!</v>
      </c>
      <c r="CX79" s="31" t="e">
        <v>#DIV/0!</v>
      </c>
      <c r="CY79" s="31" t="e">
        <v>#DIV/0!</v>
      </c>
      <c r="CZ79" s="31" t="e">
        <v>#DIV/0!</v>
      </c>
      <c r="DA79" s="31" t="e">
        <v>#DIV/0!</v>
      </c>
      <c r="DB79" s="31" t="e">
        <v>#DIV/0!</v>
      </c>
      <c r="DC79" s="31" t="e">
        <v>#DIV/0!</v>
      </c>
      <c r="DD79" s="31" t="e">
        <v>#DIV/0!</v>
      </c>
      <c r="DE79" s="31" t="e">
        <v>#DIV/0!</v>
      </c>
      <c r="DF79" s="31" t="e">
        <v>#DIV/0!</v>
      </c>
      <c r="DG79" s="31" t="e">
        <v>#DIV/0!</v>
      </c>
      <c r="DH79" s="31" t="e">
        <v>#DIV/0!</v>
      </c>
      <c r="DI79" s="31" t="e">
        <v>#DIV/0!</v>
      </c>
      <c r="DJ79" s="31" t="e">
        <v>#DIV/0!</v>
      </c>
      <c r="DK79" s="31" t="e">
        <v>#DIV/0!</v>
      </c>
      <c r="DL79" s="31" t="e">
        <v>#DIV/0!</v>
      </c>
      <c r="DM79" s="31" t="e">
        <v>#DIV/0!</v>
      </c>
      <c r="DN79" s="31" t="e">
        <v>#DIV/0!</v>
      </c>
      <c r="DO79" s="31" t="e">
        <v>#DIV/0!</v>
      </c>
      <c r="DP79" s="31" t="e">
        <v>#DIV/0!</v>
      </c>
      <c r="DQ79" s="31" t="e">
        <v>#DIV/0!</v>
      </c>
      <c r="DR79" s="31" t="e">
        <v>#DIV/0!</v>
      </c>
      <c r="DS79" s="31" t="e">
        <v>#DIV/0!</v>
      </c>
      <c r="DT79" s="31" t="e">
        <v>#DIV/0!</v>
      </c>
      <c r="DU79" s="31" t="e">
        <v>#DIV/0!</v>
      </c>
      <c r="DV79" s="31" t="e">
        <v>#DIV/0!</v>
      </c>
      <c r="DW79" s="31" t="e">
        <v>#DIV/0!</v>
      </c>
      <c r="DX79" s="31" t="e">
        <v>#DIV/0!</v>
      </c>
      <c r="DY79" s="31" t="e">
        <v>#DIV/0!</v>
      </c>
      <c r="DZ79" s="31" t="e">
        <v>#DIV/0!</v>
      </c>
      <c r="EA79" s="31" t="e">
        <v>#DIV/0!</v>
      </c>
      <c r="EB79" s="31" t="e">
        <v>#DIV/0!</v>
      </c>
      <c r="EC79" s="31" t="e">
        <v>#DIV/0!</v>
      </c>
      <c r="ED79" s="31" t="e">
        <v>#DIV/0!</v>
      </c>
      <c r="EE79" s="31" t="e">
        <v>#DIV/0!</v>
      </c>
      <c r="EF79" s="31" t="e">
        <v>#DIV/0!</v>
      </c>
      <c r="EG79" s="31" t="e">
        <v>#DIV/0!</v>
      </c>
      <c r="EH79" s="31" t="e">
        <v>#DIV/0!</v>
      </c>
      <c r="EI79" s="31" t="e">
        <v>#DIV/0!</v>
      </c>
      <c r="EJ79" s="31" t="e">
        <v>#DIV/0!</v>
      </c>
      <c r="EK79" s="31" t="e">
        <v>#DIV/0!</v>
      </c>
      <c r="EL79" s="31" t="e">
        <v>#DIV/0!</v>
      </c>
      <c r="EM79" s="31" t="e">
        <v>#DIV/0!</v>
      </c>
      <c r="EN79" s="31" t="e">
        <v>#DIV/0!</v>
      </c>
      <c r="EO79" s="31" t="e">
        <v>#VALUE!</v>
      </c>
      <c r="EP79" s="31" t="e">
        <v>#DIV/0!</v>
      </c>
      <c r="EQ79" s="31" t="e">
        <v>#DIV/0!</v>
      </c>
      <c r="ER79" s="31" t="e">
        <v>#DIV/0!</v>
      </c>
      <c r="ES79" s="31" t="e">
        <v>#DIV/0!</v>
      </c>
      <c r="ET79" s="31" t="e">
        <v>#DIV/0!</v>
      </c>
      <c r="EU79" s="31" t="e">
        <v>#DIV/0!</v>
      </c>
      <c r="EV79" s="31" t="e">
        <v>#DIV/0!</v>
      </c>
      <c r="EW79" s="31" t="e">
        <v>#DIV/0!</v>
      </c>
      <c r="EX79" s="31" t="e">
        <v>#DIV/0!</v>
      </c>
      <c r="EY79" s="31" t="e">
        <v>#DIV/0!</v>
      </c>
      <c r="EZ79" s="31" t="e">
        <v>#DIV/0!</v>
      </c>
      <c r="FA79" s="31" t="e">
        <v>#DIV/0!</v>
      </c>
      <c r="FB79" s="31" t="e">
        <v>#DIV/0!</v>
      </c>
      <c r="FC79" s="31" t="e">
        <v>#DIV/0!</v>
      </c>
      <c r="FD79" s="31" t="e">
        <v>#DIV/0!</v>
      </c>
      <c r="FE79" s="31" t="e">
        <v>#DIV/0!</v>
      </c>
      <c r="FF79" s="31" t="e">
        <v>#DIV/0!</v>
      </c>
      <c r="FG79" s="31" t="e">
        <v>#DIV/0!</v>
      </c>
      <c r="FH79" s="31" t="e">
        <v>#DIV/0!</v>
      </c>
      <c r="FI79" s="31" t="e">
        <v>#DIV/0!</v>
      </c>
      <c r="FJ79" s="31" t="e">
        <v>#DIV/0!</v>
      </c>
      <c r="FK79" s="31" t="e">
        <v>#DIV/0!</v>
      </c>
      <c r="FL79" s="31" t="e">
        <v>#DIV/0!</v>
      </c>
      <c r="FM79" s="31" t="e">
        <v>#DIV/0!</v>
      </c>
      <c r="FN79" s="31" t="e">
        <v>#DIV/0!</v>
      </c>
      <c r="FO79" s="31" t="e">
        <v>#DIV/0!</v>
      </c>
      <c r="FP79" s="31" t="e">
        <v>#DIV/0!</v>
      </c>
      <c r="FQ79" s="31" t="e">
        <v>#DIV/0!</v>
      </c>
      <c r="FR79" s="31" t="e">
        <v>#DIV/0!</v>
      </c>
      <c r="FS79" s="31" t="e">
        <v>#DIV/0!</v>
      </c>
      <c r="FT79" s="31" t="e">
        <v>#DIV/0!</v>
      </c>
      <c r="FU79" s="31" t="e">
        <v>#DIV/0!</v>
      </c>
      <c r="FV79" s="31" t="e">
        <v>#DIV/0!</v>
      </c>
      <c r="FW79" s="31" t="e">
        <v>#DIV/0!</v>
      </c>
      <c r="FX79" s="31" t="e">
        <v>#DIV/0!</v>
      </c>
      <c r="FY79" s="31" t="e">
        <v>#DIV/0!</v>
      </c>
      <c r="FZ79" s="31" t="e">
        <v>#DIV/0!</v>
      </c>
      <c r="GA79" s="31" t="e">
        <v>#DIV/0!</v>
      </c>
      <c r="GB79" s="31" t="e">
        <v>#DIV/0!</v>
      </c>
      <c r="GC79" s="31" t="e">
        <v>#DIV/0!</v>
      </c>
      <c r="GD79" s="31" t="e">
        <v>#DIV/0!</v>
      </c>
      <c r="GE79" s="31" t="e">
        <v>#DIV/0!</v>
      </c>
      <c r="GF79" s="31" t="e">
        <v>#DIV/0!</v>
      </c>
      <c r="GG79" s="31" t="e">
        <v>#DIV/0!</v>
      </c>
      <c r="GH79" s="31" t="e">
        <v>#DIV/0!</v>
      </c>
      <c r="GI79" s="31"/>
      <c r="GJ79" s="31"/>
      <c r="GK79" s="31">
        <v>10</v>
      </c>
      <c r="GL79" s="51" t="e">
        <v>#VALUE!</v>
      </c>
      <c r="GM79" s="31" t="e">
        <v>#DIV/0!</v>
      </c>
      <c r="GN79" s="31" t="e">
        <v>#DIV/0!</v>
      </c>
      <c r="GO79" s="31" t="e">
        <v>#DIV/0!</v>
      </c>
      <c r="GP79" s="31" t="e">
        <v>#DIV/0!</v>
      </c>
      <c r="GQ79" s="31" t="e">
        <v>#DIV/0!</v>
      </c>
      <c r="GR79" s="31" t="e">
        <v>#DIV/0!</v>
      </c>
      <c r="GS79" s="31" t="e">
        <v>#DIV/0!</v>
      </c>
      <c r="GT79" s="31" t="e">
        <v>#DIV/0!</v>
      </c>
      <c r="GU79" s="31" t="e">
        <v>#DIV/0!</v>
      </c>
      <c r="GV79" s="31" t="e">
        <v>#DIV/0!</v>
      </c>
      <c r="GW79" s="31" t="e">
        <v>#DIV/0!</v>
      </c>
      <c r="GX79" s="31" t="e">
        <v>#DIV/0!</v>
      </c>
      <c r="GY79" s="31" t="e">
        <v>#DIV/0!</v>
      </c>
      <c r="GZ79" s="31" t="e">
        <v>#DIV/0!</v>
      </c>
      <c r="HA79" s="31" t="e">
        <v>#DIV/0!</v>
      </c>
      <c r="HB79" s="31" t="e">
        <v>#DIV/0!</v>
      </c>
      <c r="HC79" s="31" t="e">
        <v>#DIV/0!</v>
      </c>
      <c r="HD79" s="31" t="e">
        <v>#DIV/0!</v>
      </c>
      <c r="HE79" s="31" t="e">
        <v>#DIV/0!</v>
      </c>
      <c r="HF79" s="31" t="e">
        <v>#DIV/0!</v>
      </c>
      <c r="HG79" s="31" t="e">
        <v>#DIV/0!</v>
      </c>
      <c r="HH79" s="31" t="e">
        <v>#DIV/0!</v>
      </c>
      <c r="HI79" s="31" t="e">
        <v>#DIV/0!</v>
      </c>
      <c r="HJ79" s="31" t="e">
        <v>#DIV/0!</v>
      </c>
      <c r="HK79" s="31" t="e">
        <v>#DIV/0!</v>
      </c>
      <c r="HL79" s="31" t="e">
        <v>#DIV/0!</v>
      </c>
      <c r="HM79" s="31" t="e">
        <v>#DIV/0!</v>
      </c>
      <c r="HN79" s="31" t="e">
        <v>#DIV/0!</v>
      </c>
      <c r="HO79" s="31" t="e">
        <v>#DIV/0!</v>
      </c>
      <c r="HP79" s="31" t="e">
        <v>#DIV/0!</v>
      </c>
      <c r="HQ79" s="31" t="e">
        <v>#DIV/0!</v>
      </c>
      <c r="HR79" s="31" t="e">
        <v>#DIV/0!</v>
      </c>
      <c r="HS79" s="31" t="e">
        <v>#DIV/0!</v>
      </c>
      <c r="HT79" s="31" t="e">
        <v>#DIV/0!</v>
      </c>
      <c r="HU79" s="31" t="e">
        <v>#DIV/0!</v>
      </c>
      <c r="HV79" s="31" t="e">
        <v>#DIV/0!</v>
      </c>
      <c r="HW79" s="31" t="e">
        <v>#DIV/0!</v>
      </c>
      <c r="HX79" s="31" t="e">
        <v>#DIV/0!</v>
      </c>
      <c r="HY79" s="31" t="e">
        <v>#DIV/0!</v>
      </c>
      <c r="HZ79" s="31" t="e">
        <v>#DIV/0!</v>
      </c>
      <c r="IA79" s="31" t="e">
        <v>#DIV/0!</v>
      </c>
      <c r="IB79" s="31" t="e">
        <v>#DIV/0!</v>
      </c>
      <c r="IC79" s="31" t="e">
        <v>#DIV/0!</v>
      </c>
      <c r="ID79" s="31" t="e">
        <v>#DIV/0!</v>
      </c>
      <c r="IE79" s="31" t="e">
        <v>#DIV/0!</v>
      </c>
      <c r="IF79" s="31" t="e">
        <v>#VALUE!</v>
      </c>
      <c r="IG79" s="31" t="e">
        <v>#DIV/0!</v>
      </c>
      <c r="IH79" s="31" t="e">
        <v>#DIV/0!</v>
      </c>
      <c r="II79" s="31" t="e">
        <v>#DIV/0!</v>
      </c>
      <c r="IJ79" s="31" t="e">
        <v>#DIV/0!</v>
      </c>
      <c r="IK79" s="31" t="e">
        <v>#DIV/0!</v>
      </c>
      <c r="IL79" s="31" t="e">
        <v>#DIV/0!</v>
      </c>
      <c r="IM79" s="31" t="e">
        <v>#DIV/0!</v>
      </c>
      <c r="IN79" s="31" t="e">
        <v>#DIV/0!</v>
      </c>
      <c r="IO79" s="31" t="e">
        <v>#DIV/0!</v>
      </c>
      <c r="IP79" s="31" t="e">
        <v>#DIV/0!</v>
      </c>
      <c r="IQ79" s="31" t="e">
        <v>#DIV/0!</v>
      </c>
      <c r="IR79" s="31" t="e">
        <v>#DIV/0!</v>
      </c>
      <c r="IS79" s="31" t="e">
        <v>#DIV/0!</v>
      </c>
      <c r="IT79" s="31" t="e">
        <v>#DIV/0!</v>
      </c>
      <c r="IU79" s="31" t="e">
        <v>#DIV/0!</v>
      </c>
      <c r="IV79" s="31" t="e">
        <v>#DIV/0!</v>
      </c>
      <c r="IW79" s="31" t="e">
        <v>#DIV/0!</v>
      </c>
      <c r="IX79" s="31" t="e">
        <v>#DIV/0!</v>
      </c>
      <c r="IY79" s="31" t="e">
        <v>#DIV/0!</v>
      </c>
      <c r="IZ79" s="31" t="e">
        <v>#DIV/0!</v>
      </c>
      <c r="JA79" s="31" t="e">
        <v>#DIV/0!</v>
      </c>
      <c r="JB79" s="31" t="e">
        <v>#DIV/0!</v>
      </c>
      <c r="JC79" s="31" t="e">
        <v>#DIV/0!</v>
      </c>
      <c r="JD79" s="31" t="e">
        <v>#DIV/0!</v>
      </c>
      <c r="JE79" s="31" t="e">
        <v>#DIV/0!</v>
      </c>
      <c r="JF79" s="31" t="e">
        <v>#DIV/0!</v>
      </c>
      <c r="JG79" s="31" t="e">
        <v>#DIV/0!</v>
      </c>
      <c r="JH79" s="31" t="e">
        <v>#DIV/0!</v>
      </c>
      <c r="JI79" s="31" t="e">
        <v>#DIV/0!</v>
      </c>
      <c r="JJ79" s="31" t="e">
        <v>#DIV/0!</v>
      </c>
      <c r="JK79" s="31" t="e">
        <v>#DIV/0!</v>
      </c>
      <c r="JL79" s="31" t="e">
        <v>#DIV/0!</v>
      </c>
      <c r="JM79" s="31" t="e">
        <v>#DIV/0!</v>
      </c>
      <c r="JN79" s="31" t="e">
        <v>#DIV/0!</v>
      </c>
      <c r="JO79" s="31" t="e">
        <v>#DIV/0!</v>
      </c>
      <c r="JP79" s="31" t="e">
        <v>#DIV/0!</v>
      </c>
      <c r="JQ79" s="31" t="e">
        <v>#DIV/0!</v>
      </c>
      <c r="JR79" s="31" t="e">
        <v>#DIV/0!</v>
      </c>
      <c r="JS79" s="31" t="e">
        <v>#DIV/0!</v>
      </c>
      <c r="JT79" s="31" t="e">
        <v>#DIV/0!</v>
      </c>
      <c r="JU79" s="31" t="e">
        <v>#DIV/0!</v>
      </c>
      <c r="JV79" s="31" t="e">
        <v>#DIV/0!</v>
      </c>
      <c r="JW79" s="31" t="e">
        <v>#DIV/0!</v>
      </c>
      <c r="JX79" s="31" t="e">
        <v>#DIV/0!</v>
      </c>
      <c r="JY79" s="31" t="e">
        <v>#DIV/0!</v>
      </c>
      <c r="JZ79" s="31"/>
      <c r="KA79" s="31"/>
    </row>
    <row r="80" spans="1:287" x14ac:dyDescent="0.25">
      <c r="A80" s="30" t="s">
        <v>668</v>
      </c>
      <c r="B80" s="30" t="s">
        <v>107</v>
      </c>
      <c r="C80" s="31">
        <v>100</v>
      </c>
      <c r="D80" s="51" t="e">
        <v>#VALUE!</v>
      </c>
      <c r="E80" s="31" t="e">
        <v>#DIV/0!</v>
      </c>
      <c r="F80" s="31" t="e">
        <v>#DIV/0!</v>
      </c>
      <c r="G80" s="31" t="e">
        <v>#DIV/0!</v>
      </c>
      <c r="H80" s="31" t="e">
        <v>#DIV/0!</v>
      </c>
      <c r="I80" s="31" t="e">
        <v>#DIV/0!</v>
      </c>
      <c r="J80" s="31" t="e">
        <v>#DIV/0!</v>
      </c>
      <c r="K80" s="31" t="e">
        <v>#DIV/0!</v>
      </c>
      <c r="L80" s="31" t="e">
        <v>#DIV/0!</v>
      </c>
      <c r="M80" s="31" t="e">
        <v>#DIV/0!</v>
      </c>
      <c r="N80" s="31" t="e">
        <v>#DIV/0!</v>
      </c>
      <c r="O80" s="31" t="e">
        <v>#DIV/0!</v>
      </c>
      <c r="P80" s="31" t="e">
        <v>#DIV/0!</v>
      </c>
      <c r="Q80" s="31" t="e">
        <v>#DIV/0!</v>
      </c>
      <c r="R80" s="31" t="e">
        <v>#DIV/0!</v>
      </c>
      <c r="S80" s="31" t="e">
        <v>#DIV/0!</v>
      </c>
      <c r="T80" s="31" t="e">
        <v>#DIV/0!</v>
      </c>
      <c r="U80" s="31" t="e">
        <v>#DIV/0!</v>
      </c>
      <c r="V80" s="31" t="e">
        <v>#DIV/0!</v>
      </c>
      <c r="W80" s="31" t="e">
        <v>#DIV/0!</v>
      </c>
      <c r="X80" s="31" t="e">
        <v>#DIV/0!</v>
      </c>
      <c r="Y80" s="31" t="e">
        <v>#DIV/0!</v>
      </c>
      <c r="Z80" s="31" t="e">
        <v>#DIV/0!</v>
      </c>
      <c r="AA80" s="31" t="e">
        <v>#DIV/0!</v>
      </c>
      <c r="AB80" s="31" t="e">
        <v>#DIV/0!</v>
      </c>
      <c r="AC80" s="31" t="e">
        <v>#DIV/0!</v>
      </c>
      <c r="AD80" s="31" t="e">
        <v>#DIV/0!</v>
      </c>
      <c r="AE80" s="31" t="e">
        <v>#DIV/0!</v>
      </c>
      <c r="AF80" s="31" t="e">
        <v>#DIV/0!</v>
      </c>
      <c r="AG80" s="31" t="e">
        <v>#DIV/0!</v>
      </c>
      <c r="AH80" s="31" t="e">
        <v>#DIV/0!</v>
      </c>
      <c r="AI80" s="31" t="e">
        <v>#DIV/0!</v>
      </c>
      <c r="AJ80" s="31" t="e">
        <v>#DIV/0!</v>
      </c>
      <c r="AK80" s="31" t="e">
        <v>#DIV/0!</v>
      </c>
      <c r="AL80" s="31" t="e">
        <v>#DIV/0!</v>
      </c>
      <c r="AM80" s="31" t="e">
        <v>#DIV/0!</v>
      </c>
      <c r="AN80" s="31" t="e">
        <v>#DIV/0!</v>
      </c>
      <c r="AO80" s="31" t="e">
        <v>#DIV/0!</v>
      </c>
      <c r="AP80" s="31" t="e">
        <v>#DIV/0!</v>
      </c>
      <c r="AQ80" s="31" t="e">
        <v>#DIV/0!</v>
      </c>
      <c r="AR80" s="31" t="e">
        <v>#DIV/0!</v>
      </c>
      <c r="AS80" s="31" t="e">
        <v>#DIV/0!</v>
      </c>
      <c r="AT80" s="31" t="e">
        <v>#DIV/0!</v>
      </c>
      <c r="AU80" s="31" t="e">
        <v>#DIV/0!</v>
      </c>
      <c r="AV80" s="31" t="e">
        <v>#DIV/0!</v>
      </c>
      <c r="AW80" s="31" t="e">
        <v>#DIV/0!</v>
      </c>
      <c r="AX80" s="31" t="e">
        <v>#VALUE!</v>
      </c>
      <c r="AY80" s="31" t="e">
        <v>#DIV/0!</v>
      </c>
      <c r="AZ80" s="31" t="e">
        <v>#DIV/0!</v>
      </c>
      <c r="BA80" s="31" t="e">
        <v>#DIV/0!</v>
      </c>
      <c r="BB80" s="31" t="e">
        <v>#DIV/0!</v>
      </c>
      <c r="BC80" s="31" t="e">
        <v>#DIV/0!</v>
      </c>
      <c r="BD80" s="31" t="e">
        <v>#DIV/0!</v>
      </c>
      <c r="BE80" s="31" t="e">
        <v>#DIV/0!</v>
      </c>
      <c r="BF80" s="31" t="e">
        <v>#DIV/0!</v>
      </c>
      <c r="BG80" s="31" t="e">
        <v>#DIV/0!</v>
      </c>
      <c r="BH80" s="31" t="e">
        <v>#DIV/0!</v>
      </c>
      <c r="BI80" s="31" t="e">
        <v>#DIV/0!</v>
      </c>
      <c r="BJ80" s="31" t="e">
        <v>#DIV/0!</v>
      </c>
      <c r="BK80" s="31" t="e">
        <v>#DIV/0!</v>
      </c>
      <c r="BL80" s="31" t="e">
        <v>#DIV/0!</v>
      </c>
      <c r="BM80" s="31" t="e">
        <v>#DIV/0!</v>
      </c>
      <c r="BN80" s="31" t="e">
        <v>#DIV/0!</v>
      </c>
      <c r="BO80" s="31" t="e">
        <v>#DIV/0!</v>
      </c>
      <c r="BP80" s="31" t="e">
        <v>#DIV/0!</v>
      </c>
      <c r="BQ80" s="31" t="e">
        <v>#DIV/0!</v>
      </c>
      <c r="BR80" s="31" t="e">
        <v>#DIV/0!</v>
      </c>
      <c r="BS80" s="31" t="e">
        <v>#DIV/0!</v>
      </c>
      <c r="BT80" s="31" t="e">
        <v>#DIV/0!</v>
      </c>
      <c r="BU80" s="31" t="e">
        <v>#DIV/0!</v>
      </c>
      <c r="BV80" s="31" t="e">
        <v>#DIV/0!</v>
      </c>
      <c r="BW80" s="31" t="e">
        <v>#DIV/0!</v>
      </c>
      <c r="BX80" s="31" t="e">
        <v>#DIV/0!</v>
      </c>
      <c r="BY80" s="31" t="e">
        <v>#DIV/0!</v>
      </c>
      <c r="BZ80" s="31" t="e">
        <v>#DIV/0!</v>
      </c>
      <c r="CA80" s="31" t="e">
        <v>#DIV/0!</v>
      </c>
      <c r="CB80" s="31" t="e">
        <v>#DIV/0!</v>
      </c>
      <c r="CC80" s="31" t="e">
        <v>#DIV/0!</v>
      </c>
      <c r="CD80" s="31" t="e">
        <v>#DIV/0!</v>
      </c>
      <c r="CE80" s="31" t="e">
        <v>#DIV/0!</v>
      </c>
      <c r="CF80" s="31" t="e">
        <v>#DIV/0!</v>
      </c>
      <c r="CG80" s="31" t="e">
        <v>#DIV/0!</v>
      </c>
      <c r="CH80" s="31" t="e">
        <v>#DIV/0!</v>
      </c>
      <c r="CI80" s="31" t="e">
        <v>#DIV/0!</v>
      </c>
      <c r="CJ80" s="31" t="e">
        <v>#DIV/0!</v>
      </c>
      <c r="CK80" s="31" t="e">
        <v>#DIV/0!</v>
      </c>
      <c r="CL80" s="31" t="e">
        <v>#DIV/0!</v>
      </c>
      <c r="CM80" s="31" t="e">
        <v>#DIV/0!</v>
      </c>
      <c r="CN80" s="31" t="e">
        <v>#DIV/0!</v>
      </c>
      <c r="CO80" s="31" t="e">
        <v>#DIV/0!</v>
      </c>
      <c r="CP80" s="31" t="e">
        <v>#DIV/0!</v>
      </c>
      <c r="CQ80" s="31" t="e">
        <v>#DIV/0!</v>
      </c>
      <c r="CR80" s="31"/>
      <c r="CS80" s="31"/>
      <c r="CT80" s="31">
        <v>100</v>
      </c>
      <c r="CU80" s="51" t="e">
        <v>#VALUE!</v>
      </c>
      <c r="CV80" s="31" t="e">
        <v>#DIV/0!</v>
      </c>
      <c r="CW80" s="31" t="e">
        <v>#DIV/0!</v>
      </c>
      <c r="CX80" s="31" t="e">
        <v>#DIV/0!</v>
      </c>
      <c r="CY80" s="31" t="e">
        <v>#DIV/0!</v>
      </c>
      <c r="CZ80" s="31" t="e">
        <v>#DIV/0!</v>
      </c>
      <c r="DA80" s="31" t="e">
        <v>#DIV/0!</v>
      </c>
      <c r="DB80" s="31" t="e">
        <v>#DIV/0!</v>
      </c>
      <c r="DC80" s="31" t="e">
        <v>#DIV/0!</v>
      </c>
      <c r="DD80" s="31" t="e">
        <v>#DIV/0!</v>
      </c>
      <c r="DE80" s="31" t="e">
        <v>#DIV/0!</v>
      </c>
      <c r="DF80" s="31" t="e">
        <v>#DIV/0!</v>
      </c>
      <c r="DG80" s="31" t="e">
        <v>#DIV/0!</v>
      </c>
      <c r="DH80" s="31" t="e">
        <v>#DIV/0!</v>
      </c>
      <c r="DI80" s="31" t="e">
        <v>#DIV/0!</v>
      </c>
      <c r="DJ80" s="31" t="e">
        <v>#DIV/0!</v>
      </c>
      <c r="DK80" s="31" t="e">
        <v>#DIV/0!</v>
      </c>
      <c r="DL80" s="31" t="e">
        <v>#DIV/0!</v>
      </c>
      <c r="DM80" s="31" t="e">
        <v>#DIV/0!</v>
      </c>
      <c r="DN80" s="31" t="e">
        <v>#DIV/0!</v>
      </c>
      <c r="DO80" s="31" t="e">
        <v>#DIV/0!</v>
      </c>
      <c r="DP80" s="31" t="e">
        <v>#DIV/0!</v>
      </c>
      <c r="DQ80" s="31" t="e">
        <v>#DIV/0!</v>
      </c>
      <c r="DR80" s="31" t="e">
        <v>#DIV/0!</v>
      </c>
      <c r="DS80" s="31" t="e">
        <v>#DIV/0!</v>
      </c>
      <c r="DT80" s="31" t="e">
        <v>#DIV/0!</v>
      </c>
      <c r="DU80" s="31" t="e">
        <v>#DIV/0!</v>
      </c>
      <c r="DV80" s="31" t="e">
        <v>#DIV/0!</v>
      </c>
      <c r="DW80" s="31" t="e">
        <v>#DIV/0!</v>
      </c>
      <c r="DX80" s="31" t="e">
        <v>#DIV/0!</v>
      </c>
      <c r="DY80" s="31" t="e">
        <v>#DIV/0!</v>
      </c>
      <c r="DZ80" s="31" t="e">
        <v>#DIV/0!</v>
      </c>
      <c r="EA80" s="31" t="e">
        <v>#DIV/0!</v>
      </c>
      <c r="EB80" s="31" t="e">
        <v>#DIV/0!</v>
      </c>
      <c r="EC80" s="31" t="e">
        <v>#DIV/0!</v>
      </c>
      <c r="ED80" s="31" t="e">
        <v>#DIV/0!</v>
      </c>
      <c r="EE80" s="31" t="e">
        <v>#DIV/0!</v>
      </c>
      <c r="EF80" s="31" t="e">
        <v>#DIV/0!</v>
      </c>
      <c r="EG80" s="31" t="e">
        <v>#DIV/0!</v>
      </c>
      <c r="EH80" s="31" t="e">
        <v>#DIV/0!</v>
      </c>
      <c r="EI80" s="31" t="e">
        <v>#DIV/0!</v>
      </c>
      <c r="EJ80" s="31" t="e">
        <v>#DIV/0!</v>
      </c>
      <c r="EK80" s="31" t="e">
        <v>#DIV/0!</v>
      </c>
      <c r="EL80" s="31" t="e">
        <v>#DIV/0!</v>
      </c>
      <c r="EM80" s="31" t="e">
        <v>#DIV/0!</v>
      </c>
      <c r="EN80" s="31" t="e">
        <v>#DIV/0!</v>
      </c>
      <c r="EO80" s="31" t="e">
        <v>#VALUE!</v>
      </c>
      <c r="EP80" s="31" t="e">
        <v>#DIV/0!</v>
      </c>
      <c r="EQ80" s="31" t="e">
        <v>#DIV/0!</v>
      </c>
      <c r="ER80" s="31" t="e">
        <v>#DIV/0!</v>
      </c>
      <c r="ES80" s="31" t="e">
        <v>#DIV/0!</v>
      </c>
      <c r="ET80" s="31" t="e">
        <v>#DIV/0!</v>
      </c>
      <c r="EU80" s="31" t="e">
        <v>#DIV/0!</v>
      </c>
      <c r="EV80" s="31" t="e">
        <v>#DIV/0!</v>
      </c>
      <c r="EW80" s="31" t="e">
        <v>#DIV/0!</v>
      </c>
      <c r="EX80" s="31" t="e">
        <v>#DIV/0!</v>
      </c>
      <c r="EY80" s="31" t="e">
        <v>#DIV/0!</v>
      </c>
      <c r="EZ80" s="31" t="e">
        <v>#DIV/0!</v>
      </c>
      <c r="FA80" s="31" t="e">
        <v>#DIV/0!</v>
      </c>
      <c r="FB80" s="31" t="e">
        <v>#DIV/0!</v>
      </c>
      <c r="FC80" s="31" t="e">
        <v>#DIV/0!</v>
      </c>
      <c r="FD80" s="31" t="e">
        <v>#DIV/0!</v>
      </c>
      <c r="FE80" s="31" t="e">
        <v>#DIV/0!</v>
      </c>
      <c r="FF80" s="31" t="e">
        <v>#DIV/0!</v>
      </c>
      <c r="FG80" s="31" t="e">
        <v>#DIV/0!</v>
      </c>
      <c r="FH80" s="31" t="e">
        <v>#DIV/0!</v>
      </c>
      <c r="FI80" s="31" t="e">
        <v>#DIV/0!</v>
      </c>
      <c r="FJ80" s="31" t="e">
        <v>#DIV/0!</v>
      </c>
      <c r="FK80" s="31" t="e">
        <v>#DIV/0!</v>
      </c>
      <c r="FL80" s="31" t="e">
        <v>#DIV/0!</v>
      </c>
      <c r="FM80" s="31" t="e">
        <v>#DIV/0!</v>
      </c>
      <c r="FN80" s="31" t="e">
        <v>#DIV/0!</v>
      </c>
      <c r="FO80" s="31" t="e">
        <v>#DIV/0!</v>
      </c>
      <c r="FP80" s="31" t="e">
        <v>#DIV/0!</v>
      </c>
      <c r="FQ80" s="31" t="e">
        <v>#DIV/0!</v>
      </c>
      <c r="FR80" s="31" t="e">
        <v>#DIV/0!</v>
      </c>
      <c r="FS80" s="31" t="e">
        <v>#DIV/0!</v>
      </c>
      <c r="FT80" s="31" t="e">
        <v>#DIV/0!</v>
      </c>
      <c r="FU80" s="31" t="e">
        <v>#DIV/0!</v>
      </c>
      <c r="FV80" s="31" t="e">
        <v>#DIV/0!</v>
      </c>
      <c r="FW80" s="31" t="e">
        <v>#DIV/0!</v>
      </c>
      <c r="FX80" s="31" t="e">
        <v>#DIV/0!</v>
      </c>
      <c r="FY80" s="31" t="e">
        <v>#DIV/0!</v>
      </c>
      <c r="FZ80" s="31" t="e">
        <v>#DIV/0!</v>
      </c>
      <c r="GA80" s="31" t="e">
        <v>#DIV/0!</v>
      </c>
      <c r="GB80" s="31" t="e">
        <v>#DIV/0!</v>
      </c>
      <c r="GC80" s="31" t="e">
        <v>#DIV/0!</v>
      </c>
      <c r="GD80" s="31" t="e">
        <v>#DIV/0!</v>
      </c>
      <c r="GE80" s="31" t="e">
        <v>#DIV/0!</v>
      </c>
      <c r="GF80" s="31" t="e">
        <v>#DIV/0!</v>
      </c>
      <c r="GG80" s="31" t="e">
        <v>#DIV/0!</v>
      </c>
      <c r="GH80" s="31" t="e">
        <v>#DIV/0!</v>
      </c>
      <c r="GI80" s="31"/>
      <c r="GJ80" s="31"/>
      <c r="GK80" s="31">
        <v>100</v>
      </c>
      <c r="GL80" s="51" t="e">
        <v>#VALUE!</v>
      </c>
      <c r="GM80" s="31" t="e">
        <v>#DIV/0!</v>
      </c>
      <c r="GN80" s="31" t="e">
        <v>#DIV/0!</v>
      </c>
      <c r="GO80" s="31" t="e">
        <v>#DIV/0!</v>
      </c>
      <c r="GP80" s="31" t="e">
        <v>#DIV/0!</v>
      </c>
      <c r="GQ80" s="31" t="e">
        <v>#DIV/0!</v>
      </c>
      <c r="GR80" s="31" t="e">
        <v>#DIV/0!</v>
      </c>
      <c r="GS80" s="31" t="e">
        <v>#DIV/0!</v>
      </c>
      <c r="GT80" s="31" t="e">
        <v>#DIV/0!</v>
      </c>
      <c r="GU80" s="31" t="e">
        <v>#DIV/0!</v>
      </c>
      <c r="GV80" s="31" t="e">
        <v>#DIV/0!</v>
      </c>
      <c r="GW80" s="31" t="e">
        <v>#DIV/0!</v>
      </c>
      <c r="GX80" s="31" t="e">
        <v>#DIV/0!</v>
      </c>
      <c r="GY80" s="31" t="e">
        <v>#DIV/0!</v>
      </c>
      <c r="GZ80" s="31" t="e">
        <v>#DIV/0!</v>
      </c>
      <c r="HA80" s="31" t="e">
        <v>#DIV/0!</v>
      </c>
      <c r="HB80" s="31" t="e">
        <v>#DIV/0!</v>
      </c>
      <c r="HC80" s="31" t="e">
        <v>#DIV/0!</v>
      </c>
      <c r="HD80" s="31" t="e">
        <v>#DIV/0!</v>
      </c>
      <c r="HE80" s="31" t="e">
        <v>#DIV/0!</v>
      </c>
      <c r="HF80" s="31" t="e">
        <v>#DIV/0!</v>
      </c>
      <c r="HG80" s="31" t="e">
        <v>#DIV/0!</v>
      </c>
      <c r="HH80" s="31" t="e">
        <v>#DIV/0!</v>
      </c>
      <c r="HI80" s="31" t="e">
        <v>#DIV/0!</v>
      </c>
      <c r="HJ80" s="31" t="e">
        <v>#DIV/0!</v>
      </c>
      <c r="HK80" s="31" t="e">
        <v>#DIV/0!</v>
      </c>
      <c r="HL80" s="31" t="e">
        <v>#DIV/0!</v>
      </c>
      <c r="HM80" s="31" t="e">
        <v>#DIV/0!</v>
      </c>
      <c r="HN80" s="31" t="e">
        <v>#DIV/0!</v>
      </c>
      <c r="HO80" s="31" t="e">
        <v>#DIV/0!</v>
      </c>
      <c r="HP80" s="31" t="e">
        <v>#DIV/0!</v>
      </c>
      <c r="HQ80" s="31" t="e">
        <v>#DIV/0!</v>
      </c>
      <c r="HR80" s="31" t="e">
        <v>#DIV/0!</v>
      </c>
      <c r="HS80" s="31" t="e">
        <v>#DIV/0!</v>
      </c>
      <c r="HT80" s="31" t="e">
        <v>#DIV/0!</v>
      </c>
      <c r="HU80" s="31" t="e">
        <v>#DIV/0!</v>
      </c>
      <c r="HV80" s="31" t="e">
        <v>#DIV/0!</v>
      </c>
      <c r="HW80" s="31" t="e">
        <v>#DIV/0!</v>
      </c>
      <c r="HX80" s="31" t="e">
        <v>#DIV/0!</v>
      </c>
      <c r="HY80" s="31" t="e">
        <v>#DIV/0!</v>
      </c>
      <c r="HZ80" s="31" t="e">
        <v>#DIV/0!</v>
      </c>
      <c r="IA80" s="31" t="e">
        <v>#DIV/0!</v>
      </c>
      <c r="IB80" s="31" t="e">
        <v>#DIV/0!</v>
      </c>
      <c r="IC80" s="31" t="e">
        <v>#DIV/0!</v>
      </c>
      <c r="ID80" s="31" t="e">
        <v>#DIV/0!</v>
      </c>
      <c r="IE80" s="31" t="e">
        <v>#DIV/0!</v>
      </c>
      <c r="IF80" s="31" t="e">
        <v>#VALUE!</v>
      </c>
      <c r="IG80" s="31" t="e">
        <v>#DIV/0!</v>
      </c>
      <c r="IH80" s="31" t="e">
        <v>#DIV/0!</v>
      </c>
      <c r="II80" s="31" t="e">
        <v>#DIV/0!</v>
      </c>
      <c r="IJ80" s="31" t="e">
        <v>#DIV/0!</v>
      </c>
      <c r="IK80" s="31" t="e">
        <v>#DIV/0!</v>
      </c>
      <c r="IL80" s="31" t="e">
        <v>#DIV/0!</v>
      </c>
      <c r="IM80" s="31" t="e">
        <v>#DIV/0!</v>
      </c>
      <c r="IN80" s="31" t="e">
        <v>#DIV/0!</v>
      </c>
      <c r="IO80" s="31" t="e">
        <v>#DIV/0!</v>
      </c>
      <c r="IP80" s="31" t="e">
        <v>#DIV/0!</v>
      </c>
      <c r="IQ80" s="31" t="e">
        <v>#DIV/0!</v>
      </c>
      <c r="IR80" s="31" t="e">
        <v>#DIV/0!</v>
      </c>
      <c r="IS80" s="31" t="e">
        <v>#DIV/0!</v>
      </c>
      <c r="IT80" s="31" t="e">
        <v>#DIV/0!</v>
      </c>
      <c r="IU80" s="31" t="e">
        <v>#DIV/0!</v>
      </c>
      <c r="IV80" s="31" t="e">
        <v>#DIV/0!</v>
      </c>
      <c r="IW80" s="31" t="e">
        <v>#DIV/0!</v>
      </c>
      <c r="IX80" s="31" t="e">
        <v>#DIV/0!</v>
      </c>
      <c r="IY80" s="31" t="e">
        <v>#DIV/0!</v>
      </c>
      <c r="IZ80" s="31" t="e">
        <v>#DIV/0!</v>
      </c>
      <c r="JA80" s="31" t="e">
        <v>#DIV/0!</v>
      </c>
      <c r="JB80" s="31" t="e">
        <v>#DIV/0!</v>
      </c>
      <c r="JC80" s="31" t="e">
        <v>#DIV/0!</v>
      </c>
      <c r="JD80" s="31" t="e">
        <v>#DIV/0!</v>
      </c>
      <c r="JE80" s="31" t="e">
        <v>#DIV/0!</v>
      </c>
      <c r="JF80" s="31" t="e">
        <v>#DIV/0!</v>
      </c>
      <c r="JG80" s="31" t="e">
        <v>#DIV/0!</v>
      </c>
      <c r="JH80" s="31" t="e">
        <v>#DIV/0!</v>
      </c>
      <c r="JI80" s="31" t="e">
        <v>#DIV/0!</v>
      </c>
      <c r="JJ80" s="31" t="e">
        <v>#DIV/0!</v>
      </c>
      <c r="JK80" s="31" t="e">
        <v>#DIV/0!</v>
      </c>
      <c r="JL80" s="31" t="e">
        <v>#DIV/0!</v>
      </c>
      <c r="JM80" s="31" t="e">
        <v>#DIV/0!</v>
      </c>
      <c r="JN80" s="31" t="e">
        <v>#DIV/0!</v>
      </c>
      <c r="JO80" s="31" t="e">
        <v>#DIV/0!</v>
      </c>
      <c r="JP80" s="31" t="e">
        <v>#DIV/0!</v>
      </c>
      <c r="JQ80" s="31" t="e">
        <v>#DIV/0!</v>
      </c>
      <c r="JR80" s="31" t="e">
        <v>#DIV/0!</v>
      </c>
      <c r="JS80" s="31" t="e">
        <v>#DIV/0!</v>
      </c>
      <c r="JT80" s="31" t="e">
        <v>#DIV/0!</v>
      </c>
      <c r="JU80" s="31" t="e">
        <v>#DIV/0!</v>
      </c>
      <c r="JV80" s="31" t="e">
        <v>#DIV/0!</v>
      </c>
      <c r="JW80" s="31" t="e">
        <v>#DIV/0!</v>
      </c>
      <c r="JX80" s="31" t="e">
        <v>#DIV/0!</v>
      </c>
      <c r="JY80" s="31" t="e">
        <v>#DIV/0!</v>
      </c>
      <c r="JZ80" s="31"/>
      <c r="KA80" s="31"/>
    </row>
    <row r="81" spans="1:287" x14ac:dyDescent="0.25">
      <c r="A81" s="30" t="s">
        <v>669</v>
      </c>
      <c r="B81" s="30" t="s">
        <v>222</v>
      </c>
      <c r="C81" s="31"/>
      <c r="D81" s="51" t="e">
        <v>#VALUE!</v>
      </c>
      <c r="E81" s="31" t="e">
        <v>#DIV/0!</v>
      </c>
      <c r="F81" s="31" t="e">
        <v>#DIV/0!</v>
      </c>
      <c r="G81" s="31" t="e">
        <v>#DIV/0!</v>
      </c>
      <c r="H81" s="31" t="e">
        <v>#DIV/0!</v>
      </c>
      <c r="I81" s="31" t="e">
        <v>#DIV/0!</v>
      </c>
      <c r="J81" s="31" t="e">
        <v>#DIV/0!</v>
      </c>
      <c r="K81" s="31" t="e">
        <v>#DIV/0!</v>
      </c>
      <c r="L81" s="31" t="e">
        <v>#DIV/0!</v>
      </c>
      <c r="M81" s="31" t="e">
        <v>#DIV/0!</v>
      </c>
      <c r="N81" s="31" t="e">
        <v>#DIV/0!</v>
      </c>
      <c r="O81" s="31" t="e">
        <v>#DIV/0!</v>
      </c>
      <c r="P81" s="31" t="e">
        <v>#DIV/0!</v>
      </c>
      <c r="Q81" s="31" t="e">
        <v>#DIV/0!</v>
      </c>
      <c r="R81" s="31" t="e">
        <v>#DIV/0!</v>
      </c>
      <c r="S81" s="31" t="e">
        <v>#DIV/0!</v>
      </c>
      <c r="T81" s="31" t="e">
        <v>#DIV/0!</v>
      </c>
      <c r="U81" s="31" t="e">
        <v>#DIV/0!</v>
      </c>
      <c r="V81" s="31" t="e">
        <v>#DIV/0!</v>
      </c>
      <c r="W81" s="31" t="e">
        <v>#DIV/0!</v>
      </c>
      <c r="X81" s="31" t="e">
        <v>#DIV/0!</v>
      </c>
      <c r="Y81" s="31" t="e">
        <v>#DIV/0!</v>
      </c>
      <c r="Z81" s="31" t="e">
        <v>#DIV/0!</v>
      </c>
      <c r="AA81" s="31" t="e">
        <v>#DIV/0!</v>
      </c>
      <c r="AB81" s="31" t="e">
        <v>#DIV/0!</v>
      </c>
      <c r="AC81" s="31" t="e">
        <v>#DIV/0!</v>
      </c>
      <c r="AD81" s="31" t="e">
        <v>#DIV/0!</v>
      </c>
      <c r="AE81" s="31" t="e">
        <v>#DIV/0!</v>
      </c>
      <c r="AF81" s="31" t="e">
        <v>#DIV/0!</v>
      </c>
      <c r="AG81" s="31" t="e">
        <v>#DIV/0!</v>
      </c>
      <c r="AH81" s="31" t="e">
        <v>#DIV/0!</v>
      </c>
      <c r="AI81" s="31" t="e">
        <v>#DIV/0!</v>
      </c>
      <c r="AJ81" s="31" t="e">
        <v>#DIV/0!</v>
      </c>
      <c r="AK81" s="31" t="e">
        <v>#DIV/0!</v>
      </c>
      <c r="AL81" s="31" t="e">
        <v>#DIV/0!</v>
      </c>
      <c r="AM81" s="31" t="e">
        <v>#DIV/0!</v>
      </c>
      <c r="AN81" s="31" t="e">
        <v>#DIV/0!</v>
      </c>
      <c r="AO81" s="31" t="e">
        <v>#DIV/0!</v>
      </c>
      <c r="AP81" s="31" t="e">
        <v>#DIV/0!</v>
      </c>
      <c r="AQ81" s="31" t="e">
        <v>#DIV/0!</v>
      </c>
      <c r="AR81" s="31" t="e">
        <v>#DIV/0!</v>
      </c>
      <c r="AS81" s="31" t="e">
        <v>#DIV/0!</v>
      </c>
      <c r="AT81" s="31" t="e">
        <v>#DIV/0!</v>
      </c>
      <c r="AU81" s="31" t="e">
        <v>#DIV/0!</v>
      </c>
      <c r="AV81" s="31" t="e">
        <v>#DIV/0!</v>
      </c>
      <c r="AW81" s="31" t="e">
        <v>#DIV/0!</v>
      </c>
      <c r="AX81" s="31" t="e">
        <v>#VALUE!</v>
      </c>
      <c r="AY81" s="31" t="e">
        <v>#DIV/0!</v>
      </c>
      <c r="AZ81" s="31" t="e">
        <v>#DIV/0!</v>
      </c>
      <c r="BA81" s="31" t="e">
        <v>#DIV/0!</v>
      </c>
      <c r="BB81" s="31" t="e">
        <v>#DIV/0!</v>
      </c>
      <c r="BC81" s="31" t="e">
        <v>#DIV/0!</v>
      </c>
      <c r="BD81" s="31" t="e">
        <v>#DIV/0!</v>
      </c>
      <c r="BE81" s="31" t="e">
        <v>#DIV/0!</v>
      </c>
      <c r="BF81" s="31" t="e">
        <v>#DIV/0!</v>
      </c>
      <c r="BG81" s="31" t="e">
        <v>#DIV/0!</v>
      </c>
      <c r="BH81" s="31" t="e">
        <v>#DIV/0!</v>
      </c>
      <c r="BI81" s="31" t="e">
        <v>#DIV/0!</v>
      </c>
      <c r="BJ81" s="31" t="e">
        <v>#DIV/0!</v>
      </c>
      <c r="BK81" s="31" t="e">
        <v>#DIV/0!</v>
      </c>
      <c r="BL81" s="31" t="e">
        <v>#DIV/0!</v>
      </c>
      <c r="BM81" s="31" t="e">
        <v>#DIV/0!</v>
      </c>
      <c r="BN81" s="31" t="e">
        <v>#DIV/0!</v>
      </c>
      <c r="BO81" s="31" t="e">
        <v>#DIV/0!</v>
      </c>
      <c r="BP81" s="31" t="e">
        <v>#DIV/0!</v>
      </c>
      <c r="BQ81" s="31" t="e">
        <v>#DIV/0!</v>
      </c>
      <c r="BR81" s="31" t="e">
        <v>#DIV/0!</v>
      </c>
      <c r="BS81" s="31" t="e">
        <v>#DIV/0!</v>
      </c>
      <c r="BT81" s="31" t="e">
        <v>#DIV/0!</v>
      </c>
      <c r="BU81" s="31" t="e">
        <v>#DIV/0!</v>
      </c>
      <c r="BV81" s="31" t="e">
        <v>#DIV/0!</v>
      </c>
      <c r="BW81" s="31" t="e">
        <v>#DIV/0!</v>
      </c>
      <c r="BX81" s="31" t="e">
        <v>#DIV/0!</v>
      </c>
      <c r="BY81" s="31" t="e">
        <v>#DIV/0!</v>
      </c>
      <c r="BZ81" s="31" t="e">
        <v>#DIV/0!</v>
      </c>
      <c r="CA81" s="31" t="e">
        <v>#DIV/0!</v>
      </c>
      <c r="CB81" s="31" t="e">
        <v>#DIV/0!</v>
      </c>
      <c r="CC81" s="31" t="e">
        <v>#DIV/0!</v>
      </c>
      <c r="CD81" s="31" t="e">
        <v>#DIV/0!</v>
      </c>
      <c r="CE81" s="31" t="e">
        <v>#DIV/0!</v>
      </c>
      <c r="CF81" s="31" t="e">
        <v>#DIV/0!</v>
      </c>
      <c r="CG81" s="31" t="e">
        <v>#DIV/0!</v>
      </c>
      <c r="CH81" s="31" t="e">
        <v>#DIV/0!</v>
      </c>
      <c r="CI81" s="31" t="e">
        <v>#DIV/0!</v>
      </c>
      <c r="CJ81" s="31" t="e">
        <v>#DIV/0!</v>
      </c>
      <c r="CK81" s="31" t="e">
        <v>#DIV/0!</v>
      </c>
      <c r="CL81" s="31" t="e">
        <v>#DIV/0!</v>
      </c>
      <c r="CM81" s="31" t="e">
        <v>#DIV/0!</v>
      </c>
      <c r="CN81" s="31" t="e">
        <v>#DIV/0!</v>
      </c>
      <c r="CO81" s="31" t="e">
        <v>#DIV/0!</v>
      </c>
      <c r="CP81" s="31" t="e">
        <v>#DIV/0!</v>
      </c>
      <c r="CQ81" s="31" t="e">
        <v>#DIV/0!</v>
      </c>
      <c r="CR81" s="31"/>
      <c r="CS81" s="31"/>
      <c r="CT81" s="31"/>
      <c r="CU81" s="51" t="e">
        <v>#VALUE!</v>
      </c>
      <c r="CV81" s="31" t="e">
        <v>#DIV/0!</v>
      </c>
      <c r="CW81" s="31" t="e">
        <v>#DIV/0!</v>
      </c>
      <c r="CX81" s="31" t="e">
        <v>#DIV/0!</v>
      </c>
      <c r="CY81" s="31" t="e">
        <v>#DIV/0!</v>
      </c>
      <c r="CZ81" s="31" t="e">
        <v>#DIV/0!</v>
      </c>
      <c r="DA81" s="31" t="e">
        <v>#DIV/0!</v>
      </c>
      <c r="DB81" s="31" t="e">
        <v>#DIV/0!</v>
      </c>
      <c r="DC81" s="31" t="e">
        <v>#DIV/0!</v>
      </c>
      <c r="DD81" s="31" t="e">
        <v>#DIV/0!</v>
      </c>
      <c r="DE81" s="31" t="e">
        <v>#DIV/0!</v>
      </c>
      <c r="DF81" s="31" t="e">
        <v>#DIV/0!</v>
      </c>
      <c r="DG81" s="31" t="e">
        <v>#DIV/0!</v>
      </c>
      <c r="DH81" s="31" t="e">
        <v>#DIV/0!</v>
      </c>
      <c r="DI81" s="31" t="e">
        <v>#DIV/0!</v>
      </c>
      <c r="DJ81" s="31" t="e">
        <v>#DIV/0!</v>
      </c>
      <c r="DK81" s="31" t="e">
        <v>#DIV/0!</v>
      </c>
      <c r="DL81" s="31" t="e">
        <v>#DIV/0!</v>
      </c>
      <c r="DM81" s="31" t="e">
        <v>#DIV/0!</v>
      </c>
      <c r="DN81" s="31" t="e">
        <v>#DIV/0!</v>
      </c>
      <c r="DO81" s="31" t="e">
        <v>#DIV/0!</v>
      </c>
      <c r="DP81" s="31" t="e">
        <v>#DIV/0!</v>
      </c>
      <c r="DQ81" s="31" t="e">
        <v>#DIV/0!</v>
      </c>
      <c r="DR81" s="31" t="e">
        <v>#DIV/0!</v>
      </c>
      <c r="DS81" s="31" t="e">
        <v>#DIV/0!</v>
      </c>
      <c r="DT81" s="31" t="e">
        <v>#DIV/0!</v>
      </c>
      <c r="DU81" s="31" t="e">
        <v>#DIV/0!</v>
      </c>
      <c r="DV81" s="31" t="e">
        <v>#DIV/0!</v>
      </c>
      <c r="DW81" s="31" t="e">
        <v>#DIV/0!</v>
      </c>
      <c r="DX81" s="31" t="e">
        <v>#DIV/0!</v>
      </c>
      <c r="DY81" s="31" t="e">
        <v>#DIV/0!</v>
      </c>
      <c r="DZ81" s="31" t="e">
        <v>#DIV/0!</v>
      </c>
      <c r="EA81" s="31" t="e">
        <v>#DIV/0!</v>
      </c>
      <c r="EB81" s="31" t="e">
        <v>#DIV/0!</v>
      </c>
      <c r="EC81" s="31" t="e">
        <v>#DIV/0!</v>
      </c>
      <c r="ED81" s="31" t="e">
        <v>#DIV/0!</v>
      </c>
      <c r="EE81" s="31" t="e">
        <v>#DIV/0!</v>
      </c>
      <c r="EF81" s="31" t="e">
        <v>#DIV/0!</v>
      </c>
      <c r="EG81" s="31" t="e">
        <v>#DIV/0!</v>
      </c>
      <c r="EH81" s="31" t="e">
        <v>#DIV/0!</v>
      </c>
      <c r="EI81" s="31" t="e">
        <v>#DIV/0!</v>
      </c>
      <c r="EJ81" s="31" t="e">
        <v>#DIV/0!</v>
      </c>
      <c r="EK81" s="31" t="e">
        <v>#DIV/0!</v>
      </c>
      <c r="EL81" s="31" t="e">
        <v>#DIV/0!</v>
      </c>
      <c r="EM81" s="31" t="e">
        <v>#DIV/0!</v>
      </c>
      <c r="EN81" s="31" t="e">
        <v>#DIV/0!</v>
      </c>
      <c r="EO81" s="31" t="e">
        <v>#VALUE!</v>
      </c>
      <c r="EP81" s="31" t="e">
        <v>#DIV/0!</v>
      </c>
      <c r="EQ81" s="31" t="e">
        <v>#DIV/0!</v>
      </c>
      <c r="ER81" s="31" t="e">
        <v>#DIV/0!</v>
      </c>
      <c r="ES81" s="31" t="e">
        <v>#DIV/0!</v>
      </c>
      <c r="ET81" s="31" t="e">
        <v>#DIV/0!</v>
      </c>
      <c r="EU81" s="31" t="e">
        <v>#DIV/0!</v>
      </c>
      <c r="EV81" s="31" t="e">
        <v>#DIV/0!</v>
      </c>
      <c r="EW81" s="31" t="e">
        <v>#DIV/0!</v>
      </c>
      <c r="EX81" s="31" t="e">
        <v>#DIV/0!</v>
      </c>
      <c r="EY81" s="31" t="e">
        <v>#DIV/0!</v>
      </c>
      <c r="EZ81" s="31" t="e">
        <v>#DIV/0!</v>
      </c>
      <c r="FA81" s="31" t="e">
        <v>#DIV/0!</v>
      </c>
      <c r="FB81" s="31" t="e">
        <v>#DIV/0!</v>
      </c>
      <c r="FC81" s="31" t="e">
        <v>#DIV/0!</v>
      </c>
      <c r="FD81" s="31" t="e">
        <v>#DIV/0!</v>
      </c>
      <c r="FE81" s="31" t="e">
        <v>#DIV/0!</v>
      </c>
      <c r="FF81" s="31" t="e">
        <v>#DIV/0!</v>
      </c>
      <c r="FG81" s="31" t="e">
        <v>#DIV/0!</v>
      </c>
      <c r="FH81" s="31" t="e">
        <v>#DIV/0!</v>
      </c>
      <c r="FI81" s="31" t="e">
        <v>#DIV/0!</v>
      </c>
      <c r="FJ81" s="31" t="e">
        <v>#DIV/0!</v>
      </c>
      <c r="FK81" s="31" t="e">
        <v>#DIV/0!</v>
      </c>
      <c r="FL81" s="31" t="e">
        <v>#DIV/0!</v>
      </c>
      <c r="FM81" s="31" t="e">
        <v>#DIV/0!</v>
      </c>
      <c r="FN81" s="31" t="e">
        <v>#DIV/0!</v>
      </c>
      <c r="FO81" s="31" t="e">
        <v>#DIV/0!</v>
      </c>
      <c r="FP81" s="31" t="e">
        <v>#DIV/0!</v>
      </c>
      <c r="FQ81" s="31" t="e">
        <v>#DIV/0!</v>
      </c>
      <c r="FR81" s="31" t="e">
        <v>#DIV/0!</v>
      </c>
      <c r="FS81" s="31" t="e">
        <v>#DIV/0!</v>
      </c>
      <c r="FT81" s="31" t="e">
        <v>#DIV/0!</v>
      </c>
      <c r="FU81" s="31" t="e">
        <v>#DIV/0!</v>
      </c>
      <c r="FV81" s="31" t="e">
        <v>#DIV/0!</v>
      </c>
      <c r="FW81" s="31" t="e">
        <v>#DIV/0!</v>
      </c>
      <c r="FX81" s="31" t="e">
        <v>#DIV/0!</v>
      </c>
      <c r="FY81" s="31" t="e">
        <v>#DIV/0!</v>
      </c>
      <c r="FZ81" s="31" t="e">
        <v>#DIV/0!</v>
      </c>
      <c r="GA81" s="31" t="e">
        <v>#DIV/0!</v>
      </c>
      <c r="GB81" s="31" t="e">
        <v>#DIV/0!</v>
      </c>
      <c r="GC81" s="31" t="e">
        <v>#DIV/0!</v>
      </c>
      <c r="GD81" s="31" t="e">
        <v>#DIV/0!</v>
      </c>
      <c r="GE81" s="31" t="e">
        <v>#DIV/0!</v>
      </c>
      <c r="GF81" s="31" t="e">
        <v>#DIV/0!</v>
      </c>
      <c r="GG81" s="31" t="e">
        <v>#DIV/0!</v>
      </c>
      <c r="GH81" s="31" t="e">
        <v>#DIV/0!</v>
      </c>
      <c r="GI81" s="31"/>
      <c r="GJ81" s="31"/>
      <c r="GK81" s="31">
        <v>12</v>
      </c>
      <c r="GL81" s="51" t="e">
        <v>#VALUE!</v>
      </c>
      <c r="GM81" s="31" t="e">
        <v>#DIV/0!</v>
      </c>
      <c r="GN81" s="31" t="e">
        <v>#DIV/0!</v>
      </c>
      <c r="GO81" s="31" t="e">
        <v>#DIV/0!</v>
      </c>
      <c r="GP81" s="31" t="e">
        <v>#DIV/0!</v>
      </c>
      <c r="GQ81" s="31" t="e">
        <v>#DIV/0!</v>
      </c>
      <c r="GR81" s="31" t="e">
        <v>#DIV/0!</v>
      </c>
      <c r="GS81" s="31" t="e">
        <v>#DIV/0!</v>
      </c>
      <c r="GT81" s="31" t="e">
        <v>#DIV/0!</v>
      </c>
      <c r="GU81" s="31" t="e">
        <v>#DIV/0!</v>
      </c>
      <c r="GV81" s="31" t="e">
        <v>#DIV/0!</v>
      </c>
      <c r="GW81" s="31" t="e">
        <v>#DIV/0!</v>
      </c>
      <c r="GX81" s="31" t="e">
        <v>#DIV/0!</v>
      </c>
      <c r="GY81" s="31" t="e">
        <v>#DIV/0!</v>
      </c>
      <c r="GZ81" s="31" t="e">
        <v>#DIV/0!</v>
      </c>
      <c r="HA81" s="31" t="e">
        <v>#DIV/0!</v>
      </c>
      <c r="HB81" s="31" t="e">
        <v>#DIV/0!</v>
      </c>
      <c r="HC81" s="31" t="e">
        <v>#DIV/0!</v>
      </c>
      <c r="HD81" s="31" t="e">
        <v>#DIV/0!</v>
      </c>
      <c r="HE81" s="31" t="e">
        <v>#DIV/0!</v>
      </c>
      <c r="HF81" s="31" t="e">
        <v>#DIV/0!</v>
      </c>
      <c r="HG81" s="31" t="e">
        <v>#DIV/0!</v>
      </c>
      <c r="HH81" s="31" t="e">
        <v>#DIV/0!</v>
      </c>
      <c r="HI81" s="31" t="e">
        <v>#DIV/0!</v>
      </c>
      <c r="HJ81" s="31" t="e">
        <v>#DIV/0!</v>
      </c>
      <c r="HK81" s="31" t="e">
        <v>#DIV/0!</v>
      </c>
      <c r="HL81" s="31" t="e">
        <v>#DIV/0!</v>
      </c>
      <c r="HM81" s="31" t="e">
        <v>#DIV/0!</v>
      </c>
      <c r="HN81" s="31" t="e">
        <v>#DIV/0!</v>
      </c>
      <c r="HO81" s="31" t="e">
        <v>#DIV/0!</v>
      </c>
      <c r="HP81" s="31" t="e">
        <v>#DIV/0!</v>
      </c>
      <c r="HQ81" s="31" t="e">
        <v>#DIV/0!</v>
      </c>
      <c r="HR81" s="31" t="e">
        <v>#DIV/0!</v>
      </c>
      <c r="HS81" s="31" t="e">
        <v>#DIV/0!</v>
      </c>
      <c r="HT81" s="31" t="e">
        <v>#DIV/0!</v>
      </c>
      <c r="HU81" s="31" t="e">
        <v>#DIV/0!</v>
      </c>
      <c r="HV81" s="31" t="e">
        <v>#DIV/0!</v>
      </c>
      <c r="HW81" s="31" t="e">
        <v>#DIV/0!</v>
      </c>
      <c r="HX81" s="31" t="e">
        <v>#DIV/0!</v>
      </c>
      <c r="HY81" s="31" t="e">
        <v>#DIV/0!</v>
      </c>
      <c r="HZ81" s="31" t="e">
        <v>#DIV/0!</v>
      </c>
      <c r="IA81" s="31" t="e">
        <v>#DIV/0!</v>
      </c>
      <c r="IB81" s="31" t="e">
        <v>#DIV/0!</v>
      </c>
      <c r="IC81" s="31" t="e">
        <v>#DIV/0!</v>
      </c>
      <c r="ID81" s="31" t="e">
        <v>#DIV/0!</v>
      </c>
      <c r="IE81" s="31" t="e">
        <v>#DIV/0!</v>
      </c>
      <c r="IF81" s="31" t="e">
        <v>#VALUE!</v>
      </c>
      <c r="IG81" s="31" t="e">
        <v>#DIV/0!</v>
      </c>
      <c r="IH81" s="31" t="e">
        <v>#DIV/0!</v>
      </c>
      <c r="II81" s="31" t="e">
        <v>#DIV/0!</v>
      </c>
      <c r="IJ81" s="31" t="e">
        <v>#DIV/0!</v>
      </c>
      <c r="IK81" s="31" t="e">
        <v>#DIV/0!</v>
      </c>
      <c r="IL81" s="31" t="e">
        <v>#DIV/0!</v>
      </c>
      <c r="IM81" s="31" t="e">
        <v>#DIV/0!</v>
      </c>
      <c r="IN81" s="31" t="e">
        <v>#DIV/0!</v>
      </c>
      <c r="IO81" s="31" t="e">
        <v>#DIV/0!</v>
      </c>
      <c r="IP81" s="31" t="e">
        <v>#DIV/0!</v>
      </c>
      <c r="IQ81" s="31" t="e">
        <v>#DIV/0!</v>
      </c>
      <c r="IR81" s="31" t="e">
        <v>#DIV/0!</v>
      </c>
      <c r="IS81" s="31" t="e">
        <v>#DIV/0!</v>
      </c>
      <c r="IT81" s="31" t="e">
        <v>#DIV/0!</v>
      </c>
      <c r="IU81" s="31" t="e">
        <v>#DIV/0!</v>
      </c>
      <c r="IV81" s="31" t="e">
        <v>#DIV/0!</v>
      </c>
      <c r="IW81" s="31" t="e">
        <v>#DIV/0!</v>
      </c>
      <c r="IX81" s="31" t="e">
        <v>#DIV/0!</v>
      </c>
      <c r="IY81" s="31" t="e">
        <v>#DIV/0!</v>
      </c>
      <c r="IZ81" s="31" t="e">
        <v>#DIV/0!</v>
      </c>
      <c r="JA81" s="31" t="e">
        <v>#DIV/0!</v>
      </c>
      <c r="JB81" s="31" t="e">
        <v>#DIV/0!</v>
      </c>
      <c r="JC81" s="31" t="e">
        <v>#DIV/0!</v>
      </c>
      <c r="JD81" s="31" t="e">
        <v>#DIV/0!</v>
      </c>
      <c r="JE81" s="31" t="e">
        <v>#DIV/0!</v>
      </c>
      <c r="JF81" s="31" t="e">
        <v>#DIV/0!</v>
      </c>
      <c r="JG81" s="31" t="e">
        <v>#DIV/0!</v>
      </c>
      <c r="JH81" s="31" t="e">
        <v>#DIV/0!</v>
      </c>
      <c r="JI81" s="31" t="e">
        <v>#DIV/0!</v>
      </c>
      <c r="JJ81" s="31" t="e">
        <v>#DIV/0!</v>
      </c>
      <c r="JK81" s="31" t="e">
        <v>#DIV/0!</v>
      </c>
      <c r="JL81" s="31" t="e">
        <v>#DIV/0!</v>
      </c>
      <c r="JM81" s="31" t="e">
        <v>#DIV/0!</v>
      </c>
      <c r="JN81" s="31" t="e">
        <v>#DIV/0!</v>
      </c>
      <c r="JO81" s="31" t="e">
        <v>#DIV/0!</v>
      </c>
      <c r="JP81" s="31" t="e">
        <v>#DIV/0!</v>
      </c>
      <c r="JQ81" s="31" t="e">
        <v>#DIV/0!</v>
      </c>
      <c r="JR81" s="31" t="e">
        <v>#DIV/0!</v>
      </c>
      <c r="JS81" s="31" t="e">
        <v>#DIV/0!</v>
      </c>
      <c r="JT81" s="31" t="e">
        <v>#DIV/0!</v>
      </c>
      <c r="JU81" s="31" t="e">
        <v>#DIV/0!</v>
      </c>
      <c r="JV81" s="31" t="e">
        <v>#DIV/0!</v>
      </c>
      <c r="JW81" s="31" t="e">
        <v>#DIV/0!</v>
      </c>
      <c r="JX81" s="31" t="e">
        <v>#DIV/0!</v>
      </c>
      <c r="JY81" s="31" t="e">
        <v>#DIV/0!</v>
      </c>
      <c r="JZ81" s="31"/>
      <c r="KA81" s="31"/>
    </row>
    <row r="82" spans="1:287" x14ac:dyDescent="0.25">
      <c r="A82" s="30" t="s">
        <v>670</v>
      </c>
      <c r="B82" s="30" t="s">
        <v>564</v>
      </c>
      <c r="C82" s="31"/>
      <c r="D82" s="51" t="e">
        <v>#VALUE!</v>
      </c>
      <c r="E82" s="31" t="e">
        <v>#DIV/0!</v>
      </c>
      <c r="F82" s="31" t="e">
        <v>#DIV/0!</v>
      </c>
      <c r="G82" s="31" t="e">
        <v>#DIV/0!</v>
      </c>
      <c r="H82" s="31" t="e">
        <v>#DIV/0!</v>
      </c>
      <c r="I82" s="31" t="e">
        <v>#DIV/0!</v>
      </c>
      <c r="J82" s="31" t="e">
        <v>#DIV/0!</v>
      </c>
      <c r="K82" s="31" t="e">
        <v>#DIV/0!</v>
      </c>
      <c r="L82" s="31" t="e">
        <v>#DIV/0!</v>
      </c>
      <c r="M82" s="31" t="e">
        <v>#DIV/0!</v>
      </c>
      <c r="N82" s="31" t="e">
        <v>#DIV/0!</v>
      </c>
      <c r="O82" s="31" t="e">
        <v>#DIV/0!</v>
      </c>
      <c r="P82" s="31" t="e">
        <v>#DIV/0!</v>
      </c>
      <c r="Q82" s="31" t="e">
        <v>#DIV/0!</v>
      </c>
      <c r="R82" s="31" t="e">
        <v>#DIV/0!</v>
      </c>
      <c r="S82" s="31" t="e">
        <v>#DIV/0!</v>
      </c>
      <c r="T82" s="31" t="e">
        <v>#DIV/0!</v>
      </c>
      <c r="U82" s="31" t="e">
        <v>#DIV/0!</v>
      </c>
      <c r="V82" s="31" t="e">
        <v>#DIV/0!</v>
      </c>
      <c r="W82" s="31" t="e">
        <v>#DIV/0!</v>
      </c>
      <c r="X82" s="31" t="e">
        <v>#DIV/0!</v>
      </c>
      <c r="Y82" s="31" t="e">
        <v>#DIV/0!</v>
      </c>
      <c r="Z82" s="31" t="e">
        <v>#DIV/0!</v>
      </c>
      <c r="AA82" s="31" t="e">
        <v>#DIV/0!</v>
      </c>
      <c r="AB82" s="31" t="e">
        <v>#DIV/0!</v>
      </c>
      <c r="AC82" s="31" t="e">
        <v>#DIV/0!</v>
      </c>
      <c r="AD82" s="31" t="e">
        <v>#DIV/0!</v>
      </c>
      <c r="AE82" s="31" t="e">
        <v>#DIV/0!</v>
      </c>
      <c r="AF82" s="31" t="e">
        <v>#DIV/0!</v>
      </c>
      <c r="AG82" s="31" t="e">
        <v>#DIV/0!</v>
      </c>
      <c r="AH82" s="31" t="e">
        <v>#DIV/0!</v>
      </c>
      <c r="AI82" s="31" t="e">
        <v>#DIV/0!</v>
      </c>
      <c r="AJ82" s="31" t="e">
        <v>#DIV/0!</v>
      </c>
      <c r="AK82" s="31" t="e">
        <v>#DIV/0!</v>
      </c>
      <c r="AL82" s="31" t="e">
        <v>#DIV/0!</v>
      </c>
      <c r="AM82" s="31" t="e">
        <v>#DIV/0!</v>
      </c>
      <c r="AN82" s="31" t="e">
        <v>#DIV/0!</v>
      </c>
      <c r="AO82" s="31" t="e">
        <v>#DIV/0!</v>
      </c>
      <c r="AP82" s="31" t="e">
        <v>#DIV/0!</v>
      </c>
      <c r="AQ82" s="31" t="e">
        <v>#DIV/0!</v>
      </c>
      <c r="AR82" s="31" t="e">
        <v>#DIV/0!</v>
      </c>
      <c r="AS82" s="31" t="e">
        <v>#DIV/0!</v>
      </c>
      <c r="AT82" s="31" t="e">
        <v>#DIV/0!</v>
      </c>
      <c r="AU82" s="31" t="e">
        <v>#DIV/0!</v>
      </c>
      <c r="AV82" s="31" t="e">
        <v>#DIV/0!</v>
      </c>
      <c r="AW82" s="31" t="e">
        <v>#DIV/0!</v>
      </c>
      <c r="AX82" s="31" t="e">
        <v>#VALUE!</v>
      </c>
      <c r="AY82" s="31" t="e">
        <v>#DIV/0!</v>
      </c>
      <c r="AZ82" s="31" t="e">
        <v>#DIV/0!</v>
      </c>
      <c r="BA82" s="31" t="e">
        <v>#DIV/0!</v>
      </c>
      <c r="BB82" s="31" t="e">
        <v>#DIV/0!</v>
      </c>
      <c r="BC82" s="31" t="e">
        <v>#DIV/0!</v>
      </c>
      <c r="BD82" s="31" t="e">
        <v>#DIV/0!</v>
      </c>
      <c r="BE82" s="31" t="e">
        <v>#DIV/0!</v>
      </c>
      <c r="BF82" s="31" t="e">
        <v>#DIV/0!</v>
      </c>
      <c r="BG82" s="31" t="e">
        <v>#DIV/0!</v>
      </c>
      <c r="BH82" s="31" t="e">
        <v>#DIV/0!</v>
      </c>
      <c r="BI82" s="31" t="e">
        <v>#DIV/0!</v>
      </c>
      <c r="BJ82" s="31" t="e">
        <v>#DIV/0!</v>
      </c>
      <c r="BK82" s="31" t="e">
        <v>#DIV/0!</v>
      </c>
      <c r="BL82" s="31" t="e">
        <v>#DIV/0!</v>
      </c>
      <c r="BM82" s="31" t="e">
        <v>#DIV/0!</v>
      </c>
      <c r="BN82" s="31" t="e">
        <v>#DIV/0!</v>
      </c>
      <c r="BO82" s="31" t="e">
        <v>#DIV/0!</v>
      </c>
      <c r="BP82" s="31" t="e">
        <v>#DIV/0!</v>
      </c>
      <c r="BQ82" s="31" t="e">
        <v>#DIV/0!</v>
      </c>
      <c r="BR82" s="31" t="e">
        <v>#DIV/0!</v>
      </c>
      <c r="BS82" s="31" t="e">
        <v>#DIV/0!</v>
      </c>
      <c r="BT82" s="31" t="e">
        <v>#DIV/0!</v>
      </c>
      <c r="BU82" s="31" t="e">
        <v>#DIV/0!</v>
      </c>
      <c r="BV82" s="31" t="e">
        <v>#DIV/0!</v>
      </c>
      <c r="BW82" s="31" t="e">
        <v>#DIV/0!</v>
      </c>
      <c r="BX82" s="31" t="e">
        <v>#DIV/0!</v>
      </c>
      <c r="BY82" s="31" t="e">
        <v>#DIV/0!</v>
      </c>
      <c r="BZ82" s="31" t="e">
        <v>#DIV/0!</v>
      </c>
      <c r="CA82" s="31" t="e">
        <v>#DIV/0!</v>
      </c>
      <c r="CB82" s="31" t="e">
        <v>#DIV/0!</v>
      </c>
      <c r="CC82" s="31" t="e">
        <v>#DIV/0!</v>
      </c>
      <c r="CD82" s="31" t="e">
        <v>#DIV/0!</v>
      </c>
      <c r="CE82" s="31" t="e">
        <v>#DIV/0!</v>
      </c>
      <c r="CF82" s="31" t="e">
        <v>#DIV/0!</v>
      </c>
      <c r="CG82" s="31" t="e">
        <v>#DIV/0!</v>
      </c>
      <c r="CH82" s="31" t="e">
        <v>#DIV/0!</v>
      </c>
      <c r="CI82" s="31" t="e">
        <v>#DIV/0!</v>
      </c>
      <c r="CJ82" s="31" t="e">
        <v>#DIV/0!</v>
      </c>
      <c r="CK82" s="31" t="e">
        <v>#DIV/0!</v>
      </c>
      <c r="CL82" s="31" t="e">
        <v>#DIV/0!</v>
      </c>
      <c r="CM82" s="31" t="e">
        <v>#DIV/0!</v>
      </c>
      <c r="CN82" s="31" t="e">
        <v>#DIV/0!</v>
      </c>
      <c r="CO82" s="31" t="e">
        <v>#DIV/0!</v>
      </c>
      <c r="CP82" s="31" t="e">
        <v>#DIV/0!</v>
      </c>
      <c r="CQ82" s="31" t="e">
        <v>#DIV/0!</v>
      </c>
      <c r="CR82" s="31"/>
      <c r="CS82" s="31"/>
      <c r="CT82" s="31"/>
      <c r="CU82" s="51" t="e">
        <v>#VALUE!</v>
      </c>
      <c r="CV82" s="31" t="e">
        <v>#DIV/0!</v>
      </c>
      <c r="CW82" s="31" t="e">
        <v>#DIV/0!</v>
      </c>
      <c r="CX82" s="31" t="e">
        <v>#DIV/0!</v>
      </c>
      <c r="CY82" s="31" t="e">
        <v>#DIV/0!</v>
      </c>
      <c r="CZ82" s="31" t="e">
        <v>#DIV/0!</v>
      </c>
      <c r="DA82" s="31" t="e">
        <v>#DIV/0!</v>
      </c>
      <c r="DB82" s="31" t="e">
        <v>#DIV/0!</v>
      </c>
      <c r="DC82" s="31" t="e">
        <v>#DIV/0!</v>
      </c>
      <c r="DD82" s="31" t="e">
        <v>#DIV/0!</v>
      </c>
      <c r="DE82" s="31" t="e">
        <v>#DIV/0!</v>
      </c>
      <c r="DF82" s="31" t="e">
        <v>#DIV/0!</v>
      </c>
      <c r="DG82" s="31" t="e">
        <v>#DIV/0!</v>
      </c>
      <c r="DH82" s="31" t="e">
        <v>#DIV/0!</v>
      </c>
      <c r="DI82" s="31" t="e">
        <v>#DIV/0!</v>
      </c>
      <c r="DJ82" s="31" t="e">
        <v>#DIV/0!</v>
      </c>
      <c r="DK82" s="31" t="e">
        <v>#DIV/0!</v>
      </c>
      <c r="DL82" s="31" t="e">
        <v>#DIV/0!</v>
      </c>
      <c r="DM82" s="31" t="e">
        <v>#DIV/0!</v>
      </c>
      <c r="DN82" s="31" t="e">
        <v>#DIV/0!</v>
      </c>
      <c r="DO82" s="31" t="e">
        <v>#DIV/0!</v>
      </c>
      <c r="DP82" s="31" t="e">
        <v>#DIV/0!</v>
      </c>
      <c r="DQ82" s="31" t="e">
        <v>#DIV/0!</v>
      </c>
      <c r="DR82" s="31" t="e">
        <v>#DIV/0!</v>
      </c>
      <c r="DS82" s="31" t="e">
        <v>#DIV/0!</v>
      </c>
      <c r="DT82" s="31" t="e">
        <v>#DIV/0!</v>
      </c>
      <c r="DU82" s="31" t="e">
        <v>#DIV/0!</v>
      </c>
      <c r="DV82" s="31" t="e">
        <v>#DIV/0!</v>
      </c>
      <c r="DW82" s="31" t="e">
        <v>#DIV/0!</v>
      </c>
      <c r="DX82" s="31" t="e">
        <v>#DIV/0!</v>
      </c>
      <c r="DY82" s="31" t="e">
        <v>#DIV/0!</v>
      </c>
      <c r="DZ82" s="31" t="e">
        <v>#DIV/0!</v>
      </c>
      <c r="EA82" s="31" t="e">
        <v>#DIV/0!</v>
      </c>
      <c r="EB82" s="31" t="e">
        <v>#DIV/0!</v>
      </c>
      <c r="EC82" s="31" t="e">
        <v>#DIV/0!</v>
      </c>
      <c r="ED82" s="31" t="e">
        <v>#DIV/0!</v>
      </c>
      <c r="EE82" s="31" t="e">
        <v>#DIV/0!</v>
      </c>
      <c r="EF82" s="31" t="e">
        <v>#DIV/0!</v>
      </c>
      <c r="EG82" s="31" t="e">
        <v>#DIV/0!</v>
      </c>
      <c r="EH82" s="31" t="e">
        <v>#DIV/0!</v>
      </c>
      <c r="EI82" s="31" t="e">
        <v>#DIV/0!</v>
      </c>
      <c r="EJ82" s="31" t="e">
        <v>#DIV/0!</v>
      </c>
      <c r="EK82" s="31" t="e">
        <v>#DIV/0!</v>
      </c>
      <c r="EL82" s="31" t="e">
        <v>#DIV/0!</v>
      </c>
      <c r="EM82" s="31" t="e">
        <v>#DIV/0!</v>
      </c>
      <c r="EN82" s="31" t="e">
        <v>#DIV/0!</v>
      </c>
      <c r="EO82" s="31" t="e">
        <v>#VALUE!</v>
      </c>
      <c r="EP82" s="31" t="e">
        <v>#DIV/0!</v>
      </c>
      <c r="EQ82" s="31" t="e">
        <v>#DIV/0!</v>
      </c>
      <c r="ER82" s="31" t="e">
        <v>#DIV/0!</v>
      </c>
      <c r="ES82" s="31" t="e">
        <v>#DIV/0!</v>
      </c>
      <c r="ET82" s="31" t="e">
        <v>#DIV/0!</v>
      </c>
      <c r="EU82" s="31" t="e">
        <v>#DIV/0!</v>
      </c>
      <c r="EV82" s="31" t="e">
        <v>#DIV/0!</v>
      </c>
      <c r="EW82" s="31" t="e">
        <v>#DIV/0!</v>
      </c>
      <c r="EX82" s="31" t="e">
        <v>#DIV/0!</v>
      </c>
      <c r="EY82" s="31" t="e">
        <v>#DIV/0!</v>
      </c>
      <c r="EZ82" s="31" t="e">
        <v>#DIV/0!</v>
      </c>
      <c r="FA82" s="31" t="e">
        <v>#DIV/0!</v>
      </c>
      <c r="FB82" s="31" t="e">
        <v>#DIV/0!</v>
      </c>
      <c r="FC82" s="31" t="e">
        <v>#DIV/0!</v>
      </c>
      <c r="FD82" s="31" t="e">
        <v>#DIV/0!</v>
      </c>
      <c r="FE82" s="31" t="e">
        <v>#DIV/0!</v>
      </c>
      <c r="FF82" s="31" t="e">
        <v>#DIV/0!</v>
      </c>
      <c r="FG82" s="31" t="e">
        <v>#DIV/0!</v>
      </c>
      <c r="FH82" s="31" t="e">
        <v>#DIV/0!</v>
      </c>
      <c r="FI82" s="31" t="e">
        <v>#DIV/0!</v>
      </c>
      <c r="FJ82" s="31" t="e">
        <v>#DIV/0!</v>
      </c>
      <c r="FK82" s="31" t="e">
        <v>#DIV/0!</v>
      </c>
      <c r="FL82" s="31" t="e">
        <v>#DIV/0!</v>
      </c>
      <c r="FM82" s="31" t="e">
        <v>#DIV/0!</v>
      </c>
      <c r="FN82" s="31" t="e">
        <v>#DIV/0!</v>
      </c>
      <c r="FO82" s="31" t="e">
        <v>#DIV/0!</v>
      </c>
      <c r="FP82" s="31" t="e">
        <v>#DIV/0!</v>
      </c>
      <c r="FQ82" s="31" t="e">
        <v>#DIV/0!</v>
      </c>
      <c r="FR82" s="31" t="e">
        <v>#DIV/0!</v>
      </c>
      <c r="FS82" s="31" t="e">
        <v>#DIV/0!</v>
      </c>
      <c r="FT82" s="31" t="e">
        <v>#DIV/0!</v>
      </c>
      <c r="FU82" s="31" t="e">
        <v>#DIV/0!</v>
      </c>
      <c r="FV82" s="31" t="e">
        <v>#DIV/0!</v>
      </c>
      <c r="FW82" s="31" t="e">
        <v>#DIV/0!</v>
      </c>
      <c r="FX82" s="31" t="e">
        <v>#DIV/0!</v>
      </c>
      <c r="FY82" s="31" t="e">
        <v>#DIV/0!</v>
      </c>
      <c r="FZ82" s="31" t="e">
        <v>#DIV/0!</v>
      </c>
      <c r="GA82" s="31" t="e">
        <v>#DIV/0!</v>
      </c>
      <c r="GB82" s="31" t="e">
        <v>#DIV/0!</v>
      </c>
      <c r="GC82" s="31" t="e">
        <v>#DIV/0!</v>
      </c>
      <c r="GD82" s="31" t="e">
        <v>#DIV/0!</v>
      </c>
      <c r="GE82" s="31" t="e">
        <v>#DIV/0!</v>
      </c>
      <c r="GF82" s="31" t="e">
        <v>#DIV/0!</v>
      </c>
      <c r="GG82" s="31" t="e">
        <v>#DIV/0!</v>
      </c>
      <c r="GH82" s="31" t="e">
        <v>#DIV/0!</v>
      </c>
      <c r="GI82" s="31"/>
      <c r="GJ82" s="31"/>
      <c r="GK82" s="31">
        <v>11</v>
      </c>
      <c r="GL82" s="51" t="e">
        <v>#VALUE!</v>
      </c>
      <c r="GM82" s="31" t="e">
        <v>#DIV/0!</v>
      </c>
      <c r="GN82" s="31" t="e">
        <v>#DIV/0!</v>
      </c>
      <c r="GO82" s="31" t="e">
        <v>#DIV/0!</v>
      </c>
      <c r="GP82" s="31" t="e">
        <v>#DIV/0!</v>
      </c>
      <c r="GQ82" s="31" t="e">
        <v>#DIV/0!</v>
      </c>
      <c r="GR82" s="31" t="e">
        <v>#DIV/0!</v>
      </c>
      <c r="GS82" s="31" t="e">
        <v>#DIV/0!</v>
      </c>
      <c r="GT82" s="31" t="e">
        <v>#DIV/0!</v>
      </c>
      <c r="GU82" s="31" t="e">
        <v>#DIV/0!</v>
      </c>
      <c r="GV82" s="31" t="e">
        <v>#DIV/0!</v>
      </c>
      <c r="GW82" s="31" t="e">
        <v>#DIV/0!</v>
      </c>
      <c r="GX82" s="31" t="e">
        <v>#DIV/0!</v>
      </c>
      <c r="GY82" s="31" t="e">
        <v>#DIV/0!</v>
      </c>
      <c r="GZ82" s="31" t="e">
        <v>#DIV/0!</v>
      </c>
      <c r="HA82" s="31" t="e">
        <v>#DIV/0!</v>
      </c>
      <c r="HB82" s="31" t="e">
        <v>#DIV/0!</v>
      </c>
      <c r="HC82" s="31" t="e">
        <v>#DIV/0!</v>
      </c>
      <c r="HD82" s="31" t="e">
        <v>#DIV/0!</v>
      </c>
      <c r="HE82" s="31" t="e">
        <v>#DIV/0!</v>
      </c>
      <c r="HF82" s="31" t="e">
        <v>#DIV/0!</v>
      </c>
      <c r="HG82" s="31" t="e">
        <v>#DIV/0!</v>
      </c>
      <c r="HH82" s="31" t="e">
        <v>#DIV/0!</v>
      </c>
      <c r="HI82" s="31" t="e">
        <v>#DIV/0!</v>
      </c>
      <c r="HJ82" s="31" t="e">
        <v>#DIV/0!</v>
      </c>
      <c r="HK82" s="31" t="e">
        <v>#DIV/0!</v>
      </c>
      <c r="HL82" s="31" t="e">
        <v>#DIV/0!</v>
      </c>
      <c r="HM82" s="31" t="e">
        <v>#DIV/0!</v>
      </c>
      <c r="HN82" s="31" t="e">
        <v>#DIV/0!</v>
      </c>
      <c r="HO82" s="31" t="e">
        <v>#DIV/0!</v>
      </c>
      <c r="HP82" s="31" t="e">
        <v>#DIV/0!</v>
      </c>
      <c r="HQ82" s="31" t="e">
        <v>#DIV/0!</v>
      </c>
      <c r="HR82" s="31" t="e">
        <v>#DIV/0!</v>
      </c>
      <c r="HS82" s="31" t="e">
        <v>#DIV/0!</v>
      </c>
      <c r="HT82" s="31" t="e">
        <v>#DIV/0!</v>
      </c>
      <c r="HU82" s="31" t="e">
        <v>#DIV/0!</v>
      </c>
      <c r="HV82" s="31" t="e">
        <v>#DIV/0!</v>
      </c>
      <c r="HW82" s="31" t="e">
        <v>#DIV/0!</v>
      </c>
      <c r="HX82" s="31" t="e">
        <v>#DIV/0!</v>
      </c>
      <c r="HY82" s="31" t="e">
        <v>#DIV/0!</v>
      </c>
      <c r="HZ82" s="31" t="e">
        <v>#DIV/0!</v>
      </c>
      <c r="IA82" s="31" t="e">
        <v>#DIV/0!</v>
      </c>
      <c r="IB82" s="31" t="e">
        <v>#DIV/0!</v>
      </c>
      <c r="IC82" s="31" t="e">
        <v>#DIV/0!</v>
      </c>
      <c r="ID82" s="31" t="e">
        <v>#DIV/0!</v>
      </c>
      <c r="IE82" s="31" t="e">
        <v>#DIV/0!</v>
      </c>
      <c r="IF82" s="31" t="e">
        <v>#VALUE!</v>
      </c>
      <c r="IG82" s="31" t="e">
        <v>#DIV/0!</v>
      </c>
      <c r="IH82" s="31" t="e">
        <v>#DIV/0!</v>
      </c>
      <c r="II82" s="31" t="e">
        <v>#DIV/0!</v>
      </c>
      <c r="IJ82" s="31" t="e">
        <v>#DIV/0!</v>
      </c>
      <c r="IK82" s="31" t="e">
        <v>#DIV/0!</v>
      </c>
      <c r="IL82" s="31" t="e">
        <v>#DIV/0!</v>
      </c>
      <c r="IM82" s="31" t="e">
        <v>#DIV/0!</v>
      </c>
      <c r="IN82" s="31" t="e">
        <v>#DIV/0!</v>
      </c>
      <c r="IO82" s="31" t="e">
        <v>#DIV/0!</v>
      </c>
      <c r="IP82" s="31" t="e">
        <v>#DIV/0!</v>
      </c>
      <c r="IQ82" s="31" t="e">
        <v>#DIV/0!</v>
      </c>
      <c r="IR82" s="31" t="e">
        <v>#DIV/0!</v>
      </c>
      <c r="IS82" s="31" t="e">
        <v>#DIV/0!</v>
      </c>
      <c r="IT82" s="31" t="e">
        <v>#DIV/0!</v>
      </c>
      <c r="IU82" s="31" t="e">
        <v>#DIV/0!</v>
      </c>
      <c r="IV82" s="31" t="e">
        <v>#DIV/0!</v>
      </c>
      <c r="IW82" s="31" t="e">
        <v>#DIV/0!</v>
      </c>
      <c r="IX82" s="31" t="e">
        <v>#DIV/0!</v>
      </c>
      <c r="IY82" s="31" t="e">
        <v>#DIV/0!</v>
      </c>
      <c r="IZ82" s="31" t="e">
        <v>#DIV/0!</v>
      </c>
      <c r="JA82" s="31" t="e">
        <v>#DIV/0!</v>
      </c>
      <c r="JB82" s="31" t="e">
        <v>#DIV/0!</v>
      </c>
      <c r="JC82" s="31" t="e">
        <v>#DIV/0!</v>
      </c>
      <c r="JD82" s="31" t="e">
        <v>#DIV/0!</v>
      </c>
      <c r="JE82" s="31" t="e">
        <v>#DIV/0!</v>
      </c>
      <c r="JF82" s="31" t="e">
        <v>#DIV/0!</v>
      </c>
      <c r="JG82" s="31" t="e">
        <v>#DIV/0!</v>
      </c>
      <c r="JH82" s="31" t="e">
        <v>#DIV/0!</v>
      </c>
      <c r="JI82" s="31" t="e">
        <v>#DIV/0!</v>
      </c>
      <c r="JJ82" s="31" t="e">
        <v>#DIV/0!</v>
      </c>
      <c r="JK82" s="31" t="e">
        <v>#DIV/0!</v>
      </c>
      <c r="JL82" s="31" t="e">
        <v>#DIV/0!</v>
      </c>
      <c r="JM82" s="31" t="e">
        <v>#DIV/0!</v>
      </c>
      <c r="JN82" s="31" t="e">
        <v>#DIV/0!</v>
      </c>
      <c r="JO82" s="31" t="e">
        <v>#DIV/0!</v>
      </c>
      <c r="JP82" s="31" t="e">
        <v>#DIV/0!</v>
      </c>
      <c r="JQ82" s="31" t="e">
        <v>#DIV/0!</v>
      </c>
      <c r="JR82" s="31" t="e">
        <v>#DIV/0!</v>
      </c>
      <c r="JS82" s="31" t="e">
        <v>#DIV/0!</v>
      </c>
      <c r="JT82" s="31" t="e">
        <v>#DIV/0!</v>
      </c>
      <c r="JU82" s="31" t="e">
        <v>#DIV/0!</v>
      </c>
      <c r="JV82" s="31" t="e">
        <v>#DIV/0!</v>
      </c>
      <c r="JW82" s="31" t="e">
        <v>#DIV/0!</v>
      </c>
      <c r="JX82" s="31" t="e">
        <v>#DIV/0!</v>
      </c>
      <c r="JY82" s="31" t="e">
        <v>#DIV/0!</v>
      </c>
      <c r="JZ82" s="31"/>
      <c r="KA82" s="31"/>
    </row>
    <row r="83" spans="1:287" x14ac:dyDescent="0.25">
      <c r="A83" s="30" t="s">
        <v>671</v>
      </c>
      <c r="B83" s="30" t="s">
        <v>206</v>
      </c>
      <c r="C83" s="31">
        <v>24</v>
      </c>
      <c r="D83" s="51" t="e">
        <v>#VALUE!</v>
      </c>
      <c r="E83" s="31" t="e">
        <v>#DIV/0!</v>
      </c>
      <c r="F83" s="31" t="e">
        <v>#DIV/0!</v>
      </c>
      <c r="G83" s="31" t="e">
        <v>#DIV/0!</v>
      </c>
      <c r="H83" s="31" t="e">
        <v>#DIV/0!</v>
      </c>
      <c r="I83" s="31" t="e">
        <v>#DIV/0!</v>
      </c>
      <c r="J83" s="31" t="e">
        <v>#DIV/0!</v>
      </c>
      <c r="K83" s="31" t="e">
        <v>#DIV/0!</v>
      </c>
      <c r="L83" s="31" t="e">
        <v>#DIV/0!</v>
      </c>
      <c r="M83" s="31" t="e">
        <v>#DIV/0!</v>
      </c>
      <c r="N83" s="31" t="e">
        <v>#DIV/0!</v>
      </c>
      <c r="O83" s="31" t="e">
        <v>#DIV/0!</v>
      </c>
      <c r="P83" s="31" t="e">
        <v>#DIV/0!</v>
      </c>
      <c r="Q83" s="31" t="e">
        <v>#DIV/0!</v>
      </c>
      <c r="R83" s="31" t="e">
        <v>#DIV/0!</v>
      </c>
      <c r="S83" s="31" t="e">
        <v>#DIV/0!</v>
      </c>
      <c r="T83" s="31" t="e">
        <v>#DIV/0!</v>
      </c>
      <c r="U83" s="31" t="e">
        <v>#DIV/0!</v>
      </c>
      <c r="V83" s="31" t="e">
        <v>#DIV/0!</v>
      </c>
      <c r="W83" s="31" t="e">
        <v>#DIV/0!</v>
      </c>
      <c r="X83" s="31" t="e">
        <v>#DIV/0!</v>
      </c>
      <c r="Y83" s="31" t="e">
        <v>#DIV/0!</v>
      </c>
      <c r="Z83" s="31" t="e">
        <v>#DIV/0!</v>
      </c>
      <c r="AA83" s="31" t="e">
        <v>#DIV/0!</v>
      </c>
      <c r="AB83" s="31" t="e">
        <v>#DIV/0!</v>
      </c>
      <c r="AC83" s="31" t="e">
        <v>#DIV/0!</v>
      </c>
      <c r="AD83" s="31" t="e">
        <v>#DIV/0!</v>
      </c>
      <c r="AE83" s="31" t="e">
        <v>#DIV/0!</v>
      </c>
      <c r="AF83" s="31" t="e">
        <v>#DIV/0!</v>
      </c>
      <c r="AG83" s="31" t="e">
        <v>#DIV/0!</v>
      </c>
      <c r="AH83" s="31" t="e">
        <v>#DIV/0!</v>
      </c>
      <c r="AI83" s="31" t="e">
        <v>#DIV/0!</v>
      </c>
      <c r="AJ83" s="31" t="e">
        <v>#DIV/0!</v>
      </c>
      <c r="AK83" s="31" t="e">
        <v>#DIV/0!</v>
      </c>
      <c r="AL83" s="31" t="e">
        <v>#DIV/0!</v>
      </c>
      <c r="AM83" s="31" t="e">
        <v>#DIV/0!</v>
      </c>
      <c r="AN83" s="31" t="e">
        <v>#DIV/0!</v>
      </c>
      <c r="AO83" s="31" t="e">
        <v>#DIV/0!</v>
      </c>
      <c r="AP83" s="31" t="e">
        <v>#DIV/0!</v>
      </c>
      <c r="AQ83" s="31" t="e">
        <v>#DIV/0!</v>
      </c>
      <c r="AR83" s="31" t="e">
        <v>#DIV/0!</v>
      </c>
      <c r="AS83" s="31" t="e">
        <v>#DIV/0!</v>
      </c>
      <c r="AT83" s="31" t="e">
        <v>#DIV/0!</v>
      </c>
      <c r="AU83" s="31" t="e">
        <v>#DIV/0!</v>
      </c>
      <c r="AV83" s="31" t="e">
        <v>#DIV/0!</v>
      </c>
      <c r="AW83" s="31" t="e">
        <v>#DIV/0!</v>
      </c>
      <c r="AX83" s="31" t="e">
        <v>#VALUE!</v>
      </c>
      <c r="AY83" s="31" t="e">
        <v>#DIV/0!</v>
      </c>
      <c r="AZ83" s="31" t="e">
        <v>#DIV/0!</v>
      </c>
      <c r="BA83" s="31" t="e">
        <v>#DIV/0!</v>
      </c>
      <c r="BB83" s="31" t="e">
        <v>#DIV/0!</v>
      </c>
      <c r="BC83" s="31" t="e">
        <v>#DIV/0!</v>
      </c>
      <c r="BD83" s="31" t="e">
        <v>#DIV/0!</v>
      </c>
      <c r="BE83" s="31" t="e">
        <v>#DIV/0!</v>
      </c>
      <c r="BF83" s="31" t="e">
        <v>#DIV/0!</v>
      </c>
      <c r="BG83" s="31" t="e">
        <v>#DIV/0!</v>
      </c>
      <c r="BH83" s="31" t="e">
        <v>#DIV/0!</v>
      </c>
      <c r="BI83" s="31" t="e">
        <v>#DIV/0!</v>
      </c>
      <c r="BJ83" s="31" t="e">
        <v>#DIV/0!</v>
      </c>
      <c r="BK83" s="31" t="e">
        <v>#DIV/0!</v>
      </c>
      <c r="BL83" s="31" t="e">
        <v>#DIV/0!</v>
      </c>
      <c r="BM83" s="31" t="e">
        <v>#DIV/0!</v>
      </c>
      <c r="BN83" s="31" t="e">
        <v>#DIV/0!</v>
      </c>
      <c r="BO83" s="31" t="e">
        <v>#DIV/0!</v>
      </c>
      <c r="BP83" s="31" t="e">
        <v>#DIV/0!</v>
      </c>
      <c r="BQ83" s="31" t="e">
        <v>#DIV/0!</v>
      </c>
      <c r="BR83" s="31" t="e">
        <v>#DIV/0!</v>
      </c>
      <c r="BS83" s="31" t="e">
        <v>#DIV/0!</v>
      </c>
      <c r="BT83" s="31" t="e">
        <v>#DIV/0!</v>
      </c>
      <c r="BU83" s="31" t="e">
        <v>#DIV/0!</v>
      </c>
      <c r="BV83" s="31" t="e">
        <v>#DIV/0!</v>
      </c>
      <c r="BW83" s="31" t="e">
        <v>#DIV/0!</v>
      </c>
      <c r="BX83" s="31" t="e">
        <v>#DIV/0!</v>
      </c>
      <c r="BY83" s="31" t="e">
        <v>#DIV/0!</v>
      </c>
      <c r="BZ83" s="31" t="e">
        <v>#DIV/0!</v>
      </c>
      <c r="CA83" s="31" t="e">
        <v>#DIV/0!</v>
      </c>
      <c r="CB83" s="31" t="e">
        <v>#DIV/0!</v>
      </c>
      <c r="CC83" s="31" t="e">
        <v>#DIV/0!</v>
      </c>
      <c r="CD83" s="31" t="e">
        <v>#DIV/0!</v>
      </c>
      <c r="CE83" s="31" t="e">
        <v>#DIV/0!</v>
      </c>
      <c r="CF83" s="31" t="e">
        <v>#DIV/0!</v>
      </c>
      <c r="CG83" s="31" t="e">
        <v>#DIV/0!</v>
      </c>
      <c r="CH83" s="31" t="e">
        <v>#DIV/0!</v>
      </c>
      <c r="CI83" s="31" t="e">
        <v>#DIV/0!</v>
      </c>
      <c r="CJ83" s="31" t="e">
        <v>#DIV/0!</v>
      </c>
      <c r="CK83" s="31" t="e">
        <v>#DIV/0!</v>
      </c>
      <c r="CL83" s="31" t="e">
        <v>#DIV/0!</v>
      </c>
      <c r="CM83" s="31" t="e">
        <v>#DIV/0!</v>
      </c>
      <c r="CN83" s="31" t="e">
        <v>#DIV/0!</v>
      </c>
      <c r="CO83" s="31" t="e">
        <v>#DIV/0!</v>
      </c>
      <c r="CP83" s="31" t="e">
        <v>#DIV/0!</v>
      </c>
      <c r="CQ83" s="31" t="e">
        <v>#DIV/0!</v>
      </c>
      <c r="CR83" s="31"/>
      <c r="CS83" s="31"/>
      <c r="CT83" s="31">
        <v>24</v>
      </c>
      <c r="CU83" s="51" t="e">
        <v>#VALUE!</v>
      </c>
      <c r="CV83" s="31" t="e">
        <v>#DIV/0!</v>
      </c>
      <c r="CW83" s="31" t="e">
        <v>#DIV/0!</v>
      </c>
      <c r="CX83" s="31" t="e">
        <v>#DIV/0!</v>
      </c>
      <c r="CY83" s="31" t="e">
        <v>#DIV/0!</v>
      </c>
      <c r="CZ83" s="31" t="e">
        <v>#DIV/0!</v>
      </c>
      <c r="DA83" s="31" t="e">
        <v>#DIV/0!</v>
      </c>
      <c r="DB83" s="31" t="e">
        <v>#DIV/0!</v>
      </c>
      <c r="DC83" s="31" t="e">
        <v>#DIV/0!</v>
      </c>
      <c r="DD83" s="31" t="e">
        <v>#DIV/0!</v>
      </c>
      <c r="DE83" s="31" t="e">
        <v>#DIV/0!</v>
      </c>
      <c r="DF83" s="31" t="e">
        <v>#DIV/0!</v>
      </c>
      <c r="DG83" s="31" t="e">
        <v>#DIV/0!</v>
      </c>
      <c r="DH83" s="31" t="e">
        <v>#DIV/0!</v>
      </c>
      <c r="DI83" s="31" t="e">
        <v>#DIV/0!</v>
      </c>
      <c r="DJ83" s="31" t="e">
        <v>#DIV/0!</v>
      </c>
      <c r="DK83" s="31" t="e">
        <v>#DIV/0!</v>
      </c>
      <c r="DL83" s="31" t="e">
        <v>#DIV/0!</v>
      </c>
      <c r="DM83" s="31" t="e">
        <v>#DIV/0!</v>
      </c>
      <c r="DN83" s="31" t="e">
        <v>#DIV/0!</v>
      </c>
      <c r="DO83" s="31" t="e">
        <v>#DIV/0!</v>
      </c>
      <c r="DP83" s="31" t="e">
        <v>#DIV/0!</v>
      </c>
      <c r="DQ83" s="31" t="e">
        <v>#DIV/0!</v>
      </c>
      <c r="DR83" s="31" t="e">
        <v>#DIV/0!</v>
      </c>
      <c r="DS83" s="31" t="e">
        <v>#DIV/0!</v>
      </c>
      <c r="DT83" s="31" t="e">
        <v>#DIV/0!</v>
      </c>
      <c r="DU83" s="31" t="e">
        <v>#DIV/0!</v>
      </c>
      <c r="DV83" s="31" t="e">
        <v>#DIV/0!</v>
      </c>
      <c r="DW83" s="31" t="e">
        <v>#DIV/0!</v>
      </c>
      <c r="DX83" s="31" t="e">
        <v>#DIV/0!</v>
      </c>
      <c r="DY83" s="31" t="e">
        <v>#DIV/0!</v>
      </c>
      <c r="DZ83" s="31" t="e">
        <v>#DIV/0!</v>
      </c>
      <c r="EA83" s="31" t="e">
        <v>#DIV/0!</v>
      </c>
      <c r="EB83" s="31" t="e">
        <v>#DIV/0!</v>
      </c>
      <c r="EC83" s="31" t="e">
        <v>#DIV/0!</v>
      </c>
      <c r="ED83" s="31" t="e">
        <v>#DIV/0!</v>
      </c>
      <c r="EE83" s="31" t="e">
        <v>#DIV/0!</v>
      </c>
      <c r="EF83" s="31" t="e">
        <v>#DIV/0!</v>
      </c>
      <c r="EG83" s="31" t="e">
        <v>#DIV/0!</v>
      </c>
      <c r="EH83" s="31" t="e">
        <v>#DIV/0!</v>
      </c>
      <c r="EI83" s="31" t="e">
        <v>#DIV/0!</v>
      </c>
      <c r="EJ83" s="31" t="e">
        <v>#DIV/0!</v>
      </c>
      <c r="EK83" s="31" t="e">
        <v>#DIV/0!</v>
      </c>
      <c r="EL83" s="31" t="e">
        <v>#DIV/0!</v>
      </c>
      <c r="EM83" s="31" t="e">
        <v>#DIV/0!</v>
      </c>
      <c r="EN83" s="31" t="e">
        <v>#DIV/0!</v>
      </c>
      <c r="EO83" s="31" t="e">
        <v>#VALUE!</v>
      </c>
      <c r="EP83" s="31" t="e">
        <v>#DIV/0!</v>
      </c>
      <c r="EQ83" s="31" t="e">
        <v>#DIV/0!</v>
      </c>
      <c r="ER83" s="31" t="e">
        <v>#DIV/0!</v>
      </c>
      <c r="ES83" s="31" t="e">
        <v>#DIV/0!</v>
      </c>
      <c r="ET83" s="31" t="e">
        <v>#DIV/0!</v>
      </c>
      <c r="EU83" s="31" t="e">
        <v>#DIV/0!</v>
      </c>
      <c r="EV83" s="31" t="e">
        <v>#DIV/0!</v>
      </c>
      <c r="EW83" s="31" t="e">
        <v>#DIV/0!</v>
      </c>
      <c r="EX83" s="31" t="e">
        <v>#DIV/0!</v>
      </c>
      <c r="EY83" s="31" t="e">
        <v>#DIV/0!</v>
      </c>
      <c r="EZ83" s="31" t="e">
        <v>#DIV/0!</v>
      </c>
      <c r="FA83" s="31" t="e">
        <v>#DIV/0!</v>
      </c>
      <c r="FB83" s="31" t="e">
        <v>#DIV/0!</v>
      </c>
      <c r="FC83" s="31" t="e">
        <v>#DIV/0!</v>
      </c>
      <c r="FD83" s="31" t="e">
        <v>#DIV/0!</v>
      </c>
      <c r="FE83" s="31" t="e">
        <v>#DIV/0!</v>
      </c>
      <c r="FF83" s="31" t="e">
        <v>#DIV/0!</v>
      </c>
      <c r="FG83" s="31" t="e">
        <v>#DIV/0!</v>
      </c>
      <c r="FH83" s="31" t="e">
        <v>#DIV/0!</v>
      </c>
      <c r="FI83" s="31" t="e">
        <v>#DIV/0!</v>
      </c>
      <c r="FJ83" s="31" t="e">
        <v>#DIV/0!</v>
      </c>
      <c r="FK83" s="31" t="e">
        <v>#DIV/0!</v>
      </c>
      <c r="FL83" s="31" t="e">
        <v>#DIV/0!</v>
      </c>
      <c r="FM83" s="31" t="e">
        <v>#DIV/0!</v>
      </c>
      <c r="FN83" s="31" t="e">
        <v>#DIV/0!</v>
      </c>
      <c r="FO83" s="31" t="e">
        <v>#DIV/0!</v>
      </c>
      <c r="FP83" s="31" t="e">
        <v>#DIV/0!</v>
      </c>
      <c r="FQ83" s="31" t="e">
        <v>#DIV/0!</v>
      </c>
      <c r="FR83" s="31" t="e">
        <v>#DIV/0!</v>
      </c>
      <c r="FS83" s="31" t="e">
        <v>#DIV/0!</v>
      </c>
      <c r="FT83" s="31" t="e">
        <v>#DIV/0!</v>
      </c>
      <c r="FU83" s="31" t="e">
        <v>#DIV/0!</v>
      </c>
      <c r="FV83" s="31" t="e">
        <v>#DIV/0!</v>
      </c>
      <c r="FW83" s="31" t="e">
        <v>#DIV/0!</v>
      </c>
      <c r="FX83" s="31" t="e">
        <v>#DIV/0!</v>
      </c>
      <c r="FY83" s="31" t="e">
        <v>#DIV/0!</v>
      </c>
      <c r="FZ83" s="31" t="e">
        <v>#DIV/0!</v>
      </c>
      <c r="GA83" s="31" t="e">
        <v>#DIV/0!</v>
      </c>
      <c r="GB83" s="31" t="e">
        <v>#DIV/0!</v>
      </c>
      <c r="GC83" s="31" t="e">
        <v>#DIV/0!</v>
      </c>
      <c r="GD83" s="31" t="e">
        <v>#DIV/0!</v>
      </c>
      <c r="GE83" s="31" t="e">
        <v>#DIV/0!</v>
      </c>
      <c r="GF83" s="31" t="e">
        <v>#DIV/0!</v>
      </c>
      <c r="GG83" s="31" t="e">
        <v>#DIV/0!</v>
      </c>
      <c r="GH83" s="31" t="e">
        <v>#DIV/0!</v>
      </c>
      <c r="GI83" s="31"/>
      <c r="GJ83" s="31"/>
      <c r="GK83" s="31">
        <v>24</v>
      </c>
      <c r="GL83" s="51" t="e">
        <v>#VALUE!</v>
      </c>
      <c r="GM83" s="31" t="e">
        <v>#DIV/0!</v>
      </c>
      <c r="GN83" s="31" t="e">
        <v>#DIV/0!</v>
      </c>
      <c r="GO83" s="31" t="e">
        <v>#DIV/0!</v>
      </c>
      <c r="GP83" s="31" t="e">
        <v>#DIV/0!</v>
      </c>
      <c r="GQ83" s="31" t="e">
        <v>#DIV/0!</v>
      </c>
      <c r="GR83" s="31" t="e">
        <v>#DIV/0!</v>
      </c>
      <c r="GS83" s="31" t="e">
        <v>#DIV/0!</v>
      </c>
      <c r="GT83" s="31" t="e">
        <v>#DIV/0!</v>
      </c>
      <c r="GU83" s="31" t="e">
        <v>#DIV/0!</v>
      </c>
      <c r="GV83" s="31" t="e">
        <v>#DIV/0!</v>
      </c>
      <c r="GW83" s="31" t="e">
        <v>#DIV/0!</v>
      </c>
      <c r="GX83" s="31" t="e">
        <v>#DIV/0!</v>
      </c>
      <c r="GY83" s="31" t="e">
        <v>#DIV/0!</v>
      </c>
      <c r="GZ83" s="31" t="e">
        <v>#DIV/0!</v>
      </c>
      <c r="HA83" s="31" t="e">
        <v>#DIV/0!</v>
      </c>
      <c r="HB83" s="31" t="e">
        <v>#DIV/0!</v>
      </c>
      <c r="HC83" s="31" t="e">
        <v>#DIV/0!</v>
      </c>
      <c r="HD83" s="31" t="e">
        <v>#DIV/0!</v>
      </c>
      <c r="HE83" s="31" t="e">
        <v>#DIV/0!</v>
      </c>
      <c r="HF83" s="31" t="e">
        <v>#DIV/0!</v>
      </c>
      <c r="HG83" s="31" t="e">
        <v>#DIV/0!</v>
      </c>
      <c r="HH83" s="31" t="e">
        <v>#DIV/0!</v>
      </c>
      <c r="HI83" s="31" t="e">
        <v>#DIV/0!</v>
      </c>
      <c r="HJ83" s="31" t="e">
        <v>#DIV/0!</v>
      </c>
      <c r="HK83" s="31" t="e">
        <v>#DIV/0!</v>
      </c>
      <c r="HL83" s="31" t="e">
        <v>#DIV/0!</v>
      </c>
      <c r="HM83" s="31" t="e">
        <v>#DIV/0!</v>
      </c>
      <c r="HN83" s="31" t="e">
        <v>#DIV/0!</v>
      </c>
      <c r="HO83" s="31" t="e">
        <v>#DIV/0!</v>
      </c>
      <c r="HP83" s="31" t="e">
        <v>#DIV/0!</v>
      </c>
      <c r="HQ83" s="31" t="e">
        <v>#DIV/0!</v>
      </c>
      <c r="HR83" s="31" t="e">
        <v>#DIV/0!</v>
      </c>
      <c r="HS83" s="31" t="e">
        <v>#DIV/0!</v>
      </c>
      <c r="HT83" s="31" t="e">
        <v>#DIV/0!</v>
      </c>
      <c r="HU83" s="31" t="e">
        <v>#DIV/0!</v>
      </c>
      <c r="HV83" s="31" t="e">
        <v>#DIV/0!</v>
      </c>
      <c r="HW83" s="31" t="e">
        <v>#DIV/0!</v>
      </c>
      <c r="HX83" s="31" t="e">
        <v>#DIV/0!</v>
      </c>
      <c r="HY83" s="31" t="e">
        <v>#DIV/0!</v>
      </c>
      <c r="HZ83" s="31" t="e">
        <v>#DIV/0!</v>
      </c>
      <c r="IA83" s="31" t="e">
        <v>#DIV/0!</v>
      </c>
      <c r="IB83" s="31" t="e">
        <v>#DIV/0!</v>
      </c>
      <c r="IC83" s="31" t="e">
        <v>#DIV/0!</v>
      </c>
      <c r="ID83" s="31" t="e">
        <v>#DIV/0!</v>
      </c>
      <c r="IE83" s="31" t="e">
        <v>#DIV/0!</v>
      </c>
      <c r="IF83" s="31" t="e">
        <v>#VALUE!</v>
      </c>
      <c r="IG83" s="31" t="e">
        <v>#DIV/0!</v>
      </c>
      <c r="IH83" s="31" t="e">
        <v>#DIV/0!</v>
      </c>
      <c r="II83" s="31" t="e">
        <v>#DIV/0!</v>
      </c>
      <c r="IJ83" s="31" t="e">
        <v>#DIV/0!</v>
      </c>
      <c r="IK83" s="31" t="e">
        <v>#DIV/0!</v>
      </c>
      <c r="IL83" s="31" t="e">
        <v>#DIV/0!</v>
      </c>
      <c r="IM83" s="31" t="e">
        <v>#DIV/0!</v>
      </c>
      <c r="IN83" s="31" t="e">
        <v>#DIV/0!</v>
      </c>
      <c r="IO83" s="31" t="e">
        <v>#DIV/0!</v>
      </c>
      <c r="IP83" s="31" t="e">
        <v>#DIV/0!</v>
      </c>
      <c r="IQ83" s="31" t="e">
        <v>#DIV/0!</v>
      </c>
      <c r="IR83" s="31" t="e">
        <v>#DIV/0!</v>
      </c>
      <c r="IS83" s="31" t="e">
        <v>#DIV/0!</v>
      </c>
      <c r="IT83" s="31" t="e">
        <v>#DIV/0!</v>
      </c>
      <c r="IU83" s="31" t="e">
        <v>#DIV/0!</v>
      </c>
      <c r="IV83" s="31" t="e">
        <v>#DIV/0!</v>
      </c>
      <c r="IW83" s="31" t="e">
        <v>#DIV/0!</v>
      </c>
      <c r="IX83" s="31" t="e">
        <v>#DIV/0!</v>
      </c>
      <c r="IY83" s="31" t="e">
        <v>#DIV/0!</v>
      </c>
      <c r="IZ83" s="31" t="e">
        <v>#DIV/0!</v>
      </c>
      <c r="JA83" s="31" t="e">
        <v>#DIV/0!</v>
      </c>
      <c r="JB83" s="31" t="e">
        <v>#DIV/0!</v>
      </c>
      <c r="JC83" s="31" t="e">
        <v>#DIV/0!</v>
      </c>
      <c r="JD83" s="31" t="e">
        <v>#DIV/0!</v>
      </c>
      <c r="JE83" s="31" t="e">
        <v>#DIV/0!</v>
      </c>
      <c r="JF83" s="31" t="e">
        <v>#DIV/0!</v>
      </c>
      <c r="JG83" s="31" t="e">
        <v>#DIV/0!</v>
      </c>
      <c r="JH83" s="31" t="e">
        <v>#DIV/0!</v>
      </c>
      <c r="JI83" s="31" t="e">
        <v>#DIV/0!</v>
      </c>
      <c r="JJ83" s="31" t="e">
        <v>#DIV/0!</v>
      </c>
      <c r="JK83" s="31" t="e">
        <v>#DIV/0!</v>
      </c>
      <c r="JL83" s="31" t="e">
        <v>#DIV/0!</v>
      </c>
      <c r="JM83" s="31" t="e">
        <v>#DIV/0!</v>
      </c>
      <c r="JN83" s="31" t="e">
        <v>#DIV/0!</v>
      </c>
      <c r="JO83" s="31" t="e">
        <v>#DIV/0!</v>
      </c>
      <c r="JP83" s="31" t="e">
        <v>#DIV/0!</v>
      </c>
      <c r="JQ83" s="31" t="e">
        <v>#DIV/0!</v>
      </c>
      <c r="JR83" s="31" t="e">
        <v>#DIV/0!</v>
      </c>
      <c r="JS83" s="31" t="e">
        <v>#DIV/0!</v>
      </c>
      <c r="JT83" s="31" t="e">
        <v>#DIV/0!</v>
      </c>
      <c r="JU83" s="31" t="e">
        <v>#DIV/0!</v>
      </c>
      <c r="JV83" s="31" t="e">
        <v>#DIV/0!</v>
      </c>
      <c r="JW83" s="31" t="e">
        <v>#DIV/0!</v>
      </c>
      <c r="JX83" s="31" t="e">
        <v>#DIV/0!</v>
      </c>
      <c r="JY83" s="31" t="e">
        <v>#DIV/0!</v>
      </c>
      <c r="JZ83" s="31"/>
      <c r="KA83" s="31"/>
    </row>
    <row r="84" spans="1:287" x14ac:dyDescent="0.25">
      <c r="A84" s="30" t="s">
        <v>672</v>
      </c>
      <c r="B84" s="30" t="s">
        <v>130</v>
      </c>
      <c r="C84" s="31">
        <v>130</v>
      </c>
      <c r="D84" s="51" t="e">
        <v>#VALUE!</v>
      </c>
      <c r="E84" s="31" t="e">
        <v>#DIV/0!</v>
      </c>
      <c r="F84" s="31" t="e">
        <v>#DIV/0!</v>
      </c>
      <c r="G84" s="31" t="e">
        <v>#DIV/0!</v>
      </c>
      <c r="H84" s="31" t="e">
        <v>#DIV/0!</v>
      </c>
      <c r="I84" s="31" t="e">
        <v>#DIV/0!</v>
      </c>
      <c r="J84" s="31" t="e">
        <v>#DIV/0!</v>
      </c>
      <c r="K84" s="31" t="e">
        <v>#DIV/0!</v>
      </c>
      <c r="L84" s="31" t="e">
        <v>#DIV/0!</v>
      </c>
      <c r="M84" s="31" t="e">
        <v>#DIV/0!</v>
      </c>
      <c r="N84" s="31" t="e">
        <v>#DIV/0!</v>
      </c>
      <c r="O84" s="31" t="e">
        <v>#DIV/0!</v>
      </c>
      <c r="P84" s="31" t="e">
        <v>#DIV/0!</v>
      </c>
      <c r="Q84" s="31" t="e">
        <v>#DIV/0!</v>
      </c>
      <c r="R84" s="31" t="e">
        <v>#DIV/0!</v>
      </c>
      <c r="S84" s="31" t="e">
        <v>#DIV/0!</v>
      </c>
      <c r="T84" s="31" t="e">
        <v>#DIV/0!</v>
      </c>
      <c r="U84" s="31" t="e">
        <v>#DIV/0!</v>
      </c>
      <c r="V84" s="31" t="e">
        <v>#DIV/0!</v>
      </c>
      <c r="W84" s="31" t="e">
        <v>#DIV/0!</v>
      </c>
      <c r="X84" s="31" t="e">
        <v>#DIV/0!</v>
      </c>
      <c r="Y84" s="31" t="e">
        <v>#DIV/0!</v>
      </c>
      <c r="Z84" s="31" t="e">
        <v>#DIV/0!</v>
      </c>
      <c r="AA84" s="31" t="e">
        <v>#DIV/0!</v>
      </c>
      <c r="AB84" s="31" t="e">
        <v>#DIV/0!</v>
      </c>
      <c r="AC84" s="31" t="e">
        <v>#DIV/0!</v>
      </c>
      <c r="AD84" s="31" t="e">
        <v>#DIV/0!</v>
      </c>
      <c r="AE84" s="31" t="e">
        <v>#DIV/0!</v>
      </c>
      <c r="AF84" s="31" t="e">
        <v>#DIV/0!</v>
      </c>
      <c r="AG84" s="31" t="e">
        <v>#DIV/0!</v>
      </c>
      <c r="AH84" s="31" t="e">
        <v>#DIV/0!</v>
      </c>
      <c r="AI84" s="31" t="e">
        <v>#DIV/0!</v>
      </c>
      <c r="AJ84" s="31" t="e">
        <v>#DIV/0!</v>
      </c>
      <c r="AK84" s="31" t="e">
        <v>#DIV/0!</v>
      </c>
      <c r="AL84" s="31" t="e">
        <v>#DIV/0!</v>
      </c>
      <c r="AM84" s="31" t="e">
        <v>#DIV/0!</v>
      </c>
      <c r="AN84" s="31" t="e">
        <v>#DIV/0!</v>
      </c>
      <c r="AO84" s="31" t="e">
        <v>#DIV/0!</v>
      </c>
      <c r="AP84" s="31" t="e">
        <v>#DIV/0!</v>
      </c>
      <c r="AQ84" s="31" t="e">
        <v>#DIV/0!</v>
      </c>
      <c r="AR84" s="31" t="e">
        <v>#DIV/0!</v>
      </c>
      <c r="AS84" s="31" t="e">
        <v>#DIV/0!</v>
      </c>
      <c r="AT84" s="31" t="e">
        <v>#DIV/0!</v>
      </c>
      <c r="AU84" s="31" t="e">
        <v>#DIV/0!</v>
      </c>
      <c r="AV84" s="31" t="e">
        <v>#DIV/0!</v>
      </c>
      <c r="AW84" s="31" t="e">
        <v>#DIV/0!</v>
      </c>
      <c r="AX84" s="31" t="e">
        <v>#VALUE!</v>
      </c>
      <c r="AY84" s="31" t="e">
        <v>#DIV/0!</v>
      </c>
      <c r="AZ84" s="31" t="e">
        <v>#DIV/0!</v>
      </c>
      <c r="BA84" s="31" t="e">
        <v>#DIV/0!</v>
      </c>
      <c r="BB84" s="31" t="e">
        <v>#DIV/0!</v>
      </c>
      <c r="BC84" s="31" t="e">
        <v>#DIV/0!</v>
      </c>
      <c r="BD84" s="31" t="e">
        <v>#DIV/0!</v>
      </c>
      <c r="BE84" s="31" t="e">
        <v>#DIV/0!</v>
      </c>
      <c r="BF84" s="31" t="e">
        <v>#DIV/0!</v>
      </c>
      <c r="BG84" s="31" t="e">
        <v>#DIV/0!</v>
      </c>
      <c r="BH84" s="31" t="e">
        <v>#DIV/0!</v>
      </c>
      <c r="BI84" s="31" t="e">
        <v>#DIV/0!</v>
      </c>
      <c r="BJ84" s="31" t="e">
        <v>#DIV/0!</v>
      </c>
      <c r="BK84" s="31" t="e">
        <v>#DIV/0!</v>
      </c>
      <c r="BL84" s="31" t="e">
        <v>#DIV/0!</v>
      </c>
      <c r="BM84" s="31" t="e">
        <v>#DIV/0!</v>
      </c>
      <c r="BN84" s="31" t="e">
        <v>#DIV/0!</v>
      </c>
      <c r="BO84" s="31" t="e">
        <v>#DIV/0!</v>
      </c>
      <c r="BP84" s="31" t="e">
        <v>#DIV/0!</v>
      </c>
      <c r="BQ84" s="31" t="e">
        <v>#DIV/0!</v>
      </c>
      <c r="BR84" s="31" t="e">
        <v>#DIV/0!</v>
      </c>
      <c r="BS84" s="31" t="e">
        <v>#DIV/0!</v>
      </c>
      <c r="BT84" s="31" t="e">
        <v>#DIV/0!</v>
      </c>
      <c r="BU84" s="31" t="e">
        <v>#DIV/0!</v>
      </c>
      <c r="BV84" s="31" t="e">
        <v>#DIV/0!</v>
      </c>
      <c r="BW84" s="31" t="e">
        <v>#DIV/0!</v>
      </c>
      <c r="BX84" s="31" t="e">
        <v>#DIV/0!</v>
      </c>
      <c r="BY84" s="31" t="e">
        <v>#DIV/0!</v>
      </c>
      <c r="BZ84" s="31" t="e">
        <v>#DIV/0!</v>
      </c>
      <c r="CA84" s="31" t="e">
        <v>#DIV/0!</v>
      </c>
      <c r="CB84" s="31" t="e">
        <v>#DIV/0!</v>
      </c>
      <c r="CC84" s="31" t="e">
        <v>#DIV/0!</v>
      </c>
      <c r="CD84" s="31" t="e">
        <v>#DIV/0!</v>
      </c>
      <c r="CE84" s="31" t="e">
        <v>#DIV/0!</v>
      </c>
      <c r="CF84" s="31" t="e">
        <v>#DIV/0!</v>
      </c>
      <c r="CG84" s="31" t="e">
        <v>#DIV/0!</v>
      </c>
      <c r="CH84" s="31" t="e">
        <v>#DIV/0!</v>
      </c>
      <c r="CI84" s="31" t="e">
        <v>#DIV/0!</v>
      </c>
      <c r="CJ84" s="31" t="e">
        <v>#DIV/0!</v>
      </c>
      <c r="CK84" s="31" t="e">
        <v>#DIV/0!</v>
      </c>
      <c r="CL84" s="31" t="e">
        <v>#DIV/0!</v>
      </c>
      <c r="CM84" s="31" t="e">
        <v>#DIV/0!</v>
      </c>
      <c r="CN84" s="31" t="e">
        <v>#DIV/0!</v>
      </c>
      <c r="CO84" s="31" t="e">
        <v>#DIV/0!</v>
      </c>
      <c r="CP84" s="31" t="e">
        <v>#DIV/0!</v>
      </c>
      <c r="CQ84" s="31" t="e">
        <v>#DIV/0!</v>
      </c>
      <c r="CR84" s="31"/>
      <c r="CS84" s="31"/>
      <c r="CT84" s="31">
        <v>130</v>
      </c>
      <c r="CU84" s="51" t="e">
        <v>#VALUE!</v>
      </c>
      <c r="CV84" s="31" t="e">
        <v>#DIV/0!</v>
      </c>
      <c r="CW84" s="31" t="e">
        <v>#DIV/0!</v>
      </c>
      <c r="CX84" s="31" t="e">
        <v>#DIV/0!</v>
      </c>
      <c r="CY84" s="31" t="e">
        <v>#DIV/0!</v>
      </c>
      <c r="CZ84" s="31" t="e">
        <v>#DIV/0!</v>
      </c>
      <c r="DA84" s="31" t="e">
        <v>#DIV/0!</v>
      </c>
      <c r="DB84" s="31" t="e">
        <v>#DIV/0!</v>
      </c>
      <c r="DC84" s="31" t="e">
        <v>#DIV/0!</v>
      </c>
      <c r="DD84" s="31" t="e">
        <v>#DIV/0!</v>
      </c>
      <c r="DE84" s="31" t="e">
        <v>#DIV/0!</v>
      </c>
      <c r="DF84" s="31" t="e">
        <v>#DIV/0!</v>
      </c>
      <c r="DG84" s="31" t="e">
        <v>#DIV/0!</v>
      </c>
      <c r="DH84" s="31" t="e">
        <v>#DIV/0!</v>
      </c>
      <c r="DI84" s="31" t="e">
        <v>#DIV/0!</v>
      </c>
      <c r="DJ84" s="31" t="e">
        <v>#DIV/0!</v>
      </c>
      <c r="DK84" s="31" t="e">
        <v>#DIV/0!</v>
      </c>
      <c r="DL84" s="31" t="e">
        <v>#DIV/0!</v>
      </c>
      <c r="DM84" s="31" t="e">
        <v>#DIV/0!</v>
      </c>
      <c r="DN84" s="31" t="e">
        <v>#DIV/0!</v>
      </c>
      <c r="DO84" s="31" t="e">
        <v>#DIV/0!</v>
      </c>
      <c r="DP84" s="31" t="e">
        <v>#DIV/0!</v>
      </c>
      <c r="DQ84" s="31" t="e">
        <v>#DIV/0!</v>
      </c>
      <c r="DR84" s="31" t="e">
        <v>#DIV/0!</v>
      </c>
      <c r="DS84" s="31" t="e">
        <v>#DIV/0!</v>
      </c>
      <c r="DT84" s="31" t="e">
        <v>#DIV/0!</v>
      </c>
      <c r="DU84" s="31" t="e">
        <v>#DIV/0!</v>
      </c>
      <c r="DV84" s="31" t="e">
        <v>#DIV/0!</v>
      </c>
      <c r="DW84" s="31" t="e">
        <v>#DIV/0!</v>
      </c>
      <c r="DX84" s="31" t="e">
        <v>#DIV/0!</v>
      </c>
      <c r="DY84" s="31" t="e">
        <v>#DIV/0!</v>
      </c>
      <c r="DZ84" s="31" t="e">
        <v>#DIV/0!</v>
      </c>
      <c r="EA84" s="31" t="e">
        <v>#DIV/0!</v>
      </c>
      <c r="EB84" s="31" t="e">
        <v>#DIV/0!</v>
      </c>
      <c r="EC84" s="31" t="e">
        <v>#DIV/0!</v>
      </c>
      <c r="ED84" s="31" t="e">
        <v>#DIV/0!</v>
      </c>
      <c r="EE84" s="31" t="e">
        <v>#DIV/0!</v>
      </c>
      <c r="EF84" s="31" t="e">
        <v>#DIV/0!</v>
      </c>
      <c r="EG84" s="31" t="e">
        <v>#DIV/0!</v>
      </c>
      <c r="EH84" s="31" t="e">
        <v>#DIV/0!</v>
      </c>
      <c r="EI84" s="31" t="e">
        <v>#DIV/0!</v>
      </c>
      <c r="EJ84" s="31" t="e">
        <v>#DIV/0!</v>
      </c>
      <c r="EK84" s="31" t="e">
        <v>#DIV/0!</v>
      </c>
      <c r="EL84" s="31" t="e">
        <v>#DIV/0!</v>
      </c>
      <c r="EM84" s="31" t="e">
        <v>#DIV/0!</v>
      </c>
      <c r="EN84" s="31" t="e">
        <v>#DIV/0!</v>
      </c>
      <c r="EO84" s="31" t="e">
        <v>#VALUE!</v>
      </c>
      <c r="EP84" s="31" t="e">
        <v>#DIV/0!</v>
      </c>
      <c r="EQ84" s="31" t="e">
        <v>#DIV/0!</v>
      </c>
      <c r="ER84" s="31" t="e">
        <v>#DIV/0!</v>
      </c>
      <c r="ES84" s="31" t="e">
        <v>#DIV/0!</v>
      </c>
      <c r="ET84" s="31" t="e">
        <v>#DIV/0!</v>
      </c>
      <c r="EU84" s="31" t="e">
        <v>#DIV/0!</v>
      </c>
      <c r="EV84" s="31" t="e">
        <v>#DIV/0!</v>
      </c>
      <c r="EW84" s="31" t="e">
        <v>#DIV/0!</v>
      </c>
      <c r="EX84" s="31" t="e">
        <v>#DIV/0!</v>
      </c>
      <c r="EY84" s="31" t="e">
        <v>#DIV/0!</v>
      </c>
      <c r="EZ84" s="31" t="e">
        <v>#DIV/0!</v>
      </c>
      <c r="FA84" s="31" t="e">
        <v>#DIV/0!</v>
      </c>
      <c r="FB84" s="31" t="e">
        <v>#DIV/0!</v>
      </c>
      <c r="FC84" s="31" t="e">
        <v>#DIV/0!</v>
      </c>
      <c r="FD84" s="31" t="e">
        <v>#DIV/0!</v>
      </c>
      <c r="FE84" s="31" t="e">
        <v>#DIV/0!</v>
      </c>
      <c r="FF84" s="31" t="e">
        <v>#DIV/0!</v>
      </c>
      <c r="FG84" s="31" t="e">
        <v>#DIV/0!</v>
      </c>
      <c r="FH84" s="31" t="e">
        <v>#DIV/0!</v>
      </c>
      <c r="FI84" s="31" t="e">
        <v>#DIV/0!</v>
      </c>
      <c r="FJ84" s="31" t="e">
        <v>#DIV/0!</v>
      </c>
      <c r="FK84" s="31" t="e">
        <v>#DIV/0!</v>
      </c>
      <c r="FL84" s="31" t="e">
        <v>#DIV/0!</v>
      </c>
      <c r="FM84" s="31" t="e">
        <v>#DIV/0!</v>
      </c>
      <c r="FN84" s="31" t="e">
        <v>#DIV/0!</v>
      </c>
      <c r="FO84" s="31" t="e">
        <v>#DIV/0!</v>
      </c>
      <c r="FP84" s="31" t="e">
        <v>#DIV/0!</v>
      </c>
      <c r="FQ84" s="31" t="e">
        <v>#DIV/0!</v>
      </c>
      <c r="FR84" s="31" t="e">
        <v>#DIV/0!</v>
      </c>
      <c r="FS84" s="31" t="e">
        <v>#DIV/0!</v>
      </c>
      <c r="FT84" s="31" t="e">
        <v>#DIV/0!</v>
      </c>
      <c r="FU84" s="31" t="e">
        <v>#DIV/0!</v>
      </c>
      <c r="FV84" s="31" t="e">
        <v>#DIV/0!</v>
      </c>
      <c r="FW84" s="31" t="e">
        <v>#DIV/0!</v>
      </c>
      <c r="FX84" s="31" t="e">
        <v>#DIV/0!</v>
      </c>
      <c r="FY84" s="31" t="e">
        <v>#DIV/0!</v>
      </c>
      <c r="FZ84" s="31" t="e">
        <v>#DIV/0!</v>
      </c>
      <c r="GA84" s="31" t="e">
        <v>#DIV/0!</v>
      </c>
      <c r="GB84" s="31" t="e">
        <v>#DIV/0!</v>
      </c>
      <c r="GC84" s="31" t="e">
        <v>#DIV/0!</v>
      </c>
      <c r="GD84" s="31" t="e">
        <v>#DIV/0!</v>
      </c>
      <c r="GE84" s="31" t="e">
        <v>#DIV/0!</v>
      </c>
      <c r="GF84" s="31" t="e">
        <v>#DIV/0!</v>
      </c>
      <c r="GG84" s="31" t="e">
        <v>#DIV/0!</v>
      </c>
      <c r="GH84" s="31" t="e">
        <v>#DIV/0!</v>
      </c>
      <c r="GI84" s="31"/>
      <c r="GJ84" s="31"/>
      <c r="GK84" s="31">
        <v>130</v>
      </c>
      <c r="GL84" s="51">
        <v>0</v>
      </c>
      <c r="GM84" s="31">
        <v>0</v>
      </c>
      <c r="GN84" s="31">
        <v>0</v>
      </c>
      <c r="GO84" s="31">
        <v>0</v>
      </c>
      <c r="GP84" s="31">
        <v>0</v>
      </c>
      <c r="GQ84" s="31">
        <v>0.33333333333333331</v>
      </c>
      <c r="GR84" s="31">
        <v>0.66666666666666663</v>
      </c>
      <c r="GS84" s="31">
        <v>0.66666666666666663</v>
      </c>
      <c r="GT84" s="31">
        <v>0</v>
      </c>
      <c r="GU84" s="31">
        <v>0.33333333333333331</v>
      </c>
      <c r="GV84" s="31">
        <v>0.33333333333333331</v>
      </c>
      <c r="GW84" s="31">
        <v>0.33333333333333331</v>
      </c>
      <c r="GX84" s="31">
        <v>0</v>
      </c>
      <c r="GY84" s="31">
        <v>0</v>
      </c>
      <c r="GZ84" s="31">
        <v>0</v>
      </c>
      <c r="HA84" s="31">
        <v>0.33333333333333331</v>
      </c>
      <c r="HB84" s="31">
        <v>0</v>
      </c>
      <c r="HC84" s="31">
        <v>0</v>
      </c>
      <c r="HD84" s="31">
        <v>0</v>
      </c>
      <c r="HE84" s="31">
        <v>0</v>
      </c>
      <c r="HF84" s="31">
        <v>0</v>
      </c>
      <c r="HG84" s="31">
        <v>1</v>
      </c>
      <c r="HH84" s="31">
        <v>0</v>
      </c>
      <c r="HI84" s="31">
        <v>0</v>
      </c>
      <c r="HJ84" s="31">
        <v>0</v>
      </c>
      <c r="HK84" s="31">
        <v>0.66666666666666663</v>
      </c>
      <c r="HL84" s="31">
        <v>0.33333333333333331</v>
      </c>
      <c r="HM84" s="31">
        <v>0</v>
      </c>
      <c r="HN84" s="31">
        <v>0</v>
      </c>
      <c r="HO84" s="31">
        <v>1</v>
      </c>
      <c r="HP84" s="31">
        <v>0</v>
      </c>
      <c r="HQ84" s="31">
        <v>0</v>
      </c>
      <c r="HR84" s="31">
        <v>0</v>
      </c>
      <c r="HS84" s="31">
        <v>0</v>
      </c>
      <c r="HT84" s="31">
        <v>0</v>
      </c>
      <c r="HU84" s="31">
        <v>0</v>
      </c>
      <c r="HV84" s="31">
        <v>0</v>
      </c>
      <c r="HW84" s="31">
        <v>0.66666666666666663</v>
      </c>
      <c r="HX84" s="31">
        <v>0.33333333333333331</v>
      </c>
      <c r="HY84" s="31">
        <v>0</v>
      </c>
      <c r="HZ84" s="31">
        <v>0</v>
      </c>
      <c r="IA84" s="31">
        <v>1</v>
      </c>
      <c r="IB84" s="31">
        <v>0</v>
      </c>
      <c r="IC84" s="31">
        <v>0</v>
      </c>
      <c r="ID84" s="31">
        <v>0</v>
      </c>
      <c r="IE84" s="31">
        <v>1</v>
      </c>
      <c r="IF84" s="31">
        <v>0</v>
      </c>
      <c r="IG84" s="31">
        <v>0</v>
      </c>
      <c r="IH84" s="31">
        <v>0</v>
      </c>
      <c r="II84" s="31">
        <v>0</v>
      </c>
      <c r="IJ84" s="31">
        <v>0</v>
      </c>
      <c r="IK84" s="31">
        <v>43.333333333333329</v>
      </c>
      <c r="IL84" s="31">
        <v>86.666666666666657</v>
      </c>
      <c r="IM84" s="31">
        <v>86.666666666666657</v>
      </c>
      <c r="IN84" s="31">
        <v>0</v>
      </c>
      <c r="IO84" s="31">
        <v>43.333333333333329</v>
      </c>
      <c r="IP84" s="31">
        <v>43.333333333333329</v>
      </c>
      <c r="IQ84" s="31">
        <v>43.333333333333329</v>
      </c>
      <c r="IR84" s="31">
        <v>0</v>
      </c>
      <c r="IS84" s="31">
        <v>0</v>
      </c>
      <c r="IT84" s="31">
        <v>0</v>
      </c>
      <c r="IU84" s="31">
        <v>43.333333333333329</v>
      </c>
      <c r="IV84" s="31">
        <v>0</v>
      </c>
      <c r="IW84" s="31">
        <v>0</v>
      </c>
      <c r="IX84" s="31">
        <v>0</v>
      </c>
      <c r="IY84" s="31">
        <v>0</v>
      </c>
      <c r="IZ84" s="31">
        <v>0</v>
      </c>
      <c r="JA84" s="31">
        <v>130</v>
      </c>
      <c r="JB84" s="31">
        <v>0</v>
      </c>
      <c r="JC84" s="31">
        <v>0</v>
      </c>
      <c r="JD84" s="31">
        <v>0</v>
      </c>
      <c r="JE84" s="31">
        <v>86.666666666666657</v>
      </c>
      <c r="JF84" s="31">
        <v>43.333333333333329</v>
      </c>
      <c r="JG84" s="31">
        <v>0</v>
      </c>
      <c r="JH84" s="31">
        <v>0</v>
      </c>
      <c r="JI84" s="31">
        <v>130</v>
      </c>
      <c r="JJ84" s="31">
        <v>0</v>
      </c>
      <c r="JK84" s="31">
        <v>0</v>
      </c>
      <c r="JL84" s="31">
        <v>0</v>
      </c>
      <c r="JM84" s="31">
        <v>0</v>
      </c>
      <c r="JN84" s="31">
        <v>0</v>
      </c>
      <c r="JO84" s="31">
        <v>0</v>
      </c>
      <c r="JP84" s="31">
        <v>0</v>
      </c>
      <c r="JQ84" s="31">
        <v>86.666666666666657</v>
      </c>
      <c r="JR84" s="31">
        <v>43.333333333333329</v>
      </c>
      <c r="JS84" s="31">
        <v>0</v>
      </c>
      <c r="JT84" s="31">
        <v>0</v>
      </c>
      <c r="JU84" s="31">
        <v>130</v>
      </c>
      <c r="JV84" s="31">
        <v>0</v>
      </c>
      <c r="JW84" s="31">
        <v>0</v>
      </c>
      <c r="JX84" s="31">
        <v>0</v>
      </c>
      <c r="JY84" s="31">
        <v>130</v>
      </c>
      <c r="JZ84" s="31">
        <v>3</v>
      </c>
      <c r="KA84" s="31">
        <v>1</v>
      </c>
    </row>
    <row r="85" spans="1:287" x14ac:dyDescent="0.25">
      <c r="A85" s="30" t="s">
        <v>674</v>
      </c>
      <c r="B85" s="30" t="s">
        <v>133</v>
      </c>
      <c r="C85" s="31">
        <v>12</v>
      </c>
      <c r="D85" s="51" t="e">
        <v>#VALUE!</v>
      </c>
      <c r="E85" s="31" t="e">
        <v>#DIV/0!</v>
      </c>
      <c r="F85" s="31" t="e">
        <v>#DIV/0!</v>
      </c>
      <c r="G85" s="31" t="e">
        <v>#DIV/0!</v>
      </c>
      <c r="H85" s="31" t="e">
        <v>#DIV/0!</v>
      </c>
      <c r="I85" s="31" t="e">
        <v>#DIV/0!</v>
      </c>
      <c r="J85" s="31" t="e">
        <v>#DIV/0!</v>
      </c>
      <c r="K85" s="31" t="e">
        <v>#DIV/0!</v>
      </c>
      <c r="L85" s="31" t="e">
        <v>#DIV/0!</v>
      </c>
      <c r="M85" s="31" t="e">
        <v>#DIV/0!</v>
      </c>
      <c r="N85" s="31" t="e">
        <v>#DIV/0!</v>
      </c>
      <c r="O85" s="31" t="e">
        <v>#DIV/0!</v>
      </c>
      <c r="P85" s="31" t="e">
        <v>#DIV/0!</v>
      </c>
      <c r="Q85" s="31" t="e">
        <v>#DIV/0!</v>
      </c>
      <c r="R85" s="31" t="e">
        <v>#DIV/0!</v>
      </c>
      <c r="S85" s="31" t="e">
        <v>#DIV/0!</v>
      </c>
      <c r="T85" s="31" t="e">
        <v>#DIV/0!</v>
      </c>
      <c r="U85" s="31" t="e">
        <v>#DIV/0!</v>
      </c>
      <c r="V85" s="31" t="e">
        <v>#DIV/0!</v>
      </c>
      <c r="W85" s="31" t="e">
        <v>#DIV/0!</v>
      </c>
      <c r="X85" s="31" t="e">
        <v>#DIV/0!</v>
      </c>
      <c r="Y85" s="31" t="e">
        <v>#DIV/0!</v>
      </c>
      <c r="Z85" s="31" t="e">
        <v>#DIV/0!</v>
      </c>
      <c r="AA85" s="31" t="e">
        <v>#DIV/0!</v>
      </c>
      <c r="AB85" s="31" t="e">
        <v>#DIV/0!</v>
      </c>
      <c r="AC85" s="31" t="e">
        <v>#DIV/0!</v>
      </c>
      <c r="AD85" s="31" t="e">
        <v>#DIV/0!</v>
      </c>
      <c r="AE85" s="31" t="e">
        <v>#DIV/0!</v>
      </c>
      <c r="AF85" s="31" t="e">
        <v>#DIV/0!</v>
      </c>
      <c r="AG85" s="31" t="e">
        <v>#DIV/0!</v>
      </c>
      <c r="AH85" s="31" t="e">
        <v>#DIV/0!</v>
      </c>
      <c r="AI85" s="31" t="e">
        <v>#DIV/0!</v>
      </c>
      <c r="AJ85" s="31" t="e">
        <v>#DIV/0!</v>
      </c>
      <c r="AK85" s="31" t="e">
        <v>#DIV/0!</v>
      </c>
      <c r="AL85" s="31" t="e">
        <v>#DIV/0!</v>
      </c>
      <c r="AM85" s="31" t="e">
        <v>#DIV/0!</v>
      </c>
      <c r="AN85" s="31" t="e">
        <v>#DIV/0!</v>
      </c>
      <c r="AO85" s="31" t="e">
        <v>#DIV/0!</v>
      </c>
      <c r="AP85" s="31" t="e">
        <v>#DIV/0!</v>
      </c>
      <c r="AQ85" s="31" t="e">
        <v>#DIV/0!</v>
      </c>
      <c r="AR85" s="31" t="e">
        <v>#DIV/0!</v>
      </c>
      <c r="AS85" s="31" t="e">
        <v>#DIV/0!</v>
      </c>
      <c r="AT85" s="31" t="e">
        <v>#DIV/0!</v>
      </c>
      <c r="AU85" s="31" t="e">
        <v>#DIV/0!</v>
      </c>
      <c r="AV85" s="31" t="e">
        <v>#DIV/0!</v>
      </c>
      <c r="AW85" s="31" t="e">
        <v>#DIV/0!</v>
      </c>
      <c r="AX85" s="31" t="e">
        <v>#VALUE!</v>
      </c>
      <c r="AY85" s="31" t="e">
        <v>#DIV/0!</v>
      </c>
      <c r="AZ85" s="31" t="e">
        <v>#DIV/0!</v>
      </c>
      <c r="BA85" s="31" t="e">
        <v>#DIV/0!</v>
      </c>
      <c r="BB85" s="31" t="e">
        <v>#DIV/0!</v>
      </c>
      <c r="BC85" s="31" t="e">
        <v>#DIV/0!</v>
      </c>
      <c r="BD85" s="31" t="e">
        <v>#DIV/0!</v>
      </c>
      <c r="BE85" s="31" t="e">
        <v>#DIV/0!</v>
      </c>
      <c r="BF85" s="31" t="e">
        <v>#DIV/0!</v>
      </c>
      <c r="BG85" s="31" t="e">
        <v>#DIV/0!</v>
      </c>
      <c r="BH85" s="31" t="e">
        <v>#DIV/0!</v>
      </c>
      <c r="BI85" s="31" t="e">
        <v>#DIV/0!</v>
      </c>
      <c r="BJ85" s="31" t="e">
        <v>#DIV/0!</v>
      </c>
      <c r="BK85" s="31" t="e">
        <v>#DIV/0!</v>
      </c>
      <c r="BL85" s="31" t="e">
        <v>#DIV/0!</v>
      </c>
      <c r="BM85" s="31" t="e">
        <v>#DIV/0!</v>
      </c>
      <c r="BN85" s="31" t="e">
        <v>#DIV/0!</v>
      </c>
      <c r="BO85" s="31" t="e">
        <v>#DIV/0!</v>
      </c>
      <c r="BP85" s="31" t="e">
        <v>#DIV/0!</v>
      </c>
      <c r="BQ85" s="31" t="e">
        <v>#DIV/0!</v>
      </c>
      <c r="BR85" s="31" t="e">
        <v>#DIV/0!</v>
      </c>
      <c r="BS85" s="31" t="e">
        <v>#DIV/0!</v>
      </c>
      <c r="BT85" s="31" t="e">
        <v>#DIV/0!</v>
      </c>
      <c r="BU85" s="31" t="e">
        <v>#DIV/0!</v>
      </c>
      <c r="BV85" s="31" t="e">
        <v>#DIV/0!</v>
      </c>
      <c r="BW85" s="31" t="e">
        <v>#DIV/0!</v>
      </c>
      <c r="BX85" s="31" t="e">
        <v>#DIV/0!</v>
      </c>
      <c r="BY85" s="31" t="e">
        <v>#DIV/0!</v>
      </c>
      <c r="BZ85" s="31" t="e">
        <v>#DIV/0!</v>
      </c>
      <c r="CA85" s="31" t="e">
        <v>#DIV/0!</v>
      </c>
      <c r="CB85" s="31" t="e">
        <v>#DIV/0!</v>
      </c>
      <c r="CC85" s="31" t="e">
        <v>#DIV/0!</v>
      </c>
      <c r="CD85" s="31" t="e">
        <v>#DIV/0!</v>
      </c>
      <c r="CE85" s="31" t="e">
        <v>#DIV/0!</v>
      </c>
      <c r="CF85" s="31" t="e">
        <v>#DIV/0!</v>
      </c>
      <c r="CG85" s="31" t="e">
        <v>#DIV/0!</v>
      </c>
      <c r="CH85" s="31" t="e">
        <v>#DIV/0!</v>
      </c>
      <c r="CI85" s="31" t="e">
        <v>#DIV/0!</v>
      </c>
      <c r="CJ85" s="31" t="e">
        <v>#DIV/0!</v>
      </c>
      <c r="CK85" s="31" t="e">
        <v>#DIV/0!</v>
      </c>
      <c r="CL85" s="31" t="e">
        <v>#DIV/0!</v>
      </c>
      <c r="CM85" s="31" t="e">
        <v>#DIV/0!</v>
      </c>
      <c r="CN85" s="31" t="e">
        <v>#DIV/0!</v>
      </c>
      <c r="CO85" s="31" t="e">
        <v>#DIV/0!</v>
      </c>
      <c r="CP85" s="31" t="e">
        <v>#DIV/0!</v>
      </c>
      <c r="CQ85" s="31" t="e">
        <v>#DIV/0!</v>
      </c>
      <c r="CR85" s="31"/>
      <c r="CS85" s="31"/>
      <c r="CT85" s="31">
        <v>12</v>
      </c>
      <c r="CU85" s="51">
        <v>0.33333333333333331</v>
      </c>
      <c r="CV85" s="31">
        <v>0.33333333333333331</v>
      </c>
      <c r="CW85" s="31">
        <v>0</v>
      </c>
      <c r="CX85" s="31">
        <v>0</v>
      </c>
      <c r="CY85" s="31">
        <v>0</v>
      </c>
      <c r="CZ85" s="31">
        <v>0</v>
      </c>
      <c r="DA85" s="31">
        <v>0.33333333333333331</v>
      </c>
      <c r="DB85" s="31">
        <v>1</v>
      </c>
      <c r="DC85" s="31">
        <v>0</v>
      </c>
      <c r="DD85" s="31">
        <v>0</v>
      </c>
      <c r="DE85" s="31">
        <v>0</v>
      </c>
      <c r="DF85" s="31">
        <v>0</v>
      </c>
      <c r="DG85" s="31">
        <v>0</v>
      </c>
      <c r="DH85" s="31">
        <v>0</v>
      </c>
      <c r="DI85" s="31">
        <v>0</v>
      </c>
      <c r="DJ85" s="31">
        <v>0</v>
      </c>
      <c r="DK85" s="31">
        <v>0</v>
      </c>
      <c r="DL85" s="31">
        <v>0</v>
      </c>
      <c r="DM85" s="31">
        <v>0</v>
      </c>
      <c r="DN85" s="31">
        <v>0</v>
      </c>
      <c r="DO85" s="31">
        <v>0</v>
      </c>
      <c r="DP85" s="31">
        <v>1</v>
      </c>
      <c r="DQ85" s="31">
        <v>0</v>
      </c>
      <c r="DR85" s="31">
        <v>0</v>
      </c>
      <c r="DS85" s="31">
        <v>0</v>
      </c>
      <c r="DT85" s="31">
        <v>1</v>
      </c>
      <c r="DU85" s="31">
        <v>0.66666666666666663</v>
      </c>
      <c r="DV85" s="31">
        <v>0</v>
      </c>
      <c r="DW85" s="31">
        <v>0</v>
      </c>
      <c r="DX85" s="31">
        <v>0.33333333333333331</v>
      </c>
      <c r="DY85" s="31">
        <v>0</v>
      </c>
      <c r="DZ85" s="31">
        <v>0</v>
      </c>
      <c r="EA85" s="31">
        <v>0</v>
      </c>
      <c r="EB85" s="31">
        <v>0</v>
      </c>
      <c r="EC85" s="31">
        <v>0</v>
      </c>
      <c r="ED85" s="31">
        <v>0</v>
      </c>
      <c r="EE85" s="31">
        <v>0</v>
      </c>
      <c r="EF85" s="31">
        <v>0.66666666666666663</v>
      </c>
      <c r="EG85" s="31">
        <v>0</v>
      </c>
      <c r="EH85" s="31">
        <v>0.33333333333333331</v>
      </c>
      <c r="EI85" s="31">
        <v>0</v>
      </c>
      <c r="EJ85" s="31">
        <v>1</v>
      </c>
      <c r="EK85" s="31">
        <v>0</v>
      </c>
      <c r="EL85" s="31">
        <v>0.33333333333333331</v>
      </c>
      <c r="EM85" s="31">
        <v>0.33333333333333331</v>
      </c>
      <c r="EN85" s="31">
        <v>0.33333333333333331</v>
      </c>
      <c r="EO85" s="31">
        <v>4</v>
      </c>
      <c r="EP85" s="31">
        <v>4</v>
      </c>
      <c r="EQ85" s="31">
        <v>0</v>
      </c>
      <c r="ER85" s="31">
        <v>0</v>
      </c>
      <c r="ES85" s="31">
        <v>0</v>
      </c>
      <c r="ET85" s="31">
        <v>0</v>
      </c>
      <c r="EU85" s="31">
        <v>4</v>
      </c>
      <c r="EV85" s="31">
        <v>12</v>
      </c>
      <c r="EW85" s="31">
        <v>0</v>
      </c>
      <c r="EX85" s="31">
        <v>0</v>
      </c>
      <c r="EY85" s="31">
        <v>0</v>
      </c>
      <c r="EZ85" s="31">
        <v>0</v>
      </c>
      <c r="FA85" s="31">
        <v>0</v>
      </c>
      <c r="FB85" s="31">
        <v>0</v>
      </c>
      <c r="FC85" s="31">
        <v>0</v>
      </c>
      <c r="FD85" s="31">
        <v>0</v>
      </c>
      <c r="FE85" s="31">
        <v>0</v>
      </c>
      <c r="FF85" s="31">
        <v>0</v>
      </c>
      <c r="FG85" s="31">
        <v>0</v>
      </c>
      <c r="FH85" s="31">
        <v>0</v>
      </c>
      <c r="FI85" s="31">
        <v>0</v>
      </c>
      <c r="FJ85" s="31">
        <v>12</v>
      </c>
      <c r="FK85" s="31">
        <v>0</v>
      </c>
      <c r="FL85" s="31">
        <v>0</v>
      </c>
      <c r="FM85" s="31">
        <v>0</v>
      </c>
      <c r="FN85" s="31">
        <v>12</v>
      </c>
      <c r="FO85" s="31">
        <v>8</v>
      </c>
      <c r="FP85" s="31">
        <v>0</v>
      </c>
      <c r="FQ85" s="31">
        <v>0</v>
      </c>
      <c r="FR85" s="31">
        <v>4</v>
      </c>
      <c r="FS85" s="31">
        <v>0</v>
      </c>
      <c r="FT85" s="31">
        <v>0</v>
      </c>
      <c r="FU85" s="31">
        <v>0</v>
      </c>
      <c r="FV85" s="31">
        <v>0</v>
      </c>
      <c r="FW85" s="31">
        <v>0</v>
      </c>
      <c r="FX85" s="31">
        <v>0</v>
      </c>
      <c r="FY85" s="31">
        <v>0</v>
      </c>
      <c r="FZ85" s="31">
        <v>8</v>
      </c>
      <c r="GA85" s="31">
        <v>0</v>
      </c>
      <c r="GB85" s="31">
        <v>4</v>
      </c>
      <c r="GC85" s="31">
        <v>0</v>
      </c>
      <c r="GD85" s="31">
        <v>12</v>
      </c>
      <c r="GE85" s="31">
        <v>0</v>
      </c>
      <c r="GF85" s="31">
        <v>4</v>
      </c>
      <c r="GG85" s="31">
        <v>4</v>
      </c>
      <c r="GH85" s="31">
        <v>4</v>
      </c>
      <c r="GI85" s="31">
        <v>3</v>
      </c>
      <c r="GJ85" s="31">
        <v>1</v>
      </c>
      <c r="GK85" s="31">
        <v>12</v>
      </c>
      <c r="GL85" s="51">
        <v>0.33333333333333331</v>
      </c>
      <c r="GM85" s="31">
        <v>0.33333333333333331</v>
      </c>
      <c r="GN85" s="31">
        <v>0</v>
      </c>
      <c r="GO85" s="31">
        <v>0</v>
      </c>
      <c r="GP85" s="31">
        <v>0</v>
      </c>
      <c r="GQ85" s="31">
        <v>0</v>
      </c>
      <c r="GR85" s="31">
        <v>0.33333333333333331</v>
      </c>
      <c r="GS85" s="31">
        <v>1</v>
      </c>
      <c r="GT85" s="31">
        <v>0</v>
      </c>
      <c r="GU85" s="31">
        <v>0</v>
      </c>
      <c r="GV85" s="31">
        <v>0</v>
      </c>
      <c r="GW85" s="31">
        <v>0</v>
      </c>
      <c r="GX85" s="31">
        <v>0</v>
      </c>
      <c r="GY85" s="31">
        <v>0</v>
      </c>
      <c r="GZ85" s="31">
        <v>0</v>
      </c>
      <c r="HA85" s="31">
        <v>0</v>
      </c>
      <c r="HB85" s="31">
        <v>0</v>
      </c>
      <c r="HC85" s="31">
        <v>0</v>
      </c>
      <c r="HD85" s="31">
        <v>0</v>
      </c>
      <c r="HE85" s="31">
        <v>0</v>
      </c>
      <c r="HF85" s="31">
        <v>0</v>
      </c>
      <c r="HG85" s="31">
        <v>1</v>
      </c>
      <c r="HH85" s="31">
        <v>0</v>
      </c>
      <c r="HI85" s="31">
        <v>0</v>
      </c>
      <c r="HJ85" s="31">
        <v>0</v>
      </c>
      <c r="HK85" s="31">
        <v>1</v>
      </c>
      <c r="HL85" s="31">
        <v>0.66666666666666663</v>
      </c>
      <c r="HM85" s="31">
        <v>0</v>
      </c>
      <c r="HN85" s="31">
        <v>0</v>
      </c>
      <c r="HO85" s="31">
        <v>0.33333333333333331</v>
      </c>
      <c r="HP85" s="31">
        <v>0</v>
      </c>
      <c r="HQ85" s="31">
        <v>0</v>
      </c>
      <c r="HR85" s="31">
        <v>0</v>
      </c>
      <c r="HS85" s="31">
        <v>0</v>
      </c>
      <c r="HT85" s="31">
        <v>0</v>
      </c>
      <c r="HU85" s="31">
        <v>0</v>
      </c>
      <c r="HV85" s="31">
        <v>0</v>
      </c>
      <c r="HW85" s="31">
        <v>0.66666666666666663</v>
      </c>
      <c r="HX85" s="31">
        <v>0</v>
      </c>
      <c r="HY85" s="31">
        <v>0.33333333333333331</v>
      </c>
      <c r="HZ85" s="31">
        <v>0</v>
      </c>
      <c r="IA85" s="31">
        <v>1</v>
      </c>
      <c r="IB85" s="31">
        <v>0</v>
      </c>
      <c r="IC85" s="31">
        <v>0.33333333333333331</v>
      </c>
      <c r="ID85" s="31">
        <v>0.33333333333333331</v>
      </c>
      <c r="IE85" s="31">
        <v>0.33333333333333331</v>
      </c>
      <c r="IF85" s="31">
        <v>4</v>
      </c>
      <c r="IG85" s="31">
        <v>4</v>
      </c>
      <c r="IH85" s="31">
        <v>0</v>
      </c>
      <c r="II85" s="31">
        <v>0</v>
      </c>
      <c r="IJ85" s="31">
        <v>0</v>
      </c>
      <c r="IK85" s="31">
        <v>0</v>
      </c>
      <c r="IL85" s="31">
        <v>4</v>
      </c>
      <c r="IM85" s="31">
        <v>12</v>
      </c>
      <c r="IN85" s="31">
        <v>0</v>
      </c>
      <c r="IO85" s="31">
        <v>0</v>
      </c>
      <c r="IP85" s="31">
        <v>0</v>
      </c>
      <c r="IQ85" s="31">
        <v>0</v>
      </c>
      <c r="IR85" s="31">
        <v>0</v>
      </c>
      <c r="IS85" s="31">
        <v>0</v>
      </c>
      <c r="IT85" s="31">
        <v>0</v>
      </c>
      <c r="IU85" s="31">
        <v>0</v>
      </c>
      <c r="IV85" s="31">
        <v>0</v>
      </c>
      <c r="IW85" s="31">
        <v>0</v>
      </c>
      <c r="IX85" s="31">
        <v>0</v>
      </c>
      <c r="IY85" s="31">
        <v>0</v>
      </c>
      <c r="IZ85" s="31">
        <v>0</v>
      </c>
      <c r="JA85" s="31">
        <v>12</v>
      </c>
      <c r="JB85" s="31">
        <v>0</v>
      </c>
      <c r="JC85" s="31">
        <v>0</v>
      </c>
      <c r="JD85" s="31">
        <v>0</v>
      </c>
      <c r="JE85" s="31">
        <v>12</v>
      </c>
      <c r="JF85" s="31">
        <v>8</v>
      </c>
      <c r="JG85" s="31">
        <v>0</v>
      </c>
      <c r="JH85" s="31">
        <v>0</v>
      </c>
      <c r="JI85" s="31">
        <v>4</v>
      </c>
      <c r="JJ85" s="31">
        <v>0</v>
      </c>
      <c r="JK85" s="31">
        <v>0</v>
      </c>
      <c r="JL85" s="31">
        <v>0</v>
      </c>
      <c r="JM85" s="31">
        <v>0</v>
      </c>
      <c r="JN85" s="31">
        <v>0</v>
      </c>
      <c r="JO85" s="31">
        <v>0</v>
      </c>
      <c r="JP85" s="31">
        <v>0</v>
      </c>
      <c r="JQ85" s="31">
        <v>8</v>
      </c>
      <c r="JR85" s="31">
        <v>0</v>
      </c>
      <c r="JS85" s="31">
        <v>4</v>
      </c>
      <c r="JT85" s="31">
        <v>0</v>
      </c>
      <c r="JU85" s="31">
        <v>12</v>
      </c>
      <c r="JV85" s="31">
        <v>0</v>
      </c>
      <c r="JW85" s="31">
        <v>4</v>
      </c>
      <c r="JX85" s="31">
        <v>4</v>
      </c>
      <c r="JY85" s="31">
        <v>4</v>
      </c>
      <c r="JZ85" s="31">
        <v>3</v>
      </c>
      <c r="KA85" s="31">
        <v>1</v>
      </c>
    </row>
    <row r="86" spans="1:287" x14ac:dyDescent="0.25">
      <c r="A86" s="30" t="s">
        <v>676</v>
      </c>
      <c r="B86" s="30" t="s">
        <v>224</v>
      </c>
      <c r="C86" s="31">
        <v>121</v>
      </c>
      <c r="D86" s="51" t="e">
        <v>#VALUE!</v>
      </c>
      <c r="E86" s="31" t="e">
        <v>#DIV/0!</v>
      </c>
      <c r="F86" s="31" t="e">
        <v>#DIV/0!</v>
      </c>
      <c r="G86" s="31" t="e">
        <v>#DIV/0!</v>
      </c>
      <c r="H86" s="31" t="e">
        <v>#DIV/0!</v>
      </c>
      <c r="I86" s="31" t="e">
        <v>#DIV/0!</v>
      </c>
      <c r="J86" s="31" t="e">
        <v>#DIV/0!</v>
      </c>
      <c r="K86" s="31" t="e">
        <v>#DIV/0!</v>
      </c>
      <c r="L86" s="31" t="e">
        <v>#DIV/0!</v>
      </c>
      <c r="M86" s="31" t="e">
        <v>#DIV/0!</v>
      </c>
      <c r="N86" s="31" t="e">
        <v>#DIV/0!</v>
      </c>
      <c r="O86" s="31" t="e">
        <v>#DIV/0!</v>
      </c>
      <c r="P86" s="31" t="e">
        <v>#DIV/0!</v>
      </c>
      <c r="Q86" s="31" t="e">
        <v>#DIV/0!</v>
      </c>
      <c r="R86" s="31" t="e">
        <v>#DIV/0!</v>
      </c>
      <c r="S86" s="31" t="e">
        <v>#DIV/0!</v>
      </c>
      <c r="T86" s="31" t="e">
        <v>#DIV/0!</v>
      </c>
      <c r="U86" s="31" t="e">
        <v>#DIV/0!</v>
      </c>
      <c r="V86" s="31" t="e">
        <v>#DIV/0!</v>
      </c>
      <c r="W86" s="31" t="e">
        <v>#DIV/0!</v>
      </c>
      <c r="X86" s="31" t="e">
        <v>#DIV/0!</v>
      </c>
      <c r="Y86" s="31" t="e">
        <v>#DIV/0!</v>
      </c>
      <c r="Z86" s="31" t="e">
        <v>#DIV/0!</v>
      </c>
      <c r="AA86" s="31" t="e">
        <v>#DIV/0!</v>
      </c>
      <c r="AB86" s="31" t="e">
        <v>#DIV/0!</v>
      </c>
      <c r="AC86" s="31" t="e">
        <v>#DIV/0!</v>
      </c>
      <c r="AD86" s="31" t="e">
        <v>#DIV/0!</v>
      </c>
      <c r="AE86" s="31" t="e">
        <v>#DIV/0!</v>
      </c>
      <c r="AF86" s="31" t="e">
        <v>#DIV/0!</v>
      </c>
      <c r="AG86" s="31" t="e">
        <v>#DIV/0!</v>
      </c>
      <c r="AH86" s="31" t="e">
        <v>#DIV/0!</v>
      </c>
      <c r="AI86" s="31" t="e">
        <v>#DIV/0!</v>
      </c>
      <c r="AJ86" s="31" t="e">
        <v>#DIV/0!</v>
      </c>
      <c r="AK86" s="31" t="e">
        <v>#DIV/0!</v>
      </c>
      <c r="AL86" s="31" t="e">
        <v>#DIV/0!</v>
      </c>
      <c r="AM86" s="31" t="e">
        <v>#DIV/0!</v>
      </c>
      <c r="AN86" s="31" t="e">
        <v>#DIV/0!</v>
      </c>
      <c r="AO86" s="31" t="e">
        <v>#DIV/0!</v>
      </c>
      <c r="AP86" s="31" t="e">
        <v>#DIV/0!</v>
      </c>
      <c r="AQ86" s="31" t="e">
        <v>#DIV/0!</v>
      </c>
      <c r="AR86" s="31" t="e">
        <v>#DIV/0!</v>
      </c>
      <c r="AS86" s="31" t="e">
        <v>#DIV/0!</v>
      </c>
      <c r="AT86" s="31" t="e">
        <v>#DIV/0!</v>
      </c>
      <c r="AU86" s="31" t="e">
        <v>#DIV/0!</v>
      </c>
      <c r="AV86" s="31" t="e">
        <v>#DIV/0!</v>
      </c>
      <c r="AW86" s="31" t="e">
        <v>#DIV/0!</v>
      </c>
      <c r="AX86" s="31" t="e">
        <v>#VALUE!</v>
      </c>
      <c r="AY86" s="31" t="e">
        <v>#DIV/0!</v>
      </c>
      <c r="AZ86" s="31" t="e">
        <v>#DIV/0!</v>
      </c>
      <c r="BA86" s="31" t="e">
        <v>#DIV/0!</v>
      </c>
      <c r="BB86" s="31" t="e">
        <v>#DIV/0!</v>
      </c>
      <c r="BC86" s="31" t="e">
        <v>#DIV/0!</v>
      </c>
      <c r="BD86" s="31" t="e">
        <v>#DIV/0!</v>
      </c>
      <c r="BE86" s="31" t="e">
        <v>#DIV/0!</v>
      </c>
      <c r="BF86" s="31" t="e">
        <v>#DIV/0!</v>
      </c>
      <c r="BG86" s="31" t="e">
        <v>#DIV/0!</v>
      </c>
      <c r="BH86" s="31" t="e">
        <v>#DIV/0!</v>
      </c>
      <c r="BI86" s="31" t="e">
        <v>#DIV/0!</v>
      </c>
      <c r="BJ86" s="31" t="e">
        <v>#DIV/0!</v>
      </c>
      <c r="BK86" s="31" t="e">
        <v>#DIV/0!</v>
      </c>
      <c r="BL86" s="31" t="e">
        <v>#DIV/0!</v>
      </c>
      <c r="BM86" s="31" t="e">
        <v>#DIV/0!</v>
      </c>
      <c r="BN86" s="31" t="e">
        <v>#DIV/0!</v>
      </c>
      <c r="BO86" s="31" t="e">
        <v>#DIV/0!</v>
      </c>
      <c r="BP86" s="31" t="e">
        <v>#DIV/0!</v>
      </c>
      <c r="BQ86" s="31" t="e">
        <v>#DIV/0!</v>
      </c>
      <c r="BR86" s="31" t="e">
        <v>#DIV/0!</v>
      </c>
      <c r="BS86" s="31" t="e">
        <v>#DIV/0!</v>
      </c>
      <c r="BT86" s="31" t="e">
        <v>#DIV/0!</v>
      </c>
      <c r="BU86" s="31" t="e">
        <v>#DIV/0!</v>
      </c>
      <c r="BV86" s="31" t="e">
        <v>#DIV/0!</v>
      </c>
      <c r="BW86" s="31" t="e">
        <v>#DIV/0!</v>
      </c>
      <c r="BX86" s="31" t="e">
        <v>#DIV/0!</v>
      </c>
      <c r="BY86" s="31" t="e">
        <v>#DIV/0!</v>
      </c>
      <c r="BZ86" s="31" t="e">
        <v>#DIV/0!</v>
      </c>
      <c r="CA86" s="31" t="e">
        <v>#DIV/0!</v>
      </c>
      <c r="CB86" s="31" t="e">
        <v>#DIV/0!</v>
      </c>
      <c r="CC86" s="31" t="e">
        <v>#DIV/0!</v>
      </c>
      <c r="CD86" s="31" t="e">
        <v>#DIV/0!</v>
      </c>
      <c r="CE86" s="31" t="e">
        <v>#DIV/0!</v>
      </c>
      <c r="CF86" s="31" t="e">
        <v>#DIV/0!</v>
      </c>
      <c r="CG86" s="31" t="e">
        <v>#DIV/0!</v>
      </c>
      <c r="CH86" s="31" t="e">
        <v>#DIV/0!</v>
      </c>
      <c r="CI86" s="31" t="e">
        <v>#DIV/0!</v>
      </c>
      <c r="CJ86" s="31" t="e">
        <v>#DIV/0!</v>
      </c>
      <c r="CK86" s="31" t="e">
        <v>#DIV/0!</v>
      </c>
      <c r="CL86" s="31" t="e">
        <v>#DIV/0!</v>
      </c>
      <c r="CM86" s="31" t="e">
        <v>#DIV/0!</v>
      </c>
      <c r="CN86" s="31" t="e">
        <v>#DIV/0!</v>
      </c>
      <c r="CO86" s="31" t="e">
        <v>#DIV/0!</v>
      </c>
      <c r="CP86" s="31" t="e">
        <v>#DIV/0!</v>
      </c>
      <c r="CQ86" s="31" t="e">
        <v>#DIV/0!</v>
      </c>
      <c r="CR86" s="31"/>
      <c r="CS86" s="31"/>
      <c r="CT86" s="31">
        <v>121</v>
      </c>
      <c r="CU86" s="51" t="e">
        <v>#VALUE!</v>
      </c>
      <c r="CV86" s="31" t="e">
        <v>#DIV/0!</v>
      </c>
      <c r="CW86" s="31" t="e">
        <v>#DIV/0!</v>
      </c>
      <c r="CX86" s="31" t="e">
        <v>#DIV/0!</v>
      </c>
      <c r="CY86" s="31" t="e">
        <v>#DIV/0!</v>
      </c>
      <c r="CZ86" s="31" t="e">
        <v>#DIV/0!</v>
      </c>
      <c r="DA86" s="31" t="e">
        <v>#DIV/0!</v>
      </c>
      <c r="DB86" s="31" t="e">
        <v>#DIV/0!</v>
      </c>
      <c r="DC86" s="31" t="e">
        <v>#DIV/0!</v>
      </c>
      <c r="DD86" s="31" t="e">
        <v>#DIV/0!</v>
      </c>
      <c r="DE86" s="31" t="e">
        <v>#DIV/0!</v>
      </c>
      <c r="DF86" s="31" t="e">
        <v>#DIV/0!</v>
      </c>
      <c r="DG86" s="31" t="e">
        <v>#DIV/0!</v>
      </c>
      <c r="DH86" s="31" t="e">
        <v>#DIV/0!</v>
      </c>
      <c r="DI86" s="31" t="e">
        <v>#DIV/0!</v>
      </c>
      <c r="DJ86" s="31" t="e">
        <v>#DIV/0!</v>
      </c>
      <c r="DK86" s="31" t="e">
        <v>#DIV/0!</v>
      </c>
      <c r="DL86" s="31" t="e">
        <v>#DIV/0!</v>
      </c>
      <c r="DM86" s="31" t="e">
        <v>#DIV/0!</v>
      </c>
      <c r="DN86" s="31" t="e">
        <v>#DIV/0!</v>
      </c>
      <c r="DO86" s="31" t="e">
        <v>#DIV/0!</v>
      </c>
      <c r="DP86" s="31" t="e">
        <v>#DIV/0!</v>
      </c>
      <c r="DQ86" s="31" t="e">
        <v>#DIV/0!</v>
      </c>
      <c r="DR86" s="31" t="e">
        <v>#DIV/0!</v>
      </c>
      <c r="DS86" s="31" t="e">
        <v>#DIV/0!</v>
      </c>
      <c r="DT86" s="31" t="e">
        <v>#DIV/0!</v>
      </c>
      <c r="DU86" s="31" t="e">
        <v>#DIV/0!</v>
      </c>
      <c r="DV86" s="31" t="e">
        <v>#DIV/0!</v>
      </c>
      <c r="DW86" s="31" t="e">
        <v>#DIV/0!</v>
      </c>
      <c r="DX86" s="31" t="e">
        <v>#DIV/0!</v>
      </c>
      <c r="DY86" s="31" t="e">
        <v>#DIV/0!</v>
      </c>
      <c r="DZ86" s="31" t="e">
        <v>#DIV/0!</v>
      </c>
      <c r="EA86" s="31" t="e">
        <v>#DIV/0!</v>
      </c>
      <c r="EB86" s="31" t="e">
        <v>#DIV/0!</v>
      </c>
      <c r="EC86" s="31" t="e">
        <v>#DIV/0!</v>
      </c>
      <c r="ED86" s="31" t="e">
        <v>#DIV/0!</v>
      </c>
      <c r="EE86" s="31" t="e">
        <v>#DIV/0!</v>
      </c>
      <c r="EF86" s="31" t="e">
        <v>#DIV/0!</v>
      </c>
      <c r="EG86" s="31" t="e">
        <v>#DIV/0!</v>
      </c>
      <c r="EH86" s="31" t="e">
        <v>#DIV/0!</v>
      </c>
      <c r="EI86" s="31" t="e">
        <v>#DIV/0!</v>
      </c>
      <c r="EJ86" s="31" t="e">
        <v>#DIV/0!</v>
      </c>
      <c r="EK86" s="31" t="e">
        <v>#DIV/0!</v>
      </c>
      <c r="EL86" s="31" t="e">
        <v>#DIV/0!</v>
      </c>
      <c r="EM86" s="31" t="e">
        <v>#DIV/0!</v>
      </c>
      <c r="EN86" s="31" t="e">
        <v>#DIV/0!</v>
      </c>
      <c r="EO86" s="31" t="e">
        <v>#VALUE!</v>
      </c>
      <c r="EP86" s="31" t="e">
        <v>#DIV/0!</v>
      </c>
      <c r="EQ86" s="31" t="e">
        <v>#DIV/0!</v>
      </c>
      <c r="ER86" s="31" t="e">
        <v>#DIV/0!</v>
      </c>
      <c r="ES86" s="31" t="e">
        <v>#DIV/0!</v>
      </c>
      <c r="ET86" s="31" t="e">
        <v>#DIV/0!</v>
      </c>
      <c r="EU86" s="31" t="e">
        <v>#DIV/0!</v>
      </c>
      <c r="EV86" s="31" t="e">
        <v>#DIV/0!</v>
      </c>
      <c r="EW86" s="31" t="e">
        <v>#DIV/0!</v>
      </c>
      <c r="EX86" s="31" t="e">
        <v>#DIV/0!</v>
      </c>
      <c r="EY86" s="31" t="e">
        <v>#DIV/0!</v>
      </c>
      <c r="EZ86" s="31" t="e">
        <v>#DIV/0!</v>
      </c>
      <c r="FA86" s="31" t="e">
        <v>#DIV/0!</v>
      </c>
      <c r="FB86" s="31" t="e">
        <v>#DIV/0!</v>
      </c>
      <c r="FC86" s="31" t="e">
        <v>#DIV/0!</v>
      </c>
      <c r="FD86" s="31" t="e">
        <v>#DIV/0!</v>
      </c>
      <c r="FE86" s="31" t="e">
        <v>#DIV/0!</v>
      </c>
      <c r="FF86" s="31" t="e">
        <v>#DIV/0!</v>
      </c>
      <c r="FG86" s="31" t="e">
        <v>#DIV/0!</v>
      </c>
      <c r="FH86" s="31" t="e">
        <v>#DIV/0!</v>
      </c>
      <c r="FI86" s="31" t="e">
        <v>#DIV/0!</v>
      </c>
      <c r="FJ86" s="31" t="e">
        <v>#DIV/0!</v>
      </c>
      <c r="FK86" s="31" t="e">
        <v>#DIV/0!</v>
      </c>
      <c r="FL86" s="31" t="e">
        <v>#DIV/0!</v>
      </c>
      <c r="FM86" s="31" t="e">
        <v>#DIV/0!</v>
      </c>
      <c r="FN86" s="31" t="e">
        <v>#DIV/0!</v>
      </c>
      <c r="FO86" s="31" t="e">
        <v>#DIV/0!</v>
      </c>
      <c r="FP86" s="31" t="e">
        <v>#DIV/0!</v>
      </c>
      <c r="FQ86" s="31" t="e">
        <v>#DIV/0!</v>
      </c>
      <c r="FR86" s="31" t="e">
        <v>#DIV/0!</v>
      </c>
      <c r="FS86" s="31" t="e">
        <v>#DIV/0!</v>
      </c>
      <c r="FT86" s="31" t="e">
        <v>#DIV/0!</v>
      </c>
      <c r="FU86" s="31" t="e">
        <v>#DIV/0!</v>
      </c>
      <c r="FV86" s="31" t="e">
        <v>#DIV/0!</v>
      </c>
      <c r="FW86" s="31" t="e">
        <v>#DIV/0!</v>
      </c>
      <c r="FX86" s="31" t="e">
        <v>#DIV/0!</v>
      </c>
      <c r="FY86" s="31" t="e">
        <v>#DIV/0!</v>
      </c>
      <c r="FZ86" s="31" t="e">
        <v>#DIV/0!</v>
      </c>
      <c r="GA86" s="31" t="e">
        <v>#DIV/0!</v>
      </c>
      <c r="GB86" s="31" t="e">
        <v>#DIV/0!</v>
      </c>
      <c r="GC86" s="31" t="e">
        <v>#DIV/0!</v>
      </c>
      <c r="GD86" s="31" t="e">
        <v>#DIV/0!</v>
      </c>
      <c r="GE86" s="31" t="e">
        <v>#DIV/0!</v>
      </c>
      <c r="GF86" s="31" t="e">
        <v>#DIV/0!</v>
      </c>
      <c r="GG86" s="31" t="e">
        <v>#DIV/0!</v>
      </c>
      <c r="GH86" s="31" t="e">
        <v>#DIV/0!</v>
      </c>
      <c r="GI86" s="31"/>
      <c r="GJ86" s="31"/>
      <c r="GK86" s="31">
        <v>121</v>
      </c>
      <c r="GL86" s="51" t="e">
        <v>#VALUE!</v>
      </c>
      <c r="GM86" s="31" t="e">
        <v>#DIV/0!</v>
      </c>
      <c r="GN86" s="31" t="e">
        <v>#DIV/0!</v>
      </c>
      <c r="GO86" s="31" t="e">
        <v>#DIV/0!</v>
      </c>
      <c r="GP86" s="31" t="e">
        <v>#DIV/0!</v>
      </c>
      <c r="GQ86" s="31" t="e">
        <v>#DIV/0!</v>
      </c>
      <c r="GR86" s="31" t="e">
        <v>#DIV/0!</v>
      </c>
      <c r="GS86" s="31" t="e">
        <v>#DIV/0!</v>
      </c>
      <c r="GT86" s="31" t="e">
        <v>#DIV/0!</v>
      </c>
      <c r="GU86" s="31" t="e">
        <v>#DIV/0!</v>
      </c>
      <c r="GV86" s="31" t="e">
        <v>#DIV/0!</v>
      </c>
      <c r="GW86" s="31" t="e">
        <v>#DIV/0!</v>
      </c>
      <c r="GX86" s="31" t="e">
        <v>#DIV/0!</v>
      </c>
      <c r="GY86" s="31" t="e">
        <v>#DIV/0!</v>
      </c>
      <c r="GZ86" s="31" t="e">
        <v>#DIV/0!</v>
      </c>
      <c r="HA86" s="31" t="e">
        <v>#DIV/0!</v>
      </c>
      <c r="HB86" s="31" t="e">
        <v>#DIV/0!</v>
      </c>
      <c r="HC86" s="31" t="e">
        <v>#DIV/0!</v>
      </c>
      <c r="HD86" s="31" t="e">
        <v>#DIV/0!</v>
      </c>
      <c r="HE86" s="31" t="e">
        <v>#DIV/0!</v>
      </c>
      <c r="HF86" s="31" t="e">
        <v>#DIV/0!</v>
      </c>
      <c r="HG86" s="31" t="e">
        <v>#DIV/0!</v>
      </c>
      <c r="HH86" s="31" t="e">
        <v>#DIV/0!</v>
      </c>
      <c r="HI86" s="31" t="e">
        <v>#DIV/0!</v>
      </c>
      <c r="HJ86" s="31" t="e">
        <v>#DIV/0!</v>
      </c>
      <c r="HK86" s="31" t="e">
        <v>#DIV/0!</v>
      </c>
      <c r="HL86" s="31" t="e">
        <v>#DIV/0!</v>
      </c>
      <c r="HM86" s="31" t="e">
        <v>#DIV/0!</v>
      </c>
      <c r="HN86" s="31" t="e">
        <v>#DIV/0!</v>
      </c>
      <c r="HO86" s="31" t="e">
        <v>#DIV/0!</v>
      </c>
      <c r="HP86" s="31" t="e">
        <v>#DIV/0!</v>
      </c>
      <c r="HQ86" s="31" t="e">
        <v>#DIV/0!</v>
      </c>
      <c r="HR86" s="31" t="e">
        <v>#DIV/0!</v>
      </c>
      <c r="HS86" s="31" t="e">
        <v>#DIV/0!</v>
      </c>
      <c r="HT86" s="31" t="e">
        <v>#DIV/0!</v>
      </c>
      <c r="HU86" s="31" t="e">
        <v>#DIV/0!</v>
      </c>
      <c r="HV86" s="31" t="e">
        <v>#DIV/0!</v>
      </c>
      <c r="HW86" s="31" t="e">
        <v>#DIV/0!</v>
      </c>
      <c r="HX86" s="31" t="e">
        <v>#DIV/0!</v>
      </c>
      <c r="HY86" s="31" t="e">
        <v>#DIV/0!</v>
      </c>
      <c r="HZ86" s="31" t="e">
        <v>#DIV/0!</v>
      </c>
      <c r="IA86" s="31" t="e">
        <v>#DIV/0!</v>
      </c>
      <c r="IB86" s="31" t="e">
        <v>#DIV/0!</v>
      </c>
      <c r="IC86" s="31" t="e">
        <v>#DIV/0!</v>
      </c>
      <c r="ID86" s="31" t="e">
        <v>#DIV/0!</v>
      </c>
      <c r="IE86" s="31" t="e">
        <v>#DIV/0!</v>
      </c>
      <c r="IF86" s="31" t="e">
        <v>#VALUE!</v>
      </c>
      <c r="IG86" s="31" t="e">
        <v>#DIV/0!</v>
      </c>
      <c r="IH86" s="31" t="e">
        <v>#DIV/0!</v>
      </c>
      <c r="II86" s="31" t="e">
        <v>#DIV/0!</v>
      </c>
      <c r="IJ86" s="31" t="e">
        <v>#DIV/0!</v>
      </c>
      <c r="IK86" s="31" t="e">
        <v>#DIV/0!</v>
      </c>
      <c r="IL86" s="31" t="e">
        <v>#DIV/0!</v>
      </c>
      <c r="IM86" s="31" t="e">
        <v>#DIV/0!</v>
      </c>
      <c r="IN86" s="31" t="e">
        <v>#DIV/0!</v>
      </c>
      <c r="IO86" s="31" t="e">
        <v>#DIV/0!</v>
      </c>
      <c r="IP86" s="31" t="e">
        <v>#DIV/0!</v>
      </c>
      <c r="IQ86" s="31" t="e">
        <v>#DIV/0!</v>
      </c>
      <c r="IR86" s="31" t="e">
        <v>#DIV/0!</v>
      </c>
      <c r="IS86" s="31" t="e">
        <v>#DIV/0!</v>
      </c>
      <c r="IT86" s="31" t="e">
        <v>#DIV/0!</v>
      </c>
      <c r="IU86" s="31" t="e">
        <v>#DIV/0!</v>
      </c>
      <c r="IV86" s="31" t="e">
        <v>#DIV/0!</v>
      </c>
      <c r="IW86" s="31" t="e">
        <v>#DIV/0!</v>
      </c>
      <c r="IX86" s="31" t="e">
        <v>#DIV/0!</v>
      </c>
      <c r="IY86" s="31" t="e">
        <v>#DIV/0!</v>
      </c>
      <c r="IZ86" s="31" t="e">
        <v>#DIV/0!</v>
      </c>
      <c r="JA86" s="31" t="e">
        <v>#DIV/0!</v>
      </c>
      <c r="JB86" s="31" t="e">
        <v>#DIV/0!</v>
      </c>
      <c r="JC86" s="31" t="e">
        <v>#DIV/0!</v>
      </c>
      <c r="JD86" s="31" t="e">
        <v>#DIV/0!</v>
      </c>
      <c r="JE86" s="31" t="e">
        <v>#DIV/0!</v>
      </c>
      <c r="JF86" s="31" t="e">
        <v>#DIV/0!</v>
      </c>
      <c r="JG86" s="31" t="e">
        <v>#DIV/0!</v>
      </c>
      <c r="JH86" s="31" t="e">
        <v>#DIV/0!</v>
      </c>
      <c r="JI86" s="31" t="e">
        <v>#DIV/0!</v>
      </c>
      <c r="JJ86" s="31" t="e">
        <v>#DIV/0!</v>
      </c>
      <c r="JK86" s="31" t="e">
        <v>#DIV/0!</v>
      </c>
      <c r="JL86" s="31" t="e">
        <v>#DIV/0!</v>
      </c>
      <c r="JM86" s="31" t="e">
        <v>#DIV/0!</v>
      </c>
      <c r="JN86" s="31" t="e">
        <v>#DIV/0!</v>
      </c>
      <c r="JO86" s="31" t="e">
        <v>#DIV/0!</v>
      </c>
      <c r="JP86" s="31" t="e">
        <v>#DIV/0!</v>
      </c>
      <c r="JQ86" s="31" t="e">
        <v>#DIV/0!</v>
      </c>
      <c r="JR86" s="31" t="e">
        <v>#DIV/0!</v>
      </c>
      <c r="JS86" s="31" t="e">
        <v>#DIV/0!</v>
      </c>
      <c r="JT86" s="31" t="e">
        <v>#DIV/0!</v>
      </c>
      <c r="JU86" s="31" t="e">
        <v>#DIV/0!</v>
      </c>
      <c r="JV86" s="31" t="e">
        <v>#DIV/0!</v>
      </c>
      <c r="JW86" s="31" t="e">
        <v>#DIV/0!</v>
      </c>
      <c r="JX86" s="31" t="e">
        <v>#DIV/0!</v>
      </c>
      <c r="JY86" s="31" t="e">
        <v>#DIV/0!</v>
      </c>
      <c r="JZ86" s="31"/>
      <c r="KA86" s="31"/>
    </row>
    <row r="87" spans="1:287" x14ac:dyDescent="0.25">
      <c r="A87" s="30" t="s">
        <v>677</v>
      </c>
      <c r="B87" s="30" t="s">
        <v>206</v>
      </c>
      <c r="C87" s="31">
        <v>15</v>
      </c>
      <c r="D87" s="51" t="e">
        <v>#VALUE!</v>
      </c>
      <c r="E87" s="31" t="e">
        <v>#DIV/0!</v>
      </c>
      <c r="F87" s="31" t="e">
        <v>#DIV/0!</v>
      </c>
      <c r="G87" s="31" t="e">
        <v>#DIV/0!</v>
      </c>
      <c r="H87" s="31" t="e">
        <v>#DIV/0!</v>
      </c>
      <c r="I87" s="31" t="e">
        <v>#DIV/0!</v>
      </c>
      <c r="J87" s="31" t="e">
        <v>#DIV/0!</v>
      </c>
      <c r="K87" s="31" t="e">
        <v>#DIV/0!</v>
      </c>
      <c r="L87" s="31" t="e">
        <v>#DIV/0!</v>
      </c>
      <c r="M87" s="31" t="e">
        <v>#DIV/0!</v>
      </c>
      <c r="N87" s="31" t="e">
        <v>#DIV/0!</v>
      </c>
      <c r="O87" s="31" t="e">
        <v>#DIV/0!</v>
      </c>
      <c r="P87" s="31" t="e">
        <v>#DIV/0!</v>
      </c>
      <c r="Q87" s="31" t="e">
        <v>#DIV/0!</v>
      </c>
      <c r="R87" s="31" t="e">
        <v>#DIV/0!</v>
      </c>
      <c r="S87" s="31" t="e">
        <v>#DIV/0!</v>
      </c>
      <c r="T87" s="31" t="e">
        <v>#DIV/0!</v>
      </c>
      <c r="U87" s="31" t="e">
        <v>#DIV/0!</v>
      </c>
      <c r="V87" s="31" t="e">
        <v>#DIV/0!</v>
      </c>
      <c r="W87" s="31" t="e">
        <v>#DIV/0!</v>
      </c>
      <c r="X87" s="31" t="e">
        <v>#DIV/0!</v>
      </c>
      <c r="Y87" s="31" t="e">
        <v>#DIV/0!</v>
      </c>
      <c r="Z87" s="31" t="e">
        <v>#DIV/0!</v>
      </c>
      <c r="AA87" s="31" t="e">
        <v>#DIV/0!</v>
      </c>
      <c r="AB87" s="31" t="e">
        <v>#DIV/0!</v>
      </c>
      <c r="AC87" s="31" t="e">
        <v>#DIV/0!</v>
      </c>
      <c r="AD87" s="31" t="e">
        <v>#DIV/0!</v>
      </c>
      <c r="AE87" s="31" t="e">
        <v>#DIV/0!</v>
      </c>
      <c r="AF87" s="31" t="e">
        <v>#DIV/0!</v>
      </c>
      <c r="AG87" s="31" t="e">
        <v>#DIV/0!</v>
      </c>
      <c r="AH87" s="31" t="e">
        <v>#DIV/0!</v>
      </c>
      <c r="AI87" s="31" t="e">
        <v>#DIV/0!</v>
      </c>
      <c r="AJ87" s="31" t="e">
        <v>#DIV/0!</v>
      </c>
      <c r="AK87" s="31" t="e">
        <v>#DIV/0!</v>
      </c>
      <c r="AL87" s="31" t="e">
        <v>#DIV/0!</v>
      </c>
      <c r="AM87" s="31" t="e">
        <v>#DIV/0!</v>
      </c>
      <c r="AN87" s="31" t="e">
        <v>#DIV/0!</v>
      </c>
      <c r="AO87" s="31" t="e">
        <v>#DIV/0!</v>
      </c>
      <c r="AP87" s="31" t="e">
        <v>#DIV/0!</v>
      </c>
      <c r="AQ87" s="31" t="e">
        <v>#DIV/0!</v>
      </c>
      <c r="AR87" s="31" t="e">
        <v>#DIV/0!</v>
      </c>
      <c r="AS87" s="31" t="e">
        <v>#DIV/0!</v>
      </c>
      <c r="AT87" s="31" t="e">
        <v>#DIV/0!</v>
      </c>
      <c r="AU87" s="31" t="e">
        <v>#DIV/0!</v>
      </c>
      <c r="AV87" s="31" t="e">
        <v>#DIV/0!</v>
      </c>
      <c r="AW87" s="31" t="e">
        <v>#DIV/0!</v>
      </c>
      <c r="AX87" s="31" t="e">
        <v>#VALUE!</v>
      </c>
      <c r="AY87" s="31" t="e">
        <v>#DIV/0!</v>
      </c>
      <c r="AZ87" s="31" t="e">
        <v>#DIV/0!</v>
      </c>
      <c r="BA87" s="31" t="e">
        <v>#DIV/0!</v>
      </c>
      <c r="BB87" s="31" t="e">
        <v>#DIV/0!</v>
      </c>
      <c r="BC87" s="31" t="e">
        <v>#DIV/0!</v>
      </c>
      <c r="BD87" s="31" t="e">
        <v>#DIV/0!</v>
      </c>
      <c r="BE87" s="31" t="e">
        <v>#DIV/0!</v>
      </c>
      <c r="BF87" s="31" t="e">
        <v>#DIV/0!</v>
      </c>
      <c r="BG87" s="31" t="e">
        <v>#DIV/0!</v>
      </c>
      <c r="BH87" s="31" t="e">
        <v>#DIV/0!</v>
      </c>
      <c r="BI87" s="31" t="e">
        <v>#DIV/0!</v>
      </c>
      <c r="BJ87" s="31" t="e">
        <v>#DIV/0!</v>
      </c>
      <c r="BK87" s="31" t="e">
        <v>#DIV/0!</v>
      </c>
      <c r="BL87" s="31" t="e">
        <v>#DIV/0!</v>
      </c>
      <c r="BM87" s="31" t="e">
        <v>#DIV/0!</v>
      </c>
      <c r="BN87" s="31" t="e">
        <v>#DIV/0!</v>
      </c>
      <c r="BO87" s="31" t="e">
        <v>#DIV/0!</v>
      </c>
      <c r="BP87" s="31" t="e">
        <v>#DIV/0!</v>
      </c>
      <c r="BQ87" s="31" t="e">
        <v>#DIV/0!</v>
      </c>
      <c r="BR87" s="31" t="e">
        <v>#DIV/0!</v>
      </c>
      <c r="BS87" s="31" t="e">
        <v>#DIV/0!</v>
      </c>
      <c r="BT87" s="31" t="e">
        <v>#DIV/0!</v>
      </c>
      <c r="BU87" s="31" t="e">
        <v>#DIV/0!</v>
      </c>
      <c r="BV87" s="31" t="e">
        <v>#DIV/0!</v>
      </c>
      <c r="BW87" s="31" t="e">
        <v>#DIV/0!</v>
      </c>
      <c r="BX87" s="31" t="e">
        <v>#DIV/0!</v>
      </c>
      <c r="BY87" s="31" t="e">
        <v>#DIV/0!</v>
      </c>
      <c r="BZ87" s="31" t="e">
        <v>#DIV/0!</v>
      </c>
      <c r="CA87" s="31" t="e">
        <v>#DIV/0!</v>
      </c>
      <c r="CB87" s="31" t="e">
        <v>#DIV/0!</v>
      </c>
      <c r="CC87" s="31" t="e">
        <v>#DIV/0!</v>
      </c>
      <c r="CD87" s="31" t="e">
        <v>#DIV/0!</v>
      </c>
      <c r="CE87" s="31" t="e">
        <v>#DIV/0!</v>
      </c>
      <c r="CF87" s="31" t="e">
        <v>#DIV/0!</v>
      </c>
      <c r="CG87" s="31" t="e">
        <v>#DIV/0!</v>
      </c>
      <c r="CH87" s="31" t="e">
        <v>#DIV/0!</v>
      </c>
      <c r="CI87" s="31" t="e">
        <v>#DIV/0!</v>
      </c>
      <c r="CJ87" s="31" t="e">
        <v>#DIV/0!</v>
      </c>
      <c r="CK87" s="31" t="e">
        <v>#DIV/0!</v>
      </c>
      <c r="CL87" s="31" t="e">
        <v>#DIV/0!</v>
      </c>
      <c r="CM87" s="31" t="e">
        <v>#DIV/0!</v>
      </c>
      <c r="CN87" s="31" t="e">
        <v>#DIV/0!</v>
      </c>
      <c r="CO87" s="31" t="e">
        <v>#DIV/0!</v>
      </c>
      <c r="CP87" s="31" t="e">
        <v>#DIV/0!</v>
      </c>
      <c r="CQ87" s="31" t="e">
        <v>#DIV/0!</v>
      </c>
      <c r="CR87" s="31"/>
      <c r="CS87" s="31"/>
      <c r="CT87" s="31">
        <v>15</v>
      </c>
      <c r="CU87" s="51" t="e">
        <v>#VALUE!</v>
      </c>
      <c r="CV87" s="31" t="e">
        <v>#DIV/0!</v>
      </c>
      <c r="CW87" s="31" t="e">
        <v>#DIV/0!</v>
      </c>
      <c r="CX87" s="31" t="e">
        <v>#DIV/0!</v>
      </c>
      <c r="CY87" s="31" t="e">
        <v>#DIV/0!</v>
      </c>
      <c r="CZ87" s="31" t="e">
        <v>#DIV/0!</v>
      </c>
      <c r="DA87" s="31" t="e">
        <v>#DIV/0!</v>
      </c>
      <c r="DB87" s="31" t="e">
        <v>#DIV/0!</v>
      </c>
      <c r="DC87" s="31" t="e">
        <v>#DIV/0!</v>
      </c>
      <c r="DD87" s="31" t="e">
        <v>#DIV/0!</v>
      </c>
      <c r="DE87" s="31" t="e">
        <v>#DIV/0!</v>
      </c>
      <c r="DF87" s="31" t="e">
        <v>#DIV/0!</v>
      </c>
      <c r="DG87" s="31" t="e">
        <v>#DIV/0!</v>
      </c>
      <c r="DH87" s="31" t="e">
        <v>#DIV/0!</v>
      </c>
      <c r="DI87" s="31" t="e">
        <v>#DIV/0!</v>
      </c>
      <c r="DJ87" s="31" t="e">
        <v>#DIV/0!</v>
      </c>
      <c r="DK87" s="31" t="e">
        <v>#DIV/0!</v>
      </c>
      <c r="DL87" s="31" t="e">
        <v>#DIV/0!</v>
      </c>
      <c r="DM87" s="31" t="e">
        <v>#DIV/0!</v>
      </c>
      <c r="DN87" s="31" t="e">
        <v>#DIV/0!</v>
      </c>
      <c r="DO87" s="31" t="e">
        <v>#DIV/0!</v>
      </c>
      <c r="DP87" s="31" t="e">
        <v>#DIV/0!</v>
      </c>
      <c r="DQ87" s="31" t="e">
        <v>#DIV/0!</v>
      </c>
      <c r="DR87" s="31" t="e">
        <v>#DIV/0!</v>
      </c>
      <c r="DS87" s="31" t="e">
        <v>#DIV/0!</v>
      </c>
      <c r="DT87" s="31" t="e">
        <v>#DIV/0!</v>
      </c>
      <c r="DU87" s="31" t="e">
        <v>#DIV/0!</v>
      </c>
      <c r="DV87" s="31" t="e">
        <v>#DIV/0!</v>
      </c>
      <c r="DW87" s="31" t="e">
        <v>#DIV/0!</v>
      </c>
      <c r="DX87" s="31" t="e">
        <v>#DIV/0!</v>
      </c>
      <c r="DY87" s="31" t="e">
        <v>#DIV/0!</v>
      </c>
      <c r="DZ87" s="31" t="e">
        <v>#DIV/0!</v>
      </c>
      <c r="EA87" s="31" t="e">
        <v>#DIV/0!</v>
      </c>
      <c r="EB87" s="31" t="e">
        <v>#DIV/0!</v>
      </c>
      <c r="EC87" s="31" t="e">
        <v>#DIV/0!</v>
      </c>
      <c r="ED87" s="31" t="e">
        <v>#DIV/0!</v>
      </c>
      <c r="EE87" s="31" t="e">
        <v>#DIV/0!</v>
      </c>
      <c r="EF87" s="31" t="e">
        <v>#DIV/0!</v>
      </c>
      <c r="EG87" s="31" t="e">
        <v>#DIV/0!</v>
      </c>
      <c r="EH87" s="31" t="e">
        <v>#DIV/0!</v>
      </c>
      <c r="EI87" s="31" t="e">
        <v>#DIV/0!</v>
      </c>
      <c r="EJ87" s="31" t="e">
        <v>#DIV/0!</v>
      </c>
      <c r="EK87" s="31" t="e">
        <v>#DIV/0!</v>
      </c>
      <c r="EL87" s="31" t="e">
        <v>#DIV/0!</v>
      </c>
      <c r="EM87" s="31" t="e">
        <v>#DIV/0!</v>
      </c>
      <c r="EN87" s="31" t="e">
        <v>#DIV/0!</v>
      </c>
      <c r="EO87" s="31" t="e">
        <v>#VALUE!</v>
      </c>
      <c r="EP87" s="31" t="e">
        <v>#DIV/0!</v>
      </c>
      <c r="EQ87" s="31" t="e">
        <v>#DIV/0!</v>
      </c>
      <c r="ER87" s="31" t="e">
        <v>#DIV/0!</v>
      </c>
      <c r="ES87" s="31" t="e">
        <v>#DIV/0!</v>
      </c>
      <c r="ET87" s="31" t="e">
        <v>#DIV/0!</v>
      </c>
      <c r="EU87" s="31" t="e">
        <v>#DIV/0!</v>
      </c>
      <c r="EV87" s="31" t="e">
        <v>#DIV/0!</v>
      </c>
      <c r="EW87" s="31" t="e">
        <v>#DIV/0!</v>
      </c>
      <c r="EX87" s="31" t="e">
        <v>#DIV/0!</v>
      </c>
      <c r="EY87" s="31" t="e">
        <v>#DIV/0!</v>
      </c>
      <c r="EZ87" s="31" t="e">
        <v>#DIV/0!</v>
      </c>
      <c r="FA87" s="31" t="e">
        <v>#DIV/0!</v>
      </c>
      <c r="FB87" s="31" t="e">
        <v>#DIV/0!</v>
      </c>
      <c r="FC87" s="31" t="e">
        <v>#DIV/0!</v>
      </c>
      <c r="FD87" s="31" t="e">
        <v>#DIV/0!</v>
      </c>
      <c r="FE87" s="31" t="e">
        <v>#DIV/0!</v>
      </c>
      <c r="FF87" s="31" t="e">
        <v>#DIV/0!</v>
      </c>
      <c r="FG87" s="31" t="e">
        <v>#DIV/0!</v>
      </c>
      <c r="FH87" s="31" t="e">
        <v>#DIV/0!</v>
      </c>
      <c r="FI87" s="31" t="e">
        <v>#DIV/0!</v>
      </c>
      <c r="FJ87" s="31" t="e">
        <v>#DIV/0!</v>
      </c>
      <c r="FK87" s="31" t="e">
        <v>#DIV/0!</v>
      </c>
      <c r="FL87" s="31" t="e">
        <v>#DIV/0!</v>
      </c>
      <c r="FM87" s="31" t="e">
        <v>#DIV/0!</v>
      </c>
      <c r="FN87" s="31" t="e">
        <v>#DIV/0!</v>
      </c>
      <c r="FO87" s="31" t="e">
        <v>#DIV/0!</v>
      </c>
      <c r="FP87" s="31" t="e">
        <v>#DIV/0!</v>
      </c>
      <c r="FQ87" s="31" t="e">
        <v>#DIV/0!</v>
      </c>
      <c r="FR87" s="31" t="e">
        <v>#DIV/0!</v>
      </c>
      <c r="FS87" s="31" t="e">
        <v>#DIV/0!</v>
      </c>
      <c r="FT87" s="31" t="e">
        <v>#DIV/0!</v>
      </c>
      <c r="FU87" s="31" t="e">
        <v>#DIV/0!</v>
      </c>
      <c r="FV87" s="31" t="e">
        <v>#DIV/0!</v>
      </c>
      <c r="FW87" s="31" t="e">
        <v>#DIV/0!</v>
      </c>
      <c r="FX87" s="31" t="e">
        <v>#DIV/0!</v>
      </c>
      <c r="FY87" s="31" t="e">
        <v>#DIV/0!</v>
      </c>
      <c r="FZ87" s="31" t="e">
        <v>#DIV/0!</v>
      </c>
      <c r="GA87" s="31" t="e">
        <v>#DIV/0!</v>
      </c>
      <c r="GB87" s="31" t="e">
        <v>#DIV/0!</v>
      </c>
      <c r="GC87" s="31" t="e">
        <v>#DIV/0!</v>
      </c>
      <c r="GD87" s="31" t="e">
        <v>#DIV/0!</v>
      </c>
      <c r="GE87" s="31" t="e">
        <v>#DIV/0!</v>
      </c>
      <c r="GF87" s="31" t="e">
        <v>#DIV/0!</v>
      </c>
      <c r="GG87" s="31" t="e">
        <v>#DIV/0!</v>
      </c>
      <c r="GH87" s="31" t="e">
        <v>#DIV/0!</v>
      </c>
      <c r="GI87" s="31"/>
      <c r="GJ87" s="31"/>
      <c r="GK87" s="31">
        <v>15</v>
      </c>
      <c r="GL87" s="51" t="e">
        <v>#VALUE!</v>
      </c>
      <c r="GM87" s="31" t="e">
        <v>#DIV/0!</v>
      </c>
      <c r="GN87" s="31" t="e">
        <v>#DIV/0!</v>
      </c>
      <c r="GO87" s="31" t="e">
        <v>#DIV/0!</v>
      </c>
      <c r="GP87" s="31" t="e">
        <v>#DIV/0!</v>
      </c>
      <c r="GQ87" s="31" t="e">
        <v>#DIV/0!</v>
      </c>
      <c r="GR87" s="31" t="e">
        <v>#DIV/0!</v>
      </c>
      <c r="GS87" s="31" t="e">
        <v>#DIV/0!</v>
      </c>
      <c r="GT87" s="31" t="e">
        <v>#DIV/0!</v>
      </c>
      <c r="GU87" s="31" t="e">
        <v>#DIV/0!</v>
      </c>
      <c r="GV87" s="31" t="e">
        <v>#DIV/0!</v>
      </c>
      <c r="GW87" s="31" t="e">
        <v>#DIV/0!</v>
      </c>
      <c r="GX87" s="31" t="e">
        <v>#DIV/0!</v>
      </c>
      <c r="GY87" s="31" t="e">
        <v>#DIV/0!</v>
      </c>
      <c r="GZ87" s="31" t="e">
        <v>#DIV/0!</v>
      </c>
      <c r="HA87" s="31" t="e">
        <v>#DIV/0!</v>
      </c>
      <c r="HB87" s="31" t="e">
        <v>#DIV/0!</v>
      </c>
      <c r="HC87" s="31" t="e">
        <v>#DIV/0!</v>
      </c>
      <c r="HD87" s="31" t="e">
        <v>#DIV/0!</v>
      </c>
      <c r="HE87" s="31" t="e">
        <v>#DIV/0!</v>
      </c>
      <c r="HF87" s="31" t="e">
        <v>#DIV/0!</v>
      </c>
      <c r="HG87" s="31" t="e">
        <v>#DIV/0!</v>
      </c>
      <c r="HH87" s="31" t="e">
        <v>#DIV/0!</v>
      </c>
      <c r="HI87" s="31" t="e">
        <v>#DIV/0!</v>
      </c>
      <c r="HJ87" s="31" t="e">
        <v>#DIV/0!</v>
      </c>
      <c r="HK87" s="31" t="e">
        <v>#DIV/0!</v>
      </c>
      <c r="HL87" s="31" t="e">
        <v>#DIV/0!</v>
      </c>
      <c r="HM87" s="31" t="e">
        <v>#DIV/0!</v>
      </c>
      <c r="HN87" s="31" t="e">
        <v>#DIV/0!</v>
      </c>
      <c r="HO87" s="31" t="e">
        <v>#DIV/0!</v>
      </c>
      <c r="HP87" s="31" t="e">
        <v>#DIV/0!</v>
      </c>
      <c r="HQ87" s="31" t="e">
        <v>#DIV/0!</v>
      </c>
      <c r="HR87" s="31" t="e">
        <v>#DIV/0!</v>
      </c>
      <c r="HS87" s="31" t="e">
        <v>#DIV/0!</v>
      </c>
      <c r="HT87" s="31" t="e">
        <v>#DIV/0!</v>
      </c>
      <c r="HU87" s="31" t="e">
        <v>#DIV/0!</v>
      </c>
      <c r="HV87" s="31" t="e">
        <v>#DIV/0!</v>
      </c>
      <c r="HW87" s="31" t="e">
        <v>#DIV/0!</v>
      </c>
      <c r="HX87" s="31" t="e">
        <v>#DIV/0!</v>
      </c>
      <c r="HY87" s="31" t="e">
        <v>#DIV/0!</v>
      </c>
      <c r="HZ87" s="31" t="e">
        <v>#DIV/0!</v>
      </c>
      <c r="IA87" s="31" t="e">
        <v>#DIV/0!</v>
      </c>
      <c r="IB87" s="31" t="e">
        <v>#DIV/0!</v>
      </c>
      <c r="IC87" s="31" t="e">
        <v>#DIV/0!</v>
      </c>
      <c r="ID87" s="31" t="e">
        <v>#DIV/0!</v>
      </c>
      <c r="IE87" s="31" t="e">
        <v>#DIV/0!</v>
      </c>
      <c r="IF87" s="31" t="e">
        <v>#VALUE!</v>
      </c>
      <c r="IG87" s="31" t="e">
        <v>#DIV/0!</v>
      </c>
      <c r="IH87" s="31" t="e">
        <v>#DIV/0!</v>
      </c>
      <c r="II87" s="31" t="e">
        <v>#DIV/0!</v>
      </c>
      <c r="IJ87" s="31" t="e">
        <v>#DIV/0!</v>
      </c>
      <c r="IK87" s="31" t="e">
        <v>#DIV/0!</v>
      </c>
      <c r="IL87" s="31" t="e">
        <v>#DIV/0!</v>
      </c>
      <c r="IM87" s="31" t="e">
        <v>#DIV/0!</v>
      </c>
      <c r="IN87" s="31" t="e">
        <v>#DIV/0!</v>
      </c>
      <c r="IO87" s="31" t="e">
        <v>#DIV/0!</v>
      </c>
      <c r="IP87" s="31" t="e">
        <v>#DIV/0!</v>
      </c>
      <c r="IQ87" s="31" t="e">
        <v>#DIV/0!</v>
      </c>
      <c r="IR87" s="31" t="e">
        <v>#DIV/0!</v>
      </c>
      <c r="IS87" s="31" t="e">
        <v>#DIV/0!</v>
      </c>
      <c r="IT87" s="31" t="e">
        <v>#DIV/0!</v>
      </c>
      <c r="IU87" s="31" t="e">
        <v>#DIV/0!</v>
      </c>
      <c r="IV87" s="31" t="e">
        <v>#DIV/0!</v>
      </c>
      <c r="IW87" s="31" t="e">
        <v>#DIV/0!</v>
      </c>
      <c r="IX87" s="31" t="e">
        <v>#DIV/0!</v>
      </c>
      <c r="IY87" s="31" t="e">
        <v>#DIV/0!</v>
      </c>
      <c r="IZ87" s="31" t="e">
        <v>#DIV/0!</v>
      </c>
      <c r="JA87" s="31" t="e">
        <v>#DIV/0!</v>
      </c>
      <c r="JB87" s="31" t="e">
        <v>#DIV/0!</v>
      </c>
      <c r="JC87" s="31" t="e">
        <v>#DIV/0!</v>
      </c>
      <c r="JD87" s="31" t="e">
        <v>#DIV/0!</v>
      </c>
      <c r="JE87" s="31" t="e">
        <v>#DIV/0!</v>
      </c>
      <c r="JF87" s="31" t="e">
        <v>#DIV/0!</v>
      </c>
      <c r="JG87" s="31" t="e">
        <v>#DIV/0!</v>
      </c>
      <c r="JH87" s="31" t="e">
        <v>#DIV/0!</v>
      </c>
      <c r="JI87" s="31" t="e">
        <v>#DIV/0!</v>
      </c>
      <c r="JJ87" s="31" t="e">
        <v>#DIV/0!</v>
      </c>
      <c r="JK87" s="31" t="e">
        <v>#DIV/0!</v>
      </c>
      <c r="JL87" s="31" t="e">
        <v>#DIV/0!</v>
      </c>
      <c r="JM87" s="31" t="e">
        <v>#DIV/0!</v>
      </c>
      <c r="JN87" s="31" t="e">
        <v>#DIV/0!</v>
      </c>
      <c r="JO87" s="31" t="e">
        <v>#DIV/0!</v>
      </c>
      <c r="JP87" s="31" t="e">
        <v>#DIV/0!</v>
      </c>
      <c r="JQ87" s="31" t="e">
        <v>#DIV/0!</v>
      </c>
      <c r="JR87" s="31" t="e">
        <v>#DIV/0!</v>
      </c>
      <c r="JS87" s="31" t="e">
        <v>#DIV/0!</v>
      </c>
      <c r="JT87" s="31" t="e">
        <v>#DIV/0!</v>
      </c>
      <c r="JU87" s="31" t="e">
        <v>#DIV/0!</v>
      </c>
      <c r="JV87" s="31" t="e">
        <v>#DIV/0!</v>
      </c>
      <c r="JW87" s="31" t="e">
        <v>#DIV/0!</v>
      </c>
      <c r="JX87" s="31" t="e">
        <v>#DIV/0!</v>
      </c>
      <c r="JY87" s="31" t="e">
        <v>#DIV/0!</v>
      </c>
      <c r="JZ87" s="31"/>
      <c r="KA87" s="31"/>
    </row>
    <row r="88" spans="1:287" x14ac:dyDescent="0.25">
      <c r="A88" s="30" t="s">
        <v>678</v>
      </c>
      <c r="B88" s="30" t="s">
        <v>222</v>
      </c>
      <c r="C88" s="31">
        <v>76</v>
      </c>
      <c r="D88" s="51" t="e">
        <v>#VALUE!</v>
      </c>
      <c r="E88" s="31" t="e">
        <v>#DIV/0!</v>
      </c>
      <c r="F88" s="31" t="e">
        <v>#DIV/0!</v>
      </c>
      <c r="G88" s="31" t="e">
        <v>#DIV/0!</v>
      </c>
      <c r="H88" s="31" t="e">
        <v>#DIV/0!</v>
      </c>
      <c r="I88" s="31" t="e">
        <v>#DIV/0!</v>
      </c>
      <c r="J88" s="31" t="e">
        <v>#DIV/0!</v>
      </c>
      <c r="K88" s="31" t="e">
        <v>#DIV/0!</v>
      </c>
      <c r="L88" s="31" t="e">
        <v>#DIV/0!</v>
      </c>
      <c r="M88" s="31" t="e">
        <v>#DIV/0!</v>
      </c>
      <c r="N88" s="31" t="e">
        <v>#DIV/0!</v>
      </c>
      <c r="O88" s="31" t="e">
        <v>#DIV/0!</v>
      </c>
      <c r="P88" s="31" t="e">
        <v>#DIV/0!</v>
      </c>
      <c r="Q88" s="31" t="e">
        <v>#DIV/0!</v>
      </c>
      <c r="R88" s="31" t="e">
        <v>#DIV/0!</v>
      </c>
      <c r="S88" s="31" t="e">
        <v>#DIV/0!</v>
      </c>
      <c r="T88" s="31" t="e">
        <v>#DIV/0!</v>
      </c>
      <c r="U88" s="31" t="e">
        <v>#DIV/0!</v>
      </c>
      <c r="V88" s="31" t="e">
        <v>#DIV/0!</v>
      </c>
      <c r="W88" s="31" t="e">
        <v>#DIV/0!</v>
      </c>
      <c r="X88" s="31" t="e">
        <v>#DIV/0!</v>
      </c>
      <c r="Y88" s="31" t="e">
        <v>#DIV/0!</v>
      </c>
      <c r="Z88" s="31" t="e">
        <v>#DIV/0!</v>
      </c>
      <c r="AA88" s="31" t="e">
        <v>#DIV/0!</v>
      </c>
      <c r="AB88" s="31" t="e">
        <v>#DIV/0!</v>
      </c>
      <c r="AC88" s="31" t="e">
        <v>#DIV/0!</v>
      </c>
      <c r="AD88" s="31" t="e">
        <v>#DIV/0!</v>
      </c>
      <c r="AE88" s="31" t="e">
        <v>#DIV/0!</v>
      </c>
      <c r="AF88" s="31" t="e">
        <v>#DIV/0!</v>
      </c>
      <c r="AG88" s="31" t="e">
        <v>#DIV/0!</v>
      </c>
      <c r="AH88" s="31" t="e">
        <v>#DIV/0!</v>
      </c>
      <c r="AI88" s="31" t="e">
        <v>#DIV/0!</v>
      </c>
      <c r="AJ88" s="31" t="e">
        <v>#DIV/0!</v>
      </c>
      <c r="AK88" s="31" t="e">
        <v>#DIV/0!</v>
      </c>
      <c r="AL88" s="31" t="e">
        <v>#DIV/0!</v>
      </c>
      <c r="AM88" s="31" t="e">
        <v>#DIV/0!</v>
      </c>
      <c r="AN88" s="31" t="e">
        <v>#DIV/0!</v>
      </c>
      <c r="AO88" s="31" t="e">
        <v>#DIV/0!</v>
      </c>
      <c r="AP88" s="31" t="e">
        <v>#DIV/0!</v>
      </c>
      <c r="AQ88" s="31" t="e">
        <v>#DIV/0!</v>
      </c>
      <c r="AR88" s="31" t="e">
        <v>#DIV/0!</v>
      </c>
      <c r="AS88" s="31" t="e">
        <v>#DIV/0!</v>
      </c>
      <c r="AT88" s="31" t="e">
        <v>#DIV/0!</v>
      </c>
      <c r="AU88" s="31" t="e">
        <v>#DIV/0!</v>
      </c>
      <c r="AV88" s="31" t="e">
        <v>#DIV/0!</v>
      </c>
      <c r="AW88" s="31" t="e">
        <v>#DIV/0!</v>
      </c>
      <c r="AX88" s="31" t="e">
        <v>#VALUE!</v>
      </c>
      <c r="AY88" s="31" t="e">
        <v>#DIV/0!</v>
      </c>
      <c r="AZ88" s="31" t="e">
        <v>#DIV/0!</v>
      </c>
      <c r="BA88" s="31" t="e">
        <v>#DIV/0!</v>
      </c>
      <c r="BB88" s="31" t="e">
        <v>#DIV/0!</v>
      </c>
      <c r="BC88" s="31" t="e">
        <v>#DIV/0!</v>
      </c>
      <c r="BD88" s="31" t="e">
        <v>#DIV/0!</v>
      </c>
      <c r="BE88" s="31" t="e">
        <v>#DIV/0!</v>
      </c>
      <c r="BF88" s="31" t="e">
        <v>#DIV/0!</v>
      </c>
      <c r="BG88" s="31" t="e">
        <v>#DIV/0!</v>
      </c>
      <c r="BH88" s="31" t="e">
        <v>#DIV/0!</v>
      </c>
      <c r="BI88" s="31" t="e">
        <v>#DIV/0!</v>
      </c>
      <c r="BJ88" s="31" t="e">
        <v>#DIV/0!</v>
      </c>
      <c r="BK88" s="31" t="e">
        <v>#DIV/0!</v>
      </c>
      <c r="BL88" s="31" t="e">
        <v>#DIV/0!</v>
      </c>
      <c r="BM88" s="31" t="e">
        <v>#DIV/0!</v>
      </c>
      <c r="BN88" s="31" t="e">
        <v>#DIV/0!</v>
      </c>
      <c r="BO88" s="31" t="e">
        <v>#DIV/0!</v>
      </c>
      <c r="BP88" s="31" t="e">
        <v>#DIV/0!</v>
      </c>
      <c r="BQ88" s="31" t="e">
        <v>#DIV/0!</v>
      </c>
      <c r="BR88" s="31" t="e">
        <v>#DIV/0!</v>
      </c>
      <c r="BS88" s="31" t="e">
        <v>#DIV/0!</v>
      </c>
      <c r="BT88" s="31" t="e">
        <v>#DIV/0!</v>
      </c>
      <c r="BU88" s="31" t="e">
        <v>#DIV/0!</v>
      </c>
      <c r="BV88" s="31" t="e">
        <v>#DIV/0!</v>
      </c>
      <c r="BW88" s="31" t="e">
        <v>#DIV/0!</v>
      </c>
      <c r="BX88" s="31" t="e">
        <v>#DIV/0!</v>
      </c>
      <c r="BY88" s="31" t="e">
        <v>#DIV/0!</v>
      </c>
      <c r="BZ88" s="31" t="e">
        <v>#DIV/0!</v>
      </c>
      <c r="CA88" s="31" t="e">
        <v>#DIV/0!</v>
      </c>
      <c r="CB88" s="31" t="e">
        <v>#DIV/0!</v>
      </c>
      <c r="CC88" s="31" t="e">
        <v>#DIV/0!</v>
      </c>
      <c r="CD88" s="31" t="e">
        <v>#DIV/0!</v>
      </c>
      <c r="CE88" s="31" t="e">
        <v>#DIV/0!</v>
      </c>
      <c r="CF88" s="31" t="e">
        <v>#DIV/0!</v>
      </c>
      <c r="CG88" s="31" t="e">
        <v>#DIV/0!</v>
      </c>
      <c r="CH88" s="31" t="e">
        <v>#DIV/0!</v>
      </c>
      <c r="CI88" s="31" t="e">
        <v>#DIV/0!</v>
      </c>
      <c r="CJ88" s="31" t="e">
        <v>#DIV/0!</v>
      </c>
      <c r="CK88" s="31" t="e">
        <v>#DIV/0!</v>
      </c>
      <c r="CL88" s="31" t="e">
        <v>#DIV/0!</v>
      </c>
      <c r="CM88" s="31" t="e">
        <v>#DIV/0!</v>
      </c>
      <c r="CN88" s="31" t="e">
        <v>#DIV/0!</v>
      </c>
      <c r="CO88" s="31" t="e">
        <v>#DIV/0!</v>
      </c>
      <c r="CP88" s="31" t="e">
        <v>#DIV/0!</v>
      </c>
      <c r="CQ88" s="31" t="e">
        <v>#DIV/0!</v>
      </c>
      <c r="CR88" s="31"/>
      <c r="CS88" s="31"/>
      <c r="CT88" s="31">
        <v>76</v>
      </c>
      <c r="CU88" s="51">
        <v>0</v>
      </c>
      <c r="CV88" s="31">
        <v>0</v>
      </c>
      <c r="CW88" s="31">
        <v>0</v>
      </c>
      <c r="CX88" s="31">
        <v>0.3</v>
      </c>
      <c r="CY88" s="31">
        <v>0</v>
      </c>
      <c r="CZ88" s="31">
        <v>0.1</v>
      </c>
      <c r="DA88" s="31">
        <v>0.6</v>
      </c>
      <c r="DB88" s="31">
        <v>0.4</v>
      </c>
      <c r="DC88" s="31">
        <v>0</v>
      </c>
      <c r="DD88" s="31">
        <v>0.6</v>
      </c>
      <c r="DE88" s="31">
        <v>0.6</v>
      </c>
      <c r="DF88" s="31">
        <v>0.5</v>
      </c>
      <c r="DG88" s="31">
        <v>0.2</v>
      </c>
      <c r="DH88" s="31">
        <v>0.2</v>
      </c>
      <c r="DI88" s="31">
        <v>0</v>
      </c>
      <c r="DJ88" s="31">
        <v>0.1</v>
      </c>
      <c r="DK88" s="31">
        <v>0</v>
      </c>
      <c r="DL88" s="31">
        <v>0</v>
      </c>
      <c r="DM88" s="31">
        <v>0.3</v>
      </c>
      <c r="DN88" s="31">
        <v>0.5</v>
      </c>
      <c r="DO88" s="31">
        <v>0</v>
      </c>
      <c r="DP88" s="31">
        <v>1</v>
      </c>
      <c r="DQ88" s="31">
        <v>0</v>
      </c>
      <c r="DR88" s="31">
        <v>0</v>
      </c>
      <c r="DS88" s="31">
        <v>0</v>
      </c>
      <c r="DT88" s="31">
        <v>0.8</v>
      </c>
      <c r="DU88" s="31">
        <v>0.8</v>
      </c>
      <c r="DV88" s="31">
        <v>0.1</v>
      </c>
      <c r="DW88" s="31">
        <v>0.1</v>
      </c>
      <c r="DX88" s="31">
        <v>0.1</v>
      </c>
      <c r="DY88" s="31">
        <v>0</v>
      </c>
      <c r="DZ88" s="31">
        <v>0.1</v>
      </c>
      <c r="EA88" s="31">
        <v>0</v>
      </c>
      <c r="EB88" s="31">
        <v>0</v>
      </c>
      <c r="EC88" s="31">
        <v>0.1</v>
      </c>
      <c r="ED88" s="31">
        <v>0</v>
      </c>
      <c r="EE88" s="31">
        <v>0</v>
      </c>
      <c r="EF88" s="31">
        <v>0.6</v>
      </c>
      <c r="EG88" s="31">
        <v>0.3</v>
      </c>
      <c r="EH88" s="31">
        <v>0.1</v>
      </c>
      <c r="EI88" s="31">
        <v>0.3</v>
      </c>
      <c r="EJ88" s="31">
        <v>0.6</v>
      </c>
      <c r="EK88" s="31">
        <v>0.1</v>
      </c>
      <c r="EL88" s="31">
        <v>0.1</v>
      </c>
      <c r="EM88" s="31">
        <v>0.1</v>
      </c>
      <c r="EN88" s="31">
        <v>0.8</v>
      </c>
      <c r="EO88" s="31">
        <v>0</v>
      </c>
      <c r="EP88" s="31">
        <v>0</v>
      </c>
      <c r="EQ88" s="31">
        <v>0</v>
      </c>
      <c r="ER88" s="31">
        <v>22.8</v>
      </c>
      <c r="ES88" s="31">
        <v>0</v>
      </c>
      <c r="ET88" s="31">
        <v>7.6000000000000005</v>
      </c>
      <c r="EU88" s="31">
        <v>45.6</v>
      </c>
      <c r="EV88" s="31">
        <v>30.400000000000002</v>
      </c>
      <c r="EW88" s="31">
        <v>0</v>
      </c>
      <c r="EX88" s="31">
        <v>45.6</v>
      </c>
      <c r="EY88" s="31">
        <v>45.6</v>
      </c>
      <c r="EZ88" s="31">
        <v>38</v>
      </c>
      <c r="FA88" s="31">
        <v>15.200000000000001</v>
      </c>
      <c r="FB88" s="31">
        <v>15.200000000000001</v>
      </c>
      <c r="FC88" s="31">
        <v>0</v>
      </c>
      <c r="FD88" s="31">
        <v>7.6000000000000005</v>
      </c>
      <c r="FE88" s="31">
        <v>0</v>
      </c>
      <c r="FF88" s="31">
        <v>0</v>
      </c>
      <c r="FG88" s="31">
        <v>22.8</v>
      </c>
      <c r="FH88" s="31">
        <v>38</v>
      </c>
      <c r="FI88" s="31">
        <v>0</v>
      </c>
      <c r="FJ88" s="31">
        <v>76</v>
      </c>
      <c r="FK88" s="31">
        <v>0</v>
      </c>
      <c r="FL88" s="31">
        <v>0</v>
      </c>
      <c r="FM88" s="31">
        <v>0</v>
      </c>
      <c r="FN88" s="31">
        <v>60.800000000000004</v>
      </c>
      <c r="FO88" s="31">
        <v>60.800000000000004</v>
      </c>
      <c r="FP88" s="31">
        <v>7.6000000000000005</v>
      </c>
      <c r="FQ88" s="31">
        <v>7.6000000000000005</v>
      </c>
      <c r="FR88" s="31">
        <v>7.6000000000000005</v>
      </c>
      <c r="FS88" s="31">
        <v>0</v>
      </c>
      <c r="FT88" s="31">
        <v>7.6000000000000005</v>
      </c>
      <c r="FU88" s="31">
        <v>0</v>
      </c>
      <c r="FV88" s="31">
        <v>0</v>
      </c>
      <c r="FW88" s="31">
        <v>7.6000000000000005</v>
      </c>
      <c r="FX88" s="31">
        <v>0</v>
      </c>
      <c r="FY88" s="31">
        <v>0</v>
      </c>
      <c r="FZ88" s="31">
        <v>45.6</v>
      </c>
      <c r="GA88" s="31">
        <v>22.8</v>
      </c>
      <c r="GB88" s="31">
        <v>7.6000000000000005</v>
      </c>
      <c r="GC88" s="31">
        <v>22.8</v>
      </c>
      <c r="GD88" s="31">
        <v>45.6</v>
      </c>
      <c r="GE88" s="31">
        <v>7.6000000000000005</v>
      </c>
      <c r="GF88" s="31">
        <v>7.6000000000000005</v>
      </c>
      <c r="GG88" s="31">
        <v>7.6000000000000005</v>
      </c>
      <c r="GH88" s="31">
        <v>60.800000000000004</v>
      </c>
      <c r="GI88" s="31">
        <v>10</v>
      </c>
      <c r="GJ88" s="31">
        <v>1</v>
      </c>
      <c r="GK88" s="31">
        <v>151</v>
      </c>
      <c r="GL88" s="51">
        <v>0</v>
      </c>
      <c r="GM88" s="31">
        <v>0</v>
      </c>
      <c r="GN88" s="31">
        <v>0</v>
      </c>
      <c r="GO88" s="31">
        <v>0.42857142857142855</v>
      </c>
      <c r="GP88" s="31">
        <v>0</v>
      </c>
      <c r="GQ88" s="31">
        <v>0</v>
      </c>
      <c r="GR88" s="31">
        <v>0.5714285714285714</v>
      </c>
      <c r="GS88" s="31">
        <v>0.5714285714285714</v>
      </c>
      <c r="GT88" s="31">
        <v>0.14285714285714285</v>
      </c>
      <c r="GU88" s="31">
        <v>0.2857142857142857</v>
      </c>
      <c r="GV88" s="31">
        <v>0.42857142857142855</v>
      </c>
      <c r="GW88" s="31">
        <v>0.2857142857142857</v>
      </c>
      <c r="GX88" s="31">
        <v>0.2857142857142857</v>
      </c>
      <c r="GY88" s="31">
        <v>0</v>
      </c>
      <c r="GZ88" s="31">
        <v>0</v>
      </c>
      <c r="HA88" s="31">
        <v>0</v>
      </c>
      <c r="HB88" s="31">
        <v>0</v>
      </c>
      <c r="HC88" s="31">
        <v>0</v>
      </c>
      <c r="HD88" s="31">
        <v>0.14285714285714285</v>
      </c>
      <c r="HE88" s="31">
        <v>0</v>
      </c>
      <c r="HF88" s="31">
        <v>0.2857142857142857</v>
      </c>
      <c r="HG88" s="31">
        <v>0.8571428571428571</v>
      </c>
      <c r="HH88" s="31">
        <v>0.14285714285714285</v>
      </c>
      <c r="HI88" s="31">
        <v>0</v>
      </c>
      <c r="HJ88" s="31">
        <v>0.14285714285714285</v>
      </c>
      <c r="HK88" s="31">
        <v>0.8571428571428571</v>
      </c>
      <c r="HL88" s="31">
        <v>0.8571428571428571</v>
      </c>
      <c r="HM88" s="31">
        <v>0.2857142857142857</v>
      </c>
      <c r="HN88" s="31">
        <v>0</v>
      </c>
      <c r="HO88" s="31">
        <v>0.8571428571428571</v>
      </c>
      <c r="HP88" s="31">
        <v>0</v>
      </c>
      <c r="HQ88" s="31">
        <v>0</v>
      </c>
      <c r="HR88" s="31">
        <v>0</v>
      </c>
      <c r="HS88" s="31">
        <v>0</v>
      </c>
      <c r="HT88" s="31">
        <v>0</v>
      </c>
      <c r="HU88" s="31">
        <v>0</v>
      </c>
      <c r="HV88" s="31">
        <v>0</v>
      </c>
      <c r="HW88" s="31">
        <v>0.42857142857142855</v>
      </c>
      <c r="HX88" s="31">
        <v>0.2857142857142857</v>
      </c>
      <c r="HY88" s="31">
        <v>0.2857142857142857</v>
      </c>
      <c r="HZ88" s="31">
        <v>0.14285714285714285</v>
      </c>
      <c r="IA88" s="31">
        <v>0.7142857142857143</v>
      </c>
      <c r="IB88" s="31">
        <v>0</v>
      </c>
      <c r="IC88" s="31">
        <v>0</v>
      </c>
      <c r="ID88" s="31">
        <v>0.14285714285714285</v>
      </c>
      <c r="IE88" s="31">
        <v>0.8571428571428571</v>
      </c>
      <c r="IF88" s="31">
        <v>0</v>
      </c>
      <c r="IG88" s="31">
        <v>0</v>
      </c>
      <c r="IH88" s="31">
        <v>0</v>
      </c>
      <c r="II88" s="31">
        <v>64.714285714285708</v>
      </c>
      <c r="IJ88" s="31">
        <v>0</v>
      </c>
      <c r="IK88" s="31">
        <v>0</v>
      </c>
      <c r="IL88" s="31">
        <v>86.285714285714278</v>
      </c>
      <c r="IM88" s="31">
        <v>86.285714285714278</v>
      </c>
      <c r="IN88" s="31">
        <v>21.571428571428569</v>
      </c>
      <c r="IO88" s="31">
        <v>43.142857142857139</v>
      </c>
      <c r="IP88" s="31">
        <v>64.714285714285708</v>
      </c>
      <c r="IQ88" s="31">
        <v>43.142857142857139</v>
      </c>
      <c r="IR88" s="31">
        <v>43.142857142857139</v>
      </c>
      <c r="IS88" s="31">
        <v>0</v>
      </c>
      <c r="IT88" s="31">
        <v>0</v>
      </c>
      <c r="IU88" s="31">
        <v>0</v>
      </c>
      <c r="IV88" s="31">
        <v>0</v>
      </c>
      <c r="IW88" s="31">
        <v>0</v>
      </c>
      <c r="IX88" s="31">
        <v>21.571428571428569</v>
      </c>
      <c r="IY88" s="31">
        <v>0</v>
      </c>
      <c r="IZ88" s="31">
        <v>43.142857142857139</v>
      </c>
      <c r="JA88" s="31">
        <v>129.42857142857142</v>
      </c>
      <c r="JB88" s="31">
        <v>21.571428571428569</v>
      </c>
      <c r="JC88" s="31">
        <v>0</v>
      </c>
      <c r="JD88" s="31">
        <v>21.571428571428569</v>
      </c>
      <c r="JE88" s="31">
        <v>129.42857142857142</v>
      </c>
      <c r="JF88" s="31">
        <v>129.42857142857142</v>
      </c>
      <c r="JG88" s="31">
        <v>43.142857142857139</v>
      </c>
      <c r="JH88" s="31">
        <v>0</v>
      </c>
      <c r="JI88" s="31">
        <v>129.42857142857142</v>
      </c>
      <c r="JJ88" s="31">
        <v>0</v>
      </c>
      <c r="JK88" s="31">
        <v>0</v>
      </c>
      <c r="JL88" s="31">
        <v>0</v>
      </c>
      <c r="JM88" s="31">
        <v>0</v>
      </c>
      <c r="JN88" s="31">
        <v>0</v>
      </c>
      <c r="JO88" s="31">
        <v>0</v>
      </c>
      <c r="JP88" s="31">
        <v>0</v>
      </c>
      <c r="JQ88" s="31">
        <v>64.714285714285708</v>
      </c>
      <c r="JR88" s="31">
        <v>43.142857142857139</v>
      </c>
      <c r="JS88" s="31">
        <v>43.142857142857139</v>
      </c>
      <c r="JT88" s="31">
        <v>21.571428571428569</v>
      </c>
      <c r="JU88" s="31">
        <v>107.85714285714286</v>
      </c>
      <c r="JV88" s="31">
        <v>0</v>
      </c>
      <c r="JW88" s="31">
        <v>0</v>
      </c>
      <c r="JX88" s="31">
        <v>21.571428571428569</v>
      </c>
      <c r="JY88" s="31">
        <v>129.42857142857142</v>
      </c>
      <c r="JZ88" s="31">
        <v>7</v>
      </c>
      <c r="KA88" s="31">
        <v>1</v>
      </c>
    </row>
    <row r="89" spans="1:287" x14ac:dyDescent="0.25">
      <c r="A89" s="30" t="s">
        <v>680</v>
      </c>
      <c r="B89" s="30" t="s">
        <v>130</v>
      </c>
      <c r="C89" s="31">
        <v>37</v>
      </c>
      <c r="D89" s="51" t="e">
        <v>#VALUE!</v>
      </c>
      <c r="E89" s="31" t="e">
        <v>#DIV/0!</v>
      </c>
      <c r="F89" s="31" t="e">
        <v>#DIV/0!</v>
      </c>
      <c r="G89" s="31" t="e">
        <v>#DIV/0!</v>
      </c>
      <c r="H89" s="31" t="e">
        <v>#DIV/0!</v>
      </c>
      <c r="I89" s="31" t="e">
        <v>#DIV/0!</v>
      </c>
      <c r="J89" s="31" t="e">
        <v>#DIV/0!</v>
      </c>
      <c r="K89" s="31" t="e">
        <v>#DIV/0!</v>
      </c>
      <c r="L89" s="31" t="e">
        <v>#DIV/0!</v>
      </c>
      <c r="M89" s="31" t="e">
        <v>#DIV/0!</v>
      </c>
      <c r="N89" s="31" t="e">
        <v>#DIV/0!</v>
      </c>
      <c r="O89" s="31" t="e">
        <v>#DIV/0!</v>
      </c>
      <c r="P89" s="31" t="e">
        <v>#DIV/0!</v>
      </c>
      <c r="Q89" s="31" t="e">
        <v>#DIV/0!</v>
      </c>
      <c r="R89" s="31" t="e">
        <v>#DIV/0!</v>
      </c>
      <c r="S89" s="31" t="e">
        <v>#DIV/0!</v>
      </c>
      <c r="T89" s="31" t="e">
        <v>#DIV/0!</v>
      </c>
      <c r="U89" s="31" t="e">
        <v>#DIV/0!</v>
      </c>
      <c r="V89" s="31" t="e">
        <v>#DIV/0!</v>
      </c>
      <c r="W89" s="31" t="e">
        <v>#DIV/0!</v>
      </c>
      <c r="X89" s="31" t="e">
        <v>#DIV/0!</v>
      </c>
      <c r="Y89" s="31" t="e">
        <v>#DIV/0!</v>
      </c>
      <c r="Z89" s="31" t="e">
        <v>#DIV/0!</v>
      </c>
      <c r="AA89" s="31" t="e">
        <v>#DIV/0!</v>
      </c>
      <c r="AB89" s="31" t="e">
        <v>#DIV/0!</v>
      </c>
      <c r="AC89" s="31" t="e">
        <v>#DIV/0!</v>
      </c>
      <c r="AD89" s="31" t="e">
        <v>#DIV/0!</v>
      </c>
      <c r="AE89" s="31" t="e">
        <v>#DIV/0!</v>
      </c>
      <c r="AF89" s="31" t="e">
        <v>#DIV/0!</v>
      </c>
      <c r="AG89" s="31" t="e">
        <v>#DIV/0!</v>
      </c>
      <c r="AH89" s="31" t="e">
        <v>#DIV/0!</v>
      </c>
      <c r="AI89" s="31" t="e">
        <v>#DIV/0!</v>
      </c>
      <c r="AJ89" s="31" t="e">
        <v>#DIV/0!</v>
      </c>
      <c r="AK89" s="31" t="e">
        <v>#DIV/0!</v>
      </c>
      <c r="AL89" s="31" t="e">
        <v>#DIV/0!</v>
      </c>
      <c r="AM89" s="31" t="e">
        <v>#DIV/0!</v>
      </c>
      <c r="AN89" s="31" t="e">
        <v>#DIV/0!</v>
      </c>
      <c r="AO89" s="31" t="e">
        <v>#DIV/0!</v>
      </c>
      <c r="AP89" s="31" t="e">
        <v>#DIV/0!</v>
      </c>
      <c r="AQ89" s="31" t="e">
        <v>#DIV/0!</v>
      </c>
      <c r="AR89" s="31" t="e">
        <v>#DIV/0!</v>
      </c>
      <c r="AS89" s="31" t="e">
        <v>#DIV/0!</v>
      </c>
      <c r="AT89" s="31" t="e">
        <v>#DIV/0!</v>
      </c>
      <c r="AU89" s="31" t="e">
        <v>#DIV/0!</v>
      </c>
      <c r="AV89" s="31" t="e">
        <v>#DIV/0!</v>
      </c>
      <c r="AW89" s="31" t="e">
        <v>#DIV/0!</v>
      </c>
      <c r="AX89" s="31" t="e">
        <v>#VALUE!</v>
      </c>
      <c r="AY89" s="31" t="e">
        <v>#DIV/0!</v>
      </c>
      <c r="AZ89" s="31" t="e">
        <v>#DIV/0!</v>
      </c>
      <c r="BA89" s="31" t="e">
        <v>#DIV/0!</v>
      </c>
      <c r="BB89" s="31" t="e">
        <v>#DIV/0!</v>
      </c>
      <c r="BC89" s="31" t="e">
        <v>#DIV/0!</v>
      </c>
      <c r="BD89" s="31" t="e">
        <v>#DIV/0!</v>
      </c>
      <c r="BE89" s="31" t="e">
        <v>#DIV/0!</v>
      </c>
      <c r="BF89" s="31" t="e">
        <v>#DIV/0!</v>
      </c>
      <c r="BG89" s="31" t="e">
        <v>#DIV/0!</v>
      </c>
      <c r="BH89" s="31" t="e">
        <v>#DIV/0!</v>
      </c>
      <c r="BI89" s="31" t="e">
        <v>#DIV/0!</v>
      </c>
      <c r="BJ89" s="31" t="e">
        <v>#DIV/0!</v>
      </c>
      <c r="BK89" s="31" t="e">
        <v>#DIV/0!</v>
      </c>
      <c r="BL89" s="31" t="e">
        <v>#DIV/0!</v>
      </c>
      <c r="BM89" s="31" t="e">
        <v>#DIV/0!</v>
      </c>
      <c r="BN89" s="31" t="e">
        <v>#DIV/0!</v>
      </c>
      <c r="BO89" s="31" t="e">
        <v>#DIV/0!</v>
      </c>
      <c r="BP89" s="31" t="e">
        <v>#DIV/0!</v>
      </c>
      <c r="BQ89" s="31" t="e">
        <v>#DIV/0!</v>
      </c>
      <c r="BR89" s="31" t="e">
        <v>#DIV/0!</v>
      </c>
      <c r="BS89" s="31" t="e">
        <v>#DIV/0!</v>
      </c>
      <c r="BT89" s="31" t="e">
        <v>#DIV/0!</v>
      </c>
      <c r="BU89" s="31" t="e">
        <v>#DIV/0!</v>
      </c>
      <c r="BV89" s="31" t="e">
        <v>#DIV/0!</v>
      </c>
      <c r="BW89" s="31" t="e">
        <v>#DIV/0!</v>
      </c>
      <c r="BX89" s="31" t="e">
        <v>#DIV/0!</v>
      </c>
      <c r="BY89" s="31" t="e">
        <v>#DIV/0!</v>
      </c>
      <c r="BZ89" s="31" t="e">
        <v>#DIV/0!</v>
      </c>
      <c r="CA89" s="31" t="e">
        <v>#DIV/0!</v>
      </c>
      <c r="CB89" s="31" t="e">
        <v>#DIV/0!</v>
      </c>
      <c r="CC89" s="31" t="e">
        <v>#DIV/0!</v>
      </c>
      <c r="CD89" s="31" t="e">
        <v>#DIV/0!</v>
      </c>
      <c r="CE89" s="31" t="e">
        <v>#DIV/0!</v>
      </c>
      <c r="CF89" s="31" t="e">
        <v>#DIV/0!</v>
      </c>
      <c r="CG89" s="31" t="e">
        <v>#DIV/0!</v>
      </c>
      <c r="CH89" s="31" t="e">
        <v>#DIV/0!</v>
      </c>
      <c r="CI89" s="31" t="e">
        <v>#DIV/0!</v>
      </c>
      <c r="CJ89" s="31" t="e">
        <v>#DIV/0!</v>
      </c>
      <c r="CK89" s="31" t="e">
        <v>#DIV/0!</v>
      </c>
      <c r="CL89" s="31" t="e">
        <v>#DIV/0!</v>
      </c>
      <c r="CM89" s="31" t="e">
        <v>#DIV/0!</v>
      </c>
      <c r="CN89" s="31" t="e">
        <v>#DIV/0!</v>
      </c>
      <c r="CO89" s="31" t="e">
        <v>#DIV/0!</v>
      </c>
      <c r="CP89" s="31" t="e">
        <v>#DIV/0!</v>
      </c>
      <c r="CQ89" s="31" t="e">
        <v>#DIV/0!</v>
      </c>
      <c r="CR89" s="31"/>
      <c r="CS89" s="31"/>
      <c r="CT89" s="31">
        <v>37</v>
      </c>
      <c r="CU89" s="51" t="e">
        <v>#VALUE!</v>
      </c>
      <c r="CV89" s="31" t="e">
        <v>#DIV/0!</v>
      </c>
      <c r="CW89" s="31" t="e">
        <v>#DIV/0!</v>
      </c>
      <c r="CX89" s="31" t="e">
        <v>#DIV/0!</v>
      </c>
      <c r="CY89" s="31" t="e">
        <v>#DIV/0!</v>
      </c>
      <c r="CZ89" s="31" t="e">
        <v>#DIV/0!</v>
      </c>
      <c r="DA89" s="31" t="e">
        <v>#DIV/0!</v>
      </c>
      <c r="DB89" s="31" t="e">
        <v>#DIV/0!</v>
      </c>
      <c r="DC89" s="31" t="e">
        <v>#DIV/0!</v>
      </c>
      <c r="DD89" s="31" t="e">
        <v>#DIV/0!</v>
      </c>
      <c r="DE89" s="31" t="e">
        <v>#DIV/0!</v>
      </c>
      <c r="DF89" s="31" t="e">
        <v>#DIV/0!</v>
      </c>
      <c r="DG89" s="31" t="e">
        <v>#DIV/0!</v>
      </c>
      <c r="DH89" s="31" t="e">
        <v>#DIV/0!</v>
      </c>
      <c r="DI89" s="31" t="e">
        <v>#DIV/0!</v>
      </c>
      <c r="DJ89" s="31" t="e">
        <v>#DIV/0!</v>
      </c>
      <c r="DK89" s="31" t="e">
        <v>#DIV/0!</v>
      </c>
      <c r="DL89" s="31" t="e">
        <v>#DIV/0!</v>
      </c>
      <c r="DM89" s="31" t="e">
        <v>#DIV/0!</v>
      </c>
      <c r="DN89" s="31" t="e">
        <v>#DIV/0!</v>
      </c>
      <c r="DO89" s="31" t="e">
        <v>#DIV/0!</v>
      </c>
      <c r="DP89" s="31" t="e">
        <v>#DIV/0!</v>
      </c>
      <c r="DQ89" s="31" t="e">
        <v>#DIV/0!</v>
      </c>
      <c r="DR89" s="31" t="e">
        <v>#DIV/0!</v>
      </c>
      <c r="DS89" s="31" t="e">
        <v>#DIV/0!</v>
      </c>
      <c r="DT89" s="31" t="e">
        <v>#DIV/0!</v>
      </c>
      <c r="DU89" s="31" t="e">
        <v>#DIV/0!</v>
      </c>
      <c r="DV89" s="31" t="e">
        <v>#DIV/0!</v>
      </c>
      <c r="DW89" s="31" t="e">
        <v>#DIV/0!</v>
      </c>
      <c r="DX89" s="31" t="e">
        <v>#DIV/0!</v>
      </c>
      <c r="DY89" s="31" t="e">
        <v>#DIV/0!</v>
      </c>
      <c r="DZ89" s="31" t="e">
        <v>#DIV/0!</v>
      </c>
      <c r="EA89" s="31" t="e">
        <v>#DIV/0!</v>
      </c>
      <c r="EB89" s="31" t="e">
        <v>#DIV/0!</v>
      </c>
      <c r="EC89" s="31" t="e">
        <v>#DIV/0!</v>
      </c>
      <c r="ED89" s="31" t="e">
        <v>#DIV/0!</v>
      </c>
      <c r="EE89" s="31" t="e">
        <v>#DIV/0!</v>
      </c>
      <c r="EF89" s="31" t="e">
        <v>#DIV/0!</v>
      </c>
      <c r="EG89" s="31" t="e">
        <v>#DIV/0!</v>
      </c>
      <c r="EH89" s="31" t="e">
        <v>#DIV/0!</v>
      </c>
      <c r="EI89" s="31" t="e">
        <v>#DIV/0!</v>
      </c>
      <c r="EJ89" s="31" t="e">
        <v>#DIV/0!</v>
      </c>
      <c r="EK89" s="31" t="e">
        <v>#DIV/0!</v>
      </c>
      <c r="EL89" s="31" t="e">
        <v>#DIV/0!</v>
      </c>
      <c r="EM89" s="31" t="e">
        <v>#DIV/0!</v>
      </c>
      <c r="EN89" s="31" t="e">
        <v>#DIV/0!</v>
      </c>
      <c r="EO89" s="31" t="e">
        <v>#VALUE!</v>
      </c>
      <c r="EP89" s="31" t="e">
        <v>#DIV/0!</v>
      </c>
      <c r="EQ89" s="31" t="e">
        <v>#DIV/0!</v>
      </c>
      <c r="ER89" s="31" t="e">
        <v>#DIV/0!</v>
      </c>
      <c r="ES89" s="31" t="e">
        <v>#DIV/0!</v>
      </c>
      <c r="ET89" s="31" t="e">
        <v>#DIV/0!</v>
      </c>
      <c r="EU89" s="31" t="e">
        <v>#DIV/0!</v>
      </c>
      <c r="EV89" s="31" t="e">
        <v>#DIV/0!</v>
      </c>
      <c r="EW89" s="31" t="e">
        <v>#DIV/0!</v>
      </c>
      <c r="EX89" s="31" t="e">
        <v>#DIV/0!</v>
      </c>
      <c r="EY89" s="31" t="e">
        <v>#DIV/0!</v>
      </c>
      <c r="EZ89" s="31" t="e">
        <v>#DIV/0!</v>
      </c>
      <c r="FA89" s="31" t="e">
        <v>#DIV/0!</v>
      </c>
      <c r="FB89" s="31" t="e">
        <v>#DIV/0!</v>
      </c>
      <c r="FC89" s="31" t="e">
        <v>#DIV/0!</v>
      </c>
      <c r="FD89" s="31" t="e">
        <v>#DIV/0!</v>
      </c>
      <c r="FE89" s="31" t="e">
        <v>#DIV/0!</v>
      </c>
      <c r="FF89" s="31" t="e">
        <v>#DIV/0!</v>
      </c>
      <c r="FG89" s="31" t="e">
        <v>#DIV/0!</v>
      </c>
      <c r="FH89" s="31" t="e">
        <v>#DIV/0!</v>
      </c>
      <c r="FI89" s="31" t="e">
        <v>#DIV/0!</v>
      </c>
      <c r="FJ89" s="31" t="e">
        <v>#DIV/0!</v>
      </c>
      <c r="FK89" s="31" t="e">
        <v>#DIV/0!</v>
      </c>
      <c r="FL89" s="31" t="e">
        <v>#DIV/0!</v>
      </c>
      <c r="FM89" s="31" t="e">
        <v>#DIV/0!</v>
      </c>
      <c r="FN89" s="31" t="e">
        <v>#DIV/0!</v>
      </c>
      <c r="FO89" s="31" t="e">
        <v>#DIV/0!</v>
      </c>
      <c r="FP89" s="31" t="e">
        <v>#DIV/0!</v>
      </c>
      <c r="FQ89" s="31" t="e">
        <v>#DIV/0!</v>
      </c>
      <c r="FR89" s="31" t="e">
        <v>#DIV/0!</v>
      </c>
      <c r="FS89" s="31" t="e">
        <v>#DIV/0!</v>
      </c>
      <c r="FT89" s="31" t="e">
        <v>#DIV/0!</v>
      </c>
      <c r="FU89" s="31" t="e">
        <v>#DIV/0!</v>
      </c>
      <c r="FV89" s="31" t="e">
        <v>#DIV/0!</v>
      </c>
      <c r="FW89" s="31" t="e">
        <v>#DIV/0!</v>
      </c>
      <c r="FX89" s="31" t="e">
        <v>#DIV/0!</v>
      </c>
      <c r="FY89" s="31" t="e">
        <v>#DIV/0!</v>
      </c>
      <c r="FZ89" s="31" t="e">
        <v>#DIV/0!</v>
      </c>
      <c r="GA89" s="31" t="e">
        <v>#DIV/0!</v>
      </c>
      <c r="GB89" s="31" t="e">
        <v>#DIV/0!</v>
      </c>
      <c r="GC89" s="31" t="e">
        <v>#DIV/0!</v>
      </c>
      <c r="GD89" s="31" t="e">
        <v>#DIV/0!</v>
      </c>
      <c r="GE89" s="31" t="e">
        <v>#DIV/0!</v>
      </c>
      <c r="GF89" s="31" t="e">
        <v>#DIV/0!</v>
      </c>
      <c r="GG89" s="31" t="e">
        <v>#DIV/0!</v>
      </c>
      <c r="GH89" s="31" t="e">
        <v>#DIV/0!</v>
      </c>
      <c r="GI89" s="31"/>
      <c r="GJ89" s="31"/>
      <c r="GK89" s="31">
        <v>37</v>
      </c>
      <c r="GL89" s="51" t="e">
        <v>#VALUE!</v>
      </c>
      <c r="GM89" s="31" t="e">
        <v>#DIV/0!</v>
      </c>
      <c r="GN89" s="31" t="e">
        <v>#DIV/0!</v>
      </c>
      <c r="GO89" s="31" t="e">
        <v>#DIV/0!</v>
      </c>
      <c r="GP89" s="31" t="e">
        <v>#DIV/0!</v>
      </c>
      <c r="GQ89" s="31" t="e">
        <v>#DIV/0!</v>
      </c>
      <c r="GR89" s="31" t="e">
        <v>#DIV/0!</v>
      </c>
      <c r="GS89" s="31" t="e">
        <v>#DIV/0!</v>
      </c>
      <c r="GT89" s="31" t="e">
        <v>#DIV/0!</v>
      </c>
      <c r="GU89" s="31" t="e">
        <v>#DIV/0!</v>
      </c>
      <c r="GV89" s="31" t="e">
        <v>#DIV/0!</v>
      </c>
      <c r="GW89" s="31" t="e">
        <v>#DIV/0!</v>
      </c>
      <c r="GX89" s="31" t="e">
        <v>#DIV/0!</v>
      </c>
      <c r="GY89" s="31" t="e">
        <v>#DIV/0!</v>
      </c>
      <c r="GZ89" s="31" t="e">
        <v>#DIV/0!</v>
      </c>
      <c r="HA89" s="31" t="e">
        <v>#DIV/0!</v>
      </c>
      <c r="HB89" s="31" t="e">
        <v>#DIV/0!</v>
      </c>
      <c r="HC89" s="31" t="e">
        <v>#DIV/0!</v>
      </c>
      <c r="HD89" s="31" t="e">
        <v>#DIV/0!</v>
      </c>
      <c r="HE89" s="31" t="e">
        <v>#DIV/0!</v>
      </c>
      <c r="HF89" s="31" t="e">
        <v>#DIV/0!</v>
      </c>
      <c r="HG89" s="31" t="e">
        <v>#DIV/0!</v>
      </c>
      <c r="HH89" s="31" t="e">
        <v>#DIV/0!</v>
      </c>
      <c r="HI89" s="31" t="e">
        <v>#DIV/0!</v>
      </c>
      <c r="HJ89" s="31" t="e">
        <v>#DIV/0!</v>
      </c>
      <c r="HK89" s="31" t="e">
        <v>#DIV/0!</v>
      </c>
      <c r="HL89" s="31" t="e">
        <v>#DIV/0!</v>
      </c>
      <c r="HM89" s="31" t="e">
        <v>#DIV/0!</v>
      </c>
      <c r="HN89" s="31" t="e">
        <v>#DIV/0!</v>
      </c>
      <c r="HO89" s="31" t="e">
        <v>#DIV/0!</v>
      </c>
      <c r="HP89" s="31" t="e">
        <v>#DIV/0!</v>
      </c>
      <c r="HQ89" s="31" t="e">
        <v>#DIV/0!</v>
      </c>
      <c r="HR89" s="31" t="e">
        <v>#DIV/0!</v>
      </c>
      <c r="HS89" s="31" t="e">
        <v>#DIV/0!</v>
      </c>
      <c r="HT89" s="31" t="e">
        <v>#DIV/0!</v>
      </c>
      <c r="HU89" s="31" t="e">
        <v>#DIV/0!</v>
      </c>
      <c r="HV89" s="31" t="e">
        <v>#DIV/0!</v>
      </c>
      <c r="HW89" s="31" t="e">
        <v>#DIV/0!</v>
      </c>
      <c r="HX89" s="31" t="e">
        <v>#DIV/0!</v>
      </c>
      <c r="HY89" s="31" t="e">
        <v>#DIV/0!</v>
      </c>
      <c r="HZ89" s="31" t="e">
        <v>#DIV/0!</v>
      </c>
      <c r="IA89" s="31" t="e">
        <v>#DIV/0!</v>
      </c>
      <c r="IB89" s="31" t="e">
        <v>#DIV/0!</v>
      </c>
      <c r="IC89" s="31" t="e">
        <v>#DIV/0!</v>
      </c>
      <c r="ID89" s="31" t="e">
        <v>#DIV/0!</v>
      </c>
      <c r="IE89" s="31" t="e">
        <v>#DIV/0!</v>
      </c>
      <c r="IF89" s="31" t="e">
        <v>#VALUE!</v>
      </c>
      <c r="IG89" s="31" t="e">
        <v>#DIV/0!</v>
      </c>
      <c r="IH89" s="31" t="e">
        <v>#DIV/0!</v>
      </c>
      <c r="II89" s="31" t="e">
        <v>#DIV/0!</v>
      </c>
      <c r="IJ89" s="31" t="e">
        <v>#DIV/0!</v>
      </c>
      <c r="IK89" s="31" t="e">
        <v>#DIV/0!</v>
      </c>
      <c r="IL89" s="31" t="e">
        <v>#DIV/0!</v>
      </c>
      <c r="IM89" s="31" t="e">
        <v>#DIV/0!</v>
      </c>
      <c r="IN89" s="31" t="e">
        <v>#DIV/0!</v>
      </c>
      <c r="IO89" s="31" t="e">
        <v>#DIV/0!</v>
      </c>
      <c r="IP89" s="31" t="e">
        <v>#DIV/0!</v>
      </c>
      <c r="IQ89" s="31" t="e">
        <v>#DIV/0!</v>
      </c>
      <c r="IR89" s="31" t="e">
        <v>#DIV/0!</v>
      </c>
      <c r="IS89" s="31" t="e">
        <v>#DIV/0!</v>
      </c>
      <c r="IT89" s="31" t="e">
        <v>#DIV/0!</v>
      </c>
      <c r="IU89" s="31" t="e">
        <v>#DIV/0!</v>
      </c>
      <c r="IV89" s="31" t="e">
        <v>#DIV/0!</v>
      </c>
      <c r="IW89" s="31" t="e">
        <v>#DIV/0!</v>
      </c>
      <c r="IX89" s="31" t="e">
        <v>#DIV/0!</v>
      </c>
      <c r="IY89" s="31" t="e">
        <v>#DIV/0!</v>
      </c>
      <c r="IZ89" s="31" t="e">
        <v>#DIV/0!</v>
      </c>
      <c r="JA89" s="31" t="e">
        <v>#DIV/0!</v>
      </c>
      <c r="JB89" s="31" t="e">
        <v>#DIV/0!</v>
      </c>
      <c r="JC89" s="31" t="e">
        <v>#DIV/0!</v>
      </c>
      <c r="JD89" s="31" t="e">
        <v>#DIV/0!</v>
      </c>
      <c r="JE89" s="31" t="e">
        <v>#DIV/0!</v>
      </c>
      <c r="JF89" s="31" t="e">
        <v>#DIV/0!</v>
      </c>
      <c r="JG89" s="31" t="e">
        <v>#DIV/0!</v>
      </c>
      <c r="JH89" s="31" t="e">
        <v>#DIV/0!</v>
      </c>
      <c r="JI89" s="31" t="e">
        <v>#DIV/0!</v>
      </c>
      <c r="JJ89" s="31" t="e">
        <v>#DIV/0!</v>
      </c>
      <c r="JK89" s="31" t="e">
        <v>#DIV/0!</v>
      </c>
      <c r="JL89" s="31" t="e">
        <v>#DIV/0!</v>
      </c>
      <c r="JM89" s="31" t="e">
        <v>#DIV/0!</v>
      </c>
      <c r="JN89" s="31" t="e">
        <v>#DIV/0!</v>
      </c>
      <c r="JO89" s="31" t="e">
        <v>#DIV/0!</v>
      </c>
      <c r="JP89" s="31" t="e">
        <v>#DIV/0!</v>
      </c>
      <c r="JQ89" s="31" t="e">
        <v>#DIV/0!</v>
      </c>
      <c r="JR89" s="31" t="e">
        <v>#DIV/0!</v>
      </c>
      <c r="JS89" s="31" t="e">
        <v>#DIV/0!</v>
      </c>
      <c r="JT89" s="31" t="e">
        <v>#DIV/0!</v>
      </c>
      <c r="JU89" s="31" t="e">
        <v>#DIV/0!</v>
      </c>
      <c r="JV89" s="31" t="e">
        <v>#DIV/0!</v>
      </c>
      <c r="JW89" s="31" t="e">
        <v>#DIV/0!</v>
      </c>
      <c r="JX89" s="31" t="e">
        <v>#DIV/0!</v>
      </c>
      <c r="JY89" s="31" t="e">
        <v>#DIV/0!</v>
      </c>
      <c r="JZ89" s="31"/>
      <c r="KA89" s="31"/>
    </row>
    <row r="90" spans="1:287" x14ac:dyDescent="0.25">
      <c r="A90" s="30" t="s">
        <v>681</v>
      </c>
      <c r="B90" s="30" t="s">
        <v>130</v>
      </c>
      <c r="C90" s="31">
        <v>110</v>
      </c>
      <c r="D90" s="51" t="e">
        <v>#VALUE!</v>
      </c>
      <c r="E90" s="31" t="e">
        <v>#DIV/0!</v>
      </c>
      <c r="F90" s="31" t="e">
        <v>#DIV/0!</v>
      </c>
      <c r="G90" s="31" t="e">
        <v>#DIV/0!</v>
      </c>
      <c r="H90" s="31" t="e">
        <v>#DIV/0!</v>
      </c>
      <c r="I90" s="31" t="e">
        <v>#DIV/0!</v>
      </c>
      <c r="J90" s="31" t="e">
        <v>#DIV/0!</v>
      </c>
      <c r="K90" s="31" t="e">
        <v>#DIV/0!</v>
      </c>
      <c r="L90" s="31" t="e">
        <v>#DIV/0!</v>
      </c>
      <c r="M90" s="31" t="e">
        <v>#DIV/0!</v>
      </c>
      <c r="N90" s="31" t="e">
        <v>#DIV/0!</v>
      </c>
      <c r="O90" s="31" t="e">
        <v>#DIV/0!</v>
      </c>
      <c r="P90" s="31" t="e">
        <v>#DIV/0!</v>
      </c>
      <c r="Q90" s="31" t="e">
        <v>#DIV/0!</v>
      </c>
      <c r="R90" s="31" t="e">
        <v>#DIV/0!</v>
      </c>
      <c r="S90" s="31" t="e">
        <v>#DIV/0!</v>
      </c>
      <c r="T90" s="31" t="e">
        <v>#DIV/0!</v>
      </c>
      <c r="U90" s="31" t="e">
        <v>#DIV/0!</v>
      </c>
      <c r="V90" s="31" t="e">
        <v>#DIV/0!</v>
      </c>
      <c r="W90" s="31" t="e">
        <v>#DIV/0!</v>
      </c>
      <c r="X90" s="31" t="e">
        <v>#DIV/0!</v>
      </c>
      <c r="Y90" s="31" t="e">
        <v>#DIV/0!</v>
      </c>
      <c r="Z90" s="31" t="e">
        <v>#DIV/0!</v>
      </c>
      <c r="AA90" s="31" t="e">
        <v>#DIV/0!</v>
      </c>
      <c r="AB90" s="31" t="e">
        <v>#DIV/0!</v>
      </c>
      <c r="AC90" s="31" t="e">
        <v>#DIV/0!</v>
      </c>
      <c r="AD90" s="31" t="e">
        <v>#DIV/0!</v>
      </c>
      <c r="AE90" s="31" t="e">
        <v>#DIV/0!</v>
      </c>
      <c r="AF90" s="31" t="e">
        <v>#DIV/0!</v>
      </c>
      <c r="AG90" s="31" t="e">
        <v>#DIV/0!</v>
      </c>
      <c r="AH90" s="31" t="e">
        <v>#DIV/0!</v>
      </c>
      <c r="AI90" s="31" t="e">
        <v>#DIV/0!</v>
      </c>
      <c r="AJ90" s="31" t="e">
        <v>#DIV/0!</v>
      </c>
      <c r="AK90" s="31" t="e">
        <v>#DIV/0!</v>
      </c>
      <c r="AL90" s="31" t="e">
        <v>#DIV/0!</v>
      </c>
      <c r="AM90" s="31" t="e">
        <v>#DIV/0!</v>
      </c>
      <c r="AN90" s="31" t="e">
        <v>#DIV/0!</v>
      </c>
      <c r="AO90" s="31" t="e">
        <v>#DIV/0!</v>
      </c>
      <c r="AP90" s="31" t="e">
        <v>#DIV/0!</v>
      </c>
      <c r="AQ90" s="31" t="e">
        <v>#DIV/0!</v>
      </c>
      <c r="AR90" s="31" t="e">
        <v>#DIV/0!</v>
      </c>
      <c r="AS90" s="31" t="e">
        <v>#DIV/0!</v>
      </c>
      <c r="AT90" s="31" t="e">
        <v>#DIV/0!</v>
      </c>
      <c r="AU90" s="31" t="e">
        <v>#DIV/0!</v>
      </c>
      <c r="AV90" s="31" t="e">
        <v>#DIV/0!</v>
      </c>
      <c r="AW90" s="31" t="e">
        <v>#DIV/0!</v>
      </c>
      <c r="AX90" s="31" t="e">
        <v>#VALUE!</v>
      </c>
      <c r="AY90" s="31" t="e">
        <v>#DIV/0!</v>
      </c>
      <c r="AZ90" s="31" t="e">
        <v>#DIV/0!</v>
      </c>
      <c r="BA90" s="31" t="e">
        <v>#DIV/0!</v>
      </c>
      <c r="BB90" s="31" t="e">
        <v>#DIV/0!</v>
      </c>
      <c r="BC90" s="31" t="e">
        <v>#DIV/0!</v>
      </c>
      <c r="BD90" s="31" t="e">
        <v>#DIV/0!</v>
      </c>
      <c r="BE90" s="31" t="e">
        <v>#DIV/0!</v>
      </c>
      <c r="BF90" s="31" t="e">
        <v>#DIV/0!</v>
      </c>
      <c r="BG90" s="31" t="e">
        <v>#DIV/0!</v>
      </c>
      <c r="BH90" s="31" t="e">
        <v>#DIV/0!</v>
      </c>
      <c r="BI90" s="31" t="e">
        <v>#DIV/0!</v>
      </c>
      <c r="BJ90" s="31" t="e">
        <v>#DIV/0!</v>
      </c>
      <c r="BK90" s="31" t="e">
        <v>#DIV/0!</v>
      </c>
      <c r="BL90" s="31" t="e">
        <v>#DIV/0!</v>
      </c>
      <c r="BM90" s="31" t="e">
        <v>#DIV/0!</v>
      </c>
      <c r="BN90" s="31" t="e">
        <v>#DIV/0!</v>
      </c>
      <c r="BO90" s="31" t="e">
        <v>#DIV/0!</v>
      </c>
      <c r="BP90" s="31" t="e">
        <v>#DIV/0!</v>
      </c>
      <c r="BQ90" s="31" t="e">
        <v>#DIV/0!</v>
      </c>
      <c r="BR90" s="31" t="e">
        <v>#DIV/0!</v>
      </c>
      <c r="BS90" s="31" t="e">
        <v>#DIV/0!</v>
      </c>
      <c r="BT90" s="31" t="e">
        <v>#DIV/0!</v>
      </c>
      <c r="BU90" s="31" t="e">
        <v>#DIV/0!</v>
      </c>
      <c r="BV90" s="31" t="e">
        <v>#DIV/0!</v>
      </c>
      <c r="BW90" s="31" t="e">
        <v>#DIV/0!</v>
      </c>
      <c r="BX90" s="31" t="e">
        <v>#DIV/0!</v>
      </c>
      <c r="BY90" s="31" t="e">
        <v>#DIV/0!</v>
      </c>
      <c r="BZ90" s="31" t="e">
        <v>#DIV/0!</v>
      </c>
      <c r="CA90" s="31" t="e">
        <v>#DIV/0!</v>
      </c>
      <c r="CB90" s="31" t="e">
        <v>#DIV/0!</v>
      </c>
      <c r="CC90" s="31" t="e">
        <v>#DIV/0!</v>
      </c>
      <c r="CD90" s="31" t="e">
        <v>#DIV/0!</v>
      </c>
      <c r="CE90" s="31" t="e">
        <v>#DIV/0!</v>
      </c>
      <c r="CF90" s="31" t="e">
        <v>#DIV/0!</v>
      </c>
      <c r="CG90" s="31" t="e">
        <v>#DIV/0!</v>
      </c>
      <c r="CH90" s="31" t="e">
        <v>#DIV/0!</v>
      </c>
      <c r="CI90" s="31" t="e">
        <v>#DIV/0!</v>
      </c>
      <c r="CJ90" s="31" t="e">
        <v>#DIV/0!</v>
      </c>
      <c r="CK90" s="31" t="e">
        <v>#DIV/0!</v>
      </c>
      <c r="CL90" s="31" t="e">
        <v>#DIV/0!</v>
      </c>
      <c r="CM90" s="31" t="e">
        <v>#DIV/0!</v>
      </c>
      <c r="CN90" s="31" t="e">
        <v>#DIV/0!</v>
      </c>
      <c r="CO90" s="31" t="e">
        <v>#DIV/0!</v>
      </c>
      <c r="CP90" s="31" t="e">
        <v>#DIV/0!</v>
      </c>
      <c r="CQ90" s="31" t="e">
        <v>#DIV/0!</v>
      </c>
      <c r="CR90" s="31"/>
      <c r="CS90" s="31"/>
      <c r="CT90" s="31">
        <v>110</v>
      </c>
      <c r="CU90" s="51" t="e">
        <v>#VALUE!</v>
      </c>
      <c r="CV90" s="31" t="e">
        <v>#DIV/0!</v>
      </c>
      <c r="CW90" s="31" t="e">
        <v>#DIV/0!</v>
      </c>
      <c r="CX90" s="31" t="e">
        <v>#DIV/0!</v>
      </c>
      <c r="CY90" s="31" t="e">
        <v>#DIV/0!</v>
      </c>
      <c r="CZ90" s="31" t="e">
        <v>#DIV/0!</v>
      </c>
      <c r="DA90" s="31" t="e">
        <v>#DIV/0!</v>
      </c>
      <c r="DB90" s="31" t="e">
        <v>#DIV/0!</v>
      </c>
      <c r="DC90" s="31" t="e">
        <v>#DIV/0!</v>
      </c>
      <c r="DD90" s="31" t="e">
        <v>#DIV/0!</v>
      </c>
      <c r="DE90" s="31" t="e">
        <v>#DIV/0!</v>
      </c>
      <c r="DF90" s="31" t="e">
        <v>#DIV/0!</v>
      </c>
      <c r="DG90" s="31" t="e">
        <v>#DIV/0!</v>
      </c>
      <c r="DH90" s="31" t="e">
        <v>#DIV/0!</v>
      </c>
      <c r="DI90" s="31" t="e">
        <v>#DIV/0!</v>
      </c>
      <c r="DJ90" s="31" t="e">
        <v>#DIV/0!</v>
      </c>
      <c r="DK90" s="31" t="e">
        <v>#DIV/0!</v>
      </c>
      <c r="DL90" s="31" t="e">
        <v>#DIV/0!</v>
      </c>
      <c r="DM90" s="31" t="e">
        <v>#DIV/0!</v>
      </c>
      <c r="DN90" s="31" t="e">
        <v>#DIV/0!</v>
      </c>
      <c r="DO90" s="31" t="e">
        <v>#DIV/0!</v>
      </c>
      <c r="DP90" s="31" t="e">
        <v>#DIV/0!</v>
      </c>
      <c r="DQ90" s="31" t="e">
        <v>#DIV/0!</v>
      </c>
      <c r="DR90" s="31" t="e">
        <v>#DIV/0!</v>
      </c>
      <c r="DS90" s="31" t="e">
        <v>#DIV/0!</v>
      </c>
      <c r="DT90" s="31" t="e">
        <v>#DIV/0!</v>
      </c>
      <c r="DU90" s="31" t="e">
        <v>#DIV/0!</v>
      </c>
      <c r="DV90" s="31" t="e">
        <v>#DIV/0!</v>
      </c>
      <c r="DW90" s="31" t="e">
        <v>#DIV/0!</v>
      </c>
      <c r="DX90" s="31" t="e">
        <v>#DIV/0!</v>
      </c>
      <c r="DY90" s="31" t="e">
        <v>#DIV/0!</v>
      </c>
      <c r="DZ90" s="31" t="e">
        <v>#DIV/0!</v>
      </c>
      <c r="EA90" s="31" t="e">
        <v>#DIV/0!</v>
      </c>
      <c r="EB90" s="31" t="e">
        <v>#DIV/0!</v>
      </c>
      <c r="EC90" s="31" t="e">
        <v>#DIV/0!</v>
      </c>
      <c r="ED90" s="31" t="e">
        <v>#DIV/0!</v>
      </c>
      <c r="EE90" s="31" t="e">
        <v>#DIV/0!</v>
      </c>
      <c r="EF90" s="31" t="e">
        <v>#DIV/0!</v>
      </c>
      <c r="EG90" s="31" t="e">
        <v>#DIV/0!</v>
      </c>
      <c r="EH90" s="31" t="e">
        <v>#DIV/0!</v>
      </c>
      <c r="EI90" s="31" t="e">
        <v>#DIV/0!</v>
      </c>
      <c r="EJ90" s="31" t="e">
        <v>#DIV/0!</v>
      </c>
      <c r="EK90" s="31" t="e">
        <v>#DIV/0!</v>
      </c>
      <c r="EL90" s="31" t="e">
        <v>#DIV/0!</v>
      </c>
      <c r="EM90" s="31" t="e">
        <v>#DIV/0!</v>
      </c>
      <c r="EN90" s="31" t="e">
        <v>#DIV/0!</v>
      </c>
      <c r="EO90" s="31" t="e">
        <v>#VALUE!</v>
      </c>
      <c r="EP90" s="31" t="e">
        <v>#DIV/0!</v>
      </c>
      <c r="EQ90" s="31" t="e">
        <v>#DIV/0!</v>
      </c>
      <c r="ER90" s="31" t="e">
        <v>#DIV/0!</v>
      </c>
      <c r="ES90" s="31" t="e">
        <v>#DIV/0!</v>
      </c>
      <c r="ET90" s="31" t="e">
        <v>#DIV/0!</v>
      </c>
      <c r="EU90" s="31" t="e">
        <v>#DIV/0!</v>
      </c>
      <c r="EV90" s="31" t="e">
        <v>#DIV/0!</v>
      </c>
      <c r="EW90" s="31" t="e">
        <v>#DIV/0!</v>
      </c>
      <c r="EX90" s="31" t="e">
        <v>#DIV/0!</v>
      </c>
      <c r="EY90" s="31" t="e">
        <v>#DIV/0!</v>
      </c>
      <c r="EZ90" s="31" t="e">
        <v>#DIV/0!</v>
      </c>
      <c r="FA90" s="31" t="e">
        <v>#DIV/0!</v>
      </c>
      <c r="FB90" s="31" t="e">
        <v>#DIV/0!</v>
      </c>
      <c r="FC90" s="31" t="e">
        <v>#DIV/0!</v>
      </c>
      <c r="FD90" s="31" t="e">
        <v>#DIV/0!</v>
      </c>
      <c r="FE90" s="31" t="e">
        <v>#DIV/0!</v>
      </c>
      <c r="FF90" s="31" t="e">
        <v>#DIV/0!</v>
      </c>
      <c r="FG90" s="31" t="e">
        <v>#DIV/0!</v>
      </c>
      <c r="FH90" s="31" t="e">
        <v>#DIV/0!</v>
      </c>
      <c r="FI90" s="31" t="e">
        <v>#DIV/0!</v>
      </c>
      <c r="FJ90" s="31" t="e">
        <v>#DIV/0!</v>
      </c>
      <c r="FK90" s="31" t="e">
        <v>#DIV/0!</v>
      </c>
      <c r="FL90" s="31" t="e">
        <v>#DIV/0!</v>
      </c>
      <c r="FM90" s="31" t="e">
        <v>#DIV/0!</v>
      </c>
      <c r="FN90" s="31" t="e">
        <v>#DIV/0!</v>
      </c>
      <c r="FO90" s="31" t="e">
        <v>#DIV/0!</v>
      </c>
      <c r="FP90" s="31" t="e">
        <v>#DIV/0!</v>
      </c>
      <c r="FQ90" s="31" t="e">
        <v>#DIV/0!</v>
      </c>
      <c r="FR90" s="31" t="e">
        <v>#DIV/0!</v>
      </c>
      <c r="FS90" s="31" t="e">
        <v>#DIV/0!</v>
      </c>
      <c r="FT90" s="31" t="e">
        <v>#DIV/0!</v>
      </c>
      <c r="FU90" s="31" t="e">
        <v>#DIV/0!</v>
      </c>
      <c r="FV90" s="31" t="e">
        <v>#DIV/0!</v>
      </c>
      <c r="FW90" s="31" t="e">
        <v>#DIV/0!</v>
      </c>
      <c r="FX90" s="31" t="e">
        <v>#DIV/0!</v>
      </c>
      <c r="FY90" s="31" t="e">
        <v>#DIV/0!</v>
      </c>
      <c r="FZ90" s="31" t="e">
        <v>#DIV/0!</v>
      </c>
      <c r="GA90" s="31" t="e">
        <v>#DIV/0!</v>
      </c>
      <c r="GB90" s="31" t="e">
        <v>#DIV/0!</v>
      </c>
      <c r="GC90" s="31" t="e">
        <v>#DIV/0!</v>
      </c>
      <c r="GD90" s="31" t="e">
        <v>#DIV/0!</v>
      </c>
      <c r="GE90" s="31" t="e">
        <v>#DIV/0!</v>
      </c>
      <c r="GF90" s="31" t="e">
        <v>#DIV/0!</v>
      </c>
      <c r="GG90" s="31" t="e">
        <v>#DIV/0!</v>
      </c>
      <c r="GH90" s="31" t="e">
        <v>#DIV/0!</v>
      </c>
      <c r="GI90" s="31"/>
      <c r="GJ90" s="31"/>
      <c r="GK90" s="31">
        <v>252</v>
      </c>
      <c r="GL90" s="51" t="e">
        <v>#VALUE!</v>
      </c>
      <c r="GM90" s="31" t="e">
        <v>#DIV/0!</v>
      </c>
      <c r="GN90" s="31" t="e">
        <v>#DIV/0!</v>
      </c>
      <c r="GO90" s="31" t="e">
        <v>#DIV/0!</v>
      </c>
      <c r="GP90" s="31" t="e">
        <v>#DIV/0!</v>
      </c>
      <c r="GQ90" s="31" t="e">
        <v>#DIV/0!</v>
      </c>
      <c r="GR90" s="31" t="e">
        <v>#DIV/0!</v>
      </c>
      <c r="GS90" s="31" t="e">
        <v>#DIV/0!</v>
      </c>
      <c r="GT90" s="31" t="e">
        <v>#DIV/0!</v>
      </c>
      <c r="GU90" s="31" t="e">
        <v>#DIV/0!</v>
      </c>
      <c r="GV90" s="31" t="e">
        <v>#DIV/0!</v>
      </c>
      <c r="GW90" s="31" t="e">
        <v>#DIV/0!</v>
      </c>
      <c r="GX90" s="31" t="e">
        <v>#DIV/0!</v>
      </c>
      <c r="GY90" s="31" t="e">
        <v>#DIV/0!</v>
      </c>
      <c r="GZ90" s="31" t="e">
        <v>#DIV/0!</v>
      </c>
      <c r="HA90" s="31" t="e">
        <v>#DIV/0!</v>
      </c>
      <c r="HB90" s="31" t="e">
        <v>#DIV/0!</v>
      </c>
      <c r="HC90" s="31" t="e">
        <v>#DIV/0!</v>
      </c>
      <c r="HD90" s="31" t="e">
        <v>#DIV/0!</v>
      </c>
      <c r="HE90" s="31" t="e">
        <v>#DIV/0!</v>
      </c>
      <c r="HF90" s="31" t="e">
        <v>#DIV/0!</v>
      </c>
      <c r="HG90" s="31" t="e">
        <v>#DIV/0!</v>
      </c>
      <c r="HH90" s="31" t="e">
        <v>#DIV/0!</v>
      </c>
      <c r="HI90" s="31" t="e">
        <v>#DIV/0!</v>
      </c>
      <c r="HJ90" s="31" t="e">
        <v>#DIV/0!</v>
      </c>
      <c r="HK90" s="31" t="e">
        <v>#DIV/0!</v>
      </c>
      <c r="HL90" s="31" t="e">
        <v>#DIV/0!</v>
      </c>
      <c r="HM90" s="31" t="e">
        <v>#DIV/0!</v>
      </c>
      <c r="HN90" s="31" t="e">
        <v>#DIV/0!</v>
      </c>
      <c r="HO90" s="31" t="e">
        <v>#DIV/0!</v>
      </c>
      <c r="HP90" s="31" t="e">
        <v>#DIV/0!</v>
      </c>
      <c r="HQ90" s="31" t="e">
        <v>#DIV/0!</v>
      </c>
      <c r="HR90" s="31" t="e">
        <v>#DIV/0!</v>
      </c>
      <c r="HS90" s="31" t="e">
        <v>#DIV/0!</v>
      </c>
      <c r="HT90" s="31" t="e">
        <v>#DIV/0!</v>
      </c>
      <c r="HU90" s="31" t="e">
        <v>#DIV/0!</v>
      </c>
      <c r="HV90" s="31" t="e">
        <v>#DIV/0!</v>
      </c>
      <c r="HW90" s="31" t="e">
        <v>#DIV/0!</v>
      </c>
      <c r="HX90" s="31" t="e">
        <v>#DIV/0!</v>
      </c>
      <c r="HY90" s="31" t="e">
        <v>#DIV/0!</v>
      </c>
      <c r="HZ90" s="31" t="e">
        <v>#DIV/0!</v>
      </c>
      <c r="IA90" s="31" t="e">
        <v>#DIV/0!</v>
      </c>
      <c r="IB90" s="31" t="e">
        <v>#DIV/0!</v>
      </c>
      <c r="IC90" s="31" t="e">
        <v>#DIV/0!</v>
      </c>
      <c r="ID90" s="31" t="e">
        <v>#DIV/0!</v>
      </c>
      <c r="IE90" s="31" t="e">
        <v>#DIV/0!</v>
      </c>
      <c r="IF90" s="31" t="e">
        <v>#VALUE!</v>
      </c>
      <c r="IG90" s="31" t="e">
        <v>#DIV/0!</v>
      </c>
      <c r="IH90" s="31" t="e">
        <v>#DIV/0!</v>
      </c>
      <c r="II90" s="31" t="e">
        <v>#DIV/0!</v>
      </c>
      <c r="IJ90" s="31" t="e">
        <v>#DIV/0!</v>
      </c>
      <c r="IK90" s="31" t="e">
        <v>#DIV/0!</v>
      </c>
      <c r="IL90" s="31" t="e">
        <v>#DIV/0!</v>
      </c>
      <c r="IM90" s="31" t="e">
        <v>#DIV/0!</v>
      </c>
      <c r="IN90" s="31" t="e">
        <v>#DIV/0!</v>
      </c>
      <c r="IO90" s="31" t="e">
        <v>#DIV/0!</v>
      </c>
      <c r="IP90" s="31" t="e">
        <v>#DIV/0!</v>
      </c>
      <c r="IQ90" s="31" t="e">
        <v>#DIV/0!</v>
      </c>
      <c r="IR90" s="31" t="e">
        <v>#DIV/0!</v>
      </c>
      <c r="IS90" s="31" t="e">
        <v>#DIV/0!</v>
      </c>
      <c r="IT90" s="31" t="e">
        <v>#DIV/0!</v>
      </c>
      <c r="IU90" s="31" t="e">
        <v>#DIV/0!</v>
      </c>
      <c r="IV90" s="31" t="e">
        <v>#DIV/0!</v>
      </c>
      <c r="IW90" s="31" t="e">
        <v>#DIV/0!</v>
      </c>
      <c r="IX90" s="31" t="e">
        <v>#DIV/0!</v>
      </c>
      <c r="IY90" s="31" t="e">
        <v>#DIV/0!</v>
      </c>
      <c r="IZ90" s="31" t="e">
        <v>#DIV/0!</v>
      </c>
      <c r="JA90" s="31" t="e">
        <v>#DIV/0!</v>
      </c>
      <c r="JB90" s="31" t="e">
        <v>#DIV/0!</v>
      </c>
      <c r="JC90" s="31" t="e">
        <v>#DIV/0!</v>
      </c>
      <c r="JD90" s="31" t="e">
        <v>#DIV/0!</v>
      </c>
      <c r="JE90" s="31" t="e">
        <v>#DIV/0!</v>
      </c>
      <c r="JF90" s="31" t="e">
        <v>#DIV/0!</v>
      </c>
      <c r="JG90" s="31" t="e">
        <v>#DIV/0!</v>
      </c>
      <c r="JH90" s="31" t="e">
        <v>#DIV/0!</v>
      </c>
      <c r="JI90" s="31" t="e">
        <v>#DIV/0!</v>
      </c>
      <c r="JJ90" s="31" t="e">
        <v>#DIV/0!</v>
      </c>
      <c r="JK90" s="31" t="e">
        <v>#DIV/0!</v>
      </c>
      <c r="JL90" s="31" t="e">
        <v>#DIV/0!</v>
      </c>
      <c r="JM90" s="31" t="e">
        <v>#DIV/0!</v>
      </c>
      <c r="JN90" s="31" t="e">
        <v>#DIV/0!</v>
      </c>
      <c r="JO90" s="31" t="e">
        <v>#DIV/0!</v>
      </c>
      <c r="JP90" s="31" t="e">
        <v>#DIV/0!</v>
      </c>
      <c r="JQ90" s="31" t="e">
        <v>#DIV/0!</v>
      </c>
      <c r="JR90" s="31" t="e">
        <v>#DIV/0!</v>
      </c>
      <c r="JS90" s="31" t="e">
        <v>#DIV/0!</v>
      </c>
      <c r="JT90" s="31" t="e">
        <v>#DIV/0!</v>
      </c>
      <c r="JU90" s="31" t="e">
        <v>#DIV/0!</v>
      </c>
      <c r="JV90" s="31" t="e">
        <v>#DIV/0!</v>
      </c>
      <c r="JW90" s="31" t="e">
        <v>#DIV/0!</v>
      </c>
      <c r="JX90" s="31" t="e">
        <v>#DIV/0!</v>
      </c>
      <c r="JY90" s="31" t="e">
        <v>#DIV/0!</v>
      </c>
      <c r="JZ90" s="31"/>
      <c r="KA90" s="31"/>
    </row>
    <row r="91" spans="1:287" x14ac:dyDescent="0.25">
      <c r="A91" s="30" t="s">
        <v>682</v>
      </c>
      <c r="B91" s="30" t="s">
        <v>206</v>
      </c>
      <c r="C91" s="31">
        <v>12</v>
      </c>
      <c r="D91" s="51" t="e">
        <v>#VALUE!</v>
      </c>
      <c r="E91" s="31" t="e">
        <v>#DIV/0!</v>
      </c>
      <c r="F91" s="31" t="e">
        <v>#DIV/0!</v>
      </c>
      <c r="G91" s="31" t="e">
        <v>#DIV/0!</v>
      </c>
      <c r="H91" s="31" t="e">
        <v>#DIV/0!</v>
      </c>
      <c r="I91" s="31" t="e">
        <v>#DIV/0!</v>
      </c>
      <c r="J91" s="31" t="e">
        <v>#DIV/0!</v>
      </c>
      <c r="K91" s="31" t="e">
        <v>#DIV/0!</v>
      </c>
      <c r="L91" s="31" t="e">
        <v>#DIV/0!</v>
      </c>
      <c r="M91" s="31" t="e">
        <v>#DIV/0!</v>
      </c>
      <c r="N91" s="31" t="e">
        <v>#DIV/0!</v>
      </c>
      <c r="O91" s="31" t="e">
        <v>#DIV/0!</v>
      </c>
      <c r="P91" s="31" t="e">
        <v>#DIV/0!</v>
      </c>
      <c r="Q91" s="31" t="e">
        <v>#DIV/0!</v>
      </c>
      <c r="R91" s="31" t="e">
        <v>#DIV/0!</v>
      </c>
      <c r="S91" s="31" t="e">
        <v>#DIV/0!</v>
      </c>
      <c r="T91" s="31" t="e">
        <v>#DIV/0!</v>
      </c>
      <c r="U91" s="31" t="e">
        <v>#DIV/0!</v>
      </c>
      <c r="V91" s="31" t="e">
        <v>#DIV/0!</v>
      </c>
      <c r="W91" s="31" t="e">
        <v>#DIV/0!</v>
      </c>
      <c r="X91" s="31" t="e">
        <v>#DIV/0!</v>
      </c>
      <c r="Y91" s="31" t="e">
        <v>#DIV/0!</v>
      </c>
      <c r="Z91" s="31" t="e">
        <v>#DIV/0!</v>
      </c>
      <c r="AA91" s="31" t="e">
        <v>#DIV/0!</v>
      </c>
      <c r="AB91" s="31" t="e">
        <v>#DIV/0!</v>
      </c>
      <c r="AC91" s="31" t="e">
        <v>#DIV/0!</v>
      </c>
      <c r="AD91" s="31" t="e">
        <v>#DIV/0!</v>
      </c>
      <c r="AE91" s="31" t="e">
        <v>#DIV/0!</v>
      </c>
      <c r="AF91" s="31" t="e">
        <v>#DIV/0!</v>
      </c>
      <c r="AG91" s="31" t="e">
        <v>#DIV/0!</v>
      </c>
      <c r="AH91" s="31" t="e">
        <v>#DIV/0!</v>
      </c>
      <c r="AI91" s="31" t="e">
        <v>#DIV/0!</v>
      </c>
      <c r="AJ91" s="31" t="e">
        <v>#DIV/0!</v>
      </c>
      <c r="AK91" s="31" t="e">
        <v>#DIV/0!</v>
      </c>
      <c r="AL91" s="31" t="e">
        <v>#DIV/0!</v>
      </c>
      <c r="AM91" s="31" t="e">
        <v>#DIV/0!</v>
      </c>
      <c r="AN91" s="31" t="e">
        <v>#DIV/0!</v>
      </c>
      <c r="AO91" s="31" t="e">
        <v>#DIV/0!</v>
      </c>
      <c r="AP91" s="31" t="e">
        <v>#DIV/0!</v>
      </c>
      <c r="AQ91" s="31" t="e">
        <v>#DIV/0!</v>
      </c>
      <c r="AR91" s="31" t="e">
        <v>#DIV/0!</v>
      </c>
      <c r="AS91" s="31" t="e">
        <v>#DIV/0!</v>
      </c>
      <c r="AT91" s="31" t="e">
        <v>#DIV/0!</v>
      </c>
      <c r="AU91" s="31" t="e">
        <v>#DIV/0!</v>
      </c>
      <c r="AV91" s="31" t="e">
        <v>#DIV/0!</v>
      </c>
      <c r="AW91" s="31" t="e">
        <v>#DIV/0!</v>
      </c>
      <c r="AX91" s="31" t="e">
        <v>#VALUE!</v>
      </c>
      <c r="AY91" s="31" t="e">
        <v>#DIV/0!</v>
      </c>
      <c r="AZ91" s="31" t="e">
        <v>#DIV/0!</v>
      </c>
      <c r="BA91" s="31" t="e">
        <v>#DIV/0!</v>
      </c>
      <c r="BB91" s="31" t="e">
        <v>#DIV/0!</v>
      </c>
      <c r="BC91" s="31" t="e">
        <v>#DIV/0!</v>
      </c>
      <c r="BD91" s="31" t="e">
        <v>#DIV/0!</v>
      </c>
      <c r="BE91" s="31" t="e">
        <v>#DIV/0!</v>
      </c>
      <c r="BF91" s="31" t="e">
        <v>#DIV/0!</v>
      </c>
      <c r="BG91" s="31" t="e">
        <v>#DIV/0!</v>
      </c>
      <c r="BH91" s="31" t="e">
        <v>#DIV/0!</v>
      </c>
      <c r="BI91" s="31" t="e">
        <v>#DIV/0!</v>
      </c>
      <c r="BJ91" s="31" t="e">
        <v>#DIV/0!</v>
      </c>
      <c r="BK91" s="31" t="e">
        <v>#DIV/0!</v>
      </c>
      <c r="BL91" s="31" t="e">
        <v>#DIV/0!</v>
      </c>
      <c r="BM91" s="31" t="e">
        <v>#DIV/0!</v>
      </c>
      <c r="BN91" s="31" t="e">
        <v>#DIV/0!</v>
      </c>
      <c r="BO91" s="31" t="e">
        <v>#DIV/0!</v>
      </c>
      <c r="BP91" s="31" t="e">
        <v>#DIV/0!</v>
      </c>
      <c r="BQ91" s="31" t="e">
        <v>#DIV/0!</v>
      </c>
      <c r="BR91" s="31" t="e">
        <v>#DIV/0!</v>
      </c>
      <c r="BS91" s="31" t="e">
        <v>#DIV/0!</v>
      </c>
      <c r="BT91" s="31" t="e">
        <v>#DIV/0!</v>
      </c>
      <c r="BU91" s="31" t="e">
        <v>#DIV/0!</v>
      </c>
      <c r="BV91" s="31" t="e">
        <v>#DIV/0!</v>
      </c>
      <c r="BW91" s="31" t="e">
        <v>#DIV/0!</v>
      </c>
      <c r="BX91" s="31" t="e">
        <v>#DIV/0!</v>
      </c>
      <c r="BY91" s="31" t="e">
        <v>#DIV/0!</v>
      </c>
      <c r="BZ91" s="31" t="e">
        <v>#DIV/0!</v>
      </c>
      <c r="CA91" s="31" t="e">
        <v>#DIV/0!</v>
      </c>
      <c r="CB91" s="31" t="e">
        <v>#DIV/0!</v>
      </c>
      <c r="CC91" s="31" t="e">
        <v>#DIV/0!</v>
      </c>
      <c r="CD91" s="31" t="e">
        <v>#DIV/0!</v>
      </c>
      <c r="CE91" s="31" t="e">
        <v>#DIV/0!</v>
      </c>
      <c r="CF91" s="31" t="e">
        <v>#DIV/0!</v>
      </c>
      <c r="CG91" s="31" t="e">
        <v>#DIV/0!</v>
      </c>
      <c r="CH91" s="31" t="e">
        <v>#DIV/0!</v>
      </c>
      <c r="CI91" s="31" t="e">
        <v>#DIV/0!</v>
      </c>
      <c r="CJ91" s="31" t="e">
        <v>#DIV/0!</v>
      </c>
      <c r="CK91" s="31" t="e">
        <v>#DIV/0!</v>
      </c>
      <c r="CL91" s="31" t="e">
        <v>#DIV/0!</v>
      </c>
      <c r="CM91" s="31" t="e">
        <v>#DIV/0!</v>
      </c>
      <c r="CN91" s="31" t="e">
        <v>#DIV/0!</v>
      </c>
      <c r="CO91" s="31" t="e">
        <v>#DIV/0!</v>
      </c>
      <c r="CP91" s="31" t="e">
        <v>#DIV/0!</v>
      </c>
      <c r="CQ91" s="31" t="e">
        <v>#DIV/0!</v>
      </c>
      <c r="CR91" s="31"/>
      <c r="CS91" s="31"/>
      <c r="CT91" s="31">
        <v>12</v>
      </c>
      <c r="CU91" s="51" t="e">
        <v>#VALUE!</v>
      </c>
      <c r="CV91" s="31" t="e">
        <v>#DIV/0!</v>
      </c>
      <c r="CW91" s="31" t="e">
        <v>#DIV/0!</v>
      </c>
      <c r="CX91" s="31" t="e">
        <v>#DIV/0!</v>
      </c>
      <c r="CY91" s="31" t="e">
        <v>#DIV/0!</v>
      </c>
      <c r="CZ91" s="31" t="e">
        <v>#DIV/0!</v>
      </c>
      <c r="DA91" s="31" t="e">
        <v>#DIV/0!</v>
      </c>
      <c r="DB91" s="31" t="e">
        <v>#DIV/0!</v>
      </c>
      <c r="DC91" s="31" t="e">
        <v>#DIV/0!</v>
      </c>
      <c r="DD91" s="31" t="e">
        <v>#DIV/0!</v>
      </c>
      <c r="DE91" s="31" t="e">
        <v>#DIV/0!</v>
      </c>
      <c r="DF91" s="31" t="e">
        <v>#DIV/0!</v>
      </c>
      <c r="DG91" s="31" t="e">
        <v>#DIV/0!</v>
      </c>
      <c r="DH91" s="31" t="e">
        <v>#DIV/0!</v>
      </c>
      <c r="DI91" s="31" t="e">
        <v>#DIV/0!</v>
      </c>
      <c r="DJ91" s="31" t="e">
        <v>#DIV/0!</v>
      </c>
      <c r="DK91" s="31" t="e">
        <v>#DIV/0!</v>
      </c>
      <c r="DL91" s="31" t="e">
        <v>#DIV/0!</v>
      </c>
      <c r="DM91" s="31" t="e">
        <v>#DIV/0!</v>
      </c>
      <c r="DN91" s="31" t="e">
        <v>#DIV/0!</v>
      </c>
      <c r="DO91" s="31" t="e">
        <v>#DIV/0!</v>
      </c>
      <c r="DP91" s="31" t="e">
        <v>#DIV/0!</v>
      </c>
      <c r="DQ91" s="31" t="e">
        <v>#DIV/0!</v>
      </c>
      <c r="DR91" s="31" t="e">
        <v>#DIV/0!</v>
      </c>
      <c r="DS91" s="31" t="e">
        <v>#DIV/0!</v>
      </c>
      <c r="DT91" s="31" t="e">
        <v>#DIV/0!</v>
      </c>
      <c r="DU91" s="31" t="e">
        <v>#DIV/0!</v>
      </c>
      <c r="DV91" s="31" t="e">
        <v>#DIV/0!</v>
      </c>
      <c r="DW91" s="31" t="e">
        <v>#DIV/0!</v>
      </c>
      <c r="DX91" s="31" t="e">
        <v>#DIV/0!</v>
      </c>
      <c r="DY91" s="31" t="e">
        <v>#DIV/0!</v>
      </c>
      <c r="DZ91" s="31" t="e">
        <v>#DIV/0!</v>
      </c>
      <c r="EA91" s="31" t="e">
        <v>#DIV/0!</v>
      </c>
      <c r="EB91" s="31" t="e">
        <v>#DIV/0!</v>
      </c>
      <c r="EC91" s="31" t="e">
        <v>#DIV/0!</v>
      </c>
      <c r="ED91" s="31" t="e">
        <v>#DIV/0!</v>
      </c>
      <c r="EE91" s="31" t="e">
        <v>#DIV/0!</v>
      </c>
      <c r="EF91" s="31" t="e">
        <v>#DIV/0!</v>
      </c>
      <c r="EG91" s="31" t="e">
        <v>#DIV/0!</v>
      </c>
      <c r="EH91" s="31" t="e">
        <v>#DIV/0!</v>
      </c>
      <c r="EI91" s="31" t="e">
        <v>#DIV/0!</v>
      </c>
      <c r="EJ91" s="31" t="e">
        <v>#DIV/0!</v>
      </c>
      <c r="EK91" s="31" t="e">
        <v>#DIV/0!</v>
      </c>
      <c r="EL91" s="31" t="e">
        <v>#DIV/0!</v>
      </c>
      <c r="EM91" s="31" t="e">
        <v>#DIV/0!</v>
      </c>
      <c r="EN91" s="31" t="e">
        <v>#DIV/0!</v>
      </c>
      <c r="EO91" s="31" t="e">
        <v>#VALUE!</v>
      </c>
      <c r="EP91" s="31" t="e">
        <v>#DIV/0!</v>
      </c>
      <c r="EQ91" s="31" t="e">
        <v>#DIV/0!</v>
      </c>
      <c r="ER91" s="31" t="e">
        <v>#DIV/0!</v>
      </c>
      <c r="ES91" s="31" t="e">
        <v>#DIV/0!</v>
      </c>
      <c r="ET91" s="31" t="e">
        <v>#DIV/0!</v>
      </c>
      <c r="EU91" s="31" t="e">
        <v>#DIV/0!</v>
      </c>
      <c r="EV91" s="31" t="e">
        <v>#DIV/0!</v>
      </c>
      <c r="EW91" s="31" t="e">
        <v>#DIV/0!</v>
      </c>
      <c r="EX91" s="31" t="e">
        <v>#DIV/0!</v>
      </c>
      <c r="EY91" s="31" t="e">
        <v>#DIV/0!</v>
      </c>
      <c r="EZ91" s="31" t="e">
        <v>#DIV/0!</v>
      </c>
      <c r="FA91" s="31" t="e">
        <v>#DIV/0!</v>
      </c>
      <c r="FB91" s="31" t="e">
        <v>#DIV/0!</v>
      </c>
      <c r="FC91" s="31" t="e">
        <v>#DIV/0!</v>
      </c>
      <c r="FD91" s="31" t="e">
        <v>#DIV/0!</v>
      </c>
      <c r="FE91" s="31" t="e">
        <v>#DIV/0!</v>
      </c>
      <c r="FF91" s="31" t="e">
        <v>#DIV/0!</v>
      </c>
      <c r="FG91" s="31" t="e">
        <v>#DIV/0!</v>
      </c>
      <c r="FH91" s="31" t="e">
        <v>#DIV/0!</v>
      </c>
      <c r="FI91" s="31" t="e">
        <v>#DIV/0!</v>
      </c>
      <c r="FJ91" s="31" t="e">
        <v>#DIV/0!</v>
      </c>
      <c r="FK91" s="31" t="e">
        <v>#DIV/0!</v>
      </c>
      <c r="FL91" s="31" t="e">
        <v>#DIV/0!</v>
      </c>
      <c r="FM91" s="31" t="e">
        <v>#DIV/0!</v>
      </c>
      <c r="FN91" s="31" t="e">
        <v>#DIV/0!</v>
      </c>
      <c r="FO91" s="31" t="e">
        <v>#DIV/0!</v>
      </c>
      <c r="FP91" s="31" t="e">
        <v>#DIV/0!</v>
      </c>
      <c r="FQ91" s="31" t="e">
        <v>#DIV/0!</v>
      </c>
      <c r="FR91" s="31" t="e">
        <v>#DIV/0!</v>
      </c>
      <c r="FS91" s="31" t="e">
        <v>#DIV/0!</v>
      </c>
      <c r="FT91" s="31" t="e">
        <v>#DIV/0!</v>
      </c>
      <c r="FU91" s="31" t="e">
        <v>#DIV/0!</v>
      </c>
      <c r="FV91" s="31" t="e">
        <v>#DIV/0!</v>
      </c>
      <c r="FW91" s="31" t="e">
        <v>#DIV/0!</v>
      </c>
      <c r="FX91" s="31" t="e">
        <v>#DIV/0!</v>
      </c>
      <c r="FY91" s="31" t="e">
        <v>#DIV/0!</v>
      </c>
      <c r="FZ91" s="31" t="e">
        <v>#DIV/0!</v>
      </c>
      <c r="GA91" s="31" t="e">
        <v>#DIV/0!</v>
      </c>
      <c r="GB91" s="31" t="e">
        <v>#DIV/0!</v>
      </c>
      <c r="GC91" s="31" t="e">
        <v>#DIV/0!</v>
      </c>
      <c r="GD91" s="31" t="e">
        <v>#DIV/0!</v>
      </c>
      <c r="GE91" s="31" t="e">
        <v>#DIV/0!</v>
      </c>
      <c r="GF91" s="31" t="e">
        <v>#DIV/0!</v>
      </c>
      <c r="GG91" s="31" t="e">
        <v>#DIV/0!</v>
      </c>
      <c r="GH91" s="31" t="e">
        <v>#DIV/0!</v>
      </c>
      <c r="GI91" s="31"/>
      <c r="GJ91" s="31"/>
      <c r="GK91" s="31">
        <v>12</v>
      </c>
      <c r="GL91" s="51" t="e">
        <v>#VALUE!</v>
      </c>
      <c r="GM91" s="31" t="e">
        <v>#DIV/0!</v>
      </c>
      <c r="GN91" s="31" t="e">
        <v>#DIV/0!</v>
      </c>
      <c r="GO91" s="31" t="e">
        <v>#DIV/0!</v>
      </c>
      <c r="GP91" s="31" t="e">
        <v>#DIV/0!</v>
      </c>
      <c r="GQ91" s="31" t="e">
        <v>#DIV/0!</v>
      </c>
      <c r="GR91" s="31" t="e">
        <v>#DIV/0!</v>
      </c>
      <c r="GS91" s="31" t="e">
        <v>#DIV/0!</v>
      </c>
      <c r="GT91" s="31" t="e">
        <v>#DIV/0!</v>
      </c>
      <c r="GU91" s="31" t="e">
        <v>#DIV/0!</v>
      </c>
      <c r="GV91" s="31" t="e">
        <v>#DIV/0!</v>
      </c>
      <c r="GW91" s="31" t="e">
        <v>#DIV/0!</v>
      </c>
      <c r="GX91" s="31" t="e">
        <v>#DIV/0!</v>
      </c>
      <c r="GY91" s="31" t="e">
        <v>#DIV/0!</v>
      </c>
      <c r="GZ91" s="31" t="e">
        <v>#DIV/0!</v>
      </c>
      <c r="HA91" s="31" t="e">
        <v>#DIV/0!</v>
      </c>
      <c r="HB91" s="31" t="e">
        <v>#DIV/0!</v>
      </c>
      <c r="HC91" s="31" t="e">
        <v>#DIV/0!</v>
      </c>
      <c r="HD91" s="31" t="e">
        <v>#DIV/0!</v>
      </c>
      <c r="HE91" s="31" t="e">
        <v>#DIV/0!</v>
      </c>
      <c r="HF91" s="31" t="e">
        <v>#DIV/0!</v>
      </c>
      <c r="HG91" s="31" t="e">
        <v>#DIV/0!</v>
      </c>
      <c r="HH91" s="31" t="e">
        <v>#DIV/0!</v>
      </c>
      <c r="HI91" s="31" t="e">
        <v>#DIV/0!</v>
      </c>
      <c r="HJ91" s="31" t="e">
        <v>#DIV/0!</v>
      </c>
      <c r="HK91" s="31" t="e">
        <v>#DIV/0!</v>
      </c>
      <c r="HL91" s="31" t="e">
        <v>#DIV/0!</v>
      </c>
      <c r="HM91" s="31" t="e">
        <v>#DIV/0!</v>
      </c>
      <c r="HN91" s="31" t="e">
        <v>#DIV/0!</v>
      </c>
      <c r="HO91" s="31" t="e">
        <v>#DIV/0!</v>
      </c>
      <c r="HP91" s="31" t="e">
        <v>#DIV/0!</v>
      </c>
      <c r="HQ91" s="31" t="e">
        <v>#DIV/0!</v>
      </c>
      <c r="HR91" s="31" t="e">
        <v>#DIV/0!</v>
      </c>
      <c r="HS91" s="31" t="e">
        <v>#DIV/0!</v>
      </c>
      <c r="HT91" s="31" t="e">
        <v>#DIV/0!</v>
      </c>
      <c r="HU91" s="31" t="e">
        <v>#DIV/0!</v>
      </c>
      <c r="HV91" s="31" t="e">
        <v>#DIV/0!</v>
      </c>
      <c r="HW91" s="31" t="e">
        <v>#DIV/0!</v>
      </c>
      <c r="HX91" s="31" t="e">
        <v>#DIV/0!</v>
      </c>
      <c r="HY91" s="31" t="e">
        <v>#DIV/0!</v>
      </c>
      <c r="HZ91" s="31" t="e">
        <v>#DIV/0!</v>
      </c>
      <c r="IA91" s="31" t="e">
        <v>#DIV/0!</v>
      </c>
      <c r="IB91" s="31" t="e">
        <v>#DIV/0!</v>
      </c>
      <c r="IC91" s="31" t="e">
        <v>#DIV/0!</v>
      </c>
      <c r="ID91" s="31" t="e">
        <v>#DIV/0!</v>
      </c>
      <c r="IE91" s="31" t="e">
        <v>#DIV/0!</v>
      </c>
      <c r="IF91" s="31" t="e">
        <v>#VALUE!</v>
      </c>
      <c r="IG91" s="31" t="e">
        <v>#DIV/0!</v>
      </c>
      <c r="IH91" s="31" t="e">
        <v>#DIV/0!</v>
      </c>
      <c r="II91" s="31" t="e">
        <v>#DIV/0!</v>
      </c>
      <c r="IJ91" s="31" t="e">
        <v>#DIV/0!</v>
      </c>
      <c r="IK91" s="31" t="e">
        <v>#DIV/0!</v>
      </c>
      <c r="IL91" s="31" t="e">
        <v>#DIV/0!</v>
      </c>
      <c r="IM91" s="31" t="e">
        <v>#DIV/0!</v>
      </c>
      <c r="IN91" s="31" t="e">
        <v>#DIV/0!</v>
      </c>
      <c r="IO91" s="31" t="e">
        <v>#DIV/0!</v>
      </c>
      <c r="IP91" s="31" t="e">
        <v>#DIV/0!</v>
      </c>
      <c r="IQ91" s="31" t="e">
        <v>#DIV/0!</v>
      </c>
      <c r="IR91" s="31" t="e">
        <v>#DIV/0!</v>
      </c>
      <c r="IS91" s="31" t="e">
        <v>#DIV/0!</v>
      </c>
      <c r="IT91" s="31" t="e">
        <v>#DIV/0!</v>
      </c>
      <c r="IU91" s="31" t="e">
        <v>#DIV/0!</v>
      </c>
      <c r="IV91" s="31" t="e">
        <v>#DIV/0!</v>
      </c>
      <c r="IW91" s="31" t="e">
        <v>#DIV/0!</v>
      </c>
      <c r="IX91" s="31" t="e">
        <v>#DIV/0!</v>
      </c>
      <c r="IY91" s="31" t="e">
        <v>#DIV/0!</v>
      </c>
      <c r="IZ91" s="31" t="e">
        <v>#DIV/0!</v>
      </c>
      <c r="JA91" s="31" t="e">
        <v>#DIV/0!</v>
      </c>
      <c r="JB91" s="31" t="e">
        <v>#DIV/0!</v>
      </c>
      <c r="JC91" s="31" t="e">
        <v>#DIV/0!</v>
      </c>
      <c r="JD91" s="31" t="e">
        <v>#DIV/0!</v>
      </c>
      <c r="JE91" s="31" t="e">
        <v>#DIV/0!</v>
      </c>
      <c r="JF91" s="31" t="e">
        <v>#DIV/0!</v>
      </c>
      <c r="JG91" s="31" t="e">
        <v>#DIV/0!</v>
      </c>
      <c r="JH91" s="31" t="e">
        <v>#DIV/0!</v>
      </c>
      <c r="JI91" s="31" t="e">
        <v>#DIV/0!</v>
      </c>
      <c r="JJ91" s="31" t="e">
        <v>#DIV/0!</v>
      </c>
      <c r="JK91" s="31" t="e">
        <v>#DIV/0!</v>
      </c>
      <c r="JL91" s="31" t="e">
        <v>#DIV/0!</v>
      </c>
      <c r="JM91" s="31" t="e">
        <v>#DIV/0!</v>
      </c>
      <c r="JN91" s="31" t="e">
        <v>#DIV/0!</v>
      </c>
      <c r="JO91" s="31" t="e">
        <v>#DIV/0!</v>
      </c>
      <c r="JP91" s="31" t="e">
        <v>#DIV/0!</v>
      </c>
      <c r="JQ91" s="31" t="e">
        <v>#DIV/0!</v>
      </c>
      <c r="JR91" s="31" t="e">
        <v>#DIV/0!</v>
      </c>
      <c r="JS91" s="31" t="e">
        <v>#DIV/0!</v>
      </c>
      <c r="JT91" s="31" t="e">
        <v>#DIV/0!</v>
      </c>
      <c r="JU91" s="31" t="e">
        <v>#DIV/0!</v>
      </c>
      <c r="JV91" s="31" t="e">
        <v>#DIV/0!</v>
      </c>
      <c r="JW91" s="31" t="e">
        <v>#DIV/0!</v>
      </c>
      <c r="JX91" s="31" t="e">
        <v>#DIV/0!</v>
      </c>
      <c r="JY91" s="31" t="e">
        <v>#DIV/0!</v>
      </c>
      <c r="JZ91" s="31"/>
      <c r="KA91" s="31"/>
    </row>
    <row r="92" spans="1:287" x14ac:dyDescent="0.25">
      <c r="A92" s="30" t="s">
        <v>686</v>
      </c>
      <c r="B92" s="30" t="s">
        <v>222</v>
      </c>
      <c r="C92" s="31">
        <v>1000</v>
      </c>
      <c r="D92" s="51" t="e">
        <v>#VALUE!</v>
      </c>
      <c r="E92" s="31" t="e">
        <v>#DIV/0!</v>
      </c>
      <c r="F92" s="31" t="e">
        <v>#DIV/0!</v>
      </c>
      <c r="G92" s="31" t="e">
        <v>#DIV/0!</v>
      </c>
      <c r="H92" s="31" t="e">
        <v>#DIV/0!</v>
      </c>
      <c r="I92" s="31" t="e">
        <v>#DIV/0!</v>
      </c>
      <c r="J92" s="31" t="e">
        <v>#DIV/0!</v>
      </c>
      <c r="K92" s="31" t="e">
        <v>#DIV/0!</v>
      </c>
      <c r="L92" s="31" t="e">
        <v>#DIV/0!</v>
      </c>
      <c r="M92" s="31" t="e">
        <v>#DIV/0!</v>
      </c>
      <c r="N92" s="31" t="e">
        <v>#DIV/0!</v>
      </c>
      <c r="O92" s="31" t="e">
        <v>#DIV/0!</v>
      </c>
      <c r="P92" s="31" t="e">
        <v>#DIV/0!</v>
      </c>
      <c r="Q92" s="31" t="e">
        <v>#DIV/0!</v>
      </c>
      <c r="R92" s="31" t="e">
        <v>#DIV/0!</v>
      </c>
      <c r="S92" s="31" t="e">
        <v>#DIV/0!</v>
      </c>
      <c r="T92" s="31" t="e">
        <v>#DIV/0!</v>
      </c>
      <c r="U92" s="31" t="e">
        <v>#DIV/0!</v>
      </c>
      <c r="V92" s="31" t="e">
        <v>#DIV/0!</v>
      </c>
      <c r="W92" s="31" t="e">
        <v>#DIV/0!</v>
      </c>
      <c r="X92" s="31" t="e">
        <v>#DIV/0!</v>
      </c>
      <c r="Y92" s="31" t="e">
        <v>#DIV/0!</v>
      </c>
      <c r="Z92" s="31" t="e">
        <v>#DIV/0!</v>
      </c>
      <c r="AA92" s="31" t="e">
        <v>#DIV/0!</v>
      </c>
      <c r="AB92" s="31" t="e">
        <v>#DIV/0!</v>
      </c>
      <c r="AC92" s="31" t="e">
        <v>#DIV/0!</v>
      </c>
      <c r="AD92" s="31" t="e">
        <v>#DIV/0!</v>
      </c>
      <c r="AE92" s="31" t="e">
        <v>#DIV/0!</v>
      </c>
      <c r="AF92" s="31" t="e">
        <v>#DIV/0!</v>
      </c>
      <c r="AG92" s="31" t="e">
        <v>#DIV/0!</v>
      </c>
      <c r="AH92" s="31" t="e">
        <v>#DIV/0!</v>
      </c>
      <c r="AI92" s="31" t="e">
        <v>#DIV/0!</v>
      </c>
      <c r="AJ92" s="31" t="e">
        <v>#DIV/0!</v>
      </c>
      <c r="AK92" s="31" t="e">
        <v>#DIV/0!</v>
      </c>
      <c r="AL92" s="31" t="e">
        <v>#DIV/0!</v>
      </c>
      <c r="AM92" s="31" t="e">
        <v>#DIV/0!</v>
      </c>
      <c r="AN92" s="31" t="e">
        <v>#DIV/0!</v>
      </c>
      <c r="AO92" s="31" t="e">
        <v>#DIV/0!</v>
      </c>
      <c r="AP92" s="31" t="e">
        <v>#DIV/0!</v>
      </c>
      <c r="AQ92" s="31" t="e">
        <v>#DIV/0!</v>
      </c>
      <c r="AR92" s="31" t="e">
        <v>#DIV/0!</v>
      </c>
      <c r="AS92" s="31" t="e">
        <v>#DIV/0!</v>
      </c>
      <c r="AT92" s="31" t="e">
        <v>#DIV/0!</v>
      </c>
      <c r="AU92" s="31" t="e">
        <v>#DIV/0!</v>
      </c>
      <c r="AV92" s="31" t="e">
        <v>#DIV/0!</v>
      </c>
      <c r="AW92" s="31" t="e">
        <v>#DIV/0!</v>
      </c>
      <c r="AX92" s="31" t="e">
        <v>#VALUE!</v>
      </c>
      <c r="AY92" s="31" t="e">
        <v>#DIV/0!</v>
      </c>
      <c r="AZ92" s="31" t="e">
        <v>#DIV/0!</v>
      </c>
      <c r="BA92" s="31" t="e">
        <v>#DIV/0!</v>
      </c>
      <c r="BB92" s="31" t="e">
        <v>#DIV/0!</v>
      </c>
      <c r="BC92" s="31" t="e">
        <v>#DIV/0!</v>
      </c>
      <c r="BD92" s="31" t="e">
        <v>#DIV/0!</v>
      </c>
      <c r="BE92" s="31" t="e">
        <v>#DIV/0!</v>
      </c>
      <c r="BF92" s="31" t="e">
        <v>#DIV/0!</v>
      </c>
      <c r="BG92" s="31" t="e">
        <v>#DIV/0!</v>
      </c>
      <c r="BH92" s="31" t="e">
        <v>#DIV/0!</v>
      </c>
      <c r="BI92" s="31" t="e">
        <v>#DIV/0!</v>
      </c>
      <c r="BJ92" s="31" t="e">
        <v>#DIV/0!</v>
      </c>
      <c r="BK92" s="31" t="e">
        <v>#DIV/0!</v>
      </c>
      <c r="BL92" s="31" t="e">
        <v>#DIV/0!</v>
      </c>
      <c r="BM92" s="31" t="e">
        <v>#DIV/0!</v>
      </c>
      <c r="BN92" s="31" t="e">
        <v>#DIV/0!</v>
      </c>
      <c r="BO92" s="31" t="e">
        <v>#DIV/0!</v>
      </c>
      <c r="BP92" s="31" t="e">
        <v>#DIV/0!</v>
      </c>
      <c r="BQ92" s="31" t="e">
        <v>#DIV/0!</v>
      </c>
      <c r="BR92" s="31" t="e">
        <v>#DIV/0!</v>
      </c>
      <c r="BS92" s="31" t="e">
        <v>#DIV/0!</v>
      </c>
      <c r="BT92" s="31" t="e">
        <v>#DIV/0!</v>
      </c>
      <c r="BU92" s="31" t="e">
        <v>#DIV/0!</v>
      </c>
      <c r="BV92" s="31" t="e">
        <v>#DIV/0!</v>
      </c>
      <c r="BW92" s="31" t="e">
        <v>#DIV/0!</v>
      </c>
      <c r="BX92" s="31" t="e">
        <v>#DIV/0!</v>
      </c>
      <c r="BY92" s="31" t="e">
        <v>#DIV/0!</v>
      </c>
      <c r="BZ92" s="31" t="e">
        <v>#DIV/0!</v>
      </c>
      <c r="CA92" s="31" t="e">
        <v>#DIV/0!</v>
      </c>
      <c r="CB92" s="31" t="e">
        <v>#DIV/0!</v>
      </c>
      <c r="CC92" s="31" t="e">
        <v>#DIV/0!</v>
      </c>
      <c r="CD92" s="31" t="e">
        <v>#DIV/0!</v>
      </c>
      <c r="CE92" s="31" t="e">
        <v>#DIV/0!</v>
      </c>
      <c r="CF92" s="31" t="e">
        <v>#DIV/0!</v>
      </c>
      <c r="CG92" s="31" t="e">
        <v>#DIV/0!</v>
      </c>
      <c r="CH92" s="31" t="e">
        <v>#DIV/0!</v>
      </c>
      <c r="CI92" s="31" t="e">
        <v>#DIV/0!</v>
      </c>
      <c r="CJ92" s="31" t="e">
        <v>#DIV/0!</v>
      </c>
      <c r="CK92" s="31" t="e">
        <v>#DIV/0!</v>
      </c>
      <c r="CL92" s="31" t="e">
        <v>#DIV/0!</v>
      </c>
      <c r="CM92" s="31" t="e">
        <v>#DIV/0!</v>
      </c>
      <c r="CN92" s="31" t="e">
        <v>#DIV/0!</v>
      </c>
      <c r="CO92" s="31" t="e">
        <v>#DIV/0!</v>
      </c>
      <c r="CP92" s="31" t="e">
        <v>#DIV/0!</v>
      </c>
      <c r="CQ92" s="31" t="e">
        <v>#DIV/0!</v>
      </c>
      <c r="CR92" s="31"/>
      <c r="CS92" s="31"/>
      <c r="CT92" s="31">
        <v>1000</v>
      </c>
      <c r="CU92" s="51">
        <v>0.16666666666666666</v>
      </c>
      <c r="CV92" s="31">
        <v>0</v>
      </c>
      <c r="CW92" s="31">
        <v>0</v>
      </c>
      <c r="CX92" s="31">
        <v>0</v>
      </c>
      <c r="CY92" s="31">
        <v>0</v>
      </c>
      <c r="CZ92" s="31">
        <v>0</v>
      </c>
      <c r="DA92" s="31">
        <v>0.83333333333333337</v>
      </c>
      <c r="DB92" s="31">
        <v>1</v>
      </c>
      <c r="DC92" s="31">
        <v>0</v>
      </c>
      <c r="DD92" s="31">
        <v>0</v>
      </c>
      <c r="DE92" s="31">
        <v>0</v>
      </c>
      <c r="DF92" s="31">
        <v>0</v>
      </c>
      <c r="DG92" s="31">
        <v>0</v>
      </c>
      <c r="DH92" s="31">
        <v>0</v>
      </c>
      <c r="DI92" s="31">
        <v>0</v>
      </c>
      <c r="DJ92" s="31">
        <v>0</v>
      </c>
      <c r="DK92" s="31">
        <v>0</v>
      </c>
      <c r="DL92" s="31">
        <v>0</v>
      </c>
      <c r="DM92" s="31">
        <v>0</v>
      </c>
      <c r="DN92" s="31">
        <v>0</v>
      </c>
      <c r="DO92" s="31">
        <v>0</v>
      </c>
      <c r="DP92" s="31">
        <v>1</v>
      </c>
      <c r="DQ92" s="31">
        <v>0</v>
      </c>
      <c r="DR92" s="31">
        <v>0</v>
      </c>
      <c r="DS92" s="31">
        <v>0</v>
      </c>
      <c r="DT92" s="31">
        <v>0.83333333333333337</v>
      </c>
      <c r="DU92" s="31">
        <v>0.5</v>
      </c>
      <c r="DV92" s="31">
        <v>0</v>
      </c>
      <c r="DW92" s="31">
        <v>0.16666666666666666</v>
      </c>
      <c r="DX92" s="31">
        <v>0.16666666666666666</v>
      </c>
      <c r="DY92" s="31">
        <v>0</v>
      </c>
      <c r="DZ92" s="31">
        <v>0</v>
      </c>
      <c r="EA92" s="31">
        <v>0</v>
      </c>
      <c r="EB92" s="31">
        <v>0</v>
      </c>
      <c r="EC92" s="31">
        <v>0.16666666666666666</v>
      </c>
      <c r="ED92" s="31">
        <v>0</v>
      </c>
      <c r="EE92" s="31">
        <v>0</v>
      </c>
      <c r="EF92" s="31">
        <v>0.5</v>
      </c>
      <c r="EG92" s="31">
        <v>0.33333333333333331</v>
      </c>
      <c r="EH92" s="31">
        <v>0.16666666666666666</v>
      </c>
      <c r="EI92" s="31">
        <v>0.16666666666666666</v>
      </c>
      <c r="EJ92" s="31">
        <v>0.83333333333333337</v>
      </c>
      <c r="EK92" s="31">
        <v>0</v>
      </c>
      <c r="EL92" s="31">
        <v>0</v>
      </c>
      <c r="EM92" s="31">
        <v>0</v>
      </c>
      <c r="EN92" s="31">
        <v>1</v>
      </c>
      <c r="EO92" s="31">
        <v>166.66666666666666</v>
      </c>
      <c r="EP92" s="31">
        <v>0</v>
      </c>
      <c r="EQ92" s="31">
        <v>0</v>
      </c>
      <c r="ER92" s="31">
        <v>0</v>
      </c>
      <c r="ES92" s="31">
        <v>0</v>
      </c>
      <c r="ET92" s="31">
        <v>0</v>
      </c>
      <c r="EU92" s="31">
        <v>833.33333333333337</v>
      </c>
      <c r="EV92" s="31">
        <v>1000</v>
      </c>
      <c r="EW92" s="31">
        <v>0</v>
      </c>
      <c r="EX92" s="31">
        <v>0</v>
      </c>
      <c r="EY92" s="31">
        <v>0</v>
      </c>
      <c r="EZ92" s="31">
        <v>0</v>
      </c>
      <c r="FA92" s="31">
        <v>0</v>
      </c>
      <c r="FB92" s="31">
        <v>0</v>
      </c>
      <c r="FC92" s="31">
        <v>0</v>
      </c>
      <c r="FD92" s="31">
        <v>0</v>
      </c>
      <c r="FE92" s="31">
        <v>0</v>
      </c>
      <c r="FF92" s="31">
        <v>0</v>
      </c>
      <c r="FG92" s="31">
        <v>0</v>
      </c>
      <c r="FH92" s="31">
        <v>0</v>
      </c>
      <c r="FI92" s="31">
        <v>0</v>
      </c>
      <c r="FJ92" s="31">
        <v>1000</v>
      </c>
      <c r="FK92" s="31">
        <v>0</v>
      </c>
      <c r="FL92" s="31">
        <v>0</v>
      </c>
      <c r="FM92" s="31">
        <v>0</v>
      </c>
      <c r="FN92" s="31">
        <v>833.33333333333337</v>
      </c>
      <c r="FO92" s="31">
        <v>500</v>
      </c>
      <c r="FP92" s="31">
        <v>0</v>
      </c>
      <c r="FQ92" s="31">
        <v>166.66666666666666</v>
      </c>
      <c r="FR92" s="31">
        <v>166.66666666666666</v>
      </c>
      <c r="FS92" s="31">
        <v>0</v>
      </c>
      <c r="FT92" s="31">
        <v>0</v>
      </c>
      <c r="FU92" s="31">
        <v>0</v>
      </c>
      <c r="FV92" s="31">
        <v>0</v>
      </c>
      <c r="FW92" s="31">
        <v>166.66666666666666</v>
      </c>
      <c r="FX92" s="31">
        <v>0</v>
      </c>
      <c r="FY92" s="31">
        <v>0</v>
      </c>
      <c r="FZ92" s="31">
        <v>500</v>
      </c>
      <c r="GA92" s="31">
        <v>333.33333333333331</v>
      </c>
      <c r="GB92" s="31">
        <v>166.66666666666666</v>
      </c>
      <c r="GC92" s="31">
        <v>166.66666666666666</v>
      </c>
      <c r="GD92" s="31">
        <v>833.33333333333337</v>
      </c>
      <c r="GE92" s="31">
        <v>0</v>
      </c>
      <c r="GF92" s="31">
        <v>0</v>
      </c>
      <c r="GG92" s="31">
        <v>0</v>
      </c>
      <c r="GH92" s="31">
        <v>1000</v>
      </c>
      <c r="GI92" s="31">
        <v>6</v>
      </c>
      <c r="GJ92" s="31">
        <v>1</v>
      </c>
      <c r="GK92" s="31">
        <v>1000</v>
      </c>
      <c r="GL92" s="51">
        <v>0</v>
      </c>
      <c r="GM92" s="31">
        <v>0</v>
      </c>
      <c r="GN92" s="31">
        <v>0</v>
      </c>
      <c r="GO92" s="31">
        <v>0</v>
      </c>
      <c r="GP92" s="31">
        <v>0</v>
      </c>
      <c r="GQ92" s="31">
        <v>0</v>
      </c>
      <c r="GR92" s="31">
        <v>1</v>
      </c>
      <c r="GS92" s="31">
        <v>1</v>
      </c>
      <c r="GT92" s="31">
        <v>0</v>
      </c>
      <c r="GU92" s="31">
        <v>0</v>
      </c>
      <c r="GV92" s="31">
        <v>0</v>
      </c>
      <c r="GW92" s="31">
        <v>0</v>
      </c>
      <c r="GX92" s="31">
        <v>0</v>
      </c>
      <c r="GY92" s="31">
        <v>0</v>
      </c>
      <c r="GZ92" s="31">
        <v>0</v>
      </c>
      <c r="HA92" s="31">
        <v>0</v>
      </c>
      <c r="HB92" s="31">
        <v>0</v>
      </c>
      <c r="HC92" s="31">
        <v>0</v>
      </c>
      <c r="HD92" s="31">
        <v>0</v>
      </c>
      <c r="HE92" s="31">
        <v>0</v>
      </c>
      <c r="HF92" s="31">
        <v>0</v>
      </c>
      <c r="HG92" s="31">
        <v>1</v>
      </c>
      <c r="HH92" s="31">
        <v>0</v>
      </c>
      <c r="HI92" s="31">
        <v>0</v>
      </c>
      <c r="HJ92" s="31">
        <v>0</v>
      </c>
      <c r="HK92" s="31">
        <v>1</v>
      </c>
      <c r="HL92" s="31">
        <v>0</v>
      </c>
      <c r="HM92" s="31">
        <v>0</v>
      </c>
      <c r="HN92" s="31">
        <v>0</v>
      </c>
      <c r="HO92" s="31">
        <v>1</v>
      </c>
      <c r="HP92" s="31">
        <v>0</v>
      </c>
      <c r="HQ92" s="31">
        <v>0</v>
      </c>
      <c r="HR92" s="31">
        <v>0</v>
      </c>
      <c r="HS92" s="31">
        <v>0</v>
      </c>
      <c r="HT92" s="31">
        <v>0</v>
      </c>
      <c r="HU92" s="31">
        <v>0</v>
      </c>
      <c r="HV92" s="31">
        <v>0</v>
      </c>
      <c r="HW92" s="31">
        <v>0</v>
      </c>
      <c r="HX92" s="31">
        <v>0.33333333333333331</v>
      </c>
      <c r="HY92" s="31">
        <v>0.66666666666666663</v>
      </c>
      <c r="HZ92" s="31">
        <v>0.33333333333333331</v>
      </c>
      <c r="IA92" s="31">
        <v>0.66666666666666663</v>
      </c>
      <c r="IB92" s="31">
        <v>0</v>
      </c>
      <c r="IC92" s="31">
        <v>0</v>
      </c>
      <c r="ID92" s="31">
        <v>0.33333333333333331</v>
      </c>
      <c r="IE92" s="31">
        <v>0.66666666666666663</v>
      </c>
      <c r="IF92" s="31">
        <v>0</v>
      </c>
      <c r="IG92" s="31">
        <v>0</v>
      </c>
      <c r="IH92" s="31">
        <v>0</v>
      </c>
      <c r="II92" s="31">
        <v>0</v>
      </c>
      <c r="IJ92" s="31">
        <v>0</v>
      </c>
      <c r="IK92" s="31">
        <v>0</v>
      </c>
      <c r="IL92" s="31">
        <v>1000</v>
      </c>
      <c r="IM92" s="31">
        <v>1000</v>
      </c>
      <c r="IN92" s="31">
        <v>0</v>
      </c>
      <c r="IO92" s="31">
        <v>0</v>
      </c>
      <c r="IP92" s="31">
        <v>0</v>
      </c>
      <c r="IQ92" s="31">
        <v>0</v>
      </c>
      <c r="IR92" s="31">
        <v>0</v>
      </c>
      <c r="IS92" s="31">
        <v>0</v>
      </c>
      <c r="IT92" s="31">
        <v>0</v>
      </c>
      <c r="IU92" s="31">
        <v>0</v>
      </c>
      <c r="IV92" s="31">
        <v>0</v>
      </c>
      <c r="IW92" s="31">
        <v>0</v>
      </c>
      <c r="IX92" s="31">
        <v>0</v>
      </c>
      <c r="IY92" s="31">
        <v>0</v>
      </c>
      <c r="IZ92" s="31">
        <v>0</v>
      </c>
      <c r="JA92" s="31">
        <v>1000</v>
      </c>
      <c r="JB92" s="31">
        <v>0</v>
      </c>
      <c r="JC92" s="31">
        <v>0</v>
      </c>
      <c r="JD92" s="31">
        <v>0</v>
      </c>
      <c r="JE92" s="31">
        <v>1000</v>
      </c>
      <c r="JF92" s="31">
        <v>0</v>
      </c>
      <c r="JG92" s="31">
        <v>0</v>
      </c>
      <c r="JH92" s="31">
        <v>0</v>
      </c>
      <c r="JI92" s="31">
        <v>1000</v>
      </c>
      <c r="JJ92" s="31">
        <v>0</v>
      </c>
      <c r="JK92" s="31">
        <v>0</v>
      </c>
      <c r="JL92" s="31">
        <v>0</v>
      </c>
      <c r="JM92" s="31">
        <v>0</v>
      </c>
      <c r="JN92" s="31">
        <v>0</v>
      </c>
      <c r="JO92" s="31">
        <v>0</v>
      </c>
      <c r="JP92" s="31">
        <v>0</v>
      </c>
      <c r="JQ92" s="31">
        <v>0</v>
      </c>
      <c r="JR92" s="31">
        <v>333.33333333333331</v>
      </c>
      <c r="JS92" s="31">
        <v>666.66666666666663</v>
      </c>
      <c r="JT92" s="31">
        <v>333.33333333333331</v>
      </c>
      <c r="JU92" s="31">
        <v>666.66666666666663</v>
      </c>
      <c r="JV92" s="31">
        <v>0</v>
      </c>
      <c r="JW92" s="31">
        <v>0</v>
      </c>
      <c r="JX92" s="31">
        <v>333.33333333333331</v>
      </c>
      <c r="JY92" s="31">
        <v>666.66666666666663</v>
      </c>
      <c r="JZ92" s="31">
        <v>3</v>
      </c>
      <c r="KA92" s="31">
        <v>1</v>
      </c>
    </row>
    <row r="93" spans="1:287" x14ac:dyDescent="0.25">
      <c r="A93" s="30" t="s">
        <v>687</v>
      </c>
      <c r="B93" s="30" t="s">
        <v>108</v>
      </c>
      <c r="C93" s="31">
        <v>438</v>
      </c>
      <c r="D93" s="51" t="e">
        <v>#VALUE!</v>
      </c>
      <c r="E93" s="31" t="e">
        <v>#DIV/0!</v>
      </c>
      <c r="F93" s="31" t="e">
        <v>#DIV/0!</v>
      </c>
      <c r="G93" s="31" t="e">
        <v>#DIV/0!</v>
      </c>
      <c r="H93" s="31" t="e">
        <v>#DIV/0!</v>
      </c>
      <c r="I93" s="31" t="e">
        <v>#DIV/0!</v>
      </c>
      <c r="J93" s="31" t="e">
        <v>#DIV/0!</v>
      </c>
      <c r="K93" s="31" t="e">
        <v>#DIV/0!</v>
      </c>
      <c r="L93" s="31" t="e">
        <v>#DIV/0!</v>
      </c>
      <c r="M93" s="31" t="e">
        <v>#DIV/0!</v>
      </c>
      <c r="N93" s="31" t="e">
        <v>#DIV/0!</v>
      </c>
      <c r="O93" s="31" t="e">
        <v>#DIV/0!</v>
      </c>
      <c r="P93" s="31" t="e">
        <v>#DIV/0!</v>
      </c>
      <c r="Q93" s="31" t="e">
        <v>#DIV/0!</v>
      </c>
      <c r="R93" s="31" t="e">
        <v>#DIV/0!</v>
      </c>
      <c r="S93" s="31" t="e">
        <v>#DIV/0!</v>
      </c>
      <c r="T93" s="31" t="e">
        <v>#DIV/0!</v>
      </c>
      <c r="U93" s="31" t="e">
        <v>#DIV/0!</v>
      </c>
      <c r="V93" s="31" t="e">
        <v>#DIV/0!</v>
      </c>
      <c r="W93" s="31" t="e">
        <v>#DIV/0!</v>
      </c>
      <c r="X93" s="31" t="e">
        <v>#DIV/0!</v>
      </c>
      <c r="Y93" s="31" t="e">
        <v>#DIV/0!</v>
      </c>
      <c r="Z93" s="31" t="e">
        <v>#DIV/0!</v>
      </c>
      <c r="AA93" s="31" t="e">
        <v>#DIV/0!</v>
      </c>
      <c r="AB93" s="31" t="e">
        <v>#DIV/0!</v>
      </c>
      <c r="AC93" s="31" t="e">
        <v>#DIV/0!</v>
      </c>
      <c r="AD93" s="31" t="e">
        <v>#DIV/0!</v>
      </c>
      <c r="AE93" s="31" t="e">
        <v>#DIV/0!</v>
      </c>
      <c r="AF93" s="31" t="e">
        <v>#DIV/0!</v>
      </c>
      <c r="AG93" s="31" t="e">
        <v>#DIV/0!</v>
      </c>
      <c r="AH93" s="31" t="e">
        <v>#DIV/0!</v>
      </c>
      <c r="AI93" s="31" t="e">
        <v>#DIV/0!</v>
      </c>
      <c r="AJ93" s="31" t="e">
        <v>#DIV/0!</v>
      </c>
      <c r="AK93" s="31" t="e">
        <v>#DIV/0!</v>
      </c>
      <c r="AL93" s="31" t="e">
        <v>#DIV/0!</v>
      </c>
      <c r="AM93" s="31" t="e">
        <v>#DIV/0!</v>
      </c>
      <c r="AN93" s="31" t="e">
        <v>#DIV/0!</v>
      </c>
      <c r="AO93" s="31" t="e">
        <v>#DIV/0!</v>
      </c>
      <c r="AP93" s="31" t="e">
        <v>#DIV/0!</v>
      </c>
      <c r="AQ93" s="31" t="e">
        <v>#DIV/0!</v>
      </c>
      <c r="AR93" s="31" t="e">
        <v>#DIV/0!</v>
      </c>
      <c r="AS93" s="31" t="e">
        <v>#DIV/0!</v>
      </c>
      <c r="AT93" s="31" t="e">
        <v>#DIV/0!</v>
      </c>
      <c r="AU93" s="31" t="e">
        <v>#DIV/0!</v>
      </c>
      <c r="AV93" s="31" t="e">
        <v>#DIV/0!</v>
      </c>
      <c r="AW93" s="31" t="e">
        <v>#DIV/0!</v>
      </c>
      <c r="AX93" s="31" t="e">
        <v>#VALUE!</v>
      </c>
      <c r="AY93" s="31" t="e">
        <v>#DIV/0!</v>
      </c>
      <c r="AZ93" s="31" t="e">
        <v>#DIV/0!</v>
      </c>
      <c r="BA93" s="31" t="e">
        <v>#DIV/0!</v>
      </c>
      <c r="BB93" s="31" t="e">
        <v>#DIV/0!</v>
      </c>
      <c r="BC93" s="31" t="e">
        <v>#DIV/0!</v>
      </c>
      <c r="BD93" s="31" t="e">
        <v>#DIV/0!</v>
      </c>
      <c r="BE93" s="31" t="e">
        <v>#DIV/0!</v>
      </c>
      <c r="BF93" s="31" t="e">
        <v>#DIV/0!</v>
      </c>
      <c r="BG93" s="31" t="e">
        <v>#DIV/0!</v>
      </c>
      <c r="BH93" s="31" t="e">
        <v>#DIV/0!</v>
      </c>
      <c r="BI93" s="31" t="e">
        <v>#DIV/0!</v>
      </c>
      <c r="BJ93" s="31" t="e">
        <v>#DIV/0!</v>
      </c>
      <c r="BK93" s="31" t="e">
        <v>#DIV/0!</v>
      </c>
      <c r="BL93" s="31" t="e">
        <v>#DIV/0!</v>
      </c>
      <c r="BM93" s="31" t="e">
        <v>#DIV/0!</v>
      </c>
      <c r="BN93" s="31" t="e">
        <v>#DIV/0!</v>
      </c>
      <c r="BO93" s="31" t="e">
        <v>#DIV/0!</v>
      </c>
      <c r="BP93" s="31" t="e">
        <v>#DIV/0!</v>
      </c>
      <c r="BQ93" s="31" t="e">
        <v>#DIV/0!</v>
      </c>
      <c r="BR93" s="31" t="e">
        <v>#DIV/0!</v>
      </c>
      <c r="BS93" s="31" t="e">
        <v>#DIV/0!</v>
      </c>
      <c r="BT93" s="31" t="e">
        <v>#DIV/0!</v>
      </c>
      <c r="BU93" s="31" t="e">
        <v>#DIV/0!</v>
      </c>
      <c r="BV93" s="31" t="e">
        <v>#DIV/0!</v>
      </c>
      <c r="BW93" s="31" t="e">
        <v>#DIV/0!</v>
      </c>
      <c r="BX93" s="31" t="e">
        <v>#DIV/0!</v>
      </c>
      <c r="BY93" s="31" t="e">
        <v>#DIV/0!</v>
      </c>
      <c r="BZ93" s="31" t="e">
        <v>#DIV/0!</v>
      </c>
      <c r="CA93" s="31" t="e">
        <v>#DIV/0!</v>
      </c>
      <c r="CB93" s="31" t="e">
        <v>#DIV/0!</v>
      </c>
      <c r="CC93" s="31" t="e">
        <v>#DIV/0!</v>
      </c>
      <c r="CD93" s="31" t="e">
        <v>#DIV/0!</v>
      </c>
      <c r="CE93" s="31" t="e">
        <v>#DIV/0!</v>
      </c>
      <c r="CF93" s="31" t="e">
        <v>#DIV/0!</v>
      </c>
      <c r="CG93" s="31" t="e">
        <v>#DIV/0!</v>
      </c>
      <c r="CH93" s="31" t="e">
        <v>#DIV/0!</v>
      </c>
      <c r="CI93" s="31" t="e">
        <v>#DIV/0!</v>
      </c>
      <c r="CJ93" s="31" t="e">
        <v>#DIV/0!</v>
      </c>
      <c r="CK93" s="31" t="e">
        <v>#DIV/0!</v>
      </c>
      <c r="CL93" s="31" t="e">
        <v>#DIV/0!</v>
      </c>
      <c r="CM93" s="31" t="e">
        <v>#DIV/0!</v>
      </c>
      <c r="CN93" s="31" t="e">
        <v>#DIV/0!</v>
      </c>
      <c r="CO93" s="31" t="e">
        <v>#DIV/0!</v>
      </c>
      <c r="CP93" s="31" t="e">
        <v>#DIV/0!</v>
      </c>
      <c r="CQ93" s="31" t="e">
        <v>#DIV/0!</v>
      </c>
      <c r="CR93" s="31"/>
      <c r="CS93" s="31"/>
      <c r="CT93" s="31">
        <v>438</v>
      </c>
      <c r="CU93" s="51">
        <v>0</v>
      </c>
      <c r="CV93" s="31">
        <v>0.14285714285714285</v>
      </c>
      <c r="CW93" s="31">
        <v>0</v>
      </c>
      <c r="CX93" s="31">
        <v>0</v>
      </c>
      <c r="CY93" s="31">
        <v>0.2857142857142857</v>
      </c>
      <c r="CZ93" s="31">
        <v>0</v>
      </c>
      <c r="DA93" s="31">
        <v>0.7142857142857143</v>
      </c>
      <c r="DB93" s="31">
        <v>0.2857142857142857</v>
      </c>
      <c r="DC93" s="31">
        <v>0</v>
      </c>
      <c r="DD93" s="31">
        <v>0.7142857142857143</v>
      </c>
      <c r="DE93" s="31">
        <v>0.7142857142857143</v>
      </c>
      <c r="DF93" s="31">
        <v>0.5714285714285714</v>
      </c>
      <c r="DG93" s="31">
        <v>0.42857142857142855</v>
      </c>
      <c r="DH93" s="31">
        <v>0.14285714285714285</v>
      </c>
      <c r="DI93" s="31">
        <v>0</v>
      </c>
      <c r="DJ93" s="31">
        <v>0</v>
      </c>
      <c r="DK93" s="31">
        <v>0</v>
      </c>
      <c r="DL93" s="31">
        <v>0</v>
      </c>
      <c r="DM93" s="31">
        <v>0.2857142857142857</v>
      </c>
      <c r="DN93" s="31">
        <v>0.7142857142857143</v>
      </c>
      <c r="DO93" s="31">
        <v>0</v>
      </c>
      <c r="DP93" s="31">
        <v>1</v>
      </c>
      <c r="DQ93" s="31">
        <v>0</v>
      </c>
      <c r="DR93" s="31">
        <v>0</v>
      </c>
      <c r="DS93" s="31">
        <v>0</v>
      </c>
      <c r="DT93" s="31">
        <v>1</v>
      </c>
      <c r="DU93" s="31">
        <v>0.7142857142857143</v>
      </c>
      <c r="DV93" s="31">
        <v>0</v>
      </c>
      <c r="DW93" s="31">
        <v>0</v>
      </c>
      <c r="DX93" s="31">
        <v>0.2857142857142857</v>
      </c>
      <c r="DY93" s="31">
        <v>0</v>
      </c>
      <c r="DZ93" s="31">
        <v>0</v>
      </c>
      <c r="EA93" s="31">
        <v>0</v>
      </c>
      <c r="EB93" s="31">
        <v>0</v>
      </c>
      <c r="EC93" s="31">
        <v>0</v>
      </c>
      <c r="ED93" s="31">
        <v>0</v>
      </c>
      <c r="EE93" s="31">
        <v>0</v>
      </c>
      <c r="EF93" s="31">
        <v>0.5714285714285714</v>
      </c>
      <c r="EG93" s="31">
        <v>0.2857142857142857</v>
      </c>
      <c r="EH93" s="31">
        <v>0.14285714285714285</v>
      </c>
      <c r="EI93" s="31">
        <v>0.14285714285714285</v>
      </c>
      <c r="EJ93" s="31">
        <v>0.7142857142857143</v>
      </c>
      <c r="EK93" s="31">
        <v>0.14285714285714285</v>
      </c>
      <c r="EL93" s="31">
        <v>0.14285714285714285</v>
      </c>
      <c r="EM93" s="31">
        <v>0.14285714285714285</v>
      </c>
      <c r="EN93" s="31">
        <v>0.7142857142857143</v>
      </c>
      <c r="EO93" s="31">
        <v>0</v>
      </c>
      <c r="EP93" s="31">
        <v>62.571428571428569</v>
      </c>
      <c r="EQ93" s="31">
        <v>0</v>
      </c>
      <c r="ER93" s="31">
        <v>0</v>
      </c>
      <c r="ES93" s="31">
        <v>125.14285714285714</v>
      </c>
      <c r="ET93" s="31">
        <v>0</v>
      </c>
      <c r="EU93" s="31">
        <v>312.85714285714289</v>
      </c>
      <c r="EV93" s="31">
        <v>125.14285714285714</v>
      </c>
      <c r="EW93" s="31">
        <v>0</v>
      </c>
      <c r="EX93" s="31">
        <v>312.85714285714289</v>
      </c>
      <c r="EY93" s="31">
        <v>312.85714285714289</v>
      </c>
      <c r="EZ93" s="31">
        <v>250.28571428571428</v>
      </c>
      <c r="FA93" s="31">
        <v>187.71428571428569</v>
      </c>
      <c r="FB93" s="31">
        <v>62.571428571428569</v>
      </c>
      <c r="FC93" s="31">
        <v>0</v>
      </c>
      <c r="FD93" s="31">
        <v>0</v>
      </c>
      <c r="FE93" s="31">
        <v>0</v>
      </c>
      <c r="FF93" s="31">
        <v>0</v>
      </c>
      <c r="FG93" s="31">
        <v>125.14285714285714</v>
      </c>
      <c r="FH93" s="31">
        <v>312.85714285714289</v>
      </c>
      <c r="FI93" s="31">
        <v>0</v>
      </c>
      <c r="FJ93" s="31">
        <v>438</v>
      </c>
      <c r="FK93" s="31">
        <v>0</v>
      </c>
      <c r="FL93" s="31">
        <v>0</v>
      </c>
      <c r="FM93" s="31">
        <v>0</v>
      </c>
      <c r="FN93" s="31">
        <v>438</v>
      </c>
      <c r="FO93" s="31">
        <v>312.85714285714289</v>
      </c>
      <c r="FP93" s="31">
        <v>0</v>
      </c>
      <c r="FQ93" s="31">
        <v>0</v>
      </c>
      <c r="FR93" s="31">
        <v>125.14285714285714</v>
      </c>
      <c r="FS93" s="31">
        <v>0</v>
      </c>
      <c r="FT93" s="31">
        <v>0</v>
      </c>
      <c r="FU93" s="31">
        <v>0</v>
      </c>
      <c r="FV93" s="31">
        <v>0</v>
      </c>
      <c r="FW93" s="31">
        <v>0</v>
      </c>
      <c r="FX93" s="31">
        <v>0</v>
      </c>
      <c r="FY93" s="31">
        <v>0</v>
      </c>
      <c r="FZ93" s="31">
        <v>250.28571428571428</v>
      </c>
      <c r="GA93" s="31">
        <v>125.14285714285714</v>
      </c>
      <c r="GB93" s="31">
        <v>62.571428571428569</v>
      </c>
      <c r="GC93" s="31">
        <v>62.571428571428569</v>
      </c>
      <c r="GD93" s="31">
        <v>312.85714285714289</v>
      </c>
      <c r="GE93" s="31">
        <v>62.571428571428569</v>
      </c>
      <c r="GF93" s="31">
        <v>62.571428571428569</v>
      </c>
      <c r="GG93" s="31">
        <v>62.571428571428569</v>
      </c>
      <c r="GH93" s="31">
        <v>312.85714285714289</v>
      </c>
      <c r="GI93" s="31">
        <v>7</v>
      </c>
      <c r="GJ93" s="31">
        <v>1</v>
      </c>
      <c r="GK93" s="31">
        <v>438</v>
      </c>
      <c r="GL93" s="51">
        <v>0</v>
      </c>
      <c r="GM93" s="31">
        <v>0.16666666666666666</v>
      </c>
      <c r="GN93" s="31">
        <v>0</v>
      </c>
      <c r="GO93" s="31">
        <v>0</v>
      </c>
      <c r="GP93" s="31">
        <v>0</v>
      </c>
      <c r="GQ93" s="31">
        <v>0.16666666666666666</v>
      </c>
      <c r="GR93" s="31">
        <v>0.66666666666666663</v>
      </c>
      <c r="GS93" s="31">
        <v>0.66666666666666663</v>
      </c>
      <c r="GT93" s="31">
        <v>0</v>
      </c>
      <c r="GU93" s="31">
        <v>0.33333333333333331</v>
      </c>
      <c r="GV93" s="31">
        <v>0.33333333333333331</v>
      </c>
      <c r="GW93" s="31">
        <v>0</v>
      </c>
      <c r="GX93" s="31">
        <v>0.33333333333333331</v>
      </c>
      <c r="GY93" s="31">
        <v>0</v>
      </c>
      <c r="GZ93" s="31">
        <v>0</v>
      </c>
      <c r="HA93" s="31">
        <v>0</v>
      </c>
      <c r="HB93" s="31">
        <v>0</v>
      </c>
      <c r="HC93" s="31">
        <v>0</v>
      </c>
      <c r="HD93" s="31">
        <v>0</v>
      </c>
      <c r="HE93" s="31">
        <v>0</v>
      </c>
      <c r="HF93" s="31">
        <v>0.33333333333333331</v>
      </c>
      <c r="HG93" s="31">
        <v>1</v>
      </c>
      <c r="HH93" s="31">
        <v>0</v>
      </c>
      <c r="HI93" s="31">
        <v>0</v>
      </c>
      <c r="HJ93" s="31">
        <v>0</v>
      </c>
      <c r="HK93" s="31">
        <v>0.83333333333333337</v>
      </c>
      <c r="HL93" s="31">
        <v>0.66666666666666663</v>
      </c>
      <c r="HM93" s="31">
        <v>0.16666666666666666</v>
      </c>
      <c r="HN93" s="31">
        <v>0</v>
      </c>
      <c r="HO93" s="31">
        <v>0.66666666666666663</v>
      </c>
      <c r="HP93" s="31">
        <v>0</v>
      </c>
      <c r="HQ93" s="31">
        <v>0</v>
      </c>
      <c r="HR93" s="31">
        <v>0</v>
      </c>
      <c r="HS93" s="31">
        <v>0</v>
      </c>
      <c r="HT93" s="31">
        <v>0</v>
      </c>
      <c r="HU93" s="31">
        <v>0</v>
      </c>
      <c r="HV93" s="31">
        <v>0</v>
      </c>
      <c r="HW93" s="31">
        <v>0.33333333333333331</v>
      </c>
      <c r="HX93" s="31">
        <v>0.5</v>
      </c>
      <c r="HY93" s="31">
        <v>0.16666666666666666</v>
      </c>
      <c r="HZ93" s="31">
        <v>0</v>
      </c>
      <c r="IA93" s="31">
        <v>0.83333333333333337</v>
      </c>
      <c r="IB93" s="31">
        <v>0.16666666666666666</v>
      </c>
      <c r="IC93" s="31">
        <v>0</v>
      </c>
      <c r="ID93" s="31">
        <v>0</v>
      </c>
      <c r="IE93" s="31">
        <v>1</v>
      </c>
      <c r="IF93" s="31">
        <v>0</v>
      </c>
      <c r="IG93" s="31">
        <v>73</v>
      </c>
      <c r="IH93" s="31">
        <v>0</v>
      </c>
      <c r="II93" s="31">
        <v>0</v>
      </c>
      <c r="IJ93" s="31">
        <v>0</v>
      </c>
      <c r="IK93" s="31">
        <v>73</v>
      </c>
      <c r="IL93" s="31">
        <v>292</v>
      </c>
      <c r="IM93" s="31">
        <v>292</v>
      </c>
      <c r="IN93" s="31">
        <v>0</v>
      </c>
      <c r="IO93" s="31">
        <v>146</v>
      </c>
      <c r="IP93" s="31">
        <v>146</v>
      </c>
      <c r="IQ93" s="31">
        <v>0</v>
      </c>
      <c r="IR93" s="31">
        <v>146</v>
      </c>
      <c r="IS93" s="31">
        <v>0</v>
      </c>
      <c r="IT93" s="31">
        <v>0</v>
      </c>
      <c r="IU93" s="31">
        <v>0</v>
      </c>
      <c r="IV93" s="31">
        <v>0</v>
      </c>
      <c r="IW93" s="31">
        <v>0</v>
      </c>
      <c r="IX93" s="31">
        <v>0</v>
      </c>
      <c r="IY93" s="31">
        <v>0</v>
      </c>
      <c r="IZ93" s="31">
        <v>146</v>
      </c>
      <c r="JA93" s="31">
        <v>438</v>
      </c>
      <c r="JB93" s="31">
        <v>0</v>
      </c>
      <c r="JC93" s="31">
        <v>0</v>
      </c>
      <c r="JD93" s="31">
        <v>0</v>
      </c>
      <c r="JE93" s="31">
        <v>365</v>
      </c>
      <c r="JF93" s="31">
        <v>292</v>
      </c>
      <c r="JG93" s="31">
        <v>73</v>
      </c>
      <c r="JH93" s="31">
        <v>0</v>
      </c>
      <c r="JI93" s="31">
        <v>292</v>
      </c>
      <c r="JJ93" s="31">
        <v>0</v>
      </c>
      <c r="JK93" s="31">
        <v>0</v>
      </c>
      <c r="JL93" s="31">
        <v>0</v>
      </c>
      <c r="JM93" s="31">
        <v>0</v>
      </c>
      <c r="JN93" s="31">
        <v>0</v>
      </c>
      <c r="JO93" s="31">
        <v>0</v>
      </c>
      <c r="JP93" s="31">
        <v>0</v>
      </c>
      <c r="JQ93" s="31">
        <v>146</v>
      </c>
      <c r="JR93" s="31">
        <v>219</v>
      </c>
      <c r="JS93" s="31">
        <v>73</v>
      </c>
      <c r="JT93" s="31">
        <v>0</v>
      </c>
      <c r="JU93" s="31">
        <v>365</v>
      </c>
      <c r="JV93" s="31">
        <v>73</v>
      </c>
      <c r="JW93" s="31">
        <v>0</v>
      </c>
      <c r="JX93" s="31">
        <v>0</v>
      </c>
      <c r="JY93" s="31">
        <v>438</v>
      </c>
      <c r="JZ93" s="31">
        <v>6</v>
      </c>
      <c r="KA93" s="31">
        <v>1</v>
      </c>
    </row>
    <row r="94" spans="1:287" x14ac:dyDescent="0.25">
      <c r="A94" s="30" t="s">
        <v>689</v>
      </c>
      <c r="B94" s="30" t="s">
        <v>108</v>
      </c>
      <c r="C94" s="31">
        <v>300</v>
      </c>
      <c r="D94" s="51" t="e">
        <v>#VALUE!</v>
      </c>
      <c r="E94" s="31" t="e">
        <v>#DIV/0!</v>
      </c>
      <c r="F94" s="31" t="e">
        <v>#DIV/0!</v>
      </c>
      <c r="G94" s="31" t="e">
        <v>#DIV/0!</v>
      </c>
      <c r="H94" s="31" t="e">
        <v>#DIV/0!</v>
      </c>
      <c r="I94" s="31" t="e">
        <v>#DIV/0!</v>
      </c>
      <c r="J94" s="31" t="e">
        <v>#DIV/0!</v>
      </c>
      <c r="K94" s="31" t="e">
        <v>#DIV/0!</v>
      </c>
      <c r="L94" s="31" t="e">
        <v>#DIV/0!</v>
      </c>
      <c r="M94" s="31" t="e">
        <v>#DIV/0!</v>
      </c>
      <c r="N94" s="31" t="e">
        <v>#DIV/0!</v>
      </c>
      <c r="O94" s="31" t="e">
        <v>#DIV/0!</v>
      </c>
      <c r="P94" s="31" t="e">
        <v>#DIV/0!</v>
      </c>
      <c r="Q94" s="31" t="e">
        <v>#DIV/0!</v>
      </c>
      <c r="R94" s="31" t="e">
        <v>#DIV/0!</v>
      </c>
      <c r="S94" s="31" t="e">
        <v>#DIV/0!</v>
      </c>
      <c r="T94" s="31" t="e">
        <v>#DIV/0!</v>
      </c>
      <c r="U94" s="31" t="e">
        <v>#DIV/0!</v>
      </c>
      <c r="V94" s="31" t="e">
        <v>#DIV/0!</v>
      </c>
      <c r="W94" s="31" t="e">
        <v>#DIV/0!</v>
      </c>
      <c r="X94" s="31" t="e">
        <v>#DIV/0!</v>
      </c>
      <c r="Y94" s="31" t="e">
        <v>#DIV/0!</v>
      </c>
      <c r="Z94" s="31" t="e">
        <v>#DIV/0!</v>
      </c>
      <c r="AA94" s="31" t="e">
        <v>#DIV/0!</v>
      </c>
      <c r="AB94" s="31" t="e">
        <v>#DIV/0!</v>
      </c>
      <c r="AC94" s="31" t="e">
        <v>#DIV/0!</v>
      </c>
      <c r="AD94" s="31" t="e">
        <v>#DIV/0!</v>
      </c>
      <c r="AE94" s="31" t="e">
        <v>#DIV/0!</v>
      </c>
      <c r="AF94" s="31" t="e">
        <v>#DIV/0!</v>
      </c>
      <c r="AG94" s="31" t="e">
        <v>#DIV/0!</v>
      </c>
      <c r="AH94" s="31" t="e">
        <v>#DIV/0!</v>
      </c>
      <c r="AI94" s="31" t="e">
        <v>#DIV/0!</v>
      </c>
      <c r="AJ94" s="31" t="e">
        <v>#DIV/0!</v>
      </c>
      <c r="AK94" s="31" t="e">
        <v>#DIV/0!</v>
      </c>
      <c r="AL94" s="31" t="e">
        <v>#DIV/0!</v>
      </c>
      <c r="AM94" s="31" t="e">
        <v>#DIV/0!</v>
      </c>
      <c r="AN94" s="31" t="e">
        <v>#DIV/0!</v>
      </c>
      <c r="AO94" s="31" t="e">
        <v>#DIV/0!</v>
      </c>
      <c r="AP94" s="31" t="e">
        <v>#DIV/0!</v>
      </c>
      <c r="AQ94" s="31" t="e">
        <v>#DIV/0!</v>
      </c>
      <c r="AR94" s="31" t="e">
        <v>#DIV/0!</v>
      </c>
      <c r="AS94" s="31" t="e">
        <v>#DIV/0!</v>
      </c>
      <c r="AT94" s="31" t="e">
        <v>#DIV/0!</v>
      </c>
      <c r="AU94" s="31" t="e">
        <v>#DIV/0!</v>
      </c>
      <c r="AV94" s="31" t="e">
        <v>#DIV/0!</v>
      </c>
      <c r="AW94" s="31" t="e">
        <v>#DIV/0!</v>
      </c>
      <c r="AX94" s="31" t="e">
        <v>#VALUE!</v>
      </c>
      <c r="AY94" s="31" t="e">
        <v>#DIV/0!</v>
      </c>
      <c r="AZ94" s="31" t="e">
        <v>#DIV/0!</v>
      </c>
      <c r="BA94" s="31" t="e">
        <v>#DIV/0!</v>
      </c>
      <c r="BB94" s="31" t="e">
        <v>#DIV/0!</v>
      </c>
      <c r="BC94" s="31" t="e">
        <v>#DIV/0!</v>
      </c>
      <c r="BD94" s="31" t="e">
        <v>#DIV/0!</v>
      </c>
      <c r="BE94" s="31" t="e">
        <v>#DIV/0!</v>
      </c>
      <c r="BF94" s="31" t="e">
        <v>#DIV/0!</v>
      </c>
      <c r="BG94" s="31" t="e">
        <v>#DIV/0!</v>
      </c>
      <c r="BH94" s="31" t="e">
        <v>#DIV/0!</v>
      </c>
      <c r="BI94" s="31" t="e">
        <v>#DIV/0!</v>
      </c>
      <c r="BJ94" s="31" t="e">
        <v>#DIV/0!</v>
      </c>
      <c r="BK94" s="31" t="e">
        <v>#DIV/0!</v>
      </c>
      <c r="BL94" s="31" t="e">
        <v>#DIV/0!</v>
      </c>
      <c r="BM94" s="31" t="e">
        <v>#DIV/0!</v>
      </c>
      <c r="BN94" s="31" t="e">
        <v>#DIV/0!</v>
      </c>
      <c r="BO94" s="31" t="e">
        <v>#DIV/0!</v>
      </c>
      <c r="BP94" s="31" t="e">
        <v>#DIV/0!</v>
      </c>
      <c r="BQ94" s="31" t="e">
        <v>#DIV/0!</v>
      </c>
      <c r="BR94" s="31" t="e">
        <v>#DIV/0!</v>
      </c>
      <c r="BS94" s="31" t="e">
        <v>#DIV/0!</v>
      </c>
      <c r="BT94" s="31" t="e">
        <v>#DIV/0!</v>
      </c>
      <c r="BU94" s="31" t="e">
        <v>#DIV/0!</v>
      </c>
      <c r="BV94" s="31" t="e">
        <v>#DIV/0!</v>
      </c>
      <c r="BW94" s="31" t="e">
        <v>#DIV/0!</v>
      </c>
      <c r="BX94" s="31" t="e">
        <v>#DIV/0!</v>
      </c>
      <c r="BY94" s="31" t="e">
        <v>#DIV/0!</v>
      </c>
      <c r="BZ94" s="31" t="e">
        <v>#DIV/0!</v>
      </c>
      <c r="CA94" s="31" t="e">
        <v>#DIV/0!</v>
      </c>
      <c r="CB94" s="31" t="e">
        <v>#DIV/0!</v>
      </c>
      <c r="CC94" s="31" t="e">
        <v>#DIV/0!</v>
      </c>
      <c r="CD94" s="31" t="e">
        <v>#DIV/0!</v>
      </c>
      <c r="CE94" s="31" t="e">
        <v>#DIV/0!</v>
      </c>
      <c r="CF94" s="31" t="e">
        <v>#DIV/0!</v>
      </c>
      <c r="CG94" s="31" t="e">
        <v>#DIV/0!</v>
      </c>
      <c r="CH94" s="31" t="e">
        <v>#DIV/0!</v>
      </c>
      <c r="CI94" s="31" t="e">
        <v>#DIV/0!</v>
      </c>
      <c r="CJ94" s="31" t="e">
        <v>#DIV/0!</v>
      </c>
      <c r="CK94" s="31" t="e">
        <v>#DIV/0!</v>
      </c>
      <c r="CL94" s="31" t="e">
        <v>#DIV/0!</v>
      </c>
      <c r="CM94" s="31" t="e">
        <v>#DIV/0!</v>
      </c>
      <c r="CN94" s="31" t="e">
        <v>#DIV/0!</v>
      </c>
      <c r="CO94" s="31" t="e">
        <v>#DIV/0!</v>
      </c>
      <c r="CP94" s="31" t="e">
        <v>#DIV/0!</v>
      </c>
      <c r="CQ94" s="31" t="e">
        <v>#DIV/0!</v>
      </c>
      <c r="CR94" s="31"/>
      <c r="CS94" s="31"/>
      <c r="CT94" s="31">
        <v>300</v>
      </c>
      <c r="CU94" s="51" t="e">
        <v>#VALUE!</v>
      </c>
      <c r="CV94" s="31" t="e">
        <v>#DIV/0!</v>
      </c>
      <c r="CW94" s="31" t="e">
        <v>#DIV/0!</v>
      </c>
      <c r="CX94" s="31" t="e">
        <v>#DIV/0!</v>
      </c>
      <c r="CY94" s="31" t="e">
        <v>#DIV/0!</v>
      </c>
      <c r="CZ94" s="31" t="e">
        <v>#DIV/0!</v>
      </c>
      <c r="DA94" s="31" t="e">
        <v>#DIV/0!</v>
      </c>
      <c r="DB94" s="31" t="e">
        <v>#DIV/0!</v>
      </c>
      <c r="DC94" s="31" t="e">
        <v>#DIV/0!</v>
      </c>
      <c r="DD94" s="31" t="e">
        <v>#DIV/0!</v>
      </c>
      <c r="DE94" s="31" t="e">
        <v>#DIV/0!</v>
      </c>
      <c r="DF94" s="31" t="e">
        <v>#DIV/0!</v>
      </c>
      <c r="DG94" s="31" t="e">
        <v>#DIV/0!</v>
      </c>
      <c r="DH94" s="31" t="e">
        <v>#DIV/0!</v>
      </c>
      <c r="DI94" s="31" t="e">
        <v>#DIV/0!</v>
      </c>
      <c r="DJ94" s="31" t="e">
        <v>#DIV/0!</v>
      </c>
      <c r="DK94" s="31" t="e">
        <v>#DIV/0!</v>
      </c>
      <c r="DL94" s="31" t="e">
        <v>#DIV/0!</v>
      </c>
      <c r="DM94" s="31" t="e">
        <v>#DIV/0!</v>
      </c>
      <c r="DN94" s="31" t="e">
        <v>#DIV/0!</v>
      </c>
      <c r="DO94" s="31" t="e">
        <v>#DIV/0!</v>
      </c>
      <c r="DP94" s="31" t="e">
        <v>#DIV/0!</v>
      </c>
      <c r="DQ94" s="31" t="e">
        <v>#DIV/0!</v>
      </c>
      <c r="DR94" s="31" t="e">
        <v>#DIV/0!</v>
      </c>
      <c r="DS94" s="31" t="e">
        <v>#DIV/0!</v>
      </c>
      <c r="DT94" s="31" t="e">
        <v>#DIV/0!</v>
      </c>
      <c r="DU94" s="31" t="e">
        <v>#DIV/0!</v>
      </c>
      <c r="DV94" s="31" t="e">
        <v>#DIV/0!</v>
      </c>
      <c r="DW94" s="31" t="e">
        <v>#DIV/0!</v>
      </c>
      <c r="DX94" s="31" t="e">
        <v>#DIV/0!</v>
      </c>
      <c r="DY94" s="31" t="e">
        <v>#DIV/0!</v>
      </c>
      <c r="DZ94" s="31" t="e">
        <v>#DIV/0!</v>
      </c>
      <c r="EA94" s="31" t="e">
        <v>#DIV/0!</v>
      </c>
      <c r="EB94" s="31" t="e">
        <v>#DIV/0!</v>
      </c>
      <c r="EC94" s="31" t="e">
        <v>#DIV/0!</v>
      </c>
      <c r="ED94" s="31" t="e">
        <v>#DIV/0!</v>
      </c>
      <c r="EE94" s="31" t="e">
        <v>#DIV/0!</v>
      </c>
      <c r="EF94" s="31" t="e">
        <v>#DIV/0!</v>
      </c>
      <c r="EG94" s="31" t="e">
        <v>#DIV/0!</v>
      </c>
      <c r="EH94" s="31" t="e">
        <v>#DIV/0!</v>
      </c>
      <c r="EI94" s="31" t="e">
        <v>#DIV/0!</v>
      </c>
      <c r="EJ94" s="31" t="e">
        <v>#DIV/0!</v>
      </c>
      <c r="EK94" s="31" t="e">
        <v>#DIV/0!</v>
      </c>
      <c r="EL94" s="31" t="e">
        <v>#DIV/0!</v>
      </c>
      <c r="EM94" s="31" t="e">
        <v>#DIV/0!</v>
      </c>
      <c r="EN94" s="31" t="e">
        <v>#DIV/0!</v>
      </c>
      <c r="EO94" s="31" t="e">
        <v>#VALUE!</v>
      </c>
      <c r="EP94" s="31" t="e">
        <v>#DIV/0!</v>
      </c>
      <c r="EQ94" s="31" t="e">
        <v>#DIV/0!</v>
      </c>
      <c r="ER94" s="31" t="e">
        <v>#DIV/0!</v>
      </c>
      <c r="ES94" s="31" t="e">
        <v>#DIV/0!</v>
      </c>
      <c r="ET94" s="31" t="e">
        <v>#DIV/0!</v>
      </c>
      <c r="EU94" s="31" t="e">
        <v>#DIV/0!</v>
      </c>
      <c r="EV94" s="31" t="e">
        <v>#DIV/0!</v>
      </c>
      <c r="EW94" s="31" t="e">
        <v>#DIV/0!</v>
      </c>
      <c r="EX94" s="31" t="e">
        <v>#DIV/0!</v>
      </c>
      <c r="EY94" s="31" t="e">
        <v>#DIV/0!</v>
      </c>
      <c r="EZ94" s="31" t="e">
        <v>#DIV/0!</v>
      </c>
      <c r="FA94" s="31" t="e">
        <v>#DIV/0!</v>
      </c>
      <c r="FB94" s="31" t="e">
        <v>#DIV/0!</v>
      </c>
      <c r="FC94" s="31" t="e">
        <v>#DIV/0!</v>
      </c>
      <c r="FD94" s="31" t="e">
        <v>#DIV/0!</v>
      </c>
      <c r="FE94" s="31" t="e">
        <v>#DIV/0!</v>
      </c>
      <c r="FF94" s="31" t="e">
        <v>#DIV/0!</v>
      </c>
      <c r="FG94" s="31" t="e">
        <v>#DIV/0!</v>
      </c>
      <c r="FH94" s="31" t="e">
        <v>#DIV/0!</v>
      </c>
      <c r="FI94" s="31" t="e">
        <v>#DIV/0!</v>
      </c>
      <c r="FJ94" s="31" t="e">
        <v>#DIV/0!</v>
      </c>
      <c r="FK94" s="31" t="e">
        <v>#DIV/0!</v>
      </c>
      <c r="FL94" s="31" t="e">
        <v>#DIV/0!</v>
      </c>
      <c r="FM94" s="31" t="e">
        <v>#DIV/0!</v>
      </c>
      <c r="FN94" s="31" t="e">
        <v>#DIV/0!</v>
      </c>
      <c r="FO94" s="31" t="e">
        <v>#DIV/0!</v>
      </c>
      <c r="FP94" s="31" t="e">
        <v>#DIV/0!</v>
      </c>
      <c r="FQ94" s="31" t="e">
        <v>#DIV/0!</v>
      </c>
      <c r="FR94" s="31" t="e">
        <v>#DIV/0!</v>
      </c>
      <c r="FS94" s="31" t="e">
        <v>#DIV/0!</v>
      </c>
      <c r="FT94" s="31" t="e">
        <v>#DIV/0!</v>
      </c>
      <c r="FU94" s="31" t="e">
        <v>#DIV/0!</v>
      </c>
      <c r="FV94" s="31" t="e">
        <v>#DIV/0!</v>
      </c>
      <c r="FW94" s="31" t="e">
        <v>#DIV/0!</v>
      </c>
      <c r="FX94" s="31" t="e">
        <v>#DIV/0!</v>
      </c>
      <c r="FY94" s="31" t="e">
        <v>#DIV/0!</v>
      </c>
      <c r="FZ94" s="31" t="e">
        <v>#DIV/0!</v>
      </c>
      <c r="GA94" s="31" t="e">
        <v>#DIV/0!</v>
      </c>
      <c r="GB94" s="31" t="e">
        <v>#DIV/0!</v>
      </c>
      <c r="GC94" s="31" t="e">
        <v>#DIV/0!</v>
      </c>
      <c r="GD94" s="31" t="e">
        <v>#DIV/0!</v>
      </c>
      <c r="GE94" s="31" t="e">
        <v>#DIV/0!</v>
      </c>
      <c r="GF94" s="31" t="e">
        <v>#DIV/0!</v>
      </c>
      <c r="GG94" s="31" t="e">
        <v>#DIV/0!</v>
      </c>
      <c r="GH94" s="31" t="e">
        <v>#DIV/0!</v>
      </c>
      <c r="GI94" s="31"/>
      <c r="GJ94" s="31"/>
      <c r="GK94" s="31">
        <v>300</v>
      </c>
      <c r="GL94" s="51" t="e">
        <v>#VALUE!</v>
      </c>
      <c r="GM94" s="31" t="e">
        <v>#DIV/0!</v>
      </c>
      <c r="GN94" s="31" t="e">
        <v>#DIV/0!</v>
      </c>
      <c r="GO94" s="31" t="e">
        <v>#DIV/0!</v>
      </c>
      <c r="GP94" s="31" t="e">
        <v>#DIV/0!</v>
      </c>
      <c r="GQ94" s="31" t="e">
        <v>#DIV/0!</v>
      </c>
      <c r="GR94" s="31" t="e">
        <v>#DIV/0!</v>
      </c>
      <c r="GS94" s="31" t="e">
        <v>#DIV/0!</v>
      </c>
      <c r="GT94" s="31" t="e">
        <v>#DIV/0!</v>
      </c>
      <c r="GU94" s="31" t="e">
        <v>#DIV/0!</v>
      </c>
      <c r="GV94" s="31" t="e">
        <v>#DIV/0!</v>
      </c>
      <c r="GW94" s="31" t="e">
        <v>#DIV/0!</v>
      </c>
      <c r="GX94" s="31" t="e">
        <v>#DIV/0!</v>
      </c>
      <c r="GY94" s="31" t="e">
        <v>#DIV/0!</v>
      </c>
      <c r="GZ94" s="31" t="e">
        <v>#DIV/0!</v>
      </c>
      <c r="HA94" s="31" t="e">
        <v>#DIV/0!</v>
      </c>
      <c r="HB94" s="31" t="e">
        <v>#DIV/0!</v>
      </c>
      <c r="HC94" s="31" t="e">
        <v>#DIV/0!</v>
      </c>
      <c r="HD94" s="31" t="e">
        <v>#DIV/0!</v>
      </c>
      <c r="HE94" s="31" t="e">
        <v>#DIV/0!</v>
      </c>
      <c r="HF94" s="31" t="e">
        <v>#DIV/0!</v>
      </c>
      <c r="HG94" s="31" t="e">
        <v>#DIV/0!</v>
      </c>
      <c r="HH94" s="31" t="e">
        <v>#DIV/0!</v>
      </c>
      <c r="HI94" s="31" t="e">
        <v>#DIV/0!</v>
      </c>
      <c r="HJ94" s="31" t="e">
        <v>#DIV/0!</v>
      </c>
      <c r="HK94" s="31" t="e">
        <v>#DIV/0!</v>
      </c>
      <c r="HL94" s="31" t="e">
        <v>#DIV/0!</v>
      </c>
      <c r="HM94" s="31" t="e">
        <v>#DIV/0!</v>
      </c>
      <c r="HN94" s="31" t="e">
        <v>#DIV/0!</v>
      </c>
      <c r="HO94" s="31" t="e">
        <v>#DIV/0!</v>
      </c>
      <c r="HP94" s="31" t="e">
        <v>#DIV/0!</v>
      </c>
      <c r="HQ94" s="31" t="e">
        <v>#DIV/0!</v>
      </c>
      <c r="HR94" s="31" t="e">
        <v>#DIV/0!</v>
      </c>
      <c r="HS94" s="31" t="e">
        <v>#DIV/0!</v>
      </c>
      <c r="HT94" s="31" t="e">
        <v>#DIV/0!</v>
      </c>
      <c r="HU94" s="31" t="e">
        <v>#DIV/0!</v>
      </c>
      <c r="HV94" s="31" t="e">
        <v>#DIV/0!</v>
      </c>
      <c r="HW94" s="31" t="e">
        <v>#DIV/0!</v>
      </c>
      <c r="HX94" s="31" t="e">
        <v>#DIV/0!</v>
      </c>
      <c r="HY94" s="31" t="e">
        <v>#DIV/0!</v>
      </c>
      <c r="HZ94" s="31" t="e">
        <v>#DIV/0!</v>
      </c>
      <c r="IA94" s="31" t="e">
        <v>#DIV/0!</v>
      </c>
      <c r="IB94" s="31" t="e">
        <v>#DIV/0!</v>
      </c>
      <c r="IC94" s="31" t="e">
        <v>#DIV/0!</v>
      </c>
      <c r="ID94" s="31" t="e">
        <v>#DIV/0!</v>
      </c>
      <c r="IE94" s="31" t="e">
        <v>#DIV/0!</v>
      </c>
      <c r="IF94" s="31" t="e">
        <v>#VALUE!</v>
      </c>
      <c r="IG94" s="31" t="e">
        <v>#DIV/0!</v>
      </c>
      <c r="IH94" s="31" t="e">
        <v>#DIV/0!</v>
      </c>
      <c r="II94" s="31" t="e">
        <v>#DIV/0!</v>
      </c>
      <c r="IJ94" s="31" t="e">
        <v>#DIV/0!</v>
      </c>
      <c r="IK94" s="31" t="e">
        <v>#DIV/0!</v>
      </c>
      <c r="IL94" s="31" t="e">
        <v>#DIV/0!</v>
      </c>
      <c r="IM94" s="31" t="e">
        <v>#DIV/0!</v>
      </c>
      <c r="IN94" s="31" t="e">
        <v>#DIV/0!</v>
      </c>
      <c r="IO94" s="31" t="e">
        <v>#DIV/0!</v>
      </c>
      <c r="IP94" s="31" t="e">
        <v>#DIV/0!</v>
      </c>
      <c r="IQ94" s="31" t="e">
        <v>#DIV/0!</v>
      </c>
      <c r="IR94" s="31" t="e">
        <v>#DIV/0!</v>
      </c>
      <c r="IS94" s="31" t="e">
        <v>#DIV/0!</v>
      </c>
      <c r="IT94" s="31" t="e">
        <v>#DIV/0!</v>
      </c>
      <c r="IU94" s="31" t="e">
        <v>#DIV/0!</v>
      </c>
      <c r="IV94" s="31" t="e">
        <v>#DIV/0!</v>
      </c>
      <c r="IW94" s="31" t="e">
        <v>#DIV/0!</v>
      </c>
      <c r="IX94" s="31" t="e">
        <v>#DIV/0!</v>
      </c>
      <c r="IY94" s="31" t="e">
        <v>#DIV/0!</v>
      </c>
      <c r="IZ94" s="31" t="e">
        <v>#DIV/0!</v>
      </c>
      <c r="JA94" s="31" t="e">
        <v>#DIV/0!</v>
      </c>
      <c r="JB94" s="31" t="e">
        <v>#DIV/0!</v>
      </c>
      <c r="JC94" s="31" t="e">
        <v>#DIV/0!</v>
      </c>
      <c r="JD94" s="31" t="e">
        <v>#DIV/0!</v>
      </c>
      <c r="JE94" s="31" t="e">
        <v>#DIV/0!</v>
      </c>
      <c r="JF94" s="31" t="e">
        <v>#DIV/0!</v>
      </c>
      <c r="JG94" s="31" t="e">
        <v>#DIV/0!</v>
      </c>
      <c r="JH94" s="31" t="e">
        <v>#DIV/0!</v>
      </c>
      <c r="JI94" s="31" t="e">
        <v>#DIV/0!</v>
      </c>
      <c r="JJ94" s="31" t="e">
        <v>#DIV/0!</v>
      </c>
      <c r="JK94" s="31" t="e">
        <v>#DIV/0!</v>
      </c>
      <c r="JL94" s="31" t="e">
        <v>#DIV/0!</v>
      </c>
      <c r="JM94" s="31" t="e">
        <v>#DIV/0!</v>
      </c>
      <c r="JN94" s="31" t="e">
        <v>#DIV/0!</v>
      </c>
      <c r="JO94" s="31" t="e">
        <v>#DIV/0!</v>
      </c>
      <c r="JP94" s="31" t="e">
        <v>#DIV/0!</v>
      </c>
      <c r="JQ94" s="31" t="e">
        <v>#DIV/0!</v>
      </c>
      <c r="JR94" s="31" t="e">
        <v>#DIV/0!</v>
      </c>
      <c r="JS94" s="31" t="e">
        <v>#DIV/0!</v>
      </c>
      <c r="JT94" s="31" t="e">
        <v>#DIV/0!</v>
      </c>
      <c r="JU94" s="31" t="e">
        <v>#DIV/0!</v>
      </c>
      <c r="JV94" s="31" t="e">
        <v>#DIV/0!</v>
      </c>
      <c r="JW94" s="31" t="e">
        <v>#DIV/0!</v>
      </c>
      <c r="JX94" s="31" t="e">
        <v>#DIV/0!</v>
      </c>
      <c r="JY94" s="31" t="e">
        <v>#DIV/0!</v>
      </c>
      <c r="JZ94" s="31"/>
      <c r="KA94" s="31"/>
    </row>
    <row r="95" spans="1:287" x14ac:dyDescent="0.25">
      <c r="A95" s="30" t="s">
        <v>690</v>
      </c>
      <c r="B95" s="30" t="s">
        <v>222</v>
      </c>
      <c r="C95" s="31">
        <v>226</v>
      </c>
      <c r="D95" s="51" t="e">
        <v>#VALUE!</v>
      </c>
      <c r="E95" s="31" t="e">
        <v>#DIV/0!</v>
      </c>
      <c r="F95" s="31" t="e">
        <v>#DIV/0!</v>
      </c>
      <c r="G95" s="31" t="e">
        <v>#DIV/0!</v>
      </c>
      <c r="H95" s="31" t="e">
        <v>#DIV/0!</v>
      </c>
      <c r="I95" s="31" t="e">
        <v>#DIV/0!</v>
      </c>
      <c r="J95" s="31" t="e">
        <v>#DIV/0!</v>
      </c>
      <c r="K95" s="31" t="e">
        <v>#DIV/0!</v>
      </c>
      <c r="L95" s="31" t="e">
        <v>#DIV/0!</v>
      </c>
      <c r="M95" s="31" t="e">
        <v>#DIV/0!</v>
      </c>
      <c r="N95" s="31" t="e">
        <v>#DIV/0!</v>
      </c>
      <c r="O95" s="31" t="e">
        <v>#DIV/0!</v>
      </c>
      <c r="P95" s="31" t="e">
        <v>#DIV/0!</v>
      </c>
      <c r="Q95" s="31" t="e">
        <v>#DIV/0!</v>
      </c>
      <c r="R95" s="31" t="e">
        <v>#DIV/0!</v>
      </c>
      <c r="S95" s="31" t="e">
        <v>#DIV/0!</v>
      </c>
      <c r="T95" s="31" t="e">
        <v>#DIV/0!</v>
      </c>
      <c r="U95" s="31" t="e">
        <v>#DIV/0!</v>
      </c>
      <c r="V95" s="31" t="e">
        <v>#DIV/0!</v>
      </c>
      <c r="W95" s="31" t="e">
        <v>#DIV/0!</v>
      </c>
      <c r="X95" s="31" t="e">
        <v>#DIV/0!</v>
      </c>
      <c r="Y95" s="31" t="e">
        <v>#DIV/0!</v>
      </c>
      <c r="Z95" s="31" t="e">
        <v>#DIV/0!</v>
      </c>
      <c r="AA95" s="31" t="e">
        <v>#DIV/0!</v>
      </c>
      <c r="AB95" s="31" t="e">
        <v>#DIV/0!</v>
      </c>
      <c r="AC95" s="31" t="e">
        <v>#DIV/0!</v>
      </c>
      <c r="AD95" s="31" t="e">
        <v>#DIV/0!</v>
      </c>
      <c r="AE95" s="31" t="e">
        <v>#DIV/0!</v>
      </c>
      <c r="AF95" s="31" t="e">
        <v>#DIV/0!</v>
      </c>
      <c r="AG95" s="31" t="e">
        <v>#DIV/0!</v>
      </c>
      <c r="AH95" s="31" t="e">
        <v>#DIV/0!</v>
      </c>
      <c r="AI95" s="31" t="e">
        <v>#DIV/0!</v>
      </c>
      <c r="AJ95" s="31" t="e">
        <v>#DIV/0!</v>
      </c>
      <c r="AK95" s="31" t="e">
        <v>#DIV/0!</v>
      </c>
      <c r="AL95" s="31" t="e">
        <v>#DIV/0!</v>
      </c>
      <c r="AM95" s="31" t="e">
        <v>#DIV/0!</v>
      </c>
      <c r="AN95" s="31" t="e">
        <v>#DIV/0!</v>
      </c>
      <c r="AO95" s="31" t="e">
        <v>#DIV/0!</v>
      </c>
      <c r="AP95" s="31" t="e">
        <v>#DIV/0!</v>
      </c>
      <c r="AQ95" s="31" t="e">
        <v>#DIV/0!</v>
      </c>
      <c r="AR95" s="31" t="e">
        <v>#DIV/0!</v>
      </c>
      <c r="AS95" s="31" t="e">
        <v>#DIV/0!</v>
      </c>
      <c r="AT95" s="31" t="e">
        <v>#DIV/0!</v>
      </c>
      <c r="AU95" s="31" t="e">
        <v>#DIV/0!</v>
      </c>
      <c r="AV95" s="31" t="e">
        <v>#DIV/0!</v>
      </c>
      <c r="AW95" s="31" t="e">
        <v>#DIV/0!</v>
      </c>
      <c r="AX95" s="31" t="e">
        <v>#VALUE!</v>
      </c>
      <c r="AY95" s="31" t="e">
        <v>#DIV/0!</v>
      </c>
      <c r="AZ95" s="31" t="e">
        <v>#DIV/0!</v>
      </c>
      <c r="BA95" s="31" t="e">
        <v>#DIV/0!</v>
      </c>
      <c r="BB95" s="31" t="e">
        <v>#DIV/0!</v>
      </c>
      <c r="BC95" s="31" t="e">
        <v>#DIV/0!</v>
      </c>
      <c r="BD95" s="31" t="e">
        <v>#DIV/0!</v>
      </c>
      <c r="BE95" s="31" t="e">
        <v>#DIV/0!</v>
      </c>
      <c r="BF95" s="31" t="e">
        <v>#DIV/0!</v>
      </c>
      <c r="BG95" s="31" t="e">
        <v>#DIV/0!</v>
      </c>
      <c r="BH95" s="31" t="e">
        <v>#DIV/0!</v>
      </c>
      <c r="BI95" s="31" t="e">
        <v>#DIV/0!</v>
      </c>
      <c r="BJ95" s="31" t="e">
        <v>#DIV/0!</v>
      </c>
      <c r="BK95" s="31" t="e">
        <v>#DIV/0!</v>
      </c>
      <c r="BL95" s="31" t="e">
        <v>#DIV/0!</v>
      </c>
      <c r="BM95" s="31" t="e">
        <v>#DIV/0!</v>
      </c>
      <c r="BN95" s="31" t="e">
        <v>#DIV/0!</v>
      </c>
      <c r="BO95" s="31" t="e">
        <v>#DIV/0!</v>
      </c>
      <c r="BP95" s="31" t="e">
        <v>#DIV/0!</v>
      </c>
      <c r="BQ95" s="31" t="e">
        <v>#DIV/0!</v>
      </c>
      <c r="BR95" s="31" t="e">
        <v>#DIV/0!</v>
      </c>
      <c r="BS95" s="31" t="e">
        <v>#DIV/0!</v>
      </c>
      <c r="BT95" s="31" t="e">
        <v>#DIV/0!</v>
      </c>
      <c r="BU95" s="31" t="e">
        <v>#DIV/0!</v>
      </c>
      <c r="BV95" s="31" t="e">
        <v>#DIV/0!</v>
      </c>
      <c r="BW95" s="31" t="e">
        <v>#DIV/0!</v>
      </c>
      <c r="BX95" s="31" t="e">
        <v>#DIV/0!</v>
      </c>
      <c r="BY95" s="31" t="e">
        <v>#DIV/0!</v>
      </c>
      <c r="BZ95" s="31" t="e">
        <v>#DIV/0!</v>
      </c>
      <c r="CA95" s="31" t="e">
        <v>#DIV/0!</v>
      </c>
      <c r="CB95" s="31" t="e">
        <v>#DIV/0!</v>
      </c>
      <c r="CC95" s="31" t="e">
        <v>#DIV/0!</v>
      </c>
      <c r="CD95" s="31" t="e">
        <v>#DIV/0!</v>
      </c>
      <c r="CE95" s="31" t="e">
        <v>#DIV/0!</v>
      </c>
      <c r="CF95" s="31" t="e">
        <v>#DIV/0!</v>
      </c>
      <c r="CG95" s="31" t="e">
        <v>#DIV/0!</v>
      </c>
      <c r="CH95" s="31" t="e">
        <v>#DIV/0!</v>
      </c>
      <c r="CI95" s="31" t="e">
        <v>#DIV/0!</v>
      </c>
      <c r="CJ95" s="31" t="e">
        <v>#DIV/0!</v>
      </c>
      <c r="CK95" s="31" t="e">
        <v>#DIV/0!</v>
      </c>
      <c r="CL95" s="31" t="e">
        <v>#DIV/0!</v>
      </c>
      <c r="CM95" s="31" t="e">
        <v>#DIV/0!</v>
      </c>
      <c r="CN95" s="31" t="e">
        <v>#DIV/0!</v>
      </c>
      <c r="CO95" s="31" t="e">
        <v>#DIV/0!</v>
      </c>
      <c r="CP95" s="31" t="e">
        <v>#DIV/0!</v>
      </c>
      <c r="CQ95" s="31" t="e">
        <v>#DIV/0!</v>
      </c>
      <c r="CR95" s="31"/>
      <c r="CS95" s="31"/>
      <c r="CT95" s="31">
        <v>226</v>
      </c>
      <c r="CU95" s="51" t="e">
        <v>#VALUE!</v>
      </c>
      <c r="CV95" s="31" t="e">
        <v>#DIV/0!</v>
      </c>
      <c r="CW95" s="31" t="e">
        <v>#DIV/0!</v>
      </c>
      <c r="CX95" s="31" t="e">
        <v>#DIV/0!</v>
      </c>
      <c r="CY95" s="31" t="e">
        <v>#DIV/0!</v>
      </c>
      <c r="CZ95" s="31" t="e">
        <v>#DIV/0!</v>
      </c>
      <c r="DA95" s="31" t="e">
        <v>#DIV/0!</v>
      </c>
      <c r="DB95" s="31" t="e">
        <v>#DIV/0!</v>
      </c>
      <c r="DC95" s="31" t="e">
        <v>#DIV/0!</v>
      </c>
      <c r="DD95" s="31" t="e">
        <v>#DIV/0!</v>
      </c>
      <c r="DE95" s="31" t="e">
        <v>#DIV/0!</v>
      </c>
      <c r="DF95" s="31" t="e">
        <v>#DIV/0!</v>
      </c>
      <c r="DG95" s="31" t="e">
        <v>#DIV/0!</v>
      </c>
      <c r="DH95" s="31" t="e">
        <v>#DIV/0!</v>
      </c>
      <c r="DI95" s="31" t="e">
        <v>#DIV/0!</v>
      </c>
      <c r="DJ95" s="31" t="e">
        <v>#DIV/0!</v>
      </c>
      <c r="DK95" s="31" t="e">
        <v>#DIV/0!</v>
      </c>
      <c r="DL95" s="31" t="e">
        <v>#DIV/0!</v>
      </c>
      <c r="DM95" s="31" t="e">
        <v>#DIV/0!</v>
      </c>
      <c r="DN95" s="31" t="e">
        <v>#DIV/0!</v>
      </c>
      <c r="DO95" s="31" t="e">
        <v>#DIV/0!</v>
      </c>
      <c r="DP95" s="31" t="e">
        <v>#DIV/0!</v>
      </c>
      <c r="DQ95" s="31" t="e">
        <v>#DIV/0!</v>
      </c>
      <c r="DR95" s="31" t="e">
        <v>#DIV/0!</v>
      </c>
      <c r="DS95" s="31" t="e">
        <v>#DIV/0!</v>
      </c>
      <c r="DT95" s="31" t="e">
        <v>#DIV/0!</v>
      </c>
      <c r="DU95" s="31" t="e">
        <v>#DIV/0!</v>
      </c>
      <c r="DV95" s="31" t="e">
        <v>#DIV/0!</v>
      </c>
      <c r="DW95" s="31" t="e">
        <v>#DIV/0!</v>
      </c>
      <c r="DX95" s="31" t="e">
        <v>#DIV/0!</v>
      </c>
      <c r="DY95" s="31" t="e">
        <v>#DIV/0!</v>
      </c>
      <c r="DZ95" s="31" t="e">
        <v>#DIV/0!</v>
      </c>
      <c r="EA95" s="31" t="e">
        <v>#DIV/0!</v>
      </c>
      <c r="EB95" s="31" t="e">
        <v>#DIV/0!</v>
      </c>
      <c r="EC95" s="31" t="e">
        <v>#DIV/0!</v>
      </c>
      <c r="ED95" s="31" t="e">
        <v>#DIV/0!</v>
      </c>
      <c r="EE95" s="31" t="e">
        <v>#DIV/0!</v>
      </c>
      <c r="EF95" s="31" t="e">
        <v>#DIV/0!</v>
      </c>
      <c r="EG95" s="31" t="e">
        <v>#DIV/0!</v>
      </c>
      <c r="EH95" s="31" t="e">
        <v>#DIV/0!</v>
      </c>
      <c r="EI95" s="31" t="e">
        <v>#DIV/0!</v>
      </c>
      <c r="EJ95" s="31" t="e">
        <v>#DIV/0!</v>
      </c>
      <c r="EK95" s="31" t="e">
        <v>#DIV/0!</v>
      </c>
      <c r="EL95" s="31" t="e">
        <v>#DIV/0!</v>
      </c>
      <c r="EM95" s="31" t="e">
        <v>#DIV/0!</v>
      </c>
      <c r="EN95" s="31" t="e">
        <v>#DIV/0!</v>
      </c>
      <c r="EO95" s="31" t="e">
        <v>#VALUE!</v>
      </c>
      <c r="EP95" s="31" t="e">
        <v>#DIV/0!</v>
      </c>
      <c r="EQ95" s="31" t="e">
        <v>#DIV/0!</v>
      </c>
      <c r="ER95" s="31" t="e">
        <v>#DIV/0!</v>
      </c>
      <c r="ES95" s="31" t="e">
        <v>#DIV/0!</v>
      </c>
      <c r="ET95" s="31" t="e">
        <v>#DIV/0!</v>
      </c>
      <c r="EU95" s="31" t="e">
        <v>#DIV/0!</v>
      </c>
      <c r="EV95" s="31" t="e">
        <v>#DIV/0!</v>
      </c>
      <c r="EW95" s="31" t="e">
        <v>#DIV/0!</v>
      </c>
      <c r="EX95" s="31" t="e">
        <v>#DIV/0!</v>
      </c>
      <c r="EY95" s="31" t="e">
        <v>#DIV/0!</v>
      </c>
      <c r="EZ95" s="31" t="e">
        <v>#DIV/0!</v>
      </c>
      <c r="FA95" s="31" t="e">
        <v>#DIV/0!</v>
      </c>
      <c r="FB95" s="31" t="e">
        <v>#DIV/0!</v>
      </c>
      <c r="FC95" s="31" t="e">
        <v>#DIV/0!</v>
      </c>
      <c r="FD95" s="31" t="e">
        <v>#DIV/0!</v>
      </c>
      <c r="FE95" s="31" t="e">
        <v>#DIV/0!</v>
      </c>
      <c r="FF95" s="31" t="e">
        <v>#DIV/0!</v>
      </c>
      <c r="FG95" s="31" t="e">
        <v>#DIV/0!</v>
      </c>
      <c r="FH95" s="31" t="e">
        <v>#DIV/0!</v>
      </c>
      <c r="FI95" s="31" t="e">
        <v>#DIV/0!</v>
      </c>
      <c r="FJ95" s="31" t="e">
        <v>#DIV/0!</v>
      </c>
      <c r="FK95" s="31" t="e">
        <v>#DIV/0!</v>
      </c>
      <c r="FL95" s="31" t="e">
        <v>#DIV/0!</v>
      </c>
      <c r="FM95" s="31" t="e">
        <v>#DIV/0!</v>
      </c>
      <c r="FN95" s="31" t="e">
        <v>#DIV/0!</v>
      </c>
      <c r="FO95" s="31" t="e">
        <v>#DIV/0!</v>
      </c>
      <c r="FP95" s="31" t="e">
        <v>#DIV/0!</v>
      </c>
      <c r="FQ95" s="31" t="e">
        <v>#DIV/0!</v>
      </c>
      <c r="FR95" s="31" t="e">
        <v>#DIV/0!</v>
      </c>
      <c r="FS95" s="31" t="e">
        <v>#DIV/0!</v>
      </c>
      <c r="FT95" s="31" t="e">
        <v>#DIV/0!</v>
      </c>
      <c r="FU95" s="31" t="e">
        <v>#DIV/0!</v>
      </c>
      <c r="FV95" s="31" t="e">
        <v>#DIV/0!</v>
      </c>
      <c r="FW95" s="31" t="e">
        <v>#DIV/0!</v>
      </c>
      <c r="FX95" s="31" t="e">
        <v>#DIV/0!</v>
      </c>
      <c r="FY95" s="31" t="e">
        <v>#DIV/0!</v>
      </c>
      <c r="FZ95" s="31" t="e">
        <v>#DIV/0!</v>
      </c>
      <c r="GA95" s="31" t="e">
        <v>#DIV/0!</v>
      </c>
      <c r="GB95" s="31" t="e">
        <v>#DIV/0!</v>
      </c>
      <c r="GC95" s="31" t="e">
        <v>#DIV/0!</v>
      </c>
      <c r="GD95" s="31" t="e">
        <v>#DIV/0!</v>
      </c>
      <c r="GE95" s="31" t="e">
        <v>#DIV/0!</v>
      </c>
      <c r="GF95" s="31" t="e">
        <v>#DIV/0!</v>
      </c>
      <c r="GG95" s="31" t="e">
        <v>#DIV/0!</v>
      </c>
      <c r="GH95" s="31" t="e">
        <v>#DIV/0!</v>
      </c>
      <c r="GI95" s="31"/>
      <c r="GJ95" s="31"/>
      <c r="GK95" s="31">
        <v>226</v>
      </c>
      <c r="GL95" s="51">
        <v>0</v>
      </c>
      <c r="GM95" s="31">
        <v>0</v>
      </c>
      <c r="GN95" s="31">
        <v>0</v>
      </c>
      <c r="GO95" s="31">
        <v>0</v>
      </c>
      <c r="GP95" s="31">
        <v>0.25</v>
      </c>
      <c r="GQ95" s="31">
        <v>0</v>
      </c>
      <c r="GR95" s="31">
        <v>0.75</v>
      </c>
      <c r="GS95" s="31">
        <v>1</v>
      </c>
      <c r="GT95" s="31">
        <v>0</v>
      </c>
      <c r="GU95" s="31">
        <v>0</v>
      </c>
      <c r="GV95" s="31">
        <v>0</v>
      </c>
      <c r="GW95" s="31">
        <v>0</v>
      </c>
      <c r="GX95" s="31">
        <v>0</v>
      </c>
      <c r="GY95" s="31">
        <v>0</v>
      </c>
      <c r="GZ95" s="31">
        <v>0</v>
      </c>
      <c r="HA95" s="31">
        <v>0</v>
      </c>
      <c r="HB95" s="31">
        <v>0</v>
      </c>
      <c r="HC95" s="31">
        <v>0</v>
      </c>
      <c r="HD95" s="31">
        <v>0</v>
      </c>
      <c r="HE95" s="31">
        <v>0</v>
      </c>
      <c r="HF95" s="31">
        <v>0</v>
      </c>
      <c r="HG95" s="31">
        <v>1</v>
      </c>
      <c r="HH95" s="31">
        <v>0</v>
      </c>
      <c r="HI95" s="31">
        <v>0</v>
      </c>
      <c r="HJ95" s="31">
        <v>0</v>
      </c>
      <c r="HK95" s="31">
        <v>1</v>
      </c>
      <c r="HL95" s="31">
        <v>0.5</v>
      </c>
      <c r="HM95" s="31">
        <v>0</v>
      </c>
      <c r="HN95" s="31">
        <v>0</v>
      </c>
      <c r="HO95" s="31">
        <v>1</v>
      </c>
      <c r="HP95" s="31">
        <v>0</v>
      </c>
      <c r="HQ95" s="31">
        <v>0</v>
      </c>
      <c r="HR95" s="31">
        <v>0</v>
      </c>
      <c r="HS95" s="31">
        <v>0</v>
      </c>
      <c r="HT95" s="31">
        <v>0</v>
      </c>
      <c r="HU95" s="31">
        <v>0</v>
      </c>
      <c r="HV95" s="31">
        <v>0</v>
      </c>
      <c r="HW95" s="31">
        <v>0.75</v>
      </c>
      <c r="HX95" s="31">
        <v>0.25</v>
      </c>
      <c r="HY95" s="31">
        <v>0</v>
      </c>
      <c r="HZ95" s="31">
        <v>0</v>
      </c>
      <c r="IA95" s="31">
        <v>0.5</v>
      </c>
      <c r="IB95" s="31">
        <v>0.5</v>
      </c>
      <c r="IC95" s="31">
        <v>0</v>
      </c>
      <c r="ID95" s="31">
        <v>0</v>
      </c>
      <c r="IE95" s="31">
        <v>1</v>
      </c>
      <c r="IF95" s="31">
        <v>0</v>
      </c>
      <c r="IG95" s="31">
        <v>0</v>
      </c>
      <c r="IH95" s="31">
        <v>0</v>
      </c>
      <c r="II95" s="31">
        <v>0</v>
      </c>
      <c r="IJ95" s="31">
        <v>56.5</v>
      </c>
      <c r="IK95" s="31">
        <v>0</v>
      </c>
      <c r="IL95" s="31">
        <v>169.5</v>
      </c>
      <c r="IM95" s="31">
        <v>226</v>
      </c>
      <c r="IN95" s="31">
        <v>0</v>
      </c>
      <c r="IO95" s="31">
        <v>0</v>
      </c>
      <c r="IP95" s="31">
        <v>0</v>
      </c>
      <c r="IQ95" s="31">
        <v>0</v>
      </c>
      <c r="IR95" s="31">
        <v>0</v>
      </c>
      <c r="IS95" s="31">
        <v>0</v>
      </c>
      <c r="IT95" s="31">
        <v>0</v>
      </c>
      <c r="IU95" s="31">
        <v>0</v>
      </c>
      <c r="IV95" s="31">
        <v>0</v>
      </c>
      <c r="IW95" s="31">
        <v>0</v>
      </c>
      <c r="IX95" s="31">
        <v>0</v>
      </c>
      <c r="IY95" s="31">
        <v>0</v>
      </c>
      <c r="IZ95" s="31">
        <v>0</v>
      </c>
      <c r="JA95" s="31">
        <v>226</v>
      </c>
      <c r="JB95" s="31">
        <v>0</v>
      </c>
      <c r="JC95" s="31">
        <v>0</v>
      </c>
      <c r="JD95" s="31">
        <v>0</v>
      </c>
      <c r="JE95" s="31">
        <v>226</v>
      </c>
      <c r="JF95" s="31">
        <v>113</v>
      </c>
      <c r="JG95" s="31">
        <v>0</v>
      </c>
      <c r="JH95" s="31">
        <v>0</v>
      </c>
      <c r="JI95" s="31">
        <v>226</v>
      </c>
      <c r="JJ95" s="31">
        <v>0</v>
      </c>
      <c r="JK95" s="31">
        <v>0</v>
      </c>
      <c r="JL95" s="31">
        <v>0</v>
      </c>
      <c r="JM95" s="31">
        <v>0</v>
      </c>
      <c r="JN95" s="31">
        <v>0</v>
      </c>
      <c r="JO95" s="31">
        <v>0</v>
      </c>
      <c r="JP95" s="31">
        <v>0</v>
      </c>
      <c r="JQ95" s="31">
        <v>169.5</v>
      </c>
      <c r="JR95" s="31">
        <v>56.5</v>
      </c>
      <c r="JS95" s="31">
        <v>0</v>
      </c>
      <c r="JT95" s="31">
        <v>0</v>
      </c>
      <c r="JU95" s="31">
        <v>113</v>
      </c>
      <c r="JV95" s="31">
        <v>113</v>
      </c>
      <c r="JW95" s="31">
        <v>0</v>
      </c>
      <c r="JX95" s="31">
        <v>0</v>
      </c>
      <c r="JY95" s="31">
        <v>226</v>
      </c>
      <c r="JZ95" s="31">
        <v>4</v>
      </c>
      <c r="KA95" s="31">
        <v>1</v>
      </c>
    </row>
    <row r="96" spans="1:287" x14ac:dyDescent="0.25">
      <c r="A96" s="30" t="s">
        <v>691</v>
      </c>
      <c r="B96" s="30" t="s">
        <v>107</v>
      </c>
      <c r="C96" s="31">
        <v>54</v>
      </c>
      <c r="D96" s="51" t="e">
        <v>#VALUE!</v>
      </c>
      <c r="E96" s="31" t="e">
        <v>#DIV/0!</v>
      </c>
      <c r="F96" s="31" t="e">
        <v>#DIV/0!</v>
      </c>
      <c r="G96" s="31" t="e">
        <v>#DIV/0!</v>
      </c>
      <c r="H96" s="31" t="e">
        <v>#DIV/0!</v>
      </c>
      <c r="I96" s="31" t="e">
        <v>#DIV/0!</v>
      </c>
      <c r="J96" s="31" t="e">
        <v>#DIV/0!</v>
      </c>
      <c r="K96" s="31" t="e">
        <v>#DIV/0!</v>
      </c>
      <c r="L96" s="31" t="e">
        <v>#DIV/0!</v>
      </c>
      <c r="M96" s="31" t="e">
        <v>#DIV/0!</v>
      </c>
      <c r="N96" s="31" t="e">
        <v>#DIV/0!</v>
      </c>
      <c r="O96" s="31" t="e">
        <v>#DIV/0!</v>
      </c>
      <c r="P96" s="31" t="e">
        <v>#DIV/0!</v>
      </c>
      <c r="Q96" s="31" t="e">
        <v>#DIV/0!</v>
      </c>
      <c r="R96" s="31" t="e">
        <v>#DIV/0!</v>
      </c>
      <c r="S96" s="31" t="e">
        <v>#DIV/0!</v>
      </c>
      <c r="T96" s="31" t="e">
        <v>#DIV/0!</v>
      </c>
      <c r="U96" s="31" t="e">
        <v>#DIV/0!</v>
      </c>
      <c r="V96" s="31" t="e">
        <v>#DIV/0!</v>
      </c>
      <c r="W96" s="31" t="e">
        <v>#DIV/0!</v>
      </c>
      <c r="X96" s="31" t="e">
        <v>#DIV/0!</v>
      </c>
      <c r="Y96" s="31" t="e">
        <v>#DIV/0!</v>
      </c>
      <c r="Z96" s="31" t="e">
        <v>#DIV/0!</v>
      </c>
      <c r="AA96" s="31" t="e">
        <v>#DIV/0!</v>
      </c>
      <c r="AB96" s="31" t="e">
        <v>#DIV/0!</v>
      </c>
      <c r="AC96" s="31" t="e">
        <v>#DIV/0!</v>
      </c>
      <c r="AD96" s="31" t="e">
        <v>#DIV/0!</v>
      </c>
      <c r="AE96" s="31" t="e">
        <v>#DIV/0!</v>
      </c>
      <c r="AF96" s="31" t="e">
        <v>#DIV/0!</v>
      </c>
      <c r="AG96" s="31" t="e">
        <v>#DIV/0!</v>
      </c>
      <c r="AH96" s="31" t="e">
        <v>#DIV/0!</v>
      </c>
      <c r="AI96" s="31" t="e">
        <v>#DIV/0!</v>
      </c>
      <c r="AJ96" s="31" t="e">
        <v>#DIV/0!</v>
      </c>
      <c r="AK96" s="31" t="e">
        <v>#DIV/0!</v>
      </c>
      <c r="AL96" s="31" t="e">
        <v>#DIV/0!</v>
      </c>
      <c r="AM96" s="31" t="e">
        <v>#DIV/0!</v>
      </c>
      <c r="AN96" s="31" t="e">
        <v>#DIV/0!</v>
      </c>
      <c r="AO96" s="31" t="e">
        <v>#DIV/0!</v>
      </c>
      <c r="AP96" s="31" t="e">
        <v>#DIV/0!</v>
      </c>
      <c r="AQ96" s="31" t="e">
        <v>#DIV/0!</v>
      </c>
      <c r="AR96" s="31" t="e">
        <v>#DIV/0!</v>
      </c>
      <c r="AS96" s="31" t="e">
        <v>#DIV/0!</v>
      </c>
      <c r="AT96" s="31" t="e">
        <v>#DIV/0!</v>
      </c>
      <c r="AU96" s="31" t="e">
        <v>#DIV/0!</v>
      </c>
      <c r="AV96" s="31" t="e">
        <v>#DIV/0!</v>
      </c>
      <c r="AW96" s="31" t="e">
        <v>#DIV/0!</v>
      </c>
      <c r="AX96" s="31" t="e">
        <v>#VALUE!</v>
      </c>
      <c r="AY96" s="31" t="e">
        <v>#DIV/0!</v>
      </c>
      <c r="AZ96" s="31" t="e">
        <v>#DIV/0!</v>
      </c>
      <c r="BA96" s="31" t="e">
        <v>#DIV/0!</v>
      </c>
      <c r="BB96" s="31" t="e">
        <v>#DIV/0!</v>
      </c>
      <c r="BC96" s="31" t="e">
        <v>#DIV/0!</v>
      </c>
      <c r="BD96" s="31" t="e">
        <v>#DIV/0!</v>
      </c>
      <c r="BE96" s="31" t="e">
        <v>#DIV/0!</v>
      </c>
      <c r="BF96" s="31" t="e">
        <v>#DIV/0!</v>
      </c>
      <c r="BG96" s="31" t="e">
        <v>#DIV/0!</v>
      </c>
      <c r="BH96" s="31" t="e">
        <v>#DIV/0!</v>
      </c>
      <c r="BI96" s="31" t="e">
        <v>#DIV/0!</v>
      </c>
      <c r="BJ96" s="31" t="e">
        <v>#DIV/0!</v>
      </c>
      <c r="BK96" s="31" t="e">
        <v>#DIV/0!</v>
      </c>
      <c r="BL96" s="31" t="e">
        <v>#DIV/0!</v>
      </c>
      <c r="BM96" s="31" t="e">
        <v>#DIV/0!</v>
      </c>
      <c r="BN96" s="31" t="e">
        <v>#DIV/0!</v>
      </c>
      <c r="BO96" s="31" t="e">
        <v>#DIV/0!</v>
      </c>
      <c r="BP96" s="31" t="e">
        <v>#DIV/0!</v>
      </c>
      <c r="BQ96" s="31" t="e">
        <v>#DIV/0!</v>
      </c>
      <c r="BR96" s="31" t="e">
        <v>#DIV/0!</v>
      </c>
      <c r="BS96" s="31" t="e">
        <v>#DIV/0!</v>
      </c>
      <c r="BT96" s="31" t="e">
        <v>#DIV/0!</v>
      </c>
      <c r="BU96" s="31" t="e">
        <v>#DIV/0!</v>
      </c>
      <c r="BV96" s="31" t="e">
        <v>#DIV/0!</v>
      </c>
      <c r="BW96" s="31" t="e">
        <v>#DIV/0!</v>
      </c>
      <c r="BX96" s="31" t="e">
        <v>#DIV/0!</v>
      </c>
      <c r="BY96" s="31" t="e">
        <v>#DIV/0!</v>
      </c>
      <c r="BZ96" s="31" t="e">
        <v>#DIV/0!</v>
      </c>
      <c r="CA96" s="31" t="e">
        <v>#DIV/0!</v>
      </c>
      <c r="CB96" s="31" t="e">
        <v>#DIV/0!</v>
      </c>
      <c r="CC96" s="31" t="e">
        <v>#DIV/0!</v>
      </c>
      <c r="CD96" s="31" t="e">
        <v>#DIV/0!</v>
      </c>
      <c r="CE96" s="31" t="e">
        <v>#DIV/0!</v>
      </c>
      <c r="CF96" s="31" t="e">
        <v>#DIV/0!</v>
      </c>
      <c r="CG96" s="31" t="e">
        <v>#DIV/0!</v>
      </c>
      <c r="CH96" s="31" t="e">
        <v>#DIV/0!</v>
      </c>
      <c r="CI96" s="31" t="e">
        <v>#DIV/0!</v>
      </c>
      <c r="CJ96" s="31" t="e">
        <v>#DIV/0!</v>
      </c>
      <c r="CK96" s="31" t="e">
        <v>#DIV/0!</v>
      </c>
      <c r="CL96" s="31" t="e">
        <v>#DIV/0!</v>
      </c>
      <c r="CM96" s="31" t="e">
        <v>#DIV/0!</v>
      </c>
      <c r="CN96" s="31" t="e">
        <v>#DIV/0!</v>
      </c>
      <c r="CO96" s="31" t="e">
        <v>#DIV/0!</v>
      </c>
      <c r="CP96" s="31" t="e">
        <v>#DIV/0!</v>
      </c>
      <c r="CQ96" s="31" t="e">
        <v>#DIV/0!</v>
      </c>
      <c r="CR96" s="31"/>
      <c r="CS96" s="31"/>
      <c r="CT96" s="31">
        <v>54</v>
      </c>
      <c r="CU96" s="51" t="e">
        <v>#VALUE!</v>
      </c>
      <c r="CV96" s="31" t="e">
        <v>#DIV/0!</v>
      </c>
      <c r="CW96" s="31" t="e">
        <v>#DIV/0!</v>
      </c>
      <c r="CX96" s="31" t="e">
        <v>#DIV/0!</v>
      </c>
      <c r="CY96" s="31" t="e">
        <v>#DIV/0!</v>
      </c>
      <c r="CZ96" s="31" t="e">
        <v>#DIV/0!</v>
      </c>
      <c r="DA96" s="31" t="e">
        <v>#DIV/0!</v>
      </c>
      <c r="DB96" s="31" t="e">
        <v>#DIV/0!</v>
      </c>
      <c r="DC96" s="31" t="e">
        <v>#DIV/0!</v>
      </c>
      <c r="DD96" s="31" t="e">
        <v>#DIV/0!</v>
      </c>
      <c r="DE96" s="31" t="e">
        <v>#DIV/0!</v>
      </c>
      <c r="DF96" s="31" t="e">
        <v>#DIV/0!</v>
      </c>
      <c r="DG96" s="31" t="e">
        <v>#DIV/0!</v>
      </c>
      <c r="DH96" s="31" t="e">
        <v>#DIV/0!</v>
      </c>
      <c r="DI96" s="31" t="e">
        <v>#DIV/0!</v>
      </c>
      <c r="DJ96" s="31" t="e">
        <v>#DIV/0!</v>
      </c>
      <c r="DK96" s="31" t="e">
        <v>#DIV/0!</v>
      </c>
      <c r="DL96" s="31" t="e">
        <v>#DIV/0!</v>
      </c>
      <c r="DM96" s="31" t="e">
        <v>#DIV/0!</v>
      </c>
      <c r="DN96" s="31" t="e">
        <v>#DIV/0!</v>
      </c>
      <c r="DO96" s="31" t="e">
        <v>#DIV/0!</v>
      </c>
      <c r="DP96" s="31" t="e">
        <v>#DIV/0!</v>
      </c>
      <c r="DQ96" s="31" t="e">
        <v>#DIV/0!</v>
      </c>
      <c r="DR96" s="31" t="e">
        <v>#DIV/0!</v>
      </c>
      <c r="DS96" s="31" t="e">
        <v>#DIV/0!</v>
      </c>
      <c r="DT96" s="31" t="e">
        <v>#DIV/0!</v>
      </c>
      <c r="DU96" s="31" t="e">
        <v>#DIV/0!</v>
      </c>
      <c r="DV96" s="31" t="e">
        <v>#DIV/0!</v>
      </c>
      <c r="DW96" s="31" t="e">
        <v>#DIV/0!</v>
      </c>
      <c r="DX96" s="31" t="e">
        <v>#DIV/0!</v>
      </c>
      <c r="DY96" s="31" t="e">
        <v>#DIV/0!</v>
      </c>
      <c r="DZ96" s="31" t="e">
        <v>#DIV/0!</v>
      </c>
      <c r="EA96" s="31" t="e">
        <v>#DIV/0!</v>
      </c>
      <c r="EB96" s="31" t="e">
        <v>#DIV/0!</v>
      </c>
      <c r="EC96" s="31" t="e">
        <v>#DIV/0!</v>
      </c>
      <c r="ED96" s="31" t="e">
        <v>#DIV/0!</v>
      </c>
      <c r="EE96" s="31" t="e">
        <v>#DIV/0!</v>
      </c>
      <c r="EF96" s="31" t="e">
        <v>#DIV/0!</v>
      </c>
      <c r="EG96" s="31" t="e">
        <v>#DIV/0!</v>
      </c>
      <c r="EH96" s="31" t="e">
        <v>#DIV/0!</v>
      </c>
      <c r="EI96" s="31" t="e">
        <v>#DIV/0!</v>
      </c>
      <c r="EJ96" s="31" t="e">
        <v>#DIV/0!</v>
      </c>
      <c r="EK96" s="31" t="e">
        <v>#DIV/0!</v>
      </c>
      <c r="EL96" s="31" t="e">
        <v>#DIV/0!</v>
      </c>
      <c r="EM96" s="31" t="e">
        <v>#DIV/0!</v>
      </c>
      <c r="EN96" s="31" t="e">
        <v>#DIV/0!</v>
      </c>
      <c r="EO96" s="31" t="e">
        <v>#VALUE!</v>
      </c>
      <c r="EP96" s="31" t="e">
        <v>#DIV/0!</v>
      </c>
      <c r="EQ96" s="31" t="e">
        <v>#DIV/0!</v>
      </c>
      <c r="ER96" s="31" t="e">
        <v>#DIV/0!</v>
      </c>
      <c r="ES96" s="31" t="e">
        <v>#DIV/0!</v>
      </c>
      <c r="ET96" s="31" t="e">
        <v>#DIV/0!</v>
      </c>
      <c r="EU96" s="31" t="e">
        <v>#DIV/0!</v>
      </c>
      <c r="EV96" s="31" t="e">
        <v>#DIV/0!</v>
      </c>
      <c r="EW96" s="31" t="e">
        <v>#DIV/0!</v>
      </c>
      <c r="EX96" s="31" t="e">
        <v>#DIV/0!</v>
      </c>
      <c r="EY96" s="31" t="e">
        <v>#DIV/0!</v>
      </c>
      <c r="EZ96" s="31" t="e">
        <v>#DIV/0!</v>
      </c>
      <c r="FA96" s="31" t="e">
        <v>#DIV/0!</v>
      </c>
      <c r="FB96" s="31" t="e">
        <v>#DIV/0!</v>
      </c>
      <c r="FC96" s="31" t="e">
        <v>#DIV/0!</v>
      </c>
      <c r="FD96" s="31" t="e">
        <v>#DIV/0!</v>
      </c>
      <c r="FE96" s="31" t="e">
        <v>#DIV/0!</v>
      </c>
      <c r="FF96" s="31" t="e">
        <v>#DIV/0!</v>
      </c>
      <c r="FG96" s="31" t="e">
        <v>#DIV/0!</v>
      </c>
      <c r="FH96" s="31" t="e">
        <v>#DIV/0!</v>
      </c>
      <c r="FI96" s="31" t="e">
        <v>#DIV/0!</v>
      </c>
      <c r="FJ96" s="31" t="e">
        <v>#DIV/0!</v>
      </c>
      <c r="FK96" s="31" t="e">
        <v>#DIV/0!</v>
      </c>
      <c r="FL96" s="31" t="e">
        <v>#DIV/0!</v>
      </c>
      <c r="FM96" s="31" t="e">
        <v>#DIV/0!</v>
      </c>
      <c r="FN96" s="31" t="e">
        <v>#DIV/0!</v>
      </c>
      <c r="FO96" s="31" t="e">
        <v>#DIV/0!</v>
      </c>
      <c r="FP96" s="31" t="e">
        <v>#DIV/0!</v>
      </c>
      <c r="FQ96" s="31" t="e">
        <v>#DIV/0!</v>
      </c>
      <c r="FR96" s="31" t="e">
        <v>#DIV/0!</v>
      </c>
      <c r="FS96" s="31" t="e">
        <v>#DIV/0!</v>
      </c>
      <c r="FT96" s="31" t="e">
        <v>#DIV/0!</v>
      </c>
      <c r="FU96" s="31" t="e">
        <v>#DIV/0!</v>
      </c>
      <c r="FV96" s="31" t="e">
        <v>#DIV/0!</v>
      </c>
      <c r="FW96" s="31" t="e">
        <v>#DIV/0!</v>
      </c>
      <c r="FX96" s="31" t="e">
        <v>#DIV/0!</v>
      </c>
      <c r="FY96" s="31" t="e">
        <v>#DIV/0!</v>
      </c>
      <c r="FZ96" s="31" t="e">
        <v>#DIV/0!</v>
      </c>
      <c r="GA96" s="31" t="e">
        <v>#DIV/0!</v>
      </c>
      <c r="GB96" s="31" t="e">
        <v>#DIV/0!</v>
      </c>
      <c r="GC96" s="31" t="e">
        <v>#DIV/0!</v>
      </c>
      <c r="GD96" s="31" t="e">
        <v>#DIV/0!</v>
      </c>
      <c r="GE96" s="31" t="e">
        <v>#DIV/0!</v>
      </c>
      <c r="GF96" s="31" t="e">
        <v>#DIV/0!</v>
      </c>
      <c r="GG96" s="31" t="e">
        <v>#DIV/0!</v>
      </c>
      <c r="GH96" s="31" t="e">
        <v>#DIV/0!</v>
      </c>
      <c r="GI96" s="31"/>
      <c r="GJ96" s="31"/>
      <c r="GK96" s="31">
        <v>22</v>
      </c>
      <c r="GL96" s="51" t="e">
        <v>#VALUE!</v>
      </c>
      <c r="GM96" s="31" t="e">
        <v>#DIV/0!</v>
      </c>
      <c r="GN96" s="31" t="e">
        <v>#DIV/0!</v>
      </c>
      <c r="GO96" s="31" t="e">
        <v>#DIV/0!</v>
      </c>
      <c r="GP96" s="31" t="e">
        <v>#DIV/0!</v>
      </c>
      <c r="GQ96" s="31" t="e">
        <v>#DIV/0!</v>
      </c>
      <c r="GR96" s="31" t="e">
        <v>#DIV/0!</v>
      </c>
      <c r="GS96" s="31" t="e">
        <v>#DIV/0!</v>
      </c>
      <c r="GT96" s="31" t="e">
        <v>#DIV/0!</v>
      </c>
      <c r="GU96" s="31" t="e">
        <v>#DIV/0!</v>
      </c>
      <c r="GV96" s="31" t="e">
        <v>#DIV/0!</v>
      </c>
      <c r="GW96" s="31" t="e">
        <v>#DIV/0!</v>
      </c>
      <c r="GX96" s="31" t="e">
        <v>#DIV/0!</v>
      </c>
      <c r="GY96" s="31" t="e">
        <v>#DIV/0!</v>
      </c>
      <c r="GZ96" s="31" t="e">
        <v>#DIV/0!</v>
      </c>
      <c r="HA96" s="31" t="e">
        <v>#DIV/0!</v>
      </c>
      <c r="HB96" s="31" t="e">
        <v>#DIV/0!</v>
      </c>
      <c r="HC96" s="31" t="e">
        <v>#DIV/0!</v>
      </c>
      <c r="HD96" s="31" t="e">
        <v>#DIV/0!</v>
      </c>
      <c r="HE96" s="31" t="e">
        <v>#DIV/0!</v>
      </c>
      <c r="HF96" s="31" t="e">
        <v>#DIV/0!</v>
      </c>
      <c r="HG96" s="31" t="e">
        <v>#DIV/0!</v>
      </c>
      <c r="HH96" s="31" t="e">
        <v>#DIV/0!</v>
      </c>
      <c r="HI96" s="31" t="e">
        <v>#DIV/0!</v>
      </c>
      <c r="HJ96" s="31" t="e">
        <v>#DIV/0!</v>
      </c>
      <c r="HK96" s="31" t="e">
        <v>#DIV/0!</v>
      </c>
      <c r="HL96" s="31" t="e">
        <v>#DIV/0!</v>
      </c>
      <c r="HM96" s="31" t="e">
        <v>#DIV/0!</v>
      </c>
      <c r="HN96" s="31" t="e">
        <v>#DIV/0!</v>
      </c>
      <c r="HO96" s="31" t="e">
        <v>#DIV/0!</v>
      </c>
      <c r="HP96" s="31" t="e">
        <v>#DIV/0!</v>
      </c>
      <c r="HQ96" s="31" t="e">
        <v>#DIV/0!</v>
      </c>
      <c r="HR96" s="31" t="e">
        <v>#DIV/0!</v>
      </c>
      <c r="HS96" s="31" t="e">
        <v>#DIV/0!</v>
      </c>
      <c r="HT96" s="31" t="e">
        <v>#DIV/0!</v>
      </c>
      <c r="HU96" s="31" t="e">
        <v>#DIV/0!</v>
      </c>
      <c r="HV96" s="31" t="e">
        <v>#DIV/0!</v>
      </c>
      <c r="HW96" s="31" t="e">
        <v>#DIV/0!</v>
      </c>
      <c r="HX96" s="31" t="e">
        <v>#DIV/0!</v>
      </c>
      <c r="HY96" s="31" t="e">
        <v>#DIV/0!</v>
      </c>
      <c r="HZ96" s="31" t="e">
        <v>#DIV/0!</v>
      </c>
      <c r="IA96" s="31" t="e">
        <v>#DIV/0!</v>
      </c>
      <c r="IB96" s="31" t="e">
        <v>#DIV/0!</v>
      </c>
      <c r="IC96" s="31" t="e">
        <v>#DIV/0!</v>
      </c>
      <c r="ID96" s="31" t="e">
        <v>#DIV/0!</v>
      </c>
      <c r="IE96" s="31" t="e">
        <v>#DIV/0!</v>
      </c>
      <c r="IF96" s="31" t="e">
        <v>#VALUE!</v>
      </c>
      <c r="IG96" s="31" t="e">
        <v>#DIV/0!</v>
      </c>
      <c r="IH96" s="31" t="e">
        <v>#DIV/0!</v>
      </c>
      <c r="II96" s="31" t="e">
        <v>#DIV/0!</v>
      </c>
      <c r="IJ96" s="31" t="e">
        <v>#DIV/0!</v>
      </c>
      <c r="IK96" s="31" t="e">
        <v>#DIV/0!</v>
      </c>
      <c r="IL96" s="31" t="e">
        <v>#DIV/0!</v>
      </c>
      <c r="IM96" s="31" t="e">
        <v>#DIV/0!</v>
      </c>
      <c r="IN96" s="31" t="e">
        <v>#DIV/0!</v>
      </c>
      <c r="IO96" s="31" t="e">
        <v>#DIV/0!</v>
      </c>
      <c r="IP96" s="31" t="e">
        <v>#DIV/0!</v>
      </c>
      <c r="IQ96" s="31" t="e">
        <v>#DIV/0!</v>
      </c>
      <c r="IR96" s="31" t="e">
        <v>#DIV/0!</v>
      </c>
      <c r="IS96" s="31" t="e">
        <v>#DIV/0!</v>
      </c>
      <c r="IT96" s="31" t="e">
        <v>#DIV/0!</v>
      </c>
      <c r="IU96" s="31" t="e">
        <v>#DIV/0!</v>
      </c>
      <c r="IV96" s="31" t="e">
        <v>#DIV/0!</v>
      </c>
      <c r="IW96" s="31" t="e">
        <v>#DIV/0!</v>
      </c>
      <c r="IX96" s="31" t="e">
        <v>#DIV/0!</v>
      </c>
      <c r="IY96" s="31" t="e">
        <v>#DIV/0!</v>
      </c>
      <c r="IZ96" s="31" t="e">
        <v>#DIV/0!</v>
      </c>
      <c r="JA96" s="31" t="e">
        <v>#DIV/0!</v>
      </c>
      <c r="JB96" s="31" t="e">
        <v>#DIV/0!</v>
      </c>
      <c r="JC96" s="31" t="e">
        <v>#DIV/0!</v>
      </c>
      <c r="JD96" s="31" t="e">
        <v>#DIV/0!</v>
      </c>
      <c r="JE96" s="31" t="e">
        <v>#DIV/0!</v>
      </c>
      <c r="JF96" s="31" t="e">
        <v>#DIV/0!</v>
      </c>
      <c r="JG96" s="31" t="e">
        <v>#DIV/0!</v>
      </c>
      <c r="JH96" s="31" t="e">
        <v>#DIV/0!</v>
      </c>
      <c r="JI96" s="31" t="e">
        <v>#DIV/0!</v>
      </c>
      <c r="JJ96" s="31" t="e">
        <v>#DIV/0!</v>
      </c>
      <c r="JK96" s="31" t="e">
        <v>#DIV/0!</v>
      </c>
      <c r="JL96" s="31" t="e">
        <v>#DIV/0!</v>
      </c>
      <c r="JM96" s="31" t="e">
        <v>#DIV/0!</v>
      </c>
      <c r="JN96" s="31" t="e">
        <v>#DIV/0!</v>
      </c>
      <c r="JO96" s="31" t="e">
        <v>#DIV/0!</v>
      </c>
      <c r="JP96" s="31" t="e">
        <v>#DIV/0!</v>
      </c>
      <c r="JQ96" s="31" t="e">
        <v>#DIV/0!</v>
      </c>
      <c r="JR96" s="31" t="e">
        <v>#DIV/0!</v>
      </c>
      <c r="JS96" s="31" t="e">
        <v>#DIV/0!</v>
      </c>
      <c r="JT96" s="31" t="e">
        <v>#DIV/0!</v>
      </c>
      <c r="JU96" s="31" t="e">
        <v>#DIV/0!</v>
      </c>
      <c r="JV96" s="31" t="e">
        <v>#DIV/0!</v>
      </c>
      <c r="JW96" s="31" t="e">
        <v>#DIV/0!</v>
      </c>
      <c r="JX96" s="31" t="e">
        <v>#DIV/0!</v>
      </c>
      <c r="JY96" s="31" t="e">
        <v>#DIV/0!</v>
      </c>
      <c r="JZ96" s="31"/>
      <c r="KA96" s="31"/>
    </row>
    <row r="97" spans="1:287" x14ac:dyDescent="0.25">
      <c r="A97" s="30" t="s">
        <v>692</v>
      </c>
      <c r="B97" s="30" t="s">
        <v>206</v>
      </c>
      <c r="C97" s="31">
        <v>10</v>
      </c>
      <c r="D97" s="51" t="e">
        <v>#VALUE!</v>
      </c>
      <c r="E97" s="31" t="e">
        <v>#DIV/0!</v>
      </c>
      <c r="F97" s="31" t="e">
        <v>#DIV/0!</v>
      </c>
      <c r="G97" s="31" t="e">
        <v>#DIV/0!</v>
      </c>
      <c r="H97" s="31" t="e">
        <v>#DIV/0!</v>
      </c>
      <c r="I97" s="31" t="e">
        <v>#DIV/0!</v>
      </c>
      <c r="J97" s="31" t="e">
        <v>#DIV/0!</v>
      </c>
      <c r="K97" s="31" t="e">
        <v>#DIV/0!</v>
      </c>
      <c r="L97" s="31" t="e">
        <v>#DIV/0!</v>
      </c>
      <c r="M97" s="31" t="e">
        <v>#DIV/0!</v>
      </c>
      <c r="N97" s="31" t="e">
        <v>#DIV/0!</v>
      </c>
      <c r="O97" s="31" t="e">
        <v>#DIV/0!</v>
      </c>
      <c r="P97" s="31" t="e">
        <v>#DIV/0!</v>
      </c>
      <c r="Q97" s="31" t="e">
        <v>#DIV/0!</v>
      </c>
      <c r="R97" s="31" t="e">
        <v>#DIV/0!</v>
      </c>
      <c r="S97" s="31" t="e">
        <v>#DIV/0!</v>
      </c>
      <c r="T97" s="31" t="e">
        <v>#DIV/0!</v>
      </c>
      <c r="U97" s="31" t="e">
        <v>#DIV/0!</v>
      </c>
      <c r="V97" s="31" t="e">
        <v>#DIV/0!</v>
      </c>
      <c r="W97" s="31" t="e">
        <v>#DIV/0!</v>
      </c>
      <c r="X97" s="31" t="e">
        <v>#DIV/0!</v>
      </c>
      <c r="Y97" s="31" t="e">
        <v>#DIV/0!</v>
      </c>
      <c r="Z97" s="31" t="e">
        <v>#DIV/0!</v>
      </c>
      <c r="AA97" s="31" t="e">
        <v>#DIV/0!</v>
      </c>
      <c r="AB97" s="31" t="e">
        <v>#DIV/0!</v>
      </c>
      <c r="AC97" s="31" t="e">
        <v>#DIV/0!</v>
      </c>
      <c r="AD97" s="31" t="e">
        <v>#DIV/0!</v>
      </c>
      <c r="AE97" s="31" t="e">
        <v>#DIV/0!</v>
      </c>
      <c r="AF97" s="31" t="e">
        <v>#DIV/0!</v>
      </c>
      <c r="AG97" s="31" t="e">
        <v>#DIV/0!</v>
      </c>
      <c r="AH97" s="31" t="e">
        <v>#DIV/0!</v>
      </c>
      <c r="AI97" s="31" t="e">
        <v>#DIV/0!</v>
      </c>
      <c r="AJ97" s="31" t="e">
        <v>#DIV/0!</v>
      </c>
      <c r="AK97" s="31" t="e">
        <v>#DIV/0!</v>
      </c>
      <c r="AL97" s="31" t="e">
        <v>#DIV/0!</v>
      </c>
      <c r="AM97" s="31" t="e">
        <v>#DIV/0!</v>
      </c>
      <c r="AN97" s="31" t="e">
        <v>#DIV/0!</v>
      </c>
      <c r="AO97" s="31" t="e">
        <v>#DIV/0!</v>
      </c>
      <c r="AP97" s="31" t="e">
        <v>#DIV/0!</v>
      </c>
      <c r="AQ97" s="31" t="e">
        <v>#DIV/0!</v>
      </c>
      <c r="AR97" s="31" t="e">
        <v>#DIV/0!</v>
      </c>
      <c r="AS97" s="31" t="e">
        <v>#DIV/0!</v>
      </c>
      <c r="AT97" s="31" t="e">
        <v>#DIV/0!</v>
      </c>
      <c r="AU97" s="31" t="e">
        <v>#DIV/0!</v>
      </c>
      <c r="AV97" s="31" t="e">
        <v>#DIV/0!</v>
      </c>
      <c r="AW97" s="31" t="e">
        <v>#DIV/0!</v>
      </c>
      <c r="AX97" s="31" t="e">
        <v>#VALUE!</v>
      </c>
      <c r="AY97" s="31" t="e">
        <v>#DIV/0!</v>
      </c>
      <c r="AZ97" s="31" t="e">
        <v>#DIV/0!</v>
      </c>
      <c r="BA97" s="31" t="e">
        <v>#DIV/0!</v>
      </c>
      <c r="BB97" s="31" t="e">
        <v>#DIV/0!</v>
      </c>
      <c r="BC97" s="31" t="e">
        <v>#DIV/0!</v>
      </c>
      <c r="BD97" s="31" t="e">
        <v>#DIV/0!</v>
      </c>
      <c r="BE97" s="31" t="e">
        <v>#DIV/0!</v>
      </c>
      <c r="BF97" s="31" t="e">
        <v>#DIV/0!</v>
      </c>
      <c r="BG97" s="31" t="e">
        <v>#DIV/0!</v>
      </c>
      <c r="BH97" s="31" t="e">
        <v>#DIV/0!</v>
      </c>
      <c r="BI97" s="31" t="e">
        <v>#DIV/0!</v>
      </c>
      <c r="BJ97" s="31" t="e">
        <v>#DIV/0!</v>
      </c>
      <c r="BK97" s="31" t="e">
        <v>#DIV/0!</v>
      </c>
      <c r="BL97" s="31" t="e">
        <v>#DIV/0!</v>
      </c>
      <c r="BM97" s="31" t="e">
        <v>#DIV/0!</v>
      </c>
      <c r="BN97" s="31" t="e">
        <v>#DIV/0!</v>
      </c>
      <c r="BO97" s="31" t="e">
        <v>#DIV/0!</v>
      </c>
      <c r="BP97" s="31" t="e">
        <v>#DIV/0!</v>
      </c>
      <c r="BQ97" s="31" t="e">
        <v>#DIV/0!</v>
      </c>
      <c r="BR97" s="31" t="e">
        <v>#DIV/0!</v>
      </c>
      <c r="BS97" s="31" t="e">
        <v>#DIV/0!</v>
      </c>
      <c r="BT97" s="31" t="e">
        <v>#DIV/0!</v>
      </c>
      <c r="BU97" s="31" t="e">
        <v>#DIV/0!</v>
      </c>
      <c r="BV97" s="31" t="e">
        <v>#DIV/0!</v>
      </c>
      <c r="BW97" s="31" t="e">
        <v>#DIV/0!</v>
      </c>
      <c r="BX97" s="31" t="e">
        <v>#DIV/0!</v>
      </c>
      <c r="BY97" s="31" t="e">
        <v>#DIV/0!</v>
      </c>
      <c r="BZ97" s="31" t="e">
        <v>#DIV/0!</v>
      </c>
      <c r="CA97" s="31" t="e">
        <v>#DIV/0!</v>
      </c>
      <c r="CB97" s="31" t="e">
        <v>#DIV/0!</v>
      </c>
      <c r="CC97" s="31" t="e">
        <v>#DIV/0!</v>
      </c>
      <c r="CD97" s="31" t="e">
        <v>#DIV/0!</v>
      </c>
      <c r="CE97" s="31" t="e">
        <v>#DIV/0!</v>
      </c>
      <c r="CF97" s="31" t="e">
        <v>#DIV/0!</v>
      </c>
      <c r="CG97" s="31" t="e">
        <v>#DIV/0!</v>
      </c>
      <c r="CH97" s="31" t="e">
        <v>#DIV/0!</v>
      </c>
      <c r="CI97" s="31" t="e">
        <v>#DIV/0!</v>
      </c>
      <c r="CJ97" s="31" t="e">
        <v>#DIV/0!</v>
      </c>
      <c r="CK97" s="31" t="e">
        <v>#DIV/0!</v>
      </c>
      <c r="CL97" s="31" t="e">
        <v>#DIV/0!</v>
      </c>
      <c r="CM97" s="31" t="e">
        <v>#DIV/0!</v>
      </c>
      <c r="CN97" s="31" t="e">
        <v>#DIV/0!</v>
      </c>
      <c r="CO97" s="31" t="e">
        <v>#DIV/0!</v>
      </c>
      <c r="CP97" s="31" t="e">
        <v>#DIV/0!</v>
      </c>
      <c r="CQ97" s="31" t="e">
        <v>#DIV/0!</v>
      </c>
      <c r="CR97" s="31"/>
      <c r="CS97" s="31"/>
      <c r="CT97" s="31">
        <v>10</v>
      </c>
      <c r="CU97" s="51" t="e">
        <v>#VALUE!</v>
      </c>
      <c r="CV97" s="31" t="e">
        <v>#DIV/0!</v>
      </c>
      <c r="CW97" s="31" t="e">
        <v>#DIV/0!</v>
      </c>
      <c r="CX97" s="31" t="e">
        <v>#DIV/0!</v>
      </c>
      <c r="CY97" s="31" t="e">
        <v>#DIV/0!</v>
      </c>
      <c r="CZ97" s="31" t="e">
        <v>#DIV/0!</v>
      </c>
      <c r="DA97" s="31" t="e">
        <v>#DIV/0!</v>
      </c>
      <c r="DB97" s="31" t="e">
        <v>#DIV/0!</v>
      </c>
      <c r="DC97" s="31" t="e">
        <v>#DIV/0!</v>
      </c>
      <c r="DD97" s="31" t="e">
        <v>#DIV/0!</v>
      </c>
      <c r="DE97" s="31" t="e">
        <v>#DIV/0!</v>
      </c>
      <c r="DF97" s="31" t="e">
        <v>#DIV/0!</v>
      </c>
      <c r="DG97" s="31" t="e">
        <v>#DIV/0!</v>
      </c>
      <c r="DH97" s="31" t="e">
        <v>#DIV/0!</v>
      </c>
      <c r="DI97" s="31" t="e">
        <v>#DIV/0!</v>
      </c>
      <c r="DJ97" s="31" t="e">
        <v>#DIV/0!</v>
      </c>
      <c r="DK97" s="31" t="e">
        <v>#DIV/0!</v>
      </c>
      <c r="DL97" s="31" t="e">
        <v>#DIV/0!</v>
      </c>
      <c r="DM97" s="31" t="e">
        <v>#DIV/0!</v>
      </c>
      <c r="DN97" s="31" t="e">
        <v>#DIV/0!</v>
      </c>
      <c r="DO97" s="31" t="e">
        <v>#DIV/0!</v>
      </c>
      <c r="DP97" s="31" t="e">
        <v>#DIV/0!</v>
      </c>
      <c r="DQ97" s="31" t="e">
        <v>#DIV/0!</v>
      </c>
      <c r="DR97" s="31" t="e">
        <v>#DIV/0!</v>
      </c>
      <c r="DS97" s="31" t="e">
        <v>#DIV/0!</v>
      </c>
      <c r="DT97" s="31" t="e">
        <v>#DIV/0!</v>
      </c>
      <c r="DU97" s="31" t="e">
        <v>#DIV/0!</v>
      </c>
      <c r="DV97" s="31" t="e">
        <v>#DIV/0!</v>
      </c>
      <c r="DW97" s="31" t="e">
        <v>#DIV/0!</v>
      </c>
      <c r="DX97" s="31" t="e">
        <v>#DIV/0!</v>
      </c>
      <c r="DY97" s="31" t="e">
        <v>#DIV/0!</v>
      </c>
      <c r="DZ97" s="31" t="e">
        <v>#DIV/0!</v>
      </c>
      <c r="EA97" s="31" t="e">
        <v>#DIV/0!</v>
      </c>
      <c r="EB97" s="31" t="e">
        <v>#DIV/0!</v>
      </c>
      <c r="EC97" s="31" t="e">
        <v>#DIV/0!</v>
      </c>
      <c r="ED97" s="31" t="e">
        <v>#DIV/0!</v>
      </c>
      <c r="EE97" s="31" t="e">
        <v>#DIV/0!</v>
      </c>
      <c r="EF97" s="31" t="e">
        <v>#DIV/0!</v>
      </c>
      <c r="EG97" s="31" t="e">
        <v>#DIV/0!</v>
      </c>
      <c r="EH97" s="31" t="e">
        <v>#DIV/0!</v>
      </c>
      <c r="EI97" s="31" t="e">
        <v>#DIV/0!</v>
      </c>
      <c r="EJ97" s="31" t="e">
        <v>#DIV/0!</v>
      </c>
      <c r="EK97" s="31" t="e">
        <v>#DIV/0!</v>
      </c>
      <c r="EL97" s="31" t="e">
        <v>#DIV/0!</v>
      </c>
      <c r="EM97" s="31" t="e">
        <v>#DIV/0!</v>
      </c>
      <c r="EN97" s="31" t="e">
        <v>#DIV/0!</v>
      </c>
      <c r="EO97" s="31" t="e">
        <v>#VALUE!</v>
      </c>
      <c r="EP97" s="31" t="e">
        <v>#DIV/0!</v>
      </c>
      <c r="EQ97" s="31" t="e">
        <v>#DIV/0!</v>
      </c>
      <c r="ER97" s="31" t="e">
        <v>#DIV/0!</v>
      </c>
      <c r="ES97" s="31" t="e">
        <v>#DIV/0!</v>
      </c>
      <c r="ET97" s="31" t="e">
        <v>#DIV/0!</v>
      </c>
      <c r="EU97" s="31" t="e">
        <v>#DIV/0!</v>
      </c>
      <c r="EV97" s="31" t="e">
        <v>#DIV/0!</v>
      </c>
      <c r="EW97" s="31" t="e">
        <v>#DIV/0!</v>
      </c>
      <c r="EX97" s="31" t="e">
        <v>#DIV/0!</v>
      </c>
      <c r="EY97" s="31" t="e">
        <v>#DIV/0!</v>
      </c>
      <c r="EZ97" s="31" t="e">
        <v>#DIV/0!</v>
      </c>
      <c r="FA97" s="31" t="e">
        <v>#DIV/0!</v>
      </c>
      <c r="FB97" s="31" t="e">
        <v>#DIV/0!</v>
      </c>
      <c r="FC97" s="31" t="e">
        <v>#DIV/0!</v>
      </c>
      <c r="FD97" s="31" t="e">
        <v>#DIV/0!</v>
      </c>
      <c r="FE97" s="31" t="e">
        <v>#DIV/0!</v>
      </c>
      <c r="FF97" s="31" t="e">
        <v>#DIV/0!</v>
      </c>
      <c r="FG97" s="31" t="e">
        <v>#DIV/0!</v>
      </c>
      <c r="FH97" s="31" t="e">
        <v>#DIV/0!</v>
      </c>
      <c r="FI97" s="31" t="e">
        <v>#DIV/0!</v>
      </c>
      <c r="FJ97" s="31" t="e">
        <v>#DIV/0!</v>
      </c>
      <c r="FK97" s="31" t="e">
        <v>#DIV/0!</v>
      </c>
      <c r="FL97" s="31" t="e">
        <v>#DIV/0!</v>
      </c>
      <c r="FM97" s="31" t="e">
        <v>#DIV/0!</v>
      </c>
      <c r="FN97" s="31" t="e">
        <v>#DIV/0!</v>
      </c>
      <c r="FO97" s="31" t="e">
        <v>#DIV/0!</v>
      </c>
      <c r="FP97" s="31" t="e">
        <v>#DIV/0!</v>
      </c>
      <c r="FQ97" s="31" t="e">
        <v>#DIV/0!</v>
      </c>
      <c r="FR97" s="31" t="e">
        <v>#DIV/0!</v>
      </c>
      <c r="FS97" s="31" t="e">
        <v>#DIV/0!</v>
      </c>
      <c r="FT97" s="31" t="e">
        <v>#DIV/0!</v>
      </c>
      <c r="FU97" s="31" t="e">
        <v>#DIV/0!</v>
      </c>
      <c r="FV97" s="31" t="e">
        <v>#DIV/0!</v>
      </c>
      <c r="FW97" s="31" t="e">
        <v>#DIV/0!</v>
      </c>
      <c r="FX97" s="31" t="e">
        <v>#DIV/0!</v>
      </c>
      <c r="FY97" s="31" t="e">
        <v>#DIV/0!</v>
      </c>
      <c r="FZ97" s="31" t="e">
        <v>#DIV/0!</v>
      </c>
      <c r="GA97" s="31" t="e">
        <v>#DIV/0!</v>
      </c>
      <c r="GB97" s="31" t="e">
        <v>#DIV/0!</v>
      </c>
      <c r="GC97" s="31" t="e">
        <v>#DIV/0!</v>
      </c>
      <c r="GD97" s="31" t="e">
        <v>#DIV/0!</v>
      </c>
      <c r="GE97" s="31" t="e">
        <v>#DIV/0!</v>
      </c>
      <c r="GF97" s="31" t="e">
        <v>#DIV/0!</v>
      </c>
      <c r="GG97" s="31" t="e">
        <v>#DIV/0!</v>
      </c>
      <c r="GH97" s="31" t="e">
        <v>#DIV/0!</v>
      </c>
      <c r="GI97" s="31"/>
      <c r="GJ97" s="31"/>
      <c r="GK97" s="31">
        <v>10</v>
      </c>
      <c r="GL97" s="51" t="e">
        <v>#VALUE!</v>
      </c>
      <c r="GM97" s="31" t="e">
        <v>#DIV/0!</v>
      </c>
      <c r="GN97" s="31" t="e">
        <v>#DIV/0!</v>
      </c>
      <c r="GO97" s="31" t="e">
        <v>#DIV/0!</v>
      </c>
      <c r="GP97" s="31" t="e">
        <v>#DIV/0!</v>
      </c>
      <c r="GQ97" s="31" t="e">
        <v>#DIV/0!</v>
      </c>
      <c r="GR97" s="31" t="e">
        <v>#DIV/0!</v>
      </c>
      <c r="GS97" s="31" t="e">
        <v>#DIV/0!</v>
      </c>
      <c r="GT97" s="31" t="e">
        <v>#DIV/0!</v>
      </c>
      <c r="GU97" s="31" t="e">
        <v>#DIV/0!</v>
      </c>
      <c r="GV97" s="31" t="e">
        <v>#DIV/0!</v>
      </c>
      <c r="GW97" s="31" t="e">
        <v>#DIV/0!</v>
      </c>
      <c r="GX97" s="31" t="e">
        <v>#DIV/0!</v>
      </c>
      <c r="GY97" s="31" t="e">
        <v>#DIV/0!</v>
      </c>
      <c r="GZ97" s="31" t="e">
        <v>#DIV/0!</v>
      </c>
      <c r="HA97" s="31" t="e">
        <v>#DIV/0!</v>
      </c>
      <c r="HB97" s="31" t="e">
        <v>#DIV/0!</v>
      </c>
      <c r="HC97" s="31" t="e">
        <v>#DIV/0!</v>
      </c>
      <c r="HD97" s="31" t="e">
        <v>#DIV/0!</v>
      </c>
      <c r="HE97" s="31" t="e">
        <v>#DIV/0!</v>
      </c>
      <c r="HF97" s="31" t="e">
        <v>#DIV/0!</v>
      </c>
      <c r="HG97" s="31" t="e">
        <v>#DIV/0!</v>
      </c>
      <c r="HH97" s="31" t="e">
        <v>#DIV/0!</v>
      </c>
      <c r="HI97" s="31" t="e">
        <v>#DIV/0!</v>
      </c>
      <c r="HJ97" s="31" t="e">
        <v>#DIV/0!</v>
      </c>
      <c r="HK97" s="31" t="e">
        <v>#DIV/0!</v>
      </c>
      <c r="HL97" s="31" t="e">
        <v>#DIV/0!</v>
      </c>
      <c r="HM97" s="31" t="e">
        <v>#DIV/0!</v>
      </c>
      <c r="HN97" s="31" t="e">
        <v>#DIV/0!</v>
      </c>
      <c r="HO97" s="31" t="e">
        <v>#DIV/0!</v>
      </c>
      <c r="HP97" s="31" t="e">
        <v>#DIV/0!</v>
      </c>
      <c r="HQ97" s="31" t="e">
        <v>#DIV/0!</v>
      </c>
      <c r="HR97" s="31" t="e">
        <v>#DIV/0!</v>
      </c>
      <c r="HS97" s="31" t="e">
        <v>#DIV/0!</v>
      </c>
      <c r="HT97" s="31" t="e">
        <v>#DIV/0!</v>
      </c>
      <c r="HU97" s="31" t="e">
        <v>#DIV/0!</v>
      </c>
      <c r="HV97" s="31" t="e">
        <v>#DIV/0!</v>
      </c>
      <c r="HW97" s="31" t="e">
        <v>#DIV/0!</v>
      </c>
      <c r="HX97" s="31" t="e">
        <v>#DIV/0!</v>
      </c>
      <c r="HY97" s="31" t="e">
        <v>#DIV/0!</v>
      </c>
      <c r="HZ97" s="31" t="e">
        <v>#DIV/0!</v>
      </c>
      <c r="IA97" s="31" t="e">
        <v>#DIV/0!</v>
      </c>
      <c r="IB97" s="31" t="e">
        <v>#DIV/0!</v>
      </c>
      <c r="IC97" s="31" t="e">
        <v>#DIV/0!</v>
      </c>
      <c r="ID97" s="31" t="e">
        <v>#DIV/0!</v>
      </c>
      <c r="IE97" s="31" t="e">
        <v>#DIV/0!</v>
      </c>
      <c r="IF97" s="31" t="e">
        <v>#VALUE!</v>
      </c>
      <c r="IG97" s="31" t="e">
        <v>#DIV/0!</v>
      </c>
      <c r="IH97" s="31" t="e">
        <v>#DIV/0!</v>
      </c>
      <c r="II97" s="31" t="e">
        <v>#DIV/0!</v>
      </c>
      <c r="IJ97" s="31" t="e">
        <v>#DIV/0!</v>
      </c>
      <c r="IK97" s="31" t="e">
        <v>#DIV/0!</v>
      </c>
      <c r="IL97" s="31" t="e">
        <v>#DIV/0!</v>
      </c>
      <c r="IM97" s="31" t="e">
        <v>#DIV/0!</v>
      </c>
      <c r="IN97" s="31" t="e">
        <v>#DIV/0!</v>
      </c>
      <c r="IO97" s="31" t="e">
        <v>#DIV/0!</v>
      </c>
      <c r="IP97" s="31" t="e">
        <v>#DIV/0!</v>
      </c>
      <c r="IQ97" s="31" t="e">
        <v>#DIV/0!</v>
      </c>
      <c r="IR97" s="31" t="e">
        <v>#DIV/0!</v>
      </c>
      <c r="IS97" s="31" t="e">
        <v>#DIV/0!</v>
      </c>
      <c r="IT97" s="31" t="e">
        <v>#DIV/0!</v>
      </c>
      <c r="IU97" s="31" t="e">
        <v>#DIV/0!</v>
      </c>
      <c r="IV97" s="31" t="e">
        <v>#DIV/0!</v>
      </c>
      <c r="IW97" s="31" t="e">
        <v>#DIV/0!</v>
      </c>
      <c r="IX97" s="31" t="e">
        <v>#DIV/0!</v>
      </c>
      <c r="IY97" s="31" t="e">
        <v>#DIV/0!</v>
      </c>
      <c r="IZ97" s="31" t="e">
        <v>#DIV/0!</v>
      </c>
      <c r="JA97" s="31" t="e">
        <v>#DIV/0!</v>
      </c>
      <c r="JB97" s="31" t="e">
        <v>#DIV/0!</v>
      </c>
      <c r="JC97" s="31" t="e">
        <v>#DIV/0!</v>
      </c>
      <c r="JD97" s="31" t="e">
        <v>#DIV/0!</v>
      </c>
      <c r="JE97" s="31" t="e">
        <v>#DIV/0!</v>
      </c>
      <c r="JF97" s="31" t="e">
        <v>#DIV/0!</v>
      </c>
      <c r="JG97" s="31" t="e">
        <v>#DIV/0!</v>
      </c>
      <c r="JH97" s="31" t="e">
        <v>#DIV/0!</v>
      </c>
      <c r="JI97" s="31" t="e">
        <v>#DIV/0!</v>
      </c>
      <c r="JJ97" s="31" t="e">
        <v>#DIV/0!</v>
      </c>
      <c r="JK97" s="31" t="e">
        <v>#DIV/0!</v>
      </c>
      <c r="JL97" s="31" t="e">
        <v>#DIV/0!</v>
      </c>
      <c r="JM97" s="31" t="e">
        <v>#DIV/0!</v>
      </c>
      <c r="JN97" s="31" t="e">
        <v>#DIV/0!</v>
      </c>
      <c r="JO97" s="31" t="e">
        <v>#DIV/0!</v>
      </c>
      <c r="JP97" s="31" t="e">
        <v>#DIV/0!</v>
      </c>
      <c r="JQ97" s="31" t="e">
        <v>#DIV/0!</v>
      </c>
      <c r="JR97" s="31" t="e">
        <v>#DIV/0!</v>
      </c>
      <c r="JS97" s="31" t="e">
        <v>#DIV/0!</v>
      </c>
      <c r="JT97" s="31" t="e">
        <v>#DIV/0!</v>
      </c>
      <c r="JU97" s="31" t="e">
        <v>#DIV/0!</v>
      </c>
      <c r="JV97" s="31" t="e">
        <v>#DIV/0!</v>
      </c>
      <c r="JW97" s="31" t="e">
        <v>#DIV/0!</v>
      </c>
      <c r="JX97" s="31" t="e">
        <v>#DIV/0!</v>
      </c>
      <c r="JY97" s="31" t="e">
        <v>#DIV/0!</v>
      </c>
      <c r="JZ97" s="31"/>
      <c r="KA97" s="31"/>
    </row>
    <row r="98" spans="1:287" x14ac:dyDescent="0.25">
      <c r="A98" s="30" t="s">
        <v>694</v>
      </c>
      <c r="B98" s="30" t="s">
        <v>200</v>
      </c>
      <c r="C98" s="31">
        <v>195</v>
      </c>
      <c r="D98" s="51" t="e">
        <v>#VALUE!</v>
      </c>
      <c r="E98" s="31" t="e">
        <v>#DIV/0!</v>
      </c>
      <c r="F98" s="31" t="e">
        <v>#DIV/0!</v>
      </c>
      <c r="G98" s="31" t="e">
        <v>#DIV/0!</v>
      </c>
      <c r="H98" s="31" t="e">
        <v>#DIV/0!</v>
      </c>
      <c r="I98" s="31" t="e">
        <v>#DIV/0!</v>
      </c>
      <c r="J98" s="31" t="e">
        <v>#DIV/0!</v>
      </c>
      <c r="K98" s="31" t="e">
        <v>#DIV/0!</v>
      </c>
      <c r="L98" s="31" t="e">
        <v>#DIV/0!</v>
      </c>
      <c r="M98" s="31" t="e">
        <v>#DIV/0!</v>
      </c>
      <c r="N98" s="31" t="e">
        <v>#DIV/0!</v>
      </c>
      <c r="O98" s="31" t="e">
        <v>#DIV/0!</v>
      </c>
      <c r="P98" s="31" t="e">
        <v>#DIV/0!</v>
      </c>
      <c r="Q98" s="31" t="e">
        <v>#DIV/0!</v>
      </c>
      <c r="R98" s="31" t="e">
        <v>#DIV/0!</v>
      </c>
      <c r="S98" s="31" t="e">
        <v>#DIV/0!</v>
      </c>
      <c r="T98" s="31" t="e">
        <v>#DIV/0!</v>
      </c>
      <c r="U98" s="31" t="e">
        <v>#DIV/0!</v>
      </c>
      <c r="V98" s="31" t="e">
        <v>#DIV/0!</v>
      </c>
      <c r="W98" s="31" t="e">
        <v>#DIV/0!</v>
      </c>
      <c r="X98" s="31" t="e">
        <v>#DIV/0!</v>
      </c>
      <c r="Y98" s="31" t="e">
        <v>#DIV/0!</v>
      </c>
      <c r="Z98" s="31" t="e">
        <v>#DIV/0!</v>
      </c>
      <c r="AA98" s="31" t="e">
        <v>#DIV/0!</v>
      </c>
      <c r="AB98" s="31" t="e">
        <v>#DIV/0!</v>
      </c>
      <c r="AC98" s="31" t="e">
        <v>#DIV/0!</v>
      </c>
      <c r="AD98" s="31" t="e">
        <v>#DIV/0!</v>
      </c>
      <c r="AE98" s="31" t="e">
        <v>#DIV/0!</v>
      </c>
      <c r="AF98" s="31" t="e">
        <v>#DIV/0!</v>
      </c>
      <c r="AG98" s="31" t="e">
        <v>#DIV/0!</v>
      </c>
      <c r="AH98" s="31" t="e">
        <v>#DIV/0!</v>
      </c>
      <c r="AI98" s="31" t="e">
        <v>#DIV/0!</v>
      </c>
      <c r="AJ98" s="31" t="e">
        <v>#DIV/0!</v>
      </c>
      <c r="AK98" s="31" t="e">
        <v>#DIV/0!</v>
      </c>
      <c r="AL98" s="31" t="e">
        <v>#DIV/0!</v>
      </c>
      <c r="AM98" s="31" t="e">
        <v>#DIV/0!</v>
      </c>
      <c r="AN98" s="31" t="e">
        <v>#DIV/0!</v>
      </c>
      <c r="AO98" s="31" t="e">
        <v>#DIV/0!</v>
      </c>
      <c r="AP98" s="31" t="e">
        <v>#DIV/0!</v>
      </c>
      <c r="AQ98" s="31" t="e">
        <v>#DIV/0!</v>
      </c>
      <c r="AR98" s="31" t="e">
        <v>#DIV/0!</v>
      </c>
      <c r="AS98" s="31" t="e">
        <v>#DIV/0!</v>
      </c>
      <c r="AT98" s="31" t="e">
        <v>#DIV/0!</v>
      </c>
      <c r="AU98" s="31" t="e">
        <v>#DIV/0!</v>
      </c>
      <c r="AV98" s="31" t="e">
        <v>#DIV/0!</v>
      </c>
      <c r="AW98" s="31" t="e">
        <v>#DIV/0!</v>
      </c>
      <c r="AX98" s="31" t="e">
        <v>#VALUE!</v>
      </c>
      <c r="AY98" s="31" t="e">
        <v>#DIV/0!</v>
      </c>
      <c r="AZ98" s="31" t="e">
        <v>#DIV/0!</v>
      </c>
      <c r="BA98" s="31" t="e">
        <v>#DIV/0!</v>
      </c>
      <c r="BB98" s="31" t="e">
        <v>#DIV/0!</v>
      </c>
      <c r="BC98" s="31" t="e">
        <v>#DIV/0!</v>
      </c>
      <c r="BD98" s="31" t="e">
        <v>#DIV/0!</v>
      </c>
      <c r="BE98" s="31" t="e">
        <v>#DIV/0!</v>
      </c>
      <c r="BF98" s="31" t="e">
        <v>#DIV/0!</v>
      </c>
      <c r="BG98" s="31" t="e">
        <v>#DIV/0!</v>
      </c>
      <c r="BH98" s="31" t="e">
        <v>#DIV/0!</v>
      </c>
      <c r="BI98" s="31" t="e">
        <v>#DIV/0!</v>
      </c>
      <c r="BJ98" s="31" t="e">
        <v>#DIV/0!</v>
      </c>
      <c r="BK98" s="31" t="e">
        <v>#DIV/0!</v>
      </c>
      <c r="BL98" s="31" t="e">
        <v>#DIV/0!</v>
      </c>
      <c r="BM98" s="31" t="e">
        <v>#DIV/0!</v>
      </c>
      <c r="BN98" s="31" t="e">
        <v>#DIV/0!</v>
      </c>
      <c r="BO98" s="31" t="e">
        <v>#DIV/0!</v>
      </c>
      <c r="BP98" s="31" t="e">
        <v>#DIV/0!</v>
      </c>
      <c r="BQ98" s="31" t="e">
        <v>#DIV/0!</v>
      </c>
      <c r="BR98" s="31" t="e">
        <v>#DIV/0!</v>
      </c>
      <c r="BS98" s="31" t="e">
        <v>#DIV/0!</v>
      </c>
      <c r="BT98" s="31" t="e">
        <v>#DIV/0!</v>
      </c>
      <c r="BU98" s="31" t="e">
        <v>#DIV/0!</v>
      </c>
      <c r="BV98" s="31" t="e">
        <v>#DIV/0!</v>
      </c>
      <c r="BW98" s="31" t="e">
        <v>#DIV/0!</v>
      </c>
      <c r="BX98" s="31" t="e">
        <v>#DIV/0!</v>
      </c>
      <c r="BY98" s="31" t="e">
        <v>#DIV/0!</v>
      </c>
      <c r="BZ98" s="31" t="e">
        <v>#DIV/0!</v>
      </c>
      <c r="CA98" s="31" t="e">
        <v>#DIV/0!</v>
      </c>
      <c r="CB98" s="31" t="e">
        <v>#DIV/0!</v>
      </c>
      <c r="CC98" s="31" t="e">
        <v>#DIV/0!</v>
      </c>
      <c r="CD98" s="31" t="e">
        <v>#DIV/0!</v>
      </c>
      <c r="CE98" s="31" t="e">
        <v>#DIV/0!</v>
      </c>
      <c r="CF98" s="31" t="e">
        <v>#DIV/0!</v>
      </c>
      <c r="CG98" s="31" t="e">
        <v>#DIV/0!</v>
      </c>
      <c r="CH98" s="31" t="e">
        <v>#DIV/0!</v>
      </c>
      <c r="CI98" s="31" t="e">
        <v>#DIV/0!</v>
      </c>
      <c r="CJ98" s="31" t="e">
        <v>#DIV/0!</v>
      </c>
      <c r="CK98" s="31" t="e">
        <v>#DIV/0!</v>
      </c>
      <c r="CL98" s="31" t="e">
        <v>#DIV/0!</v>
      </c>
      <c r="CM98" s="31" t="e">
        <v>#DIV/0!</v>
      </c>
      <c r="CN98" s="31" t="e">
        <v>#DIV/0!</v>
      </c>
      <c r="CO98" s="31" t="e">
        <v>#DIV/0!</v>
      </c>
      <c r="CP98" s="31" t="e">
        <v>#DIV/0!</v>
      </c>
      <c r="CQ98" s="31" t="e">
        <v>#DIV/0!</v>
      </c>
      <c r="CR98" s="31"/>
      <c r="CS98" s="31"/>
      <c r="CT98" s="31">
        <v>195</v>
      </c>
      <c r="CU98" s="51" t="e">
        <v>#VALUE!</v>
      </c>
      <c r="CV98" s="31" t="e">
        <v>#DIV/0!</v>
      </c>
      <c r="CW98" s="31" t="e">
        <v>#DIV/0!</v>
      </c>
      <c r="CX98" s="31" t="e">
        <v>#DIV/0!</v>
      </c>
      <c r="CY98" s="31" t="e">
        <v>#DIV/0!</v>
      </c>
      <c r="CZ98" s="31" t="e">
        <v>#DIV/0!</v>
      </c>
      <c r="DA98" s="31" t="e">
        <v>#DIV/0!</v>
      </c>
      <c r="DB98" s="31" t="e">
        <v>#DIV/0!</v>
      </c>
      <c r="DC98" s="31" t="e">
        <v>#DIV/0!</v>
      </c>
      <c r="DD98" s="31" t="e">
        <v>#DIV/0!</v>
      </c>
      <c r="DE98" s="31" t="e">
        <v>#DIV/0!</v>
      </c>
      <c r="DF98" s="31" t="e">
        <v>#DIV/0!</v>
      </c>
      <c r="DG98" s="31" t="e">
        <v>#DIV/0!</v>
      </c>
      <c r="DH98" s="31" t="e">
        <v>#DIV/0!</v>
      </c>
      <c r="DI98" s="31" t="e">
        <v>#DIV/0!</v>
      </c>
      <c r="DJ98" s="31" t="e">
        <v>#DIV/0!</v>
      </c>
      <c r="DK98" s="31" t="e">
        <v>#DIV/0!</v>
      </c>
      <c r="DL98" s="31" t="e">
        <v>#DIV/0!</v>
      </c>
      <c r="DM98" s="31" t="e">
        <v>#DIV/0!</v>
      </c>
      <c r="DN98" s="31" t="e">
        <v>#DIV/0!</v>
      </c>
      <c r="DO98" s="31" t="e">
        <v>#DIV/0!</v>
      </c>
      <c r="DP98" s="31" t="e">
        <v>#DIV/0!</v>
      </c>
      <c r="DQ98" s="31" t="e">
        <v>#DIV/0!</v>
      </c>
      <c r="DR98" s="31" t="e">
        <v>#DIV/0!</v>
      </c>
      <c r="DS98" s="31" t="e">
        <v>#DIV/0!</v>
      </c>
      <c r="DT98" s="31" t="e">
        <v>#DIV/0!</v>
      </c>
      <c r="DU98" s="31" t="e">
        <v>#DIV/0!</v>
      </c>
      <c r="DV98" s="31" t="e">
        <v>#DIV/0!</v>
      </c>
      <c r="DW98" s="31" t="e">
        <v>#DIV/0!</v>
      </c>
      <c r="DX98" s="31" t="e">
        <v>#DIV/0!</v>
      </c>
      <c r="DY98" s="31" t="e">
        <v>#DIV/0!</v>
      </c>
      <c r="DZ98" s="31" t="e">
        <v>#DIV/0!</v>
      </c>
      <c r="EA98" s="31" t="e">
        <v>#DIV/0!</v>
      </c>
      <c r="EB98" s="31" t="e">
        <v>#DIV/0!</v>
      </c>
      <c r="EC98" s="31" t="e">
        <v>#DIV/0!</v>
      </c>
      <c r="ED98" s="31" t="e">
        <v>#DIV/0!</v>
      </c>
      <c r="EE98" s="31" t="e">
        <v>#DIV/0!</v>
      </c>
      <c r="EF98" s="31" t="e">
        <v>#DIV/0!</v>
      </c>
      <c r="EG98" s="31" t="e">
        <v>#DIV/0!</v>
      </c>
      <c r="EH98" s="31" t="e">
        <v>#DIV/0!</v>
      </c>
      <c r="EI98" s="31" t="e">
        <v>#DIV/0!</v>
      </c>
      <c r="EJ98" s="31" t="e">
        <v>#DIV/0!</v>
      </c>
      <c r="EK98" s="31" t="e">
        <v>#DIV/0!</v>
      </c>
      <c r="EL98" s="31" t="e">
        <v>#DIV/0!</v>
      </c>
      <c r="EM98" s="31" t="e">
        <v>#DIV/0!</v>
      </c>
      <c r="EN98" s="31" t="e">
        <v>#DIV/0!</v>
      </c>
      <c r="EO98" s="31" t="e">
        <v>#VALUE!</v>
      </c>
      <c r="EP98" s="31" t="e">
        <v>#DIV/0!</v>
      </c>
      <c r="EQ98" s="31" t="e">
        <v>#DIV/0!</v>
      </c>
      <c r="ER98" s="31" t="e">
        <v>#DIV/0!</v>
      </c>
      <c r="ES98" s="31" t="e">
        <v>#DIV/0!</v>
      </c>
      <c r="ET98" s="31" t="e">
        <v>#DIV/0!</v>
      </c>
      <c r="EU98" s="31" t="e">
        <v>#DIV/0!</v>
      </c>
      <c r="EV98" s="31" t="e">
        <v>#DIV/0!</v>
      </c>
      <c r="EW98" s="31" t="e">
        <v>#DIV/0!</v>
      </c>
      <c r="EX98" s="31" t="e">
        <v>#DIV/0!</v>
      </c>
      <c r="EY98" s="31" t="e">
        <v>#DIV/0!</v>
      </c>
      <c r="EZ98" s="31" t="e">
        <v>#DIV/0!</v>
      </c>
      <c r="FA98" s="31" t="e">
        <v>#DIV/0!</v>
      </c>
      <c r="FB98" s="31" t="e">
        <v>#DIV/0!</v>
      </c>
      <c r="FC98" s="31" t="e">
        <v>#DIV/0!</v>
      </c>
      <c r="FD98" s="31" t="e">
        <v>#DIV/0!</v>
      </c>
      <c r="FE98" s="31" t="e">
        <v>#DIV/0!</v>
      </c>
      <c r="FF98" s="31" t="e">
        <v>#DIV/0!</v>
      </c>
      <c r="FG98" s="31" t="e">
        <v>#DIV/0!</v>
      </c>
      <c r="FH98" s="31" t="e">
        <v>#DIV/0!</v>
      </c>
      <c r="FI98" s="31" t="e">
        <v>#DIV/0!</v>
      </c>
      <c r="FJ98" s="31" t="e">
        <v>#DIV/0!</v>
      </c>
      <c r="FK98" s="31" t="e">
        <v>#DIV/0!</v>
      </c>
      <c r="FL98" s="31" t="e">
        <v>#DIV/0!</v>
      </c>
      <c r="FM98" s="31" t="e">
        <v>#DIV/0!</v>
      </c>
      <c r="FN98" s="31" t="e">
        <v>#DIV/0!</v>
      </c>
      <c r="FO98" s="31" t="e">
        <v>#DIV/0!</v>
      </c>
      <c r="FP98" s="31" t="e">
        <v>#DIV/0!</v>
      </c>
      <c r="FQ98" s="31" t="e">
        <v>#DIV/0!</v>
      </c>
      <c r="FR98" s="31" t="e">
        <v>#DIV/0!</v>
      </c>
      <c r="FS98" s="31" t="e">
        <v>#DIV/0!</v>
      </c>
      <c r="FT98" s="31" t="e">
        <v>#DIV/0!</v>
      </c>
      <c r="FU98" s="31" t="e">
        <v>#DIV/0!</v>
      </c>
      <c r="FV98" s="31" t="e">
        <v>#DIV/0!</v>
      </c>
      <c r="FW98" s="31" t="e">
        <v>#DIV/0!</v>
      </c>
      <c r="FX98" s="31" t="e">
        <v>#DIV/0!</v>
      </c>
      <c r="FY98" s="31" t="e">
        <v>#DIV/0!</v>
      </c>
      <c r="FZ98" s="31" t="e">
        <v>#DIV/0!</v>
      </c>
      <c r="GA98" s="31" t="e">
        <v>#DIV/0!</v>
      </c>
      <c r="GB98" s="31" t="e">
        <v>#DIV/0!</v>
      </c>
      <c r="GC98" s="31" t="e">
        <v>#DIV/0!</v>
      </c>
      <c r="GD98" s="31" t="e">
        <v>#DIV/0!</v>
      </c>
      <c r="GE98" s="31" t="e">
        <v>#DIV/0!</v>
      </c>
      <c r="GF98" s="31" t="e">
        <v>#DIV/0!</v>
      </c>
      <c r="GG98" s="31" t="e">
        <v>#DIV/0!</v>
      </c>
      <c r="GH98" s="31" t="e">
        <v>#DIV/0!</v>
      </c>
      <c r="GI98" s="31"/>
      <c r="GJ98" s="31"/>
      <c r="GK98" s="31">
        <v>140</v>
      </c>
      <c r="GL98" s="51">
        <v>0</v>
      </c>
      <c r="GM98" s="31">
        <v>0</v>
      </c>
      <c r="GN98" s="31">
        <v>0</v>
      </c>
      <c r="GO98" s="31">
        <v>0.25</v>
      </c>
      <c r="GP98" s="31">
        <v>0</v>
      </c>
      <c r="GQ98" s="31">
        <v>0</v>
      </c>
      <c r="GR98" s="31">
        <v>0.75</v>
      </c>
      <c r="GS98" s="31">
        <v>0.75</v>
      </c>
      <c r="GT98" s="31">
        <v>0</v>
      </c>
      <c r="GU98" s="31">
        <v>0.25</v>
      </c>
      <c r="GV98" s="31">
        <v>0.25</v>
      </c>
      <c r="GW98" s="31">
        <v>0.25</v>
      </c>
      <c r="GX98" s="31">
        <v>0</v>
      </c>
      <c r="GY98" s="31">
        <v>0</v>
      </c>
      <c r="GZ98" s="31">
        <v>0</v>
      </c>
      <c r="HA98" s="31">
        <v>0</v>
      </c>
      <c r="HB98" s="31">
        <v>0</v>
      </c>
      <c r="HC98" s="31">
        <v>0.25</v>
      </c>
      <c r="HD98" s="31">
        <v>0</v>
      </c>
      <c r="HE98" s="31">
        <v>0</v>
      </c>
      <c r="HF98" s="31">
        <v>0</v>
      </c>
      <c r="HG98" s="31">
        <v>0.75</v>
      </c>
      <c r="HH98" s="31">
        <v>0.25</v>
      </c>
      <c r="HI98" s="31">
        <v>0</v>
      </c>
      <c r="HJ98" s="31">
        <v>0.25</v>
      </c>
      <c r="HK98" s="31">
        <v>1</v>
      </c>
      <c r="HL98" s="31">
        <v>0.75</v>
      </c>
      <c r="HM98" s="31">
        <v>0</v>
      </c>
      <c r="HN98" s="31">
        <v>0</v>
      </c>
      <c r="HO98" s="31">
        <v>0.5</v>
      </c>
      <c r="HP98" s="31">
        <v>0</v>
      </c>
      <c r="HQ98" s="31">
        <v>0</v>
      </c>
      <c r="HR98" s="31">
        <v>0</v>
      </c>
      <c r="HS98" s="31">
        <v>0</v>
      </c>
      <c r="HT98" s="31">
        <v>0</v>
      </c>
      <c r="HU98" s="31">
        <v>0</v>
      </c>
      <c r="HV98" s="31">
        <v>0</v>
      </c>
      <c r="HW98" s="31">
        <v>0.25</v>
      </c>
      <c r="HX98" s="31">
        <v>0</v>
      </c>
      <c r="HY98" s="31">
        <v>0.75</v>
      </c>
      <c r="HZ98" s="31">
        <v>0.25</v>
      </c>
      <c r="IA98" s="31">
        <v>0.75</v>
      </c>
      <c r="IB98" s="31">
        <v>0</v>
      </c>
      <c r="IC98" s="31">
        <v>0</v>
      </c>
      <c r="ID98" s="31">
        <v>0</v>
      </c>
      <c r="IE98" s="31">
        <v>1</v>
      </c>
      <c r="IF98" s="31">
        <v>0</v>
      </c>
      <c r="IG98" s="31">
        <v>0</v>
      </c>
      <c r="IH98" s="31">
        <v>0</v>
      </c>
      <c r="II98" s="31">
        <v>35</v>
      </c>
      <c r="IJ98" s="31">
        <v>0</v>
      </c>
      <c r="IK98" s="31">
        <v>0</v>
      </c>
      <c r="IL98" s="31">
        <v>105</v>
      </c>
      <c r="IM98" s="31">
        <v>105</v>
      </c>
      <c r="IN98" s="31">
        <v>0</v>
      </c>
      <c r="IO98" s="31">
        <v>35</v>
      </c>
      <c r="IP98" s="31">
        <v>35</v>
      </c>
      <c r="IQ98" s="31">
        <v>35</v>
      </c>
      <c r="IR98" s="31">
        <v>0</v>
      </c>
      <c r="IS98" s="31">
        <v>0</v>
      </c>
      <c r="IT98" s="31">
        <v>0</v>
      </c>
      <c r="IU98" s="31">
        <v>0</v>
      </c>
      <c r="IV98" s="31">
        <v>0</v>
      </c>
      <c r="IW98" s="31">
        <v>35</v>
      </c>
      <c r="IX98" s="31">
        <v>0</v>
      </c>
      <c r="IY98" s="31">
        <v>0</v>
      </c>
      <c r="IZ98" s="31">
        <v>0</v>
      </c>
      <c r="JA98" s="31">
        <v>105</v>
      </c>
      <c r="JB98" s="31">
        <v>35</v>
      </c>
      <c r="JC98" s="31">
        <v>0</v>
      </c>
      <c r="JD98" s="31">
        <v>35</v>
      </c>
      <c r="JE98" s="31">
        <v>140</v>
      </c>
      <c r="JF98" s="31">
        <v>105</v>
      </c>
      <c r="JG98" s="31">
        <v>0</v>
      </c>
      <c r="JH98" s="31">
        <v>0</v>
      </c>
      <c r="JI98" s="31">
        <v>70</v>
      </c>
      <c r="JJ98" s="31">
        <v>0</v>
      </c>
      <c r="JK98" s="31">
        <v>0</v>
      </c>
      <c r="JL98" s="31">
        <v>0</v>
      </c>
      <c r="JM98" s="31">
        <v>0</v>
      </c>
      <c r="JN98" s="31">
        <v>0</v>
      </c>
      <c r="JO98" s="31">
        <v>0</v>
      </c>
      <c r="JP98" s="31">
        <v>0</v>
      </c>
      <c r="JQ98" s="31">
        <v>35</v>
      </c>
      <c r="JR98" s="31">
        <v>0</v>
      </c>
      <c r="JS98" s="31">
        <v>105</v>
      </c>
      <c r="JT98" s="31">
        <v>35</v>
      </c>
      <c r="JU98" s="31">
        <v>105</v>
      </c>
      <c r="JV98" s="31">
        <v>0</v>
      </c>
      <c r="JW98" s="31">
        <v>0</v>
      </c>
      <c r="JX98" s="31">
        <v>0</v>
      </c>
      <c r="JY98" s="31">
        <v>140</v>
      </c>
      <c r="JZ98" s="31">
        <v>4</v>
      </c>
      <c r="KA98" s="31">
        <v>1</v>
      </c>
    </row>
    <row r="99" spans="1:287" x14ac:dyDescent="0.25">
      <c r="A99" s="30" t="s">
        <v>696</v>
      </c>
      <c r="B99" s="30" t="s">
        <v>133</v>
      </c>
      <c r="C99" s="31"/>
      <c r="D99" s="51" t="e">
        <v>#VALUE!</v>
      </c>
      <c r="E99" s="31" t="e">
        <v>#DIV/0!</v>
      </c>
      <c r="F99" s="31" t="e">
        <v>#DIV/0!</v>
      </c>
      <c r="G99" s="31" t="e">
        <v>#DIV/0!</v>
      </c>
      <c r="H99" s="31" t="e">
        <v>#DIV/0!</v>
      </c>
      <c r="I99" s="31" t="e">
        <v>#DIV/0!</v>
      </c>
      <c r="J99" s="31" t="e">
        <v>#DIV/0!</v>
      </c>
      <c r="K99" s="31" t="e">
        <v>#DIV/0!</v>
      </c>
      <c r="L99" s="31" t="e">
        <v>#DIV/0!</v>
      </c>
      <c r="M99" s="31" t="e">
        <v>#DIV/0!</v>
      </c>
      <c r="N99" s="31" t="e">
        <v>#DIV/0!</v>
      </c>
      <c r="O99" s="31" t="e">
        <v>#DIV/0!</v>
      </c>
      <c r="P99" s="31" t="e">
        <v>#DIV/0!</v>
      </c>
      <c r="Q99" s="31" t="e">
        <v>#DIV/0!</v>
      </c>
      <c r="R99" s="31" t="e">
        <v>#DIV/0!</v>
      </c>
      <c r="S99" s="31" t="e">
        <v>#DIV/0!</v>
      </c>
      <c r="T99" s="31" t="e">
        <v>#DIV/0!</v>
      </c>
      <c r="U99" s="31" t="e">
        <v>#DIV/0!</v>
      </c>
      <c r="V99" s="31" t="e">
        <v>#DIV/0!</v>
      </c>
      <c r="W99" s="31" t="e">
        <v>#DIV/0!</v>
      </c>
      <c r="X99" s="31" t="e">
        <v>#DIV/0!</v>
      </c>
      <c r="Y99" s="31" t="e">
        <v>#DIV/0!</v>
      </c>
      <c r="Z99" s="31" t="e">
        <v>#DIV/0!</v>
      </c>
      <c r="AA99" s="31" t="e">
        <v>#DIV/0!</v>
      </c>
      <c r="AB99" s="31" t="e">
        <v>#DIV/0!</v>
      </c>
      <c r="AC99" s="31" t="e">
        <v>#DIV/0!</v>
      </c>
      <c r="AD99" s="31" t="e">
        <v>#DIV/0!</v>
      </c>
      <c r="AE99" s="31" t="e">
        <v>#DIV/0!</v>
      </c>
      <c r="AF99" s="31" t="e">
        <v>#DIV/0!</v>
      </c>
      <c r="AG99" s="31" t="e">
        <v>#DIV/0!</v>
      </c>
      <c r="AH99" s="31" t="e">
        <v>#DIV/0!</v>
      </c>
      <c r="AI99" s="31" t="e">
        <v>#DIV/0!</v>
      </c>
      <c r="AJ99" s="31" t="e">
        <v>#DIV/0!</v>
      </c>
      <c r="AK99" s="31" t="e">
        <v>#DIV/0!</v>
      </c>
      <c r="AL99" s="31" t="e">
        <v>#DIV/0!</v>
      </c>
      <c r="AM99" s="31" t="e">
        <v>#DIV/0!</v>
      </c>
      <c r="AN99" s="31" t="e">
        <v>#DIV/0!</v>
      </c>
      <c r="AO99" s="31" t="e">
        <v>#DIV/0!</v>
      </c>
      <c r="AP99" s="31" t="e">
        <v>#DIV/0!</v>
      </c>
      <c r="AQ99" s="31" t="e">
        <v>#DIV/0!</v>
      </c>
      <c r="AR99" s="31" t="e">
        <v>#DIV/0!</v>
      </c>
      <c r="AS99" s="31" t="e">
        <v>#DIV/0!</v>
      </c>
      <c r="AT99" s="31" t="e">
        <v>#DIV/0!</v>
      </c>
      <c r="AU99" s="31" t="e">
        <v>#DIV/0!</v>
      </c>
      <c r="AV99" s="31" t="e">
        <v>#DIV/0!</v>
      </c>
      <c r="AW99" s="31" t="e">
        <v>#DIV/0!</v>
      </c>
      <c r="AX99" s="31" t="e">
        <v>#VALUE!</v>
      </c>
      <c r="AY99" s="31" t="e">
        <v>#DIV/0!</v>
      </c>
      <c r="AZ99" s="31" t="e">
        <v>#DIV/0!</v>
      </c>
      <c r="BA99" s="31" t="e">
        <v>#DIV/0!</v>
      </c>
      <c r="BB99" s="31" t="e">
        <v>#DIV/0!</v>
      </c>
      <c r="BC99" s="31" t="e">
        <v>#DIV/0!</v>
      </c>
      <c r="BD99" s="31" t="e">
        <v>#DIV/0!</v>
      </c>
      <c r="BE99" s="31" t="e">
        <v>#DIV/0!</v>
      </c>
      <c r="BF99" s="31" t="e">
        <v>#DIV/0!</v>
      </c>
      <c r="BG99" s="31" t="e">
        <v>#DIV/0!</v>
      </c>
      <c r="BH99" s="31" t="e">
        <v>#DIV/0!</v>
      </c>
      <c r="BI99" s="31" t="e">
        <v>#DIV/0!</v>
      </c>
      <c r="BJ99" s="31" t="e">
        <v>#DIV/0!</v>
      </c>
      <c r="BK99" s="31" t="e">
        <v>#DIV/0!</v>
      </c>
      <c r="BL99" s="31" t="e">
        <v>#DIV/0!</v>
      </c>
      <c r="BM99" s="31" t="e">
        <v>#DIV/0!</v>
      </c>
      <c r="BN99" s="31" t="e">
        <v>#DIV/0!</v>
      </c>
      <c r="BO99" s="31" t="e">
        <v>#DIV/0!</v>
      </c>
      <c r="BP99" s="31" t="e">
        <v>#DIV/0!</v>
      </c>
      <c r="BQ99" s="31" t="e">
        <v>#DIV/0!</v>
      </c>
      <c r="BR99" s="31" t="e">
        <v>#DIV/0!</v>
      </c>
      <c r="BS99" s="31" t="e">
        <v>#DIV/0!</v>
      </c>
      <c r="BT99" s="31" t="e">
        <v>#DIV/0!</v>
      </c>
      <c r="BU99" s="31" t="e">
        <v>#DIV/0!</v>
      </c>
      <c r="BV99" s="31" t="e">
        <v>#DIV/0!</v>
      </c>
      <c r="BW99" s="31" t="e">
        <v>#DIV/0!</v>
      </c>
      <c r="BX99" s="31" t="e">
        <v>#DIV/0!</v>
      </c>
      <c r="BY99" s="31" t="e">
        <v>#DIV/0!</v>
      </c>
      <c r="BZ99" s="31" t="e">
        <v>#DIV/0!</v>
      </c>
      <c r="CA99" s="31" t="e">
        <v>#DIV/0!</v>
      </c>
      <c r="CB99" s="31" t="e">
        <v>#DIV/0!</v>
      </c>
      <c r="CC99" s="31" t="e">
        <v>#DIV/0!</v>
      </c>
      <c r="CD99" s="31" t="e">
        <v>#DIV/0!</v>
      </c>
      <c r="CE99" s="31" t="e">
        <v>#DIV/0!</v>
      </c>
      <c r="CF99" s="31" t="e">
        <v>#DIV/0!</v>
      </c>
      <c r="CG99" s="31" t="e">
        <v>#DIV/0!</v>
      </c>
      <c r="CH99" s="31" t="e">
        <v>#DIV/0!</v>
      </c>
      <c r="CI99" s="31" t="e">
        <v>#DIV/0!</v>
      </c>
      <c r="CJ99" s="31" t="e">
        <v>#DIV/0!</v>
      </c>
      <c r="CK99" s="31" t="e">
        <v>#DIV/0!</v>
      </c>
      <c r="CL99" s="31" t="e">
        <v>#DIV/0!</v>
      </c>
      <c r="CM99" s="31" t="e">
        <v>#DIV/0!</v>
      </c>
      <c r="CN99" s="31" t="e">
        <v>#DIV/0!</v>
      </c>
      <c r="CO99" s="31" t="e">
        <v>#DIV/0!</v>
      </c>
      <c r="CP99" s="31" t="e">
        <v>#DIV/0!</v>
      </c>
      <c r="CQ99" s="31" t="e">
        <v>#DIV/0!</v>
      </c>
      <c r="CR99" s="31"/>
      <c r="CS99" s="31"/>
      <c r="CT99" s="31"/>
      <c r="CU99" s="51" t="e">
        <v>#VALUE!</v>
      </c>
      <c r="CV99" s="31" t="e">
        <v>#DIV/0!</v>
      </c>
      <c r="CW99" s="31" t="e">
        <v>#DIV/0!</v>
      </c>
      <c r="CX99" s="31" t="e">
        <v>#DIV/0!</v>
      </c>
      <c r="CY99" s="31" t="e">
        <v>#DIV/0!</v>
      </c>
      <c r="CZ99" s="31" t="e">
        <v>#DIV/0!</v>
      </c>
      <c r="DA99" s="31" t="e">
        <v>#DIV/0!</v>
      </c>
      <c r="DB99" s="31" t="e">
        <v>#DIV/0!</v>
      </c>
      <c r="DC99" s="31" t="e">
        <v>#DIV/0!</v>
      </c>
      <c r="DD99" s="31" t="e">
        <v>#DIV/0!</v>
      </c>
      <c r="DE99" s="31" t="e">
        <v>#DIV/0!</v>
      </c>
      <c r="DF99" s="31" t="e">
        <v>#DIV/0!</v>
      </c>
      <c r="DG99" s="31" t="e">
        <v>#DIV/0!</v>
      </c>
      <c r="DH99" s="31" t="e">
        <v>#DIV/0!</v>
      </c>
      <c r="DI99" s="31" t="e">
        <v>#DIV/0!</v>
      </c>
      <c r="DJ99" s="31" t="e">
        <v>#DIV/0!</v>
      </c>
      <c r="DK99" s="31" t="e">
        <v>#DIV/0!</v>
      </c>
      <c r="DL99" s="31" t="e">
        <v>#DIV/0!</v>
      </c>
      <c r="DM99" s="31" t="e">
        <v>#DIV/0!</v>
      </c>
      <c r="DN99" s="31" t="e">
        <v>#DIV/0!</v>
      </c>
      <c r="DO99" s="31" t="e">
        <v>#DIV/0!</v>
      </c>
      <c r="DP99" s="31" t="e">
        <v>#DIV/0!</v>
      </c>
      <c r="DQ99" s="31" t="e">
        <v>#DIV/0!</v>
      </c>
      <c r="DR99" s="31" t="e">
        <v>#DIV/0!</v>
      </c>
      <c r="DS99" s="31" t="e">
        <v>#DIV/0!</v>
      </c>
      <c r="DT99" s="31" t="e">
        <v>#DIV/0!</v>
      </c>
      <c r="DU99" s="31" t="e">
        <v>#DIV/0!</v>
      </c>
      <c r="DV99" s="31" t="e">
        <v>#DIV/0!</v>
      </c>
      <c r="DW99" s="31" t="e">
        <v>#DIV/0!</v>
      </c>
      <c r="DX99" s="31" t="e">
        <v>#DIV/0!</v>
      </c>
      <c r="DY99" s="31" t="e">
        <v>#DIV/0!</v>
      </c>
      <c r="DZ99" s="31" t="e">
        <v>#DIV/0!</v>
      </c>
      <c r="EA99" s="31" t="e">
        <v>#DIV/0!</v>
      </c>
      <c r="EB99" s="31" t="e">
        <v>#DIV/0!</v>
      </c>
      <c r="EC99" s="31" t="e">
        <v>#DIV/0!</v>
      </c>
      <c r="ED99" s="31" t="e">
        <v>#DIV/0!</v>
      </c>
      <c r="EE99" s="31" t="e">
        <v>#DIV/0!</v>
      </c>
      <c r="EF99" s="31" t="e">
        <v>#DIV/0!</v>
      </c>
      <c r="EG99" s="31" t="e">
        <v>#DIV/0!</v>
      </c>
      <c r="EH99" s="31" t="e">
        <v>#DIV/0!</v>
      </c>
      <c r="EI99" s="31" t="e">
        <v>#DIV/0!</v>
      </c>
      <c r="EJ99" s="31" t="e">
        <v>#DIV/0!</v>
      </c>
      <c r="EK99" s="31" t="e">
        <v>#DIV/0!</v>
      </c>
      <c r="EL99" s="31" t="e">
        <v>#DIV/0!</v>
      </c>
      <c r="EM99" s="31" t="e">
        <v>#DIV/0!</v>
      </c>
      <c r="EN99" s="31" t="e">
        <v>#DIV/0!</v>
      </c>
      <c r="EO99" s="31" t="e">
        <v>#VALUE!</v>
      </c>
      <c r="EP99" s="31" t="e">
        <v>#DIV/0!</v>
      </c>
      <c r="EQ99" s="31" t="e">
        <v>#DIV/0!</v>
      </c>
      <c r="ER99" s="31" t="e">
        <v>#DIV/0!</v>
      </c>
      <c r="ES99" s="31" t="e">
        <v>#DIV/0!</v>
      </c>
      <c r="ET99" s="31" t="e">
        <v>#DIV/0!</v>
      </c>
      <c r="EU99" s="31" t="e">
        <v>#DIV/0!</v>
      </c>
      <c r="EV99" s="31" t="e">
        <v>#DIV/0!</v>
      </c>
      <c r="EW99" s="31" t="e">
        <v>#DIV/0!</v>
      </c>
      <c r="EX99" s="31" t="e">
        <v>#DIV/0!</v>
      </c>
      <c r="EY99" s="31" t="e">
        <v>#DIV/0!</v>
      </c>
      <c r="EZ99" s="31" t="e">
        <v>#DIV/0!</v>
      </c>
      <c r="FA99" s="31" t="e">
        <v>#DIV/0!</v>
      </c>
      <c r="FB99" s="31" t="e">
        <v>#DIV/0!</v>
      </c>
      <c r="FC99" s="31" t="e">
        <v>#DIV/0!</v>
      </c>
      <c r="FD99" s="31" t="e">
        <v>#DIV/0!</v>
      </c>
      <c r="FE99" s="31" t="e">
        <v>#DIV/0!</v>
      </c>
      <c r="FF99" s="31" t="e">
        <v>#DIV/0!</v>
      </c>
      <c r="FG99" s="31" t="e">
        <v>#DIV/0!</v>
      </c>
      <c r="FH99" s="31" t="e">
        <v>#DIV/0!</v>
      </c>
      <c r="FI99" s="31" t="e">
        <v>#DIV/0!</v>
      </c>
      <c r="FJ99" s="31" t="e">
        <v>#DIV/0!</v>
      </c>
      <c r="FK99" s="31" t="e">
        <v>#DIV/0!</v>
      </c>
      <c r="FL99" s="31" t="e">
        <v>#DIV/0!</v>
      </c>
      <c r="FM99" s="31" t="e">
        <v>#DIV/0!</v>
      </c>
      <c r="FN99" s="31" t="e">
        <v>#DIV/0!</v>
      </c>
      <c r="FO99" s="31" t="e">
        <v>#DIV/0!</v>
      </c>
      <c r="FP99" s="31" t="e">
        <v>#DIV/0!</v>
      </c>
      <c r="FQ99" s="31" t="e">
        <v>#DIV/0!</v>
      </c>
      <c r="FR99" s="31" t="e">
        <v>#DIV/0!</v>
      </c>
      <c r="FS99" s="31" t="e">
        <v>#DIV/0!</v>
      </c>
      <c r="FT99" s="31" t="e">
        <v>#DIV/0!</v>
      </c>
      <c r="FU99" s="31" t="e">
        <v>#DIV/0!</v>
      </c>
      <c r="FV99" s="31" t="e">
        <v>#DIV/0!</v>
      </c>
      <c r="FW99" s="31" t="e">
        <v>#DIV/0!</v>
      </c>
      <c r="FX99" s="31" t="e">
        <v>#DIV/0!</v>
      </c>
      <c r="FY99" s="31" t="e">
        <v>#DIV/0!</v>
      </c>
      <c r="FZ99" s="31" t="e">
        <v>#DIV/0!</v>
      </c>
      <c r="GA99" s="31" t="e">
        <v>#DIV/0!</v>
      </c>
      <c r="GB99" s="31" t="e">
        <v>#DIV/0!</v>
      </c>
      <c r="GC99" s="31" t="e">
        <v>#DIV/0!</v>
      </c>
      <c r="GD99" s="31" t="e">
        <v>#DIV/0!</v>
      </c>
      <c r="GE99" s="31" t="e">
        <v>#DIV/0!</v>
      </c>
      <c r="GF99" s="31" t="e">
        <v>#DIV/0!</v>
      </c>
      <c r="GG99" s="31" t="e">
        <v>#DIV/0!</v>
      </c>
      <c r="GH99" s="31" t="e">
        <v>#DIV/0!</v>
      </c>
      <c r="GI99" s="31"/>
      <c r="GJ99" s="31"/>
      <c r="GK99" s="31">
        <v>80</v>
      </c>
      <c r="GL99" s="51" t="e">
        <v>#VALUE!</v>
      </c>
      <c r="GM99" s="31" t="e">
        <v>#DIV/0!</v>
      </c>
      <c r="GN99" s="31" t="e">
        <v>#DIV/0!</v>
      </c>
      <c r="GO99" s="31" t="e">
        <v>#DIV/0!</v>
      </c>
      <c r="GP99" s="31" t="e">
        <v>#DIV/0!</v>
      </c>
      <c r="GQ99" s="31" t="e">
        <v>#DIV/0!</v>
      </c>
      <c r="GR99" s="31" t="e">
        <v>#DIV/0!</v>
      </c>
      <c r="GS99" s="31" t="e">
        <v>#DIV/0!</v>
      </c>
      <c r="GT99" s="31" t="e">
        <v>#DIV/0!</v>
      </c>
      <c r="GU99" s="31" t="e">
        <v>#DIV/0!</v>
      </c>
      <c r="GV99" s="31" t="e">
        <v>#DIV/0!</v>
      </c>
      <c r="GW99" s="31" t="e">
        <v>#DIV/0!</v>
      </c>
      <c r="GX99" s="31" t="e">
        <v>#DIV/0!</v>
      </c>
      <c r="GY99" s="31" t="e">
        <v>#DIV/0!</v>
      </c>
      <c r="GZ99" s="31" t="e">
        <v>#DIV/0!</v>
      </c>
      <c r="HA99" s="31" t="e">
        <v>#DIV/0!</v>
      </c>
      <c r="HB99" s="31" t="e">
        <v>#DIV/0!</v>
      </c>
      <c r="HC99" s="31" t="e">
        <v>#DIV/0!</v>
      </c>
      <c r="HD99" s="31" t="e">
        <v>#DIV/0!</v>
      </c>
      <c r="HE99" s="31" t="e">
        <v>#DIV/0!</v>
      </c>
      <c r="HF99" s="31" t="e">
        <v>#DIV/0!</v>
      </c>
      <c r="HG99" s="31" t="e">
        <v>#DIV/0!</v>
      </c>
      <c r="HH99" s="31" t="e">
        <v>#DIV/0!</v>
      </c>
      <c r="HI99" s="31" t="e">
        <v>#DIV/0!</v>
      </c>
      <c r="HJ99" s="31" t="e">
        <v>#DIV/0!</v>
      </c>
      <c r="HK99" s="31" t="e">
        <v>#DIV/0!</v>
      </c>
      <c r="HL99" s="31" t="e">
        <v>#DIV/0!</v>
      </c>
      <c r="HM99" s="31" t="e">
        <v>#DIV/0!</v>
      </c>
      <c r="HN99" s="31" t="e">
        <v>#DIV/0!</v>
      </c>
      <c r="HO99" s="31" t="e">
        <v>#DIV/0!</v>
      </c>
      <c r="HP99" s="31" t="e">
        <v>#DIV/0!</v>
      </c>
      <c r="HQ99" s="31" t="e">
        <v>#DIV/0!</v>
      </c>
      <c r="HR99" s="31" t="e">
        <v>#DIV/0!</v>
      </c>
      <c r="HS99" s="31" t="e">
        <v>#DIV/0!</v>
      </c>
      <c r="HT99" s="31" t="e">
        <v>#DIV/0!</v>
      </c>
      <c r="HU99" s="31" t="e">
        <v>#DIV/0!</v>
      </c>
      <c r="HV99" s="31" t="e">
        <v>#DIV/0!</v>
      </c>
      <c r="HW99" s="31" t="e">
        <v>#DIV/0!</v>
      </c>
      <c r="HX99" s="31" t="e">
        <v>#DIV/0!</v>
      </c>
      <c r="HY99" s="31" t="e">
        <v>#DIV/0!</v>
      </c>
      <c r="HZ99" s="31" t="e">
        <v>#DIV/0!</v>
      </c>
      <c r="IA99" s="31" t="e">
        <v>#DIV/0!</v>
      </c>
      <c r="IB99" s="31" t="e">
        <v>#DIV/0!</v>
      </c>
      <c r="IC99" s="31" t="e">
        <v>#DIV/0!</v>
      </c>
      <c r="ID99" s="31" t="e">
        <v>#DIV/0!</v>
      </c>
      <c r="IE99" s="31" t="e">
        <v>#DIV/0!</v>
      </c>
      <c r="IF99" s="31" t="e">
        <v>#VALUE!</v>
      </c>
      <c r="IG99" s="31" t="e">
        <v>#DIV/0!</v>
      </c>
      <c r="IH99" s="31" t="e">
        <v>#DIV/0!</v>
      </c>
      <c r="II99" s="31" t="e">
        <v>#DIV/0!</v>
      </c>
      <c r="IJ99" s="31" t="e">
        <v>#DIV/0!</v>
      </c>
      <c r="IK99" s="31" t="e">
        <v>#DIV/0!</v>
      </c>
      <c r="IL99" s="31" t="e">
        <v>#DIV/0!</v>
      </c>
      <c r="IM99" s="31" t="e">
        <v>#DIV/0!</v>
      </c>
      <c r="IN99" s="31" t="e">
        <v>#DIV/0!</v>
      </c>
      <c r="IO99" s="31" t="e">
        <v>#DIV/0!</v>
      </c>
      <c r="IP99" s="31" t="e">
        <v>#DIV/0!</v>
      </c>
      <c r="IQ99" s="31" t="e">
        <v>#DIV/0!</v>
      </c>
      <c r="IR99" s="31" t="e">
        <v>#DIV/0!</v>
      </c>
      <c r="IS99" s="31" t="e">
        <v>#DIV/0!</v>
      </c>
      <c r="IT99" s="31" t="e">
        <v>#DIV/0!</v>
      </c>
      <c r="IU99" s="31" t="e">
        <v>#DIV/0!</v>
      </c>
      <c r="IV99" s="31" t="e">
        <v>#DIV/0!</v>
      </c>
      <c r="IW99" s="31" t="e">
        <v>#DIV/0!</v>
      </c>
      <c r="IX99" s="31" t="e">
        <v>#DIV/0!</v>
      </c>
      <c r="IY99" s="31" t="e">
        <v>#DIV/0!</v>
      </c>
      <c r="IZ99" s="31" t="e">
        <v>#DIV/0!</v>
      </c>
      <c r="JA99" s="31" t="e">
        <v>#DIV/0!</v>
      </c>
      <c r="JB99" s="31" t="e">
        <v>#DIV/0!</v>
      </c>
      <c r="JC99" s="31" t="e">
        <v>#DIV/0!</v>
      </c>
      <c r="JD99" s="31" t="e">
        <v>#DIV/0!</v>
      </c>
      <c r="JE99" s="31" t="e">
        <v>#DIV/0!</v>
      </c>
      <c r="JF99" s="31" t="e">
        <v>#DIV/0!</v>
      </c>
      <c r="JG99" s="31" t="e">
        <v>#DIV/0!</v>
      </c>
      <c r="JH99" s="31" t="e">
        <v>#DIV/0!</v>
      </c>
      <c r="JI99" s="31" t="e">
        <v>#DIV/0!</v>
      </c>
      <c r="JJ99" s="31" t="e">
        <v>#DIV/0!</v>
      </c>
      <c r="JK99" s="31" t="e">
        <v>#DIV/0!</v>
      </c>
      <c r="JL99" s="31" t="e">
        <v>#DIV/0!</v>
      </c>
      <c r="JM99" s="31" t="e">
        <v>#DIV/0!</v>
      </c>
      <c r="JN99" s="31" t="e">
        <v>#DIV/0!</v>
      </c>
      <c r="JO99" s="31" t="e">
        <v>#DIV/0!</v>
      </c>
      <c r="JP99" s="31" t="e">
        <v>#DIV/0!</v>
      </c>
      <c r="JQ99" s="31" t="e">
        <v>#DIV/0!</v>
      </c>
      <c r="JR99" s="31" t="e">
        <v>#DIV/0!</v>
      </c>
      <c r="JS99" s="31" t="e">
        <v>#DIV/0!</v>
      </c>
      <c r="JT99" s="31" t="e">
        <v>#DIV/0!</v>
      </c>
      <c r="JU99" s="31" t="e">
        <v>#DIV/0!</v>
      </c>
      <c r="JV99" s="31" t="e">
        <v>#DIV/0!</v>
      </c>
      <c r="JW99" s="31" t="e">
        <v>#DIV/0!</v>
      </c>
      <c r="JX99" s="31" t="e">
        <v>#DIV/0!</v>
      </c>
      <c r="JY99" s="31" t="e">
        <v>#DIV/0!</v>
      </c>
      <c r="JZ99" s="31"/>
      <c r="KA99" s="31"/>
    </row>
    <row r="100" spans="1:287" x14ac:dyDescent="0.25">
      <c r="A100" s="30" t="s">
        <v>697</v>
      </c>
      <c r="B100" s="30" t="s">
        <v>108</v>
      </c>
      <c r="C100" s="31">
        <v>220</v>
      </c>
      <c r="D100" s="51" t="e">
        <v>#VALUE!</v>
      </c>
      <c r="E100" s="31" t="e">
        <v>#DIV/0!</v>
      </c>
      <c r="F100" s="31" t="e">
        <v>#DIV/0!</v>
      </c>
      <c r="G100" s="31" t="e">
        <v>#DIV/0!</v>
      </c>
      <c r="H100" s="31" t="e">
        <v>#DIV/0!</v>
      </c>
      <c r="I100" s="31" t="e">
        <v>#DIV/0!</v>
      </c>
      <c r="J100" s="31" t="e">
        <v>#DIV/0!</v>
      </c>
      <c r="K100" s="31" t="e">
        <v>#DIV/0!</v>
      </c>
      <c r="L100" s="31" t="e">
        <v>#DIV/0!</v>
      </c>
      <c r="M100" s="31" t="e">
        <v>#DIV/0!</v>
      </c>
      <c r="N100" s="31" t="e">
        <v>#DIV/0!</v>
      </c>
      <c r="O100" s="31" t="e">
        <v>#DIV/0!</v>
      </c>
      <c r="P100" s="31" t="e">
        <v>#DIV/0!</v>
      </c>
      <c r="Q100" s="31" t="e">
        <v>#DIV/0!</v>
      </c>
      <c r="R100" s="31" t="e">
        <v>#DIV/0!</v>
      </c>
      <c r="S100" s="31" t="e">
        <v>#DIV/0!</v>
      </c>
      <c r="T100" s="31" t="e">
        <v>#DIV/0!</v>
      </c>
      <c r="U100" s="31" t="e">
        <v>#DIV/0!</v>
      </c>
      <c r="V100" s="31" t="e">
        <v>#DIV/0!</v>
      </c>
      <c r="W100" s="31" t="e">
        <v>#DIV/0!</v>
      </c>
      <c r="X100" s="31" t="e">
        <v>#DIV/0!</v>
      </c>
      <c r="Y100" s="31" t="e">
        <v>#DIV/0!</v>
      </c>
      <c r="Z100" s="31" t="e">
        <v>#DIV/0!</v>
      </c>
      <c r="AA100" s="31" t="e">
        <v>#DIV/0!</v>
      </c>
      <c r="AB100" s="31" t="e">
        <v>#DIV/0!</v>
      </c>
      <c r="AC100" s="31" t="e">
        <v>#DIV/0!</v>
      </c>
      <c r="AD100" s="31" t="e">
        <v>#DIV/0!</v>
      </c>
      <c r="AE100" s="31" t="e">
        <v>#DIV/0!</v>
      </c>
      <c r="AF100" s="31" t="e">
        <v>#DIV/0!</v>
      </c>
      <c r="AG100" s="31" t="e">
        <v>#DIV/0!</v>
      </c>
      <c r="AH100" s="31" t="e">
        <v>#DIV/0!</v>
      </c>
      <c r="AI100" s="31" t="e">
        <v>#DIV/0!</v>
      </c>
      <c r="AJ100" s="31" t="e">
        <v>#DIV/0!</v>
      </c>
      <c r="AK100" s="31" t="e">
        <v>#DIV/0!</v>
      </c>
      <c r="AL100" s="31" t="e">
        <v>#DIV/0!</v>
      </c>
      <c r="AM100" s="31" t="e">
        <v>#DIV/0!</v>
      </c>
      <c r="AN100" s="31" t="e">
        <v>#DIV/0!</v>
      </c>
      <c r="AO100" s="31" t="e">
        <v>#DIV/0!</v>
      </c>
      <c r="AP100" s="31" t="e">
        <v>#DIV/0!</v>
      </c>
      <c r="AQ100" s="31" t="e">
        <v>#DIV/0!</v>
      </c>
      <c r="AR100" s="31" t="e">
        <v>#DIV/0!</v>
      </c>
      <c r="AS100" s="31" t="e">
        <v>#DIV/0!</v>
      </c>
      <c r="AT100" s="31" t="e">
        <v>#DIV/0!</v>
      </c>
      <c r="AU100" s="31" t="e">
        <v>#DIV/0!</v>
      </c>
      <c r="AV100" s="31" t="e">
        <v>#DIV/0!</v>
      </c>
      <c r="AW100" s="31" t="e">
        <v>#DIV/0!</v>
      </c>
      <c r="AX100" s="31" t="e">
        <v>#VALUE!</v>
      </c>
      <c r="AY100" s="31" t="e">
        <v>#DIV/0!</v>
      </c>
      <c r="AZ100" s="31" t="e">
        <v>#DIV/0!</v>
      </c>
      <c r="BA100" s="31" t="e">
        <v>#DIV/0!</v>
      </c>
      <c r="BB100" s="31" t="e">
        <v>#DIV/0!</v>
      </c>
      <c r="BC100" s="31" t="e">
        <v>#DIV/0!</v>
      </c>
      <c r="BD100" s="31" t="e">
        <v>#DIV/0!</v>
      </c>
      <c r="BE100" s="31" t="e">
        <v>#DIV/0!</v>
      </c>
      <c r="BF100" s="31" t="e">
        <v>#DIV/0!</v>
      </c>
      <c r="BG100" s="31" t="e">
        <v>#DIV/0!</v>
      </c>
      <c r="BH100" s="31" t="e">
        <v>#DIV/0!</v>
      </c>
      <c r="BI100" s="31" t="e">
        <v>#DIV/0!</v>
      </c>
      <c r="BJ100" s="31" t="e">
        <v>#DIV/0!</v>
      </c>
      <c r="BK100" s="31" t="e">
        <v>#DIV/0!</v>
      </c>
      <c r="BL100" s="31" t="e">
        <v>#DIV/0!</v>
      </c>
      <c r="BM100" s="31" t="e">
        <v>#DIV/0!</v>
      </c>
      <c r="BN100" s="31" t="e">
        <v>#DIV/0!</v>
      </c>
      <c r="BO100" s="31" t="e">
        <v>#DIV/0!</v>
      </c>
      <c r="BP100" s="31" t="e">
        <v>#DIV/0!</v>
      </c>
      <c r="BQ100" s="31" t="e">
        <v>#DIV/0!</v>
      </c>
      <c r="BR100" s="31" t="e">
        <v>#DIV/0!</v>
      </c>
      <c r="BS100" s="31" t="e">
        <v>#DIV/0!</v>
      </c>
      <c r="BT100" s="31" t="e">
        <v>#DIV/0!</v>
      </c>
      <c r="BU100" s="31" t="e">
        <v>#DIV/0!</v>
      </c>
      <c r="BV100" s="31" t="e">
        <v>#DIV/0!</v>
      </c>
      <c r="BW100" s="31" t="e">
        <v>#DIV/0!</v>
      </c>
      <c r="BX100" s="31" t="e">
        <v>#DIV/0!</v>
      </c>
      <c r="BY100" s="31" t="e">
        <v>#DIV/0!</v>
      </c>
      <c r="BZ100" s="31" t="e">
        <v>#DIV/0!</v>
      </c>
      <c r="CA100" s="31" t="e">
        <v>#DIV/0!</v>
      </c>
      <c r="CB100" s="31" t="e">
        <v>#DIV/0!</v>
      </c>
      <c r="CC100" s="31" t="e">
        <v>#DIV/0!</v>
      </c>
      <c r="CD100" s="31" t="e">
        <v>#DIV/0!</v>
      </c>
      <c r="CE100" s="31" t="e">
        <v>#DIV/0!</v>
      </c>
      <c r="CF100" s="31" t="e">
        <v>#DIV/0!</v>
      </c>
      <c r="CG100" s="31" t="e">
        <v>#DIV/0!</v>
      </c>
      <c r="CH100" s="31" t="e">
        <v>#DIV/0!</v>
      </c>
      <c r="CI100" s="31" t="e">
        <v>#DIV/0!</v>
      </c>
      <c r="CJ100" s="31" t="e">
        <v>#DIV/0!</v>
      </c>
      <c r="CK100" s="31" t="e">
        <v>#DIV/0!</v>
      </c>
      <c r="CL100" s="31" t="e">
        <v>#DIV/0!</v>
      </c>
      <c r="CM100" s="31" t="e">
        <v>#DIV/0!</v>
      </c>
      <c r="CN100" s="31" t="e">
        <v>#DIV/0!</v>
      </c>
      <c r="CO100" s="31" t="e">
        <v>#DIV/0!</v>
      </c>
      <c r="CP100" s="31" t="e">
        <v>#DIV/0!</v>
      </c>
      <c r="CQ100" s="31" t="e">
        <v>#DIV/0!</v>
      </c>
      <c r="CR100" s="31"/>
      <c r="CS100" s="31"/>
      <c r="CT100" s="31">
        <v>420</v>
      </c>
      <c r="CU100" s="51" t="e">
        <v>#VALUE!</v>
      </c>
      <c r="CV100" s="31" t="e">
        <v>#DIV/0!</v>
      </c>
      <c r="CW100" s="31" t="e">
        <v>#DIV/0!</v>
      </c>
      <c r="CX100" s="31" t="e">
        <v>#DIV/0!</v>
      </c>
      <c r="CY100" s="31" t="e">
        <v>#DIV/0!</v>
      </c>
      <c r="CZ100" s="31" t="e">
        <v>#DIV/0!</v>
      </c>
      <c r="DA100" s="31" t="e">
        <v>#DIV/0!</v>
      </c>
      <c r="DB100" s="31" t="e">
        <v>#DIV/0!</v>
      </c>
      <c r="DC100" s="31" t="e">
        <v>#DIV/0!</v>
      </c>
      <c r="DD100" s="31" t="e">
        <v>#DIV/0!</v>
      </c>
      <c r="DE100" s="31" t="e">
        <v>#DIV/0!</v>
      </c>
      <c r="DF100" s="31" t="e">
        <v>#DIV/0!</v>
      </c>
      <c r="DG100" s="31" t="e">
        <v>#DIV/0!</v>
      </c>
      <c r="DH100" s="31" t="e">
        <v>#DIV/0!</v>
      </c>
      <c r="DI100" s="31" t="e">
        <v>#DIV/0!</v>
      </c>
      <c r="DJ100" s="31" t="e">
        <v>#DIV/0!</v>
      </c>
      <c r="DK100" s="31" t="e">
        <v>#DIV/0!</v>
      </c>
      <c r="DL100" s="31" t="e">
        <v>#DIV/0!</v>
      </c>
      <c r="DM100" s="31" t="e">
        <v>#DIV/0!</v>
      </c>
      <c r="DN100" s="31" t="e">
        <v>#DIV/0!</v>
      </c>
      <c r="DO100" s="31" t="e">
        <v>#DIV/0!</v>
      </c>
      <c r="DP100" s="31" t="e">
        <v>#DIV/0!</v>
      </c>
      <c r="DQ100" s="31" t="e">
        <v>#DIV/0!</v>
      </c>
      <c r="DR100" s="31" t="e">
        <v>#DIV/0!</v>
      </c>
      <c r="DS100" s="31" t="e">
        <v>#DIV/0!</v>
      </c>
      <c r="DT100" s="31" t="e">
        <v>#DIV/0!</v>
      </c>
      <c r="DU100" s="31" t="e">
        <v>#DIV/0!</v>
      </c>
      <c r="DV100" s="31" t="e">
        <v>#DIV/0!</v>
      </c>
      <c r="DW100" s="31" t="e">
        <v>#DIV/0!</v>
      </c>
      <c r="DX100" s="31" t="e">
        <v>#DIV/0!</v>
      </c>
      <c r="DY100" s="31" t="e">
        <v>#DIV/0!</v>
      </c>
      <c r="DZ100" s="31" t="e">
        <v>#DIV/0!</v>
      </c>
      <c r="EA100" s="31" t="e">
        <v>#DIV/0!</v>
      </c>
      <c r="EB100" s="31" t="e">
        <v>#DIV/0!</v>
      </c>
      <c r="EC100" s="31" t="e">
        <v>#DIV/0!</v>
      </c>
      <c r="ED100" s="31" t="e">
        <v>#DIV/0!</v>
      </c>
      <c r="EE100" s="31" t="e">
        <v>#DIV/0!</v>
      </c>
      <c r="EF100" s="31" t="e">
        <v>#DIV/0!</v>
      </c>
      <c r="EG100" s="31" t="e">
        <v>#DIV/0!</v>
      </c>
      <c r="EH100" s="31" t="e">
        <v>#DIV/0!</v>
      </c>
      <c r="EI100" s="31" t="e">
        <v>#DIV/0!</v>
      </c>
      <c r="EJ100" s="31" t="e">
        <v>#DIV/0!</v>
      </c>
      <c r="EK100" s="31" t="e">
        <v>#DIV/0!</v>
      </c>
      <c r="EL100" s="31" t="e">
        <v>#DIV/0!</v>
      </c>
      <c r="EM100" s="31" t="e">
        <v>#DIV/0!</v>
      </c>
      <c r="EN100" s="31" t="e">
        <v>#DIV/0!</v>
      </c>
      <c r="EO100" s="31" t="e">
        <v>#VALUE!</v>
      </c>
      <c r="EP100" s="31" t="e">
        <v>#DIV/0!</v>
      </c>
      <c r="EQ100" s="31" t="e">
        <v>#DIV/0!</v>
      </c>
      <c r="ER100" s="31" t="e">
        <v>#DIV/0!</v>
      </c>
      <c r="ES100" s="31" t="e">
        <v>#DIV/0!</v>
      </c>
      <c r="ET100" s="31" t="e">
        <v>#DIV/0!</v>
      </c>
      <c r="EU100" s="31" t="e">
        <v>#DIV/0!</v>
      </c>
      <c r="EV100" s="31" t="e">
        <v>#DIV/0!</v>
      </c>
      <c r="EW100" s="31" t="e">
        <v>#DIV/0!</v>
      </c>
      <c r="EX100" s="31" t="e">
        <v>#DIV/0!</v>
      </c>
      <c r="EY100" s="31" t="e">
        <v>#DIV/0!</v>
      </c>
      <c r="EZ100" s="31" t="e">
        <v>#DIV/0!</v>
      </c>
      <c r="FA100" s="31" t="e">
        <v>#DIV/0!</v>
      </c>
      <c r="FB100" s="31" t="e">
        <v>#DIV/0!</v>
      </c>
      <c r="FC100" s="31" t="e">
        <v>#DIV/0!</v>
      </c>
      <c r="FD100" s="31" t="e">
        <v>#DIV/0!</v>
      </c>
      <c r="FE100" s="31" t="e">
        <v>#DIV/0!</v>
      </c>
      <c r="FF100" s="31" t="e">
        <v>#DIV/0!</v>
      </c>
      <c r="FG100" s="31" t="e">
        <v>#DIV/0!</v>
      </c>
      <c r="FH100" s="31" t="e">
        <v>#DIV/0!</v>
      </c>
      <c r="FI100" s="31" t="e">
        <v>#DIV/0!</v>
      </c>
      <c r="FJ100" s="31" t="e">
        <v>#DIV/0!</v>
      </c>
      <c r="FK100" s="31" t="e">
        <v>#DIV/0!</v>
      </c>
      <c r="FL100" s="31" t="e">
        <v>#DIV/0!</v>
      </c>
      <c r="FM100" s="31" t="e">
        <v>#DIV/0!</v>
      </c>
      <c r="FN100" s="31" t="e">
        <v>#DIV/0!</v>
      </c>
      <c r="FO100" s="31" t="e">
        <v>#DIV/0!</v>
      </c>
      <c r="FP100" s="31" t="e">
        <v>#DIV/0!</v>
      </c>
      <c r="FQ100" s="31" t="e">
        <v>#DIV/0!</v>
      </c>
      <c r="FR100" s="31" t="e">
        <v>#DIV/0!</v>
      </c>
      <c r="FS100" s="31" t="e">
        <v>#DIV/0!</v>
      </c>
      <c r="FT100" s="31" t="e">
        <v>#DIV/0!</v>
      </c>
      <c r="FU100" s="31" t="e">
        <v>#DIV/0!</v>
      </c>
      <c r="FV100" s="31" t="e">
        <v>#DIV/0!</v>
      </c>
      <c r="FW100" s="31" t="e">
        <v>#DIV/0!</v>
      </c>
      <c r="FX100" s="31" t="e">
        <v>#DIV/0!</v>
      </c>
      <c r="FY100" s="31" t="e">
        <v>#DIV/0!</v>
      </c>
      <c r="FZ100" s="31" t="e">
        <v>#DIV/0!</v>
      </c>
      <c r="GA100" s="31" t="e">
        <v>#DIV/0!</v>
      </c>
      <c r="GB100" s="31" t="e">
        <v>#DIV/0!</v>
      </c>
      <c r="GC100" s="31" t="e">
        <v>#DIV/0!</v>
      </c>
      <c r="GD100" s="31" t="e">
        <v>#DIV/0!</v>
      </c>
      <c r="GE100" s="31" t="e">
        <v>#DIV/0!</v>
      </c>
      <c r="GF100" s="31" t="e">
        <v>#DIV/0!</v>
      </c>
      <c r="GG100" s="31" t="e">
        <v>#DIV/0!</v>
      </c>
      <c r="GH100" s="31" t="e">
        <v>#DIV/0!</v>
      </c>
      <c r="GI100" s="31"/>
      <c r="GJ100" s="31"/>
      <c r="GK100" s="31">
        <v>420</v>
      </c>
      <c r="GL100" s="51">
        <v>0</v>
      </c>
      <c r="GM100" s="31">
        <v>0</v>
      </c>
      <c r="GN100" s="31">
        <v>0</v>
      </c>
      <c r="GO100" s="31">
        <v>0</v>
      </c>
      <c r="GP100" s="31">
        <v>0</v>
      </c>
      <c r="GQ100" s="31">
        <v>0.25</v>
      </c>
      <c r="GR100" s="31">
        <v>0.75</v>
      </c>
      <c r="GS100" s="31">
        <v>0.75</v>
      </c>
      <c r="GT100" s="31">
        <v>0.25</v>
      </c>
      <c r="GU100" s="31">
        <v>0</v>
      </c>
      <c r="GV100" s="31">
        <v>0.25</v>
      </c>
      <c r="GW100" s="31">
        <v>0.25</v>
      </c>
      <c r="GX100" s="31">
        <v>0</v>
      </c>
      <c r="GY100" s="31">
        <v>0</v>
      </c>
      <c r="GZ100" s="31">
        <v>0</v>
      </c>
      <c r="HA100" s="31">
        <v>0</v>
      </c>
      <c r="HB100" s="31">
        <v>0</v>
      </c>
      <c r="HC100" s="31">
        <v>0</v>
      </c>
      <c r="HD100" s="31">
        <v>0</v>
      </c>
      <c r="HE100" s="31">
        <v>0</v>
      </c>
      <c r="HF100" s="31">
        <v>0.25</v>
      </c>
      <c r="HG100" s="31">
        <v>1</v>
      </c>
      <c r="HH100" s="31">
        <v>0</v>
      </c>
      <c r="HI100" s="31">
        <v>0</v>
      </c>
      <c r="HJ100" s="31">
        <v>0</v>
      </c>
      <c r="HK100" s="31">
        <v>0.75</v>
      </c>
      <c r="HL100" s="31">
        <v>0.5</v>
      </c>
      <c r="HM100" s="31">
        <v>0</v>
      </c>
      <c r="HN100" s="31">
        <v>0</v>
      </c>
      <c r="HO100" s="31">
        <v>1</v>
      </c>
      <c r="HP100" s="31">
        <v>0</v>
      </c>
      <c r="HQ100" s="31">
        <v>0</v>
      </c>
      <c r="HR100" s="31">
        <v>0</v>
      </c>
      <c r="HS100" s="31">
        <v>0</v>
      </c>
      <c r="HT100" s="31">
        <v>0</v>
      </c>
      <c r="HU100" s="31">
        <v>0</v>
      </c>
      <c r="HV100" s="31">
        <v>0</v>
      </c>
      <c r="HW100" s="31">
        <v>0.5</v>
      </c>
      <c r="HX100" s="31">
        <v>0.25</v>
      </c>
      <c r="HY100" s="31">
        <v>0.25</v>
      </c>
      <c r="HZ100" s="31">
        <v>0.5</v>
      </c>
      <c r="IA100" s="31">
        <v>0.5</v>
      </c>
      <c r="IB100" s="31">
        <v>0</v>
      </c>
      <c r="IC100" s="31">
        <v>0</v>
      </c>
      <c r="ID100" s="31">
        <v>0</v>
      </c>
      <c r="IE100" s="31">
        <v>0.75</v>
      </c>
      <c r="IF100" s="31">
        <v>0</v>
      </c>
      <c r="IG100" s="31">
        <v>0</v>
      </c>
      <c r="IH100" s="31">
        <v>0</v>
      </c>
      <c r="II100" s="31">
        <v>0</v>
      </c>
      <c r="IJ100" s="31">
        <v>0</v>
      </c>
      <c r="IK100" s="31">
        <v>105</v>
      </c>
      <c r="IL100" s="31">
        <v>315</v>
      </c>
      <c r="IM100" s="31">
        <v>315</v>
      </c>
      <c r="IN100" s="31">
        <v>105</v>
      </c>
      <c r="IO100" s="31">
        <v>0</v>
      </c>
      <c r="IP100" s="31">
        <v>105</v>
      </c>
      <c r="IQ100" s="31">
        <v>105</v>
      </c>
      <c r="IR100" s="31">
        <v>0</v>
      </c>
      <c r="IS100" s="31">
        <v>0</v>
      </c>
      <c r="IT100" s="31">
        <v>0</v>
      </c>
      <c r="IU100" s="31">
        <v>0</v>
      </c>
      <c r="IV100" s="31">
        <v>0</v>
      </c>
      <c r="IW100" s="31">
        <v>0</v>
      </c>
      <c r="IX100" s="31">
        <v>0</v>
      </c>
      <c r="IY100" s="31">
        <v>0</v>
      </c>
      <c r="IZ100" s="31">
        <v>105</v>
      </c>
      <c r="JA100" s="31">
        <v>420</v>
      </c>
      <c r="JB100" s="31">
        <v>0</v>
      </c>
      <c r="JC100" s="31">
        <v>0</v>
      </c>
      <c r="JD100" s="31">
        <v>0</v>
      </c>
      <c r="JE100" s="31">
        <v>315</v>
      </c>
      <c r="JF100" s="31">
        <v>210</v>
      </c>
      <c r="JG100" s="31">
        <v>0</v>
      </c>
      <c r="JH100" s="31">
        <v>0</v>
      </c>
      <c r="JI100" s="31">
        <v>420</v>
      </c>
      <c r="JJ100" s="31">
        <v>0</v>
      </c>
      <c r="JK100" s="31">
        <v>0</v>
      </c>
      <c r="JL100" s="31">
        <v>0</v>
      </c>
      <c r="JM100" s="31">
        <v>0</v>
      </c>
      <c r="JN100" s="31">
        <v>0</v>
      </c>
      <c r="JO100" s="31">
        <v>0</v>
      </c>
      <c r="JP100" s="31">
        <v>0</v>
      </c>
      <c r="JQ100" s="31">
        <v>210</v>
      </c>
      <c r="JR100" s="31">
        <v>105</v>
      </c>
      <c r="JS100" s="31">
        <v>105</v>
      </c>
      <c r="JT100" s="31">
        <v>210</v>
      </c>
      <c r="JU100" s="31">
        <v>210</v>
      </c>
      <c r="JV100" s="31">
        <v>0</v>
      </c>
      <c r="JW100" s="31">
        <v>0</v>
      </c>
      <c r="JX100" s="31">
        <v>0</v>
      </c>
      <c r="JY100" s="31">
        <v>315</v>
      </c>
      <c r="JZ100" s="31">
        <v>4</v>
      </c>
      <c r="KA100" s="31">
        <v>1</v>
      </c>
    </row>
    <row r="101" spans="1:287" x14ac:dyDescent="0.25">
      <c r="A101" s="30" t="s">
        <v>698</v>
      </c>
      <c r="B101" s="30" t="s">
        <v>200</v>
      </c>
      <c r="C101" s="31">
        <v>10</v>
      </c>
      <c r="D101" s="51" t="e">
        <v>#VALUE!</v>
      </c>
      <c r="E101" s="31" t="e">
        <v>#DIV/0!</v>
      </c>
      <c r="F101" s="31" t="e">
        <v>#DIV/0!</v>
      </c>
      <c r="G101" s="31" t="e">
        <v>#DIV/0!</v>
      </c>
      <c r="H101" s="31" t="e">
        <v>#DIV/0!</v>
      </c>
      <c r="I101" s="31" t="e">
        <v>#DIV/0!</v>
      </c>
      <c r="J101" s="31" t="e">
        <v>#DIV/0!</v>
      </c>
      <c r="K101" s="31" t="e">
        <v>#DIV/0!</v>
      </c>
      <c r="L101" s="31" t="e">
        <v>#DIV/0!</v>
      </c>
      <c r="M101" s="31" t="e">
        <v>#DIV/0!</v>
      </c>
      <c r="N101" s="31" t="e">
        <v>#DIV/0!</v>
      </c>
      <c r="O101" s="31" t="e">
        <v>#DIV/0!</v>
      </c>
      <c r="P101" s="31" t="e">
        <v>#DIV/0!</v>
      </c>
      <c r="Q101" s="31" t="e">
        <v>#DIV/0!</v>
      </c>
      <c r="R101" s="31" t="e">
        <v>#DIV/0!</v>
      </c>
      <c r="S101" s="31" t="e">
        <v>#DIV/0!</v>
      </c>
      <c r="T101" s="31" t="e">
        <v>#DIV/0!</v>
      </c>
      <c r="U101" s="31" t="e">
        <v>#DIV/0!</v>
      </c>
      <c r="V101" s="31" t="e">
        <v>#DIV/0!</v>
      </c>
      <c r="W101" s="31" t="e">
        <v>#DIV/0!</v>
      </c>
      <c r="X101" s="31" t="e">
        <v>#DIV/0!</v>
      </c>
      <c r="Y101" s="31" t="e">
        <v>#DIV/0!</v>
      </c>
      <c r="Z101" s="31" t="e">
        <v>#DIV/0!</v>
      </c>
      <c r="AA101" s="31" t="e">
        <v>#DIV/0!</v>
      </c>
      <c r="AB101" s="31" t="e">
        <v>#DIV/0!</v>
      </c>
      <c r="AC101" s="31" t="e">
        <v>#DIV/0!</v>
      </c>
      <c r="AD101" s="31" t="e">
        <v>#DIV/0!</v>
      </c>
      <c r="AE101" s="31" t="e">
        <v>#DIV/0!</v>
      </c>
      <c r="AF101" s="31" t="e">
        <v>#DIV/0!</v>
      </c>
      <c r="AG101" s="31" t="e">
        <v>#DIV/0!</v>
      </c>
      <c r="AH101" s="31" t="e">
        <v>#DIV/0!</v>
      </c>
      <c r="AI101" s="31" t="e">
        <v>#DIV/0!</v>
      </c>
      <c r="AJ101" s="31" t="e">
        <v>#DIV/0!</v>
      </c>
      <c r="AK101" s="31" t="e">
        <v>#DIV/0!</v>
      </c>
      <c r="AL101" s="31" t="e">
        <v>#DIV/0!</v>
      </c>
      <c r="AM101" s="31" t="e">
        <v>#DIV/0!</v>
      </c>
      <c r="AN101" s="31" t="e">
        <v>#DIV/0!</v>
      </c>
      <c r="AO101" s="31" t="e">
        <v>#DIV/0!</v>
      </c>
      <c r="AP101" s="31" t="e">
        <v>#DIV/0!</v>
      </c>
      <c r="AQ101" s="31" t="e">
        <v>#DIV/0!</v>
      </c>
      <c r="AR101" s="31" t="e">
        <v>#DIV/0!</v>
      </c>
      <c r="AS101" s="31" t="e">
        <v>#DIV/0!</v>
      </c>
      <c r="AT101" s="31" t="e">
        <v>#DIV/0!</v>
      </c>
      <c r="AU101" s="31" t="e">
        <v>#DIV/0!</v>
      </c>
      <c r="AV101" s="31" t="e">
        <v>#DIV/0!</v>
      </c>
      <c r="AW101" s="31" t="e">
        <v>#DIV/0!</v>
      </c>
      <c r="AX101" s="31" t="e">
        <v>#VALUE!</v>
      </c>
      <c r="AY101" s="31" t="e">
        <v>#DIV/0!</v>
      </c>
      <c r="AZ101" s="31" t="e">
        <v>#DIV/0!</v>
      </c>
      <c r="BA101" s="31" t="e">
        <v>#DIV/0!</v>
      </c>
      <c r="BB101" s="31" t="e">
        <v>#DIV/0!</v>
      </c>
      <c r="BC101" s="31" t="e">
        <v>#DIV/0!</v>
      </c>
      <c r="BD101" s="31" t="e">
        <v>#DIV/0!</v>
      </c>
      <c r="BE101" s="31" t="e">
        <v>#DIV/0!</v>
      </c>
      <c r="BF101" s="31" t="e">
        <v>#DIV/0!</v>
      </c>
      <c r="BG101" s="31" t="e">
        <v>#DIV/0!</v>
      </c>
      <c r="BH101" s="31" t="e">
        <v>#DIV/0!</v>
      </c>
      <c r="BI101" s="31" t="e">
        <v>#DIV/0!</v>
      </c>
      <c r="BJ101" s="31" t="e">
        <v>#DIV/0!</v>
      </c>
      <c r="BK101" s="31" t="e">
        <v>#DIV/0!</v>
      </c>
      <c r="BL101" s="31" t="e">
        <v>#DIV/0!</v>
      </c>
      <c r="BM101" s="31" t="e">
        <v>#DIV/0!</v>
      </c>
      <c r="BN101" s="31" t="e">
        <v>#DIV/0!</v>
      </c>
      <c r="BO101" s="31" t="e">
        <v>#DIV/0!</v>
      </c>
      <c r="BP101" s="31" t="e">
        <v>#DIV/0!</v>
      </c>
      <c r="BQ101" s="31" t="e">
        <v>#DIV/0!</v>
      </c>
      <c r="BR101" s="31" t="e">
        <v>#DIV/0!</v>
      </c>
      <c r="BS101" s="31" t="e">
        <v>#DIV/0!</v>
      </c>
      <c r="BT101" s="31" t="e">
        <v>#DIV/0!</v>
      </c>
      <c r="BU101" s="31" t="e">
        <v>#DIV/0!</v>
      </c>
      <c r="BV101" s="31" t="e">
        <v>#DIV/0!</v>
      </c>
      <c r="BW101" s="31" t="e">
        <v>#DIV/0!</v>
      </c>
      <c r="BX101" s="31" t="e">
        <v>#DIV/0!</v>
      </c>
      <c r="BY101" s="31" t="e">
        <v>#DIV/0!</v>
      </c>
      <c r="BZ101" s="31" t="e">
        <v>#DIV/0!</v>
      </c>
      <c r="CA101" s="31" t="e">
        <v>#DIV/0!</v>
      </c>
      <c r="CB101" s="31" t="e">
        <v>#DIV/0!</v>
      </c>
      <c r="CC101" s="31" t="e">
        <v>#DIV/0!</v>
      </c>
      <c r="CD101" s="31" t="e">
        <v>#DIV/0!</v>
      </c>
      <c r="CE101" s="31" t="e">
        <v>#DIV/0!</v>
      </c>
      <c r="CF101" s="31" t="e">
        <v>#DIV/0!</v>
      </c>
      <c r="CG101" s="31" t="e">
        <v>#DIV/0!</v>
      </c>
      <c r="CH101" s="31" t="e">
        <v>#DIV/0!</v>
      </c>
      <c r="CI101" s="31" t="e">
        <v>#DIV/0!</v>
      </c>
      <c r="CJ101" s="31" t="e">
        <v>#DIV/0!</v>
      </c>
      <c r="CK101" s="31" t="e">
        <v>#DIV/0!</v>
      </c>
      <c r="CL101" s="31" t="e">
        <v>#DIV/0!</v>
      </c>
      <c r="CM101" s="31" t="e">
        <v>#DIV/0!</v>
      </c>
      <c r="CN101" s="31" t="e">
        <v>#DIV/0!</v>
      </c>
      <c r="CO101" s="31" t="e">
        <v>#DIV/0!</v>
      </c>
      <c r="CP101" s="31" t="e">
        <v>#DIV/0!</v>
      </c>
      <c r="CQ101" s="31" t="e">
        <v>#DIV/0!</v>
      </c>
      <c r="CR101" s="31"/>
      <c r="CS101" s="31"/>
      <c r="CT101" s="31">
        <v>10</v>
      </c>
      <c r="CU101" s="51" t="e">
        <v>#VALUE!</v>
      </c>
      <c r="CV101" s="31" t="e">
        <v>#DIV/0!</v>
      </c>
      <c r="CW101" s="31" t="e">
        <v>#DIV/0!</v>
      </c>
      <c r="CX101" s="31" t="e">
        <v>#DIV/0!</v>
      </c>
      <c r="CY101" s="31" t="e">
        <v>#DIV/0!</v>
      </c>
      <c r="CZ101" s="31" t="e">
        <v>#DIV/0!</v>
      </c>
      <c r="DA101" s="31" t="e">
        <v>#DIV/0!</v>
      </c>
      <c r="DB101" s="31" t="e">
        <v>#DIV/0!</v>
      </c>
      <c r="DC101" s="31" t="e">
        <v>#DIV/0!</v>
      </c>
      <c r="DD101" s="31" t="e">
        <v>#DIV/0!</v>
      </c>
      <c r="DE101" s="31" t="e">
        <v>#DIV/0!</v>
      </c>
      <c r="DF101" s="31" t="e">
        <v>#DIV/0!</v>
      </c>
      <c r="DG101" s="31" t="e">
        <v>#DIV/0!</v>
      </c>
      <c r="DH101" s="31" t="e">
        <v>#DIV/0!</v>
      </c>
      <c r="DI101" s="31" t="e">
        <v>#DIV/0!</v>
      </c>
      <c r="DJ101" s="31" t="e">
        <v>#DIV/0!</v>
      </c>
      <c r="DK101" s="31" t="e">
        <v>#DIV/0!</v>
      </c>
      <c r="DL101" s="31" t="e">
        <v>#DIV/0!</v>
      </c>
      <c r="DM101" s="31" t="e">
        <v>#DIV/0!</v>
      </c>
      <c r="DN101" s="31" t="e">
        <v>#DIV/0!</v>
      </c>
      <c r="DO101" s="31" t="e">
        <v>#DIV/0!</v>
      </c>
      <c r="DP101" s="31" t="e">
        <v>#DIV/0!</v>
      </c>
      <c r="DQ101" s="31" t="e">
        <v>#DIV/0!</v>
      </c>
      <c r="DR101" s="31" t="e">
        <v>#DIV/0!</v>
      </c>
      <c r="DS101" s="31" t="e">
        <v>#DIV/0!</v>
      </c>
      <c r="DT101" s="31" t="e">
        <v>#DIV/0!</v>
      </c>
      <c r="DU101" s="31" t="e">
        <v>#DIV/0!</v>
      </c>
      <c r="DV101" s="31" t="e">
        <v>#DIV/0!</v>
      </c>
      <c r="DW101" s="31" t="e">
        <v>#DIV/0!</v>
      </c>
      <c r="DX101" s="31" t="e">
        <v>#DIV/0!</v>
      </c>
      <c r="DY101" s="31" t="e">
        <v>#DIV/0!</v>
      </c>
      <c r="DZ101" s="31" t="e">
        <v>#DIV/0!</v>
      </c>
      <c r="EA101" s="31" t="e">
        <v>#DIV/0!</v>
      </c>
      <c r="EB101" s="31" t="e">
        <v>#DIV/0!</v>
      </c>
      <c r="EC101" s="31" t="e">
        <v>#DIV/0!</v>
      </c>
      <c r="ED101" s="31" t="e">
        <v>#DIV/0!</v>
      </c>
      <c r="EE101" s="31" t="e">
        <v>#DIV/0!</v>
      </c>
      <c r="EF101" s="31" t="e">
        <v>#DIV/0!</v>
      </c>
      <c r="EG101" s="31" t="e">
        <v>#DIV/0!</v>
      </c>
      <c r="EH101" s="31" t="e">
        <v>#DIV/0!</v>
      </c>
      <c r="EI101" s="31" t="e">
        <v>#DIV/0!</v>
      </c>
      <c r="EJ101" s="31" t="e">
        <v>#DIV/0!</v>
      </c>
      <c r="EK101" s="31" t="e">
        <v>#DIV/0!</v>
      </c>
      <c r="EL101" s="31" t="e">
        <v>#DIV/0!</v>
      </c>
      <c r="EM101" s="31" t="e">
        <v>#DIV/0!</v>
      </c>
      <c r="EN101" s="31" t="e">
        <v>#DIV/0!</v>
      </c>
      <c r="EO101" s="31" t="e">
        <v>#VALUE!</v>
      </c>
      <c r="EP101" s="31" t="e">
        <v>#DIV/0!</v>
      </c>
      <c r="EQ101" s="31" t="e">
        <v>#DIV/0!</v>
      </c>
      <c r="ER101" s="31" t="e">
        <v>#DIV/0!</v>
      </c>
      <c r="ES101" s="31" t="e">
        <v>#DIV/0!</v>
      </c>
      <c r="ET101" s="31" t="e">
        <v>#DIV/0!</v>
      </c>
      <c r="EU101" s="31" t="e">
        <v>#DIV/0!</v>
      </c>
      <c r="EV101" s="31" t="e">
        <v>#DIV/0!</v>
      </c>
      <c r="EW101" s="31" t="e">
        <v>#DIV/0!</v>
      </c>
      <c r="EX101" s="31" t="e">
        <v>#DIV/0!</v>
      </c>
      <c r="EY101" s="31" t="e">
        <v>#DIV/0!</v>
      </c>
      <c r="EZ101" s="31" t="e">
        <v>#DIV/0!</v>
      </c>
      <c r="FA101" s="31" t="e">
        <v>#DIV/0!</v>
      </c>
      <c r="FB101" s="31" t="e">
        <v>#DIV/0!</v>
      </c>
      <c r="FC101" s="31" t="e">
        <v>#DIV/0!</v>
      </c>
      <c r="FD101" s="31" t="e">
        <v>#DIV/0!</v>
      </c>
      <c r="FE101" s="31" t="e">
        <v>#DIV/0!</v>
      </c>
      <c r="FF101" s="31" t="e">
        <v>#DIV/0!</v>
      </c>
      <c r="FG101" s="31" t="e">
        <v>#DIV/0!</v>
      </c>
      <c r="FH101" s="31" t="e">
        <v>#DIV/0!</v>
      </c>
      <c r="FI101" s="31" t="e">
        <v>#DIV/0!</v>
      </c>
      <c r="FJ101" s="31" t="e">
        <v>#DIV/0!</v>
      </c>
      <c r="FK101" s="31" t="e">
        <v>#DIV/0!</v>
      </c>
      <c r="FL101" s="31" t="e">
        <v>#DIV/0!</v>
      </c>
      <c r="FM101" s="31" t="e">
        <v>#DIV/0!</v>
      </c>
      <c r="FN101" s="31" t="e">
        <v>#DIV/0!</v>
      </c>
      <c r="FO101" s="31" t="e">
        <v>#DIV/0!</v>
      </c>
      <c r="FP101" s="31" t="e">
        <v>#DIV/0!</v>
      </c>
      <c r="FQ101" s="31" t="e">
        <v>#DIV/0!</v>
      </c>
      <c r="FR101" s="31" t="e">
        <v>#DIV/0!</v>
      </c>
      <c r="FS101" s="31" t="e">
        <v>#DIV/0!</v>
      </c>
      <c r="FT101" s="31" t="e">
        <v>#DIV/0!</v>
      </c>
      <c r="FU101" s="31" t="e">
        <v>#DIV/0!</v>
      </c>
      <c r="FV101" s="31" t="e">
        <v>#DIV/0!</v>
      </c>
      <c r="FW101" s="31" t="e">
        <v>#DIV/0!</v>
      </c>
      <c r="FX101" s="31" t="e">
        <v>#DIV/0!</v>
      </c>
      <c r="FY101" s="31" t="e">
        <v>#DIV/0!</v>
      </c>
      <c r="FZ101" s="31" t="e">
        <v>#DIV/0!</v>
      </c>
      <c r="GA101" s="31" t="e">
        <v>#DIV/0!</v>
      </c>
      <c r="GB101" s="31" t="e">
        <v>#DIV/0!</v>
      </c>
      <c r="GC101" s="31" t="e">
        <v>#DIV/0!</v>
      </c>
      <c r="GD101" s="31" t="e">
        <v>#DIV/0!</v>
      </c>
      <c r="GE101" s="31" t="e">
        <v>#DIV/0!</v>
      </c>
      <c r="GF101" s="31" t="e">
        <v>#DIV/0!</v>
      </c>
      <c r="GG101" s="31" t="e">
        <v>#DIV/0!</v>
      </c>
      <c r="GH101" s="31" t="e">
        <v>#DIV/0!</v>
      </c>
      <c r="GI101" s="31"/>
      <c r="GJ101" s="31"/>
      <c r="GK101" s="31">
        <v>10</v>
      </c>
      <c r="GL101" s="51" t="e">
        <v>#VALUE!</v>
      </c>
      <c r="GM101" s="31" t="e">
        <v>#DIV/0!</v>
      </c>
      <c r="GN101" s="31" t="e">
        <v>#DIV/0!</v>
      </c>
      <c r="GO101" s="31" t="e">
        <v>#DIV/0!</v>
      </c>
      <c r="GP101" s="31" t="e">
        <v>#DIV/0!</v>
      </c>
      <c r="GQ101" s="31" t="e">
        <v>#DIV/0!</v>
      </c>
      <c r="GR101" s="31" t="e">
        <v>#DIV/0!</v>
      </c>
      <c r="GS101" s="31" t="e">
        <v>#DIV/0!</v>
      </c>
      <c r="GT101" s="31" t="e">
        <v>#DIV/0!</v>
      </c>
      <c r="GU101" s="31" t="e">
        <v>#DIV/0!</v>
      </c>
      <c r="GV101" s="31" t="e">
        <v>#DIV/0!</v>
      </c>
      <c r="GW101" s="31" t="e">
        <v>#DIV/0!</v>
      </c>
      <c r="GX101" s="31" t="e">
        <v>#DIV/0!</v>
      </c>
      <c r="GY101" s="31" t="e">
        <v>#DIV/0!</v>
      </c>
      <c r="GZ101" s="31" t="e">
        <v>#DIV/0!</v>
      </c>
      <c r="HA101" s="31" t="e">
        <v>#DIV/0!</v>
      </c>
      <c r="HB101" s="31" t="e">
        <v>#DIV/0!</v>
      </c>
      <c r="HC101" s="31" t="e">
        <v>#DIV/0!</v>
      </c>
      <c r="HD101" s="31" t="e">
        <v>#DIV/0!</v>
      </c>
      <c r="HE101" s="31" t="e">
        <v>#DIV/0!</v>
      </c>
      <c r="HF101" s="31" t="e">
        <v>#DIV/0!</v>
      </c>
      <c r="HG101" s="31" t="e">
        <v>#DIV/0!</v>
      </c>
      <c r="HH101" s="31" t="e">
        <v>#DIV/0!</v>
      </c>
      <c r="HI101" s="31" t="e">
        <v>#DIV/0!</v>
      </c>
      <c r="HJ101" s="31" t="e">
        <v>#DIV/0!</v>
      </c>
      <c r="HK101" s="31" t="e">
        <v>#DIV/0!</v>
      </c>
      <c r="HL101" s="31" t="e">
        <v>#DIV/0!</v>
      </c>
      <c r="HM101" s="31" t="e">
        <v>#DIV/0!</v>
      </c>
      <c r="HN101" s="31" t="e">
        <v>#DIV/0!</v>
      </c>
      <c r="HO101" s="31" t="e">
        <v>#DIV/0!</v>
      </c>
      <c r="HP101" s="31" t="e">
        <v>#DIV/0!</v>
      </c>
      <c r="HQ101" s="31" t="e">
        <v>#DIV/0!</v>
      </c>
      <c r="HR101" s="31" t="e">
        <v>#DIV/0!</v>
      </c>
      <c r="HS101" s="31" t="e">
        <v>#DIV/0!</v>
      </c>
      <c r="HT101" s="31" t="e">
        <v>#DIV/0!</v>
      </c>
      <c r="HU101" s="31" t="e">
        <v>#DIV/0!</v>
      </c>
      <c r="HV101" s="31" t="e">
        <v>#DIV/0!</v>
      </c>
      <c r="HW101" s="31" t="e">
        <v>#DIV/0!</v>
      </c>
      <c r="HX101" s="31" t="e">
        <v>#DIV/0!</v>
      </c>
      <c r="HY101" s="31" t="e">
        <v>#DIV/0!</v>
      </c>
      <c r="HZ101" s="31" t="e">
        <v>#DIV/0!</v>
      </c>
      <c r="IA101" s="31" t="e">
        <v>#DIV/0!</v>
      </c>
      <c r="IB101" s="31" t="e">
        <v>#DIV/0!</v>
      </c>
      <c r="IC101" s="31" t="e">
        <v>#DIV/0!</v>
      </c>
      <c r="ID101" s="31" t="e">
        <v>#DIV/0!</v>
      </c>
      <c r="IE101" s="31" t="e">
        <v>#DIV/0!</v>
      </c>
      <c r="IF101" s="31" t="e">
        <v>#VALUE!</v>
      </c>
      <c r="IG101" s="31" t="e">
        <v>#DIV/0!</v>
      </c>
      <c r="IH101" s="31" t="e">
        <v>#DIV/0!</v>
      </c>
      <c r="II101" s="31" t="e">
        <v>#DIV/0!</v>
      </c>
      <c r="IJ101" s="31" t="e">
        <v>#DIV/0!</v>
      </c>
      <c r="IK101" s="31" t="e">
        <v>#DIV/0!</v>
      </c>
      <c r="IL101" s="31" t="e">
        <v>#DIV/0!</v>
      </c>
      <c r="IM101" s="31" t="e">
        <v>#DIV/0!</v>
      </c>
      <c r="IN101" s="31" t="e">
        <v>#DIV/0!</v>
      </c>
      <c r="IO101" s="31" t="e">
        <v>#DIV/0!</v>
      </c>
      <c r="IP101" s="31" t="e">
        <v>#DIV/0!</v>
      </c>
      <c r="IQ101" s="31" t="e">
        <v>#DIV/0!</v>
      </c>
      <c r="IR101" s="31" t="e">
        <v>#DIV/0!</v>
      </c>
      <c r="IS101" s="31" t="e">
        <v>#DIV/0!</v>
      </c>
      <c r="IT101" s="31" t="e">
        <v>#DIV/0!</v>
      </c>
      <c r="IU101" s="31" t="e">
        <v>#DIV/0!</v>
      </c>
      <c r="IV101" s="31" t="e">
        <v>#DIV/0!</v>
      </c>
      <c r="IW101" s="31" t="e">
        <v>#DIV/0!</v>
      </c>
      <c r="IX101" s="31" t="e">
        <v>#DIV/0!</v>
      </c>
      <c r="IY101" s="31" t="e">
        <v>#DIV/0!</v>
      </c>
      <c r="IZ101" s="31" t="e">
        <v>#DIV/0!</v>
      </c>
      <c r="JA101" s="31" t="e">
        <v>#DIV/0!</v>
      </c>
      <c r="JB101" s="31" t="e">
        <v>#DIV/0!</v>
      </c>
      <c r="JC101" s="31" t="e">
        <v>#DIV/0!</v>
      </c>
      <c r="JD101" s="31" t="e">
        <v>#DIV/0!</v>
      </c>
      <c r="JE101" s="31" t="e">
        <v>#DIV/0!</v>
      </c>
      <c r="JF101" s="31" t="e">
        <v>#DIV/0!</v>
      </c>
      <c r="JG101" s="31" t="e">
        <v>#DIV/0!</v>
      </c>
      <c r="JH101" s="31" t="e">
        <v>#DIV/0!</v>
      </c>
      <c r="JI101" s="31" t="e">
        <v>#DIV/0!</v>
      </c>
      <c r="JJ101" s="31" t="e">
        <v>#DIV/0!</v>
      </c>
      <c r="JK101" s="31" t="e">
        <v>#DIV/0!</v>
      </c>
      <c r="JL101" s="31" t="e">
        <v>#DIV/0!</v>
      </c>
      <c r="JM101" s="31" t="e">
        <v>#DIV/0!</v>
      </c>
      <c r="JN101" s="31" t="e">
        <v>#DIV/0!</v>
      </c>
      <c r="JO101" s="31" t="e">
        <v>#DIV/0!</v>
      </c>
      <c r="JP101" s="31" t="e">
        <v>#DIV/0!</v>
      </c>
      <c r="JQ101" s="31" t="e">
        <v>#DIV/0!</v>
      </c>
      <c r="JR101" s="31" t="e">
        <v>#DIV/0!</v>
      </c>
      <c r="JS101" s="31" t="e">
        <v>#DIV/0!</v>
      </c>
      <c r="JT101" s="31" t="e">
        <v>#DIV/0!</v>
      </c>
      <c r="JU101" s="31" t="e">
        <v>#DIV/0!</v>
      </c>
      <c r="JV101" s="31" t="e">
        <v>#DIV/0!</v>
      </c>
      <c r="JW101" s="31" t="e">
        <v>#DIV/0!</v>
      </c>
      <c r="JX101" s="31" t="e">
        <v>#DIV/0!</v>
      </c>
      <c r="JY101" s="31" t="e">
        <v>#DIV/0!</v>
      </c>
      <c r="JZ101" s="31"/>
      <c r="KA101" s="31"/>
    </row>
    <row r="102" spans="1:287" x14ac:dyDescent="0.25">
      <c r="A102" s="30" t="s">
        <v>700</v>
      </c>
      <c r="B102" s="30" t="s">
        <v>224</v>
      </c>
      <c r="C102" s="31">
        <v>0</v>
      </c>
      <c r="D102" s="51" t="e">
        <v>#VALUE!</v>
      </c>
      <c r="E102" s="31" t="e">
        <v>#DIV/0!</v>
      </c>
      <c r="F102" s="31" t="e">
        <v>#DIV/0!</v>
      </c>
      <c r="G102" s="31" t="e">
        <v>#DIV/0!</v>
      </c>
      <c r="H102" s="31" t="e">
        <v>#DIV/0!</v>
      </c>
      <c r="I102" s="31" t="e">
        <v>#DIV/0!</v>
      </c>
      <c r="J102" s="31" t="e">
        <v>#DIV/0!</v>
      </c>
      <c r="K102" s="31" t="e">
        <v>#DIV/0!</v>
      </c>
      <c r="L102" s="31" t="e">
        <v>#DIV/0!</v>
      </c>
      <c r="M102" s="31" t="e">
        <v>#DIV/0!</v>
      </c>
      <c r="N102" s="31" t="e">
        <v>#DIV/0!</v>
      </c>
      <c r="O102" s="31" t="e">
        <v>#DIV/0!</v>
      </c>
      <c r="P102" s="31" t="e">
        <v>#DIV/0!</v>
      </c>
      <c r="Q102" s="31" t="e">
        <v>#DIV/0!</v>
      </c>
      <c r="R102" s="31" t="e">
        <v>#DIV/0!</v>
      </c>
      <c r="S102" s="31" t="e">
        <v>#DIV/0!</v>
      </c>
      <c r="T102" s="31" t="e">
        <v>#DIV/0!</v>
      </c>
      <c r="U102" s="31" t="e">
        <v>#DIV/0!</v>
      </c>
      <c r="V102" s="31" t="e">
        <v>#DIV/0!</v>
      </c>
      <c r="W102" s="31" t="e">
        <v>#DIV/0!</v>
      </c>
      <c r="X102" s="31" t="e">
        <v>#DIV/0!</v>
      </c>
      <c r="Y102" s="31" t="e">
        <v>#DIV/0!</v>
      </c>
      <c r="Z102" s="31" t="e">
        <v>#DIV/0!</v>
      </c>
      <c r="AA102" s="31" t="e">
        <v>#DIV/0!</v>
      </c>
      <c r="AB102" s="31" t="e">
        <v>#DIV/0!</v>
      </c>
      <c r="AC102" s="31" t="e">
        <v>#DIV/0!</v>
      </c>
      <c r="AD102" s="31" t="e">
        <v>#DIV/0!</v>
      </c>
      <c r="AE102" s="31" t="e">
        <v>#DIV/0!</v>
      </c>
      <c r="AF102" s="31" t="e">
        <v>#DIV/0!</v>
      </c>
      <c r="AG102" s="31" t="e">
        <v>#DIV/0!</v>
      </c>
      <c r="AH102" s="31" t="e">
        <v>#DIV/0!</v>
      </c>
      <c r="AI102" s="31" t="e">
        <v>#DIV/0!</v>
      </c>
      <c r="AJ102" s="31" t="e">
        <v>#DIV/0!</v>
      </c>
      <c r="AK102" s="31" t="e">
        <v>#DIV/0!</v>
      </c>
      <c r="AL102" s="31" t="e">
        <v>#DIV/0!</v>
      </c>
      <c r="AM102" s="31" t="e">
        <v>#DIV/0!</v>
      </c>
      <c r="AN102" s="31" t="e">
        <v>#DIV/0!</v>
      </c>
      <c r="AO102" s="31" t="e">
        <v>#DIV/0!</v>
      </c>
      <c r="AP102" s="31" t="e">
        <v>#DIV/0!</v>
      </c>
      <c r="AQ102" s="31" t="e">
        <v>#DIV/0!</v>
      </c>
      <c r="AR102" s="31" t="e">
        <v>#DIV/0!</v>
      </c>
      <c r="AS102" s="31" t="e">
        <v>#DIV/0!</v>
      </c>
      <c r="AT102" s="31" t="e">
        <v>#DIV/0!</v>
      </c>
      <c r="AU102" s="31" t="e">
        <v>#DIV/0!</v>
      </c>
      <c r="AV102" s="31" t="e">
        <v>#DIV/0!</v>
      </c>
      <c r="AW102" s="31" t="e">
        <v>#DIV/0!</v>
      </c>
      <c r="AX102" s="31" t="e">
        <v>#VALUE!</v>
      </c>
      <c r="AY102" s="31" t="e">
        <v>#DIV/0!</v>
      </c>
      <c r="AZ102" s="31" t="e">
        <v>#DIV/0!</v>
      </c>
      <c r="BA102" s="31" t="e">
        <v>#DIV/0!</v>
      </c>
      <c r="BB102" s="31" t="e">
        <v>#DIV/0!</v>
      </c>
      <c r="BC102" s="31" t="e">
        <v>#DIV/0!</v>
      </c>
      <c r="BD102" s="31" t="e">
        <v>#DIV/0!</v>
      </c>
      <c r="BE102" s="31" t="e">
        <v>#DIV/0!</v>
      </c>
      <c r="BF102" s="31" t="e">
        <v>#DIV/0!</v>
      </c>
      <c r="BG102" s="31" t="e">
        <v>#DIV/0!</v>
      </c>
      <c r="BH102" s="31" t="e">
        <v>#DIV/0!</v>
      </c>
      <c r="BI102" s="31" t="e">
        <v>#DIV/0!</v>
      </c>
      <c r="BJ102" s="31" t="e">
        <v>#DIV/0!</v>
      </c>
      <c r="BK102" s="31" t="e">
        <v>#DIV/0!</v>
      </c>
      <c r="BL102" s="31" t="e">
        <v>#DIV/0!</v>
      </c>
      <c r="BM102" s="31" t="e">
        <v>#DIV/0!</v>
      </c>
      <c r="BN102" s="31" t="e">
        <v>#DIV/0!</v>
      </c>
      <c r="BO102" s="31" t="e">
        <v>#DIV/0!</v>
      </c>
      <c r="BP102" s="31" t="e">
        <v>#DIV/0!</v>
      </c>
      <c r="BQ102" s="31" t="e">
        <v>#DIV/0!</v>
      </c>
      <c r="BR102" s="31" t="e">
        <v>#DIV/0!</v>
      </c>
      <c r="BS102" s="31" t="e">
        <v>#DIV/0!</v>
      </c>
      <c r="BT102" s="31" t="e">
        <v>#DIV/0!</v>
      </c>
      <c r="BU102" s="31" t="e">
        <v>#DIV/0!</v>
      </c>
      <c r="BV102" s="31" t="e">
        <v>#DIV/0!</v>
      </c>
      <c r="BW102" s="31" t="e">
        <v>#DIV/0!</v>
      </c>
      <c r="BX102" s="31" t="e">
        <v>#DIV/0!</v>
      </c>
      <c r="BY102" s="31" t="e">
        <v>#DIV/0!</v>
      </c>
      <c r="BZ102" s="31" t="e">
        <v>#DIV/0!</v>
      </c>
      <c r="CA102" s="31" t="e">
        <v>#DIV/0!</v>
      </c>
      <c r="CB102" s="31" t="e">
        <v>#DIV/0!</v>
      </c>
      <c r="CC102" s="31" t="e">
        <v>#DIV/0!</v>
      </c>
      <c r="CD102" s="31" t="e">
        <v>#DIV/0!</v>
      </c>
      <c r="CE102" s="31" t="e">
        <v>#DIV/0!</v>
      </c>
      <c r="CF102" s="31" t="e">
        <v>#DIV/0!</v>
      </c>
      <c r="CG102" s="31" t="e">
        <v>#DIV/0!</v>
      </c>
      <c r="CH102" s="31" t="e">
        <v>#DIV/0!</v>
      </c>
      <c r="CI102" s="31" t="e">
        <v>#DIV/0!</v>
      </c>
      <c r="CJ102" s="31" t="e">
        <v>#DIV/0!</v>
      </c>
      <c r="CK102" s="31" t="e">
        <v>#DIV/0!</v>
      </c>
      <c r="CL102" s="31" t="e">
        <v>#DIV/0!</v>
      </c>
      <c r="CM102" s="31" t="e">
        <v>#DIV/0!</v>
      </c>
      <c r="CN102" s="31" t="e">
        <v>#DIV/0!</v>
      </c>
      <c r="CO102" s="31" t="e">
        <v>#DIV/0!</v>
      </c>
      <c r="CP102" s="31" t="e">
        <v>#DIV/0!</v>
      </c>
      <c r="CQ102" s="31" t="e">
        <v>#DIV/0!</v>
      </c>
      <c r="CR102" s="31"/>
      <c r="CS102" s="31"/>
      <c r="CT102" s="31">
        <v>0</v>
      </c>
      <c r="CU102" s="51" t="e">
        <v>#VALUE!</v>
      </c>
      <c r="CV102" s="31" t="e">
        <v>#DIV/0!</v>
      </c>
      <c r="CW102" s="31" t="e">
        <v>#DIV/0!</v>
      </c>
      <c r="CX102" s="31" t="e">
        <v>#DIV/0!</v>
      </c>
      <c r="CY102" s="31" t="e">
        <v>#DIV/0!</v>
      </c>
      <c r="CZ102" s="31" t="e">
        <v>#DIV/0!</v>
      </c>
      <c r="DA102" s="31" t="e">
        <v>#DIV/0!</v>
      </c>
      <c r="DB102" s="31" t="e">
        <v>#DIV/0!</v>
      </c>
      <c r="DC102" s="31" t="e">
        <v>#DIV/0!</v>
      </c>
      <c r="DD102" s="31" t="e">
        <v>#DIV/0!</v>
      </c>
      <c r="DE102" s="31" t="e">
        <v>#DIV/0!</v>
      </c>
      <c r="DF102" s="31" t="e">
        <v>#DIV/0!</v>
      </c>
      <c r="DG102" s="31" t="e">
        <v>#DIV/0!</v>
      </c>
      <c r="DH102" s="31" t="e">
        <v>#DIV/0!</v>
      </c>
      <c r="DI102" s="31" t="e">
        <v>#DIV/0!</v>
      </c>
      <c r="DJ102" s="31" t="e">
        <v>#DIV/0!</v>
      </c>
      <c r="DK102" s="31" t="e">
        <v>#DIV/0!</v>
      </c>
      <c r="DL102" s="31" t="e">
        <v>#DIV/0!</v>
      </c>
      <c r="DM102" s="31" t="e">
        <v>#DIV/0!</v>
      </c>
      <c r="DN102" s="31" t="e">
        <v>#DIV/0!</v>
      </c>
      <c r="DO102" s="31" t="e">
        <v>#DIV/0!</v>
      </c>
      <c r="DP102" s="31" t="e">
        <v>#DIV/0!</v>
      </c>
      <c r="DQ102" s="31" t="e">
        <v>#DIV/0!</v>
      </c>
      <c r="DR102" s="31" t="e">
        <v>#DIV/0!</v>
      </c>
      <c r="DS102" s="31" t="e">
        <v>#DIV/0!</v>
      </c>
      <c r="DT102" s="31" t="e">
        <v>#DIV/0!</v>
      </c>
      <c r="DU102" s="31" t="e">
        <v>#DIV/0!</v>
      </c>
      <c r="DV102" s="31" t="e">
        <v>#DIV/0!</v>
      </c>
      <c r="DW102" s="31" t="e">
        <v>#DIV/0!</v>
      </c>
      <c r="DX102" s="31" t="e">
        <v>#DIV/0!</v>
      </c>
      <c r="DY102" s="31" t="e">
        <v>#DIV/0!</v>
      </c>
      <c r="DZ102" s="31" t="e">
        <v>#DIV/0!</v>
      </c>
      <c r="EA102" s="31" t="e">
        <v>#DIV/0!</v>
      </c>
      <c r="EB102" s="31" t="e">
        <v>#DIV/0!</v>
      </c>
      <c r="EC102" s="31" t="e">
        <v>#DIV/0!</v>
      </c>
      <c r="ED102" s="31" t="e">
        <v>#DIV/0!</v>
      </c>
      <c r="EE102" s="31" t="e">
        <v>#DIV/0!</v>
      </c>
      <c r="EF102" s="31" t="e">
        <v>#DIV/0!</v>
      </c>
      <c r="EG102" s="31" t="e">
        <v>#DIV/0!</v>
      </c>
      <c r="EH102" s="31" t="e">
        <v>#DIV/0!</v>
      </c>
      <c r="EI102" s="31" t="e">
        <v>#DIV/0!</v>
      </c>
      <c r="EJ102" s="31" t="e">
        <v>#DIV/0!</v>
      </c>
      <c r="EK102" s="31" t="e">
        <v>#DIV/0!</v>
      </c>
      <c r="EL102" s="31" t="e">
        <v>#DIV/0!</v>
      </c>
      <c r="EM102" s="31" t="e">
        <v>#DIV/0!</v>
      </c>
      <c r="EN102" s="31" t="e">
        <v>#DIV/0!</v>
      </c>
      <c r="EO102" s="31" t="e">
        <v>#VALUE!</v>
      </c>
      <c r="EP102" s="31" t="e">
        <v>#DIV/0!</v>
      </c>
      <c r="EQ102" s="31" t="e">
        <v>#DIV/0!</v>
      </c>
      <c r="ER102" s="31" t="e">
        <v>#DIV/0!</v>
      </c>
      <c r="ES102" s="31" t="e">
        <v>#DIV/0!</v>
      </c>
      <c r="ET102" s="31" t="e">
        <v>#DIV/0!</v>
      </c>
      <c r="EU102" s="31" t="e">
        <v>#DIV/0!</v>
      </c>
      <c r="EV102" s="31" t="e">
        <v>#DIV/0!</v>
      </c>
      <c r="EW102" s="31" t="e">
        <v>#DIV/0!</v>
      </c>
      <c r="EX102" s="31" t="e">
        <v>#DIV/0!</v>
      </c>
      <c r="EY102" s="31" t="e">
        <v>#DIV/0!</v>
      </c>
      <c r="EZ102" s="31" t="e">
        <v>#DIV/0!</v>
      </c>
      <c r="FA102" s="31" t="e">
        <v>#DIV/0!</v>
      </c>
      <c r="FB102" s="31" t="e">
        <v>#DIV/0!</v>
      </c>
      <c r="FC102" s="31" t="e">
        <v>#DIV/0!</v>
      </c>
      <c r="FD102" s="31" t="e">
        <v>#DIV/0!</v>
      </c>
      <c r="FE102" s="31" t="e">
        <v>#DIV/0!</v>
      </c>
      <c r="FF102" s="31" t="e">
        <v>#DIV/0!</v>
      </c>
      <c r="FG102" s="31" t="e">
        <v>#DIV/0!</v>
      </c>
      <c r="FH102" s="31" t="e">
        <v>#DIV/0!</v>
      </c>
      <c r="FI102" s="31" t="e">
        <v>#DIV/0!</v>
      </c>
      <c r="FJ102" s="31" t="e">
        <v>#DIV/0!</v>
      </c>
      <c r="FK102" s="31" t="e">
        <v>#DIV/0!</v>
      </c>
      <c r="FL102" s="31" t="e">
        <v>#DIV/0!</v>
      </c>
      <c r="FM102" s="31" t="e">
        <v>#DIV/0!</v>
      </c>
      <c r="FN102" s="31" t="e">
        <v>#DIV/0!</v>
      </c>
      <c r="FO102" s="31" t="e">
        <v>#DIV/0!</v>
      </c>
      <c r="FP102" s="31" t="e">
        <v>#DIV/0!</v>
      </c>
      <c r="FQ102" s="31" t="e">
        <v>#DIV/0!</v>
      </c>
      <c r="FR102" s="31" t="e">
        <v>#DIV/0!</v>
      </c>
      <c r="FS102" s="31" t="e">
        <v>#DIV/0!</v>
      </c>
      <c r="FT102" s="31" t="e">
        <v>#DIV/0!</v>
      </c>
      <c r="FU102" s="31" t="e">
        <v>#DIV/0!</v>
      </c>
      <c r="FV102" s="31" t="e">
        <v>#DIV/0!</v>
      </c>
      <c r="FW102" s="31" t="e">
        <v>#DIV/0!</v>
      </c>
      <c r="FX102" s="31" t="e">
        <v>#DIV/0!</v>
      </c>
      <c r="FY102" s="31" t="e">
        <v>#DIV/0!</v>
      </c>
      <c r="FZ102" s="31" t="e">
        <v>#DIV/0!</v>
      </c>
      <c r="GA102" s="31" t="e">
        <v>#DIV/0!</v>
      </c>
      <c r="GB102" s="31" t="e">
        <v>#DIV/0!</v>
      </c>
      <c r="GC102" s="31" t="e">
        <v>#DIV/0!</v>
      </c>
      <c r="GD102" s="31" t="e">
        <v>#DIV/0!</v>
      </c>
      <c r="GE102" s="31" t="e">
        <v>#DIV/0!</v>
      </c>
      <c r="GF102" s="31" t="e">
        <v>#DIV/0!</v>
      </c>
      <c r="GG102" s="31" t="e">
        <v>#DIV/0!</v>
      </c>
      <c r="GH102" s="31" t="e">
        <v>#DIV/0!</v>
      </c>
      <c r="GI102" s="31"/>
      <c r="GJ102" s="31"/>
      <c r="GK102" s="31">
        <v>0</v>
      </c>
      <c r="GL102" s="51" t="e">
        <v>#VALUE!</v>
      </c>
      <c r="GM102" s="31" t="e">
        <v>#DIV/0!</v>
      </c>
      <c r="GN102" s="31" t="e">
        <v>#DIV/0!</v>
      </c>
      <c r="GO102" s="31" t="e">
        <v>#DIV/0!</v>
      </c>
      <c r="GP102" s="31" t="e">
        <v>#DIV/0!</v>
      </c>
      <c r="GQ102" s="31" t="e">
        <v>#DIV/0!</v>
      </c>
      <c r="GR102" s="31" t="e">
        <v>#DIV/0!</v>
      </c>
      <c r="GS102" s="31" t="e">
        <v>#DIV/0!</v>
      </c>
      <c r="GT102" s="31" t="e">
        <v>#DIV/0!</v>
      </c>
      <c r="GU102" s="31" t="e">
        <v>#DIV/0!</v>
      </c>
      <c r="GV102" s="31" t="e">
        <v>#DIV/0!</v>
      </c>
      <c r="GW102" s="31" t="e">
        <v>#DIV/0!</v>
      </c>
      <c r="GX102" s="31" t="e">
        <v>#DIV/0!</v>
      </c>
      <c r="GY102" s="31" t="e">
        <v>#DIV/0!</v>
      </c>
      <c r="GZ102" s="31" t="e">
        <v>#DIV/0!</v>
      </c>
      <c r="HA102" s="31" t="e">
        <v>#DIV/0!</v>
      </c>
      <c r="HB102" s="31" t="e">
        <v>#DIV/0!</v>
      </c>
      <c r="HC102" s="31" t="e">
        <v>#DIV/0!</v>
      </c>
      <c r="HD102" s="31" t="e">
        <v>#DIV/0!</v>
      </c>
      <c r="HE102" s="31" t="e">
        <v>#DIV/0!</v>
      </c>
      <c r="HF102" s="31" t="e">
        <v>#DIV/0!</v>
      </c>
      <c r="HG102" s="31" t="e">
        <v>#DIV/0!</v>
      </c>
      <c r="HH102" s="31" t="e">
        <v>#DIV/0!</v>
      </c>
      <c r="HI102" s="31" t="e">
        <v>#DIV/0!</v>
      </c>
      <c r="HJ102" s="31" t="e">
        <v>#DIV/0!</v>
      </c>
      <c r="HK102" s="31" t="e">
        <v>#DIV/0!</v>
      </c>
      <c r="HL102" s="31" t="e">
        <v>#DIV/0!</v>
      </c>
      <c r="HM102" s="31" t="e">
        <v>#DIV/0!</v>
      </c>
      <c r="HN102" s="31" t="e">
        <v>#DIV/0!</v>
      </c>
      <c r="HO102" s="31" t="e">
        <v>#DIV/0!</v>
      </c>
      <c r="HP102" s="31" t="e">
        <v>#DIV/0!</v>
      </c>
      <c r="HQ102" s="31" t="e">
        <v>#DIV/0!</v>
      </c>
      <c r="HR102" s="31" t="e">
        <v>#DIV/0!</v>
      </c>
      <c r="HS102" s="31" t="e">
        <v>#DIV/0!</v>
      </c>
      <c r="HT102" s="31" t="e">
        <v>#DIV/0!</v>
      </c>
      <c r="HU102" s="31" t="e">
        <v>#DIV/0!</v>
      </c>
      <c r="HV102" s="31" t="e">
        <v>#DIV/0!</v>
      </c>
      <c r="HW102" s="31" t="e">
        <v>#DIV/0!</v>
      </c>
      <c r="HX102" s="31" t="e">
        <v>#DIV/0!</v>
      </c>
      <c r="HY102" s="31" t="e">
        <v>#DIV/0!</v>
      </c>
      <c r="HZ102" s="31" t="e">
        <v>#DIV/0!</v>
      </c>
      <c r="IA102" s="31" t="e">
        <v>#DIV/0!</v>
      </c>
      <c r="IB102" s="31" t="e">
        <v>#DIV/0!</v>
      </c>
      <c r="IC102" s="31" t="e">
        <v>#DIV/0!</v>
      </c>
      <c r="ID102" s="31" t="e">
        <v>#DIV/0!</v>
      </c>
      <c r="IE102" s="31" t="e">
        <v>#DIV/0!</v>
      </c>
      <c r="IF102" s="31" t="e">
        <v>#VALUE!</v>
      </c>
      <c r="IG102" s="31" t="e">
        <v>#DIV/0!</v>
      </c>
      <c r="IH102" s="31" t="e">
        <v>#DIV/0!</v>
      </c>
      <c r="II102" s="31" t="e">
        <v>#DIV/0!</v>
      </c>
      <c r="IJ102" s="31" t="e">
        <v>#DIV/0!</v>
      </c>
      <c r="IK102" s="31" t="e">
        <v>#DIV/0!</v>
      </c>
      <c r="IL102" s="31" t="e">
        <v>#DIV/0!</v>
      </c>
      <c r="IM102" s="31" t="e">
        <v>#DIV/0!</v>
      </c>
      <c r="IN102" s="31" t="e">
        <v>#DIV/0!</v>
      </c>
      <c r="IO102" s="31" t="e">
        <v>#DIV/0!</v>
      </c>
      <c r="IP102" s="31" t="e">
        <v>#DIV/0!</v>
      </c>
      <c r="IQ102" s="31" t="e">
        <v>#DIV/0!</v>
      </c>
      <c r="IR102" s="31" t="e">
        <v>#DIV/0!</v>
      </c>
      <c r="IS102" s="31" t="e">
        <v>#DIV/0!</v>
      </c>
      <c r="IT102" s="31" t="e">
        <v>#DIV/0!</v>
      </c>
      <c r="IU102" s="31" t="e">
        <v>#DIV/0!</v>
      </c>
      <c r="IV102" s="31" t="e">
        <v>#DIV/0!</v>
      </c>
      <c r="IW102" s="31" t="e">
        <v>#DIV/0!</v>
      </c>
      <c r="IX102" s="31" t="e">
        <v>#DIV/0!</v>
      </c>
      <c r="IY102" s="31" t="e">
        <v>#DIV/0!</v>
      </c>
      <c r="IZ102" s="31" t="e">
        <v>#DIV/0!</v>
      </c>
      <c r="JA102" s="31" t="e">
        <v>#DIV/0!</v>
      </c>
      <c r="JB102" s="31" t="e">
        <v>#DIV/0!</v>
      </c>
      <c r="JC102" s="31" t="e">
        <v>#DIV/0!</v>
      </c>
      <c r="JD102" s="31" t="e">
        <v>#DIV/0!</v>
      </c>
      <c r="JE102" s="31" t="e">
        <v>#DIV/0!</v>
      </c>
      <c r="JF102" s="31" t="e">
        <v>#DIV/0!</v>
      </c>
      <c r="JG102" s="31" t="e">
        <v>#DIV/0!</v>
      </c>
      <c r="JH102" s="31" t="e">
        <v>#DIV/0!</v>
      </c>
      <c r="JI102" s="31" t="e">
        <v>#DIV/0!</v>
      </c>
      <c r="JJ102" s="31" t="e">
        <v>#DIV/0!</v>
      </c>
      <c r="JK102" s="31" t="e">
        <v>#DIV/0!</v>
      </c>
      <c r="JL102" s="31" t="e">
        <v>#DIV/0!</v>
      </c>
      <c r="JM102" s="31" t="e">
        <v>#DIV/0!</v>
      </c>
      <c r="JN102" s="31" t="e">
        <v>#DIV/0!</v>
      </c>
      <c r="JO102" s="31" t="e">
        <v>#DIV/0!</v>
      </c>
      <c r="JP102" s="31" t="e">
        <v>#DIV/0!</v>
      </c>
      <c r="JQ102" s="31" t="e">
        <v>#DIV/0!</v>
      </c>
      <c r="JR102" s="31" t="e">
        <v>#DIV/0!</v>
      </c>
      <c r="JS102" s="31" t="e">
        <v>#DIV/0!</v>
      </c>
      <c r="JT102" s="31" t="e">
        <v>#DIV/0!</v>
      </c>
      <c r="JU102" s="31" t="e">
        <v>#DIV/0!</v>
      </c>
      <c r="JV102" s="31" t="e">
        <v>#DIV/0!</v>
      </c>
      <c r="JW102" s="31" t="e">
        <v>#DIV/0!</v>
      </c>
      <c r="JX102" s="31" t="e">
        <v>#DIV/0!</v>
      </c>
      <c r="JY102" s="31" t="e">
        <v>#DIV/0!</v>
      </c>
      <c r="JZ102" s="31"/>
      <c r="KA102" s="31"/>
    </row>
    <row r="103" spans="1:287" x14ac:dyDescent="0.25">
      <c r="A103" s="30" t="s">
        <v>701</v>
      </c>
      <c r="B103" s="30" t="s">
        <v>200</v>
      </c>
      <c r="C103" s="31"/>
      <c r="D103" s="51" t="e">
        <v>#VALUE!</v>
      </c>
      <c r="E103" s="31" t="e">
        <v>#DIV/0!</v>
      </c>
      <c r="F103" s="31" t="e">
        <v>#DIV/0!</v>
      </c>
      <c r="G103" s="31" t="e">
        <v>#DIV/0!</v>
      </c>
      <c r="H103" s="31" t="e">
        <v>#DIV/0!</v>
      </c>
      <c r="I103" s="31" t="e">
        <v>#DIV/0!</v>
      </c>
      <c r="J103" s="31" t="e">
        <v>#DIV/0!</v>
      </c>
      <c r="K103" s="31" t="e">
        <v>#DIV/0!</v>
      </c>
      <c r="L103" s="31" t="e">
        <v>#DIV/0!</v>
      </c>
      <c r="M103" s="31" t="e">
        <v>#DIV/0!</v>
      </c>
      <c r="N103" s="31" t="e">
        <v>#DIV/0!</v>
      </c>
      <c r="O103" s="31" t="e">
        <v>#DIV/0!</v>
      </c>
      <c r="P103" s="31" t="e">
        <v>#DIV/0!</v>
      </c>
      <c r="Q103" s="31" t="e">
        <v>#DIV/0!</v>
      </c>
      <c r="R103" s="31" t="e">
        <v>#DIV/0!</v>
      </c>
      <c r="S103" s="31" t="e">
        <v>#DIV/0!</v>
      </c>
      <c r="T103" s="31" t="e">
        <v>#DIV/0!</v>
      </c>
      <c r="U103" s="31" t="e">
        <v>#DIV/0!</v>
      </c>
      <c r="V103" s="31" t="e">
        <v>#DIV/0!</v>
      </c>
      <c r="W103" s="31" t="e">
        <v>#DIV/0!</v>
      </c>
      <c r="X103" s="31" t="e">
        <v>#DIV/0!</v>
      </c>
      <c r="Y103" s="31" t="e">
        <v>#DIV/0!</v>
      </c>
      <c r="Z103" s="31" t="e">
        <v>#DIV/0!</v>
      </c>
      <c r="AA103" s="31" t="e">
        <v>#DIV/0!</v>
      </c>
      <c r="AB103" s="31" t="e">
        <v>#DIV/0!</v>
      </c>
      <c r="AC103" s="31" t="e">
        <v>#DIV/0!</v>
      </c>
      <c r="AD103" s="31" t="e">
        <v>#DIV/0!</v>
      </c>
      <c r="AE103" s="31" t="e">
        <v>#DIV/0!</v>
      </c>
      <c r="AF103" s="31" t="e">
        <v>#DIV/0!</v>
      </c>
      <c r="AG103" s="31" t="e">
        <v>#DIV/0!</v>
      </c>
      <c r="AH103" s="31" t="e">
        <v>#DIV/0!</v>
      </c>
      <c r="AI103" s="31" t="e">
        <v>#DIV/0!</v>
      </c>
      <c r="AJ103" s="31" t="e">
        <v>#DIV/0!</v>
      </c>
      <c r="AK103" s="31" t="e">
        <v>#DIV/0!</v>
      </c>
      <c r="AL103" s="31" t="e">
        <v>#DIV/0!</v>
      </c>
      <c r="AM103" s="31" t="e">
        <v>#DIV/0!</v>
      </c>
      <c r="AN103" s="31" t="e">
        <v>#DIV/0!</v>
      </c>
      <c r="AO103" s="31" t="e">
        <v>#DIV/0!</v>
      </c>
      <c r="AP103" s="31" t="e">
        <v>#DIV/0!</v>
      </c>
      <c r="AQ103" s="31" t="e">
        <v>#DIV/0!</v>
      </c>
      <c r="AR103" s="31" t="e">
        <v>#DIV/0!</v>
      </c>
      <c r="AS103" s="31" t="e">
        <v>#DIV/0!</v>
      </c>
      <c r="AT103" s="31" t="e">
        <v>#DIV/0!</v>
      </c>
      <c r="AU103" s="31" t="e">
        <v>#DIV/0!</v>
      </c>
      <c r="AV103" s="31" t="e">
        <v>#DIV/0!</v>
      </c>
      <c r="AW103" s="31" t="e">
        <v>#DIV/0!</v>
      </c>
      <c r="AX103" s="31" t="e">
        <v>#VALUE!</v>
      </c>
      <c r="AY103" s="31" t="e">
        <v>#DIV/0!</v>
      </c>
      <c r="AZ103" s="31" t="e">
        <v>#DIV/0!</v>
      </c>
      <c r="BA103" s="31" t="e">
        <v>#DIV/0!</v>
      </c>
      <c r="BB103" s="31" t="e">
        <v>#DIV/0!</v>
      </c>
      <c r="BC103" s="31" t="e">
        <v>#DIV/0!</v>
      </c>
      <c r="BD103" s="31" t="e">
        <v>#DIV/0!</v>
      </c>
      <c r="BE103" s="31" t="e">
        <v>#DIV/0!</v>
      </c>
      <c r="BF103" s="31" t="e">
        <v>#DIV/0!</v>
      </c>
      <c r="BG103" s="31" t="e">
        <v>#DIV/0!</v>
      </c>
      <c r="BH103" s="31" t="e">
        <v>#DIV/0!</v>
      </c>
      <c r="BI103" s="31" t="e">
        <v>#DIV/0!</v>
      </c>
      <c r="BJ103" s="31" t="e">
        <v>#DIV/0!</v>
      </c>
      <c r="BK103" s="31" t="e">
        <v>#DIV/0!</v>
      </c>
      <c r="BL103" s="31" t="e">
        <v>#DIV/0!</v>
      </c>
      <c r="BM103" s="31" t="e">
        <v>#DIV/0!</v>
      </c>
      <c r="BN103" s="31" t="e">
        <v>#DIV/0!</v>
      </c>
      <c r="BO103" s="31" t="e">
        <v>#DIV/0!</v>
      </c>
      <c r="BP103" s="31" t="e">
        <v>#DIV/0!</v>
      </c>
      <c r="BQ103" s="31" t="e">
        <v>#DIV/0!</v>
      </c>
      <c r="BR103" s="31" t="e">
        <v>#DIV/0!</v>
      </c>
      <c r="BS103" s="31" t="e">
        <v>#DIV/0!</v>
      </c>
      <c r="BT103" s="31" t="e">
        <v>#DIV/0!</v>
      </c>
      <c r="BU103" s="31" t="e">
        <v>#DIV/0!</v>
      </c>
      <c r="BV103" s="31" t="e">
        <v>#DIV/0!</v>
      </c>
      <c r="BW103" s="31" t="e">
        <v>#DIV/0!</v>
      </c>
      <c r="BX103" s="31" t="e">
        <v>#DIV/0!</v>
      </c>
      <c r="BY103" s="31" t="e">
        <v>#DIV/0!</v>
      </c>
      <c r="BZ103" s="31" t="e">
        <v>#DIV/0!</v>
      </c>
      <c r="CA103" s="31" t="e">
        <v>#DIV/0!</v>
      </c>
      <c r="CB103" s="31" t="e">
        <v>#DIV/0!</v>
      </c>
      <c r="CC103" s="31" t="e">
        <v>#DIV/0!</v>
      </c>
      <c r="CD103" s="31" t="e">
        <v>#DIV/0!</v>
      </c>
      <c r="CE103" s="31" t="e">
        <v>#DIV/0!</v>
      </c>
      <c r="CF103" s="31" t="e">
        <v>#DIV/0!</v>
      </c>
      <c r="CG103" s="31" t="e">
        <v>#DIV/0!</v>
      </c>
      <c r="CH103" s="31" t="e">
        <v>#DIV/0!</v>
      </c>
      <c r="CI103" s="31" t="e">
        <v>#DIV/0!</v>
      </c>
      <c r="CJ103" s="31" t="e">
        <v>#DIV/0!</v>
      </c>
      <c r="CK103" s="31" t="e">
        <v>#DIV/0!</v>
      </c>
      <c r="CL103" s="31" t="e">
        <v>#DIV/0!</v>
      </c>
      <c r="CM103" s="31" t="e">
        <v>#DIV/0!</v>
      </c>
      <c r="CN103" s="31" t="e">
        <v>#DIV/0!</v>
      </c>
      <c r="CO103" s="31" t="e">
        <v>#DIV/0!</v>
      </c>
      <c r="CP103" s="31" t="e">
        <v>#DIV/0!</v>
      </c>
      <c r="CQ103" s="31" t="e">
        <v>#DIV/0!</v>
      </c>
      <c r="CR103" s="31"/>
      <c r="CS103" s="31"/>
      <c r="CT103" s="31">
        <v>357</v>
      </c>
      <c r="CU103" s="51" t="e">
        <v>#VALUE!</v>
      </c>
      <c r="CV103" s="31" t="e">
        <v>#DIV/0!</v>
      </c>
      <c r="CW103" s="31" t="e">
        <v>#DIV/0!</v>
      </c>
      <c r="CX103" s="31" t="e">
        <v>#DIV/0!</v>
      </c>
      <c r="CY103" s="31" t="e">
        <v>#DIV/0!</v>
      </c>
      <c r="CZ103" s="31" t="e">
        <v>#DIV/0!</v>
      </c>
      <c r="DA103" s="31" t="e">
        <v>#DIV/0!</v>
      </c>
      <c r="DB103" s="31" t="e">
        <v>#DIV/0!</v>
      </c>
      <c r="DC103" s="31" t="e">
        <v>#DIV/0!</v>
      </c>
      <c r="DD103" s="31" t="e">
        <v>#DIV/0!</v>
      </c>
      <c r="DE103" s="31" t="e">
        <v>#DIV/0!</v>
      </c>
      <c r="DF103" s="31" t="e">
        <v>#DIV/0!</v>
      </c>
      <c r="DG103" s="31" t="e">
        <v>#DIV/0!</v>
      </c>
      <c r="DH103" s="31" t="e">
        <v>#DIV/0!</v>
      </c>
      <c r="DI103" s="31" t="e">
        <v>#DIV/0!</v>
      </c>
      <c r="DJ103" s="31" t="e">
        <v>#DIV/0!</v>
      </c>
      <c r="DK103" s="31" t="e">
        <v>#DIV/0!</v>
      </c>
      <c r="DL103" s="31" t="e">
        <v>#DIV/0!</v>
      </c>
      <c r="DM103" s="31" t="e">
        <v>#DIV/0!</v>
      </c>
      <c r="DN103" s="31" t="e">
        <v>#DIV/0!</v>
      </c>
      <c r="DO103" s="31" t="e">
        <v>#DIV/0!</v>
      </c>
      <c r="DP103" s="31" t="e">
        <v>#DIV/0!</v>
      </c>
      <c r="DQ103" s="31" t="e">
        <v>#DIV/0!</v>
      </c>
      <c r="DR103" s="31" t="e">
        <v>#DIV/0!</v>
      </c>
      <c r="DS103" s="31" t="e">
        <v>#DIV/0!</v>
      </c>
      <c r="DT103" s="31" t="e">
        <v>#DIV/0!</v>
      </c>
      <c r="DU103" s="31" t="e">
        <v>#DIV/0!</v>
      </c>
      <c r="DV103" s="31" t="e">
        <v>#DIV/0!</v>
      </c>
      <c r="DW103" s="31" t="e">
        <v>#DIV/0!</v>
      </c>
      <c r="DX103" s="31" t="e">
        <v>#DIV/0!</v>
      </c>
      <c r="DY103" s="31" t="e">
        <v>#DIV/0!</v>
      </c>
      <c r="DZ103" s="31" t="e">
        <v>#DIV/0!</v>
      </c>
      <c r="EA103" s="31" t="e">
        <v>#DIV/0!</v>
      </c>
      <c r="EB103" s="31" t="e">
        <v>#DIV/0!</v>
      </c>
      <c r="EC103" s="31" t="e">
        <v>#DIV/0!</v>
      </c>
      <c r="ED103" s="31" t="e">
        <v>#DIV/0!</v>
      </c>
      <c r="EE103" s="31" t="e">
        <v>#DIV/0!</v>
      </c>
      <c r="EF103" s="31" t="e">
        <v>#DIV/0!</v>
      </c>
      <c r="EG103" s="31" t="e">
        <v>#DIV/0!</v>
      </c>
      <c r="EH103" s="31" t="e">
        <v>#DIV/0!</v>
      </c>
      <c r="EI103" s="31" t="e">
        <v>#DIV/0!</v>
      </c>
      <c r="EJ103" s="31" t="e">
        <v>#DIV/0!</v>
      </c>
      <c r="EK103" s="31" t="e">
        <v>#DIV/0!</v>
      </c>
      <c r="EL103" s="31" t="e">
        <v>#DIV/0!</v>
      </c>
      <c r="EM103" s="31" t="e">
        <v>#DIV/0!</v>
      </c>
      <c r="EN103" s="31" t="e">
        <v>#DIV/0!</v>
      </c>
      <c r="EO103" s="31" t="e">
        <v>#VALUE!</v>
      </c>
      <c r="EP103" s="31" t="e">
        <v>#DIV/0!</v>
      </c>
      <c r="EQ103" s="31" t="e">
        <v>#DIV/0!</v>
      </c>
      <c r="ER103" s="31" t="e">
        <v>#DIV/0!</v>
      </c>
      <c r="ES103" s="31" t="e">
        <v>#DIV/0!</v>
      </c>
      <c r="ET103" s="31" t="e">
        <v>#DIV/0!</v>
      </c>
      <c r="EU103" s="31" t="e">
        <v>#DIV/0!</v>
      </c>
      <c r="EV103" s="31" t="e">
        <v>#DIV/0!</v>
      </c>
      <c r="EW103" s="31" t="e">
        <v>#DIV/0!</v>
      </c>
      <c r="EX103" s="31" t="e">
        <v>#DIV/0!</v>
      </c>
      <c r="EY103" s="31" t="e">
        <v>#DIV/0!</v>
      </c>
      <c r="EZ103" s="31" t="e">
        <v>#DIV/0!</v>
      </c>
      <c r="FA103" s="31" t="e">
        <v>#DIV/0!</v>
      </c>
      <c r="FB103" s="31" t="e">
        <v>#DIV/0!</v>
      </c>
      <c r="FC103" s="31" t="e">
        <v>#DIV/0!</v>
      </c>
      <c r="FD103" s="31" t="e">
        <v>#DIV/0!</v>
      </c>
      <c r="FE103" s="31" t="e">
        <v>#DIV/0!</v>
      </c>
      <c r="FF103" s="31" t="e">
        <v>#DIV/0!</v>
      </c>
      <c r="FG103" s="31" t="e">
        <v>#DIV/0!</v>
      </c>
      <c r="FH103" s="31" t="e">
        <v>#DIV/0!</v>
      </c>
      <c r="FI103" s="31" t="e">
        <v>#DIV/0!</v>
      </c>
      <c r="FJ103" s="31" t="e">
        <v>#DIV/0!</v>
      </c>
      <c r="FK103" s="31" t="e">
        <v>#DIV/0!</v>
      </c>
      <c r="FL103" s="31" t="e">
        <v>#DIV/0!</v>
      </c>
      <c r="FM103" s="31" t="e">
        <v>#DIV/0!</v>
      </c>
      <c r="FN103" s="31" t="e">
        <v>#DIV/0!</v>
      </c>
      <c r="FO103" s="31" t="e">
        <v>#DIV/0!</v>
      </c>
      <c r="FP103" s="31" t="e">
        <v>#DIV/0!</v>
      </c>
      <c r="FQ103" s="31" t="e">
        <v>#DIV/0!</v>
      </c>
      <c r="FR103" s="31" t="e">
        <v>#DIV/0!</v>
      </c>
      <c r="FS103" s="31" t="e">
        <v>#DIV/0!</v>
      </c>
      <c r="FT103" s="31" t="e">
        <v>#DIV/0!</v>
      </c>
      <c r="FU103" s="31" t="e">
        <v>#DIV/0!</v>
      </c>
      <c r="FV103" s="31" t="e">
        <v>#DIV/0!</v>
      </c>
      <c r="FW103" s="31" t="e">
        <v>#DIV/0!</v>
      </c>
      <c r="FX103" s="31" t="e">
        <v>#DIV/0!</v>
      </c>
      <c r="FY103" s="31" t="e">
        <v>#DIV/0!</v>
      </c>
      <c r="FZ103" s="31" t="e">
        <v>#DIV/0!</v>
      </c>
      <c r="GA103" s="31" t="e">
        <v>#DIV/0!</v>
      </c>
      <c r="GB103" s="31" t="e">
        <v>#DIV/0!</v>
      </c>
      <c r="GC103" s="31" t="e">
        <v>#DIV/0!</v>
      </c>
      <c r="GD103" s="31" t="e">
        <v>#DIV/0!</v>
      </c>
      <c r="GE103" s="31" t="e">
        <v>#DIV/0!</v>
      </c>
      <c r="GF103" s="31" t="e">
        <v>#DIV/0!</v>
      </c>
      <c r="GG103" s="31" t="e">
        <v>#DIV/0!</v>
      </c>
      <c r="GH103" s="31" t="e">
        <v>#DIV/0!</v>
      </c>
      <c r="GI103" s="31"/>
      <c r="GJ103" s="31"/>
      <c r="GK103" s="31">
        <v>357</v>
      </c>
      <c r="GL103" s="51" t="e">
        <v>#VALUE!</v>
      </c>
      <c r="GM103" s="31" t="e">
        <v>#DIV/0!</v>
      </c>
      <c r="GN103" s="31" t="e">
        <v>#DIV/0!</v>
      </c>
      <c r="GO103" s="31" t="e">
        <v>#DIV/0!</v>
      </c>
      <c r="GP103" s="31" t="e">
        <v>#DIV/0!</v>
      </c>
      <c r="GQ103" s="31" t="e">
        <v>#DIV/0!</v>
      </c>
      <c r="GR103" s="31" t="e">
        <v>#DIV/0!</v>
      </c>
      <c r="GS103" s="31" t="e">
        <v>#DIV/0!</v>
      </c>
      <c r="GT103" s="31" t="e">
        <v>#DIV/0!</v>
      </c>
      <c r="GU103" s="31" t="e">
        <v>#DIV/0!</v>
      </c>
      <c r="GV103" s="31" t="e">
        <v>#DIV/0!</v>
      </c>
      <c r="GW103" s="31" t="e">
        <v>#DIV/0!</v>
      </c>
      <c r="GX103" s="31" t="e">
        <v>#DIV/0!</v>
      </c>
      <c r="GY103" s="31" t="e">
        <v>#DIV/0!</v>
      </c>
      <c r="GZ103" s="31" t="e">
        <v>#DIV/0!</v>
      </c>
      <c r="HA103" s="31" t="e">
        <v>#DIV/0!</v>
      </c>
      <c r="HB103" s="31" t="e">
        <v>#DIV/0!</v>
      </c>
      <c r="HC103" s="31" t="e">
        <v>#DIV/0!</v>
      </c>
      <c r="HD103" s="31" t="e">
        <v>#DIV/0!</v>
      </c>
      <c r="HE103" s="31" t="e">
        <v>#DIV/0!</v>
      </c>
      <c r="HF103" s="31" t="e">
        <v>#DIV/0!</v>
      </c>
      <c r="HG103" s="31" t="e">
        <v>#DIV/0!</v>
      </c>
      <c r="HH103" s="31" t="e">
        <v>#DIV/0!</v>
      </c>
      <c r="HI103" s="31" t="e">
        <v>#DIV/0!</v>
      </c>
      <c r="HJ103" s="31" t="e">
        <v>#DIV/0!</v>
      </c>
      <c r="HK103" s="31" t="e">
        <v>#DIV/0!</v>
      </c>
      <c r="HL103" s="31" t="e">
        <v>#DIV/0!</v>
      </c>
      <c r="HM103" s="31" t="e">
        <v>#DIV/0!</v>
      </c>
      <c r="HN103" s="31" t="e">
        <v>#DIV/0!</v>
      </c>
      <c r="HO103" s="31" t="e">
        <v>#DIV/0!</v>
      </c>
      <c r="HP103" s="31" t="e">
        <v>#DIV/0!</v>
      </c>
      <c r="HQ103" s="31" t="e">
        <v>#DIV/0!</v>
      </c>
      <c r="HR103" s="31" t="e">
        <v>#DIV/0!</v>
      </c>
      <c r="HS103" s="31" t="e">
        <v>#DIV/0!</v>
      </c>
      <c r="HT103" s="31" t="e">
        <v>#DIV/0!</v>
      </c>
      <c r="HU103" s="31" t="e">
        <v>#DIV/0!</v>
      </c>
      <c r="HV103" s="31" t="e">
        <v>#DIV/0!</v>
      </c>
      <c r="HW103" s="31" t="e">
        <v>#DIV/0!</v>
      </c>
      <c r="HX103" s="31" t="e">
        <v>#DIV/0!</v>
      </c>
      <c r="HY103" s="31" t="e">
        <v>#DIV/0!</v>
      </c>
      <c r="HZ103" s="31" t="e">
        <v>#DIV/0!</v>
      </c>
      <c r="IA103" s="31" t="e">
        <v>#DIV/0!</v>
      </c>
      <c r="IB103" s="31" t="e">
        <v>#DIV/0!</v>
      </c>
      <c r="IC103" s="31" t="e">
        <v>#DIV/0!</v>
      </c>
      <c r="ID103" s="31" t="e">
        <v>#DIV/0!</v>
      </c>
      <c r="IE103" s="31" t="e">
        <v>#DIV/0!</v>
      </c>
      <c r="IF103" s="31" t="e">
        <v>#VALUE!</v>
      </c>
      <c r="IG103" s="31" t="e">
        <v>#DIV/0!</v>
      </c>
      <c r="IH103" s="31" t="e">
        <v>#DIV/0!</v>
      </c>
      <c r="II103" s="31" t="e">
        <v>#DIV/0!</v>
      </c>
      <c r="IJ103" s="31" t="e">
        <v>#DIV/0!</v>
      </c>
      <c r="IK103" s="31" t="e">
        <v>#DIV/0!</v>
      </c>
      <c r="IL103" s="31" t="e">
        <v>#DIV/0!</v>
      </c>
      <c r="IM103" s="31" t="e">
        <v>#DIV/0!</v>
      </c>
      <c r="IN103" s="31" t="e">
        <v>#DIV/0!</v>
      </c>
      <c r="IO103" s="31" t="e">
        <v>#DIV/0!</v>
      </c>
      <c r="IP103" s="31" t="e">
        <v>#DIV/0!</v>
      </c>
      <c r="IQ103" s="31" t="e">
        <v>#DIV/0!</v>
      </c>
      <c r="IR103" s="31" t="e">
        <v>#DIV/0!</v>
      </c>
      <c r="IS103" s="31" t="e">
        <v>#DIV/0!</v>
      </c>
      <c r="IT103" s="31" t="e">
        <v>#DIV/0!</v>
      </c>
      <c r="IU103" s="31" t="e">
        <v>#DIV/0!</v>
      </c>
      <c r="IV103" s="31" t="e">
        <v>#DIV/0!</v>
      </c>
      <c r="IW103" s="31" t="e">
        <v>#DIV/0!</v>
      </c>
      <c r="IX103" s="31" t="e">
        <v>#DIV/0!</v>
      </c>
      <c r="IY103" s="31" t="e">
        <v>#DIV/0!</v>
      </c>
      <c r="IZ103" s="31" t="e">
        <v>#DIV/0!</v>
      </c>
      <c r="JA103" s="31" t="e">
        <v>#DIV/0!</v>
      </c>
      <c r="JB103" s="31" t="e">
        <v>#DIV/0!</v>
      </c>
      <c r="JC103" s="31" t="e">
        <v>#DIV/0!</v>
      </c>
      <c r="JD103" s="31" t="e">
        <v>#DIV/0!</v>
      </c>
      <c r="JE103" s="31" t="e">
        <v>#DIV/0!</v>
      </c>
      <c r="JF103" s="31" t="e">
        <v>#DIV/0!</v>
      </c>
      <c r="JG103" s="31" t="e">
        <v>#DIV/0!</v>
      </c>
      <c r="JH103" s="31" t="e">
        <v>#DIV/0!</v>
      </c>
      <c r="JI103" s="31" t="e">
        <v>#DIV/0!</v>
      </c>
      <c r="JJ103" s="31" t="e">
        <v>#DIV/0!</v>
      </c>
      <c r="JK103" s="31" t="e">
        <v>#DIV/0!</v>
      </c>
      <c r="JL103" s="31" t="e">
        <v>#DIV/0!</v>
      </c>
      <c r="JM103" s="31" t="e">
        <v>#DIV/0!</v>
      </c>
      <c r="JN103" s="31" t="e">
        <v>#DIV/0!</v>
      </c>
      <c r="JO103" s="31" t="e">
        <v>#DIV/0!</v>
      </c>
      <c r="JP103" s="31" t="e">
        <v>#DIV/0!</v>
      </c>
      <c r="JQ103" s="31" t="e">
        <v>#DIV/0!</v>
      </c>
      <c r="JR103" s="31" t="e">
        <v>#DIV/0!</v>
      </c>
      <c r="JS103" s="31" t="e">
        <v>#DIV/0!</v>
      </c>
      <c r="JT103" s="31" t="e">
        <v>#DIV/0!</v>
      </c>
      <c r="JU103" s="31" t="e">
        <v>#DIV/0!</v>
      </c>
      <c r="JV103" s="31" t="e">
        <v>#DIV/0!</v>
      </c>
      <c r="JW103" s="31" t="e">
        <v>#DIV/0!</v>
      </c>
      <c r="JX103" s="31" t="e">
        <v>#DIV/0!</v>
      </c>
      <c r="JY103" s="31" t="e">
        <v>#DIV/0!</v>
      </c>
      <c r="JZ103" s="31"/>
      <c r="KA103" s="31"/>
    </row>
    <row r="104" spans="1:287" x14ac:dyDescent="0.25">
      <c r="A104" s="30" t="s">
        <v>703</v>
      </c>
      <c r="B104" s="30" t="s">
        <v>224</v>
      </c>
      <c r="C104" s="31">
        <v>185</v>
      </c>
      <c r="D104" s="51" t="e">
        <v>#VALUE!</v>
      </c>
      <c r="E104" s="31" t="e">
        <v>#DIV/0!</v>
      </c>
      <c r="F104" s="31" t="e">
        <v>#DIV/0!</v>
      </c>
      <c r="G104" s="31" t="e">
        <v>#DIV/0!</v>
      </c>
      <c r="H104" s="31" t="e">
        <v>#DIV/0!</v>
      </c>
      <c r="I104" s="31" t="e">
        <v>#DIV/0!</v>
      </c>
      <c r="J104" s="31" t="e">
        <v>#DIV/0!</v>
      </c>
      <c r="K104" s="31" t="e">
        <v>#DIV/0!</v>
      </c>
      <c r="L104" s="31" t="e">
        <v>#DIV/0!</v>
      </c>
      <c r="M104" s="31" t="e">
        <v>#DIV/0!</v>
      </c>
      <c r="N104" s="31" t="e">
        <v>#DIV/0!</v>
      </c>
      <c r="O104" s="31" t="e">
        <v>#DIV/0!</v>
      </c>
      <c r="P104" s="31" t="e">
        <v>#DIV/0!</v>
      </c>
      <c r="Q104" s="31" t="e">
        <v>#DIV/0!</v>
      </c>
      <c r="R104" s="31" t="e">
        <v>#DIV/0!</v>
      </c>
      <c r="S104" s="31" t="e">
        <v>#DIV/0!</v>
      </c>
      <c r="T104" s="31" t="e">
        <v>#DIV/0!</v>
      </c>
      <c r="U104" s="31" t="e">
        <v>#DIV/0!</v>
      </c>
      <c r="V104" s="31" t="e">
        <v>#DIV/0!</v>
      </c>
      <c r="W104" s="31" t="e">
        <v>#DIV/0!</v>
      </c>
      <c r="X104" s="31" t="e">
        <v>#DIV/0!</v>
      </c>
      <c r="Y104" s="31" t="e">
        <v>#DIV/0!</v>
      </c>
      <c r="Z104" s="31" t="e">
        <v>#DIV/0!</v>
      </c>
      <c r="AA104" s="31" t="e">
        <v>#DIV/0!</v>
      </c>
      <c r="AB104" s="31" t="e">
        <v>#DIV/0!</v>
      </c>
      <c r="AC104" s="31" t="e">
        <v>#DIV/0!</v>
      </c>
      <c r="AD104" s="31" t="e">
        <v>#DIV/0!</v>
      </c>
      <c r="AE104" s="31" t="e">
        <v>#DIV/0!</v>
      </c>
      <c r="AF104" s="31" t="e">
        <v>#DIV/0!</v>
      </c>
      <c r="AG104" s="31" t="e">
        <v>#DIV/0!</v>
      </c>
      <c r="AH104" s="31" t="e">
        <v>#DIV/0!</v>
      </c>
      <c r="AI104" s="31" t="e">
        <v>#DIV/0!</v>
      </c>
      <c r="AJ104" s="31" t="e">
        <v>#DIV/0!</v>
      </c>
      <c r="AK104" s="31" t="e">
        <v>#DIV/0!</v>
      </c>
      <c r="AL104" s="31" t="e">
        <v>#DIV/0!</v>
      </c>
      <c r="AM104" s="31" t="e">
        <v>#DIV/0!</v>
      </c>
      <c r="AN104" s="31" t="e">
        <v>#DIV/0!</v>
      </c>
      <c r="AO104" s="31" t="e">
        <v>#DIV/0!</v>
      </c>
      <c r="AP104" s="31" t="e">
        <v>#DIV/0!</v>
      </c>
      <c r="AQ104" s="31" t="e">
        <v>#DIV/0!</v>
      </c>
      <c r="AR104" s="31" t="e">
        <v>#DIV/0!</v>
      </c>
      <c r="AS104" s="31" t="e">
        <v>#DIV/0!</v>
      </c>
      <c r="AT104" s="31" t="e">
        <v>#DIV/0!</v>
      </c>
      <c r="AU104" s="31" t="e">
        <v>#DIV/0!</v>
      </c>
      <c r="AV104" s="31" t="e">
        <v>#DIV/0!</v>
      </c>
      <c r="AW104" s="31" t="e">
        <v>#DIV/0!</v>
      </c>
      <c r="AX104" s="31" t="e">
        <v>#VALUE!</v>
      </c>
      <c r="AY104" s="31" t="e">
        <v>#DIV/0!</v>
      </c>
      <c r="AZ104" s="31" t="e">
        <v>#DIV/0!</v>
      </c>
      <c r="BA104" s="31" t="e">
        <v>#DIV/0!</v>
      </c>
      <c r="BB104" s="31" t="e">
        <v>#DIV/0!</v>
      </c>
      <c r="BC104" s="31" t="e">
        <v>#DIV/0!</v>
      </c>
      <c r="BD104" s="31" t="e">
        <v>#DIV/0!</v>
      </c>
      <c r="BE104" s="31" t="e">
        <v>#DIV/0!</v>
      </c>
      <c r="BF104" s="31" t="e">
        <v>#DIV/0!</v>
      </c>
      <c r="BG104" s="31" t="e">
        <v>#DIV/0!</v>
      </c>
      <c r="BH104" s="31" t="e">
        <v>#DIV/0!</v>
      </c>
      <c r="BI104" s="31" t="e">
        <v>#DIV/0!</v>
      </c>
      <c r="BJ104" s="31" t="e">
        <v>#DIV/0!</v>
      </c>
      <c r="BK104" s="31" t="e">
        <v>#DIV/0!</v>
      </c>
      <c r="BL104" s="31" t="e">
        <v>#DIV/0!</v>
      </c>
      <c r="BM104" s="31" t="e">
        <v>#DIV/0!</v>
      </c>
      <c r="BN104" s="31" t="e">
        <v>#DIV/0!</v>
      </c>
      <c r="BO104" s="31" t="e">
        <v>#DIV/0!</v>
      </c>
      <c r="BP104" s="31" t="e">
        <v>#DIV/0!</v>
      </c>
      <c r="BQ104" s="31" t="e">
        <v>#DIV/0!</v>
      </c>
      <c r="BR104" s="31" t="e">
        <v>#DIV/0!</v>
      </c>
      <c r="BS104" s="31" t="e">
        <v>#DIV/0!</v>
      </c>
      <c r="BT104" s="31" t="e">
        <v>#DIV/0!</v>
      </c>
      <c r="BU104" s="31" t="e">
        <v>#DIV/0!</v>
      </c>
      <c r="BV104" s="31" t="e">
        <v>#DIV/0!</v>
      </c>
      <c r="BW104" s="31" t="e">
        <v>#DIV/0!</v>
      </c>
      <c r="BX104" s="31" t="e">
        <v>#DIV/0!</v>
      </c>
      <c r="BY104" s="31" t="e">
        <v>#DIV/0!</v>
      </c>
      <c r="BZ104" s="31" t="e">
        <v>#DIV/0!</v>
      </c>
      <c r="CA104" s="31" t="e">
        <v>#DIV/0!</v>
      </c>
      <c r="CB104" s="31" t="e">
        <v>#DIV/0!</v>
      </c>
      <c r="CC104" s="31" t="e">
        <v>#DIV/0!</v>
      </c>
      <c r="CD104" s="31" t="e">
        <v>#DIV/0!</v>
      </c>
      <c r="CE104" s="31" t="e">
        <v>#DIV/0!</v>
      </c>
      <c r="CF104" s="31" t="e">
        <v>#DIV/0!</v>
      </c>
      <c r="CG104" s="31" t="e">
        <v>#DIV/0!</v>
      </c>
      <c r="CH104" s="31" t="e">
        <v>#DIV/0!</v>
      </c>
      <c r="CI104" s="31" t="e">
        <v>#DIV/0!</v>
      </c>
      <c r="CJ104" s="31" t="e">
        <v>#DIV/0!</v>
      </c>
      <c r="CK104" s="31" t="e">
        <v>#DIV/0!</v>
      </c>
      <c r="CL104" s="31" t="e">
        <v>#DIV/0!</v>
      </c>
      <c r="CM104" s="31" t="e">
        <v>#DIV/0!</v>
      </c>
      <c r="CN104" s="31" t="e">
        <v>#DIV/0!</v>
      </c>
      <c r="CO104" s="31" t="e">
        <v>#DIV/0!</v>
      </c>
      <c r="CP104" s="31" t="e">
        <v>#DIV/0!</v>
      </c>
      <c r="CQ104" s="31" t="e">
        <v>#DIV/0!</v>
      </c>
      <c r="CR104" s="31"/>
      <c r="CS104" s="31"/>
      <c r="CT104" s="31">
        <v>185</v>
      </c>
      <c r="CU104" s="51" t="e">
        <v>#VALUE!</v>
      </c>
      <c r="CV104" s="31" t="e">
        <v>#DIV/0!</v>
      </c>
      <c r="CW104" s="31" t="e">
        <v>#DIV/0!</v>
      </c>
      <c r="CX104" s="31" t="e">
        <v>#DIV/0!</v>
      </c>
      <c r="CY104" s="31" t="e">
        <v>#DIV/0!</v>
      </c>
      <c r="CZ104" s="31" t="e">
        <v>#DIV/0!</v>
      </c>
      <c r="DA104" s="31" t="e">
        <v>#DIV/0!</v>
      </c>
      <c r="DB104" s="31" t="e">
        <v>#DIV/0!</v>
      </c>
      <c r="DC104" s="31" t="e">
        <v>#DIV/0!</v>
      </c>
      <c r="DD104" s="31" t="e">
        <v>#DIV/0!</v>
      </c>
      <c r="DE104" s="31" t="e">
        <v>#DIV/0!</v>
      </c>
      <c r="DF104" s="31" t="e">
        <v>#DIV/0!</v>
      </c>
      <c r="DG104" s="31" t="e">
        <v>#DIV/0!</v>
      </c>
      <c r="DH104" s="31" t="e">
        <v>#DIV/0!</v>
      </c>
      <c r="DI104" s="31" t="e">
        <v>#DIV/0!</v>
      </c>
      <c r="DJ104" s="31" t="e">
        <v>#DIV/0!</v>
      </c>
      <c r="DK104" s="31" t="e">
        <v>#DIV/0!</v>
      </c>
      <c r="DL104" s="31" t="e">
        <v>#DIV/0!</v>
      </c>
      <c r="DM104" s="31" t="e">
        <v>#DIV/0!</v>
      </c>
      <c r="DN104" s="31" t="e">
        <v>#DIV/0!</v>
      </c>
      <c r="DO104" s="31" t="e">
        <v>#DIV/0!</v>
      </c>
      <c r="DP104" s="31" t="e">
        <v>#DIV/0!</v>
      </c>
      <c r="DQ104" s="31" t="e">
        <v>#DIV/0!</v>
      </c>
      <c r="DR104" s="31" t="e">
        <v>#DIV/0!</v>
      </c>
      <c r="DS104" s="31" t="e">
        <v>#DIV/0!</v>
      </c>
      <c r="DT104" s="31" t="e">
        <v>#DIV/0!</v>
      </c>
      <c r="DU104" s="31" t="e">
        <v>#DIV/0!</v>
      </c>
      <c r="DV104" s="31" t="e">
        <v>#DIV/0!</v>
      </c>
      <c r="DW104" s="31" t="e">
        <v>#DIV/0!</v>
      </c>
      <c r="DX104" s="31" t="e">
        <v>#DIV/0!</v>
      </c>
      <c r="DY104" s="31" t="e">
        <v>#DIV/0!</v>
      </c>
      <c r="DZ104" s="31" t="e">
        <v>#DIV/0!</v>
      </c>
      <c r="EA104" s="31" t="e">
        <v>#DIV/0!</v>
      </c>
      <c r="EB104" s="31" t="e">
        <v>#DIV/0!</v>
      </c>
      <c r="EC104" s="31" t="e">
        <v>#DIV/0!</v>
      </c>
      <c r="ED104" s="31" t="e">
        <v>#DIV/0!</v>
      </c>
      <c r="EE104" s="31" t="e">
        <v>#DIV/0!</v>
      </c>
      <c r="EF104" s="31" t="e">
        <v>#DIV/0!</v>
      </c>
      <c r="EG104" s="31" t="e">
        <v>#DIV/0!</v>
      </c>
      <c r="EH104" s="31" t="e">
        <v>#DIV/0!</v>
      </c>
      <c r="EI104" s="31" t="e">
        <v>#DIV/0!</v>
      </c>
      <c r="EJ104" s="31" t="e">
        <v>#DIV/0!</v>
      </c>
      <c r="EK104" s="31" t="e">
        <v>#DIV/0!</v>
      </c>
      <c r="EL104" s="31" t="e">
        <v>#DIV/0!</v>
      </c>
      <c r="EM104" s="31" t="e">
        <v>#DIV/0!</v>
      </c>
      <c r="EN104" s="31" t="e">
        <v>#DIV/0!</v>
      </c>
      <c r="EO104" s="31" t="e">
        <v>#VALUE!</v>
      </c>
      <c r="EP104" s="31" t="e">
        <v>#DIV/0!</v>
      </c>
      <c r="EQ104" s="31" t="e">
        <v>#DIV/0!</v>
      </c>
      <c r="ER104" s="31" t="e">
        <v>#DIV/0!</v>
      </c>
      <c r="ES104" s="31" t="e">
        <v>#DIV/0!</v>
      </c>
      <c r="ET104" s="31" t="e">
        <v>#DIV/0!</v>
      </c>
      <c r="EU104" s="31" t="e">
        <v>#DIV/0!</v>
      </c>
      <c r="EV104" s="31" t="e">
        <v>#DIV/0!</v>
      </c>
      <c r="EW104" s="31" t="e">
        <v>#DIV/0!</v>
      </c>
      <c r="EX104" s="31" t="e">
        <v>#DIV/0!</v>
      </c>
      <c r="EY104" s="31" t="e">
        <v>#DIV/0!</v>
      </c>
      <c r="EZ104" s="31" t="e">
        <v>#DIV/0!</v>
      </c>
      <c r="FA104" s="31" t="e">
        <v>#DIV/0!</v>
      </c>
      <c r="FB104" s="31" t="e">
        <v>#DIV/0!</v>
      </c>
      <c r="FC104" s="31" t="e">
        <v>#DIV/0!</v>
      </c>
      <c r="FD104" s="31" t="e">
        <v>#DIV/0!</v>
      </c>
      <c r="FE104" s="31" t="e">
        <v>#DIV/0!</v>
      </c>
      <c r="FF104" s="31" t="e">
        <v>#DIV/0!</v>
      </c>
      <c r="FG104" s="31" t="e">
        <v>#DIV/0!</v>
      </c>
      <c r="FH104" s="31" t="e">
        <v>#DIV/0!</v>
      </c>
      <c r="FI104" s="31" t="e">
        <v>#DIV/0!</v>
      </c>
      <c r="FJ104" s="31" t="e">
        <v>#DIV/0!</v>
      </c>
      <c r="FK104" s="31" t="e">
        <v>#DIV/0!</v>
      </c>
      <c r="FL104" s="31" t="e">
        <v>#DIV/0!</v>
      </c>
      <c r="FM104" s="31" t="e">
        <v>#DIV/0!</v>
      </c>
      <c r="FN104" s="31" t="e">
        <v>#DIV/0!</v>
      </c>
      <c r="FO104" s="31" t="e">
        <v>#DIV/0!</v>
      </c>
      <c r="FP104" s="31" t="e">
        <v>#DIV/0!</v>
      </c>
      <c r="FQ104" s="31" t="e">
        <v>#DIV/0!</v>
      </c>
      <c r="FR104" s="31" t="e">
        <v>#DIV/0!</v>
      </c>
      <c r="FS104" s="31" t="e">
        <v>#DIV/0!</v>
      </c>
      <c r="FT104" s="31" t="e">
        <v>#DIV/0!</v>
      </c>
      <c r="FU104" s="31" t="e">
        <v>#DIV/0!</v>
      </c>
      <c r="FV104" s="31" t="e">
        <v>#DIV/0!</v>
      </c>
      <c r="FW104" s="31" t="e">
        <v>#DIV/0!</v>
      </c>
      <c r="FX104" s="31" t="e">
        <v>#DIV/0!</v>
      </c>
      <c r="FY104" s="31" t="e">
        <v>#DIV/0!</v>
      </c>
      <c r="FZ104" s="31" t="e">
        <v>#DIV/0!</v>
      </c>
      <c r="GA104" s="31" t="e">
        <v>#DIV/0!</v>
      </c>
      <c r="GB104" s="31" t="e">
        <v>#DIV/0!</v>
      </c>
      <c r="GC104" s="31" t="e">
        <v>#DIV/0!</v>
      </c>
      <c r="GD104" s="31" t="e">
        <v>#DIV/0!</v>
      </c>
      <c r="GE104" s="31" t="e">
        <v>#DIV/0!</v>
      </c>
      <c r="GF104" s="31" t="e">
        <v>#DIV/0!</v>
      </c>
      <c r="GG104" s="31" t="e">
        <v>#DIV/0!</v>
      </c>
      <c r="GH104" s="31" t="e">
        <v>#DIV/0!</v>
      </c>
      <c r="GI104" s="31"/>
      <c r="GJ104" s="31"/>
      <c r="GK104" s="31">
        <v>185</v>
      </c>
      <c r="GL104" s="51" t="e">
        <v>#VALUE!</v>
      </c>
      <c r="GM104" s="31" t="e">
        <v>#DIV/0!</v>
      </c>
      <c r="GN104" s="31" t="e">
        <v>#DIV/0!</v>
      </c>
      <c r="GO104" s="31" t="e">
        <v>#DIV/0!</v>
      </c>
      <c r="GP104" s="31" t="e">
        <v>#DIV/0!</v>
      </c>
      <c r="GQ104" s="31" t="e">
        <v>#DIV/0!</v>
      </c>
      <c r="GR104" s="31" t="e">
        <v>#DIV/0!</v>
      </c>
      <c r="GS104" s="31" t="e">
        <v>#DIV/0!</v>
      </c>
      <c r="GT104" s="31" t="e">
        <v>#DIV/0!</v>
      </c>
      <c r="GU104" s="31" t="e">
        <v>#DIV/0!</v>
      </c>
      <c r="GV104" s="31" t="e">
        <v>#DIV/0!</v>
      </c>
      <c r="GW104" s="31" t="e">
        <v>#DIV/0!</v>
      </c>
      <c r="GX104" s="31" t="e">
        <v>#DIV/0!</v>
      </c>
      <c r="GY104" s="31" t="e">
        <v>#DIV/0!</v>
      </c>
      <c r="GZ104" s="31" t="e">
        <v>#DIV/0!</v>
      </c>
      <c r="HA104" s="31" t="e">
        <v>#DIV/0!</v>
      </c>
      <c r="HB104" s="31" t="e">
        <v>#DIV/0!</v>
      </c>
      <c r="HC104" s="31" t="e">
        <v>#DIV/0!</v>
      </c>
      <c r="HD104" s="31" t="e">
        <v>#DIV/0!</v>
      </c>
      <c r="HE104" s="31" t="e">
        <v>#DIV/0!</v>
      </c>
      <c r="HF104" s="31" t="e">
        <v>#DIV/0!</v>
      </c>
      <c r="HG104" s="31" t="e">
        <v>#DIV/0!</v>
      </c>
      <c r="HH104" s="31" t="e">
        <v>#DIV/0!</v>
      </c>
      <c r="HI104" s="31" t="e">
        <v>#DIV/0!</v>
      </c>
      <c r="HJ104" s="31" t="e">
        <v>#DIV/0!</v>
      </c>
      <c r="HK104" s="31" t="e">
        <v>#DIV/0!</v>
      </c>
      <c r="HL104" s="31" t="e">
        <v>#DIV/0!</v>
      </c>
      <c r="HM104" s="31" t="e">
        <v>#DIV/0!</v>
      </c>
      <c r="HN104" s="31" t="e">
        <v>#DIV/0!</v>
      </c>
      <c r="HO104" s="31" t="e">
        <v>#DIV/0!</v>
      </c>
      <c r="HP104" s="31" t="e">
        <v>#DIV/0!</v>
      </c>
      <c r="HQ104" s="31" t="e">
        <v>#DIV/0!</v>
      </c>
      <c r="HR104" s="31" t="e">
        <v>#DIV/0!</v>
      </c>
      <c r="HS104" s="31" t="e">
        <v>#DIV/0!</v>
      </c>
      <c r="HT104" s="31" t="e">
        <v>#DIV/0!</v>
      </c>
      <c r="HU104" s="31" t="e">
        <v>#DIV/0!</v>
      </c>
      <c r="HV104" s="31" t="e">
        <v>#DIV/0!</v>
      </c>
      <c r="HW104" s="31" t="e">
        <v>#DIV/0!</v>
      </c>
      <c r="HX104" s="31" t="e">
        <v>#DIV/0!</v>
      </c>
      <c r="HY104" s="31" t="e">
        <v>#DIV/0!</v>
      </c>
      <c r="HZ104" s="31" t="e">
        <v>#DIV/0!</v>
      </c>
      <c r="IA104" s="31" t="e">
        <v>#DIV/0!</v>
      </c>
      <c r="IB104" s="31" t="e">
        <v>#DIV/0!</v>
      </c>
      <c r="IC104" s="31" t="e">
        <v>#DIV/0!</v>
      </c>
      <c r="ID104" s="31" t="e">
        <v>#DIV/0!</v>
      </c>
      <c r="IE104" s="31" t="e">
        <v>#DIV/0!</v>
      </c>
      <c r="IF104" s="31" t="e">
        <v>#VALUE!</v>
      </c>
      <c r="IG104" s="31" t="e">
        <v>#DIV/0!</v>
      </c>
      <c r="IH104" s="31" t="e">
        <v>#DIV/0!</v>
      </c>
      <c r="II104" s="31" t="e">
        <v>#DIV/0!</v>
      </c>
      <c r="IJ104" s="31" t="e">
        <v>#DIV/0!</v>
      </c>
      <c r="IK104" s="31" t="e">
        <v>#DIV/0!</v>
      </c>
      <c r="IL104" s="31" t="e">
        <v>#DIV/0!</v>
      </c>
      <c r="IM104" s="31" t="e">
        <v>#DIV/0!</v>
      </c>
      <c r="IN104" s="31" t="e">
        <v>#DIV/0!</v>
      </c>
      <c r="IO104" s="31" t="e">
        <v>#DIV/0!</v>
      </c>
      <c r="IP104" s="31" t="e">
        <v>#DIV/0!</v>
      </c>
      <c r="IQ104" s="31" t="e">
        <v>#DIV/0!</v>
      </c>
      <c r="IR104" s="31" t="e">
        <v>#DIV/0!</v>
      </c>
      <c r="IS104" s="31" t="e">
        <v>#DIV/0!</v>
      </c>
      <c r="IT104" s="31" t="e">
        <v>#DIV/0!</v>
      </c>
      <c r="IU104" s="31" t="e">
        <v>#DIV/0!</v>
      </c>
      <c r="IV104" s="31" t="e">
        <v>#DIV/0!</v>
      </c>
      <c r="IW104" s="31" t="e">
        <v>#DIV/0!</v>
      </c>
      <c r="IX104" s="31" t="e">
        <v>#DIV/0!</v>
      </c>
      <c r="IY104" s="31" t="e">
        <v>#DIV/0!</v>
      </c>
      <c r="IZ104" s="31" t="e">
        <v>#DIV/0!</v>
      </c>
      <c r="JA104" s="31" t="e">
        <v>#DIV/0!</v>
      </c>
      <c r="JB104" s="31" t="e">
        <v>#DIV/0!</v>
      </c>
      <c r="JC104" s="31" t="e">
        <v>#DIV/0!</v>
      </c>
      <c r="JD104" s="31" t="e">
        <v>#DIV/0!</v>
      </c>
      <c r="JE104" s="31" t="e">
        <v>#DIV/0!</v>
      </c>
      <c r="JF104" s="31" t="e">
        <v>#DIV/0!</v>
      </c>
      <c r="JG104" s="31" t="e">
        <v>#DIV/0!</v>
      </c>
      <c r="JH104" s="31" t="e">
        <v>#DIV/0!</v>
      </c>
      <c r="JI104" s="31" t="e">
        <v>#DIV/0!</v>
      </c>
      <c r="JJ104" s="31" t="e">
        <v>#DIV/0!</v>
      </c>
      <c r="JK104" s="31" t="e">
        <v>#DIV/0!</v>
      </c>
      <c r="JL104" s="31" t="e">
        <v>#DIV/0!</v>
      </c>
      <c r="JM104" s="31" t="e">
        <v>#DIV/0!</v>
      </c>
      <c r="JN104" s="31" t="e">
        <v>#DIV/0!</v>
      </c>
      <c r="JO104" s="31" t="e">
        <v>#DIV/0!</v>
      </c>
      <c r="JP104" s="31" t="e">
        <v>#DIV/0!</v>
      </c>
      <c r="JQ104" s="31" t="e">
        <v>#DIV/0!</v>
      </c>
      <c r="JR104" s="31" t="e">
        <v>#DIV/0!</v>
      </c>
      <c r="JS104" s="31" t="e">
        <v>#DIV/0!</v>
      </c>
      <c r="JT104" s="31" t="e">
        <v>#DIV/0!</v>
      </c>
      <c r="JU104" s="31" t="e">
        <v>#DIV/0!</v>
      </c>
      <c r="JV104" s="31" t="e">
        <v>#DIV/0!</v>
      </c>
      <c r="JW104" s="31" t="e">
        <v>#DIV/0!</v>
      </c>
      <c r="JX104" s="31" t="e">
        <v>#DIV/0!</v>
      </c>
      <c r="JY104" s="31" t="e">
        <v>#DIV/0!</v>
      </c>
      <c r="JZ104" s="31"/>
      <c r="KA104" s="31"/>
    </row>
    <row r="105" spans="1:287" x14ac:dyDescent="0.25">
      <c r="A105" s="30" t="s">
        <v>705</v>
      </c>
      <c r="B105" s="30" t="s">
        <v>107</v>
      </c>
      <c r="C105" s="31">
        <v>21</v>
      </c>
      <c r="D105" s="51" t="e">
        <v>#VALUE!</v>
      </c>
      <c r="E105" s="31" t="e">
        <v>#DIV/0!</v>
      </c>
      <c r="F105" s="31" t="e">
        <v>#DIV/0!</v>
      </c>
      <c r="G105" s="31" t="e">
        <v>#DIV/0!</v>
      </c>
      <c r="H105" s="31" t="e">
        <v>#DIV/0!</v>
      </c>
      <c r="I105" s="31" t="e">
        <v>#DIV/0!</v>
      </c>
      <c r="J105" s="31" t="e">
        <v>#DIV/0!</v>
      </c>
      <c r="K105" s="31" t="e">
        <v>#DIV/0!</v>
      </c>
      <c r="L105" s="31" t="e">
        <v>#DIV/0!</v>
      </c>
      <c r="M105" s="31" t="e">
        <v>#DIV/0!</v>
      </c>
      <c r="N105" s="31" t="e">
        <v>#DIV/0!</v>
      </c>
      <c r="O105" s="31" t="e">
        <v>#DIV/0!</v>
      </c>
      <c r="P105" s="31" t="e">
        <v>#DIV/0!</v>
      </c>
      <c r="Q105" s="31" t="e">
        <v>#DIV/0!</v>
      </c>
      <c r="R105" s="31" t="e">
        <v>#DIV/0!</v>
      </c>
      <c r="S105" s="31" t="e">
        <v>#DIV/0!</v>
      </c>
      <c r="T105" s="31" t="e">
        <v>#DIV/0!</v>
      </c>
      <c r="U105" s="31" t="e">
        <v>#DIV/0!</v>
      </c>
      <c r="V105" s="31" t="e">
        <v>#DIV/0!</v>
      </c>
      <c r="W105" s="31" t="e">
        <v>#DIV/0!</v>
      </c>
      <c r="X105" s="31" t="e">
        <v>#DIV/0!</v>
      </c>
      <c r="Y105" s="31" t="e">
        <v>#DIV/0!</v>
      </c>
      <c r="Z105" s="31" t="e">
        <v>#DIV/0!</v>
      </c>
      <c r="AA105" s="31" t="e">
        <v>#DIV/0!</v>
      </c>
      <c r="AB105" s="31" t="e">
        <v>#DIV/0!</v>
      </c>
      <c r="AC105" s="31" t="e">
        <v>#DIV/0!</v>
      </c>
      <c r="AD105" s="31" t="e">
        <v>#DIV/0!</v>
      </c>
      <c r="AE105" s="31" t="e">
        <v>#DIV/0!</v>
      </c>
      <c r="AF105" s="31" t="e">
        <v>#DIV/0!</v>
      </c>
      <c r="AG105" s="31" t="e">
        <v>#DIV/0!</v>
      </c>
      <c r="AH105" s="31" t="e">
        <v>#DIV/0!</v>
      </c>
      <c r="AI105" s="31" t="e">
        <v>#DIV/0!</v>
      </c>
      <c r="AJ105" s="31" t="e">
        <v>#DIV/0!</v>
      </c>
      <c r="AK105" s="31" t="e">
        <v>#DIV/0!</v>
      </c>
      <c r="AL105" s="31" t="e">
        <v>#DIV/0!</v>
      </c>
      <c r="AM105" s="31" t="e">
        <v>#DIV/0!</v>
      </c>
      <c r="AN105" s="31" t="e">
        <v>#DIV/0!</v>
      </c>
      <c r="AO105" s="31" t="e">
        <v>#DIV/0!</v>
      </c>
      <c r="AP105" s="31" t="e">
        <v>#DIV/0!</v>
      </c>
      <c r="AQ105" s="31" t="e">
        <v>#DIV/0!</v>
      </c>
      <c r="AR105" s="31" t="e">
        <v>#DIV/0!</v>
      </c>
      <c r="AS105" s="31" t="e">
        <v>#DIV/0!</v>
      </c>
      <c r="AT105" s="31" t="e">
        <v>#DIV/0!</v>
      </c>
      <c r="AU105" s="31" t="e">
        <v>#DIV/0!</v>
      </c>
      <c r="AV105" s="31" t="e">
        <v>#DIV/0!</v>
      </c>
      <c r="AW105" s="31" t="e">
        <v>#DIV/0!</v>
      </c>
      <c r="AX105" s="31" t="e">
        <v>#VALUE!</v>
      </c>
      <c r="AY105" s="31" t="e">
        <v>#DIV/0!</v>
      </c>
      <c r="AZ105" s="31" t="e">
        <v>#DIV/0!</v>
      </c>
      <c r="BA105" s="31" t="e">
        <v>#DIV/0!</v>
      </c>
      <c r="BB105" s="31" t="e">
        <v>#DIV/0!</v>
      </c>
      <c r="BC105" s="31" t="e">
        <v>#DIV/0!</v>
      </c>
      <c r="BD105" s="31" t="e">
        <v>#DIV/0!</v>
      </c>
      <c r="BE105" s="31" t="e">
        <v>#DIV/0!</v>
      </c>
      <c r="BF105" s="31" t="e">
        <v>#DIV/0!</v>
      </c>
      <c r="BG105" s="31" t="e">
        <v>#DIV/0!</v>
      </c>
      <c r="BH105" s="31" t="e">
        <v>#DIV/0!</v>
      </c>
      <c r="BI105" s="31" t="e">
        <v>#DIV/0!</v>
      </c>
      <c r="BJ105" s="31" t="e">
        <v>#DIV/0!</v>
      </c>
      <c r="BK105" s="31" t="e">
        <v>#DIV/0!</v>
      </c>
      <c r="BL105" s="31" t="e">
        <v>#DIV/0!</v>
      </c>
      <c r="BM105" s="31" t="e">
        <v>#DIV/0!</v>
      </c>
      <c r="BN105" s="31" t="e">
        <v>#DIV/0!</v>
      </c>
      <c r="BO105" s="31" t="e">
        <v>#DIV/0!</v>
      </c>
      <c r="BP105" s="31" t="e">
        <v>#DIV/0!</v>
      </c>
      <c r="BQ105" s="31" t="e">
        <v>#DIV/0!</v>
      </c>
      <c r="BR105" s="31" t="e">
        <v>#DIV/0!</v>
      </c>
      <c r="BS105" s="31" t="e">
        <v>#DIV/0!</v>
      </c>
      <c r="BT105" s="31" t="e">
        <v>#DIV/0!</v>
      </c>
      <c r="BU105" s="31" t="e">
        <v>#DIV/0!</v>
      </c>
      <c r="BV105" s="31" t="e">
        <v>#DIV/0!</v>
      </c>
      <c r="BW105" s="31" t="e">
        <v>#DIV/0!</v>
      </c>
      <c r="BX105" s="31" t="e">
        <v>#DIV/0!</v>
      </c>
      <c r="BY105" s="31" t="e">
        <v>#DIV/0!</v>
      </c>
      <c r="BZ105" s="31" t="e">
        <v>#DIV/0!</v>
      </c>
      <c r="CA105" s="31" t="e">
        <v>#DIV/0!</v>
      </c>
      <c r="CB105" s="31" t="e">
        <v>#DIV/0!</v>
      </c>
      <c r="CC105" s="31" t="e">
        <v>#DIV/0!</v>
      </c>
      <c r="CD105" s="31" t="e">
        <v>#DIV/0!</v>
      </c>
      <c r="CE105" s="31" t="e">
        <v>#DIV/0!</v>
      </c>
      <c r="CF105" s="31" t="e">
        <v>#DIV/0!</v>
      </c>
      <c r="CG105" s="31" t="e">
        <v>#DIV/0!</v>
      </c>
      <c r="CH105" s="31" t="e">
        <v>#DIV/0!</v>
      </c>
      <c r="CI105" s="31" t="e">
        <v>#DIV/0!</v>
      </c>
      <c r="CJ105" s="31" t="e">
        <v>#DIV/0!</v>
      </c>
      <c r="CK105" s="31" t="e">
        <v>#DIV/0!</v>
      </c>
      <c r="CL105" s="31" t="e">
        <v>#DIV/0!</v>
      </c>
      <c r="CM105" s="31" t="e">
        <v>#DIV/0!</v>
      </c>
      <c r="CN105" s="31" t="e">
        <v>#DIV/0!</v>
      </c>
      <c r="CO105" s="31" t="e">
        <v>#DIV/0!</v>
      </c>
      <c r="CP105" s="31" t="e">
        <v>#DIV/0!</v>
      </c>
      <c r="CQ105" s="31" t="e">
        <v>#DIV/0!</v>
      </c>
      <c r="CR105" s="31"/>
      <c r="CS105" s="31"/>
      <c r="CT105" s="31">
        <v>21</v>
      </c>
      <c r="CU105" s="51" t="e">
        <v>#VALUE!</v>
      </c>
      <c r="CV105" s="31" t="e">
        <v>#DIV/0!</v>
      </c>
      <c r="CW105" s="31" t="e">
        <v>#DIV/0!</v>
      </c>
      <c r="CX105" s="31" t="e">
        <v>#DIV/0!</v>
      </c>
      <c r="CY105" s="31" t="e">
        <v>#DIV/0!</v>
      </c>
      <c r="CZ105" s="31" t="e">
        <v>#DIV/0!</v>
      </c>
      <c r="DA105" s="31" t="e">
        <v>#DIV/0!</v>
      </c>
      <c r="DB105" s="31" t="e">
        <v>#DIV/0!</v>
      </c>
      <c r="DC105" s="31" t="e">
        <v>#DIV/0!</v>
      </c>
      <c r="DD105" s="31" t="e">
        <v>#DIV/0!</v>
      </c>
      <c r="DE105" s="31" t="e">
        <v>#DIV/0!</v>
      </c>
      <c r="DF105" s="31" t="e">
        <v>#DIV/0!</v>
      </c>
      <c r="DG105" s="31" t="e">
        <v>#DIV/0!</v>
      </c>
      <c r="DH105" s="31" t="e">
        <v>#DIV/0!</v>
      </c>
      <c r="DI105" s="31" t="e">
        <v>#DIV/0!</v>
      </c>
      <c r="DJ105" s="31" t="e">
        <v>#DIV/0!</v>
      </c>
      <c r="DK105" s="31" t="e">
        <v>#DIV/0!</v>
      </c>
      <c r="DL105" s="31" t="e">
        <v>#DIV/0!</v>
      </c>
      <c r="DM105" s="31" t="e">
        <v>#DIV/0!</v>
      </c>
      <c r="DN105" s="31" t="e">
        <v>#DIV/0!</v>
      </c>
      <c r="DO105" s="31" t="e">
        <v>#DIV/0!</v>
      </c>
      <c r="DP105" s="31" t="e">
        <v>#DIV/0!</v>
      </c>
      <c r="DQ105" s="31" t="e">
        <v>#DIV/0!</v>
      </c>
      <c r="DR105" s="31" t="e">
        <v>#DIV/0!</v>
      </c>
      <c r="DS105" s="31" t="e">
        <v>#DIV/0!</v>
      </c>
      <c r="DT105" s="31" t="e">
        <v>#DIV/0!</v>
      </c>
      <c r="DU105" s="31" t="e">
        <v>#DIV/0!</v>
      </c>
      <c r="DV105" s="31" t="e">
        <v>#DIV/0!</v>
      </c>
      <c r="DW105" s="31" t="e">
        <v>#DIV/0!</v>
      </c>
      <c r="DX105" s="31" t="e">
        <v>#DIV/0!</v>
      </c>
      <c r="DY105" s="31" t="e">
        <v>#DIV/0!</v>
      </c>
      <c r="DZ105" s="31" t="e">
        <v>#DIV/0!</v>
      </c>
      <c r="EA105" s="31" t="e">
        <v>#DIV/0!</v>
      </c>
      <c r="EB105" s="31" t="e">
        <v>#DIV/0!</v>
      </c>
      <c r="EC105" s="31" t="e">
        <v>#DIV/0!</v>
      </c>
      <c r="ED105" s="31" t="e">
        <v>#DIV/0!</v>
      </c>
      <c r="EE105" s="31" t="e">
        <v>#DIV/0!</v>
      </c>
      <c r="EF105" s="31" t="e">
        <v>#DIV/0!</v>
      </c>
      <c r="EG105" s="31" t="e">
        <v>#DIV/0!</v>
      </c>
      <c r="EH105" s="31" t="e">
        <v>#DIV/0!</v>
      </c>
      <c r="EI105" s="31" t="e">
        <v>#DIV/0!</v>
      </c>
      <c r="EJ105" s="31" t="e">
        <v>#DIV/0!</v>
      </c>
      <c r="EK105" s="31" t="e">
        <v>#DIV/0!</v>
      </c>
      <c r="EL105" s="31" t="e">
        <v>#DIV/0!</v>
      </c>
      <c r="EM105" s="31" t="e">
        <v>#DIV/0!</v>
      </c>
      <c r="EN105" s="31" t="e">
        <v>#DIV/0!</v>
      </c>
      <c r="EO105" s="31" t="e">
        <v>#VALUE!</v>
      </c>
      <c r="EP105" s="31" t="e">
        <v>#DIV/0!</v>
      </c>
      <c r="EQ105" s="31" t="e">
        <v>#DIV/0!</v>
      </c>
      <c r="ER105" s="31" t="e">
        <v>#DIV/0!</v>
      </c>
      <c r="ES105" s="31" t="e">
        <v>#DIV/0!</v>
      </c>
      <c r="ET105" s="31" t="e">
        <v>#DIV/0!</v>
      </c>
      <c r="EU105" s="31" t="e">
        <v>#DIV/0!</v>
      </c>
      <c r="EV105" s="31" t="e">
        <v>#DIV/0!</v>
      </c>
      <c r="EW105" s="31" t="e">
        <v>#DIV/0!</v>
      </c>
      <c r="EX105" s="31" t="e">
        <v>#DIV/0!</v>
      </c>
      <c r="EY105" s="31" t="e">
        <v>#DIV/0!</v>
      </c>
      <c r="EZ105" s="31" t="e">
        <v>#DIV/0!</v>
      </c>
      <c r="FA105" s="31" t="e">
        <v>#DIV/0!</v>
      </c>
      <c r="FB105" s="31" t="e">
        <v>#DIV/0!</v>
      </c>
      <c r="FC105" s="31" t="e">
        <v>#DIV/0!</v>
      </c>
      <c r="FD105" s="31" t="e">
        <v>#DIV/0!</v>
      </c>
      <c r="FE105" s="31" t="e">
        <v>#DIV/0!</v>
      </c>
      <c r="FF105" s="31" t="e">
        <v>#DIV/0!</v>
      </c>
      <c r="FG105" s="31" t="e">
        <v>#DIV/0!</v>
      </c>
      <c r="FH105" s="31" t="e">
        <v>#DIV/0!</v>
      </c>
      <c r="FI105" s="31" t="e">
        <v>#DIV/0!</v>
      </c>
      <c r="FJ105" s="31" t="e">
        <v>#DIV/0!</v>
      </c>
      <c r="FK105" s="31" t="e">
        <v>#DIV/0!</v>
      </c>
      <c r="FL105" s="31" t="e">
        <v>#DIV/0!</v>
      </c>
      <c r="FM105" s="31" t="e">
        <v>#DIV/0!</v>
      </c>
      <c r="FN105" s="31" t="e">
        <v>#DIV/0!</v>
      </c>
      <c r="FO105" s="31" t="e">
        <v>#DIV/0!</v>
      </c>
      <c r="FP105" s="31" t="e">
        <v>#DIV/0!</v>
      </c>
      <c r="FQ105" s="31" t="e">
        <v>#DIV/0!</v>
      </c>
      <c r="FR105" s="31" t="e">
        <v>#DIV/0!</v>
      </c>
      <c r="FS105" s="31" t="e">
        <v>#DIV/0!</v>
      </c>
      <c r="FT105" s="31" t="e">
        <v>#DIV/0!</v>
      </c>
      <c r="FU105" s="31" t="e">
        <v>#DIV/0!</v>
      </c>
      <c r="FV105" s="31" t="e">
        <v>#DIV/0!</v>
      </c>
      <c r="FW105" s="31" t="e">
        <v>#DIV/0!</v>
      </c>
      <c r="FX105" s="31" t="e">
        <v>#DIV/0!</v>
      </c>
      <c r="FY105" s="31" t="e">
        <v>#DIV/0!</v>
      </c>
      <c r="FZ105" s="31" t="e">
        <v>#DIV/0!</v>
      </c>
      <c r="GA105" s="31" t="e">
        <v>#DIV/0!</v>
      </c>
      <c r="GB105" s="31" t="e">
        <v>#DIV/0!</v>
      </c>
      <c r="GC105" s="31" t="e">
        <v>#DIV/0!</v>
      </c>
      <c r="GD105" s="31" t="e">
        <v>#DIV/0!</v>
      </c>
      <c r="GE105" s="31" t="e">
        <v>#DIV/0!</v>
      </c>
      <c r="GF105" s="31" t="e">
        <v>#DIV/0!</v>
      </c>
      <c r="GG105" s="31" t="e">
        <v>#DIV/0!</v>
      </c>
      <c r="GH105" s="31" t="e">
        <v>#DIV/0!</v>
      </c>
      <c r="GI105" s="31"/>
      <c r="GJ105" s="31"/>
      <c r="GK105" s="31">
        <v>21</v>
      </c>
      <c r="GL105" s="51" t="e">
        <v>#VALUE!</v>
      </c>
      <c r="GM105" s="31" t="e">
        <v>#DIV/0!</v>
      </c>
      <c r="GN105" s="31" t="e">
        <v>#DIV/0!</v>
      </c>
      <c r="GO105" s="31" t="e">
        <v>#DIV/0!</v>
      </c>
      <c r="GP105" s="31" t="e">
        <v>#DIV/0!</v>
      </c>
      <c r="GQ105" s="31" t="e">
        <v>#DIV/0!</v>
      </c>
      <c r="GR105" s="31" t="e">
        <v>#DIV/0!</v>
      </c>
      <c r="GS105" s="31" t="e">
        <v>#DIV/0!</v>
      </c>
      <c r="GT105" s="31" t="e">
        <v>#DIV/0!</v>
      </c>
      <c r="GU105" s="31" t="e">
        <v>#DIV/0!</v>
      </c>
      <c r="GV105" s="31" t="e">
        <v>#DIV/0!</v>
      </c>
      <c r="GW105" s="31" t="e">
        <v>#DIV/0!</v>
      </c>
      <c r="GX105" s="31" t="e">
        <v>#DIV/0!</v>
      </c>
      <c r="GY105" s="31" t="e">
        <v>#DIV/0!</v>
      </c>
      <c r="GZ105" s="31" t="e">
        <v>#DIV/0!</v>
      </c>
      <c r="HA105" s="31" t="e">
        <v>#DIV/0!</v>
      </c>
      <c r="HB105" s="31" t="e">
        <v>#DIV/0!</v>
      </c>
      <c r="HC105" s="31" t="e">
        <v>#DIV/0!</v>
      </c>
      <c r="HD105" s="31" t="e">
        <v>#DIV/0!</v>
      </c>
      <c r="HE105" s="31" t="e">
        <v>#DIV/0!</v>
      </c>
      <c r="HF105" s="31" t="e">
        <v>#DIV/0!</v>
      </c>
      <c r="HG105" s="31" t="e">
        <v>#DIV/0!</v>
      </c>
      <c r="HH105" s="31" t="e">
        <v>#DIV/0!</v>
      </c>
      <c r="HI105" s="31" t="e">
        <v>#DIV/0!</v>
      </c>
      <c r="HJ105" s="31" t="e">
        <v>#DIV/0!</v>
      </c>
      <c r="HK105" s="31" t="e">
        <v>#DIV/0!</v>
      </c>
      <c r="HL105" s="31" t="e">
        <v>#DIV/0!</v>
      </c>
      <c r="HM105" s="31" t="e">
        <v>#DIV/0!</v>
      </c>
      <c r="HN105" s="31" t="e">
        <v>#DIV/0!</v>
      </c>
      <c r="HO105" s="31" t="e">
        <v>#DIV/0!</v>
      </c>
      <c r="HP105" s="31" t="e">
        <v>#DIV/0!</v>
      </c>
      <c r="HQ105" s="31" t="e">
        <v>#DIV/0!</v>
      </c>
      <c r="HR105" s="31" t="e">
        <v>#DIV/0!</v>
      </c>
      <c r="HS105" s="31" t="e">
        <v>#DIV/0!</v>
      </c>
      <c r="HT105" s="31" t="e">
        <v>#DIV/0!</v>
      </c>
      <c r="HU105" s="31" t="e">
        <v>#DIV/0!</v>
      </c>
      <c r="HV105" s="31" t="e">
        <v>#DIV/0!</v>
      </c>
      <c r="HW105" s="31" t="e">
        <v>#DIV/0!</v>
      </c>
      <c r="HX105" s="31" t="e">
        <v>#DIV/0!</v>
      </c>
      <c r="HY105" s="31" t="e">
        <v>#DIV/0!</v>
      </c>
      <c r="HZ105" s="31" t="e">
        <v>#DIV/0!</v>
      </c>
      <c r="IA105" s="31" t="e">
        <v>#DIV/0!</v>
      </c>
      <c r="IB105" s="31" t="e">
        <v>#DIV/0!</v>
      </c>
      <c r="IC105" s="31" t="e">
        <v>#DIV/0!</v>
      </c>
      <c r="ID105" s="31" t="e">
        <v>#DIV/0!</v>
      </c>
      <c r="IE105" s="31" t="e">
        <v>#DIV/0!</v>
      </c>
      <c r="IF105" s="31" t="e">
        <v>#VALUE!</v>
      </c>
      <c r="IG105" s="31" t="e">
        <v>#DIV/0!</v>
      </c>
      <c r="IH105" s="31" t="e">
        <v>#DIV/0!</v>
      </c>
      <c r="II105" s="31" t="e">
        <v>#DIV/0!</v>
      </c>
      <c r="IJ105" s="31" t="e">
        <v>#DIV/0!</v>
      </c>
      <c r="IK105" s="31" t="e">
        <v>#DIV/0!</v>
      </c>
      <c r="IL105" s="31" t="e">
        <v>#DIV/0!</v>
      </c>
      <c r="IM105" s="31" t="e">
        <v>#DIV/0!</v>
      </c>
      <c r="IN105" s="31" t="e">
        <v>#DIV/0!</v>
      </c>
      <c r="IO105" s="31" t="e">
        <v>#DIV/0!</v>
      </c>
      <c r="IP105" s="31" t="e">
        <v>#DIV/0!</v>
      </c>
      <c r="IQ105" s="31" t="e">
        <v>#DIV/0!</v>
      </c>
      <c r="IR105" s="31" t="e">
        <v>#DIV/0!</v>
      </c>
      <c r="IS105" s="31" t="e">
        <v>#DIV/0!</v>
      </c>
      <c r="IT105" s="31" t="e">
        <v>#DIV/0!</v>
      </c>
      <c r="IU105" s="31" t="e">
        <v>#DIV/0!</v>
      </c>
      <c r="IV105" s="31" t="e">
        <v>#DIV/0!</v>
      </c>
      <c r="IW105" s="31" t="e">
        <v>#DIV/0!</v>
      </c>
      <c r="IX105" s="31" t="e">
        <v>#DIV/0!</v>
      </c>
      <c r="IY105" s="31" t="e">
        <v>#DIV/0!</v>
      </c>
      <c r="IZ105" s="31" t="e">
        <v>#DIV/0!</v>
      </c>
      <c r="JA105" s="31" t="e">
        <v>#DIV/0!</v>
      </c>
      <c r="JB105" s="31" t="e">
        <v>#DIV/0!</v>
      </c>
      <c r="JC105" s="31" t="e">
        <v>#DIV/0!</v>
      </c>
      <c r="JD105" s="31" t="e">
        <v>#DIV/0!</v>
      </c>
      <c r="JE105" s="31" t="e">
        <v>#DIV/0!</v>
      </c>
      <c r="JF105" s="31" t="e">
        <v>#DIV/0!</v>
      </c>
      <c r="JG105" s="31" t="e">
        <v>#DIV/0!</v>
      </c>
      <c r="JH105" s="31" t="e">
        <v>#DIV/0!</v>
      </c>
      <c r="JI105" s="31" t="e">
        <v>#DIV/0!</v>
      </c>
      <c r="JJ105" s="31" t="e">
        <v>#DIV/0!</v>
      </c>
      <c r="JK105" s="31" t="e">
        <v>#DIV/0!</v>
      </c>
      <c r="JL105" s="31" t="e">
        <v>#DIV/0!</v>
      </c>
      <c r="JM105" s="31" t="e">
        <v>#DIV/0!</v>
      </c>
      <c r="JN105" s="31" t="e">
        <v>#DIV/0!</v>
      </c>
      <c r="JO105" s="31" t="e">
        <v>#DIV/0!</v>
      </c>
      <c r="JP105" s="31" t="e">
        <v>#DIV/0!</v>
      </c>
      <c r="JQ105" s="31" t="e">
        <v>#DIV/0!</v>
      </c>
      <c r="JR105" s="31" t="e">
        <v>#DIV/0!</v>
      </c>
      <c r="JS105" s="31" t="e">
        <v>#DIV/0!</v>
      </c>
      <c r="JT105" s="31" t="e">
        <v>#DIV/0!</v>
      </c>
      <c r="JU105" s="31" t="e">
        <v>#DIV/0!</v>
      </c>
      <c r="JV105" s="31" t="e">
        <v>#DIV/0!</v>
      </c>
      <c r="JW105" s="31" t="e">
        <v>#DIV/0!</v>
      </c>
      <c r="JX105" s="31" t="e">
        <v>#DIV/0!</v>
      </c>
      <c r="JY105" s="31" t="e">
        <v>#DIV/0!</v>
      </c>
      <c r="JZ105" s="31"/>
      <c r="KA105" s="31"/>
    </row>
    <row r="106" spans="1:287" x14ac:dyDescent="0.25">
      <c r="A106" s="30" t="s">
        <v>707</v>
      </c>
      <c r="B106" s="30" t="s">
        <v>564</v>
      </c>
      <c r="C106" s="31"/>
      <c r="D106" s="51" t="e">
        <v>#VALUE!</v>
      </c>
      <c r="E106" s="31" t="e">
        <v>#DIV/0!</v>
      </c>
      <c r="F106" s="31" t="e">
        <v>#DIV/0!</v>
      </c>
      <c r="G106" s="31" t="e">
        <v>#DIV/0!</v>
      </c>
      <c r="H106" s="31" t="e">
        <v>#DIV/0!</v>
      </c>
      <c r="I106" s="31" t="e">
        <v>#DIV/0!</v>
      </c>
      <c r="J106" s="31" t="e">
        <v>#DIV/0!</v>
      </c>
      <c r="K106" s="31" t="e">
        <v>#DIV/0!</v>
      </c>
      <c r="L106" s="31" t="e">
        <v>#DIV/0!</v>
      </c>
      <c r="M106" s="31" t="e">
        <v>#DIV/0!</v>
      </c>
      <c r="N106" s="31" t="e">
        <v>#DIV/0!</v>
      </c>
      <c r="O106" s="31" t="e">
        <v>#DIV/0!</v>
      </c>
      <c r="P106" s="31" t="e">
        <v>#DIV/0!</v>
      </c>
      <c r="Q106" s="31" t="e">
        <v>#DIV/0!</v>
      </c>
      <c r="R106" s="31" t="e">
        <v>#DIV/0!</v>
      </c>
      <c r="S106" s="31" t="e">
        <v>#DIV/0!</v>
      </c>
      <c r="T106" s="31" t="e">
        <v>#DIV/0!</v>
      </c>
      <c r="U106" s="31" t="e">
        <v>#DIV/0!</v>
      </c>
      <c r="V106" s="31" t="e">
        <v>#DIV/0!</v>
      </c>
      <c r="W106" s="31" t="e">
        <v>#DIV/0!</v>
      </c>
      <c r="X106" s="31" t="e">
        <v>#DIV/0!</v>
      </c>
      <c r="Y106" s="31" t="e">
        <v>#DIV/0!</v>
      </c>
      <c r="Z106" s="31" t="e">
        <v>#DIV/0!</v>
      </c>
      <c r="AA106" s="31" t="e">
        <v>#DIV/0!</v>
      </c>
      <c r="AB106" s="31" t="e">
        <v>#DIV/0!</v>
      </c>
      <c r="AC106" s="31" t="e">
        <v>#DIV/0!</v>
      </c>
      <c r="AD106" s="31" t="e">
        <v>#DIV/0!</v>
      </c>
      <c r="AE106" s="31" t="e">
        <v>#DIV/0!</v>
      </c>
      <c r="AF106" s="31" t="e">
        <v>#DIV/0!</v>
      </c>
      <c r="AG106" s="31" t="e">
        <v>#DIV/0!</v>
      </c>
      <c r="AH106" s="31" t="e">
        <v>#DIV/0!</v>
      </c>
      <c r="AI106" s="31" t="e">
        <v>#DIV/0!</v>
      </c>
      <c r="AJ106" s="31" t="e">
        <v>#DIV/0!</v>
      </c>
      <c r="AK106" s="31" t="e">
        <v>#DIV/0!</v>
      </c>
      <c r="AL106" s="31" t="e">
        <v>#DIV/0!</v>
      </c>
      <c r="AM106" s="31" t="e">
        <v>#DIV/0!</v>
      </c>
      <c r="AN106" s="31" t="e">
        <v>#DIV/0!</v>
      </c>
      <c r="AO106" s="31" t="e">
        <v>#DIV/0!</v>
      </c>
      <c r="AP106" s="31" t="e">
        <v>#DIV/0!</v>
      </c>
      <c r="AQ106" s="31" t="e">
        <v>#DIV/0!</v>
      </c>
      <c r="AR106" s="31" t="e">
        <v>#DIV/0!</v>
      </c>
      <c r="AS106" s="31" t="e">
        <v>#DIV/0!</v>
      </c>
      <c r="AT106" s="31" t="e">
        <v>#DIV/0!</v>
      </c>
      <c r="AU106" s="31" t="e">
        <v>#DIV/0!</v>
      </c>
      <c r="AV106" s="31" t="e">
        <v>#DIV/0!</v>
      </c>
      <c r="AW106" s="31" t="e">
        <v>#DIV/0!</v>
      </c>
      <c r="AX106" s="31" t="e">
        <v>#VALUE!</v>
      </c>
      <c r="AY106" s="31" t="e">
        <v>#DIV/0!</v>
      </c>
      <c r="AZ106" s="31" t="e">
        <v>#DIV/0!</v>
      </c>
      <c r="BA106" s="31" t="e">
        <v>#DIV/0!</v>
      </c>
      <c r="BB106" s="31" t="e">
        <v>#DIV/0!</v>
      </c>
      <c r="BC106" s="31" t="e">
        <v>#DIV/0!</v>
      </c>
      <c r="BD106" s="31" t="e">
        <v>#DIV/0!</v>
      </c>
      <c r="BE106" s="31" t="e">
        <v>#DIV/0!</v>
      </c>
      <c r="BF106" s="31" t="e">
        <v>#DIV/0!</v>
      </c>
      <c r="BG106" s="31" t="e">
        <v>#DIV/0!</v>
      </c>
      <c r="BH106" s="31" t="e">
        <v>#DIV/0!</v>
      </c>
      <c r="BI106" s="31" t="e">
        <v>#DIV/0!</v>
      </c>
      <c r="BJ106" s="31" t="e">
        <v>#DIV/0!</v>
      </c>
      <c r="BK106" s="31" t="e">
        <v>#DIV/0!</v>
      </c>
      <c r="BL106" s="31" t="e">
        <v>#DIV/0!</v>
      </c>
      <c r="BM106" s="31" t="e">
        <v>#DIV/0!</v>
      </c>
      <c r="BN106" s="31" t="e">
        <v>#DIV/0!</v>
      </c>
      <c r="BO106" s="31" t="e">
        <v>#DIV/0!</v>
      </c>
      <c r="BP106" s="31" t="e">
        <v>#DIV/0!</v>
      </c>
      <c r="BQ106" s="31" t="e">
        <v>#DIV/0!</v>
      </c>
      <c r="BR106" s="31" t="e">
        <v>#DIV/0!</v>
      </c>
      <c r="BS106" s="31" t="e">
        <v>#DIV/0!</v>
      </c>
      <c r="BT106" s="31" t="e">
        <v>#DIV/0!</v>
      </c>
      <c r="BU106" s="31" t="e">
        <v>#DIV/0!</v>
      </c>
      <c r="BV106" s="31" t="e">
        <v>#DIV/0!</v>
      </c>
      <c r="BW106" s="31" t="e">
        <v>#DIV/0!</v>
      </c>
      <c r="BX106" s="31" t="e">
        <v>#DIV/0!</v>
      </c>
      <c r="BY106" s="31" t="e">
        <v>#DIV/0!</v>
      </c>
      <c r="BZ106" s="31" t="e">
        <v>#DIV/0!</v>
      </c>
      <c r="CA106" s="31" t="e">
        <v>#DIV/0!</v>
      </c>
      <c r="CB106" s="31" t="e">
        <v>#DIV/0!</v>
      </c>
      <c r="CC106" s="31" t="e">
        <v>#DIV/0!</v>
      </c>
      <c r="CD106" s="31" t="e">
        <v>#DIV/0!</v>
      </c>
      <c r="CE106" s="31" t="e">
        <v>#DIV/0!</v>
      </c>
      <c r="CF106" s="31" t="e">
        <v>#DIV/0!</v>
      </c>
      <c r="CG106" s="31" t="e">
        <v>#DIV/0!</v>
      </c>
      <c r="CH106" s="31" t="e">
        <v>#DIV/0!</v>
      </c>
      <c r="CI106" s="31" t="e">
        <v>#DIV/0!</v>
      </c>
      <c r="CJ106" s="31" t="e">
        <v>#DIV/0!</v>
      </c>
      <c r="CK106" s="31" t="e">
        <v>#DIV/0!</v>
      </c>
      <c r="CL106" s="31" t="e">
        <v>#DIV/0!</v>
      </c>
      <c r="CM106" s="31" t="e">
        <v>#DIV/0!</v>
      </c>
      <c r="CN106" s="31" t="e">
        <v>#DIV/0!</v>
      </c>
      <c r="CO106" s="31" t="e">
        <v>#DIV/0!</v>
      </c>
      <c r="CP106" s="31" t="e">
        <v>#DIV/0!</v>
      </c>
      <c r="CQ106" s="31" t="e">
        <v>#DIV/0!</v>
      </c>
      <c r="CR106" s="31"/>
      <c r="CS106" s="31"/>
      <c r="CT106" s="31"/>
      <c r="CU106" s="51" t="e">
        <v>#VALUE!</v>
      </c>
      <c r="CV106" s="31" t="e">
        <v>#DIV/0!</v>
      </c>
      <c r="CW106" s="31" t="e">
        <v>#DIV/0!</v>
      </c>
      <c r="CX106" s="31" t="e">
        <v>#DIV/0!</v>
      </c>
      <c r="CY106" s="31" t="e">
        <v>#DIV/0!</v>
      </c>
      <c r="CZ106" s="31" t="e">
        <v>#DIV/0!</v>
      </c>
      <c r="DA106" s="31" t="e">
        <v>#DIV/0!</v>
      </c>
      <c r="DB106" s="31" t="e">
        <v>#DIV/0!</v>
      </c>
      <c r="DC106" s="31" t="e">
        <v>#DIV/0!</v>
      </c>
      <c r="DD106" s="31" t="e">
        <v>#DIV/0!</v>
      </c>
      <c r="DE106" s="31" t="e">
        <v>#DIV/0!</v>
      </c>
      <c r="DF106" s="31" t="e">
        <v>#DIV/0!</v>
      </c>
      <c r="DG106" s="31" t="e">
        <v>#DIV/0!</v>
      </c>
      <c r="DH106" s="31" t="e">
        <v>#DIV/0!</v>
      </c>
      <c r="DI106" s="31" t="e">
        <v>#DIV/0!</v>
      </c>
      <c r="DJ106" s="31" t="e">
        <v>#DIV/0!</v>
      </c>
      <c r="DK106" s="31" t="e">
        <v>#DIV/0!</v>
      </c>
      <c r="DL106" s="31" t="e">
        <v>#DIV/0!</v>
      </c>
      <c r="DM106" s="31" t="e">
        <v>#DIV/0!</v>
      </c>
      <c r="DN106" s="31" t="e">
        <v>#DIV/0!</v>
      </c>
      <c r="DO106" s="31" t="e">
        <v>#DIV/0!</v>
      </c>
      <c r="DP106" s="31" t="e">
        <v>#DIV/0!</v>
      </c>
      <c r="DQ106" s="31" t="e">
        <v>#DIV/0!</v>
      </c>
      <c r="DR106" s="31" t="e">
        <v>#DIV/0!</v>
      </c>
      <c r="DS106" s="31" t="e">
        <v>#DIV/0!</v>
      </c>
      <c r="DT106" s="31" t="e">
        <v>#DIV/0!</v>
      </c>
      <c r="DU106" s="31" t="e">
        <v>#DIV/0!</v>
      </c>
      <c r="DV106" s="31" t="e">
        <v>#DIV/0!</v>
      </c>
      <c r="DW106" s="31" t="e">
        <v>#DIV/0!</v>
      </c>
      <c r="DX106" s="31" t="e">
        <v>#DIV/0!</v>
      </c>
      <c r="DY106" s="31" t="e">
        <v>#DIV/0!</v>
      </c>
      <c r="DZ106" s="31" t="e">
        <v>#DIV/0!</v>
      </c>
      <c r="EA106" s="31" t="e">
        <v>#DIV/0!</v>
      </c>
      <c r="EB106" s="31" t="e">
        <v>#DIV/0!</v>
      </c>
      <c r="EC106" s="31" t="e">
        <v>#DIV/0!</v>
      </c>
      <c r="ED106" s="31" t="e">
        <v>#DIV/0!</v>
      </c>
      <c r="EE106" s="31" t="e">
        <v>#DIV/0!</v>
      </c>
      <c r="EF106" s="31" t="e">
        <v>#DIV/0!</v>
      </c>
      <c r="EG106" s="31" t="e">
        <v>#DIV/0!</v>
      </c>
      <c r="EH106" s="31" t="e">
        <v>#DIV/0!</v>
      </c>
      <c r="EI106" s="31" t="e">
        <v>#DIV/0!</v>
      </c>
      <c r="EJ106" s="31" t="e">
        <v>#DIV/0!</v>
      </c>
      <c r="EK106" s="31" t="e">
        <v>#DIV/0!</v>
      </c>
      <c r="EL106" s="31" t="e">
        <v>#DIV/0!</v>
      </c>
      <c r="EM106" s="31" t="e">
        <v>#DIV/0!</v>
      </c>
      <c r="EN106" s="31" t="e">
        <v>#DIV/0!</v>
      </c>
      <c r="EO106" s="31" t="e">
        <v>#VALUE!</v>
      </c>
      <c r="EP106" s="31" t="e">
        <v>#DIV/0!</v>
      </c>
      <c r="EQ106" s="31" t="e">
        <v>#DIV/0!</v>
      </c>
      <c r="ER106" s="31" t="e">
        <v>#DIV/0!</v>
      </c>
      <c r="ES106" s="31" t="e">
        <v>#DIV/0!</v>
      </c>
      <c r="ET106" s="31" t="e">
        <v>#DIV/0!</v>
      </c>
      <c r="EU106" s="31" t="e">
        <v>#DIV/0!</v>
      </c>
      <c r="EV106" s="31" t="e">
        <v>#DIV/0!</v>
      </c>
      <c r="EW106" s="31" t="e">
        <v>#DIV/0!</v>
      </c>
      <c r="EX106" s="31" t="e">
        <v>#DIV/0!</v>
      </c>
      <c r="EY106" s="31" t="e">
        <v>#DIV/0!</v>
      </c>
      <c r="EZ106" s="31" t="e">
        <v>#DIV/0!</v>
      </c>
      <c r="FA106" s="31" t="e">
        <v>#DIV/0!</v>
      </c>
      <c r="FB106" s="31" t="e">
        <v>#DIV/0!</v>
      </c>
      <c r="FC106" s="31" t="e">
        <v>#DIV/0!</v>
      </c>
      <c r="FD106" s="31" t="e">
        <v>#DIV/0!</v>
      </c>
      <c r="FE106" s="31" t="e">
        <v>#DIV/0!</v>
      </c>
      <c r="FF106" s="31" t="e">
        <v>#DIV/0!</v>
      </c>
      <c r="FG106" s="31" t="e">
        <v>#DIV/0!</v>
      </c>
      <c r="FH106" s="31" t="e">
        <v>#DIV/0!</v>
      </c>
      <c r="FI106" s="31" t="e">
        <v>#DIV/0!</v>
      </c>
      <c r="FJ106" s="31" t="e">
        <v>#DIV/0!</v>
      </c>
      <c r="FK106" s="31" t="e">
        <v>#DIV/0!</v>
      </c>
      <c r="FL106" s="31" t="e">
        <v>#DIV/0!</v>
      </c>
      <c r="FM106" s="31" t="e">
        <v>#DIV/0!</v>
      </c>
      <c r="FN106" s="31" t="e">
        <v>#DIV/0!</v>
      </c>
      <c r="FO106" s="31" t="e">
        <v>#DIV/0!</v>
      </c>
      <c r="FP106" s="31" t="e">
        <v>#DIV/0!</v>
      </c>
      <c r="FQ106" s="31" t="e">
        <v>#DIV/0!</v>
      </c>
      <c r="FR106" s="31" t="e">
        <v>#DIV/0!</v>
      </c>
      <c r="FS106" s="31" t="e">
        <v>#DIV/0!</v>
      </c>
      <c r="FT106" s="31" t="e">
        <v>#DIV/0!</v>
      </c>
      <c r="FU106" s="31" t="e">
        <v>#DIV/0!</v>
      </c>
      <c r="FV106" s="31" t="e">
        <v>#DIV/0!</v>
      </c>
      <c r="FW106" s="31" t="e">
        <v>#DIV/0!</v>
      </c>
      <c r="FX106" s="31" t="e">
        <v>#DIV/0!</v>
      </c>
      <c r="FY106" s="31" t="e">
        <v>#DIV/0!</v>
      </c>
      <c r="FZ106" s="31" t="e">
        <v>#DIV/0!</v>
      </c>
      <c r="GA106" s="31" t="e">
        <v>#DIV/0!</v>
      </c>
      <c r="GB106" s="31" t="e">
        <v>#DIV/0!</v>
      </c>
      <c r="GC106" s="31" t="e">
        <v>#DIV/0!</v>
      </c>
      <c r="GD106" s="31" t="e">
        <v>#DIV/0!</v>
      </c>
      <c r="GE106" s="31" t="e">
        <v>#DIV/0!</v>
      </c>
      <c r="GF106" s="31" t="e">
        <v>#DIV/0!</v>
      </c>
      <c r="GG106" s="31" t="e">
        <v>#DIV/0!</v>
      </c>
      <c r="GH106" s="31" t="e">
        <v>#DIV/0!</v>
      </c>
      <c r="GI106" s="31"/>
      <c r="GJ106" s="31"/>
      <c r="GK106" s="31">
        <v>400</v>
      </c>
      <c r="GL106" s="51" t="e">
        <v>#VALUE!</v>
      </c>
      <c r="GM106" s="31" t="e">
        <v>#DIV/0!</v>
      </c>
      <c r="GN106" s="31" t="e">
        <v>#DIV/0!</v>
      </c>
      <c r="GO106" s="31" t="e">
        <v>#DIV/0!</v>
      </c>
      <c r="GP106" s="31" t="e">
        <v>#DIV/0!</v>
      </c>
      <c r="GQ106" s="31" t="e">
        <v>#DIV/0!</v>
      </c>
      <c r="GR106" s="31" t="e">
        <v>#DIV/0!</v>
      </c>
      <c r="GS106" s="31" t="e">
        <v>#DIV/0!</v>
      </c>
      <c r="GT106" s="31" t="e">
        <v>#DIV/0!</v>
      </c>
      <c r="GU106" s="31" t="e">
        <v>#DIV/0!</v>
      </c>
      <c r="GV106" s="31" t="e">
        <v>#DIV/0!</v>
      </c>
      <c r="GW106" s="31" t="e">
        <v>#DIV/0!</v>
      </c>
      <c r="GX106" s="31" t="e">
        <v>#DIV/0!</v>
      </c>
      <c r="GY106" s="31" t="e">
        <v>#DIV/0!</v>
      </c>
      <c r="GZ106" s="31" t="e">
        <v>#DIV/0!</v>
      </c>
      <c r="HA106" s="31" t="e">
        <v>#DIV/0!</v>
      </c>
      <c r="HB106" s="31" t="e">
        <v>#DIV/0!</v>
      </c>
      <c r="HC106" s="31" t="e">
        <v>#DIV/0!</v>
      </c>
      <c r="HD106" s="31" t="e">
        <v>#DIV/0!</v>
      </c>
      <c r="HE106" s="31" t="e">
        <v>#DIV/0!</v>
      </c>
      <c r="HF106" s="31" t="e">
        <v>#DIV/0!</v>
      </c>
      <c r="HG106" s="31" t="e">
        <v>#DIV/0!</v>
      </c>
      <c r="HH106" s="31" t="e">
        <v>#DIV/0!</v>
      </c>
      <c r="HI106" s="31" t="e">
        <v>#DIV/0!</v>
      </c>
      <c r="HJ106" s="31" t="e">
        <v>#DIV/0!</v>
      </c>
      <c r="HK106" s="31" t="e">
        <v>#DIV/0!</v>
      </c>
      <c r="HL106" s="31" t="e">
        <v>#DIV/0!</v>
      </c>
      <c r="HM106" s="31" t="e">
        <v>#DIV/0!</v>
      </c>
      <c r="HN106" s="31" t="e">
        <v>#DIV/0!</v>
      </c>
      <c r="HO106" s="31" t="e">
        <v>#DIV/0!</v>
      </c>
      <c r="HP106" s="31" t="e">
        <v>#DIV/0!</v>
      </c>
      <c r="HQ106" s="31" t="e">
        <v>#DIV/0!</v>
      </c>
      <c r="HR106" s="31" t="e">
        <v>#DIV/0!</v>
      </c>
      <c r="HS106" s="31" t="e">
        <v>#DIV/0!</v>
      </c>
      <c r="HT106" s="31" t="e">
        <v>#DIV/0!</v>
      </c>
      <c r="HU106" s="31" t="e">
        <v>#DIV/0!</v>
      </c>
      <c r="HV106" s="31" t="e">
        <v>#DIV/0!</v>
      </c>
      <c r="HW106" s="31" t="e">
        <v>#DIV/0!</v>
      </c>
      <c r="HX106" s="31" t="e">
        <v>#DIV/0!</v>
      </c>
      <c r="HY106" s="31" t="e">
        <v>#DIV/0!</v>
      </c>
      <c r="HZ106" s="31" t="e">
        <v>#DIV/0!</v>
      </c>
      <c r="IA106" s="31" t="e">
        <v>#DIV/0!</v>
      </c>
      <c r="IB106" s="31" t="e">
        <v>#DIV/0!</v>
      </c>
      <c r="IC106" s="31" t="e">
        <v>#DIV/0!</v>
      </c>
      <c r="ID106" s="31" t="e">
        <v>#DIV/0!</v>
      </c>
      <c r="IE106" s="31" t="e">
        <v>#DIV/0!</v>
      </c>
      <c r="IF106" s="31" t="e">
        <v>#VALUE!</v>
      </c>
      <c r="IG106" s="31" t="e">
        <v>#DIV/0!</v>
      </c>
      <c r="IH106" s="31" t="e">
        <v>#DIV/0!</v>
      </c>
      <c r="II106" s="31" t="e">
        <v>#DIV/0!</v>
      </c>
      <c r="IJ106" s="31" t="e">
        <v>#DIV/0!</v>
      </c>
      <c r="IK106" s="31" t="e">
        <v>#DIV/0!</v>
      </c>
      <c r="IL106" s="31" t="e">
        <v>#DIV/0!</v>
      </c>
      <c r="IM106" s="31" t="e">
        <v>#DIV/0!</v>
      </c>
      <c r="IN106" s="31" t="e">
        <v>#DIV/0!</v>
      </c>
      <c r="IO106" s="31" t="e">
        <v>#DIV/0!</v>
      </c>
      <c r="IP106" s="31" t="e">
        <v>#DIV/0!</v>
      </c>
      <c r="IQ106" s="31" t="e">
        <v>#DIV/0!</v>
      </c>
      <c r="IR106" s="31" t="e">
        <v>#DIV/0!</v>
      </c>
      <c r="IS106" s="31" t="e">
        <v>#DIV/0!</v>
      </c>
      <c r="IT106" s="31" t="e">
        <v>#DIV/0!</v>
      </c>
      <c r="IU106" s="31" t="e">
        <v>#DIV/0!</v>
      </c>
      <c r="IV106" s="31" t="e">
        <v>#DIV/0!</v>
      </c>
      <c r="IW106" s="31" t="e">
        <v>#DIV/0!</v>
      </c>
      <c r="IX106" s="31" t="e">
        <v>#DIV/0!</v>
      </c>
      <c r="IY106" s="31" t="e">
        <v>#DIV/0!</v>
      </c>
      <c r="IZ106" s="31" t="e">
        <v>#DIV/0!</v>
      </c>
      <c r="JA106" s="31" t="e">
        <v>#DIV/0!</v>
      </c>
      <c r="JB106" s="31" t="e">
        <v>#DIV/0!</v>
      </c>
      <c r="JC106" s="31" t="e">
        <v>#DIV/0!</v>
      </c>
      <c r="JD106" s="31" t="e">
        <v>#DIV/0!</v>
      </c>
      <c r="JE106" s="31" t="e">
        <v>#DIV/0!</v>
      </c>
      <c r="JF106" s="31" t="e">
        <v>#DIV/0!</v>
      </c>
      <c r="JG106" s="31" t="e">
        <v>#DIV/0!</v>
      </c>
      <c r="JH106" s="31" t="e">
        <v>#DIV/0!</v>
      </c>
      <c r="JI106" s="31" t="e">
        <v>#DIV/0!</v>
      </c>
      <c r="JJ106" s="31" t="e">
        <v>#DIV/0!</v>
      </c>
      <c r="JK106" s="31" t="e">
        <v>#DIV/0!</v>
      </c>
      <c r="JL106" s="31" t="e">
        <v>#DIV/0!</v>
      </c>
      <c r="JM106" s="31" t="e">
        <v>#DIV/0!</v>
      </c>
      <c r="JN106" s="31" t="e">
        <v>#DIV/0!</v>
      </c>
      <c r="JO106" s="31" t="e">
        <v>#DIV/0!</v>
      </c>
      <c r="JP106" s="31" t="e">
        <v>#DIV/0!</v>
      </c>
      <c r="JQ106" s="31" t="e">
        <v>#DIV/0!</v>
      </c>
      <c r="JR106" s="31" t="e">
        <v>#DIV/0!</v>
      </c>
      <c r="JS106" s="31" t="e">
        <v>#DIV/0!</v>
      </c>
      <c r="JT106" s="31" t="e">
        <v>#DIV/0!</v>
      </c>
      <c r="JU106" s="31" t="e">
        <v>#DIV/0!</v>
      </c>
      <c r="JV106" s="31" t="e">
        <v>#DIV/0!</v>
      </c>
      <c r="JW106" s="31" t="e">
        <v>#DIV/0!</v>
      </c>
      <c r="JX106" s="31" t="e">
        <v>#DIV/0!</v>
      </c>
      <c r="JY106" s="31" t="e">
        <v>#DIV/0!</v>
      </c>
      <c r="JZ106" s="31"/>
      <c r="KA106" s="31"/>
    </row>
    <row r="107" spans="1:287" x14ac:dyDescent="0.25">
      <c r="A107" s="30" t="s">
        <v>709</v>
      </c>
      <c r="B107" s="30" t="s">
        <v>133</v>
      </c>
      <c r="C107" s="31"/>
      <c r="D107" s="51" t="e">
        <v>#VALUE!</v>
      </c>
      <c r="E107" s="31" t="e">
        <v>#DIV/0!</v>
      </c>
      <c r="F107" s="31" t="e">
        <v>#DIV/0!</v>
      </c>
      <c r="G107" s="31" t="e">
        <v>#DIV/0!</v>
      </c>
      <c r="H107" s="31" t="e">
        <v>#DIV/0!</v>
      </c>
      <c r="I107" s="31" t="e">
        <v>#DIV/0!</v>
      </c>
      <c r="J107" s="31" t="e">
        <v>#DIV/0!</v>
      </c>
      <c r="K107" s="31" t="e">
        <v>#DIV/0!</v>
      </c>
      <c r="L107" s="31" t="e">
        <v>#DIV/0!</v>
      </c>
      <c r="M107" s="31" t="e">
        <v>#DIV/0!</v>
      </c>
      <c r="N107" s="31" t="e">
        <v>#DIV/0!</v>
      </c>
      <c r="O107" s="31" t="e">
        <v>#DIV/0!</v>
      </c>
      <c r="P107" s="31" t="e">
        <v>#DIV/0!</v>
      </c>
      <c r="Q107" s="31" t="e">
        <v>#DIV/0!</v>
      </c>
      <c r="R107" s="31" t="e">
        <v>#DIV/0!</v>
      </c>
      <c r="S107" s="31" t="e">
        <v>#DIV/0!</v>
      </c>
      <c r="T107" s="31" t="e">
        <v>#DIV/0!</v>
      </c>
      <c r="U107" s="31" t="e">
        <v>#DIV/0!</v>
      </c>
      <c r="V107" s="31" t="e">
        <v>#DIV/0!</v>
      </c>
      <c r="W107" s="31" t="e">
        <v>#DIV/0!</v>
      </c>
      <c r="X107" s="31" t="e">
        <v>#DIV/0!</v>
      </c>
      <c r="Y107" s="31" t="e">
        <v>#DIV/0!</v>
      </c>
      <c r="Z107" s="31" t="e">
        <v>#DIV/0!</v>
      </c>
      <c r="AA107" s="31" t="e">
        <v>#DIV/0!</v>
      </c>
      <c r="AB107" s="31" t="e">
        <v>#DIV/0!</v>
      </c>
      <c r="AC107" s="31" t="e">
        <v>#DIV/0!</v>
      </c>
      <c r="AD107" s="31" t="e">
        <v>#DIV/0!</v>
      </c>
      <c r="AE107" s="31" t="e">
        <v>#DIV/0!</v>
      </c>
      <c r="AF107" s="31" t="e">
        <v>#DIV/0!</v>
      </c>
      <c r="AG107" s="31" t="e">
        <v>#DIV/0!</v>
      </c>
      <c r="AH107" s="31" t="e">
        <v>#DIV/0!</v>
      </c>
      <c r="AI107" s="31" t="e">
        <v>#DIV/0!</v>
      </c>
      <c r="AJ107" s="31" t="e">
        <v>#DIV/0!</v>
      </c>
      <c r="AK107" s="31" t="e">
        <v>#DIV/0!</v>
      </c>
      <c r="AL107" s="31" t="e">
        <v>#DIV/0!</v>
      </c>
      <c r="AM107" s="31" t="e">
        <v>#DIV/0!</v>
      </c>
      <c r="AN107" s="31" t="e">
        <v>#DIV/0!</v>
      </c>
      <c r="AO107" s="31" t="e">
        <v>#DIV/0!</v>
      </c>
      <c r="AP107" s="31" t="e">
        <v>#DIV/0!</v>
      </c>
      <c r="AQ107" s="31" t="e">
        <v>#DIV/0!</v>
      </c>
      <c r="AR107" s="31" t="e">
        <v>#DIV/0!</v>
      </c>
      <c r="AS107" s="31" t="e">
        <v>#DIV/0!</v>
      </c>
      <c r="AT107" s="31" t="e">
        <v>#DIV/0!</v>
      </c>
      <c r="AU107" s="31" t="e">
        <v>#DIV/0!</v>
      </c>
      <c r="AV107" s="31" t="e">
        <v>#DIV/0!</v>
      </c>
      <c r="AW107" s="31" t="e">
        <v>#DIV/0!</v>
      </c>
      <c r="AX107" s="31" t="e">
        <v>#VALUE!</v>
      </c>
      <c r="AY107" s="31" t="e">
        <v>#DIV/0!</v>
      </c>
      <c r="AZ107" s="31" t="e">
        <v>#DIV/0!</v>
      </c>
      <c r="BA107" s="31" t="e">
        <v>#DIV/0!</v>
      </c>
      <c r="BB107" s="31" t="e">
        <v>#DIV/0!</v>
      </c>
      <c r="BC107" s="31" t="e">
        <v>#DIV/0!</v>
      </c>
      <c r="BD107" s="31" t="e">
        <v>#DIV/0!</v>
      </c>
      <c r="BE107" s="31" t="e">
        <v>#DIV/0!</v>
      </c>
      <c r="BF107" s="31" t="e">
        <v>#DIV/0!</v>
      </c>
      <c r="BG107" s="31" t="e">
        <v>#DIV/0!</v>
      </c>
      <c r="BH107" s="31" t="e">
        <v>#DIV/0!</v>
      </c>
      <c r="BI107" s="31" t="e">
        <v>#DIV/0!</v>
      </c>
      <c r="BJ107" s="31" t="e">
        <v>#DIV/0!</v>
      </c>
      <c r="BK107" s="31" t="e">
        <v>#DIV/0!</v>
      </c>
      <c r="BL107" s="31" t="e">
        <v>#DIV/0!</v>
      </c>
      <c r="BM107" s="31" t="e">
        <v>#DIV/0!</v>
      </c>
      <c r="BN107" s="31" t="e">
        <v>#DIV/0!</v>
      </c>
      <c r="BO107" s="31" t="e">
        <v>#DIV/0!</v>
      </c>
      <c r="BP107" s="31" t="e">
        <v>#DIV/0!</v>
      </c>
      <c r="BQ107" s="31" t="e">
        <v>#DIV/0!</v>
      </c>
      <c r="BR107" s="31" t="e">
        <v>#DIV/0!</v>
      </c>
      <c r="BS107" s="31" t="e">
        <v>#DIV/0!</v>
      </c>
      <c r="BT107" s="31" t="e">
        <v>#DIV/0!</v>
      </c>
      <c r="BU107" s="31" t="e">
        <v>#DIV/0!</v>
      </c>
      <c r="BV107" s="31" t="e">
        <v>#DIV/0!</v>
      </c>
      <c r="BW107" s="31" t="e">
        <v>#DIV/0!</v>
      </c>
      <c r="BX107" s="31" t="e">
        <v>#DIV/0!</v>
      </c>
      <c r="BY107" s="31" t="e">
        <v>#DIV/0!</v>
      </c>
      <c r="BZ107" s="31" t="e">
        <v>#DIV/0!</v>
      </c>
      <c r="CA107" s="31" t="e">
        <v>#DIV/0!</v>
      </c>
      <c r="CB107" s="31" t="e">
        <v>#DIV/0!</v>
      </c>
      <c r="CC107" s="31" t="e">
        <v>#DIV/0!</v>
      </c>
      <c r="CD107" s="31" t="e">
        <v>#DIV/0!</v>
      </c>
      <c r="CE107" s="31" t="e">
        <v>#DIV/0!</v>
      </c>
      <c r="CF107" s="31" t="e">
        <v>#DIV/0!</v>
      </c>
      <c r="CG107" s="31" t="e">
        <v>#DIV/0!</v>
      </c>
      <c r="CH107" s="31" t="e">
        <v>#DIV/0!</v>
      </c>
      <c r="CI107" s="31" t="e">
        <v>#DIV/0!</v>
      </c>
      <c r="CJ107" s="31" t="e">
        <v>#DIV/0!</v>
      </c>
      <c r="CK107" s="31" t="e">
        <v>#DIV/0!</v>
      </c>
      <c r="CL107" s="31" t="e">
        <v>#DIV/0!</v>
      </c>
      <c r="CM107" s="31" t="e">
        <v>#DIV/0!</v>
      </c>
      <c r="CN107" s="31" t="e">
        <v>#DIV/0!</v>
      </c>
      <c r="CO107" s="31" t="e">
        <v>#DIV/0!</v>
      </c>
      <c r="CP107" s="31" t="e">
        <v>#DIV/0!</v>
      </c>
      <c r="CQ107" s="31" t="e">
        <v>#DIV/0!</v>
      </c>
      <c r="CR107" s="31"/>
      <c r="CS107" s="31"/>
      <c r="CT107" s="31">
        <v>67</v>
      </c>
      <c r="CU107" s="51" t="e">
        <v>#VALUE!</v>
      </c>
      <c r="CV107" s="31" t="e">
        <v>#DIV/0!</v>
      </c>
      <c r="CW107" s="31" t="e">
        <v>#DIV/0!</v>
      </c>
      <c r="CX107" s="31" t="e">
        <v>#DIV/0!</v>
      </c>
      <c r="CY107" s="31" t="e">
        <v>#DIV/0!</v>
      </c>
      <c r="CZ107" s="31" t="e">
        <v>#DIV/0!</v>
      </c>
      <c r="DA107" s="31" t="e">
        <v>#DIV/0!</v>
      </c>
      <c r="DB107" s="31" t="e">
        <v>#DIV/0!</v>
      </c>
      <c r="DC107" s="31" t="e">
        <v>#DIV/0!</v>
      </c>
      <c r="DD107" s="31" t="e">
        <v>#DIV/0!</v>
      </c>
      <c r="DE107" s="31" t="e">
        <v>#DIV/0!</v>
      </c>
      <c r="DF107" s="31" t="e">
        <v>#DIV/0!</v>
      </c>
      <c r="DG107" s="31" t="e">
        <v>#DIV/0!</v>
      </c>
      <c r="DH107" s="31" t="e">
        <v>#DIV/0!</v>
      </c>
      <c r="DI107" s="31" t="e">
        <v>#DIV/0!</v>
      </c>
      <c r="DJ107" s="31" t="e">
        <v>#DIV/0!</v>
      </c>
      <c r="DK107" s="31" t="e">
        <v>#DIV/0!</v>
      </c>
      <c r="DL107" s="31" t="e">
        <v>#DIV/0!</v>
      </c>
      <c r="DM107" s="31" t="e">
        <v>#DIV/0!</v>
      </c>
      <c r="DN107" s="31" t="e">
        <v>#DIV/0!</v>
      </c>
      <c r="DO107" s="31" t="e">
        <v>#DIV/0!</v>
      </c>
      <c r="DP107" s="31" t="e">
        <v>#DIV/0!</v>
      </c>
      <c r="DQ107" s="31" t="e">
        <v>#DIV/0!</v>
      </c>
      <c r="DR107" s="31" t="e">
        <v>#DIV/0!</v>
      </c>
      <c r="DS107" s="31" t="e">
        <v>#DIV/0!</v>
      </c>
      <c r="DT107" s="31" t="e">
        <v>#DIV/0!</v>
      </c>
      <c r="DU107" s="31" t="e">
        <v>#DIV/0!</v>
      </c>
      <c r="DV107" s="31" t="e">
        <v>#DIV/0!</v>
      </c>
      <c r="DW107" s="31" t="e">
        <v>#DIV/0!</v>
      </c>
      <c r="DX107" s="31" t="e">
        <v>#DIV/0!</v>
      </c>
      <c r="DY107" s="31" t="e">
        <v>#DIV/0!</v>
      </c>
      <c r="DZ107" s="31" t="e">
        <v>#DIV/0!</v>
      </c>
      <c r="EA107" s="31" t="e">
        <v>#DIV/0!</v>
      </c>
      <c r="EB107" s="31" t="e">
        <v>#DIV/0!</v>
      </c>
      <c r="EC107" s="31" t="e">
        <v>#DIV/0!</v>
      </c>
      <c r="ED107" s="31" t="e">
        <v>#DIV/0!</v>
      </c>
      <c r="EE107" s="31" t="e">
        <v>#DIV/0!</v>
      </c>
      <c r="EF107" s="31" t="e">
        <v>#DIV/0!</v>
      </c>
      <c r="EG107" s="31" t="e">
        <v>#DIV/0!</v>
      </c>
      <c r="EH107" s="31" t="e">
        <v>#DIV/0!</v>
      </c>
      <c r="EI107" s="31" t="e">
        <v>#DIV/0!</v>
      </c>
      <c r="EJ107" s="31" t="e">
        <v>#DIV/0!</v>
      </c>
      <c r="EK107" s="31" t="e">
        <v>#DIV/0!</v>
      </c>
      <c r="EL107" s="31" t="e">
        <v>#DIV/0!</v>
      </c>
      <c r="EM107" s="31" t="e">
        <v>#DIV/0!</v>
      </c>
      <c r="EN107" s="31" t="e">
        <v>#DIV/0!</v>
      </c>
      <c r="EO107" s="31" t="e">
        <v>#VALUE!</v>
      </c>
      <c r="EP107" s="31" t="e">
        <v>#DIV/0!</v>
      </c>
      <c r="EQ107" s="31" t="e">
        <v>#DIV/0!</v>
      </c>
      <c r="ER107" s="31" t="e">
        <v>#DIV/0!</v>
      </c>
      <c r="ES107" s="31" t="e">
        <v>#DIV/0!</v>
      </c>
      <c r="ET107" s="31" t="e">
        <v>#DIV/0!</v>
      </c>
      <c r="EU107" s="31" t="e">
        <v>#DIV/0!</v>
      </c>
      <c r="EV107" s="31" t="e">
        <v>#DIV/0!</v>
      </c>
      <c r="EW107" s="31" t="e">
        <v>#DIV/0!</v>
      </c>
      <c r="EX107" s="31" t="e">
        <v>#DIV/0!</v>
      </c>
      <c r="EY107" s="31" t="e">
        <v>#DIV/0!</v>
      </c>
      <c r="EZ107" s="31" t="e">
        <v>#DIV/0!</v>
      </c>
      <c r="FA107" s="31" t="e">
        <v>#DIV/0!</v>
      </c>
      <c r="FB107" s="31" t="e">
        <v>#DIV/0!</v>
      </c>
      <c r="FC107" s="31" t="e">
        <v>#DIV/0!</v>
      </c>
      <c r="FD107" s="31" t="e">
        <v>#DIV/0!</v>
      </c>
      <c r="FE107" s="31" t="e">
        <v>#DIV/0!</v>
      </c>
      <c r="FF107" s="31" t="e">
        <v>#DIV/0!</v>
      </c>
      <c r="FG107" s="31" t="e">
        <v>#DIV/0!</v>
      </c>
      <c r="FH107" s="31" t="e">
        <v>#DIV/0!</v>
      </c>
      <c r="FI107" s="31" t="e">
        <v>#DIV/0!</v>
      </c>
      <c r="FJ107" s="31" t="e">
        <v>#DIV/0!</v>
      </c>
      <c r="FK107" s="31" t="e">
        <v>#DIV/0!</v>
      </c>
      <c r="FL107" s="31" t="e">
        <v>#DIV/0!</v>
      </c>
      <c r="FM107" s="31" t="e">
        <v>#DIV/0!</v>
      </c>
      <c r="FN107" s="31" t="e">
        <v>#DIV/0!</v>
      </c>
      <c r="FO107" s="31" t="e">
        <v>#DIV/0!</v>
      </c>
      <c r="FP107" s="31" t="e">
        <v>#DIV/0!</v>
      </c>
      <c r="FQ107" s="31" t="e">
        <v>#DIV/0!</v>
      </c>
      <c r="FR107" s="31" t="e">
        <v>#DIV/0!</v>
      </c>
      <c r="FS107" s="31" t="e">
        <v>#DIV/0!</v>
      </c>
      <c r="FT107" s="31" t="e">
        <v>#DIV/0!</v>
      </c>
      <c r="FU107" s="31" t="e">
        <v>#DIV/0!</v>
      </c>
      <c r="FV107" s="31" t="e">
        <v>#DIV/0!</v>
      </c>
      <c r="FW107" s="31" t="e">
        <v>#DIV/0!</v>
      </c>
      <c r="FX107" s="31" t="e">
        <v>#DIV/0!</v>
      </c>
      <c r="FY107" s="31" t="e">
        <v>#DIV/0!</v>
      </c>
      <c r="FZ107" s="31" t="e">
        <v>#DIV/0!</v>
      </c>
      <c r="GA107" s="31" t="e">
        <v>#DIV/0!</v>
      </c>
      <c r="GB107" s="31" t="e">
        <v>#DIV/0!</v>
      </c>
      <c r="GC107" s="31" t="e">
        <v>#DIV/0!</v>
      </c>
      <c r="GD107" s="31" t="e">
        <v>#DIV/0!</v>
      </c>
      <c r="GE107" s="31" t="e">
        <v>#DIV/0!</v>
      </c>
      <c r="GF107" s="31" t="e">
        <v>#DIV/0!</v>
      </c>
      <c r="GG107" s="31" t="e">
        <v>#DIV/0!</v>
      </c>
      <c r="GH107" s="31" t="e">
        <v>#DIV/0!</v>
      </c>
      <c r="GI107" s="31"/>
      <c r="GJ107" s="31"/>
      <c r="GK107" s="31">
        <v>67</v>
      </c>
      <c r="GL107" s="51" t="e">
        <v>#VALUE!</v>
      </c>
      <c r="GM107" s="31" t="e">
        <v>#DIV/0!</v>
      </c>
      <c r="GN107" s="31" t="e">
        <v>#DIV/0!</v>
      </c>
      <c r="GO107" s="31" t="e">
        <v>#DIV/0!</v>
      </c>
      <c r="GP107" s="31" t="e">
        <v>#DIV/0!</v>
      </c>
      <c r="GQ107" s="31" t="e">
        <v>#DIV/0!</v>
      </c>
      <c r="GR107" s="31" t="e">
        <v>#DIV/0!</v>
      </c>
      <c r="GS107" s="31" t="e">
        <v>#DIV/0!</v>
      </c>
      <c r="GT107" s="31" t="e">
        <v>#DIV/0!</v>
      </c>
      <c r="GU107" s="31" t="e">
        <v>#DIV/0!</v>
      </c>
      <c r="GV107" s="31" t="e">
        <v>#DIV/0!</v>
      </c>
      <c r="GW107" s="31" t="e">
        <v>#DIV/0!</v>
      </c>
      <c r="GX107" s="31" t="e">
        <v>#DIV/0!</v>
      </c>
      <c r="GY107" s="31" t="e">
        <v>#DIV/0!</v>
      </c>
      <c r="GZ107" s="31" t="e">
        <v>#DIV/0!</v>
      </c>
      <c r="HA107" s="31" t="e">
        <v>#DIV/0!</v>
      </c>
      <c r="HB107" s="31" t="e">
        <v>#DIV/0!</v>
      </c>
      <c r="HC107" s="31" t="e">
        <v>#DIV/0!</v>
      </c>
      <c r="HD107" s="31" t="e">
        <v>#DIV/0!</v>
      </c>
      <c r="HE107" s="31" t="e">
        <v>#DIV/0!</v>
      </c>
      <c r="HF107" s="31" t="e">
        <v>#DIV/0!</v>
      </c>
      <c r="HG107" s="31" t="e">
        <v>#DIV/0!</v>
      </c>
      <c r="HH107" s="31" t="e">
        <v>#DIV/0!</v>
      </c>
      <c r="HI107" s="31" t="e">
        <v>#DIV/0!</v>
      </c>
      <c r="HJ107" s="31" t="e">
        <v>#DIV/0!</v>
      </c>
      <c r="HK107" s="31" t="e">
        <v>#DIV/0!</v>
      </c>
      <c r="HL107" s="31" t="e">
        <v>#DIV/0!</v>
      </c>
      <c r="HM107" s="31" t="e">
        <v>#DIV/0!</v>
      </c>
      <c r="HN107" s="31" t="e">
        <v>#DIV/0!</v>
      </c>
      <c r="HO107" s="31" t="e">
        <v>#DIV/0!</v>
      </c>
      <c r="HP107" s="31" t="e">
        <v>#DIV/0!</v>
      </c>
      <c r="HQ107" s="31" t="e">
        <v>#DIV/0!</v>
      </c>
      <c r="HR107" s="31" t="e">
        <v>#DIV/0!</v>
      </c>
      <c r="HS107" s="31" t="e">
        <v>#DIV/0!</v>
      </c>
      <c r="HT107" s="31" t="e">
        <v>#DIV/0!</v>
      </c>
      <c r="HU107" s="31" t="e">
        <v>#DIV/0!</v>
      </c>
      <c r="HV107" s="31" t="e">
        <v>#DIV/0!</v>
      </c>
      <c r="HW107" s="31" t="e">
        <v>#DIV/0!</v>
      </c>
      <c r="HX107" s="31" t="e">
        <v>#DIV/0!</v>
      </c>
      <c r="HY107" s="31" t="e">
        <v>#DIV/0!</v>
      </c>
      <c r="HZ107" s="31" t="e">
        <v>#DIV/0!</v>
      </c>
      <c r="IA107" s="31" t="e">
        <v>#DIV/0!</v>
      </c>
      <c r="IB107" s="31" t="e">
        <v>#DIV/0!</v>
      </c>
      <c r="IC107" s="31" t="e">
        <v>#DIV/0!</v>
      </c>
      <c r="ID107" s="31" t="e">
        <v>#DIV/0!</v>
      </c>
      <c r="IE107" s="31" t="e">
        <v>#DIV/0!</v>
      </c>
      <c r="IF107" s="31" t="e">
        <v>#VALUE!</v>
      </c>
      <c r="IG107" s="31" t="e">
        <v>#DIV/0!</v>
      </c>
      <c r="IH107" s="31" t="e">
        <v>#DIV/0!</v>
      </c>
      <c r="II107" s="31" t="e">
        <v>#DIV/0!</v>
      </c>
      <c r="IJ107" s="31" t="e">
        <v>#DIV/0!</v>
      </c>
      <c r="IK107" s="31" t="e">
        <v>#DIV/0!</v>
      </c>
      <c r="IL107" s="31" t="e">
        <v>#DIV/0!</v>
      </c>
      <c r="IM107" s="31" t="e">
        <v>#DIV/0!</v>
      </c>
      <c r="IN107" s="31" t="e">
        <v>#DIV/0!</v>
      </c>
      <c r="IO107" s="31" t="e">
        <v>#DIV/0!</v>
      </c>
      <c r="IP107" s="31" t="e">
        <v>#DIV/0!</v>
      </c>
      <c r="IQ107" s="31" t="e">
        <v>#DIV/0!</v>
      </c>
      <c r="IR107" s="31" t="e">
        <v>#DIV/0!</v>
      </c>
      <c r="IS107" s="31" t="e">
        <v>#DIV/0!</v>
      </c>
      <c r="IT107" s="31" t="e">
        <v>#DIV/0!</v>
      </c>
      <c r="IU107" s="31" t="e">
        <v>#DIV/0!</v>
      </c>
      <c r="IV107" s="31" t="e">
        <v>#DIV/0!</v>
      </c>
      <c r="IW107" s="31" t="e">
        <v>#DIV/0!</v>
      </c>
      <c r="IX107" s="31" t="e">
        <v>#DIV/0!</v>
      </c>
      <c r="IY107" s="31" t="e">
        <v>#DIV/0!</v>
      </c>
      <c r="IZ107" s="31" t="e">
        <v>#DIV/0!</v>
      </c>
      <c r="JA107" s="31" t="e">
        <v>#DIV/0!</v>
      </c>
      <c r="JB107" s="31" t="e">
        <v>#DIV/0!</v>
      </c>
      <c r="JC107" s="31" t="e">
        <v>#DIV/0!</v>
      </c>
      <c r="JD107" s="31" t="e">
        <v>#DIV/0!</v>
      </c>
      <c r="JE107" s="31" t="e">
        <v>#DIV/0!</v>
      </c>
      <c r="JF107" s="31" t="e">
        <v>#DIV/0!</v>
      </c>
      <c r="JG107" s="31" t="e">
        <v>#DIV/0!</v>
      </c>
      <c r="JH107" s="31" t="e">
        <v>#DIV/0!</v>
      </c>
      <c r="JI107" s="31" t="e">
        <v>#DIV/0!</v>
      </c>
      <c r="JJ107" s="31" t="e">
        <v>#DIV/0!</v>
      </c>
      <c r="JK107" s="31" t="e">
        <v>#DIV/0!</v>
      </c>
      <c r="JL107" s="31" t="e">
        <v>#DIV/0!</v>
      </c>
      <c r="JM107" s="31" t="e">
        <v>#DIV/0!</v>
      </c>
      <c r="JN107" s="31" t="e">
        <v>#DIV/0!</v>
      </c>
      <c r="JO107" s="31" t="e">
        <v>#DIV/0!</v>
      </c>
      <c r="JP107" s="31" t="e">
        <v>#DIV/0!</v>
      </c>
      <c r="JQ107" s="31" t="e">
        <v>#DIV/0!</v>
      </c>
      <c r="JR107" s="31" t="e">
        <v>#DIV/0!</v>
      </c>
      <c r="JS107" s="31" t="e">
        <v>#DIV/0!</v>
      </c>
      <c r="JT107" s="31" t="e">
        <v>#DIV/0!</v>
      </c>
      <c r="JU107" s="31" t="e">
        <v>#DIV/0!</v>
      </c>
      <c r="JV107" s="31" t="e">
        <v>#DIV/0!</v>
      </c>
      <c r="JW107" s="31" t="e">
        <v>#DIV/0!</v>
      </c>
      <c r="JX107" s="31" t="e">
        <v>#DIV/0!</v>
      </c>
      <c r="JY107" s="31" t="e">
        <v>#DIV/0!</v>
      </c>
      <c r="JZ107" s="31"/>
      <c r="KA107" s="31"/>
    </row>
    <row r="108" spans="1:287" x14ac:dyDescent="0.25">
      <c r="A108" s="30" t="s">
        <v>710</v>
      </c>
      <c r="B108" s="30" t="s">
        <v>206</v>
      </c>
      <c r="C108" s="31">
        <v>23</v>
      </c>
      <c r="D108" s="51" t="e">
        <v>#VALUE!</v>
      </c>
      <c r="E108" s="31" t="e">
        <v>#DIV/0!</v>
      </c>
      <c r="F108" s="31" t="e">
        <v>#DIV/0!</v>
      </c>
      <c r="G108" s="31" t="e">
        <v>#DIV/0!</v>
      </c>
      <c r="H108" s="31" t="e">
        <v>#DIV/0!</v>
      </c>
      <c r="I108" s="31" t="e">
        <v>#DIV/0!</v>
      </c>
      <c r="J108" s="31" t="e">
        <v>#DIV/0!</v>
      </c>
      <c r="K108" s="31" t="e">
        <v>#DIV/0!</v>
      </c>
      <c r="L108" s="31" t="e">
        <v>#DIV/0!</v>
      </c>
      <c r="M108" s="31" t="e">
        <v>#DIV/0!</v>
      </c>
      <c r="N108" s="31" t="e">
        <v>#DIV/0!</v>
      </c>
      <c r="O108" s="31" t="e">
        <v>#DIV/0!</v>
      </c>
      <c r="P108" s="31" t="e">
        <v>#DIV/0!</v>
      </c>
      <c r="Q108" s="31" t="e">
        <v>#DIV/0!</v>
      </c>
      <c r="R108" s="31" t="e">
        <v>#DIV/0!</v>
      </c>
      <c r="S108" s="31" t="e">
        <v>#DIV/0!</v>
      </c>
      <c r="T108" s="31" t="e">
        <v>#DIV/0!</v>
      </c>
      <c r="U108" s="31" t="e">
        <v>#DIV/0!</v>
      </c>
      <c r="V108" s="31" t="e">
        <v>#DIV/0!</v>
      </c>
      <c r="W108" s="31" t="e">
        <v>#DIV/0!</v>
      </c>
      <c r="X108" s="31" t="e">
        <v>#DIV/0!</v>
      </c>
      <c r="Y108" s="31" t="e">
        <v>#DIV/0!</v>
      </c>
      <c r="Z108" s="31" t="e">
        <v>#DIV/0!</v>
      </c>
      <c r="AA108" s="31" t="e">
        <v>#DIV/0!</v>
      </c>
      <c r="AB108" s="31" t="e">
        <v>#DIV/0!</v>
      </c>
      <c r="AC108" s="31" t="e">
        <v>#DIV/0!</v>
      </c>
      <c r="AD108" s="31" t="e">
        <v>#DIV/0!</v>
      </c>
      <c r="AE108" s="31" t="e">
        <v>#DIV/0!</v>
      </c>
      <c r="AF108" s="31" t="e">
        <v>#DIV/0!</v>
      </c>
      <c r="AG108" s="31" t="e">
        <v>#DIV/0!</v>
      </c>
      <c r="AH108" s="31" t="e">
        <v>#DIV/0!</v>
      </c>
      <c r="AI108" s="31" t="e">
        <v>#DIV/0!</v>
      </c>
      <c r="AJ108" s="31" t="e">
        <v>#DIV/0!</v>
      </c>
      <c r="AK108" s="31" t="e">
        <v>#DIV/0!</v>
      </c>
      <c r="AL108" s="31" t="e">
        <v>#DIV/0!</v>
      </c>
      <c r="AM108" s="31" t="e">
        <v>#DIV/0!</v>
      </c>
      <c r="AN108" s="31" t="e">
        <v>#DIV/0!</v>
      </c>
      <c r="AO108" s="31" t="e">
        <v>#DIV/0!</v>
      </c>
      <c r="AP108" s="31" t="e">
        <v>#DIV/0!</v>
      </c>
      <c r="AQ108" s="31" t="e">
        <v>#DIV/0!</v>
      </c>
      <c r="AR108" s="31" t="e">
        <v>#DIV/0!</v>
      </c>
      <c r="AS108" s="31" t="e">
        <v>#DIV/0!</v>
      </c>
      <c r="AT108" s="31" t="e">
        <v>#DIV/0!</v>
      </c>
      <c r="AU108" s="31" t="e">
        <v>#DIV/0!</v>
      </c>
      <c r="AV108" s="31" t="e">
        <v>#DIV/0!</v>
      </c>
      <c r="AW108" s="31" t="e">
        <v>#DIV/0!</v>
      </c>
      <c r="AX108" s="31" t="e">
        <v>#VALUE!</v>
      </c>
      <c r="AY108" s="31" t="e">
        <v>#DIV/0!</v>
      </c>
      <c r="AZ108" s="31" t="e">
        <v>#DIV/0!</v>
      </c>
      <c r="BA108" s="31" t="e">
        <v>#DIV/0!</v>
      </c>
      <c r="BB108" s="31" t="e">
        <v>#DIV/0!</v>
      </c>
      <c r="BC108" s="31" t="e">
        <v>#DIV/0!</v>
      </c>
      <c r="BD108" s="31" t="e">
        <v>#DIV/0!</v>
      </c>
      <c r="BE108" s="31" t="e">
        <v>#DIV/0!</v>
      </c>
      <c r="BF108" s="31" t="e">
        <v>#DIV/0!</v>
      </c>
      <c r="BG108" s="31" t="e">
        <v>#DIV/0!</v>
      </c>
      <c r="BH108" s="31" t="e">
        <v>#DIV/0!</v>
      </c>
      <c r="BI108" s="31" t="e">
        <v>#DIV/0!</v>
      </c>
      <c r="BJ108" s="31" t="e">
        <v>#DIV/0!</v>
      </c>
      <c r="BK108" s="31" t="e">
        <v>#DIV/0!</v>
      </c>
      <c r="BL108" s="31" t="e">
        <v>#DIV/0!</v>
      </c>
      <c r="BM108" s="31" t="e">
        <v>#DIV/0!</v>
      </c>
      <c r="BN108" s="31" t="e">
        <v>#DIV/0!</v>
      </c>
      <c r="BO108" s="31" t="e">
        <v>#DIV/0!</v>
      </c>
      <c r="BP108" s="31" t="e">
        <v>#DIV/0!</v>
      </c>
      <c r="BQ108" s="31" t="e">
        <v>#DIV/0!</v>
      </c>
      <c r="BR108" s="31" t="e">
        <v>#DIV/0!</v>
      </c>
      <c r="BS108" s="31" t="e">
        <v>#DIV/0!</v>
      </c>
      <c r="BT108" s="31" t="e">
        <v>#DIV/0!</v>
      </c>
      <c r="BU108" s="31" t="e">
        <v>#DIV/0!</v>
      </c>
      <c r="BV108" s="31" t="e">
        <v>#DIV/0!</v>
      </c>
      <c r="BW108" s="31" t="e">
        <v>#DIV/0!</v>
      </c>
      <c r="BX108" s="31" t="e">
        <v>#DIV/0!</v>
      </c>
      <c r="BY108" s="31" t="e">
        <v>#DIV/0!</v>
      </c>
      <c r="BZ108" s="31" t="e">
        <v>#DIV/0!</v>
      </c>
      <c r="CA108" s="31" t="e">
        <v>#DIV/0!</v>
      </c>
      <c r="CB108" s="31" t="e">
        <v>#DIV/0!</v>
      </c>
      <c r="CC108" s="31" t="e">
        <v>#DIV/0!</v>
      </c>
      <c r="CD108" s="31" t="e">
        <v>#DIV/0!</v>
      </c>
      <c r="CE108" s="31" t="e">
        <v>#DIV/0!</v>
      </c>
      <c r="CF108" s="31" t="e">
        <v>#DIV/0!</v>
      </c>
      <c r="CG108" s="31" t="e">
        <v>#DIV/0!</v>
      </c>
      <c r="CH108" s="31" t="e">
        <v>#DIV/0!</v>
      </c>
      <c r="CI108" s="31" t="e">
        <v>#DIV/0!</v>
      </c>
      <c r="CJ108" s="31" t="e">
        <v>#DIV/0!</v>
      </c>
      <c r="CK108" s="31" t="e">
        <v>#DIV/0!</v>
      </c>
      <c r="CL108" s="31" t="e">
        <v>#DIV/0!</v>
      </c>
      <c r="CM108" s="31" t="e">
        <v>#DIV/0!</v>
      </c>
      <c r="CN108" s="31" t="e">
        <v>#DIV/0!</v>
      </c>
      <c r="CO108" s="31" t="e">
        <v>#DIV/0!</v>
      </c>
      <c r="CP108" s="31" t="e">
        <v>#DIV/0!</v>
      </c>
      <c r="CQ108" s="31" t="e">
        <v>#DIV/0!</v>
      </c>
      <c r="CR108" s="31"/>
      <c r="CS108" s="31"/>
      <c r="CT108" s="31">
        <v>23</v>
      </c>
      <c r="CU108" s="51" t="e">
        <v>#VALUE!</v>
      </c>
      <c r="CV108" s="31" t="e">
        <v>#DIV/0!</v>
      </c>
      <c r="CW108" s="31" t="e">
        <v>#DIV/0!</v>
      </c>
      <c r="CX108" s="31" t="e">
        <v>#DIV/0!</v>
      </c>
      <c r="CY108" s="31" t="e">
        <v>#DIV/0!</v>
      </c>
      <c r="CZ108" s="31" t="e">
        <v>#DIV/0!</v>
      </c>
      <c r="DA108" s="31" t="e">
        <v>#DIV/0!</v>
      </c>
      <c r="DB108" s="31" t="e">
        <v>#DIV/0!</v>
      </c>
      <c r="DC108" s="31" t="e">
        <v>#DIV/0!</v>
      </c>
      <c r="DD108" s="31" t="e">
        <v>#DIV/0!</v>
      </c>
      <c r="DE108" s="31" t="e">
        <v>#DIV/0!</v>
      </c>
      <c r="DF108" s="31" t="e">
        <v>#DIV/0!</v>
      </c>
      <c r="DG108" s="31" t="e">
        <v>#DIV/0!</v>
      </c>
      <c r="DH108" s="31" t="e">
        <v>#DIV/0!</v>
      </c>
      <c r="DI108" s="31" t="e">
        <v>#DIV/0!</v>
      </c>
      <c r="DJ108" s="31" t="e">
        <v>#DIV/0!</v>
      </c>
      <c r="DK108" s="31" t="e">
        <v>#DIV/0!</v>
      </c>
      <c r="DL108" s="31" t="e">
        <v>#DIV/0!</v>
      </c>
      <c r="DM108" s="31" t="e">
        <v>#DIV/0!</v>
      </c>
      <c r="DN108" s="31" t="e">
        <v>#DIV/0!</v>
      </c>
      <c r="DO108" s="31" t="e">
        <v>#DIV/0!</v>
      </c>
      <c r="DP108" s="31" t="e">
        <v>#DIV/0!</v>
      </c>
      <c r="DQ108" s="31" t="e">
        <v>#DIV/0!</v>
      </c>
      <c r="DR108" s="31" t="e">
        <v>#DIV/0!</v>
      </c>
      <c r="DS108" s="31" t="e">
        <v>#DIV/0!</v>
      </c>
      <c r="DT108" s="31" t="e">
        <v>#DIV/0!</v>
      </c>
      <c r="DU108" s="31" t="e">
        <v>#DIV/0!</v>
      </c>
      <c r="DV108" s="31" t="e">
        <v>#DIV/0!</v>
      </c>
      <c r="DW108" s="31" t="e">
        <v>#DIV/0!</v>
      </c>
      <c r="DX108" s="31" t="e">
        <v>#DIV/0!</v>
      </c>
      <c r="DY108" s="31" t="e">
        <v>#DIV/0!</v>
      </c>
      <c r="DZ108" s="31" t="e">
        <v>#DIV/0!</v>
      </c>
      <c r="EA108" s="31" t="e">
        <v>#DIV/0!</v>
      </c>
      <c r="EB108" s="31" t="e">
        <v>#DIV/0!</v>
      </c>
      <c r="EC108" s="31" t="e">
        <v>#DIV/0!</v>
      </c>
      <c r="ED108" s="31" t="e">
        <v>#DIV/0!</v>
      </c>
      <c r="EE108" s="31" t="e">
        <v>#DIV/0!</v>
      </c>
      <c r="EF108" s="31" t="e">
        <v>#DIV/0!</v>
      </c>
      <c r="EG108" s="31" t="e">
        <v>#DIV/0!</v>
      </c>
      <c r="EH108" s="31" t="e">
        <v>#DIV/0!</v>
      </c>
      <c r="EI108" s="31" t="e">
        <v>#DIV/0!</v>
      </c>
      <c r="EJ108" s="31" t="e">
        <v>#DIV/0!</v>
      </c>
      <c r="EK108" s="31" t="e">
        <v>#DIV/0!</v>
      </c>
      <c r="EL108" s="31" t="e">
        <v>#DIV/0!</v>
      </c>
      <c r="EM108" s="31" t="e">
        <v>#DIV/0!</v>
      </c>
      <c r="EN108" s="31" t="e">
        <v>#DIV/0!</v>
      </c>
      <c r="EO108" s="31" t="e">
        <v>#VALUE!</v>
      </c>
      <c r="EP108" s="31" t="e">
        <v>#DIV/0!</v>
      </c>
      <c r="EQ108" s="31" t="e">
        <v>#DIV/0!</v>
      </c>
      <c r="ER108" s="31" t="e">
        <v>#DIV/0!</v>
      </c>
      <c r="ES108" s="31" t="e">
        <v>#DIV/0!</v>
      </c>
      <c r="ET108" s="31" t="e">
        <v>#DIV/0!</v>
      </c>
      <c r="EU108" s="31" t="e">
        <v>#DIV/0!</v>
      </c>
      <c r="EV108" s="31" t="e">
        <v>#DIV/0!</v>
      </c>
      <c r="EW108" s="31" t="e">
        <v>#DIV/0!</v>
      </c>
      <c r="EX108" s="31" t="e">
        <v>#DIV/0!</v>
      </c>
      <c r="EY108" s="31" t="e">
        <v>#DIV/0!</v>
      </c>
      <c r="EZ108" s="31" t="e">
        <v>#DIV/0!</v>
      </c>
      <c r="FA108" s="31" t="e">
        <v>#DIV/0!</v>
      </c>
      <c r="FB108" s="31" t="e">
        <v>#DIV/0!</v>
      </c>
      <c r="FC108" s="31" t="e">
        <v>#DIV/0!</v>
      </c>
      <c r="FD108" s="31" t="e">
        <v>#DIV/0!</v>
      </c>
      <c r="FE108" s="31" t="e">
        <v>#DIV/0!</v>
      </c>
      <c r="FF108" s="31" t="e">
        <v>#DIV/0!</v>
      </c>
      <c r="FG108" s="31" t="e">
        <v>#DIV/0!</v>
      </c>
      <c r="FH108" s="31" t="e">
        <v>#DIV/0!</v>
      </c>
      <c r="FI108" s="31" t="e">
        <v>#DIV/0!</v>
      </c>
      <c r="FJ108" s="31" t="e">
        <v>#DIV/0!</v>
      </c>
      <c r="FK108" s="31" t="e">
        <v>#DIV/0!</v>
      </c>
      <c r="FL108" s="31" t="e">
        <v>#DIV/0!</v>
      </c>
      <c r="FM108" s="31" t="e">
        <v>#DIV/0!</v>
      </c>
      <c r="FN108" s="31" t="e">
        <v>#DIV/0!</v>
      </c>
      <c r="FO108" s="31" t="e">
        <v>#DIV/0!</v>
      </c>
      <c r="FP108" s="31" t="e">
        <v>#DIV/0!</v>
      </c>
      <c r="FQ108" s="31" t="e">
        <v>#DIV/0!</v>
      </c>
      <c r="FR108" s="31" t="e">
        <v>#DIV/0!</v>
      </c>
      <c r="FS108" s="31" t="e">
        <v>#DIV/0!</v>
      </c>
      <c r="FT108" s="31" t="e">
        <v>#DIV/0!</v>
      </c>
      <c r="FU108" s="31" t="e">
        <v>#DIV/0!</v>
      </c>
      <c r="FV108" s="31" t="e">
        <v>#DIV/0!</v>
      </c>
      <c r="FW108" s="31" t="e">
        <v>#DIV/0!</v>
      </c>
      <c r="FX108" s="31" t="e">
        <v>#DIV/0!</v>
      </c>
      <c r="FY108" s="31" t="e">
        <v>#DIV/0!</v>
      </c>
      <c r="FZ108" s="31" t="e">
        <v>#DIV/0!</v>
      </c>
      <c r="GA108" s="31" t="e">
        <v>#DIV/0!</v>
      </c>
      <c r="GB108" s="31" t="e">
        <v>#DIV/0!</v>
      </c>
      <c r="GC108" s="31" t="e">
        <v>#DIV/0!</v>
      </c>
      <c r="GD108" s="31" t="e">
        <v>#DIV/0!</v>
      </c>
      <c r="GE108" s="31" t="e">
        <v>#DIV/0!</v>
      </c>
      <c r="GF108" s="31" t="e">
        <v>#DIV/0!</v>
      </c>
      <c r="GG108" s="31" t="e">
        <v>#DIV/0!</v>
      </c>
      <c r="GH108" s="31" t="e">
        <v>#DIV/0!</v>
      </c>
      <c r="GI108" s="31"/>
      <c r="GJ108" s="31"/>
      <c r="GK108" s="31">
        <v>23</v>
      </c>
      <c r="GL108" s="51" t="e">
        <v>#VALUE!</v>
      </c>
      <c r="GM108" s="31" t="e">
        <v>#DIV/0!</v>
      </c>
      <c r="GN108" s="31" t="e">
        <v>#DIV/0!</v>
      </c>
      <c r="GO108" s="31" t="e">
        <v>#DIV/0!</v>
      </c>
      <c r="GP108" s="31" t="e">
        <v>#DIV/0!</v>
      </c>
      <c r="GQ108" s="31" t="e">
        <v>#DIV/0!</v>
      </c>
      <c r="GR108" s="31" t="e">
        <v>#DIV/0!</v>
      </c>
      <c r="GS108" s="31" t="e">
        <v>#DIV/0!</v>
      </c>
      <c r="GT108" s="31" t="e">
        <v>#DIV/0!</v>
      </c>
      <c r="GU108" s="31" t="e">
        <v>#DIV/0!</v>
      </c>
      <c r="GV108" s="31" t="e">
        <v>#DIV/0!</v>
      </c>
      <c r="GW108" s="31" t="e">
        <v>#DIV/0!</v>
      </c>
      <c r="GX108" s="31" t="e">
        <v>#DIV/0!</v>
      </c>
      <c r="GY108" s="31" t="e">
        <v>#DIV/0!</v>
      </c>
      <c r="GZ108" s="31" t="e">
        <v>#DIV/0!</v>
      </c>
      <c r="HA108" s="31" t="e">
        <v>#DIV/0!</v>
      </c>
      <c r="HB108" s="31" t="e">
        <v>#DIV/0!</v>
      </c>
      <c r="HC108" s="31" t="e">
        <v>#DIV/0!</v>
      </c>
      <c r="HD108" s="31" t="e">
        <v>#DIV/0!</v>
      </c>
      <c r="HE108" s="31" t="e">
        <v>#DIV/0!</v>
      </c>
      <c r="HF108" s="31" t="e">
        <v>#DIV/0!</v>
      </c>
      <c r="HG108" s="31" t="e">
        <v>#DIV/0!</v>
      </c>
      <c r="HH108" s="31" t="e">
        <v>#DIV/0!</v>
      </c>
      <c r="HI108" s="31" t="e">
        <v>#DIV/0!</v>
      </c>
      <c r="HJ108" s="31" t="e">
        <v>#DIV/0!</v>
      </c>
      <c r="HK108" s="31" t="e">
        <v>#DIV/0!</v>
      </c>
      <c r="HL108" s="31" t="e">
        <v>#DIV/0!</v>
      </c>
      <c r="HM108" s="31" t="e">
        <v>#DIV/0!</v>
      </c>
      <c r="HN108" s="31" t="e">
        <v>#DIV/0!</v>
      </c>
      <c r="HO108" s="31" t="e">
        <v>#DIV/0!</v>
      </c>
      <c r="HP108" s="31" t="e">
        <v>#DIV/0!</v>
      </c>
      <c r="HQ108" s="31" t="e">
        <v>#DIV/0!</v>
      </c>
      <c r="HR108" s="31" t="e">
        <v>#DIV/0!</v>
      </c>
      <c r="HS108" s="31" t="e">
        <v>#DIV/0!</v>
      </c>
      <c r="HT108" s="31" t="e">
        <v>#DIV/0!</v>
      </c>
      <c r="HU108" s="31" t="e">
        <v>#DIV/0!</v>
      </c>
      <c r="HV108" s="31" t="e">
        <v>#DIV/0!</v>
      </c>
      <c r="HW108" s="31" t="e">
        <v>#DIV/0!</v>
      </c>
      <c r="HX108" s="31" t="e">
        <v>#DIV/0!</v>
      </c>
      <c r="HY108" s="31" t="e">
        <v>#DIV/0!</v>
      </c>
      <c r="HZ108" s="31" t="e">
        <v>#DIV/0!</v>
      </c>
      <c r="IA108" s="31" t="e">
        <v>#DIV/0!</v>
      </c>
      <c r="IB108" s="31" t="e">
        <v>#DIV/0!</v>
      </c>
      <c r="IC108" s="31" t="e">
        <v>#DIV/0!</v>
      </c>
      <c r="ID108" s="31" t="e">
        <v>#DIV/0!</v>
      </c>
      <c r="IE108" s="31" t="e">
        <v>#DIV/0!</v>
      </c>
      <c r="IF108" s="31" t="e">
        <v>#VALUE!</v>
      </c>
      <c r="IG108" s="31" t="e">
        <v>#DIV/0!</v>
      </c>
      <c r="IH108" s="31" t="e">
        <v>#DIV/0!</v>
      </c>
      <c r="II108" s="31" t="e">
        <v>#DIV/0!</v>
      </c>
      <c r="IJ108" s="31" t="e">
        <v>#DIV/0!</v>
      </c>
      <c r="IK108" s="31" t="e">
        <v>#DIV/0!</v>
      </c>
      <c r="IL108" s="31" t="e">
        <v>#DIV/0!</v>
      </c>
      <c r="IM108" s="31" t="e">
        <v>#DIV/0!</v>
      </c>
      <c r="IN108" s="31" t="e">
        <v>#DIV/0!</v>
      </c>
      <c r="IO108" s="31" t="e">
        <v>#DIV/0!</v>
      </c>
      <c r="IP108" s="31" t="e">
        <v>#DIV/0!</v>
      </c>
      <c r="IQ108" s="31" t="e">
        <v>#DIV/0!</v>
      </c>
      <c r="IR108" s="31" t="e">
        <v>#DIV/0!</v>
      </c>
      <c r="IS108" s="31" t="e">
        <v>#DIV/0!</v>
      </c>
      <c r="IT108" s="31" t="e">
        <v>#DIV/0!</v>
      </c>
      <c r="IU108" s="31" t="e">
        <v>#DIV/0!</v>
      </c>
      <c r="IV108" s="31" t="e">
        <v>#DIV/0!</v>
      </c>
      <c r="IW108" s="31" t="e">
        <v>#DIV/0!</v>
      </c>
      <c r="IX108" s="31" t="e">
        <v>#DIV/0!</v>
      </c>
      <c r="IY108" s="31" t="e">
        <v>#DIV/0!</v>
      </c>
      <c r="IZ108" s="31" t="e">
        <v>#DIV/0!</v>
      </c>
      <c r="JA108" s="31" t="e">
        <v>#DIV/0!</v>
      </c>
      <c r="JB108" s="31" t="e">
        <v>#DIV/0!</v>
      </c>
      <c r="JC108" s="31" t="e">
        <v>#DIV/0!</v>
      </c>
      <c r="JD108" s="31" t="e">
        <v>#DIV/0!</v>
      </c>
      <c r="JE108" s="31" t="e">
        <v>#DIV/0!</v>
      </c>
      <c r="JF108" s="31" t="e">
        <v>#DIV/0!</v>
      </c>
      <c r="JG108" s="31" t="e">
        <v>#DIV/0!</v>
      </c>
      <c r="JH108" s="31" t="e">
        <v>#DIV/0!</v>
      </c>
      <c r="JI108" s="31" t="e">
        <v>#DIV/0!</v>
      </c>
      <c r="JJ108" s="31" t="e">
        <v>#DIV/0!</v>
      </c>
      <c r="JK108" s="31" t="e">
        <v>#DIV/0!</v>
      </c>
      <c r="JL108" s="31" t="e">
        <v>#DIV/0!</v>
      </c>
      <c r="JM108" s="31" t="e">
        <v>#DIV/0!</v>
      </c>
      <c r="JN108" s="31" t="e">
        <v>#DIV/0!</v>
      </c>
      <c r="JO108" s="31" t="e">
        <v>#DIV/0!</v>
      </c>
      <c r="JP108" s="31" t="e">
        <v>#DIV/0!</v>
      </c>
      <c r="JQ108" s="31" t="e">
        <v>#DIV/0!</v>
      </c>
      <c r="JR108" s="31" t="e">
        <v>#DIV/0!</v>
      </c>
      <c r="JS108" s="31" t="e">
        <v>#DIV/0!</v>
      </c>
      <c r="JT108" s="31" t="e">
        <v>#DIV/0!</v>
      </c>
      <c r="JU108" s="31" t="e">
        <v>#DIV/0!</v>
      </c>
      <c r="JV108" s="31" t="e">
        <v>#DIV/0!</v>
      </c>
      <c r="JW108" s="31" t="e">
        <v>#DIV/0!</v>
      </c>
      <c r="JX108" s="31" t="e">
        <v>#DIV/0!</v>
      </c>
      <c r="JY108" s="31" t="e">
        <v>#DIV/0!</v>
      </c>
      <c r="JZ108" s="31"/>
      <c r="KA108" s="31"/>
    </row>
    <row r="109" spans="1:287" x14ac:dyDescent="0.25">
      <c r="A109" s="30" t="s">
        <v>711</v>
      </c>
      <c r="B109" s="30" t="s">
        <v>200</v>
      </c>
      <c r="C109" s="31">
        <v>130</v>
      </c>
      <c r="D109" s="51" t="e">
        <v>#VALUE!</v>
      </c>
      <c r="E109" s="31" t="e">
        <v>#DIV/0!</v>
      </c>
      <c r="F109" s="31" t="e">
        <v>#DIV/0!</v>
      </c>
      <c r="G109" s="31" t="e">
        <v>#DIV/0!</v>
      </c>
      <c r="H109" s="31" t="e">
        <v>#DIV/0!</v>
      </c>
      <c r="I109" s="31" t="e">
        <v>#DIV/0!</v>
      </c>
      <c r="J109" s="31" t="e">
        <v>#DIV/0!</v>
      </c>
      <c r="K109" s="31" t="e">
        <v>#DIV/0!</v>
      </c>
      <c r="L109" s="31" t="e">
        <v>#DIV/0!</v>
      </c>
      <c r="M109" s="31" t="e">
        <v>#DIV/0!</v>
      </c>
      <c r="N109" s="31" t="e">
        <v>#DIV/0!</v>
      </c>
      <c r="O109" s="31" t="e">
        <v>#DIV/0!</v>
      </c>
      <c r="P109" s="31" t="e">
        <v>#DIV/0!</v>
      </c>
      <c r="Q109" s="31" t="e">
        <v>#DIV/0!</v>
      </c>
      <c r="R109" s="31" t="e">
        <v>#DIV/0!</v>
      </c>
      <c r="S109" s="31" t="e">
        <v>#DIV/0!</v>
      </c>
      <c r="T109" s="31" t="e">
        <v>#DIV/0!</v>
      </c>
      <c r="U109" s="31" t="e">
        <v>#DIV/0!</v>
      </c>
      <c r="V109" s="31" t="e">
        <v>#DIV/0!</v>
      </c>
      <c r="W109" s="31" t="e">
        <v>#DIV/0!</v>
      </c>
      <c r="X109" s="31" t="e">
        <v>#DIV/0!</v>
      </c>
      <c r="Y109" s="31" t="e">
        <v>#DIV/0!</v>
      </c>
      <c r="Z109" s="31" t="e">
        <v>#DIV/0!</v>
      </c>
      <c r="AA109" s="31" t="e">
        <v>#DIV/0!</v>
      </c>
      <c r="AB109" s="31" t="e">
        <v>#DIV/0!</v>
      </c>
      <c r="AC109" s="31" t="e">
        <v>#DIV/0!</v>
      </c>
      <c r="AD109" s="31" t="e">
        <v>#DIV/0!</v>
      </c>
      <c r="AE109" s="31" t="e">
        <v>#DIV/0!</v>
      </c>
      <c r="AF109" s="31" t="e">
        <v>#DIV/0!</v>
      </c>
      <c r="AG109" s="31" t="e">
        <v>#DIV/0!</v>
      </c>
      <c r="AH109" s="31" t="e">
        <v>#DIV/0!</v>
      </c>
      <c r="AI109" s="31" t="e">
        <v>#DIV/0!</v>
      </c>
      <c r="AJ109" s="31" t="e">
        <v>#DIV/0!</v>
      </c>
      <c r="AK109" s="31" t="e">
        <v>#DIV/0!</v>
      </c>
      <c r="AL109" s="31" t="e">
        <v>#DIV/0!</v>
      </c>
      <c r="AM109" s="31" t="e">
        <v>#DIV/0!</v>
      </c>
      <c r="AN109" s="31" t="e">
        <v>#DIV/0!</v>
      </c>
      <c r="AO109" s="31" t="e">
        <v>#DIV/0!</v>
      </c>
      <c r="AP109" s="31" t="e">
        <v>#DIV/0!</v>
      </c>
      <c r="AQ109" s="31" t="e">
        <v>#DIV/0!</v>
      </c>
      <c r="AR109" s="31" t="e">
        <v>#DIV/0!</v>
      </c>
      <c r="AS109" s="31" t="e">
        <v>#DIV/0!</v>
      </c>
      <c r="AT109" s="31" t="e">
        <v>#DIV/0!</v>
      </c>
      <c r="AU109" s="31" t="e">
        <v>#DIV/0!</v>
      </c>
      <c r="AV109" s="31" t="e">
        <v>#DIV/0!</v>
      </c>
      <c r="AW109" s="31" t="e">
        <v>#DIV/0!</v>
      </c>
      <c r="AX109" s="31" t="e">
        <v>#VALUE!</v>
      </c>
      <c r="AY109" s="31" t="e">
        <v>#DIV/0!</v>
      </c>
      <c r="AZ109" s="31" t="e">
        <v>#DIV/0!</v>
      </c>
      <c r="BA109" s="31" t="e">
        <v>#DIV/0!</v>
      </c>
      <c r="BB109" s="31" t="e">
        <v>#DIV/0!</v>
      </c>
      <c r="BC109" s="31" t="e">
        <v>#DIV/0!</v>
      </c>
      <c r="BD109" s="31" t="e">
        <v>#DIV/0!</v>
      </c>
      <c r="BE109" s="31" t="e">
        <v>#DIV/0!</v>
      </c>
      <c r="BF109" s="31" t="e">
        <v>#DIV/0!</v>
      </c>
      <c r="BG109" s="31" t="e">
        <v>#DIV/0!</v>
      </c>
      <c r="BH109" s="31" t="e">
        <v>#DIV/0!</v>
      </c>
      <c r="BI109" s="31" t="e">
        <v>#DIV/0!</v>
      </c>
      <c r="BJ109" s="31" t="e">
        <v>#DIV/0!</v>
      </c>
      <c r="BK109" s="31" t="e">
        <v>#DIV/0!</v>
      </c>
      <c r="BL109" s="31" t="e">
        <v>#DIV/0!</v>
      </c>
      <c r="BM109" s="31" t="e">
        <v>#DIV/0!</v>
      </c>
      <c r="BN109" s="31" t="e">
        <v>#DIV/0!</v>
      </c>
      <c r="BO109" s="31" t="e">
        <v>#DIV/0!</v>
      </c>
      <c r="BP109" s="31" t="e">
        <v>#DIV/0!</v>
      </c>
      <c r="BQ109" s="31" t="e">
        <v>#DIV/0!</v>
      </c>
      <c r="BR109" s="31" t="e">
        <v>#DIV/0!</v>
      </c>
      <c r="BS109" s="31" t="e">
        <v>#DIV/0!</v>
      </c>
      <c r="BT109" s="31" t="e">
        <v>#DIV/0!</v>
      </c>
      <c r="BU109" s="31" t="e">
        <v>#DIV/0!</v>
      </c>
      <c r="BV109" s="31" t="e">
        <v>#DIV/0!</v>
      </c>
      <c r="BW109" s="31" t="e">
        <v>#DIV/0!</v>
      </c>
      <c r="BX109" s="31" t="e">
        <v>#DIV/0!</v>
      </c>
      <c r="BY109" s="31" t="e">
        <v>#DIV/0!</v>
      </c>
      <c r="BZ109" s="31" t="e">
        <v>#DIV/0!</v>
      </c>
      <c r="CA109" s="31" t="e">
        <v>#DIV/0!</v>
      </c>
      <c r="CB109" s="31" t="e">
        <v>#DIV/0!</v>
      </c>
      <c r="CC109" s="31" t="e">
        <v>#DIV/0!</v>
      </c>
      <c r="CD109" s="31" t="e">
        <v>#DIV/0!</v>
      </c>
      <c r="CE109" s="31" t="e">
        <v>#DIV/0!</v>
      </c>
      <c r="CF109" s="31" t="e">
        <v>#DIV/0!</v>
      </c>
      <c r="CG109" s="31" t="e">
        <v>#DIV/0!</v>
      </c>
      <c r="CH109" s="31" t="e">
        <v>#DIV/0!</v>
      </c>
      <c r="CI109" s="31" t="e">
        <v>#DIV/0!</v>
      </c>
      <c r="CJ109" s="31" t="e">
        <v>#DIV/0!</v>
      </c>
      <c r="CK109" s="31" t="e">
        <v>#DIV/0!</v>
      </c>
      <c r="CL109" s="31" t="e">
        <v>#DIV/0!</v>
      </c>
      <c r="CM109" s="31" t="e">
        <v>#DIV/0!</v>
      </c>
      <c r="CN109" s="31" t="e">
        <v>#DIV/0!</v>
      </c>
      <c r="CO109" s="31" t="e">
        <v>#DIV/0!</v>
      </c>
      <c r="CP109" s="31" t="e">
        <v>#DIV/0!</v>
      </c>
      <c r="CQ109" s="31" t="e">
        <v>#DIV/0!</v>
      </c>
      <c r="CR109" s="31"/>
      <c r="CS109" s="31"/>
      <c r="CT109" s="31">
        <v>130</v>
      </c>
      <c r="CU109" s="51">
        <v>0</v>
      </c>
      <c r="CV109" s="31">
        <v>0</v>
      </c>
      <c r="CW109" s="31">
        <v>0</v>
      </c>
      <c r="CX109" s="31">
        <v>0.1111111111111111</v>
      </c>
      <c r="CY109" s="31">
        <v>0</v>
      </c>
      <c r="CZ109" s="31">
        <v>0.1111111111111111</v>
      </c>
      <c r="DA109" s="31">
        <v>0.77777777777777779</v>
      </c>
      <c r="DB109" s="31">
        <v>0.88888888888888884</v>
      </c>
      <c r="DC109" s="31">
        <v>0</v>
      </c>
      <c r="DD109" s="31">
        <v>0.1111111111111111</v>
      </c>
      <c r="DE109" s="31">
        <v>0.1111111111111111</v>
      </c>
      <c r="DF109" s="31">
        <v>0</v>
      </c>
      <c r="DG109" s="31">
        <v>0.1111111111111111</v>
      </c>
      <c r="DH109" s="31">
        <v>0</v>
      </c>
      <c r="DI109" s="31">
        <v>0</v>
      </c>
      <c r="DJ109" s="31">
        <v>0</v>
      </c>
      <c r="DK109" s="31">
        <v>0</v>
      </c>
      <c r="DL109" s="31">
        <v>0</v>
      </c>
      <c r="DM109" s="31">
        <v>0</v>
      </c>
      <c r="DN109" s="31">
        <v>0.1111111111111111</v>
      </c>
      <c r="DO109" s="31">
        <v>0</v>
      </c>
      <c r="DP109" s="31">
        <v>1</v>
      </c>
      <c r="DQ109" s="31">
        <v>0</v>
      </c>
      <c r="DR109" s="31">
        <v>0</v>
      </c>
      <c r="DS109" s="31">
        <v>0</v>
      </c>
      <c r="DT109" s="31">
        <v>1</v>
      </c>
      <c r="DU109" s="31">
        <v>0.55555555555555558</v>
      </c>
      <c r="DV109" s="31">
        <v>0</v>
      </c>
      <c r="DW109" s="31">
        <v>0</v>
      </c>
      <c r="DX109" s="31">
        <v>0.1111111111111111</v>
      </c>
      <c r="DY109" s="31">
        <v>0</v>
      </c>
      <c r="DZ109" s="31">
        <v>0</v>
      </c>
      <c r="EA109" s="31">
        <v>0</v>
      </c>
      <c r="EB109" s="31">
        <v>0</v>
      </c>
      <c r="EC109" s="31">
        <v>0</v>
      </c>
      <c r="ED109" s="31">
        <v>0</v>
      </c>
      <c r="EE109" s="31">
        <v>0</v>
      </c>
      <c r="EF109" s="31">
        <v>0.33333333333333331</v>
      </c>
      <c r="EG109" s="31">
        <v>0.33333333333333331</v>
      </c>
      <c r="EH109" s="31">
        <v>0.33333333333333331</v>
      </c>
      <c r="EI109" s="31">
        <v>0.44444444444444442</v>
      </c>
      <c r="EJ109" s="31">
        <v>0.55555555555555558</v>
      </c>
      <c r="EK109" s="31">
        <v>0</v>
      </c>
      <c r="EL109" s="31">
        <v>0</v>
      </c>
      <c r="EM109" s="31">
        <v>0</v>
      </c>
      <c r="EN109" s="31">
        <v>0.88888888888888884</v>
      </c>
      <c r="EO109" s="31">
        <v>0</v>
      </c>
      <c r="EP109" s="31">
        <v>0</v>
      </c>
      <c r="EQ109" s="31">
        <v>0</v>
      </c>
      <c r="ER109" s="31">
        <v>14.444444444444443</v>
      </c>
      <c r="ES109" s="31">
        <v>0</v>
      </c>
      <c r="ET109" s="31">
        <v>14.444444444444443</v>
      </c>
      <c r="EU109" s="31">
        <v>101.11111111111111</v>
      </c>
      <c r="EV109" s="31">
        <v>115.55555555555554</v>
      </c>
      <c r="EW109" s="31">
        <v>0</v>
      </c>
      <c r="EX109" s="31">
        <v>14.444444444444443</v>
      </c>
      <c r="EY109" s="31">
        <v>14.444444444444443</v>
      </c>
      <c r="EZ109" s="31">
        <v>0</v>
      </c>
      <c r="FA109" s="31">
        <v>14.444444444444443</v>
      </c>
      <c r="FB109" s="31">
        <v>0</v>
      </c>
      <c r="FC109" s="31">
        <v>0</v>
      </c>
      <c r="FD109" s="31">
        <v>0</v>
      </c>
      <c r="FE109" s="31">
        <v>0</v>
      </c>
      <c r="FF109" s="31">
        <v>0</v>
      </c>
      <c r="FG109" s="31">
        <v>0</v>
      </c>
      <c r="FH109" s="31">
        <v>14.444444444444443</v>
      </c>
      <c r="FI109" s="31">
        <v>0</v>
      </c>
      <c r="FJ109" s="31">
        <v>130</v>
      </c>
      <c r="FK109" s="31">
        <v>0</v>
      </c>
      <c r="FL109" s="31">
        <v>0</v>
      </c>
      <c r="FM109" s="31">
        <v>0</v>
      </c>
      <c r="FN109" s="31">
        <v>130</v>
      </c>
      <c r="FO109" s="31">
        <v>72.222222222222229</v>
      </c>
      <c r="FP109" s="31">
        <v>0</v>
      </c>
      <c r="FQ109" s="31">
        <v>0</v>
      </c>
      <c r="FR109" s="31">
        <v>14.444444444444443</v>
      </c>
      <c r="FS109" s="31">
        <v>0</v>
      </c>
      <c r="FT109" s="31">
        <v>0</v>
      </c>
      <c r="FU109" s="31">
        <v>0</v>
      </c>
      <c r="FV109" s="31">
        <v>0</v>
      </c>
      <c r="FW109" s="31">
        <v>0</v>
      </c>
      <c r="FX109" s="31">
        <v>0</v>
      </c>
      <c r="FY109" s="31">
        <v>0</v>
      </c>
      <c r="FZ109" s="31">
        <v>43.333333333333329</v>
      </c>
      <c r="GA109" s="31">
        <v>43.333333333333329</v>
      </c>
      <c r="GB109" s="31">
        <v>43.333333333333329</v>
      </c>
      <c r="GC109" s="31">
        <v>57.777777777777771</v>
      </c>
      <c r="GD109" s="31">
        <v>72.222222222222229</v>
      </c>
      <c r="GE109" s="31">
        <v>0</v>
      </c>
      <c r="GF109" s="31">
        <v>0</v>
      </c>
      <c r="GG109" s="31">
        <v>0</v>
      </c>
      <c r="GH109" s="31">
        <v>115.55555555555554</v>
      </c>
      <c r="GI109" s="31">
        <v>9</v>
      </c>
      <c r="GJ109" s="31">
        <v>1</v>
      </c>
      <c r="GK109" s="31">
        <v>130</v>
      </c>
      <c r="GL109" s="51">
        <v>0.33333333333333331</v>
      </c>
      <c r="GM109" s="31">
        <v>0</v>
      </c>
      <c r="GN109" s="31">
        <v>0</v>
      </c>
      <c r="GO109" s="31">
        <v>0</v>
      </c>
      <c r="GP109" s="31">
        <v>0</v>
      </c>
      <c r="GQ109" s="31">
        <v>0</v>
      </c>
      <c r="GR109" s="31">
        <v>0.66666666666666663</v>
      </c>
      <c r="GS109" s="31">
        <v>1</v>
      </c>
      <c r="GT109" s="31">
        <v>0</v>
      </c>
      <c r="GU109" s="31">
        <v>0</v>
      </c>
      <c r="GV109" s="31">
        <v>0</v>
      </c>
      <c r="GW109" s="31">
        <v>0</v>
      </c>
      <c r="GX109" s="31">
        <v>0</v>
      </c>
      <c r="GY109" s="31">
        <v>0</v>
      </c>
      <c r="GZ109" s="31">
        <v>0</v>
      </c>
      <c r="HA109" s="31">
        <v>0</v>
      </c>
      <c r="HB109" s="31">
        <v>0</v>
      </c>
      <c r="HC109" s="31">
        <v>0</v>
      </c>
      <c r="HD109" s="31">
        <v>0</v>
      </c>
      <c r="HE109" s="31">
        <v>0</v>
      </c>
      <c r="HF109" s="31">
        <v>0</v>
      </c>
      <c r="HG109" s="31">
        <v>1</v>
      </c>
      <c r="HH109" s="31">
        <v>0</v>
      </c>
      <c r="HI109" s="31">
        <v>0</v>
      </c>
      <c r="HJ109" s="31">
        <v>0</v>
      </c>
      <c r="HK109" s="31">
        <v>1</v>
      </c>
      <c r="HL109" s="31">
        <v>0.66666666666666663</v>
      </c>
      <c r="HM109" s="31">
        <v>0</v>
      </c>
      <c r="HN109" s="31">
        <v>0</v>
      </c>
      <c r="HO109" s="31">
        <v>1</v>
      </c>
      <c r="HP109" s="31">
        <v>0</v>
      </c>
      <c r="HQ109" s="31">
        <v>0</v>
      </c>
      <c r="HR109" s="31">
        <v>0</v>
      </c>
      <c r="HS109" s="31">
        <v>0</v>
      </c>
      <c r="HT109" s="31">
        <v>0</v>
      </c>
      <c r="HU109" s="31">
        <v>0</v>
      </c>
      <c r="HV109" s="31">
        <v>0</v>
      </c>
      <c r="HW109" s="31">
        <v>0</v>
      </c>
      <c r="HX109" s="31">
        <v>0.66666666666666663</v>
      </c>
      <c r="HY109" s="31">
        <v>0.33333333333333331</v>
      </c>
      <c r="HZ109" s="31">
        <v>0</v>
      </c>
      <c r="IA109" s="31">
        <v>1</v>
      </c>
      <c r="IB109" s="31">
        <v>0</v>
      </c>
      <c r="IC109" s="31">
        <v>0</v>
      </c>
      <c r="ID109" s="31">
        <v>0</v>
      </c>
      <c r="IE109" s="31">
        <v>1</v>
      </c>
      <c r="IF109" s="31">
        <v>43.333333333333329</v>
      </c>
      <c r="IG109" s="31">
        <v>0</v>
      </c>
      <c r="IH109" s="31">
        <v>0</v>
      </c>
      <c r="II109" s="31">
        <v>0</v>
      </c>
      <c r="IJ109" s="31">
        <v>0</v>
      </c>
      <c r="IK109" s="31">
        <v>0</v>
      </c>
      <c r="IL109" s="31">
        <v>86.666666666666657</v>
      </c>
      <c r="IM109" s="31">
        <v>130</v>
      </c>
      <c r="IN109" s="31">
        <v>0</v>
      </c>
      <c r="IO109" s="31">
        <v>0</v>
      </c>
      <c r="IP109" s="31">
        <v>0</v>
      </c>
      <c r="IQ109" s="31">
        <v>0</v>
      </c>
      <c r="IR109" s="31">
        <v>0</v>
      </c>
      <c r="IS109" s="31">
        <v>0</v>
      </c>
      <c r="IT109" s="31">
        <v>0</v>
      </c>
      <c r="IU109" s="31">
        <v>0</v>
      </c>
      <c r="IV109" s="31">
        <v>0</v>
      </c>
      <c r="IW109" s="31">
        <v>0</v>
      </c>
      <c r="IX109" s="31">
        <v>0</v>
      </c>
      <c r="IY109" s="31">
        <v>0</v>
      </c>
      <c r="IZ109" s="31">
        <v>0</v>
      </c>
      <c r="JA109" s="31">
        <v>130</v>
      </c>
      <c r="JB109" s="31">
        <v>0</v>
      </c>
      <c r="JC109" s="31">
        <v>0</v>
      </c>
      <c r="JD109" s="31">
        <v>0</v>
      </c>
      <c r="JE109" s="31">
        <v>130</v>
      </c>
      <c r="JF109" s="31">
        <v>86.666666666666657</v>
      </c>
      <c r="JG109" s="31">
        <v>0</v>
      </c>
      <c r="JH109" s="31">
        <v>0</v>
      </c>
      <c r="JI109" s="31">
        <v>130</v>
      </c>
      <c r="JJ109" s="31">
        <v>0</v>
      </c>
      <c r="JK109" s="31">
        <v>0</v>
      </c>
      <c r="JL109" s="31">
        <v>0</v>
      </c>
      <c r="JM109" s="31">
        <v>0</v>
      </c>
      <c r="JN109" s="31">
        <v>0</v>
      </c>
      <c r="JO109" s="31">
        <v>0</v>
      </c>
      <c r="JP109" s="31">
        <v>0</v>
      </c>
      <c r="JQ109" s="31">
        <v>0</v>
      </c>
      <c r="JR109" s="31">
        <v>86.666666666666657</v>
      </c>
      <c r="JS109" s="31">
        <v>43.333333333333329</v>
      </c>
      <c r="JT109" s="31">
        <v>0</v>
      </c>
      <c r="JU109" s="31">
        <v>130</v>
      </c>
      <c r="JV109" s="31">
        <v>0</v>
      </c>
      <c r="JW109" s="31">
        <v>0</v>
      </c>
      <c r="JX109" s="31">
        <v>0</v>
      </c>
      <c r="JY109" s="31">
        <v>130</v>
      </c>
      <c r="JZ109" s="31">
        <v>3</v>
      </c>
      <c r="KA109" s="31">
        <v>1</v>
      </c>
    </row>
    <row r="110" spans="1:287" x14ac:dyDescent="0.25">
      <c r="A110" s="30" t="s">
        <v>713</v>
      </c>
      <c r="B110" s="30" t="s">
        <v>200</v>
      </c>
      <c r="C110" s="31"/>
      <c r="D110" s="51" t="e">
        <v>#VALUE!</v>
      </c>
      <c r="E110" s="31" t="e">
        <v>#DIV/0!</v>
      </c>
      <c r="F110" s="31" t="e">
        <v>#DIV/0!</v>
      </c>
      <c r="G110" s="31" t="e">
        <v>#DIV/0!</v>
      </c>
      <c r="H110" s="31" t="e">
        <v>#DIV/0!</v>
      </c>
      <c r="I110" s="31" t="e">
        <v>#DIV/0!</v>
      </c>
      <c r="J110" s="31" t="e">
        <v>#DIV/0!</v>
      </c>
      <c r="K110" s="31" t="e">
        <v>#DIV/0!</v>
      </c>
      <c r="L110" s="31" t="e">
        <v>#DIV/0!</v>
      </c>
      <c r="M110" s="31" t="e">
        <v>#DIV/0!</v>
      </c>
      <c r="N110" s="31" t="e">
        <v>#DIV/0!</v>
      </c>
      <c r="O110" s="31" t="e">
        <v>#DIV/0!</v>
      </c>
      <c r="P110" s="31" t="e">
        <v>#DIV/0!</v>
      </c>
      <c r="Q110" s="31" t="e">
        <v>#DIV/0!</v>
      </c>
      <c r="R110" s="31" t="e">
        <v>#DIV/0!</v>
      </c>
      <c r="S110" s="31" t="e">
        <v>#DIV/0!</v>
      </c>
      <c r="T110" s="31" t="e">
        <v>#DIV/0!</v>
      </c>
      <c r="U110" s="31" t="e">
        <v>#DIV/0!</v>
      </c>
      <c r="V110" s="31" t="e">
        <v>#DIV/0!</v>
      </c>
      <c r="W110" s="31" t="e">
        <v>#DIV/0!</v>
      </c>
      <c r="X110" s="31" t="e">
        <v>#DIV/0!</v>
      </c>
      <c r="Y110" s="31" t="e">
        <v>#DIV/0!</v>
      </c>
      <c r="Z110" s="31" t="e">
        <v>#DIV/0!</v>
      </c>
      <c r="AA110" s="31" t="e">
        <v>#DIV/0!</v>
      </c>
      <c r="AB110" s="31" t="e">
        <v>#DIV/0!</v>
      </c>
      <c r="AC110" s="31" t="e">
        <v>#DIV/0!</v>
      </c>
      <c r="AD110" s="31" t="e">
        <v>#DIV/0!</v>
      </c>
      <c r="AE110" s="31" t="e">
        <v>#DIV/0!</v>
      </c>
      <c r="AF110" s="31" t="e">
        <v>#DIV/0!</v>
      </c>
      <c r="AG110" s="31" t="e">
        <v>#DIV/0!</v>
      </c>
      <c r="AH110" s="31" t="e">
        <v>#DIV/0!</v>
      </c>
      <c r="AI110" s="31" t="e">
        <v>#DIV/0!</v>
      </c>
      <c r="AJ110" s="31" t="e">
        <v>#DIV/0!</v>
      </c>
      <c r="AK110" s="31" t="e">
        <v>#DIV/0!</v>
      </c>
      <c r="AL110" s="31" t="e">
        <v>#DIV/0!</v>
      </c>
      <c r="AM110" s="31" t="e">
        <v>#DIV/0!</v>
      </c>
      <c r="AN110" s="31" t="e">
        <v>#DIV/0!</v>
      </c>
      <c r="AO110" s="31" t="e">
        <v>#DIV/0!</v>
      </c>
      <c r="AP110" s="31" t="e">
        <v>#DIV/0!</v>
      </c>
      <c r="AQ110" s="31" t="e">
        <v>#DIV/0!</v>
      </c>
      <c r="AR110" s="31" t="e">
        <v>#DIV/0!</v>
      </c>
      <c r="AS110" s="31" t="e">
        <v>#DIV/0!</v>
      </c>
      <c r="AT110" s="31" t="e">
        <v>#DIV/0!</v>
      </c>
      <c r="AU110" s="31" t="e">
        <v>#DIV/0!</v>
      </c>
      <c r="AV110" s="31" t="e">
        <v>#DIV/0!</v>
      </c>
      <c r="AW110" s="31" t="e">
        <v>#DIV/0!</v>
      </c>
      <c r="AX110" s="31" t="e">
        <v>#VALUE!</v>
      </c>
      <c r="AY110" s="31" t="e">
        <v>#DIV/0!</v>
      </c>
      <c r="AZ110" s="31" t="e">
        <v>#DIV/0!</v>
      </c>
      <c r="BA110" s="31" t="e">
        <v>#DIV/0!</v>
      </c>
      <c r="BB110" s="31" t="e">
        <v>#DIV/0!</v>
      </c>
      <c r="BC110" s="31" t="e">
        <v>#DIV/0!</v>
      </c>
      <c r="BD110" s="31" t="e">
        <v>#DIV/0!</v>
      </c>
      <c r="BE110" s="31" t="e">
        <v>#DIV/0!</v>
      </c>
      <c r="BF110" s="31" t="e">
        <v>#DIV/0!</v>
      </c>
      <c r="BG110" s="31" t="e">
        <v>#DIV/0!</v>
      </c>
      <c r="BH110" s="31" t="e">
        <v>#DIV/0!</v>
      </c>
      <c r="BI110" s="31" t="e">
        <v>#DIV/0!</v>
      </c>
      <c r="BJ110" s="31" t="e">
        <v>#DIV/0!</v>
      </c>
      <c r="BK110" s="31" t="e">
        <v>#DIV/0!</v>
      </c>
      <c r="BL110" s="31" t="e">
        <v>#DIV/0!</v>
      </c>
      <c r="BM110" s="31" t="e">
        <v>#DIV/0!</v>
      </c>
      <c r="BN110" s="31" t="e">
        <v>#DIV/0!</v>
      </c>
      <c r="BO110" s="31" t="e">
        <v>#DIV/0!</v>
      </c>
      <c r="BP110" s="31" t="e">
        <v>#DIV/0!</v>
      </c>
      <c r="BQ110" s="31" t="e">
        <v>#DIV/0!</v>
      </c>
      <c r="BR110" s="31" t="e">
        <v>#DIV/0!</v>
      </c>
      <c r="BS110" s="31" t="e">
        <v>#DIV/0!</v>
      </c>
      <c r="BT110" s="31" t="e">
        <v>#DIV/0!</v>
      </c>
      <c r="BU110" s="31" t="e">
        <v>#DIV/0!</v>
      </c>
      <c r="BV110" s="31" t="e">
        <v>#DIV/0!</v>
      </c>
      <c r="BW110" s="31" t="e">
        <v>#DIV/0!</v>
      </c>
      <c r="BX110" s="31" t="e">
        <v>#DIV/0!</v>
      </c>
      <c r="BY110" s="31" t="e">
        <v>#DIV/0!</v>
      </c>
      <c r="BZ110" s="31" t="e">
        <v>#DIV/0!</v>
      </c>
      <c r="CA110" s="31" t="e">
        <v>#DIV/0!</v>
      </c>
      <c r="CB110" s="31" t="e">
        <v>#DIV/0!</v>
      </c>
      <c r="CC110" s="31" t="e">
        <v>#DIV/0!</v>
      </c>
      <c r="CD110" s="31" t="e">
        <v>#DIV/0!</v>
      </c>
      <c r="CE110" s="31" t="e">
        <v>#DIV/0!</v>
      </c>
      <c r="CF110" s="31" t="e">
        <v>#DIV/0!</v>
      </c>
      <c r="CG110" s="31" t="e">
        <v>#DIV/0!</v>
      </c>
      <c r="CH110" s="31" t="e">
        <v>#DIV/0!</v>
      </c>
      <c r="CI110" s="31" t="e">
        <v>#DIV/0!</v>
      </c>
      <c r="CJ110" s="31" t="e">
        <v>#DIV/0!</v>
      </c>
      <c r="CK110" s="31" t="e">
        <v>#DIV/0!</v>
      </c>
      <c r="CL110" s="31" t="e">
        <v>#DIV/0!</v>
      </c>
      <c r="CM110" s="31" t="e">
        <v>#DIV/0!</v>
      </c>
      <c r="CN110" s="31" t="e">
        <v>#DIV/0!</v>
      </c>
      <c r="CO110" s="31" t="e">
        <v>#DIV/0!</v>
      </c>
      <c r="CP110" s="31" t="e">
        <v>#DIV/0!</v>
      </c>
      <c r="CQ110" s="31" t="e">
        <v>#DIV/0!</v>
      </c>
      <c r="CR110" s="31"/>
      <c r="CS110" s="31"/>
      <c r="CT110" s="31"/>
      <c r="CU110" s="51" t="e">
        <v>#VALUE!</v>
      </c>
      <c r="CV110" s="31" t="e">
        <v>#DIV/0!</v>
      </c>
      <c r="CW110" s="31" t="e">
        <v>#DIV/0!</v>
      </c>
      <c r="CX110" s="31" t="e">
        <v>#DIV/0!</v>
      </c>
      <c r="CY110" s="31" t="e">
        <v>#DIV/0!</v>
      </c>
      <c r="CZ110" s="31" t="e">
        <v>#DIV/0!</v>
      </c>
      <c r="DA110" s="31" t="e">
        <v>#DIV/0!</v>
      </c>
      <c r="DB110" s="31" t="e">
        <v>#DIV/0!</v>
      </c>
      <c r="DC110" s="31" t="e">
        <v>#DIV/0!</v>
      </c>
      <c r="DD110" s="31" t="e">
        <v>#DIV/0!</v>
      </c>
      <c r="DE110" s="31" t="e">
        <v>#DIV/0!</v>
      </c>
      <c r="DF110" s="31" t="e">
        <v>#DIV/0!</v>
      </c>
      <c r="DG110" s="31" t="e">
        <v>#DIV/0!</v>
      </c>
      <c r="DH110" s="31" t="e">
        <v>#DIV/0!</v>
      </c>
      <c r="DI110" s="31" t="e">
        <v>#DIV/0!</v>
      </c>
      <c r="DJ110" s="31" t="e">
        <v>#DIV/0!</v>
      </c>
      <c r="DK110" s="31" t="e">
        <v>#DIV/0!</v>
      </c>
      <c r="DL110" s="31" t="e">
        <v>#DIV/0!</v>
      </c>
      <c r="DM110" s="31" t="e">
        <v>#DIV/0!</v>
      </c>
      <c r="DN110" s="31" t="e">
        <v>#DIV/0!</v>
      </c>
      <c r="DO110" s="31" t="e">
        <v>#DIV/0!</v>
      </c>
      <c r="DP110" s="31" t="e">
        <v>#DIV/0!</v>
      </c>
      <c r="DQ110" s="31" t="e">
        <v>#DIV/0!</v>
      </c>
      <c r="DR110" s="31" t="e">
        <v>#DIV/0!</v>
      </c>
      <c r="DS110" s="31" t="e">
        <v>#DIV/0!</v>
      </c>
      <c r="DT110" s="31" t="e">
        <v>#DIV/0!</v>
      </c>
      <c r="DU110" s="31" t="e">
        <v>#DIV/0!</v>
      </c>
      <c r="DV110" s="31" t="e">
        <v>#DIV/0!</v>
      </c>
      <c r="DW110" s="31" t="e">
        <v>#DIV/0!</v>
      </c>
      <c r="DX110" s="31" t="e">
        <v>#DIV/0!</v>
      </c>
      <c r="DY110" s="31" t="e">
        <v>#DIV/0!</v>
      </c>
      <c r="DZ110" s="31" t="e">
        <v>#DIV/0!</v>
      </c>
      <c r="EA110" s="31" t="e">
        <v>#DIV/0!</v>
      </c>
      <c r="EB110" s="31" t="e">
        <v>#DIV/0!</v>
      </c>
      <c r="EC110" s="31" t="e">
        <v>#DIV/0!</v>
      </c>
      <c r="ED110" s="31" t="e">
        <v>#DIV/0!</v>
      </c>
      <c r="EE110" s="31" t="e">
        <v>#DIV/0!</v>
      </c>
      <c r="EF110" s="31" t="e">
        <v>#DIV/0!</v>
      </c>
      <c r="EG110" s="31" t="e">
        <v>#DIV/0!</v>
      </c>
      <c r="EH110" s="31" t="e">
        <v>#DIV/0!</v>
      </c>
      <c r="EI110" s="31" t="e">
        <v>#DIV/0!</v>
      </c>
      <c r="EJ110" s="31" t="e">
        <v>#DIV/0!</v>
      </c>
      <c r="EK110" s="31" t="e">
        <v>#DIV/0!</v>
      </c>
      <c r="EL110" s="31" t="e">
        <v>#DIV/0!</v>
      </c>
      <c r="EM110" s="31" t="e">
        <v>#DIV/0!</v>
      </c>
      <c r="EN110" s="31" t="e">
        <v>#DIV/0!</v>
      </c>
      <c r="EO110" s="31" t="e">
        <v>#VALUE!</v>
      </c>
      <c r="EP110" s="31" t="e">
        <v>#DIV/0!</v>
      </c>
      <c r="EQ110" s="31" t="e">
        <v>#DIV/0!</v>
      </c>
      <c r="ER110" s="31" t="e">
        <v>#DIV/0!</v>
      </c>
      <c r="ES110" s="31" t="e">
        <v>#DIV/0!</v>
      </c>
      <c r="ET110" s="31" t="e">
        <v>#DIV/0!</v>
      </c>
      <c r="EU110" s="31" t="e">
        <v>#DIV/0!</v>
      </c>
      <c r="EV110" s="31" t="e">
        <v>#DIV/0!</v>
      </c>
      <c r="EW110" s="31" t="e">
        <v>#DIV/0!</v>
      </c>
      <c r="EX110" s="31" t="e">
        <v>#DIV/0!</v>
      </c>
      <c r="EY110" s="31" t="e">
        <v>#DIV/0!</v>
      </c>
      <c r="EZ110" s="31" t="e">
        <v>#DIV/0!</v>
      </c>
      <c r="FA110" s="31" t="e">
        <v>#DIV/0!</v>
      </c>
      <c r="FB110" s="31" t="e">
        <v>#DIV/0!</v>
      </c>
      <c r="FC110" s="31" t="e">
        <v>#DIV/0!</v>
      </c>
      <c r="FD110" s="31" t="e">
        <v>#DIV/0!</v>
      </c>
      <c r="FE110" s="31" t="e">
        <v>#DIV/0!</v>
      </c>
      <c r="FF110" s="31" t="e">
        <v>#DIV/0!</v>
      </c>
      <c r="FG110" s="31" t="e">
        <v>#DIV/0!</v>
      </c>
      <c r="FH110" s="31" t="e">
        <v>#DIV/0!</v>
      </c>
      <c r="FI110" s="31" t="e">
        <v>#DIV/0!</v>
      </c>
      <c r="FJ110" s="31" t="e">
        <v>#DIV/0!</v>
      </c>
      <c r="FK110" s="31" t="e">
        <v>#DIV/0!</v>
      </c>
      <c r="FL110" s="31" t="e">
        <v>#DIV/0!</v>
      </c>
      <c r="FM110" s="31" t="e">
        <v>#DIV/0!</v>
      </c>
      <c r="FN110" s="31" t="e">
        <v>#DIV/0!</v>
      </c>
      <c r="FO110" s="31" t="e">
        <v>#DIV/0!</v>
      </c>
      <c r="FP110" s="31" t="e">
        <v>#DIV/0!</v>
      </c>
      <c r="FQ110" s="31" t="e">
        <v>#DIV/0!</v>
      </c>
      <c r="FR110" s="31" t="e">
        <v>#DIV/0!</v>
      </c>
      <c r="FS110" s="31" t="e">
        <v>#DIV/0!</v>
      </c>
      <c r="FT110" s="31" t="e">
        <v>#DIV/0!</v>
      </c>
      <c r="FU110" s="31" t="e">
        <v>#DIV/0!</v>
      </c>
      <c r="FV110" s="31" t="e">
        <v>#DIV/0!</v>
      </c>
      <c r="FW110" s="31" t="e">
        <v>#DIV/0!</v>
      </c>
      <c r="FX110" s="31" t="e">
        <v>#DIV/0!</v>
      </c>
      <c r="FY110" s="31" t="e">
        <v>#DIV/0!</v>
      </c>
      <c r="FZ110" s="31" t="e">
        <v>#DIV/0!</v>
      </c>
      <c r="GA110" s="31" t="e">
        <v>#DIV/0!</v>
      </c>
      <c r="GB110" s="31" t="e">
        <v>#DIV/0!</v>
      </c>
      <c r="GC110" s="31" t="e">
        <v>#DIV/0!</v>
      </c>
      <c r="GD110" s="31" t="e">
        <v>#DIV/0!</v>
      </c>
      <c r="GE110" s="31" t="e">
        <v>#DIV/0!</v>
      </c>
      <c r="GF110" s="31" t="e">
        <v>#DIV/0!</v>
      </c>
      <c r="GG110" s="31" t="e">
        <v>#DIV/0!</v>
      </c>
      <c r="GH110" s="31" t="e">
        <v>#DIV/0!</v>
      </c>
      <c r="GI110" s="31"/>
      <c r="GJ110" s="31"/>
      <c r="GK110" s="31">
        <v>30</v>
      </c>
      <c r="GL110" s="51" t="e">
        <v>#VALUE!</v>
      </c>
      <c r="GM110" s="31" t="e">
        <v>#DIV/0!</v>
      </c>
      <c r="GN110" s="31" t="e">
        <v>#DIV/0!</v>
      </c>
      <c r="GO110" s="31" t="e">
        <v>#DIV/0!</v>
      </c>
      <c r="GP110" s="31" t="e">
        <v>#DIV/0!</v>
      </c>
      <c r="GQ110" s="31" t="e">
        <v>#DIV/0!</v>
      </c>
      <c r="GR110" s="31" t="e">
        <v>#DIV/0!</v>
      </c>
      <c r="GS110" s="31" t="e">
        <v>#DIV/0!</v>
      </c>
      <c r="GT110" s="31" t="e">
        <v>#DIV/0!</v>
      </c>
      <c r="GU110" s="31" t="e">
        <v>#DIV/0!</v>
      </c>
      <c r="GV110" s="31" t="e">
        <v>#DIV/0!</v>
      </c>
      <c r="GW110" s="31" t="e">
        <v>#DIV/0!</v>
      </c>
      <c r="GX110" s="31" t="e">
        <v>#DIV/0!</v>
      </c>
      <c r="GY110" s="31" t="e">
        <v>#DIV/0!</v>
      </c>
      <c r="GZ110" s="31" t="e">
        <v>#DIV/0!</v>
      </c>
      <c r="HA110" s="31" t="e">
        <v>#DIV/0!</v>
      </c>
      <c r="HB110" s="31" t="e">
        <v>#DIV/0!</v>
      </c>
      <c r="HC110" s="31" t="e">
        <v>#DIV/0!</v>
      </c>
      <c r="HD110" s="31" t="e">
        <v>#DIV/0!</v>
      </c>
      <c r="HE110" s="31" t="e">
        <v>#DIV/0!</v>
      </c>
      <c r="HF110" s="31" t="e">
        <v>#DIV/0!</v>
      </c>
      <c r="HG110" s="31" t="e">
        <v>#DIV/0!</v>
      </c>
      <c r="HH110" s="31" t="e">
        <v>#DIV/0!</v>
      </c>
      <c r="HI110" s="31" t="e">
        <v>#DIV/0!</v>
      </c>
      <c r="HJ110" s="31" t="e">
        <v>#DIV/0!</v>
      </c>
      <c r="HK110" s="31" t="e">
        <v>#DIV/0!</v>
      </c>
      <c r="HL110" s="31" t="e">
        <v>#DIV/0!</v>
      </c>
      <c r="HM110" s="31" t="e">
        <v>#DIV/0!</v>
      </c>
      <c r="HN110" s="31" t="e">
        <v>#DIV/0!</v>
      </c>
      <c r="HO110" s="31" t="e">
        <v>#DIV/0!</v>
      </c>
      <c r="HP110" s="31" t="e">
        <v>#DIV/0!</v>
      </c>
      <c r="HQ110" s="31" t="e">
        <v>#DIV/0!</v>
      </c>
      <c r="HR110" s="31" t="e">
        <v>#DIV/0!</v>
      </c>
      <c r="HS110" s="31" t="e">
        <v>#DIV/0!</v>
      </c>
      <c r="HT110" s="31" t="e">
        <v>#DIV/0!</v>
      </c>
      <c r="HU110" s="31" t="e">
        <v>#DIV/0!</v>
      </c>
      <c r="HV110" s="31" t="e">
        <v>#DIV/0!</v>
      </c>
      <c r="HW110" s="31" t="e">
        <v>#DIV/0!</v>
      </c>
      <c r="HX110" s="31" t="e">
        <v>#DIV/0!</v>
      </c>
      <c r="HY110" s="31" t="e">
        <v>#DIV/0!</v>
      </c>
      <c r="HZ110" s="31" t="e">
        <v>#DIV/0!</v>
      </c>
      <c r="IA110" s="31" t="e">
        <v>#DIV/0!</v>
      </c>
      <c r="IB110" s="31" t="e">
        <v>#DIV/0!</v>
      </c>
      <c r="IC110" s="31" t="e">
        <v>#DIV/0!</v>
      </c>
      <c r="ID110" s="31" t="e">
        <v>#DIV/0!</v>
      </c>
      <c r="IE110" s="31" t="e">
        <v>#DIV/0!</v>
      </c>
      <c r="IF110" s="31" t="e">
        <v>#VALUE!</v>
      </c>
      <c r="IG110" s="31" t="e">
        <v>#DIV/0!</v>
      </c>
      <c r="IH110" s="31" t="e">
        <v>#DIV/0!</v>
      </c>
      <c r="II110" s="31" t="e">
        <v>#DIV/0!</v>
      </c>
      <c r="IJ110" s="31" t="e">
        <v>#DIV/0!</v>
      </c>
      <c r="IK110" s="31" t="e">
        <v>#DIV/0!</v>
      </c>
      <c r="IL110" s="31" t="e">
        <v>#DIV/0!</v>
      </c>
      <c r="IM110" s="31" t="e">
        <v>#DIV/0!</v>
      </c>
      <c r="IN110" s="31" t="e">
        <v>#DIV/0!</v>
      </c>
      <c r="IO110" s="31" t="e">
        <v>#DIV/0!</v>
      </c>
      <c r="IP110" s="31" t="e">
        <v>#DIV/0!</v>
      </c>
      <c r="IQ110" s="31" t="e">
        <v>#DIV/0!</v>
      </c>
      <c r="IR110" s="31" t="e">
        <v>#DIV/0!</v>
      </c>
      <c r="IS110" s="31" t="e">
        <v>#DIV/0!</v>
      </c>
      <c r="IT110" s="31" t="e">
        <v>#DIV/0!</v>
      </c>
      <c r="IU110" s="31" t="e">
        <v>#DIV/0!</v>
      </c>
      <c r="IV110" s="31" t="e">
        <v>#DIV/0!</v>
      </c>
      <c r="IW110" s="31" t="e">
        <v>#DIV/0!</v>
      </c>
      <c r="IX110" s="31" t="e">
        <v>#DIV/0!</v>
      </c>
      <c r="IY110" s="31" t="e">
        <v>#DIV/0!</v>
      </c>
      <c r="IZ110" s="31" t="e">
        <v>#DIV/0!</v>
      </c>
      <c r="JA110" s="31" t="e">
        <v>#DIV/0!</v>
      </c>
      <c r="JB110" s="31" t="e">
        <v>#DIV/0!</v>
      </c>
      <c r="JC110" s="31" t="e">
        <v>#DIV/0!</v>
      </c>
      <c r="JD110" s="31" t="e">
        <v>#DIV/0!</v>
      </c>
      <c r="JE110" s="31" t="e">
        <v>#DIV/0!</v>
      </c>
      <c r="JF110" s="31" t="e">
        <v>#DIV/0!</v>
      </c>
      <c r="JG110" s="31" t="e">
        <v>#DIV/0!</v>
      </c>
      <c r="JH110" s="31" t="e">
        <v>#DIV/0!</v>
      </c>
      <c r="JI110" s="31" t="e">
        <v>#DIV/0!</v>
      </c>
      <c r="JJ110" s="31" t="e">
        <v>#DIV/0!</v>
      </c>
      <c r="JK110" s="31" t="e">
        <v>#DIV/0!</v>
      </c>
      <c r="JL110" s="31" t="e">
        <v>#DIV/0!</v>
      </c>
      <c r="JM110" s="31" t="e">
        <v>#DIV/0!</v>
      </c>
      <c r="JN110" s="31" t="e">
        <v>#DIV/0!</v>
      </c>
      <c r="JO110" s="31" t="e">
        <v>#DIV/0!</v>
      </c>
      <c r="JP110" s="31" t="e">
        <v>#DIV/0!</v>
      </c>
      <c r="JQ110" s="31" t="e">
        <v>#DIV/0!</v>
      </c>
      <c r="JR110" s="31" t="e">
        <v>#DIV/0!</v>
      </c>
      <c r="JS110" s="31" t="e">
        <v>#DIV/0!</v>
      </c>
      <c r="JT110" s="31" t="e">
        <v>#DIV/0!</v>
      </c>
      <c r="JU110" s="31" t="e">
        <v>#DIV/0!</v>
      </c>
      <c r="JV110" s="31" t="e">
        <v>#DIV/0!</v>
      </c>
      <c r="JW110" s="31" t="e">
        <v>#DIV/0!</v>
      </c>
      <c r="JX110" s="31" t="e">
        <v>#DIV/0!</v>
      </c>
      <c r="JY110" s="31" t="e">
        <v>#DIV/0!</v>
      </c>
      <c r="JZ110" s="31"/>
      <c r="KA110" s="31"/>
    </row>
    <row r="111" spans="1:287" x14ac:dyDescent="0.25">
      <c r="A111" s="30" t="s">
        <v>714</v>
      </c>
      <c r="B111" s="30" t="s">
        <v>206</v>
      </c>
      <c r="C111" s="31">
        <v>17</v>
      </c>
      <c r="D111" s="51" t="e">
        <v>#VALUE!</v>
      </c>
      <c r="E111" s="31" t="e">
        <v>#DIV/0!</v>
      </c>
      <c r="F111" s="31" t="e">
        <v>#DIV/0!</v>
      </c>
      <c r="G111" s="31" t="e">
        <v>#DIV/0!</v>
      </c>
      <c r="H111" s="31" t="e">
        <v>#DIV/0!</v>
      </c>
      <c r="I111" s="31" t="e">
        <v>#DIV/0!</v>
      </c>
      <c r="J111" s="31" t="e">
        <v>#DIV/0!</v>
      </c>
      <c r="K111" s="31" t="e">
        <v>#DIV/0!</v>
      </c>
      <c r="L111" s="31" t="e">
        <v>#DIV/0!</v>
      </c>
      <c r="M111" s="31" t="e">
        <v>#DIV/0!</v>
      </c>
      <c r="N111" s="31" t="e">
        <v>#DIV/0!</v>
      </c>
      <c r="O111" s="31" t="e">
        <v>#DIV/0!</v>
      </c>
      <c r="P111" s="31" t="e">
        <v>#DIV/0!</v>
      </c>
      <c r="Q111" s="31" t="e">
        <v>#DIV/0!</v>
      </c>
      <c r="R111" s="31" t="e">
        <v>#DIV/0!</v>
      </c>
      <c r="S111" s="31" t="e">
        <v>#DIV/0!</v>
      </c>
      <c r="T111" s="31" t="e">
        <v>#DIV/0!</v>
      </c>
      <c r="U111" s="31" t="e">
        <v>#DIV/0!</v>
      </c>
      <c r="V111" s="31" t="e">
        <v>#DIV/0!</v>
      </c>
      <c r="W111" s="31" t="e">
        <v>#DIV/0!</v>
      </c>
      <c r="X111" s="31" t="e">
        <v>#DIV/0!</v>
      </c>
      <c r="Y111" s="31" t="e">
        <v>#DIV/0!</v>
      </c>
      <c r="Z111" s="31" t="e">
        <v>#DIV/0!</v>
      </c>
      <c r="AA111" s="31" t="e">
        <v>#DIV/0!</v>
      </c>
      <c r="AB111" s="31" t="e">
        <v>#DIV/0!</v>
      </c>
      <c r="AC111" s="31" t="e">
        <v>#DIV/0!</v>
      </c>
      <c r="AD111" s="31" t="e">
        <v>#DIV/0!</v>
      </c>
      <c r="AE111" s="31" t="e">
        <v>#DIV/0!</v>
      </c>
      <c r="AF111" s="31" t="e">
        <v>#DIV/0!</v>
      </c>
      <c r="AG111" s="31" t="e">
        <v>#DIV/0!</v>
      </c>
      <c r="AH111" s="31" t="e">
        <v>#DIV/0!</v>
      </c>
      <c r="AI111" s="31" t="e">
        <v>#DIV/0!</v>
      </c>
      <c r="AJ111" s="31" t="e">
        <v>#DIV/0!</v>
      </c>
      <c r="AK111" s="31" t="e">
        <v>#DIV/0!</v>
      </c>
      <c r="AL111" s="31" t="e">
        <v>#DIV/0!</v>
      </c>
      <c r="AM111" s="31" t="e">
        <v>#DIV/0!</v>
      </c>
      <c r="AN111" s="31" t="e">
        <v>#DIV/0!</v>
      </c>
      <c r="AO111" s="31" t="e">
        <v>#DIV/0!</v>
      </c>
      <c r="AP111" s="31" t="e">
        <v>#DIV/0!</v>
      </c>
      <c r="AQ111" s="31" t="e">
        <v>#DIV/0!</v>
      </c>
      <c r="AR111" s="31" t="e">
        <v>#DIV/0!</v>
      </c>
      <c r="AS111" s="31" t="e">
        <v>#DIV/0!</v>
      </c>
      <c r="AT111" s="31" t="e">
        <v>#DIV/0!</v>
      </c>
      <c r="AU111" s="31" t="e">
        <v>#DIV/0!</v>
      </c>
      <c r="AV111" s="31" t="e">
        <v>#DIV/0!</v>
      </c>
      <c r="AW111" s="31" t="e">
        <v>#DIV/0!</v>
      </c>
      <c r="AX111" s="31" t="e">
        <v>#VALUE!</v>
      </c>
      <c r="AY111" s="31" t="e">
        <v>#DIV/0!</v>
      </c>
      <c r="AZ111" s="31" t="e">
        <v>#DIV/0!</v>
      </c>
      <c r="BA111" s="31" t="e">
        <v>#DIV/0!</v>
      </c>
      <c r="BB111" s="31" t="e">
        <v>#DIV/0!</v>
      </c>
      <c r="BC111" s="31" t="e">
        <v>#DIV/0!</v>
      </c>
      <c r="BD111" s="31" t="e">
        <v>#DIV/0!</v>
      </c>
      <c r="BE111" s="31" t="e">
        <v>#DIV/0!</v>
      </c>
      <c r="BF111" s="31" t="e">
        <v>#DIV/0!</v>
      </c>
      <c r="BG111" s="31" t="e">
        <v>#DIV/0!</v>
      </c>
      <c r="BH111" s="31" t="e">
        <v>#DIV/0!</v>
      </c>
      <c r="BI111" s="31" t="e">
        <v>#DIV/0!</v>
      </c>
      <c r="BJ111" s="31" t="e">
        <v>#DIV/0!</v>
      </c>
      <c r="BK111" s="31" t="e">
        <v>#DIV/0!</v>
      </c>
      <c r="BL111" s="31" t="e">
        <v>#DIV/0!</v>
      </c>
      <c r="BM111" s="31" t="e">
        <v>#DIV/0!</v>
      </c>
      <c r="BN111" s="31" t="e">
        <v>#DIV/0!</v>
      </c>
      <c r="BO111" s="31" t="e">
        <v>#DIV/0!</v>
      </c>
      <c r="BP111" s="31" t="e">
        <v>#DIV/0!</v>
      </c>
      <c r="BQ111" s="31" t="e">
        <v>#DIV/0!</v>
      </c>
      <c r="BR111" s="31" t="e">
        <v>#DIV/0!</v>
      </c>
      <c r="BS111" s="31" t="e">
        <v>#DIV/0!</v>
      </c>
      <c r="BT111" s="31" t="e">
        <v>#DIV/0!</v>
      </c>
      <c r="BU111" s="31" t="e">
        <v>#DIV/0!</v>
      </c>
      <c r="BV111" s="31" t="e">
        <v>#DIV/0!</v>
      </c>
      <c r="BW111" s="31" t="e">
        <v>#DIV/0!</v>
      </c>
      <c r="BX111" s="31" t="e">
        <v>#DIV/0!</v>
      </c>
      <c r="BY111" s="31" t="e">
        <v>#DIV/0!</v>
      </c>
      <c r="BZ111" s="31" t="e">
        <v>#DIV/0!</v>
      </c>
      <c r="CA111" s="31" t="e">
        <v>#DIV/0!</v>
      </c>
      <c r="CB111" s="31" t="e">
        <v>#DIV/0!</v>
      </c>
      <c r="CC111" s="31" t="e">
        <v>#DIV/0!</v>
      </c>
      <c r="CD111" s="31" t="e">
        <v>#DIV/0!</v>
      </c>
      <c r="CE111" s="31" t="e">
        <v>#DIV/0!</v>
      </c>
      <c r="CF111" s="31" t="e">
        <v>#DIV/0!</v>
      </c>
      <c r="CG111" s="31" t="e">
        <v>#DIV/0!</v>
      </c>
      <c r="CH111" s="31" t="e">
        <v>#DIV/0!</v>
      </c>
      <c r="CI111" s="31" t="e">
        <v>#DIV/0!</v>
      </c>
      <c r="CJ111" s="31" t="e">
        <v>#DIV/0!</v>
      </c>
      <c r="CK111" s="31" t="e">
        <v>#DIV/0!</v>
      </c>
      <c r="CL111" s="31" t="e">
        <v>#DIV/0!</v>
      </c>
      <c r="CM111" s="31" t="e">
        <v>#DIV/0!</v>
      </c>
      <c r="CN111" s="31" t="e">
        <v>#DIV/0!</v>
      </c>
      <c r="CO111" s="31" t="e">
        <v>#DIV/0!</v>
      </c>
      <c r="CP111" s="31" t="e">
        <v>#DIV/0!</v>
      </c>
      <c r="CQ111" s="31" t="e">
        <v>#DIV/0!</v>
      </c>
      <c r="CR111" s="31"/>
      <c r="CS111" s="31"/>
      <c r="CT111" s="31">
        <v>17</v>
      </c>
      <c r="CU111" s="51" t="e">
        <v>#VALUE!</v>
      </c>
      <c r="CV111" s="31" t="e">
        <v>#DIV/0!</v>
      </c>
      <c r="CW111" s="31" t="e">
        <v>#DIV/0!</v>
      </c>
      <c r="CX111" s="31" t="e">
        <v>#DIV/0!</v>
      </c>
      <c r="CY111" s="31" t="e">
        <v>#DIV/0!</v>
      </c>
      <c r="CZ111" s="31" t="e">
        <v>#DIV/0!</v>
      </c>
      <c r="DA111" s="31" t="e">
        <v>#DIV/0!</v>
      </c>
      <c r="DB111" s="31" t="e">
        <v>#DIV/0!</v>
      </c>
      <c r="DC111" s="31" t="e">
        <v>#DIV/0!</v>
      </c>
      <c r="DD111" s="31" t="e">
        <v>#DIV/0!</v>
      </c>
      <c r="DE111" s="31" t="e">
        <v>#DIV/0!</v>
      </c>
      <c r="DF111" s="31" t="e">
        <v>#DIV/0!</v>
      </c>
      <c r="DG111" s="31" t="e">
        <v>#DIV/0!</v>
      </c>
      <c r="DH111" s="31" t="e">
        <v>#DIV/0!</v>
      </c>
      <c r="DI111" s="31" t="e">
        <v>#DIV/0!</v>
      </c>
      <c r="DJ111" s="31" t="e">
        <v>#DIV/0!</v>
      </c>
      <c r="DK111" s="31" t="e">
        <v>#DIV/0!</v>
      </c>
      <c r="DL111" s="31" t="e">
        <v>#DIV/0!</v>
      </c>
      <c r="DM111" s="31" t="e">
        <v>#DIV/0!</v>
      </c>
      <c r="DN111" s="31" t="e">
        <v>#DIV/0!</v>
      </c>
      <c r="DO111" s="31" t="e">
        <v>#DIV/0!</v>
      </c>
      <c r="DP111" s="31" t="e">
        <v>#DIV/0!</v>
      </c>
      <c r="DQ111" s="31" t="e">
        <v>#DIV/0!</v>
      </c>
      <c r="DR111" s="31" t="e">
        <v>#DIV/0!</v>
      </c>
      <c r="DS111" s="31" t="e">
        <v>#DIV/0!</v>
      </c>
      <c r="DT111" s="31" t="e">
        <v>#DIV/0!</v>
      </c>
      <c r="DU111" s="31" t="e">
        <v>#DIV/0!</v>
      </c>
      <c r="DV111" s="31" t="e">
        <v>#DIV/0!</v>
      </c>
      <c r="DW111" s="31" t="e">
        <v>#DIV/0!</v>
      </c>
      <c r="DX111" s="31" t="e">
        <v>#DIV/0!</v>
      </c>
      <c r="DY111" s="31" t="e">
        <v>#DIV/0!</v>
      </c>
      <c r="DZ111" s="31" t="e">
        <v>#DIV/0!</v>
      </c>
      <c r="EA111" s="31" t="e">
        <v>#DIV/0!</v>
      </c>
      <c r="EB111" s="31" t="e">
        <v>#DIV/0!</v>
      </c>
      <c r="EC111" s="31" t="e">
        <v>#DIV/0!</v>
      </c>
      <c r="ED111" s="31" t="e">
        <v>#DIV/0!</v>
      </c>
      <c r="EE111" s="31" t="e">
        <v>#DIV/0!</v>
      </c>
      <c r="EF111" s="31" t="e">
        <v>#DIV/0!</v>
      </c>
      <c r="EG111" s="31" t="e">
        <v>#DIV/0!</v>
      </c>
      <c r="EH111" s="31" t="e">
        <v>#DIV/0!</v>
      </c>
      <c r="EI111" s="31" t="e">
        <v>#DIV/0!</v>
      </c>
      <c r="EJ111" s="31" t="e">
        <v>#DIV/0!</v>
      </c>
      <c r="EK111" s="31" t="e">
        <v>#DIV/0!</v>
      </c>
      <c r="EL111" s="31" t="e">
        <v>#DIV/0!</v>
      </c>
      <c r="EM111" s="31" t="e">
        <v>#DIV/0!</v>
      </c>
      <c r="EN111" s="31" t="e">
        <v>#DIV/0!</v>
      </c>
      <c r="EO111" s="31" t="e">
        <v>#VALUE!</v>
      </c>
      <c r="EP111" s="31" t="e">
        <v>#DIV/0!</v>
      </c>
      <c r="EQ111" s="31" t="e">
        <v>#DIV/0!</v>
      </c>
      <c r="ER111" s="31" t="e">
        <v>#DIV/0!</v>
      </c>
      <c r="ES111" s="31" t="e">
        <v>#DIV/0!</v>
      </c>
      <c r="ET111" s="31" t="e">
        <v>#DIV/0!</v>
      </c>
      <c r="EU111" s="31" t="e">
        <v>#DIV/0!</v>
      </c>
      <c r="EV111" s="31" t="e">
        <v>#DIV/0!</v>
      </c>
      <c r="EW111" s="31" t="e">
        <v>#DIV/0!</v>
      </c>
      <c r="EX111" s="31" t="e">
        <v>#DIV/0!</v>
      </c>
      <c r="EY111" s="31" t="e">
        <v>#DIV/0!</v>
      </c>
      <c r="EZ111" s="31" t="e">
        <v>#DIV/0!</v>
      </c>
      <c r="FA111" s="31" t="e">
        <v>#DIV/0!</v>
      </c>
      <c r="FB111" s="31" t="e">
        <v>#DIV/0!</v>
      </c>
      <c r="FC111" s="31" t="e">
        <v>#DIV/0!</v>
      </c>
      <c r="FD111" s="31" t="e">
        <v>#DIV/0!</v>
      </c>
      <c r="FE111" s="31" t="e">
        <v>#DIV/0!</v>
      </c>
      <c r="FF111" s="31" t="e">
        <v>#DIV/0!</v>
      </c>
      <c r="FG111" s="31" t="e">
        <v>#DIV/0!</v>
      </c>
      <c r="FH111" s="31" t="e">
        <v>#DIV/0!</v>
      </c>
      <c r="FI111" s="31" t="e">
        <v>#DIV/0!</v>
      </c>
      <c r="FJ111" s="31" t="e">
        <v>#DIV/0!</v>
      </c>
      <c r="FK111" s="31" t="e">
        <v>#DIV/0!</v>
      </c>
      <c r="FL111" s="31" t="e">
        <v>#DIV/0!</v>
      </c>
      <c r="FM111" s="31" t="e">
        <v>#DIV/0!</v>
      </c>
      <c r="FN111" s="31" t="e">
        <v>#DIV/0!</v>
      </c>
      <c r="FO111" s="31" t="e">
        <v>#DIV/0!</v>
      </c>
      <c r="FP111" s="31" t="e">
        <v>#DIV/0!</v>
      </c>
      <c r="FQ111" s="31" t="e">
        <v>#DIV/0!</v>
      </c>
      <c r="FR111" s="31" t="e">
        <v>#DIV/0!</v>
      </c>
      <c r="FS111" s="31" t="e">
        <v>#DIV/0!</v>
      </c>
      <c r="FT111" s="31" t="e">
        <v>#DIV/0!</v>
      </c>
      <c r="FU111" s="31" t="e">
        <v>#DIV/0!</v>
      </c>
      <c r="FV111" s="31" t="e">
        <v>#DIV/0!</v>
      </c>
      <c r="FW111" s="31" t="e">
        <v>#DIV/0!</v>
      </c>
      <c r="FX111" s="31" t="e">
        <v>#DIV/0!</v>
      </c>
      <c r="FY111" s="31" t="e">
        <v>#DIV/0!</v>
      </c>
      <c r="FZ111" s="31" t="e">
        <v>#DIV/0!</v>
      </c>
      <c r="GA111" s="31" t="e">
        <v>#DIV/0!</v>
      </c>
      <c r="GB111" s="31" t="e">
        <v>#DIV/0!</v>
      </c>
      <c r="GC111" s="31" t="e">
        <v>#DIV/0!</v>
      </c>
      <c r="GD111" s="31" t="e">
        <v>#DIV/0!</v>
      </c>
      <c r="GE111" s="31" t="e">
        <v>#DIV/0!</v>
      </c>
      <c r="GF111" s="31" t="e">
        <v>#DIV/0!</v>
      </c>
      <c r="GG111" s="31" t="e">
        <v>#DIV/0!</v>
      </c>
      <c r="GH111" s="31" t="e">
        <v>#DIV/0!</v>
      </c>
      <c r="GI111" s="31"/>
      <c r="GJ111" s="31"/>
      <c r="GK111" s="31">
        <v>17</v>
      </c>
      <c r="GL111" s="51" t="e">
        <v>#VALUE!</v>
      </c>
      <c r="GM111" s="31" t="e">
        <v>#DIV/0!</v>
      </c>
      <c r="GN111" s="31" t="e">
        <v>#DIV/0!</v>
      </c>
      <c r="GO111" s="31" t="e">
        <v>#DIV/0!</v>
      </c>
      <c r="GP111" s="31" t="e">
        <v>#DIV/0!</v>
      </c>
      <c r="GQ111" s="31" t="e">
        <v>#DIV/0!</v>
      </c>
      <c r="GR111" s="31" t="e">
        <v>#DIV/0!</v>
      </c>
      <c r="GS111" s="31" t="e">
        <v>#DIV/0!</v>
      </c>
      <c r="GT111" s="31" t="e">
        <v>#DIV/0!</v>
      </c>
      <c r="GU111" s="31" t="e">
        <v>#DIV/0!</v>
      </c>
      <c r="GV111" s="31" t="e">
        <v>#DIV/0!</v>
      </c>
      <c r="GW111" s="31" t="e">
        <v>#DIV/0!</v>
      </c>
      <c r="GX111" s="31" t="e">
        <v>#DIV/0!</v>
      </c>
      <c r="GY111" s="31" t="e">
        <v>#DIV/0!</v>
      </c>
      <c r="GZ111" s="31" t="e">
        <v>#DIV/0!</v>
      </c>
      <c r="HA111" s="31" t="e">
        <v>#DIV/0!</v>
      </c>
      <c r="HB111" s="31" t="e">
        <v>#DIV/0!</v>
      </c>
      <c r="HC111" s="31" t="e">
        <v>#DIV/0!</v>
      </c>
      <c r="HD111" s="31" t="e">
        <v>#DIV/0!</v>
      </c>
      <c r="HE111" s="31" t="e">
        <v>#DIV/0!</v>
      </c>
      <c r="HF111" s="31" t="e">
        <v>#DIV/0!</v>
      </c>
      <c r="HG111" s="31" t="e">
        <v>#DIV/0!</v>
      </c>
      <c r="HH111" s="31" t="e">
        <v>#DIV/0!</v>
      </c>
      <c r="HI111" s="31" t="e">
        <v>#DIV/0!</v>
      </c>
      <c r="HJ111" s="31" t="e">
        <v>#DIV/0!</v>
      </c>
      <c r="HK111" s="31" t="e">
        <v>#DIV/0!</v>
      </c>
      <c r="HL111" s="31" t="e">
        <v>#DIV/0!</v>
      </c>
      <c r="HM111" s="31" t="e">
        <v>#DIV/0!</v>
      </c>
      <c r="HN111" s="31" t="e">
        <v>#DIV/0!</v>
      </c>
      <c r="HO111" s="31" t="e">
        <v>#DIV/0!</v>
      </c>
      <c r="HP111" s="31" t="e">
        <v>#DIV/0!</v>
      </c>
      <c r="HQ111" s="31" t="e">
        <v>#DIV/0!</v>
      </c>
      <c r="HR111" s="31" t="e">
        <v>#DIV/0!</v>
      </c>
      <c r="HS111" s="31" t="e">
        <v>#DIV/0!</v>
      </c>
      <c r="HT111" s="31" t="e">
        <v>#DIV/0!</v>
      </c>
      <c r="HU111" s="31" t="e">
        <v>#DIV/0!</v>
      </c>
      <c r="HV111" s="31" t="e">
        <v>#DIV/0!</v>
      </c>
      <c r="HW111" s="31" t="e">
        <v>#DIV/0!</v>
      </c>
      <c r="HX111" s="31" t="e">
        <v>#DIV/0!</v>
      </c>
      <c r="HY111" s="31" t="e">
        <v>#DIV/0!</v>
      </c>
      <c r="HZ111" s="31" t="e">
        <v>#DIV/0!</v>
      </c>
      <c r="IA111" s="31" t="e">
        <v>#DIV/0!</v>
      </c>
      <c r="IB111" s="31" t="e">
        <v>#DIV/0!</v>
      </c>
      <c r="IC111" s="31" t="e">
        <v>#DIV/0!</v>
      </c>
      <c r="ID111" s="31" t="e">
        <v>#DIV/0!</v>
      </c>
      <c r="IE111" s="31" t="e">
        <v>#DIV/0!</v>
      </c>
      <c r="IF111" s="31" t="e">
        <v>#VALUE!</v>
      </c>
      <c r="IG111" s="31" t="e">
        <v>#DIV/0!</v>
      </c>
      <c r="IH111" s="31" t="e">
        <v>#DIV/0!</v>
      </c>
      <c r="II111" s="31" t="e">
        <v>#DIV/0!</v>
      </c>
      <c r="IJ111" s="31" t="e">
        <v>#DIV/0!</v>
      </c>
      <c r="IK111" s="31" t="e">
        <v>#DIV/0!</v>
      </c>
      <c r="IL111" s="31" t="e">
        <v>#DIV/0!</v>
      </c>
      <c r="IM111" s="31" t="e">
        <v>#DIV/0!</v>
      </c>
      <c r="IN111" s="31" t="e">
        <v>#DIV/0!</v>
      </c>
      <c r="IO111" s="31" t="e">
        <v>#DIV/0!</v>
      </c>
      <c r="IP111" s="31" t="e">
        <v>#DIV/0!</v>
      </c>
      <c r="IQ111" s="31" t="e">
        <v>#DIV/0!</v>
      </c>
      <c r="IR111" s="31" t="e">
        <v>#DIV/0!</v>
      </c>
      <c r="IS111" s="31" t="e">
        <v>#DIV/0!</v>
      </c>
      <c r="IT111" s="31" t="e">
        <v>#DIV/0!</v>
      </c>
      <c r="IU111" s="31" t="e">
        <v>#DIV/0!</v>
      </c>
      <c r="IV111" s="31" t="e">
        <v>#DIV/0!</v>
      </c>
      <c r="IW111" s="31" t="e">
        <v>#DIV/0!</v>
      </c>
      <c r="IX111" s="31" t="e">
        <v>#DIV/0!</v>
      </c>
      <c r="IY111" s="31" t="e">
        <v>#DIV/0!</v>
      </c>
      <c r="IZ111" s="31" t="e">
        <v>#DIV/0!</v>
      </c>
      <c r="JA111" s="31" t="e">
        <v>#DIV/0!</v>
      </c>
      <c r="JB111" s="31" t="e">
        <v>#DIV/0!</v>
      </c>
      <c r="JC111" s="31" t="e">
        <v>#DIV/0!</v>
      </c>
      <c r="JD111" s="31" t="e">
        <v>#DIV/0!</v>
      </c>
      <c r="JE111" s="31" t="e">
        <v>#DIV/0!</v>
      </c>
      <c r="JF111" s="31" t="e">
        <v>#DIV/0!</v>
      </c>
      <c r="JG111" s="31" t="e">
        <v>#DIV/0!</v>
      </c>
      <c r="JH111" s="31" t="e">
        <v>#DIV/0!</v>
      </c>
      <c r="JI111" s="31" t="e">
        <v>#DIV/0!</v>
      </c>
      <c r="JJ111" s="31" t="e">
        <v>#DIV/0!</v>
      </c>
      <c r="JK111" s="31" t="e">
        <v>#DIV/0!</v>
      </c>
      <c r="JL111" s="31" t="e">
        <v>#DIV/0!</v>
      </c>
      <c r="JM111" s="31" t="e">
        <v>#DIV/0!</v>
      </c>
      <c r="JN111" s="31" t="e">
        <v>#DIV/0!</v>
      </c>
      <c r="JO111" s="31" t="e">
        <v>#DIV/0!</v>
      </c>
      <c r="JP111" s="31" t="e">
        <v>#DIV/0!</v>
      </c>
      <c r="JQ111" s="31" t="e">
        <v>#DIV/0!</v>
      </c>
      <c r="JR111" s="31" t="e">
        <v>#DIV/0!</v>
      </c>
      <c r="JS111" s="31" t="e">
        <v>#DIV/0!</v>
      </c>
      <c r="JT111" s="31" t="e">
        <v>#DIV/0!</v>
      </c>
      <c r="JU111" s="31" t="e">
        <v>#DIV/0!</v>
      </c>
      <c r="JV111" s="31" t="e">
        <v>#DIV/0!</v>
      </c>
      <c r="JW111" s="31" t="e">
        <v>#DIV/0!</v>
      </c>
      <c r="JX111" s="31" t="e">
        <v>#DIV/0!</v>
      </c>
      <c r="JY111" s="31" t="e">
        <v>#DIV/0!</v>
      </c>
      <c r="JZ111" s="31"/>
      <c r="KA111" s="31"/>
    </row>
    <row r="112" spans="1:287" x14ac:dyDescent="0.25">
      <c r="A112" s="30" t="s">
        <v>715</v>
      </c>
      <c r="B112" s="30" t="s">
        <v>206</v>
      </c>
      <c r="C112" s="31">
        <v>58</v>
      </c>
      <c r="D112" s="51" t="e">
        <v>#VALUE!</v>
      </c>
      <c r="E112" s="31" t="e">
        <v>#DIV/0!</v>
      </c>
      <c r="F112" s="31" t="e">
        <v>#DIV/0!</v>
      </c>
      <c r="G112" s="31" t="e">
        <v>#DIV/0!</v>
      </c>
      <c r="H112" s="31" t="e">
        <v>#DIV/0!</v>
      </c>
      <c r="I112" s="31" t="e">
        <v>#DIV/0!</v>
      </c>
      <c r="J112" s="31" t="e">
        <v>#DIV/0!</v>
      </c>
      <c r="K112" s="31" t="e">
        <v>#DIV/0!</v>
      </c>
      <c r="L112" s="31" t="e">
        <v>#DIV/0!</v>
      </c>
      <c r="M112" s="31" t="e">
        <v>#DIV/0!</v>
      </c>
      <c r="N112" s="31" t="e">
        <v>#DIV/0!</v>
      </c>
      <c r="O112" s="31" t="e">
        <v>#DIV/0!</v>
      </c>
      <c r="P112" s="31" t="e">
        <v>#DIV/0!</v>
      </c>
      <c r="Q112" s="31" t="e">
        <v>#DIV/0!</v>
      </c>
      <c r="R112" s="31" t="e">
        <v>#DIV/0!</v>
      </c>
      <c r="S112" s="31" t="e">
        <v>#DIV/0!</v>
      </c>
      <c r="T112" s="31" t="e">
        <v>#DIV/0!</v>
      </c>
      <c r="U112" s="31" t="e">
        <v>#DIV/0!</v>
      </c>
      <c r="V112" s="31" t="e">
        <v>#DIV/0!</v>
      </c>
      <c r="W112" s="31" t="e">
        <v>#DIV/0!</v>
      </c>
      <c r="X112" s="31" t="e">
        <v>#DIV/0!</v>
      </c>
      <c r="Y112" s="31" t="e">
        <v>#DIV/0!</v>
      </c>
      <c r="Z112" s="31" t="e">
        <v>#DIV/0!</v>
      </c>
      <c r="AA112" s="31" t="e">
        <v>#DIV/0!</v>
      </c>
      <c r="AB112" s="31" t="e">
        <v>#DIV/0!</v>
      </c>
      <c r="AC112" s="31" t="e">
        <v>#DIV/0!</v>
      </c>
      <c r="AD112" s="31" t="e">
        <v>#DIV/0!</v>
      </c>
      <c r="AE112" s="31" t="e">
        <v>#DIV/0!</v>
      </c>
      <c r="AF112" s="31" t="e">
        <v>#DIV/0!</v>
      </c>
      <c r="AG112" s="31" t="e">
        <v>#DIV/0!</v>
      </c>
      <c r="AH112" s="31" t="e">
        <v>#DIV/0!</v>
      </c>
      <c r="AI112" s="31" t="e">
        <v>#DIV/0!</v>
      </c>
      <c r="AJ112" s="31" t="e">
        <v>#DIV/0!</v>
      </c>
      <c r="AK112" s="31" t="e">
        <v>#DIV/0!</v>
      </c>
      <c r="AL112" s="31" t="e">
        <v>#DIV/0!</v>
      </c>
      <c r="AM112" s="31" t="e">
        <v>#DIV/0!</v>
      </c>
      <c r="AN112" s="31" t="e">
        <v>#DIV/0!</v>
      </c>
      <c r="AO112" s="31" t="e">
        <v>#DIV/0!</v>
      </c>
      <c r="AP112" s="31" t="e">
        <v>#DIV/0!</v>
      </c>
      <c r="AQ112" s="31" t="e">
        <v>#DIV/0!</v>
      </c>
      <c r="AR112" s="31" t="e">
        <v>#DIV/0!</v>
      </c>
      <c r="AS112" s="31" t="e">
        <v>#DIV/0!</v>
      </c>
      <c r="AT112" s="31" t="e">
        <v>#DIV/0!</v>
      </c>
      <c r="AU112" s="31" t="e">
        <v>#DIV/0!</v>
      </c>
      <c r="AV112" s="31" t="e">
        <v>#DIV/0!</v>
      </c>
      <c r="AW112" s="31" t="e">
        <v>#DIV/0!</v>
      </c>
      <c r="AX112" s="31" t="e">
        <v>#VALUE!</v>
      </c>
      <c r="AY112" s="31" t="e">
        <v>#DIV/0!</v>
      </c>
      <c r="AZ112" s="31" t="e">
        <v>#DIV/0!</v>
      </c>
      <c r="BA112" s="31" t="e">
        <v>#DIV/0!</v>
      </c>
      <c r="BB112" s="31" t="e">
        <v>#DIV/0!</v>
      </c>
      <c r="BC112" s="31" t="e">
        <v>#DIV/0!</v>
      </c>
      <c r="BD112" s="31" t="e">
        <v>#DIV/0!</v>
      </c>
      <c r="BE112" s="31" t="e">
        <v>#DIV/0!</v>
      </c>
      <c r="BF112" s="31" t="e">
        <v>#DIV/0!</v>
      </c>
      <c r="BG112" s="31" t="e">
        <v>#DIV/0!</v>
      </c>
      <c r="BH112" s="31" t="e">
        <v>#DIV/0!</v>
      </c>
      <c r="BI112" s="31" t="e">
        <v>#DIV/0!</v>
      </c>
      <c r="BJ112" s="31" t="e">
        <v>#DIV/0!</v>
      </c>
      <c r="BK112" s="31" t="e">
        <v>#DIV/0!</v>
      </c>
      <c r="BL112" s="31" t="e">
        <v>#DIV/0!</v>
      </c>
      <c r="BM112" s="31" t="e">
        <v>#DIV/0!</v>
      </c>
      <c r="BN112" s="31" t="e">
        <v>#DIV/0!</v>
      </c>
      <c r="BO112" s="31" t="e">
        <v>#DIV/0!</v>
      </c>
      <c r="BP112" s="31" t="e">
        <v>#DIV/0!</v>
      </c>
      <c r="BQ112" s="31" t="e">
        <v>#DIV/0!</v>
      </c>
      <c r="BR112" s="31" t="e">
        <v>#DIV/0!</v>
      </c>
      <c r="BS112" s="31" t="e">
        <v>#DIV/0!</v>
      </c>
      <c r="BT112" s="31" t="e">
        <v>#DIV/0!</v>
      </c>
      <c r="BU112" s="31" t="e">
        <v>#DIV/0!</v>
      </c>
      <c r="BV112" s="31" t="e">
        <v>#DIV/0!</v>
      </c>
      <c r="BW112" s="31" t="e">
        <v>#DIV/0!</v>
      </c>
      <c r="BX112" s="31" t="e">
        <v>#DIV/0!</v>
      </c>
      <c r="BY112" s="31" t="e">
        <v>#DIV/0!</v>
      </c>
      <c r="BZ112" s="31" t="e">
        <v>#DIV/0!</v>
      </c>
      <c r="CA112" s="31" t="e">
        <v>#DIV/0!</v>
      </c>
      <c r="CB112" s="31" t="e">
        <v>#DIV/0!</v>
      </c>
      <c r="CC112" s="31" t="e">
        <v>#DIV/0!</v>
      </c>
      <c r="CD112" s="31" t="e">
        <v>#DIV/0!</v>
      </c>
      <c r="CE112" s="31" t="e">
        <v>#DIV/0!</v>
      </c>
      <c r="CF112" s="31" t="e">
        <v>#DIV/0!</v>
      </c>
      <c r="CG112" s="31" t="e">
        <v>#DIV/0!</v>
      </c>
      <c r="CH112" s="31" t="e">
        <v>#DIV/0!</v>
      </c>
      <c r="CI112" s="31" t="e">
        <v>#DIV/0!</v>
      </c>
      <c r="CJ112" s="31" t="e">
        <v>#DIV/0!</v>
      </c>
      <c r="CK112" s="31" t="e">
        <v>#DIV/0!</v>
      </c>
      <c r="CL112" s="31" t="e">
        <v>#DIV/0!</v>
      </c>
      <c r="CM112" s="31" t="e">
        <v>#DIV/0!</v>
      </c>
      <c r="CN112" s="31" t="e">
        <v>#DIV/0!</v>
      </c>
      <c r="CO112" s="31" t="e">
        <v>#DIV/0!</v>
      </c>
      <c r="CP112" s="31" t="e">
        <v>#DIV/0!</v>
      </c>
      <c r="CQ112" s="31" t="e">
        <v>#DIV/0!</v>
      </c>
      <c r="CR112" s="31"/>
      <c r="CS112" s="31"/>
      <c r="CT112" s="31">
        <v>58</v>
      </c>
      <c r="CU112" s="51" t="e">
        <v>#VALUE!</v>
      </c>
      <c r="CV112" s="31" t="e">
        <v>#DIV/0!</v>
      </c>
      <c r="CW112" s="31" t="e">
        <v>#DIV/0!</v>
      </c>
      <c r="CX112" s="31" t="e">
        <v>#DIV/0!</v>
      </c>
      <c r="CY112" s="31" t="e">
        <v>#DIV/0!</v>
      </c>
      <c r="CZ112" s="31" t="e">
        <v>#DIV/0!</v>
      </c>
      <c r="DA112" s="31" t="e">
        <v>#DIV/0!</v>
      </c>
      <c r="DB112" s="31" t="e">
        <v>#DIV/0!</v>
      </c>
      <c r="DC112" s="31" t="e">
        <v>#DIV/0!</v>
      </c>
      <c r="DD112" s="31" t="e">
        <v>#DIV/0!</v>
      </c>
      <c r="DE112" s="31" t="e">
        <v>#DIV/0!</v>
      </c>
      <c r="DF112" s="31" t="e">
        <v>#DIV/0!</v>
      </c>
      <c r="DG112" s="31" t="e">
        <v>#DIV/0!</v>
      </c>
      <c r="DH112" s="31" t="e">
        <v>#DIV/0!</v>
      </c>
      <c r="DI112" s="31" t="e">
        <v>#DIV/0!</v>
      </c>
      <c r="DJ112" s="31" t="e">
        <v>#DIV/0!</v>
      </c>
      <c r="DK112" s="31" t="e">
        <v>#DIV/0!</v>
      </c>
      <c r="DL112" s="31" t="e">
        <v>#DIV/0!</v>
      </c>
      <c r="DM112" s="31" t="e">
        <v>#DIV/0!</v>
      </c>
      <c r="DN112" s="31" t="e">
        <v>#DIV/0!</v>
      </c>
      <c r="DO112" s="31" t="e">
        <v>#DIV/0!</v>
      </c>
      <c r="DP112" s="31" t="e">
        <v>#DIV/0!</v>
      </c>
      <c r="DQ112" s="31" t="e">
        <v>#DIV/0!</v>
      </c>
      <c r="DR112" s="31" t="e">
        <v>#DIV/0!</v>
      </c>
      <c r="DS112" s="31" t="e">
        <v>#DIV/0!</v>
      </c>
      <c r="DT112" s="31" t="e">
        <v>#DIV/0!</v>
      </c>
      <c r="DU112" s="31" t="e">
        <v>#DIV/0!</v>
      </c>
      <c r="DV112" s="31" t="e">
        <v>#DIV/0!</v>
      </c>
      <c r="DW112" s="31" t="e">
        <v>#DIV/0!</v>
      </c>
      <c r="DX112" s="31" t="e">
        <v>#DIV/0!</v>
      </c>
      <c r="DY112" s="31" t="e">
        <v>#DIV/0!</v>
      </c>
      <c r="DZ112" s="31" t="e">
        <v>#DIV/0!</v>
      </c>
      <c r="EA112" s="31" t="e">
        <v>#DIV/0!</v>
      </c>
      <c r="EB112" s="31" t="e">
        <v>#DIV/0!</v>
      </c>
      <c r="EC112" s="31" t="e">
        <v>#DIV/0!</v>
      </c>
      <c r="ED112" s="31" t="e">
        <v>#DIV/0!</v>
      </c>
      <c r="EE112" s="31" t="e">
        <v>#DIV/0!</v>
      </c>
      <c r="EF112" s="31" t="e">
        <v>#DIV/0!</v>
      </c>
      <c r="EG112" s="31" t="e">
        <v>#DIV/0!</v>
      </c>
      <c r="EH112" s="31" t="e">
        <v>#DIV/0!</v>
      </c>
      <c r="EI112" s="31" t="e">
        <v>#DIV/0!</v>
      </c>
      <c r="EJ112" s="31" t="e">
        <v>#DIV/0!</v>
      </c>
      <c r="EK112" s="31" t="e">
        <v>#DIV/0!</v>
      </c>
      <c r="EL112" s="31" t="e">
        <v>#DIV/0!</v>
      </c>
      <c r="EM112" s="31" t="e">
        <v>#DIV/0!</v>
      </c>
      <c r="EN112" s="31" t="e">
        <v>#DIV/0!</v>
      </c>
      <c r="EO112" s="31" t="e">
        <v>#VALUE!</v>
      </c>
      <c r="EP112" s="31" t="e">
        <v>#DIV/0!</v>
      </c>
      <c r="EQ112" s="31" t="e">
        <v>#DIV/0!</v>
      </c>
      <c r="ER112" s="31" t="e">
        <v>#DIV/0!</v>
      </c>
      <c r="ES112" s="31" t="e">
        <v>#DIV/0!</v>
      </c>
      <c r="ET112" s="31" t="e">
        <v>#DIV/0!</v>
      </c>
      <c r="EU112" s="31" t="e">
        <v>#DIV/0!</v>
      </c>
      <c r="EV112" s="31" t="e">
        <v>#DIV/0!</v>
      </c>
      <c r="EW112" s="31" t="e">
        <v>#DIV/0!</v>
      </c>
      <c r="EX112" s="31" t="e">
        <v>#DIV/0!</v>
      </c>
      <c r="EY112" s="31" t="e">
        <v>#DIV/0!</v>
      </c>
      <c r="EZ112" s="31" t="e">
        <v>#DIV/0!</v>
      </c>
      <c r="FA112" s="31" t="e">
        <v>#DIV/0!</v>
      </c>
      <c r="FB112" s="31" t="e">
        <v>#DIV/0!</v>
      </c>
      <c r="FC112" s="31" t="e">
        <v>#DIV/0!</v>
      </c>
      <c r="FD112" s="31" t="e">
        <v>#DIV/0!</v>
      </c>
      <c r="FE112" s="31" t="e">
        <v>#DIV/0!</v>
      </c>
      <c r="FF112" s="31" t="e">
        <v>#DIV/0!</v>
      </c>
      <c r="FG112" s="31" t="e">
        <v>#DIV/0!</v>
      </c>
      <c r="FH112" s="31" t="e">
        <v>#DIV/0!</v>
      </c>
      <c r="FI112" s="31" t="e">
        <v>#DIV/0!</v>
      </c>
      <c r="FJ112" s="31" t="e">
        <v>#DIV/0!</v>
      </c>
      <c r="FK112" s="31" t="e">
        <v>#DIV/0!</v>
      </c>
      <c r="FL112" s="31" t="e">
        <v>#DIV/0!</v>
      </c>
      <c r="FM112" s="31" t="e">
        <v>#DIV/0!</v>
      </c>
      <c r="FN112" s="31" t="e">
        <v>#DIV/0!</v>
      </c>
      <c r="FO112" s="31" t="e">
        <v>#DIV/0!</v>
      </c>
      <c r="FP112" s="31" t="e">
        <v>#DIV/0!</v>
      </c>
      <c r="FQ112" s="31" t="e">
        <v>#DIV/0!</v>
      </c>
      <c r="FR112" s="31" t="e">
        <v>#DIV/0!</v>
      </c>
      <c r="FS112" s="31" t="e">
        <v>#DIV/0!</v>
      </c>
      <c r="FT112" s="31" t="e">
        <v>#DIV/0!</v>
      </c>
      <c r="FU112" s="31" t="e">
        <v>#DIV/0!</v>
      </c>
      <c r="FV112" s="31" t="e">
        <v>#DIV/0!</v>
      </c>
      <c r="FW112" s="31" t="e">
        <v>#DIV/0!</v>
      </c>
      <c r="FX112" s="31" t="e">
        <v>#DIV/0!</v>
      </c>
      <c r="FY112" s="31" t="e">
        <v>#DIV/0!</v>
      </c>
      <c r="FZ112" s="31" t="e">
        <v>#DIV/0!</v>
      </c>
      <c r="GA112" s="31" t="e">
        <v>#DIV/0!</v>
      </c>
      <c r="GB112" s="31" t="e">
        <v>#DIV/0!</v>
      </c>
      <c r="GC112" s="31" t="e">
        <v>#DIV/0!</v>
      </c>
      <c r="GD112" s="31" t="e">
        <v>#DIV/0!</v>
      </c>
      <c r="GE112" s="31" t="e">
        <v>#DIV/0!</v>
      </c>
      <c r="GF112" s="31" t="e">
        <v>#DIV/0!</v>
      </c>
      <c r="GG112" s="31" t="e">
        <v>#DIV/0!</v>
      </c>
      <c r="GH112" s="31" t="e">
        <v>#DIV/0!</v>
      </c>
      <c r="GI112" s="31"/>
      <c r="GJ112" s="31"/>
      <c r="GK112" s="31">
        <v>58</v>
      </c>
      <c r="GL112" s="51" t="e">
        <v>#VALUE!</v>
      </c>
      <c r="GM112" s="31" t="e">
        <v>#DIV/0!</v>
      </c>
      <c r="GN112" s="31" t="e">
        <v>#DIV/0!</v>
      </c>
      <c r="GO112" s="31" t="e">
        <v>#DIV/0!</v>
      </c>
      <c r="GP112" s="31" t="e">
        <v>#DIV/0!</v>
      </c>
      <c r="GQ112" s="31" t="e">
        <v>#DIV/0!</v>
      </c>
      <c r="GR112" s="31" t="e">
        <v>#DIV/0!</v>
      </c>
      <c r="GS112" s="31" t="e">
        <v>#DIV/0!</v>
      </c>
      <c r="GT112" s="31" t="e">
        <v>#DIV/0!</v>
      </c>
      <c r="GU112" s="31" t="e">
        <v>#DIV/0!</v>
      </c>
      <c r="GV112" s="31" t="e">
        <v>#DIV/0!</v>
      </c>
      <c r="GW112" s="31" t="e">
        <v>#DIV/0!</v>
      </c>
      <c r="GX112" s="31" t="e">
        <v>#DIV/0!</v>
      </c>
      <c r="GY112" s="31" t="e">
        <v>#DIV/0!</v>
      </c>
      <c r="GZ112" s="31" t="e">
        <v>#DIV/0!</v>
      </c>
      <c r="HA112" s="31" t="e">
        <v>#DIV/0!</v>
      </c>
      <c r="HB112" s="31" t="e">
        <v>#DIV/0!</v>
      </c>
      <c r="HC112" s="31" t="e">
        <v>#DIV/0!</v>
      </c>
      <c r="HD112" s="31" t="e">
        <v>#DIV/0!</v>
      </c>
      <c r="HE112" s="31" t="e">
        <v>#DIV/0!</v>
      </c>
      <c r="HF112" s="31" t="e">
        <v>#DIV/0!</v>
      </c>
      <c r="HG112" s="31" t="e">
        <v>#DIV/0!</v>
      </c>
      <c r="HH112" s="31" t="e">
        <v>#DIV/0!</v>
      </c>
      <c r="HI112" s="31" t="e">
        <v>#DIV/0!</v>
      </c>
      <c r="HJ112" s="31" t="e">
        <v>#DIV/0!</v>
      </c>
      <c r="HK112" s="31" t="e">
        <v>#DIV/0!</v>
      </c>
      <c r="HL112" s="31" t="e">
        <v>#DIV/0!</v>
      </c>
      <c r="HM112" s="31" t="e">
        <v>#DIV/0!</v>
      </c>
      <c r="HN112" s="31" t="e">
        <v>#DIV/0!</v>
      </c>
      <c r="HO112" s="31" t="e">
        <v>#DIV/0!</v>
      </c>
      <c r="HP112" s="31" t="e">
        <v>#DIV/0!</v>
      </c>
      <c r="HQ112" s="31" t="e">
        <v>#DIV/0!</v>
      </c>
      <c r="HR112" s="31" t="e">
        <v>#DIV/0!</v>
      </c>
      <c r="HS112" s="31" t="e">
        <v>#DIV/0!</v>
      </c>
      <c r="HT112" s="31" t="e">
        <v>#DIV/0!</v>
      </c>
      <c r="HU112" s="31" t="e">
        <v>#DIV/0!</v>
      </c>
      <c r="HV112" s="31" t="e">
        <v>#DIV/0!</v>
      </c>
      <c r="HW112" s="31" t="e">
        <v>#DIV/0!</v>
      </c>
      <c r="HX112" s="31" t="e">
        <v>#DIV/0!</v>
      </c>
      <c r="HY112" s="31" t="e">
        <v>#DIV/0!</v>
      </c>
      <c r="HZ112" s="31" t="e">
        <v>#DIV/0!</v>
      </c>
      <c r="IA112" s="31" t="e">
        <v>#DIV/0!</v>
      </c>
      <c r="IB112" s="31" t="e">
        <v>#DIV/0!</v>
      </c>
      <c r="IC112" s="31" t="e">
        <v>#DIV/0!</v>
      </c>
      <c r="ID112" s="31" t="e">
        <v>#DIV/0!</v>
      </c>
      <c r="IE112" s="31" t="e">
        <v>#DIV/0!</v>
      </c>
      <c r="IF112" s="31" t="e">
        <v>#VALUE!</v>
      </c>
      <c r="IG112" s="31" t="e">
        <v>#DIV/0!</v>
      </c>
      <c r="IH112" s="31" t="e">
        <v>#DIV/0!</v>
      </c>
      <c r="II112" s="31" t="e">
        <v>#DIV/0!</v>
      </c>
      <c r="IJ112" s="31" t="e">
        <v>#DIV/0!</v>
      </c>
      <c r="IK112" s="31" t="e">
        <v>#DIV/0!</v>
      </c>
      <c r="IL112" s="31" t="e">
        <v>#DIV/0!</v>
      </c>
      <c r="IM112" s="31" t="e">
        <v>#DIV/0!</v>
      </c>
      <c r="IN112" s="31" t="e">
        <v>#DIV/0!</v>
      </c>
      <c r="IO112" s="31" t="e">
        <v>#DIV/0!</v>
      </c>
      <c r="IP112" s="31" t="e">
        <v>#DIV/0!</v>
      </c>
      <c r="IQ112" s="31" t="e">
        <v>#DIV/0!</v>
      </c>
      <c r="IR112" s="31" t="e">
        <v>#DIV/0!</v>
      </c>
      <c r="IS112" s="31" t="e">
        <v>#DIV/0!</v>
      </c>
      <c r="IT112" s="31" t="e">
        <v>#DIV/0!</v>
      </c>
      <c r="IU112" s="31" t="e">
        <v>#DIV/0!</v>
      </c>
      <c r="IV112" s="31" t="e">
        <v>#DIV/0!</v>
      </c>
      <c r="IW112" s="31" t="e">
        <v>#DIV/0!</v>
      </c>
      <c r="IX112" s="31" t="e">
        <v>#DIV/0!</v>
      </c>
      <c r="IY112" s="31" t="e">
        <v>#DIV/0!</v>
      </c>
      <c r="IZ112" s="31" t="e">
        <v>#DIV/0!</v>
      </c>
      <c r="JA112" s="31" t="e">
        <v>#DIV/0!</v>
      </c>
      <c r="JB112" s="31" t="e">
        <v>#DIV/0!</v>
      </c>
      <c r="JC112" s="31" t="e">
        <v>#DIV/0!</v>
      </c>
      <c r="JD112" s="31" t="e">
        <v>#DIV/0!</v>
      </c>
      <c r="JE112" s="31" t="e">
        <v>#DIV/0!</v>
      </c>
      <c r="JF112" s="31" t="e">
        <v>#DIV/0!</v>
      </c>
      <c r="JG112" s="31" t="e">
        <v>#DIV/0!</v>
      </c>
      <c r="JH112" s="31" t="e">
        <v>#DIV/0!</v>
      </c>
      <c r="JI112" s="31" t="e">
        <v>#DIV/0!</v>
      </c>
      <c r="JJ112" s="31" t="e">
        <v>#DIV/0!</v>
      </c>
      <c r="JK112" s="31" t="e">
        <v>#DIV/0!</v>
      </c>
      <c r="JL112" s="31" t="e">
        <v>#DIV/0!</v>
      </c>
      <c r="JM112" s="31" t="e">
        <v>#DIV/0!</v>
      </c>
      <c r="JN112" s="31" t="e">
        <v>#DIV/0!</v>
      </c>
      <c r="JO112" s="31" t="e">
        <v>#DIV/0!</v>
      </c>
      <c r="JP112" s="31" t="e">
        <v>#DIV/0!</v>
      </c>
      <c r="JQ112" s="31" t="e">
        <v>#DIV/0!</v>
      </c>
      <c r="JR112" s="31" t="e">
        <v>#DIV/0!</v>
      </c>
      <c r="JS112" s="31" t="e">
        <v>#DIV/0!</v>
      </c>
      <c r="JT112" s="31" t="e">
        <v>#DIV/0!</v>
      </c>
      <c r="JU112" s="31" t="e">
        <v>#DIV/0!</v>
      </c>
      <c r="JV112" s="31" t="e">
        <v>#DIV/0!</v>
      </c>
      <c r="JW112" s="31" t="e">
        <v>#DIV/0!</v>
      </c>
      <c r="JX112" s="31" t="e">
        <v>#DIV/0!</v>
      </c>
      <c r="JY112" s="31" t="e">
        <v>#DIV/0!</v>
      </c>
      <c r="JZ112" s="31"/>
      <c r="KA112" s="31"/>
    </row>
    <row r="113" spans="1:287" x14ac:dyDescent="0.25">
      <c r="A113" s="30" t="s">
        <v>717</v>
      </c>
      <c r="B113" s="30" t="s">
        <v>224</v>
      </c>
      <c r="C113" s="31">
        <v>10</v>
      </c>
      <c r="D113" s="51" t="e">
        <v>#VALUE!</v>
      </c>
      <c r="E113" s="31" t="e">
        <v>#DIV/0!</v>
      </c>
      <c r="F113" s="31" t="e">
        <v>#DIV/0!</v>
      </c>
      <c r="G113" s="31" t="e">
        <v>#DIV/0!</v>
      </c>
      <c r="H113" s="31" t="e">
        <v>#DIV/0!</v>
      </c>
      <c r="I113" s="31" t="e">
        <v>#DIV/0!</v>
      </c>
      <c r="J113" s="31" t="e">
        <v>#DIV/0!</v>
      </c>
      <c r="K113" s="31" t="e">
        <v>#DIV/0!</v>
      </c>
      <c r="L113" s="31" t="e">
        <v>#DIV/0!</v>
      </c>
      <c r="M113" s="31" t="e">
        <v>#DIV/0!</v>
      </c>
      <c r="N113" s="31" t="e">
        <v>#DIV/0!</v>
      </c>
      <c r="O113" s="31" t="e">
        <v>#DIV/0!</v>
      </c>
      <c r="P113" s="31" t="e">
        <v>#DIV/0!</v>
      </c>
      <c r="Q113" s="31" t="e">
        <v>#DIV/0!</v>
      </c>
      <c r="R113" s="31" t="e">
        <v>#DIV/0!</v>
      </c>
      <c r="S113" s="31" t="e">
        <v>#DIV/0!</v>
      </c>
      <c r="T113" s="31" t="e">
        <v>#DIV/0!</v>
      </c>
      <c r="U113" s="31" t="e">
        <v>#DIV/0!</v>
      </c>
      <c r="V113" s="31" t="e">
        <v>#DIV/0!</v>
      </c>
      <c r="W113" s="31" t="e">
        <v>#DIV/0!</v>
      </c>
      <c r="X113" s="31" t="e">
        <v>#DIV/0!</v>
      </c>
      <c r="Y113" s="31" t="e">
        <v>#DIV/0!</v>
      </c>
      <c r="Z113" s="31" t="e">
        <v>#DIV/0!</v>
      </c>
      <c r="AA113" s="31" t="e">
        <v>#DIV/0!</v>
      </c>
      <c r="AB113" s="31" t="e">
        <v>#DIV/0!</v>
      </c>
      <c r="AC113" s="31" t="e">
        <v>#DIV/0!</v>
      </c>
      <c r="AD113" s="31" t="e">
        <v>#DIV/0!</v>
      </c>
      <c r="AE113" s="31" t="e">
        <v>#DIV/0!</v>
      </c>
      <c r="AF113" s="31" t="e">
        <v>#DIV/0!</v>
      </c>
      <c r="AG113" s="31" t="e">
        <v>#DIV/0!</v>
      </c>
      <c r="AH113" s="31" t="e">
        <v>#DIV/0!</v>
      </c>
      <c r="AI113" s="31" t="e">
        <v>#DIV/0!</v>
      </c>
      <c r="AJ113" s="31" t="e">
        <v>#DIV/0!</v>
      </c>
      <c r="AK113" s="31" t="e">
        <v>#DIV/0!</v>
      </c>
      <c r="AL113" s="31" t="e">
        <v>#DIV/0!</v>
      </c>
      <c r="AM113" s="31" t="e">
        <v>#DIV/0!</v>
      </c>
      <c r="AN113" s="31" t="e">
        <v>#DIV/0!</v>
      </c>
      <c r="AO113" s="31" t="e">
        <v>#DIV/0!</v>
      </c>
      <c r="AP113" s="31" t="e">
        <v>#DIV/0!</v>
      </c>
      <c r="AQ113" s="31" t="e">
        <v>#DIV/0!</v>
      </c>
      <c r="AR113" s="31" t="e">
        <v>#DIV/0!</v>
      </c>
      <c r="AS113" s="31" t="e">
        <v>#DIV/0!</v>
      </c>
      <c r="AT113" s="31" t="e">
        <v>#DIV/0!</v>
      </c>
      <c r="AU113" s="31" t="e">
        <v>#DIV/0!</v>
      </c>
      <c r="AV113" s="31" t="e">
        <v>#DIV/0!</v>
      </c>
      <c r="AW113" s="31" t="e">
        <v>#DIV/0!</v>
      </c>
      <c r="AX113" s="31" t="e">
        <v>#VALUE!</v>
      </c>
      <c r="AY113" s="31" t="e">
        <v>#DIV/0!</v>
      </c>
      <c r="AZ113" s="31" t="e">
        <v>#DIV/0!</v>
      </c>
      <c r="BA113" s="31" t="e">
        <v>#DIV/0!</v>
      </c>
      <c r="BB113" s="31" t="e">
        <v>#DIV/0!</v>
      </c>
      <c r="BC113" s="31" t="e">
        <v>#DIV/0!</v>
      </c>
      <c r="BD113" s="31" t="e">
        <v>#DIV/0!</v>
      </c>
      <c r="BE113" s="31" t="e">
        <v>#DIV/0!</v>
      </c>
      <c r="BF113" s="31" t="e">
        <v>#DIV/0!</v>
      </c>
      <c r="BG113" s="31" t="e">
        <v>#DIV/0!</v>
      </c>
      <c r="BH113" s="31" t="e">
        <v>#DIV/0!</v>
      </c>
      <c r="BI113" s="31" t="e">
        <v>#DIV/0!</v>
      </c>
      <c r="BJ113" s="31" t="e">
        <v>#DIV/0!</v>
      </c>
      <c r="BK113" s="31" t="e">
        <v>#DIV/0!</v>
      </c>
      <c r="BL113" s="31" t="e">
        <v>#DIV/0!</v>
      </c>
      <c r="BM113" s="31" t="e">
        <v>#DIV/0!</v>
      </c>
      <c r="BN113" s="31" t="e">
        <v>#DIV/0!</v>
      </c>
      <c r="BO113" s="31" t="e">
        <v>#DIV/0!</v>
      </c>
      <c r="BP113" s="31" t="e">
        <v>#DIV/0!</v>
      </c>
      <c r="BQ113" s="31" t="e">
        <v>#DIV/0!</v>
      </c>
      <c r="BR113" s="31" t="e">
        <v>#DIV/0!</v>
      </c>
      <c r="BS113" s="31" t="e">
        <v>#DIV/0!</v>
      </c>
      <c r="BT113" s="31" t="e">
        <v>#DIV/0!</v>
      </c>
      <c r="BU113" s="31" t="e">
        <v>#DIV/0!</v>
      </c>
      <c r="BV113" s="31" t="e">
        <v>#DIV/0!</v>
      </c>
      <c r="BW113" s="31" t="e">
        <v>#DIV/0!</v>
      </c>
      <c r="BX113" s="31" t="e">
        <v>#DIV/0!</v>
      </c>
      <c r="BY113" s="31" t="e">
        <v>#DIV/0!</v>
      </c>
      <c r="BZ113" s="31" t="e">
        <v>#DIV/0!</v>
      </c>
      <c r="CA113" s="31" t="e">
        <v>#DIV/0!</v>
      </c>
      <c r="CB113" s="31" t="e">
        <v>#DIV/0!</v>
      </c>
      <c r="CC113" s="31" t="e">
        <v>#DIV/0!</v>
      </c>
      <c r="CD113" s="31" t="e">
        <v>#DIV/0!</v>
      </c>
      <c r="CE113" s="31" t="e">
        <v>#DIV/0!</v>
      </c>
      <c r="CF113" s="31" t="e">
        <v>#DIV/0!</v>
      </c>
      <c r="CG113" s="31" t="e">
        <v>#DIV/0!</v>
      </c>
      <c r="CH113" s="31" t="e">
        <v>#DIV/0!</v>
      </c>
      <c r="CI113" s="31" t="e">
        <v>#DIV/0!</v>
      </c>
      <c r="CJ113" s="31" t="e">
        <v>#DIV/0!</v>
      </c>
      <c r="CK113" s="31" t="e">
        <v>#DIV/0!</v>
      </c>
      <c r="CL113" s="31" t="e">
        <v>#DIV/0!</v>
      </c>
      <c r="CM113" s="31" t="e">
        <v>#DIV/0!</v>
      </c>
      <c r="CN113" s="31" t="e">
        <v>#DIV/0!</v>
      </c>
      <c r="CO113" s="31" t="e">
        <v>#DIV/0!</v>
      </c>
      <c r="CP113" s="31" t="e">
        <v>#DIV/0!</v>
      </c>
      <c r="CQ113" s="31" t="e">
        <v>#DIV/0!</v>
      </c>
      <c r="CR113" s="31"/>
      <c r="CS113" s="31"/>
      <c r="CT113" s="31">
        <v>10</v>
      </c>
      <c r="CU113" s="51" t="e">
        <v>#VALUE!</v>
      </c>
      <c r="CV113" s="31" t="e">
        <v>#DIV/0!</v>
      </c>
      <c r="CW113" s="31" t="e">
        <v>#DIV/0!</v>
      </c>
      <c r="CX113" s="31" t="e">
        <v>#DIV/0!</v>
      </c>
      <c r="CY113" s="31" t="e">
        <v>#DIV/0!</v>
      </c>
      <c r="CZ113" s="31" t="e">
        <v>#DIV/0!</v>
      </c>
      <c r="DA113" s="31" t="e">
        <v>#DIV/0!</v>
      </c>
      <c r="DB113" s="31" t="e">
        <v>#DIV/0!</v>
      </c>
      <c r="DC113" s="31" t="e">
        <v>#DIV/0!</v>
      </c>
      <c r="DD113" s="31" t="e">
        <v>#DIV/0!</v>
      </c>
      <c r="DE113" s="31" t="e">
        <v>#DIV/0!</v>
      </c>
      <c r="DF113" s="31" t="e">
        <v>#DIV/0!</v>
      </c>
      <c r="DG113" s="31" t="e">
        <v>#DIV/0!</v>
      </c>
      <c r="DH113" s="31" t="e">
        <v>#DIV/0!</v>
      </c>
      <c r="DI113" s="31" t="e">
        <v>#DIV/0!</v>
      </c>
      <c r="DJ113" s="31" t="e">
        <v>#DIV/0!</v>
      </c>
      <c r="DK113" s="31" t="e">
        <v>#DIV/0!</v>
      </c>
      <c r="DL113" s="31" t="e">
        <v>#DIV/0!</v>
      </c>
      <c r="DM113" s="31" t="e">
        <v>#DIV/0!</v>
      </c>
      <c r="DN113" s="31" t="e">
        <v>#DIV/0!</v>
      </c>
      <c r="DO113" s="31" t="e">
        <v>#DIV/0!</v>
      </c>
      <c r="DP113" s="31" t="e">
        <v>#DIV/0!</v>
      </c>
      <c r="DQ113" s="31" t="e">
        <v>#DIV/0!</v>
      </c>
      <c r="DR113" s="31" t="e">
        <v>#DIV/0!</v>
      </c>
      <c r="DS113" s="31" t="e">
        <v>#DIV/0!</v>
      </c>
      <c r="DT113" s="31" t="e">
        <v>#DIV/0!</v>
      </c>
      <c r="DU113" s="31" t="e">
        <v>#DIV/0!</v>
      </c>
      <c r="DV113" s="31" t="e">
        <v>#DIV/0!</v>
      </c>
      <c r="DW113" s="31" t="e">
        <v>#DIV/0!</v>
      </c>
      <c r="DX113" s="31" t="e">
        <v>#DIV/0!</v>
      </c>
      <c r="DY113" s="31" t="e">
        <v>#DIV/0!</v>
      </c>
      <c r="DZ113" s="31" t="e">
        <v>#DIV/0!</v>
      </c>
      <c r="EA113" s="31" t="e">
        <v>#DIV/0!</v>
      </c>
      <c r="EB113" s="31" t="e">
        <v>#DIV/0!</v>
      </c>
      <c r="EC113" s="31" t="e">
        <v>#DIV/0!</v>
      </c>
      <c r="ED113" s="31" t="e">
        <v>#DIV/0!</v>
      </c>
      <c r="EE113" s="31" t="e">
        <v>#DIV/0!</v>
      </c>
      <c r="EF113" s="31" t="e">
        <v>#DIV/0!</v>
      </c>
      <c r="EG113" s="31" t="e">
        <v>#DIV/0!</v>
      </c>
      <c r="EH113" s="31" t="e">
        <v>#DIV/0!</v>
      </c>
      <c r="EI113" s="31" t="e">
        <v>#DIV/0!</v>
      </c>
      <c r="EJ113" s="31" t="e">
        <v>#DIV/0!</v>
      </c>
      <c r="EK113" s="31" t="e">
        <v>#DIV/0!</v>
      </c>
      <c r="EL113" s="31" t="e">
        <v>#DIV/0!</v>
      </c>
      <c r="EM113" s="31" t="e">
        <v>#DIV/0!</v>
      </c>
      <c r="EN113" s="31" t="e">
        <v>#DIV/0!</v>
      </c>
      <c r="EO113" s="31" t="e">
        <v>#VALUE!</v>
      </c>
      <c r="EP113" s="31" t="e">
        <v>#DIV/0!</v>
      </c>
      <c r="EQ113" s="31" t="e">
        <v>#DIV/0!</v>
      </c>
      <c r="ER113" s="31" t="e">
        <v>#DIV/0!</v>
      </c>
      <c r="ES113" s="31" t="e">
        <v>#DIV/0!</v>
      </c>
      <c r="ET113" s="31" t="e">
        <v>#DIV/0!</v>
      </c>
      <c r="EU113" s="31" t="e">
        <v>#DIV/0!</v>
      </c>
      <c r="EV113" s="31" t="e">
        <v>#DIV/0!</v>
      </c>
      <c r="EW113" s="31" t="e">
        <v>#DIV/0!</v>
      </c>
      <c r="EX113" s="31" t="e">
        <v>#DIV/0!</v>
      </c>
      <c r="EY113" s="31" t="e">
        <v>#DIV/0!</v>
      </c>
      <c r="EZ113" s="31" t="e">
        <v>#DIV/0!</v>
      </c>
      <c r="FA113" s="31" t="e">
        <v>#DIV/0!</v>
      </c>
      <c r="FB113" s="31" t="e">
        <v>#DIV/0!</v>
      </c>
      <c r="FC113" s="31" t="e">
        <v>#DIV/0!</v>
      </c>
      <c r="FD113" s="31" t="e">
        <v>#DIV/0!</v>
      </c>
      <c r="FE113" s="31" t="e">
        <v>#DIV/0!</v>
      </c>
      <c r="FF113" s="31" t="e">
        <v>#DIV/0!</v>
      </c>
      <c r="FG113" s="31" t="e">
        <v>#DIV/0!</v>
      </c>
      <c r="FH113" s="31" t="e">
        <v>#DIV/0!</v>
      </c>
      <c r="FI113" s="31" t="e">
        <v>#DIV/0!</v>
      </c>
      <c r="FJ113" s="31" t="e">
        <v>#DIV/0!</v>
      </c>
      <c r="FK113" s="31" t="e">
        <v>#DIV/0!</v>
      </c>
      <c r="FL113" s="31" t="e">
        <v>#DIV/0!</v>
      </c>
      <c r="FM113" s="31" t="e">
        <v>#DIV/0!</v>
      </c>
      <c r="FN113" s="31" t="e">
        <v>#DIV/0!</v>
      </c>
      <c r="FO113" s="31" t="e">
        <v>#DIV/0!</v>
      </c>
      <c r="FP113" s="31" t="e">
        <v>#DIV/0!</v>
      </c>
      <c r="FQ113" s="31" t="e">
        <v>#DIV/0!</v>
      </c>
      <c r="FR113" s="31" t="e">
        <v>#DIV/0!</v>
      </c>
      <c r="FS113" s="31" t="e">
        <v>#DIV/0!</v>
      </c>
      <c r="FT113" s="31" t="e">
        <v>#DIV/0!</v>
      </c>
      <c r="FU113" s="31" t="e">
        <v>#DIV/0!</v>
      </c>
      <c r="FV113" s="31" t="e">
        <v>#DIV/0!</v>
      </c>
      <c r="FW113" s="31" t="e">
        <v>#DIV/0!</v>
      </c>
      <c r="FX113" s="31" t="e">
        <v>#DIV/0!</v>
      </c>
      <c r="FY113" s="31" t="e">
        <v>#DIV/0!</v>
      </c>
      <c r="FZ113" s="31" t="e">
        <v>#DIV/0!</v>
      </c>
      <c r="GA113" s="31" t="e">
        <v>#DIV/0!</v>
      </c>
      <c r="GB113" s="31" t="e">
        <v>#DIV/0!</v>
      </c>
      <c r="GC113" s="31" t="e">
        <v>#DIV/0!</v>
      </c>
      <c r="GD113" s="31" t="e">
        <v>#DIV/0!</v>
      </c>
      <c r="GE113" s="31" t="e">
        <v>#DIV/0!</v>
      </c>
      <c r="GF113" s="31" t="e">
        <v>#DIV/0!</v>
      </c>
      <c r="GG113" s="31" t="e">
        <v>#DIV/0!</v>
      </c>
      <c r="GH113" s="31" t="e">
        <v>#DIV/0!</v>
      </c>
      <c r="GI113" s="31"/>
      <c r="GJ113" s="31"/>
      <c r="GK113" s="31">
        <v>10</v>
      </c>
      <c r="GL113" s="51" t="e">
        <v>#VALUE!</v>
      </c>
      <c r="GM113" s="31" t="e">
        <v>#DIV/0!</v>
      </c>
      <c r="GN113" s="31" t="e">
        <v>#DIV/0!</v>
      </c>
      <c r="GO113" s="31" t="e">
        <v>#DIV/0!</v>
      </c>
      <c r="GP113" s="31" t="e">
        <v>#DIV/0!</v>
      </c>
      <c r="GQ113" s="31" t="e">
        <v>#DIV/0!</v>
      </c>
      <c r="GR113" s="31" t="e">
        <v>#DIV/0!</v>
      </c>
      <c r="GS113" s="31" t="e">
        <v>#DIV/0!</v>
      </c>
      <c r="GT113" s="31" t="e">
        <v>#DIV/0!</v>
      </c>
      <c r="GU113" s="31" t="e">
        <v>#DIV/0!</v>
      </c>
      <c r="GV113" s="31" t="e">
        <v>#DIV/0!</v>
      </c>
      <c r="GW113" s="31" t="e">
        <v>#DIV/0!</v>
      </c>
      <c r="GX113" s="31" t="e">
        <v>#DIV/0!</v>
      </c>
      <c r="GY113" s="31" t="e">
        <v>#DIV/0!</v>
      </c>
      <c r="GZ113" s="31" t="e">
        <v>#DIV/0!</v>
      </c>
      <c r="HA113" s="31" t="e">
        <v>#DIV/0!</v>
      </c>
      <c r="HB113" s="31" t="e">
        <v>#DIV/0!</v>
      </c>
      <c r="HC113" s="31" t="e">
        <v>#DIV/0!</v>
      </c>
      <c r="HD113" s="31" t="e">
        <v>#DIV/0!</v>
      </c>
      <c r="HE113" s="31" t="e">
        <v>#DIV/0!</v>
      </c>
      <c r="HF113" s="31" t="e">
        <v>#DIV/0!</v>
      </c>
      <c r="HG113" s="31" t="e">
        <v>#DIV/0!</v>
      </c>
      <c r="HH113" s="31" t="e">
        <v>#DIV/0!</v>
      </c>
      <c r="HI113" s="31" t="e">
        <v>#DIV/0!</v>
      </c>
      <c r="HJ113" s="31" t="e">
        <v>#DIV/0!</v>
      </c>
      <c r="HK113" s="31" t="e">
        <v>#DIV/0!</v>
      </c>
      <c r="HL113" s="31" t="e">
        <v>#DIV/0!</v>
      </c>
      <c r="HM113" s="31" t="e">
        <v>#DIV/0!</v>
      </c>
      <c r="HN113" s="31" t="e">
        <v>#DIV/0!</v>
      </c>
      <c r="HO113" s="31" t="e">
        <v>#DIV/0!</v>
      </c>
      <c r="HP113" s="31" t="e">
        <v>#DIV/0!</v>
      </c>
      <c r="HQ113" s="31" t="e">
        <v>#DIV/0!</v>
      </c>
      <c r="HR113" s="31" t="e">
        <v>#DIV/0!</v>
      </c>
      <c r="HS113" s="31" t="e">
        <v>#DIV/0!</v>
      </c>
      <c r="HT113" s="31" t="e">
        <v>#DIV/0!</v>
      </c>
      <c r="HU113" s="31" t="e">
        <v>#DIV/0!</v>
      </c>
      <c r="HV113" s="31" t="e">
        <v>#DIV/0!</v>
      </c>
      <c r="HW113" s="31" t="e">
        <v>#DIV/0!</v>
      </c>
      <c r="HX113" s="31" t="e">
        <v>#DIV/0!</v>
      </c>
      <c r="HY113" s="31" t="e">
        <v>#DIV/0!</v>
      </c>
      <c r="HZ113" s="31" t="e">
        <v>#DIV/0!</v>
      </c>
      <c r="IA113" s="31" t="e">
        <v>#DIV/0!</v>
      </c>
      <c r="IB113" s="31" t="e">
        <v>#DIV/0!</v>
      </c>
      <c r="IC113" s="31" t="e">
        <v>#DIV/0!</v>
      </c>
      <c r="ID113" s="31" t="e">
        <v>#DIV/0!</v>
      </c>
      <c r="IE113" s="31" t="e">
        <v>#DIV/0!</v>
      </c>
      <c r="IF113" s="31" t="e">
        <v>#VALUE!</v>
      </c>
      <c r="IG113" s="31" t="e">
        <v>#DIV/0!</v>
      </c>
      <c r="IH113" s="31" t="e">
        <v>#DIV/0!</v>
      </c>
      <c r="II113" s="31" t="e">
        <v>#DIV/0!</v>
      </c>
      <c r="IJ113" s="31" t="e">
        <v>#DIV/0!</v>
      </c>
      <c r="IK113" s="31" t="e">
        <v>#DIV/0!</v>
      </c>
      <c r="IL113" s="31" t="e">
        <v>#DIV/0!</v>
      </c>
      <c r="IM113" s="31" t="e">
        <v>#DIV/0!</v>
      </c>
      <c r="IN113" s="31" t="e">
        <v>#DIV/0!</v>
      </c>
      <c r="IO113" s="31" t="e">
        <v>#DIV/0!</v>
      </c>
      <c r="IP113" s="31" t="e">
        <v>#DIV/0!</v>
      </c>
      <c r="IQ113" s="31" t="e">
        <v>#DIV/0!</v>
      </c>
      <c r="IR113" s="31" t="e">
        <v>#DIV/0!</v>
      </c>
      <c r="IS113" s="31" t="e">
        <v>#DIV/0!</v>
      </c>
      <c r="IT113" s="31" t="e">
        <v>#DIV/0!</v>
      </c>
      <c r="IU113" s="31" t="e">
        <v>#DIV/0!</v>
      </c>
      <c r="IV113" s="31" t="e">
        <v>#DIV/0!</v>
      </c>
      <c r="IW113" s="31" t="e">
        <v>#DIV/0!</v>
      </c>
      <c r="IX113" s="31" t="e">
        <v>#DIV/0!</v>
      </c>
      <c r="IY113" s="31" t="e">
        <v>#DIV/0!</v>
      </c>
      <c r="IZ113" s="31" t="e">
        <v>#DIV/0!</v>
      </c>
      <c r="JA113" s="31" t="e">
        <v>#DIV/0!</v>
      </c>
      <c r="JB113" s="31" t="e">
        <v>#DIV/0!</v>
      </c>
      <c r="JC113" s="31" t="e">
        <v>#DIV/0!</v>
      </c>
      <c r="JD113" s="31" t="e">
        <v>#DIV/0!</v>
      </c>
      <c r="JE113" s="31" t="e">
        <v>#DIV/0!</v>
      </c>
      <c r="JF113" s="31" t="e">
        <v>#DIV/0!</v>
      </c>
      <c r="JG113" s="31" t="e">
        <v>#DIV/0!</v>
      </c>
      <c r="JH113" s="31" t="e">
        <v>#DIV/0!</v>
      </c>
      <c r="JI113" s="31" t="e">
        <v>#DIV/0!</v>
      </c>
      <c r="JJ113" s="31" t="e">
        <v>#DIV/0!</v>
      </c>
      <c r="JK113" s="31" t="e">
        <v>#DIV/0!</v>
      </c>
      <c r="JL113" s="31" t="e">
        <v>#DIV/0!</v>
      </c>
      <c r="JM113" s="31" t="e">
        <v>#DIV/0!</v>
      </c>
      <c r="JN113" s="31" t="e">
        <v>#DIV/0!</v>
      </c>
      <c r="JO113" s="31" t="e">
        <v>#DIV/0!</v>
      </c>
      <c r="JP113" s="31" t="e">
        <v>#DIV/0!</v>
      </c>
      <c r="JQ113" s="31" t="e">
        <v>#DIV/0!</v>
      </c>
      <c r="JR113" s="31" t="e">
        <v>#DIV/0!</v>
      </c>
      <c r="JS113" s="31" t="e">
        <v>#DIV/0!</v>
      </c>
      <c r="JT113" s="31" t="e">
        <v>#DIV/0!</v>
      </c>
      <c r="JU113" s="31" t="e">
        <v>#DIV/0!</v>
      </c>
      <c r="JV113" s="31" t="e">
        <v>#DIV/0!</v>
      </c>
      <c r="JW113" s="31" t="e">
        <v>#DIV/0!</v>
      </c>
      <c r="JX113" s="31" t="e">
        <v>#DIV/0!</v>
      </c>
      <c r="JY113" s="31" t="e">
        <v>#DIV/0!</v>
      </c>
      <c r="JZ113" s="31"/>
      <c r="KA113" s="31"/>
    </row>
    <row r="114" spans="1:287" x14ac:dyDescent="0.25">
      <c r="A114" s="30" t="s">
        <v>719</v>
      </c>
      <c r="B114" s="30" t="s">
        <v>206</v>
      </c>
      <c r="C114" s="31">
        <v>4</v>
      </c>
      <c r="D114" s="51" t="e">
        <v>#VALUE!</v>
      </c>
      <c r="E114" s="31" t="e">
        <v>#DIV/0!</v>
      </c>
      <c r="F114" s="31" t="e">
        <v>#DIV/0!</v>
      </c>
      <c r="G114" s="31" t="e">
        <v>#DIV/0!</v>
      </c>
      <c r="H114" s="31" t="e">
        <v>#DIV/0!</v>
      </c>
      <c r="I114" s="31" t="e">
        <v>#DIV/0!</v>
      </c>
      <c r="J114" s="31" t="e">
        <v>#DIV/0!</v>
      </c>
      <c r="K114" s="31" t="e">
        <v>#DIV/0!</v>
      </c>
      <c r="L114" s="31" t="e">
        <v>#DIV/0!</v>
      </c>
      <c r="M114" s="31" t="e">
        <v>#DIV/0!</v>
      </c>
      <c r="N114" s="31" t="e">
        <v>#DIV/0!</v>
      </c>
      <c r="O114" s="31" t="e">
        <v>#DIV/0!</v>
      </c>
      <c r="P114" s="31" t="e">
        <v>#DIV/0!</v>
      </c>
      <c r="Q114" s="31" t="e">
        <v>#DIV/0!</v>
      </c>
      <c r="R114" s="31" t="e">
        <v>#DIV/0!</v>
      </c>
      <c r="S114" s="31" t="e">
        <v>#DIV/0!</v>
      </c>
      <c r="T114" s="31" t="e">
        <v>#DIV/0!</v>
      </c>
      <c r="U114" s="31" t="e">
        <v>#DIV/0!</v>
      </c>
      <c r="V114" s="31" t="e">
        <v>#DIV/0!</v>
      </c>
      <c r="W114" s="31" t="e">
        <v>#DIV/0!</v>
      </c>
      <c r="X114" s="31" t="e">
        <v>#DIV/0!</v>
      </c>
      <c r="Y114" s="31" t="e">
        <v>#DIV/0!</v>
      </c>
      <c r="Z114" s="31" t="e">
        <v>#DIV/0!</v>
      </c>
      <c r="AA114" s="31" t="e">
        <v>#DIV/0!</v>
      </c>
      <c r="AB114" s="31" t="e">
        <v>#DIV/0!</v>
      </c>
      <c r="AC114" s="31" t="e">
        <v>#DIV/0!</v>
      </c>
      <c r="AD114" s="31" t="e">
        <v>#DIV/0!</v>
      </c>
      <c r="AE114" s="31" t="e">
        <v>#DIV/0!</v>
      </c>
      <c r="AF114" s="31" t="e">
        <v>#DIV/0!</v>
      </c>
      <c r="AG114" s="31" t="e">
        <v>#DIV/0!</v>
      </c>
      <c r="AH114" s="31" t="e">
        <v>#DIV/0!</v>
      </c>
      <c r="AI114" s="31" t="e">
        <v>#DIV/0!</v>
      </c>
      <c r="AJ114" s="31" t="e">
        <v>#DIV/0!</v>
      </c>
      <c r="AK114" s="31" t="e">
        <v>#DIV/0!</v>
      </c>
      <c r="AL114" s="31" t="e">
        <v>#DIV/0!</v>
      </c>
      <c r="AM114" s="31" t="e">
        <v>#DIV/0!</v>
      </c>
      <c r="AN114" s="31" t="e">
        <v>#DIV/0!</v>
      </c>
      <c r="AO114" s="31" t="e">
        <v>#DIV/0!</v>
      </c>
      <c r="AP114" s="31" t="e">
        <v>#DIV/0!</v>
      </c>
      <c r="AQ114" s="31" t="e">
        <v>#DIV/0!</v>
      </c>
      <c r="AR114" s="31" t="e">
        <v>#DIV/0!</v>
      </c>
      <c r="AS114" s="31" t="e">
        <v>#DIV/0!</v>
      </c>
      <c r="AT114" s="31" t="e">
        <v>#DIV/0!</v>
      </c>
      <c r="AU114" s="31" t="e">
        <v>#DIV/0!</v>
      </c>
      <c r="AV114" s="31" t="e">
        <v>#DIV/0!</v>
      </c>
      <c r="AW114" s="31" t="e">
        <v>#DIV/0!</v>
      </c>
      <c r="AX114" s="31" t="e">
        <v>#VALUE!</v>
      </c>
      <c r="AY114" s="31" t="e">
        <v>#DIV/0!</v>
      </c>
      <c r="AZ114" s="31" t="e">
        <v>#DIV/0!</v>
      </c>
      <c r="BA114" s="31" t="e">
        <v>#DIV/0!</v>
      </c>
      <c r="BB114" s="31" t="e">
        <v>#DIV/0!</v>
      </c>
      <c r="BC114" s="31" t="e">
        <v>#DIV/0!</v>
      </c>
      <c r="BD114" s="31" t="e">
        <v>#DIV/0!</v>
      </c>
      <c r="BE114" s="31" t="e">
        <v>#DIV/0!</v>
      </c>
      <c r="BF114" s="31" t="e">
        <v>#DIV/0!</v>
      </c>
      <c r="BG114" s="31" t="e">
        <v>#DIV/0!</v>
      </c>
      <c r="BH114" s="31" t="e">
        <v>#DIV/0!</v>
      </c>
      <c r="BI114" s="31" t="e">
        <v>#DIV/0!</v>
      </c>
      <c r="BJ114" s="31" t="e">
        <v>#DIV/0!</v>
      </c>
      <c r="BK114" s="31" t="e">
        <v>#DIV/0!</v>
      </c>
      <c r="BL114" s="31" t="e">
        <v>#DIV/0!</v>
      </c>
      <c r="BM114" s="31" t="e">
        <v>#DIV/0!</v>
      </c>
      <c r="BN114" s="31" t="e">
        <v>#DIV/0!</v>
      </c>
      <c r="BO114" s="31" t="e">
        <v>#DIV/0!</v>
      </c>
      <c r="BP114" s="31" t="e">
        <v>#DIV/0!</v>
      </c>
      <c r="BQ114" s="31" t="e">
        <v>#DIV/0!</v>
      </c>
      <c r="BR114" s="31" t="e">
        <v>#DIV/0!</v>
      </c>
      <c r="BS114" s="31" t="e">
        <v>#DIV/0!</v>
      </c>
      <c r="BT114" s="31" t="e">
        <v>#DIV/0!</v>
      </c>
      <c r="BU114" s="31" t="e">
        <v>#DIV/0!</v>
      </c>
      <c r="BV114" s="31" t="e">
        <v>#DIV/0!</v>
      </c>
      <c r="BW114" s="31" t="e">
        <v>#DIV/0!</v>
      </c>
      <c r="BX114" s="31" t="e">
        <v>#DIV/0!</v>
      </c>
      <c r="BY114" s="31" t="e">
        <v>#DIV/0!</v>
      </c>
      <c r="BZ114" s="31" t="e">
        <v>#DIV/0!</v>
      </c>
      <c r="CA114" s="31" t="e">
        <v>#DIV/0!</v>
      </c>
      <c r="CB114" s="31" t="e">
        <v>#DIV/0!</v>
      </c>
      <c r="CC114" s="31" t="e">
        <v>#DIV/0!</v>
      </c>
      <c r="CD114" s="31" t="e">
        <v>#DIV/0!</v>
      </c>
      <c r="CE114" s="31" t="e">
        <v>#DIV/0!</v>
      </c>
      <c r="CF114" s="31" t="e">
        <v>#DIV/0!</v>
      </c>
      <c r="CG114" s="31" t="e">
        <v>#DIV/0!</v>
      </c>
      <c r="CH114" s="31" t="e">
        <v>#DIV/0!</v>
      </c>
      <c r="CI114" s="31" t="e">
        <v>#DIV/0!</v>
      </c>
      <c r="CJ114" s="31" t="e">
        <v>#DIV/0!</v>
      </c>
      <c r="CK114" s="31" t="e">
        <v>#DIV/0!</v>
      </c>
      <c r="CL114" s="31" t="e">
        <v>#DIV/0!</v>
      </c>
      <c r="CM114" s="31" t="e">
        <v>#DIV/0!</v>
      </c>
      <c r="CN114" s="31" t="e">
        <v>#DIV/0!</v>
      </c>
      <c r="CO114" s="31" t="e">
        <v>#DIV/0!</v>
      </c>
      <c r="CP114" s="31" t="e">
        <v>#DIV/0!</v>
      </c>
      <c r="CQ114" s="31" t="e">
        <v>#DIV/0!</v>
      </c>
      <c r="CR114" s="31"/>
      <c r="CS114" s="31"/>
      <c r="CT114" s="31">
        <v>4</v>
      </c>
      <c r="CU114" s="51" t="e">
        <v>#VALUE!</v>
      </c>
      <c r="CV114" s="31" t="e">
        <v>#DIV/0!</v>
      </c>
      <c r="CW114" s="31" t="e">
        <v>#DIV/0!</v>
      </c>
      <c r="CX114" s="31" t="e">
        <v>#DIV/0!</v>
      </c>
      <c r="CY114" s="31" t="e">
        <v>#DIV/0!</v>
      </c>
      <c r="CZ114" s="31" t="e">
        <v>#DIV/0!</v>
      </c>
      <c r="DA114" s="31" t="e">
        <v>#DIV/0!</v>
      </c>
      <c r="DB114" s="31" t="e">
        <v>#DIV/0!</v>
      </c>
      <c r="DC114" s="31" t="e">
        <v>#DIV/0!</v>
      </c>
      <c r="DD114" s="31" t="e">
        <v>#DIV/0!</v>
      </c>
      <c r="DE114" s="31" t="e">
        <v>#DIV/0!</v>
      </c>
      <c r="DF114" s="31" t="e">
        <v>#DIV/0!</v>
      </c>
      <c r="DG114" s="31" t="e">
        <v>#DIV/0!</v>
      </c>
      <c r="DH114" s="31" t="e">
        <v>#DIV/0!</v>
      </c>
      <c r="DI114" s="31" t="e">
        <v>#DIV/0!</v>
      </c>
      <c r="DJ114" s="31" t="e">
        <v>#DIV/0!</v>
      </c>
      <c r="DK114" s="31" t="e">
        <v>#DIV/0!</v>
      </c>
      <c r="DL114" s="31" t="e">
        <v>#DIV/0!</v>
      </c>
      <c r="DM114" s="31" t="e">
        <v>#DIV/0!</v>
      </c>
      <c r="DN114" s="31" t="e">
        <v>#DIV/0!</v>
      </c>
      <c r="DO114" s="31" t="e">
        <v>#DIV/0!</v>
      </c>
      <c r="DP114" s="31" t="e">
        <v>#DIV/0!</v>
      </c>
      <c r="DQ114" s="31" t="e">
        <v>#DIV/0!</v>
      </c>
      <c r="DR114" s="31" t="e">
        <v>#DIV/0!</v>
      </c>
      <c r="DS114" s="31" t="e">
        <v>#DIV/0!</v>
      </c>
      <c r="DT114" s="31" t="e">
        <v>#DIV/0!</v>
      </c>
      <c r="DU114" s="31" t="e">
        <v>#DIV/0!</v>
      </c>
      <c r="DV114" s="31" t="e">
        <v>#DIV/0!</v>
      </c>
      <c r="DW114" s="31" t="e">
        <v>#DIV/0!</v>
      </c>
      <c r="DX114" s="31" t="e">
        <v>#DIV/0!</v>
      </c>
      <c r="DY114" s="31" t="e">
        <v>#DIV/0!</v>
      </c>
      <c r="DZ114" s="31" t="e">
        <v>#DIV/0!</v>
      </c>
      <c r="EA114" s="31" t="e">
        <v>#DIV/0!</v>
      </c>
      <c r="EB114" s="31" t="e">
        <v>#DIV/0!</v>
      </c>
      <c r="EC114" s="31" t="e">
        <v>#DIV/0!</v>
      </c>
      <c r="ED114" s="31" t="e">
        <v>#DIV/0!</v>
      </c>
      <c r="EE114" s="31" t="e">
        <v>#DIV/0!</v>
      </c>
      <c r="EF114" s="31" t="e">
        <v>#DIV/0!</v>
      </c>
      <c r="EG114" s="31" t="e">
        <v>#DIV/0!</v>
      </c>
      <c r="EH114" s="31" t="e">
        <v>#DIV/0!</v>
      </c>
      <c r="EI114" s="31" t="e">
        <v>#DIV/0!</v>
      </c>
      <c r="EJ114" s="31" t="e">
        <v>#DIV/0!</v>
      </c>
      <c r="EK114" s="31" t="e">
        <v>#DIV/0!</v>
      </c>
      <c r="EL114" s="31" t="e">
        <v>#DIV/0!</v>
      </c>
      <c r="EM114" s="31" t="e">
        <v>#DIV/0!</v>
      </c>
      <c r="EN114" s="31" t="e">
        <v>#DIV/0!</v>
      </c>
      <c r="EO114" s="31" t="e">
        <v>#VALUE!</v>
      </c>
      <c r="EP114" s="31" t="e">
        <v>#DIV/0!</v>
      </c>
      <c r="EQ114" s="31" t="e">
        <v>#DIV/0!</v>
      </c>
      <c r="ER114" s="31" t="e">
        <v>#DIV/0!</v>
      </c>
      <c r="ES114" s="31" t="e">
        <v>#DIV/0!</v>
      </c>
      <c r="ET114" s="31" t="e">
        <v>#DIV/0!</v>
      </c>
      <c r="EU114" s="31" t="e">
        <v>#DIV/0!</v>
      </c>
      <c r="EV114" s="31" t="e">
        <v>#DIV/0!</v>
      </c>
      <c r="EW114" s="31" t="e">
        <v>#DIV/0!</v>
      </c>
      <c r="EX114" s="31" t="e">
        <v>#DIV/0!</v>
      </c>
      <c r="EY114" s="31" t="e">
        <v>#DIV/0!</v>
      </c>
      <c r="EZ114" s="31" t="e">
        <v>#DIV/0!</v>
      </c>
      <c r="FA114" s="31" t="e">
        <v>#DIV/0!</v>
      </c>
      <c r="FB114" s="31" t="e">
        <v>#DIV/0!</v>
      </c>
      <c r="FC114" s="31" t="e">
        <v>#DIV/0!</v>
      </c>
      <c r="FD114" s="31" t="e">
        <v>#DIV/0!</v>
      </c>
      <c r="FE114" s="31" t="e">
        <v>#DIV/0!</v>
      </c>
      <c r="FF114" s="31" t="e">
        <v>#DIV/0!</v>
      </c>
      <c r="FG114" s="31" t="e">
        <v>#DIV/0!</v>
      </c>
      <c r="FH114" s="31" t="e">
        <v>#DIV/0!</v>
      </c>
      <c r="FI114" s="31" t="e">
        <v>#DIV/0!</v>
      </c>
      <c r="FJ114" s="31" t="e">
        <v>#DIV/0!</v>
      </c>
      <c r="FK114" s="31" t="e">
        <v>#DIV/0!</v>
      </c>
      <c r="FL114" s="31" t="e">
        <v>#DIV/0!</v>
      </c>
      <c r="FM114" s="31" t="e">
        <v>#DIV/0!</v>
      </c>
      <c r="FN114" s="31" t="e">
        <v>#DIV/0!</v>
      </c>
      <c r="FO114" s="31" t="e">
        <v>#DIV/0!</v>
      </c>
      <c r="FP114" s="31" t="e">
        <v>#DIV/0!</v>
      </c>
      <c r="FQ114" s="31" t="e">
        <v>#DIV/0!</v>
      </c>
      <c r="FR114" s="31" t="e">
        <v>#DIV/0!</v>
      </c>
      <c r="FS114" s="31" t="e">
        <v>#DIV/0!</v>
      </c>
      <c r="FT114" s="31" t="e">
        <v>#DIV/0!</v>
      </c>
      <c r="FU114" s="31" t="e">
        <v>#DIV/0!</v>
      </c>
      <c r="FV114" s="31" t="e">
        <v>#DIV/0!</v>
      </c>
      <c r="FW114" s="31" t="e">
        <v>#DIV/0!</v>
      </c>
      <c r="FX114" s="31" t="e">
        <v>#DIV/0!</v>
      </c>
      <c r="FY114" s="31" t="e">
        <v>#DIV/0!</v>
      </c>
      <c r="FZ114" s="31" t="e">
        <v>#DIV/0!</v>
      </c>
      <c r="GA114" s="31" t="e">
        <v>#DIV/0!</v>
      </c>
      <c r="GB114" s="31" t="e">
        <v>#DIV/0!</v>
      </c>
      <c r="GC114" s="31" t="e">
        <v>#DIV/0!</v>
      </c>
      <c r="GD114" s="31" t="e">
        <v>#DIV/0!</v>
      </c>
      <c r="GE114" s="31" t="e">
        <v>#DIV/0!</v>
      </c>
      <c r="GF114" s="31" t="e">
        <v>#DIV/0!</v>
      </c>
      <c r="GG114" s="31" t="e">
        <v>#DIV/0!</v>
      </c>
      <c r="GH114" s="31" t="e">
        <v>#DIV/0!</v>
      </c>
      <c r="GI114" s="31"/>
      <c r="GJ114" s="31"/>
      <c r="GK114" s="31">
        <v>4</v>
      </c>
      <c r="GL114" s="51" t="e">
        <v>#VALUE!</v>
      </c>
      <c r="GM114" s="31" t="e">
        <v>#DIV/0!</v>
      </c>
      <c r="GN114" s="31" t="e">
        <v>#DIV/0!</v>
      </c>
      <c r="GO114" s="31" t="e">
        <v>#DIV/0!</v>
      </c>
      <c r="GP114" s="31" t="e">
        <v>#DIV/0!</v>
      </c>
      <c r="GQ114" s="31" t="e">
        <v>#DIV/0!</v>
      </c>
      <c r="GR114" s="31" t="e">
        <v>#DIV/0!</v>
      </c>
      <c r="GS114" s="31" t="e">
        <v>#DIV/0!</v>
      </c>
      <c r="GT114" s="31" t="e">
        <v>#DIV/0!</v>
      </c>
      <c r="GU114" s="31" t="e">
        <v>#DIV/0!</v>
      </c>
      <c r="GV114" s="31" t="e">
        <v>#DIV/0!</v>
      </c>
      <c r="GW114" s="31" t="e">
        <v>#DIV/0!</v>
      </c>
      <c r="GX114" s="31" t="e">
        <v>#DIV/0!</v>
      </c>
      <c r="GY114" s="31" t="e">
        <v>#DIV/0!</v>
      </c>
      <c r="GZ114" s="31" t="e">
        <v>#DIV/0!</v>
      </c>
      <c r="HA114" s="31" t="e">
        <v>#DIV/0!</v>
      </c>
      <c r="HB114" s="31" t="e">
        <v>#DIV/0!</v>
      </c>
      <c r="HC114" s="31" t="e">
        <v>#DIV/0!</v>
      </c>
      <c r="HD114" s="31" t="e">
        <v>#DIV/0!</v>
      </c>
      <c r="HE114" s="31" t="e">
        <v>#DIV/0!</v>
      </c>
      <c r="HF114" s="31" t="e">
        <v>#DIV/0!</v>
      </c>
      <c r="HG114" s="31" t="e">
        <v>#DIV/0!</v>
      </c>
      <c r="HH114" s="31" t="e">
        <v>#DIV/0!</v>
      </c>
      <c r="HI114" s="31" t="e">
        <v>#DIV/0!</v>
      </c>
      <c r="HJ114" s="31" t="e">
        <v>#DIV/0!</v>
      </c>
      <c r="HK114" s="31" t="e">
        <v>#DIV/0!</v>
      </c>
      <c r="HL114" s="31" t="e">
        <v>#DIV/0!</v>
      </c>
      <c r="HM114" s="31" t="e">
        <v>#DIV/0!</v>
      </c>
      <c r="HN114" s="31" t="e">
        <v>#DIV/0!</v>
      </c>
      <c r="HO114" s="31" t="e">
        <v>#DIV/0!</v>
      </c>
      <c r="HP114" s="31" t="e">
        <v>#DIV/0!</v>
      </c>
      <c r="HQ114" s="31" t="e">
        <v>#DIV/0!</v>
      </c>
      <c r="HR114" s="31" t="e">
        <v>#DIV/0!</v>
      </c>
      <c r="HS114" s="31" t="e">
        <v>#DIV/0!</v>
      </c>
      <c r="HT114" s="31" t="e">
        <v>#DIV/0!</v>
      </c>
      <c r="HU114" s="31" t="e">
        <v>#DIV/0!</v>
      </c>
      <c r="HV114" s="31" t="e">
        <v>#DIV/0!</v>
      </c>
      <c r="HW114" s="31" t="e">
        <v>#DIV/0!</v>
      </c>
      <c r="HX114" s="31" t="e">
        <v>#DIV/0!</v>
      </c>
      <c r="HY114" s="31" t="e">
        <v>#DIV/0!</v>
      </c>
      <c r="HZ114" s="31" t="e">
        <v>#DIV/0!</v>
      </c>
      <c r="IA114" s="31" t="e">
        <v>#DIV/0!</v>
      </c>
      <c r="IB114" s="31" t="e">
        <v>#DIV/0!</v>
      </c>
      <c r="IC114" s="31" t="e">
        <v>#DIV/0!</v>
      </c>
      <c r="ID114" s="31" t="e">
        <v>#DIV/0!</v>
      </c>
      <c r="IE114" s="31" t="e">
        <v>#DIV/0!</v>
      </c>
      <c r="IF114" s="31" t="e">
        <v>#VALUE!</v>
      </c>
      <c r="IG114" s="31" t="e">
        <v>#DIV/0!</v>
      </c>
      <c r="IH114" s="31" t="e">
        <v>#DIV/0!</v>
      </c>
      <c r="II114" s="31" t="e">
        <v>#DIV/0!</v>
      </c>
      <c r="IJ114" s="31" t="e">
        <v>#DIV/0!</v>
      </c>
      <c r="IK114" s="31" t="e">
        <v>#DIV/0!</v>
      </c>
      <c r="IL114" s="31" t="e">
        <v>#DIV/0!</v>
      </c>
      <c r="IM114" s="31" t="e">
        <v>#DIV/0!</v>
      </c>
      <c r="IN114" s="31" t="e">
        <v>#DIV/0!</v>
      </c>
      <c r="IO114" s="31" t="e">
        <v>#DIV/0!</v>
      </c>
      <c r="IP114" s="31" t="e">
        <v>#DIV/0!</v>
      </c>
      <c r="IQ114" s="31" t="e">
        <v>#DIV/0!</v>
      </c>
      <c r="IR114" s="31" t="e">
        <v>#DIV/0!</v>
      </c>
      <c r="IS114" s="31" t="e">
        <v>#DIV/0!</v>
      </c>
      <c r="IT114" s="31" t="e">
        <v>#DIV/0!</v>
      </c>
      <c r="IU114" s="31" t="e">
        <v>#DIV/0!</v>
      </c>
      <c r="IV114" s="31" t="e">
        <v>#DIV/0!</v>
      </c>
      <c r="IW114" s="31" t="e">
        <v>#DIV/0!</v>
      </c>
      <c r="IX114" s="31" t="e">
        <v>#DIV/0!</v>
      </c>
      <c r="IY114" s="31" t="e">
        <v>#DIV/0!</v>
      </c>
      <c r="IZ114" s="31" t="e">
        <v>#DIV/0!</v>
      </c>
      <c r="JA114" s="31" t="e">
        <v>#DIV/0!</v>
      </c>
      <c r="JB114" s="31" t="e">
        <v>#DIV/0!</v>
      </c>
      <c r="JC114" s="31" t="e">
        <v>#DIV/0!</v>
      </c>
      <c r="JD114" s="31" t="e">
        <v>#DIV/0!</v>
      </c>
      <c r="JE114" s="31" t="e">
        <v>#DIV/0!</v>
      </c>
      <c r="JF114" s="31" t="e">
        <v>#DIV/0!</v>
      </c>
      <c r="JG114" s="31" t="e">
        <v>#DIV/0!</v>
      </c>
      <c r="JH114" s="31" t="e">
        <v>#DIV/0!</v>
      </c>
      <c r="JI114" s="31" t="e">
        <v>#DIV/0!</v>
      </c>
      <c r="JJ114" s="31" t="e">
        <v>#DIV/0!</v>
      </c>
      <c r="JK114" s="31" t="e">
        <v>#DIV/0!</v>
      </c>
      <c r="JL114" s="31" t="e">
        <v>#DIV/0!</v>
      </c>
      <c r="JM114" s="31" t="e">
        <v>#DIV/0!</v>
      </c>
      <c r="JN114" s="31" t="e">
        <v>#DIV/0!</v>
      </c>
      <c r="JO114" s="31" t="e">
        <v>#DIV/0!</v>
      </c>
      <c r="JP114" s="31" t="e">
        <v>#DIV/0!</v>
      </c>
      <c r="JQ114" s="31" t="e">
        <v>#DIV/0!</v>
      </c>
      <c r="JR114" s="31" t="e">
        <v>#DIV/0!</v>
      </c>
      <c r="JS114" s="31" t="e">
        <v>#DIV/0!</v>
      </c>
      <c r="JT114" s="31" t="e">
        <v>#DIV/0!</v>
      </c>
      <c r="JU114" s="31" t="e">
        <v>#DIV/0!</v>
      </c>
      <c r="JV114" s="31" t="e">
        <v>#DIV/0!</v>
      </c>
      <c r="JW114" s="31" t="e">
        <v>#DIV/0!</v>
      </c>
      <c r="JX114" s="31" t="e">
        <v>#DIV/0!</v>
      </c>
      <c r="JY114" s="31" t="e">
        <v>#DIV/0!</v>
      </c>
      <c r="JZ114" s="31"/>
      <c r="KA114" s="31"/>
    </row>
    <row r="115" spans="1:287" x14ac:dyDescent="0.25">
      <c r="A115" s="30" t="s">
        <v>720</v>
      </c>
      <c r="B115" s="30" t="s">
        <v>107</v>
      </c>
      <c r="C115" s="31">
        <v>21</v>
      </c>
      <c r="D115" s="51" t="e">
        <v>#VALUE!</v>
      </c>
      <c r="E115" s="31" t="e">
        <v>#DIV/0!</v>
      </c>
      <c r="F115" s="31" t="e">
        <v>#DIV/0!</v>
      </c>
      <c r="G115" s="31" t="e">
        <v>#DIV/0!</v>
      </c>
      <c r="H115" s="31" t="e">
        <v>#DIV/0!</v>
      </c>
      <c r="I115" s="31" t="e">
        <v>#DIV/0!</v>
      </c>
      <c r="J115" s="31" t="e">
        <v>#DIV/0!</v>
      </c>
      <c r="K115" s="31" t="e">
        <v>#DIV/0!</v>
      </c>
      <c r="L115" s="31" t="e">
        <v>#DIV/0!</v>
      </c>
      <c r="M115" s="31" t="e">
        <v>#DIV/0!</v>
      </c>
      <c r="N115" s="31" t="e">
        <v>#DIV/0!</v>
      </c>
      <c r="O115" s="31" t="e">
        <v>#DIV/0!</v>
      </c>
      <c r="P115" s="31" t="e">
        <v>#DIV/0!</v>
      </c>
      <c r="Q115" s="31" t="e">
        <v>#DIV/0!</v>
      </c>
      <c r="R115" s="31" t="e">
        <v>#DIV/0!</v>
      </c>
      <c r="S115" s="31" t="e">
        <v>#DIV/0!</v>
      </c>
      <c r="T115" s="31" t="e">
        <v>#DIV/0!</v>
      </c>
      <c r="U115" s="31" t="e">
        <v>#DIV/0!</v>
      </c>
      <c r="V115" s="31" t="e">
        <v>#DIV/0!</v>
      </c>
      <c r="W115" s="31" t="e">
        <v>#DIV/0!</v>
      </c>
      <c r="X115" s="31" t="e">
        <v>#DIV/0!</v>
      </c>
      <c r="Y115" s="31" t="e">
        <v>#DIV/0!</v>
      </c>
      <c r="Z115" s="31" t="e">
        <v>#DIV/0!</v>
      </c>
      <c r="AA115" s="31" t="e">
        <v>#DIV/0!</v>
      </c>
      <c r="AB115" s="31" t="e">
        <v>#DIV/0!</v>
      </c>
      <c r="AC115" s="31" t="e">
        <v>#DIV/0!</v>
      </c>
      <c r="AD115" s="31" t="e">
        <v>#DIV/0!</v>
      </c>
      <c r="AE115" s="31" t="e">
        <v>#DIV/0!</v>
      </c>
      <c r="AF115" s="31" t="e">
        <v>#DIV/0!</v>
      </c>
      <c r="AG115" s="31" t="e">
        <v>#DIV/0!</v>
      </c>
      <c r="AH115" s="31" t="e">
        <v>#DIV/0!</v>
      </c>
      <c r="AI115" s="31" t="e">
        <v>#DIV/0!</v>
      </c>
      <c r="AJ115" s="31" t="e">
        <v>#DIV/0!</v>
      </c>
      <c r="AK115" s="31" t="e">
        <v>#DIV/0!</v>
      </c>
      <c r="AL115" s="31" t="e">
        <v>#DIV/0!</v>
      </c>
      <c r="AM115" s="31" t="e">
        <v>#DIV/0!</v>
      </c>
      <c r="AN115" s="31" t="e">
        <v>#DIV/0!</v>
      </c>
      <c r="AO115" s="31" t="e">
        <v>#DIV/0!</v>
      </c>
      <c r="AP115" s="31" t="e">
        <v>#DIV/0!</v>
      </c>
      <c r="AQ115" s="31" t="e">
        <v>#DIV/0!</v>
      </c>
      <c r="AR115" s="31" t="e">
        <v>#DIV/0!</v>
      </c>
      <c r="AS115" s="31" t="e">
        <v>#DIV/0!</v>
      </c>
      <c r="AT115" s="31" t="e">
        <v>#DIV/0!</v>
      </c>
      <c r="AU115" s="31" t="e">
        <v>#DIV/0!</v>
      </c>
      <c r="AV115" s="31" t="e">
        <v>#DIV/0!</v>
      </c>
      <c r="AW115" s="31" t="e">
        <v>#DIV/0!</v>
      </c>
      <c r="AX115" s="31" t="e">
        <v>#VALUE!</v>
      </c>
      <c r="AY115" s="31" t="e">
        <v>#DIV/0!</v>
      </c>
      <c r="AZ115" s="31" t="e">
        <v>#DIV/0!</v>
      </c>
      <c r="BA115" s="31" t="e">
        <v>#DIV/0!</v>
      </c>
      <c r="BB115" s="31" t="e">
        <v>#DIV/0!</v>
      </c>
      <c r="BC115" s="31" t="e">
        <v>#DIV/0!</v>
      </c>
      <c r="BD115" s="31" t="e">
        <v>#DIV/0!</v>
      </c>
      <c r="BE115" s="31" t="e">
        <v>#DIV/0!</v>
      </c>
      <c r="BF115" s="31" t="e">
        <v>#DIV/0!</v>
      </c>
      <c r="BG115" s="31" t="e">
        <v>#DIV/0!</v>
      </c>
      <c r="BH115" s="31" t="e">
        <v>#DIV/0!</v>
      </c>
      <c r="BI115" s="31" t="e">
        <v>#DIV/0!</v>
      </c>
      <c r="BJ115" s="31" t="e">
        <v>#DIV/0!</v>
      </c>
      <c r="BK115" s="31" t="e">
        <v>#DIV/0!</v>
      </c>
      <c r="BL115" s="31" t="e">
        <v>#DIV/0!</v>
      </c>
      <c r="BM115" s="31" t="e">
        <v>#DIV/0!</v>
      </c>
      <c r="BN115" s="31" t="e">
        <v>#DIV/0!</v>
      </c>
      <c r="BO115" s="31" t="e">
        <v>#DIV/0!</v>
      </c>
      <c r="BP115" s="31" t="e">
        <v>#DIV/0!</v>
      </c>
      <c r="BQ115" s="31" t="e">
        <v>#DIV/0!</v>
      </c>
      <c r="BR115" s="31" t="e">
        <v>#DIV/0!</v>
      </c>
      <c r="BS115" s="31" t="e">
        <v>#DIV/0!</v>
      </c>
      <c r="BT115" s="31" t="e">
        <v>#DIV/0!</v>
      </c>
      <c r="BU115" s="31" t="e">
        <v>#DIV/0!</v>
      </c>
      <c r="BV115" s="31" t="e">
        <v>#DIV/0!</v>
      </c>
      <c r="BW115" s="31" t="e">
        <v>#DIV/0!</v>
      </c>
      <c r="BX115" s="31" t="e">
        <v>#DIV/0!</v>
      </c>
      <c r="BY115" s="31" t="e">
        <v>#DIV/0!</v>
      </c>
      <c r="BZ115" s="31" t="e">
        <v>#DIV/0!</v>
      </c>
      <c r="CA115" s="31" t="e">
        <v>#DIV/0!</v>
      </c>
      <c r="CB115" s="31" t="e">
        <v>#DIV/0!</v>
      </c>
      <c r="CC115" s="31" t="e">
        <v>#DIV/0!</v>
      </c>
      <c r="CD115" s="31" t="e">
        <v>#DIV/0!</v>
      </c>
      <c r="CE115" s="31" t="e">
        <v>#DIV/0!</v>
      </c>
      <c r="CF115" s="31" t="e">
        <v>#DIV/0!</v>
      </c>
      <c r="CG115" s="31" t="e">
        <v>#DIV/0!</v>
      </c>
      <c r="CH115" s="31" t="e">
        <v>#DIV/0!</v>
      </c>
      <c r="CI115" s="31" t="e">
        <v>#DIV/0!</v>
      </c>
      <c r="CJ115" s="31" t="e">
        <v>#DIV/0!</v>
      </c>
      <c r="CK115" s="31" t="e">
        <v>#DIV/0!</v>
      </c>
      <c r="CL115" s="31" t="e">
        <v>#DIV/0!</v>
      </c>
      <c r="CM115" s="31" t="e">
        <v>#DIV/0!</v>
      </c>
      <c r="CN115" s="31" t="e">
        <v>#DIV/0!</v>
      </c>
      <c r="CO115" s="31" t="e">
        <v>#DIV/0!</v>
      </c>
      <c r="CP115" s="31" t="e">
        <v>#DIV/0!</v>
      </c>
      <c r="CQ115" s="31" t="e">
        <v>#DIV/0!</v>
      </c>
      <c r="CR115" s="31"/>
      <c r="CS115" s="31"/>
      <c r="CT115" s="31">
        <v>21</v>
      </c>
      <c r="CU115" s="51" t="e">
        <v>#VALUE!</v>
      </c>
      <c r="CV115" s="31" t="e">
        <v>#DIV/0!</v>
      </c>
      <c r="CW115" s="31" t="e">
        <v>#DIV/0!</v>
      </c>
      <c r="CX115" s="31" t="e">
        <v>#DIV/0!</v>
      </c>
      <c r="CY115" s="31" t="e">
        <v>#DIV/0!</v>
      </c>
      <c r="CZ115" s="31" t="e">
        <v>#DIV/0!</v>
      </c>
      <c r="DA115" s="31" t="e">
        <v>#DIV/0!</v>
      </c>
      <c r="DB115" s="31" t="e">
        <v>#DIV/0!</v>
      </c>
      <c r="DC115" s="31" t="e">
        <v>#DIV/0!</v>
      </c>
      <c r="DD115" s="31" t="e">
        <v>#DIV/0!</v>
      </c>
      <c r="DE115" s="31" t="e">
        <v>#DIV/0!</v>
      </c>
      <c r="DF115" s="31" t="e">
        <v>#DIV/0!</v>
      </c>
      <c r="DG115" s="31" t="e">
        <v>#DIV/0!</v>
      </c>
      <c r="DH115" s="31" t="e">
        <v>#DIV/0!</v>
      </c>
      <c r="DI115" s="31" t="e">
        <v>#DIV/0!</v>
      </c>
      <c r="DJ115" s="31" t="e">
        <v>#DIV/0!</v>
      </c>
      <c r="DK115" s="31" t="e">
        <v>#DIV/0!</v>
      </c>
      <c r="DL115" s="31" t="e">
        <v>#DIV/0!</v>
      </c>
      <c r="DM115" s="31" t="e">
        <v>#DIV/0!</v>
      </c>
      <c r="DN115" s="31" t="e">
        <v>#DIV/0!</v>
      </c>
      <c r="DO115" s="31" t="e">
        <v>#DIV/0!</v>
      </c>
      <c r="DP115" s="31" t="e">
        <v>#DIV/0!</v>
      </c>
      <c r="DQ115" s="31" t="e">
        <v>#DIV/0!</v>
      </c>
      <c r="DR115" s="31" t="e">
        <v>#DIV/0!</v>
      </c>
      <c r="DS115" s="31" t="e">
        <v>#DIV/0!</v>
      </c>
      <c r="DT115" s="31" t="e">
        <v>#DIV/0!</v>
      </c>
      <c r="DU115" s="31" t="e">
        <v>#DIV/0!</v>
      </c>
      <c r="DV115" s="31" t="e">
        <v>#DIV/0!</v>
      </c>
      <c r="DW115" s="31" t="e">
        <v>#DIV/0!</v>
      </c>
      <c r="DX115" s="31" t="e">
        <v>#DIV/0!</v>
      </c>
      <c r="DY115" s="31" t="e">
        <v>#DIV/0!</v>
      </c>
      <c r="DZ115" s="31" t="e">
        <v>#DIV/0!</v>
      </c>
      <c r="EA115" s="31" t="e">
        <v>#DIV/0!</v>
      </c>
      <c r="EB115" s="31" t="e">
        <v>#DIV/0!</v>
      </c>
      <c r="EC115" s="31" t="e">
        <v>#DIV/0!</v>
      </c>
      <c r="ED115" s="31" t="e">
        <v>#DIV/0!</v>
      </c>
      <c r="EE115" s="31" t="e">
        <v>#DIV/0!</v>
      </c>
      <c r="EF115" s="31" t="e">
        <v>#DIV/0!</v>
      </c>
      <c r="EG115" s="31" t="e">
        <v>#DIV/0!</v>
      </c>
      <c r="EH115" s="31" t="e">
        <v>#DIV/0!</v>
      </c>
      <c r="EI115" s="31" t="e">
        <v>#DIV/0!</v>
      </c>
      <c r="EJ115" s="31" t="e">
        <v>#DIV/0!</v>
      </c>
      <c r="EK115" s="31" t="e">
        <v>#DIV/0!</v>
      </c>
      <c r="EL115" s="31" t="e">
        <v>#DIV/0!</v>
      </c>
      <c r="EM115" s="31" t="e">
        <v>#DIV/0!</v>
      </c>
      <c r="EN115" s="31" t="e">
        <v>#DIV/0!</v>
      </c>
      <c r="EO115" s="31" t="e">
        <v>#VALUE!</v>
      </c>
      <c r="EP115" s="31" t="e">
        <v>#DIV/0!</v>
      </c>
      <c r="EQ115" s="31" t="e">
        <v>#DIV/0!</v>
      </c>
      <c r="ER115" s="31" t="e">
        <v>#DIV/0!</v>
      </c>
      <c r="ES115" s="31" t="e">
        <v>#DIV/0!</v>
      </c>
      <c r="ET115" s="31" t="e">
        <v>#DIV/0!</v>
      </c>
      <c r="EU115" s="31" t="e">
        <v>#DIV/0!</v>
      </c>
      <c r="EV115" s="31" t="e">
        <v>#DIV/0!</v>
      </c>
      <c r="EW115" s="31" t="e">
        <v>#DIV/0!</v>
      </c>
      <c r="EX115" s="31" t="e">
        <v>#DIV/0!</v>
      </c>
      <c r="EY115" s="31" t="e">
        <v>#DIV/0!</v>
      </c>
      <c r="EZ115" s="31" t="e">
        <v>#DIV/0!</v>
      </c>
      <c r="FA115" s="31" t="e">
        <v>#DIV/0!</v>
      </c>
      <c r="FB115" s="31" t="e">
        <v>#DIV/0!</v>
      </c>
      <c r="FC115" s="31" t="e">
        <v>#DIV/0!</v>
      </c>
      <c r="FD115" s="31" t="e">
        <v>#DIV/0!</v>
      </c>
      <c r="FE115" s="31" t="e">
        <v>#DIV/0!</v>
      </c>
      <c r="FF115" s="31" t="e">
        <v>#DIV/0!</v>
      </c>
      <c r="FG115" s="31" t="e">
        <v>#DIV/0!</v>
      </c>
      <c r="FH115" s="31" t="e">
        <v>#DIV/0!</v>
      </c>
      <c r="FI115" s="31" t="e">
        <v>#DIV/0!</v>
      </c>
      <c r="FJ115" s="31" t="e">
        <v>#DIV/0!</v>
      </c>
      <c r="FK115" s="31" t="e">
        <v>#DIV/0!</v>
      </c>
      <c r="FL115" s="31" t="e">
        <v>#DIV/0!</v>
      </c>
      <c r="FM115" s="31" t="e">
        <v>#DIV/0!</v>
      </c>
      <c r="FN115" s="31" t="e">
        <v>#DIV/0!</v>
      </c>
      <c r="FO115" s="31" t="e">
        <v>#DIV/0!</v>
      </c>
      <c r="FP115" s="31" t="e">
        <v>#DIV/0!</v>
      </c>
      <c r="FQ115" s="31" t="e">
        <v>#DIV/0!</v>
      </c>
      <c r="FR115" s="31" t="e">
        <v>#DIV/0!</v>
      </c>
      <c r="FS115" s="31" t="e">
        <v>#DIV/0!</v>
      </c>
      <c r="FT115" s="31" t="e">
        <v>#DIV/0!</v>
      </c>
      <c r="FU115" s="31" t="e">
        <v>#DIV/0!</v>
      </c>
      <c r="FV115" s="31" t="e">
        <v>#DIV/0!</v>
      </c>
      <c r="FW115" s="31" t="e">
        <v>#DIV/0!</v>
      </c>
      <c r="FX115" s="31" t="e">
        <v>#DIV/0!</v>
      </c>
      <c r="FY115" s="31" t="e">
        <v>#DIV/0!</v>
      </c>
      <c r="FZ115" s="31" t="e">
        <v>#DIV/0!</v>
      </c>
      <c r="GA115" s="31" t="e">
        <v>#DIV/0!</v>
      </c>
      <c r="GB115" s="31" t="e">
        <v>#DIV/0!</v>
      </c>
      <c r="GC115" s="31" t="e">
        <v>#DIV/0!</v>
      </c>
      <c r="GD115" s="31" t="e">
        <v>#DIV/0!</v>
      </c>
      <c r="GE115" s="31" t="e">
        <v>#DIV/0!</v>
      </c>
      <c r="GF115" s="31" t="e">
        <v>#DIV/0!</v>
      </c>
      <c r="GG115" s="31" t="e">
        <v>#DIV/0!</v>
      </c>
      <c r="GH115" s="31" t="e">
        <v>#DIV/0!</v>
      </c>
      <c r="GI115" s="31"/>
      <c r="GJ115" s="31"/>
      <c r="GK115" s="31">
        <v>21</v>
      </c>
      <c r="GL115" s="51" t="e">
        <v>#VALUE!</v>
      </c>
      <c r="GM115" s="31" t="e">
        <v>#DIV/0!</v>
      </c>
      <c r="GN115" s="31" t="e">
        <v>#DIV/0!</v>
      </c>
      <c r="GO115" s="31" t="e">
        <v>#DIV/0!</v>
      </c>
      <c r="GP115" s="31" t="e">
        <v>#DIV/0!</v>
      </c>
      <c r="GQ115" s="31" t="e">
        <v>#DIV/0!</v>
      </c>
      <c r="GR115" s="31" t="e">
        <v>#DIV/0!</v>
      </c>
      <c r="GS115" s="31" t="e">
        <v>#DIV/0!</v>
      </c>
      <c r="GT115" s="31" t="e">
        <v>#DIV/0!</v>
      </c>
      <c r="GU115" s="31" t="e">
        <v>#DIV/0!</v>
      </c>
      <c r="GV115" s="31" t="e">
        <v>#DIV/0!</v>
      </c>
      <c r="GW115" s="31" t="e">
        <v>#DIV/0!</v>
      </c>
      <c r="GX115" s="31" t="e">
        <v>#DIV/0!</v>
      </c>
      <c r="GY115" s="31" t="e">
        <v>#DIV/0!</v>
      </c>
      <c r="GZ115" s="31" t="e">
        <v>#DIV/0!</v>
      </c>
      <c r="HA115" s="31" t="e">
        <v>#DIV/0!</v>
      </c>
      <c r="HB115" s="31" t="e">
        <v>#DIV/0!</v>
      </c>
      <c r="HC115" s="31" t="e">
        <v>#DIV/0!</v>
      </c>
      <c r="HD115" s="31" t="e">
        <v>#DIV/0!</v>
      </c>
      <c r="HE115" s="31" t="e">
        <v>#DIV/0!</v>
      </c>
      <c r="HF115" s="31" t="e">
        <v>#DIV/0!</v>
      </c>
      <c r="HG115" s="31" t="e">
        <v>#DIV/0!</v>
      </c>
      <c r="HH115" s="31" t="e">
        <v>#DIV/0!</v>
      </c>
      <c r="HI115" s="31" t="e">
        <v>#DIV/0!</v>
      </c>
      <c r="HJ115" s="31" t="e">
        <v>#DIV/0!</v>
      </c>
      <c r="HK115" s="31" t="e">
        <v>#DIV/0!</v>
      </c>
      <c r="HL115" s="31" t="e">
        <v>#DIV/0!</v>
      </c>
      <c r="HM115" s="31" t="e">
        <v>#DIV/0!</v>
      </c>
      <c r="HN115" s="31" t="e">
        <v>#DIV/0!</v>
      </c>
      <c r="HO115" s="31" t="e">
        <v>#DIV/0!</v>
      </c>
      <c r="HP115" s="31" t="e">
        <v>#DIV/0!</v>
      </c>
      <c r="HQ115" s="31" t="e">
        <v>#DIV/0!</v>
      </c>
      <c r="HR115" s="31" t="e">
        <v>#DIV/0!</v>
      </c>
      <c r="HS115" s="31" t="e">
        <v>#DIV/0!</v>
      </c>
      <c r="HT115" s="31" t="e">
        <v>#DIV/0!</v>
      </c>
      <c r="HU115" s="31" t="e">
        <v>#DIV/0!</v>
      </c>
      <c r="HV115" s="31" t="e">
        <v>#DIV/0!</v>
      </c>
      <c r="HW115" s="31" t="e">
        <v>#DIV/0!</v>
      </c>
      <c r="HX115" s="31" t="e">
        <v>#DIV/0!</v>
      </c>
      <c r="HY115" s="31" t="e">
        <v>#DIV/0!</v>
      </c>
      <c r="HZ115" s="31" t="e">
        <v>#DIV/0!</v>
      </c>
      <c r="IA115" s="31" t="e">
        <v>#DIV/0!</v>
      </c>
      <c r="IB115" s="31" t="e">
        <v>#DIV/0!</v>
      </c>
      <c r="IC115" s="31" t="e">
        <v>#DIV/0!</v>
      </c>
      <c r="ID115" s="31" t="e">
        <v>#DIV/0!</v>
      </c>
      <c r="IE115" s="31" t="e">
        <v>#DIV/0!</v>
      </c>
      <c r="IF115" s="31" t="e">
        <v>#VALUE!</v>
      </c>
      <c r="IG115" s="31" t="e">
        <v>#DIV/0!</v>
      </c>
      <c r="IH115" s="31" t="e">
        <v>#DIV/0!</v>
      </c>
      <c r="II115" s="31" t="e">
        <v>#DIV/0!</v>
      </c>
      <c r="IJ115" s="31" t="e">
        <v>#DIV/0!</v>
      </c>
      <c r="IK115" s="31" t="e">
        <v>#DIV/0!</v>
      </c>
      <c r="IL115" s="31" t="e">
        <v>#DIV/0!</v>
      </c>
      <c r="IM115" s="31" t="e">
        <v>#DIV/0!</v>
      </c>
      <c r="IN115" s="31" t="e">
        <v>#DIV/0!</v>
      </c>
      <c r="IO115" s="31" t="e">
        <v>#DIV/0!</v>
      </c>
      <c r="IP115" s="31" t="e">
        <v>#DIV/0!</v>
      </c>
      <c r="IQ115" s="31" t="e">
        <v>#DIV/0!</v>
      </c>
      <c r="IR115" s="31" t="e">
        <v>#DIV/0!</v>
      </c>
      <c r="IS115" s="31" t="e">
        <v>#DIV/0!</v>
      </c>
      <c r="IT115" s="31" t="e">
        <v>#DIV/0!</v>
      </c>
      <c r="IU115" s="31" t="e">
        <v>#DIV/0!</v>
      </c>
      <c r="IV115" s="31" t="e">
        <v>#DIV/0!</v>
      </c>
      <c r="IW115" s="31" t="e">
        <v>#DIV/0!</v>
      </c>
      <c r="IX115" s="31" t="e">
        <v>#DIV/0!</v>
      </c>
      <c r="IY115" s="31" t="e">
        <v>#DIV/0!</v>
      </c>
      <c r="IZ115" s="31" t="e">
        <v>#DIV/0!</v>
      </c>
      <c r="JA115" s="31" t="e">
        <v>#DIV/0!</v>
      </c>
      <c r="JB115" s="31" t="e">
        <v>#DIV/0!</v>
      </c>
      <c r="JC115" s="31" t="e">
        <v>#DIV/0!</v>
      </c>
      <c r="JD115" s="31" t="e">
        <v>#DIV/0!</v>
      </c>
      <c r="JE115" s="31" t="e">
        <v>#DIV/0!</v>
      </c>
      <c r="JF115" s="31" t="e">
        <v>#DIV/0!</v>
      </c>
      <c r="JG115" s="31" t="e">
        <v>#DIV/0!</v>
      </c>
      <c r="JH115" s="31" t="e">
        <v>#DIV/0!</v>
      </c>
      <c r="JI115" s="31" t="e">
        <v>#DIV/0!</v>
      </c>
      <c r="JJ115" s="31" t="e">
        <v>#DIV/0!</v>
      </c>
      <c r="JK115" s="31" t="e">
        <v>#DIV/0!</v>
      </c>
      <c r="JL115" s="31" t="e">
        <v>#DIV/0!</v>
      </c>
      <c r="JM115" s="31" t="e">
        <v>#DIV/0!</v>
      </c>
      <c r="JN115" s="31" t="e">
        <v>#DIV/0!</v>
      </c>
      <c r="JO115" s="31" t="e">
        <v>#DIV/0!</v>
      </c>
      <c r="JP115" s="31" t="e">
        <v>#DIV/0!</v>
      </c>
      <c r="JQ115" s="31" t="e">
        <v>#DIV/0!</v>
      </c>
      <c r="JR115" s="31" t="e">
        <v>#DIV/0!</v>
      </c>
      <c r="JS115" s="31" t="e">
        <v>#DIV/0!</v>
      </c>
      <c r="JT115" s="31" t="e">
        <v>#DIV/0!</v>
      </c>
      <c r="JU115" s="31" t="e">
        <v>#DIV/0!</v>
      </c>
      <c r="JV115" s="31" t="e">
        <v>#DIV/0!</v>
      </c>
      <c r="JW115" s="31" t="e">
        <v>#DIV/0!</v>
      </c>
      <c r="JX115" s="31" t="e">
        <v>#DIV/0!</v>
      </c>
      <c r="JY115" s="31" t="e">
        <v>#DIV/0!</v>
      </c>
      <c r="JZ115" s="31"/>
      <c r="KA115" s="31"/>
    </row>
    <row r="116" spans="1:287" x14ac:dyDescent="0.25">
      <c r="A116" s="30" t="s">
        <v>721</v>
      </c>
      <c r="B116" s="30" t="s">
        <v>222</v>
      </c>
      <c r="C116" s="31">
        <v>54</v>
      </c>
      <c r="D116" s="51" t="e">
        <v>#VALUE!</v>
      </c>
      <c r="E116" s="31" t="e">
        <v>#DIV/0!</v>
      </c>
      <c r="F116" s="31" t="e">
        <v>#DIV/0!</v>
      </c>
      <c r="G116" s="31" t="e">
        <v>#DIV/0!</v>
      </c>
      <c r="H116" s="31" t="e">
        <v>#DIV/0!</v>
      </c>
      <c r="I116" s="31" t="e">
        <v>#DIV/0!</v>
      </c>
      <c r="J116" s="31" t="e">
        <v>#DIV/0!</v>
      </c>
      <c r="K116" s="31" t="e">
        <v>#DIV/0!</v>
      </c>
      <c r="L116" s="31" t="e">
        <v>#DIV/0!</v>
      </c>
      <c r="M116" s="31" t="e">
        <v>#DIV/0!</v>
      </c>
      <c r="N116" s="31" t="e">
        <v>#DIV/0!</v>
      </c>
      <c r="O116" s="31" t="e">
        <v>#DIV/0!</v>
      </c>
      <c r="P116" s="31" t="e">
        <v>#DIV/0!</v>
      </c>
      <c r="Q116" s="31" t="e">
        <v>#DIV/0!</v>
      </c>
      <c r="R116" s="31" t="e">
        <v>#DIV/0!</v>
      </c>
      <c r="S116" s="31" t="e">
        <v>#DIV/0!</v>
      </c>
      <c r="T116" s="31" t="e">
        <v>#DIV/0!</v>
      </c>
      <c r="U116" s="31" t="e">
        <v>#DIV/0!</v>
      </c>
      <c r="V116" s="31" t="e">
        <v>#DIV/0!</v>
      </c>
      <c r="W116" s="31" t="e">
        <v>#DIV/0!</v>
      </c>
      <c r="X116" s="31" t="e">
        <v>#DIV/0!</v>
      </c>
      <c r="Y116" s="31" t="e">
        <v>#DIV/0!</v>
      </c>
      <c r="Z116" s="31" t="e">
        <v>#DIV/0!</v>
      </c>
      <c r="AA116" s="31" t="e">
        <v>#DIV/0!</v>
      </c>
      <c r="AB116" s="31" t="e">
        <v>#DIV/0!</v>
      </c>
      <c r="AC116" s="31" t="e">
        <v>#DIV/0!</v>
      </c>
      <c r="AD116" s="31" t="e">
        <v>#DIV/0!</v>
      </c>
      <c r="AE116" s="31" t="e">
        <v>#DIV/0!</v>
      </c>
      <c r="AF116" s="31" t="e">
        <v>#DIV/0!</v>
      </c>
      <c r="AG116" s="31" t="e">
        <v>#DIV/0!</v>
      </c>
      <c r="AH116" s="31" t="e">
        <v>#DIV/0!</v>
      </c>
      <c r="AI116" s="31" t="e">
        <v>#DIV/0!</v>
      </c>
      <c r="AJ116" s="31" t="e">
        <v>#DIV/0!</v>
      </c>
      <c r="AK116" s="31" t="e">
        <v>#DIV/0!</v>
      </c>
      <c r="AL116" s="31" t="e">
        <v>#DIV/0!</v>
      </c>
      <c r="AM116" s="31" t="e">
        <v>#DIV/0!</v>
      </c>
      <c r="AN116" s="31" t="e">
        <v>#DIV/0!</v>
      </c>
      <c r="AO116" s="31" t="e">
        <v>#DIV/0!</v>
      </c>
      <c r="AP116" s="31" t="e">
        <v>#DIV/0!</v>
      </c>
      <c r="AQ116" s="31" t="e">
        <v>#DIV/0!</v>
      </c>
      <c r="AR116" s="31" t="e">
        <v>#DIV/0!</v>
      </c>
      <c r="AS116" s="31" t="e">
        <v>#DIV/0!</v>
      </c>
      <c r="AT116" s="31" t="e">
        <v>#DIV/0!</v>
      </c>
      <c r="AU116" s="31" t="e">
        <v>#DIV/0!</v>
      </c>
      <c r="AV116" s="31" t="e">
        <v>#DIV/0!</v>
      </c>
      <c r="AW116" s="31" t="e">
        <v>#DIV/0!</v>
      </c>
      <c r="AX116" s="31" t="e">
        <v>#VALUE!</v>
      </c>
      <c r="AY116" s="31" t="e">
        <v>#DIV/0!</v>
      </c>
      <c r="AZ116" s="31" t="e">
        <v>#DIV/0!</v>
      </c>
      <c r="BA116" s="31" t="e">
        <v>#DIV/0!</v>
      </c>
      <c r="BB116" s="31" t="e">
        <v>#DIV/0!</v>
      </c>
      <c r="BC116" s="31" t="e">
        <v>#DIV/0!</v>
      </c>
      <c r="BD116" s="31" t="e">
        <v>#DIV/0!</v>
      </c>
      <c r="BE116" s="31" t="e">
        <v>#DIV/0!</v>
      </c>
      <c r="BF116" s="31" t="e">
        <v>#DIV/0!</v>
      </c>
      <c r="BG116" s="31" t="e">
        <v>#DIV/0!</v>
      </c>
      <c r="BH116" s="31" t="e">
        <v>#DIV/0!</v>
      </c>
      <c r="BI116" s="31" t="e">
        <v>#DIV/0!</v>
      </c>
      <c r="BJ116" s="31" t="e">
        <v>#DIV/0!</v>
      </c>
      <c r="BK116" s="31" t="e">
        <v>#DIV/0!</v>
      </c>
      <c r="BL116" s="31" t="e">
        <v>#DIV/0!</v>
      </c>
      <c r="BM116" s="31" t="e">
        <v>#DIV/0!</v>
      </c>
      <c r="BN116" s="31" t="e">
        <v>#DIV/0!</v>
      </c>
      <c r="BO116" s="31" t="e">
        <v>#DIV/0!</v>
      </c>
      <c r="BP116" s="31" t="e">
        <v>#DIV/0!</v>
      </c>
      <c r="BQ116" s="31" t="e">
        <v>#DIV/0!</v>
      </c>
      <c r="BR116" s="31" t="e">
        <v>#DIV/0!</v>
      </c>
      <c r="BS116" s="31" t="e">
        <v>#DIV/0!</v>
      </c>
      <c r="BT116" s="31" t="e">
        <v>#DIV/0!</v>
      </c>
      <c r="BU116" s="31" t="e">
        <v>#DIV/0!</v>
      </c>
      <c r="BV116" s="31" t="e">
        <v>#DIV/0!</v>
      </c>
      <c r="BW116" s="31" t="e">
        <v>#DIV/0!</v>
      </c>
      <c r="BX116" s="31" t="e">
        <v>#DIV/0!</v>
      </c>
      <c r="BY116" s="31" t="e">
        <v>#DIV/0!</v>
      </c>
      <c r="BZ116" s="31" t="e">
        <v>#DIV/0!</v>
      </c>
      <c r="CA116" s="31" t="e">
        <v>#DIV/0!</v>
      </c>
      <c r="CB116" s="31" t="e">
        <v>#DIV/0!</v>
      </c>
      <c r="CC116" s="31" t="e">
        <v>#DIV/0!</v>
      </c>
      <c r="CD116" s="31" t="e">
        <v>#DIV/0!</v>
      </c>
      <c r="CE116" s="31" t="e">
        <v>#DIV/0!</v>
      </c>
      <c r="CF116" s="31" t="e">
        <v>#DIV/0!</v>
      </c>
      <c r="CG116" s="31" t="e">
        <v>#DIV/0!</v>
      </c>
      <c r="CH116" s="31" t="e">
        <v>#DIV/0!</v>
      </c>
      <c r="CI116" s="31" t="e">
        <v>#DIV/0!</v>
      </c>
      <c r="CJ116" s="31" t="e">
        <v>#DIV/0!</v>
      </c>
      <c r="CK116" s="31" t="e">
        <v>#DIV/0!</v>
      </c>
      <c r="CL116" s="31" t="e">
        <v>#DIV/0!</v>
      </c>
      <c r="CM116" s="31" t="e">
        <v>#DIV/0!</v>
      </c>
      <c r="CN116" s="31" t="e">
        <v>#DIV/0!</v>
      </c>
      <c r="CO116" s="31" t="e">
        <v>#DIV/0!</v>
      </c>
      <c r="CP116" s="31" t="e">
        <v>#DIV/0!</v>
      </c>
      <c r="CQ116" s="31" t="e">
        <v>#DIV/0!</v>
      </c>
      <c r="CR116" s="31"/>
      <c r="CS116" s="31"/>
      <c r="CT116" s="31">
        <v>54</v>
      </c>
      <c r="CU116" s="51" t="e">
        <v>#VALUE!</v>
      </c>
      <c r="CV116" s="31" t="e">
        <v>#DIV/0!</v>
      </c>
      <c r="CW116" s="31" t="e">
        <v>#DIV/0!</v>
      </c>
      <c r="CX116" s="31" t="e">
        <v>#DIV/0!</v>
      </c>
      <c r="CY116" s="31" t="e">
        <v>#DIV/0!</v>
      </c>
      <c r="CZ116" s="31" t="e">
        <v>#DIV/0!</v>
      </c>
      <c r="DA116" s="31" t="e">
        <v>#DIV/0!</v>
      </c>
      <c r="DB116" s="31" t="e">
        <v>#DIV/0!</v>
      </c>
      <c r="DC116" s="31" t="e">
        <v>#DIV/0!</v>
      </c>
      <c r="DD116" s="31" t="e">
        <v>#DIV/0!</v>
      </c>
      <c r="DE116" s="31" t="e">
        <v>#DIV/0!</v>
      </c>
      <c r="DF116" s="31" t="e">
        <v>#DIV/0!</v>
      </c>
      <c r="DG116" s="31" t="e">
        <v>#DIV/0!</v>
      </c>
      <c r="DH116" s="31" t="e">
        <v>#DIV/0!</v>
      </c>
      <c r="DI116" s="31" t="e">
        <v>#DIV/0!</v>
      </c>
      <c r="DJ116" s="31" t="e">
        <v>#DIV/0!</v>
      </c>
      <c r="DK116" s="31" t="e">
        <v>#DIV/0!</v>
      </c>
      <c r="DL116" s="31" t="e">
        <v>#DIV/0!</v>
      </c>
      <c r="DM116" s="31" t="e">
        <v>#DIV/0!</v>
      </c>
      <c r="DN116" s="31" t="e">
        <v>#DIV/0!</v>
      </c>
      <c r="DO116" s="31" t="e">
        <v>#DIV/0!</v>
      </c>
      <c r="DP116" s="31" t="e">
        <v>#DIV/0!</v>
      </c>
      <c r="DQ116" s="31" t="e">
        <v>#DIV/0!</v>
      </c>
      <c r="DR116" s="31" t="e">
        <v>#DIV/0!</v>
      </c>
      <c r="DS116" s="31" t="e">
        <v>#DIV/0!</v>
      </c>
      <c r="DT116" s="31" t="e">
        <v>#DIV/0!</v>
      </c>
      <c r="DU116" s="31" t="e">
        <v>#DIV/0!</v>
      </c>
      <c r="DV116" s="31" t="e">
        <v>#DIV/0!</v>
      </c>
      <c r="DW116" s="31" t="e">
        <v>#DIV/0!</v>
      </c>
      <c r="DX116" s="31" t="e">
        <v>#DIV/0!</v>
      </c>
      <c r="DY116" s="31" t="e">
        <v>#DIV/0!</v>
      </c>
      <c r="DZ116" s="31" t="e">
        <v>#DIV/0!</v>
      </c>
      <c r="EA116" s="31" t="e">
        <v>#DIV/0!</v>
      </c>
      <c r="EB116" s="31" t="e">
        <v>#DIV/0!</v>
      </c>
      <c r="EC116" s="31" t="e">
        <v>#DIV/0!</v>
      </c>
      <c r="ED116" s="31" t="e">
        <v>#DIV/0!</v>
      </c>
      <c r="EE116" s="31" t="e">
        <v>#DIV/0!</v>
      </c>
      <c r="EF116" s="31" t="e">
        <v>#DIV/0!</v>
      </c>
      <c r="EG116" s="31" t="e">
        <v>#DIV/0!</v>
      </c>
      <c r="EH116" s="31" t="e">
        <v>#DIV/0!</v>
      </c>
      <c r="EI116" s="31" t="e">
        <v>#DIV/0!</v>
      </c>
      <c r="EJ116" s="31" t="e">
        <v>#DIV/0!</v>
      </c>
      <c r="EK116" s="31" t="e">
        <v>#DIV/0!</v>
      </c>
      <c r="EL116" s="31" t="e">
        <v>#DIV/0!</v>
      </c>
      <c r="EM116" s="31" t="e">
        <v>#DIV/0!</v>
      </c>
      <c r="EN116" s="31" t="e">
        <v>#DIV/0!</v>
      </c>
      <c r="EO116" s="31" t="e">
        <v>#VALUE!</v>
      </c>
      <c r="EP116" s="31" t="e">
        <v>#DIV/0!</v>
      </c>
      <c r="EQ116" s="31" t="e">
        <v>#DIV/0!</v>
      </c>
      <c r="ER116" s="31" t="e">
        <v>#DIV/0!</v>
      </c>
      <c r="ES116" s="31" t="e">
        <v>#DIV/0!</v>
      </c>
      <c r="ET116" s="31" t="e">
        <v>#DIV/0!</v>
      </c>
      <c r="EU116" s="31" t="e">
        <v>#DIV/0!</v>
      </c>
      <c r="EV116" s="31" t="e">
        <v>#DIV/0!</v>
      </c>
      <c r="EW116" s="31" t="e">
        <v>#DIV/0!</v>
      </c>
      <c r="EX116" s="31" t="e">
        <v>#DIV/0!</v>
      </c>
      <c r="EY116" s="31" t="e">
        <v>#DIV/0!</v>
      </c>
      <c r="EZ116" s="31" t="e">
        <v>#DIV/0!</v>
      </c>
      <c r="FA116" s="31" t="e">
        <v>#DIV/0!</v>
      </c>
      <c r="FB116" s="31" t="e">
        <v>#DIV/0!</v>
      </c>
      <c r="FC116" s="31" t="e">
        <v>#DIV/0!</v>
      </c>
      <c r="FD116" s="31" t="e">
        <v>#DIV/0!</v>
      </c>
      <c r="FE116" s="31" t="e">
        <v>#DIV/0!</v>
      </c>
      <c r="FF116" s="31" t="e">
        <v>#DIV/0!</v>
      </c>
      <c r="FG116" s="31" t="e">
        <v>#DIV/0!</v>
      </c>
      <c r="FH116" s="31" t="e">
        <v>#DIV/0!</v>
      </c>
      <c r="FI116" s="31" t="e">
        <v>#DIV/0!</v>
      </c>
      <c r="FJ116" s="31" t="e">
        <v>#DIV/0!</v>
      </c>
      <c r="FK116" s="31" t="e">
        <v>#DIV/0!</v>
      </c>
      <c r="FL116" s="31" t="e">
        <v>#DIV/0!</v>
      </c>
      <c r="FM116" s="31" t="e">
        <v>#DIV/0!</v>
      </c>
      <c r="FN116" s="31" t="e">
        <v>#DIV/0!</v>
      </c>
      <c r="FO116" s="31" t="e">
        <v>#DIV/0!</v>
      </c>
      <c r="FP116" s="31" t="e">
        <v>#DIV/0!</v>
      </c>
      <c r="FQ116" s="31" t="e">
        <v>#DIV/0!</v>
      </c>
      <c r="FR116" s="31" t="e">
        <v>#DIV/0!</v>
      </c>
      <c r="FS116" s="31" t="e">
        <v>#DIV/0!</v>
      </c>
      <c r="FT116" s="31" t="e">
        <v>#DIV/0!</v>
      </c>
      <c r="FU116" s="31" t="e">
        <v>#DIV/0!</v>
      </c>
      <c r="FV116" s="31" t="e">
        <v>#DIV/0!</v>
      </c>
      <c r="FW116" s="31" t="e">
        <v>#DIV/0!</v>
      </c>
      <c r="FX116" s="31" t="e">
        <v>#DIV/0!</v>
      </c>
      <c r="FY116" s="31" t="e">
        <v>#DIV/0!</v>
      </c>
      <c r="FZ116" s="31" t="e">
        <v>#DIV/0!</v>
      </c>
      <c r="GA116" s="31" t="e">
        <v>#DIV/0!</v>
      </c>
      <c r="GB116" s="31" t="e">
        <v>#DIV/0!</v>
      </c>
      <c r="GC116" s="31" t="e">
        <v>#DIV/0!</v>
      </c>
      <c r="GD116" s="31" t="e">
        <v>#DIV/0!</v>
      </c>
      <c r="GE116" s="31" t="e">
        <v>#DIV/0!</v>
      </c>
      <c r="GF116" s="31" t="e">
        <v>#DIV/0!</v>
      </c>
      <c r="GG116" s="31" t="e">
        <v>#DIV/0!</v>
      </c>
      <c r="GH116" s="31" t="e">
        <v>#DIV/0!</v>
      </c>
      <c r="GI116" s="31"/>
      <c r="GJ116" s="31"/>
      <c r="GK116" s="31">
        <v>54</v>
      </c>
      <c r="GL116" s="51" t="e">
        <v>#VALUE!</v>
      </c>
      <c r="GM116" s="31" t="e">
        <v>#DIV/0!</v>
      </c>
      <c r="GN116" s="31" t="e">
        <v>#DIV/0!</v>
      </c>
      <c r="GO116" s="31" t="e">
        <v>#DIV/0!</v>
      </c>
      <c r="GP116" s="31" t="e">
        <v>#DIV/0!</v>
      </c>
      <c r="GQ116" s="31" t="e">
        <v>#DIV/0!</v>
      </c>
      <c r="GR116" s="31" t="e">
        <v>#DIV/0!</v>
      </c>
      <c r="GS116" s="31" t="e">
        <v>#DIV/0!</v>
      </c>
      <c r="GT116" s="31" t="e">
        <v>#DIV/0!</v>
      </c>
      <c r="GU116" s="31" t="e">
        <v>#DIV/0!</v>
      </c>
      <c r="GV116" s="31" t="e">
        <v>#DIV/0!</v>
      </c>
      <c r="GW116" s="31" t="e">
        <v>#DIV/0!</v>
      </c>
      <c r="GX116" s="31" t="e">
        <v>#DIV/0!</v>
      </c>
      <c r="GY116" s="31" t="e">
        <v>#DIV/0!</v>
      </c>
      <c r="GZ116" s="31" t="e">
        <v>#DIV/0!</v>
      </c>
      <c r="HA116" s="31" t="e">
        <v>#DIV/0!</v>
      </c>
      <c r="HB116" s="31" t="e">
        <v>#DIV/0!</v>
      </c>
      <c r="HC116" s="31" t="e">
        <v>#DIV/0!</v>
      </c>
      <c r="HD116" s="31" t="e">
        <v>#DIV/0!</v>
      </c>
      <c r="HE116" s="31" t="e">
        <v>#DIV/0!</v>
      </c>
      <c r="HF116" s="31" t="e">
        <v>#DIV/0!</v>
      </c>
      <c r="HG116" s="31" t="e">
        <v>#DIV/0!</v>
      </c>
      <c r="HH116" s="31" t="e">
        <v>#DIV/0!</v>
      </c>
      <c r="HI116" s="31" t="e">
        <v>#DIV/0!</v>
      </c>
      <c r="HJ116" s="31" t="e">
        <v>#DIV/0!</v>
      </c>
      <c r="HK116" s="31" t="e">
        <v>#DIV/0!</v>
      </c>
      <c r="HL116" s="31" t="e">
        <v>#DIV/0!</v>
      </c>
      <c r="HM116" s="31" t="e">
        <v>#DIV/0!</v>
      </c>
      <c r="HN116" s="31" t="e">
        <v>#DIV/0!</v>
      </c>
      <c r="HO116" s="31" t="e">
        <v>#DIV/0!</v>
      </c>
      <c r="HP116" s="31" t="e">
        <v>#DIV/0!</v>
      </c>
      <c r="HQ116" s="31" t="e">
        <v>#DIV/0!</v>
      </c>
      <c r="HR116" s="31" t="e">
        <v>#DIV/0!</v>
      </c>
      <c r="HS116" s="31" t="e">
        <v>#DIV/0!</v>
      </c>
      <c r="HT116" s="31" t="e">
        <v>#DIV/0!</v>
      </c>
      <c r="HU116" s="31" t="e">
        <v>#DIV/0!</v>
      </c>
      <c r="HV116" s="31" t="e">
        <v>#DIV/0!</v>
      </c>
      <c r="HW116" s="31" t="e">
        <v>#DIV/0!</v>
      </c>
      <c r="HX116" s="31" t="e">
        <v>#DIV/0!</v>
      </c>
      <c r="HY116" s="31" t="e">
        <v>#DIV/0!</v>
      </c>
      <c r="HZ116" s="31" t="e">
        <v>#DIV/0!</v>
      </c>
      <c r="IA116" s="31" t="e">
        <v>#DIV/0!</v>
      </c>
      <c r="IB116" s="31" t="e">
        <v>#DIV/0!</v>
      </c>
      <c r="IC116" s="31" t="e">
        <v>#DIV/0!</v>
      </c>
      <c r="ID116" s="31" t="e">
        <v>#DIV/0!</v>
      </c>
      <c r="IE116" s="31" t="e">
        <v>#DIV/0!</v>
      </c>
      <c r="IF116" s="31" t="e">
        <v>#VALUE!</v>
      </c>
      <c r="IG116" s="31" t="e">
        <v>#DIV/0!</v>
      </c>
      <c r="IH116" s="31" t="e">
        <v>#DIV/0!</v>
      </c>
      <c r="II116" s="31" t="e">
        <v>#DIV/0!</v>
      </c>
      <c r="IJ116" s="31" t="e">
        <v>#DIV/0!</v>
      </c>
      <c r="IK116" s="31" t="e">
        <v>#DIV/0!</v>
      </c>
      <c r="IL116" s="31" t="e">
        <v>#DIV/0!</v>
      </c>
      <c r="IM116" s="31" t="e">
        <v>#DIV/0!</v>
      </c>
      <c r="IN116" s="31" t="e">
        <v>#DIV/0!</v>
      </c>
      <c r="IO116" s="31" t="e">
        <v>#DIV/0!</v>
      </c>
      <c r="IP116" s="31" t="e">
        <v>#DIV/0!</v>
      </c>
      <c r="IQ116" s="31" t="e">
        <v>#DIV/0!</v>
      </c>
      <c r="IR116" s="31" t="e">
        <v>#DIV/0!</v>
      </c>
      <c r="IS116" s="31" t="e">
        <v>#DIV/0!</v>
      </c>
      <c r="IT116" s="31" t="e">
        <v>#DIV/0!</v>
      </c>
      <c r="IU116" s="31" t="e">
        <v>#DIV/0!</v>
      </c>
      <c r="IV116" s="31" t="e">
        <v>#DIV/0!</v>
      </c>
      <c r="IW116" s="31" t="e">
        <v>#DIV/0!</v>
      </c>
      <c r="IX116" s="31" t="e">
        <v>#DIV/0!</v>
      </c>
      <c r="IY116" s="31" t="e">
        <v>#DIV/0!</v>
      </c>
      <c r="IZ116" s="31" t="e">
        <v>#DIV/0!</v>
      </c>
      <c r="JA116" s="31" t="e">
        <v>#DIV/0!</v>
      </c>
      <c r="JB116" s="31" t="e">
        <v>#DIV/0!</v>
      </c>
      <c r="JC116" s="31" t="e">
        <v>#DIV/0!</v>
      </c>
      <c r="JD116" s="31" t="e">
        <v>#DIV/0!</v>
      </c>
      <c r="JE116" s="31" t="e">
        <v>#DIV/0!</v>
      </c>
      <c r="JF116" s="31" t="e">
        <v>#DIV/0!</v>
      </c>
      <c r="JG116" s="31" t="e">
        <v>#DIV/0!</v>
      </c>
      <c r="JH116" s="31" t="e">
        <v>#DIV/0!</v>
      </c>
      <c r="JI116" s="31" t="e">
        <v>#DIV/0!</v>
      </c>
      <c r="JJ116" s="31" t="e">
        <v>#DIV/0!</v>
      </c>
      <c r="JK116" s="31" t="e">
        <v>#DIV/0!</v>
      </c>
      <c r="JL116" s="31" t="e">
        <v>#DIV/0!</v>
      </c>
      <c r="JM116" s="31" t="e">
        <v>#DIV/0!</v>
      </c>
      <c r="JN116" s="31" t="e">
        <v>#DIV/0!</v>
      </c>
      <c r="JO116" s="31" t="e">
        <v>#DIV/0!</v>
      </c>
      <c r="JP116" s="31" t="e">
        <v>#DIV/0!</v>
      </c>
      <c r="JQ116" s="31" t="e">
        <v>#DIV/0!</v>
      </c>
      <c r="JR116" s="31" t="e">
        <v>#DIV/0!</v>
      </c>
      <c r="JS116" s="31" t="e">
        <v>#DIV/0!</v>
      </c>
      <c r="JT116" s="31" t="e">
        <v>#DIV/0!</v>
      </c>
      <c r="JU116" s="31" t="e">
        <v>#DIV/0!</v>
      </c>
      <c r="JV116" s="31" t="e">
        <v>#DIV/0!</v>
      </c>
      <c r="JW116" s="31" t="e">
        <v>#DIV/0!</v>
      </c>
      <c r="JX116" s="31" t="e">
        <v>#DIV/0!</v>
      </c>
      <c r="JY116" s="31" t="e">
        <v>#DIV/0!</v>
      </c>
      <c r="JZ116" s="31"/>
      <c r="KA116" s="31"/>
    </row>
    <row r="117" spans="1:287" x14ac:dyDescent="0.25">
      <c r="A117" s="30" t="s">
        <v>722</v>
      </c>
      <c r="B117" s="30" t="s">
        <v>223</v>
      </c>
      <c r="C117" s="31">
        <v>33</v>
      </c>
      <c r="D117" s="51" t="e">
        <v>#VALUE!</v>
      </c>
      <c r="E117" s="31" t="e">
        <v>#DIV/0!</v>
      </c>
      <c r="F117" s="31" t="e">
        <v>#DIV/0!</v>
      </c>
      <c r="G117" s="31" t="e">
        <v>#DIV/0!</v>
      </c>
      <c r="H117" s="31" t="e">
        <v>#DIV/0!</v>
      </c>
      <c r="I117" s="31" t="e">
        <v>#DIV/0!</v>
      </c>
      <c r="J117" s="31" t="e">
        <v>#DIV/0!</v>
      </c>
      <c r="K117" s="31" t="e">
        <v>#DIV/0!</v>
      </c>
      <c r="L117" s="31" t="e">
        <v>#DIV/0!</v>
      </c>
      <c r="M117" s="31" t="e">
        <v>#DIV/0!</v>
      </c>
      <c r="N117" s="31" t="e">
        <v>#DIV/0!</v>
      </c>
      <c r="O117" s="31" t="e">
        <v>#DIV/0!</v>
      </c>
      <c r="P117" s="31" t="e">
        <v>#DIV/0!</v>
      </c>
      <c r="Q117" s="31" t="e">
        <v>#DIV/0!</v>
      </c>
      <c r="R117" s="31" t="e">
        <v>#DIV/0!</v>
      </c>
      <c r="S117" s="31" t="e">
        <v>#DIV/0!</v>
      </c>
      <c r="T117" s="31" t="e">
        <v>#DIV/0!</v>
      </c>
      <c r="U117" s="31" t="e">
        <v>#DIV/0!</v>
      </c>
      <c r="V117" s="31" t="e">
        <v>#DIV/0!</v>
      </c>
      <c r="W117" s="31" t="e">
        <v>#DIV/0!</v>
      </c>
      <c r="X117" s="31" t="e">
        <v>#DIV/0!</v>
      </c>
      <c r="Y117" s="31" t="e">
        <v>#DIV/0!</v>
      </c>
      <c r="Z117" s="31" t="e">
        <v>#DIV/0!</v>
      </c>
      <c r="AA117" s="31" t="e">
        <v>#DIV/0!</v>
      </c>
      <c r="AB117" s="31" t="e">
        <v>#DIV/0!</v>
      </c>
      <c r="AC117" s="31" t="e">
        <v>#DIV/0!</v>
      </c>
      <c r="AD117" s="31" t="e">
        <v>#DIV/0!</v>
      </c>
      <c r="AE117" s="31" t="e">
        <v>#DIV/0!</v>
      </c>
      <c r="AF117" s="31" t="e">
        <v>#DIV/0!</v>
      </c>
      <c r="AG117" s="31" t="e">
        <v>#DIV/0!</v>
      </c>
      <c r="AH117" s="31" t="e">
        <v>#DIV/0!</v>
      </c>
      <c r="AI117" s="31" t="e">
        <v>#DIV/0!</v>
      </c>
      <c r="AJ117" s="31" t="e">
        <v>#DIV/0!</v>
      </c>
      <c r="AK117" s="31" t="e">
        <v>#DIV/0!</v>
      </c>
      <c r="AL117" s="31" t="e">
        <v>#DIV/0!</v>
      </c>
      <c r="AM117" s="31" t="e">
        <v>#DIV/0!</v>
      </c>
      <c r="AN117" s="31" t="e">
        <v>#DIV/0!</v>
      </c>
      <c r="AO117" s="31" t="e">
        <v>#DIV/0!</v>
      </c>
      <c r="AP117" s="31" t="e">
        <v>#DIV/0!</v>
      </c>
      <c r="AQ117" s="31" t="e">
        <v>#DIV/0!</v>
      </c>
      <c r="AR117" s="31" t="e">
        <v>#DIV/0!</v>
      </c>
      <c r="AS117" s="31" t="e">
        <v>#DIV/0!</v>
      </c>
      <c r="AT117" s="31" t="e">
        <v>#DIV/0!</v>
      </c>
      <c r="AU117" s="31" t="e">
        <v>#DIV/0!</v>
      </c>
      <c r="AV117" s="31" t="e">
        <v>#DIV/0!</v>
      </c>
      <c r="AW117" s="31" t="e">
        <v>#DIV/0!</v>
      </c>
      <c r="AX117" s="31" t="e">
        <v>#VALUE!</v>
      </c>
      <c r="AY117" s="31" t="e">
        <v>#DIV/0!</v>
      </c>
      <c r="AZ117" s="31" t="e">
        <v>#DIV/0!</v>
      </c>
      <c r="BA117" s="31" t="e">
        <v>#DIV/0!</v>
      </c>
      <c r="BB117" s="31" t="e">
        <v>#DIV/0!</v>
      </c>
      <c r="BC117" s="31" t="e">
        <v>#DIV/0!</v>
      </c>
      <c r="BD117" s="31" t="e">
        <v>#DIV/0!</v>
      </c>
      <c r="BE117" s="31" t="e">
        <v>#DIV/0!</v>
      </c>
      <c r="BF117" s="31" t="e">
        <v>#DIV/0!</v>
      </c>
      <c r="BG117" s="31" t="e">
        <v>#DIV/0!</v>
      </c>
      <c r="BH117" s="31" t="e">
        <v>#DIV/0!</v>
      </c>
      <c r="BI117" s="31" t="e">
        <v>#DIV/0!</v>
      </c>
      <c r="BJ117" s="31" t="e">
        <v>#DIV/0!</v>
      </c>
      <c r="BK117" s="31" t="e">
        <v>#DIV/0!</v>
      </c>
      <c r="BL117" s="31" t="e">
        <v>#DIV/0!</v>
      </c>
      <c r="BM117" s="31" t="e">
        <v>#DIV/0!</v>
      </c>
      <c r="BN117" s="31" t="e">
        <v>#DIV/0!</v>
      </c>
      <c r="BO117" s="31" t="e">
        <v>#DIV/0!</v>
      </c>
      <c r="BP117" s="31" t="e">
        <v>#DIV/0!</v>
      </c>
      <c r="BQ117" s="31" t="e">
        <v>#DIV/0!</v>
      </c>
      <c r="BR117" s="31" t="e">
        <v>#DIV/0!</v>
      </c>
      <c r="BS117" s="31" t="e">
        <v>#DIV/0!</v>
      </c>
      <c r="BT117" s="31" t="e">
        <v>#DIV/0!</v>
      </c>
      <c r="BU117" s="31" t="e">
        <v>#DIV/0!</v>
      </c>
      <c r="BV117" s="31" t="e">
        <v>#DIV/0!</v>
      </c>
      <c r="BW117" s="31" t="e">
        <v>#DIV/0!</v>
      </c>
      <c r="BX117" s="31" t="e">
        <v>#DIV/0!</v>
      </c>
      <c r="BY117" s="31" t="e">
        <v>#DIV/0!</v>
      </c>
      <c r="BZ117" s="31" t="e">
        <v>#DIV/0!</v>
      </c>
      <c r="CA117" s="31" t="e">
        <v>#DIV/0!</v>
      </c>
      <c r="CB117" s="31" t="e">
        <v>#DIV/0!</v>
      </c>
      <c r="CC117" s="31" t="e">
        <v>#DIV/0!</v>
      </c>
      <c r="CD117" s="31" t="e">
        <v>#DIV/0!</v>
      </c>
      <c r="CE117" s="31" t="e">
        <v>#DIV/0!</v>
      </c>
      <c r="CF117" s="31" t="e">
        <v>#DIV/0!</v>
      </c>
      <c r="CG117" s="31" t="e">
        <v>#DIV/0!</v>
      </c>
      <c r="CH117" s="31" t="e">
        <v>#DIV/0!</v>
      </c>
      <c r="CI117" s="31" t="e">
        <v>#DIV/0!</v>
      </c>
      <c r="CJ117" s="31" t="e">
        <v>#DIV/0!</v>
      </c>
      <c r="CK117" s="31" t="e">
        <v>#DIV/0!</v>
      </c>
      <c r="CL117" s="31" t="e">
        <v>#DIV/0!</v>
      </c>
      <c r="CM117" s="31" t="e">
        <v>#DIV/0!</v>
      </c>
      <c r="CN117" s="31" t="e">
        <v>#DIV/0!</v>
      </c>
      <c r="CO117" s="31" t="e">
        <v>#DIV/0!</v>
      </c>
      <c r="CP117" s="31" t="e">
        <v>#DIV/0!</v>
      </c>
      <c r="CQ117" s="31" t="e">
        <v>#DIV/0!</v>
      </c>
      <c r="CR117" s="31"/>
      <c r="CS117" s="31"/>
      <c r="CT117" s="31">
        <v>33</v>
      </c>
      <c r="CU117" s="51" t="e">
        <v>#VALUE!</v>
      </c>
      <c r="CV117" s="31" t="e">
        <v>#DIV/0!</v>
      </c>
      <c r="CW117" s="31" t="e">
        <v>#DIV/0!</v>
      </c>
      <c r="CX117" s="31" t="e">
        <v>#DIV/0!</v>
      </c>
      <c r="CY117" s="31" t="e">
        <v>#DIV/0!</v>
      </c>
      <c r="CZ117" s="31" t="e">
        <v>#DIV/0!</v>
      </c>
      <c r="DA117" s="31" t="e">
        <v>#DIV/0!</v>
      </c>
      <c r="DB117" s="31" t="e">
        <v>#DIV/0!</v>
      </c>
      <c r="DC117" s="31" t="e">
        <v>#DIV/0!</v>
      </c>
      <c r="DD117" s="31" t="e">
        <v>#DIV/0!</v>
      </c>
      <c r="DE117" s="31" t="e">
        <v>#DIV/0!</v>
      </c>
      <c r="DF117" s="31" t="e">
        <v>#DIV/0!</v>
      </c>
      <c r="DG117" s="31" t="e">
        <v>#DIV/0!</v>
      </c>
      <c r="DH117" s="31" t="e">
        <v>#DIV/0!</v>
      </c>
      <c r="DI117" s="31" t="e">
        <v>#DIV/0!</v>
      </c>
      <c r="DJ117" s="31" t="e">
        <v>#DIV/0!</v>
      </c>
      <c r="DK117" s="31" t="e">
        <v>#DIV/0!</v>
      </c>
      <c r="DL117" s="31" t="e">
        <v>#DIV/0!</v>
      </c>
      <c r="DM117" s="31" t="e">
        <v>#DIV/0!</v>
      </c>
      <c r="DN117" s="31" t="e">
        <v>#DIV/0!</v>
      </c>
      <c r="DO117" s="31" t="e">
        <v>#DIV/0!</v>
      </c>
      <c r="DP117" s="31" t="e">
        <v>#DIV/0!</v>
      </c>
      <c r="DQ117" s="31" t="e">
        <v>#DIV/0!</v>
      </c>
      <c r="DR117" s="31" t="e">
        <v>#DIV/0!</v>
      </c>
      <c r="DS117" s="31" t="e">
        <v>#DIV/0!</v>
      </c>
      <c r="DT117" s="31" t="e">
        <v>#DIV/0!</v>
      </c>
      <c r="DU117" s="31" t="e">
        <v>#DIV/0!</v>
      </c>
      <c r="DV117" s="31" t="e">
        <v>#DIV/0!</v>
      </c>
      <c r="DW117" s="31" t="e">
        <v>#DIV/0!</v>
      </c>
      <c r="DX117" s="31" t="e">
        <v>#DIV/0!</v>
      </c>
      <c r="DY117" s="31" t="e">
        <v>#DIV/0!</v>
      </c>
      <c r="DZ117" s="31" t="e">
        <v>#DIV/0!</v>
      </c>
      <c r="EA117" s="31" t="e">
        <v>#DIV/0!</v>
      </c>
      <c r="EB117" s="31" t="e">
        <v>#DIV/0!</v>
      </c>
      <c r="EC117" s="31" t="e">
        <v>#DIV/0!</v>
      </c>
      <c r="ED117" s="31" t="e">
        <v>#DIV/0!</v>
      </c>
      <c r="EE117" s="31" t="e">
        <v>#DIV/0!</v>
      </c>
      <c r="EF117" s="31" t="e">
        <v>#DIV/0!</v>
      </c>
      <c r="EG117" s="31" t="e">
        <v>#DIV/0!</v>
      </c>
      <c r="EH117" s="31" t="e">
        <v>#DIV/0!</v>
      </c>
      <c r="EI117" s="31" t="e">
        <v>#DIV/0!</v>
      </c>
      <c r="EJ117" s="31" t="e">
        <v>#DIV/0!</v>
      </c>
      <c r="EK117" s="31" t="e">
        <v>#DIV/0!</v>
      </c>
      <c r="EL117" s="31" t="e">
        <v>#DIV/0!</v>
      </c>
      <c r="EM117" s="31" t="e">
        <v>#DIV/0!</v>
      </c>
      <c r="EN117" s="31" t="e">
        <v>#DIV/0!</v>
      </c>
      <c r="EO117" s="31" t="e">
        <v>#VALUE!</v>
      </c>
      <c r="EP117" s="31" t="e">
        <v>#DIV/0!</v>
      </c>
      <c r="EQ117" s="31" t="e">
        <v>#DIV/0!</v>
      </c>
      <c r="ER117" s="31" t="e">
        <v>#DIV/0!</v>
      </c>
      <c r="ES117" s="31" t="e">
        <v>#DIV/0!</v>
      </c>
      <c r="ET117" s="31" t="e">
        <v>#DIV/0!</v>
      </c>
      <c r="EU117" s="31" t="e">
        <v>#DIV/0!</v>
      </c>
      <c r="EV117" s="31" t="e">
        <v>#DIV/0!</v>
      </c>
      <c r="EW117" s="31" t="e">
        <v>#DIV/0!</v>
      </c>
      <c r="EX117" s="31" t="e">
        <v>#DIV/0!</v>
      </c>
      <c r="EY117" s="31" t="e">
        <v>#DIV/0!</v>
      </c>
      <c r="EZ117" s="31" t="e">
        <v>#DIV/0!</v>
      </c>
      <c r="FA117" s="31" t="e">
        <v>#DIV/0!</v>
      </c>
      <c r="FB117" s="31" t="e">
        <v>#DIV/0!</v>
      </c>
      <c r="FC117" s="31" t="e">
        <v>#DIV/0!</v>
      </c>
      <c r="FD117" s="31" t="e">
        <v>#DIV/0!</v>
      </c>
      <c r="FE117" s="31" t="e">
        <v>#DIV/0!</v>
      </c>
      <c r="FF117" s="31" t="e">
        <v>#DIV/0!</v>
      </c>
      <c r="FG117" s="31" t="e">
        <v>#DIV/0!</v>
      </c>
      <c r="FH117" s="31" t="e">
        <v>#DIV/0!</v>
      </c>
      <c r="FI117" s="31" t="e">
        <v>#DIV/0!</v>
      </c>
      <c r="FJ117" s="31" t="e">
        <v>#DIV/0!</v>
      </c>
      <c r="FK117" s="31" t="e">
        <v>#DIV/0!</v>
      </c>
      <c r="FL117" s="31" t="e">
        <v>#DIV/0!</v>
      </c>
      <c r="FM117" s="31" t="e">
        <v>#DIV/0!</v>
      </c>
      <c r="FN117" s="31" t="e">
        <v>#DIV/0!</v>
      </c>
      <c r="FO117" s="31" t="e">
        <v>#DIV/0!</v>
      </c>
      <c r="FP117" s="31" t="e">
        <v>#DIV/0!</v>
      </c>
      <c r="FQ117" s="31" t="e">
        <v>#DIV/0!</v>
      </c>
      <c r="FR117" s="31" t="e">
        <v>#DIV/0!</v>
      </c>
      <c r="FS117" s="31" t="e">
        <v>#DIV/0!</v>
      </c>
      <c r="FT117" s="31" t="e">
        <v>#DIV/0!</v>
      </c>
      <c r="FU117" s="31" t="e">
        <v>#DIV/0!</v>
      </c>
      <c r="FV117" s="31" t="e">
        <v>#DIV/0!</v>
      </c>
      <c r="FW117" s="31" t="e">
        <v>#DIV/0!</v>
      </c>
      <c r="FX117" s="31" t="e">
        <v>#DIV/0!</v>
      </c>
      <c r="FY117" s="31" t="e">
        <v>#DIV/0!</v>
      </c>
      <c r="FZ117" s="31" t="e">
        <v>#DIV/0!</v>
      </c>
      <c r="GA117" s="31" t="e">
        <v>#DIV/0!</v>
      </c>
      <c r="GB117" s="31" t="e">
        <v>#DIV/0!</v>
      </c>
      <c r="GC117" s="31" t="e">
        <v>#DIV/0!</v>
      </c>
      <c r="GD117" s="31" t="e">
        <v>#DIV/0!</v>
      </c>
      <c r="GE117" s="31" t="e">
        <v>#DIV/0!</v>
      </c>
      <c r="GF117" s="31" t="e">
        <v>#DIV/0!</v>
      </c>
      <c r="GG117" s="31" t="e">
        <v>#DIV/0!</v>
      </c>
      <c r="GH117" s="31" t="e">
        <v>#DIV/0!</v>
      </c>
      <c r="GI117" s="31"/>
      <c r="GJ117" s="31"/>
      <c r="GK117" s="31">
        <v>33</v>
      </c>
      <c r="GL117" s="51" t="e">
        <v>#VALUE!</v>
      </c>
      <c r="GM117" s="31" t="e">
        <v>#DIV/0!</v>
      </c>
      <c r="GN117" s="31" t="e">
        <v>#DIV/0!</v>
      </c>
      <c r="GO117" s="31" t="e">
        <v>#DIV/0!</v>
      </c>
      <c r="GP117" s="31" t="e">
        <v>#DIV/0!</v>
      </c>
      <c r="GQ117" s="31" t="e">
        <v>#DIV/0!</v>
      </c>
      <c r="GR117" s="31" t="e">
        <v>#DIV/0!</v>
      </c>
      <c r="GS117" s="31" t="e">
        <v>#DIV/0!</v>
      </c>
      <c r="GT117" s="31" t="e">
        <v>#DIV/0!</v>
      </c>
      <c r="GU117" s="31" t="e">
        <v>#DIV/0!</v>
      </c>
      <c r="GV117" s="31" t="e">
        <v>#DIV/0!</v>
      </c>
      <c r="GW117" s="31" t="e">
        <v>#DIV/0!</v>
      </c>
      <c r="GX117" s="31" t="e">
        <v>#DIV/0!</v>
      </c>
      <c r="GY117" s="31" t="e">
        <v>#DIV/0!</v>
      </c>
      <c r="GZ117" s="31" t="e">
        <v>#DIV/0!</v>
      </c>
      <c r="HA117" s="31" t="e">
        <v>#DIV/0!</v>
      </c>
      <c r="HB117" s="31" t="e">
        <v>#DIV/0!</v>
      </c>
      <c r="HC117" s="31" t="e">
        <v>#DIV/0!</v>
      </c>
      <c r="HD117" s="31" t="e">
        <v>#DIV/0!</v>
      </c>
      <c r="HE117" s="31" t="e">
        <v>#DIV/0!</v>
      </c>
      <c r="HF117" s="31" t="e">
        <v>#DIV/0!</v>
      </c>
      <c r="HG117" s="31" t="e">
        <v>#DIV/0!</v>
      </c>
      <c r="HH117" s="31" t="e">
        <v>#DIV/0!</v>
      </c>
      <c r="HI117" s="31" t="e">
        <v>#DIV/0!</v>
      </c>
      <c r="HJ117" s="31" t="e">
        <v>#DIV/0!</v>
      </c>
      <c r="HK117" s="31" t="e">
        <v>#DIV/0!</v>
      </c>
      <c r="HL117" s="31" t="e">
        <v>#DIV/0!</v>
      </c>
      <c r="HM117" s="31" t="e">
        <v>#DIV/0!</v>
      </c>
      <c r="HN117" s="31" t="e">
        <v>#DIV/0!</v>
      </c>
      <c r="HO117" s="31" t="e">
        <v>#DIV/0!</v>
      </c>
      <c r="HP117" s="31" t="e">
        <v>#DIV/0!</v>
      </c>
      <c r="HQ117" s="31" t="e">
        <v>#DIV/0!</v>
      </c>
      <c r="HR117" s="31" t="e">
        <v>#DIV/0!</v>
      </c>
      <c r="HS117" s="31" t="e">
        <v>#DIV/0!</v>
      </c>
      <c r="HT117" s="31" t="e">
        <v>#DIV/0!</v>
      </c>
      <c r="HU117" s="31" t="e">
        <v>#DIV/0!</v>
      </c>
      <c r="HV117" s="31" t="e">
        <v>#DIV/0!</v>
      </c>
      <c r="HW117" s="31" t="e">
        <v>#DIV/0!</v>
      </c>
      <c r="HX117" s="31" t="e">
        <v>#DIV/0!</v>
      </c>
      <c r="HY117" s="31" t="e">
        <v>#DIV/0!</v>
      </c>
      <c r="HZ117" s="31" t="e">
        <v>#DIV/0!</v>
      </c>
      <c r="IA117" s="31" t="e">
        <v>#DIV/0!</v>
      </c>
      <c r="IB117" s="31" t="e">
        <v>#DIV/0!</v>
      </c>
      <c r="IC117" s="31" t="e">
        <v>#DIV/0!</v>
      </c>
      <c r="ID117" s="31" t="e">
        <v>#DIV/0!</v>
      </c>
      <c r="IE117" s="31" t="e">
        <v>#DIV/0!</v>
      </c>
      <c r="IF117" s="31" t="e">
        <v>#VALUE!</v>
      </c>
      <c r="IG117" s="31" t="e">
        <v>#DIV/0!</v>
      </c>
      <c r="IH117" s="31" t="e">
        <v>#DIV/0!</v>
      </c>
      <c r="II117" s="31" t="e">
        <v>#DIV/0!</v>
      </c>
      <c r="IJ117" s="31" t="e">
        <v>#DIV/0!</v>
      </c>
      <c r="IK117" s="31" t="e">
        <v>#DIV/0!</v>
      </c>
      <c r="IL117" s="31" t="e">
        <v>#DIV/0!</v>
      </c>
      <c r="IM117" s="31" t="e">
        <v>#DIV/0!</v>
      </c>
      <c r="IN117" s="31" t="e">
        <v>#DIV/0!</v>
      </c>
      <c r="IO117" s="31" t="e">
        <v>#DIV/0!</v>
      </c>
      <c r="IP117" s="31" t="e">
        <v>#DIV/0!</v>
      </c>
      <c r="IQ117" s="31" t="e">
        <v>#DIV/0!</v>
      </c>
      <c r="IR117" s="31" t="e">
        <v>#DIV/0!</v>
      </c>
      <c r="IS117" s="31" t="e">
        <v>#DIV/0!</v>
      </c>
      <c r="IT117" s="31" t="e">
        <v>#DIV/0!</v>
      </c>
      <c r="IU117" s="31" t="e">
        <v>#DIV/0!</v>
      </c>
      <c r="IV117" s="31" t="e">
        <v>#DIV/0!</v>
      </c>
      <c r="IW117" s="31" t="e">
        <v>#DIV/0!</v>
      </c>
      <c r="IX117" s="31" t="e">
        <v>#DIV/0!</v>
      </c>
      <c r="IY117" s="31" t="e">
        <v>#DIV/0!</v>
      </c>
      <c r="IZ117" s="31" t="e">
        <v>#DIV/0!</v>
      </c>
      <c r="JA117" s="31" t="e">
        <v>#DIV/0!</v>
      </c>
      <c r="JB117" s="31" t="e">
        <v>#DIV/0!</v>
      </c>
      <c r="JC117" s="31" t="e">
        <v>#DIV/0!</v>
      </c>
      <c r="JD117" s="31" t="e">
        <v>#DIV/0!</v>
      </c>
      <c r="JE117" s="31" t="e">
        <v>#DIV/0!</v>
      </c>
      <c r="JF117" s="31" t="e">
        <v>#DIV/0!</v>
      </c>
      <c r="JG117" s="31" t="e">
        <v>#DIV/0!</v>
      </c>
      <c r="JH117" s="31" t="e">
        <v>#DIV/0!</v>
      </c>
      <c r="JI117" s="31" t="e">
        <v>#DIV/0!</v>
      </c>
      <c r="JJ117" s="31" t="e">
        <v>#DIV/0!</v>
      </c>
      <c r="JK117" s="31" t="e">
        <v>#DIV/0!</v>
      </c>
      <c r="JL117" s="31" t="e">
        <v>#DIV/0!</v>
      </c>
      <c r="JM117" s="31" t="e">
        <v>#DIV/0!</v>
      </c>
      <c r="JN117" s="31" t="e">
        <v>#DIV/0!</v>
      </c>
      <c r="JO117" s="31" t="e">
        <v>#DIV/0!</v>
      </c>
      <c r="JP117" s="31" t="e">
        <v>#DIV/0!</v>
      </c>
      <c r="JQ117" s="31" t="e">
        <v>#DIV/0!</v>
      </c>
      <c r="JR117" s="31" t="e">
        <v>#DIV/0!</v>
      </c>
      <c r="JS117" s="31" t="e">
        <v>#DIV/0!</v>
      </c>
      <c r="JT117" s="31" t="e">
        <v>#DIV/0!</v>
      </c>
      <c r="JU117" s="31" t="e">
        <v>#DIV/0!</v>
      </c>
      <c r="JV117" s="31" t="e">
        <v>#DIV/0!</v>
      </c>
      <c r="JW117" s="31" t="e">
        <v>#DIV/0!</v>
      </c>
      <c r="JX117" s="31" t="e">
        <v>#DIV/0!</v>
      </c>
      <c r="JY117" s="31" t="e">
        <v>#DIV/0!</v>
      </c>
      <c r="JZ117" s="31"/>
      <c r="KA117" s="31"/>
    </row>
    <row r="118" spans="1:287" x14ac:dyDescent="0.25">
      <c r="A118" s="30" t="s">
        <v>724</v>
      </c>
      <c r="B118" s="30" t="s">
        <v>214</v>
      </c>
      <c r="C118" s="31">
        <v>160</v>
      </c>
      <c r="D118" s="51" t="e">
        <v>#VALUE!</v>
      </c>
      <c r="E118" s="31" t="e">
        <v>#DIV/0!</v>
      </c>
      <c r="F118" s="31" t="e">
        <v>#DIV/0!</v>
      </c>
      <c r="G118" s="31" t="e">
        <v>#DIV/0!</v>
      </c>
      <c r="H118" s="31" t="e">
        <v>#DIV/0!</v>
      </c>
      <c r="I118" s="31" t="e">
        <v>#DIV/0!</v>
      </c>
      <c r="J118" s="31" t="e">
        <v>#DIV/0!</v>
      </c>
      <c r="K118" s="31" t="e">
        <v>#DIV/0!</v>
      </c>
      <c r="L118" s="31" t="e">
        <v>#DIV/0!</v>
      </c>
      <c r="M118" s="31" t="e">
        <v>#DIV/0!</v>
      </c>
      <c r="N118" s="31" t="e">
        <v>#DIV/0!</v>
      </c>
      <c r="O118" s="31" t="e">
        <v>#DIV/0!</v>
      </c>
      <c r="P118" s="31" t="e">
        <v>#DIV/0!</v>
      </c>
      <c r="Q118" s="31" t="e">
        <v>#DIV/0!</v>
      </c>
      <c r="R118" s="31" t="e">
        <v>#DIV/0!</v>
      </c>
      <c r="S118" s="31" t="e">
        <v>#DIV/0!</v>
      </c>
      <c r="T118" s="31" t="e">
        <v>#DIV/0!</v>
      </c>
      <c r="U118" s="31" t="e">
        <v>#DIV/0!</v>
      </c>
      <c r="V118" s="31" t="e">
        <v>#DIV/0!</v>
      </c>
      <c r="W118" s="31" t="e">
        <v>#DIV/0!</v>
      </c>
      <c r="X118" s="31" t="e">
        <v>#DIV/0!</v>
      </c>
      <c r="Y118" s="31" t="e">
        <v>#DIV/0!</v>
      </c>
      <c r="Z118" s="31" t="e">
        <v>#DIV/0!</v>
      </c>
      <c r="AA118" s="31" t="e">
        <v>#DIV/0!</v>
      </c>
      <c r="AB118" s="31" t="e">
        <v>#DIV/0!</v>
      </c>
      <c r="AC118" s="31" t="e">
        <v>#DIV/0!</v>
      </c>
      <c r="AD118" s="31" t="e">
        <v>#DIV/0!</v>
      </c>
      <c r="AE118" s="31" t="e">
        <v>#DIV/0!</v>
      </c>
      <c r="AF118" s="31" t="e">
        <v>#DIV/0!</v>
      </c>
      <c r="AG118" s="31" t="e">
        <v>#DIV/0!</v>
      </c>
      <c r="AH118" s="31" t="e">
        <v>#DIV/0!</v>
      </c>
      <c r="AI118" s="31" t="e">
        <v>#DIV/0!</v>
      </c>
      <c r="AJ118" s="31" t="e">
        <v>#DIV/0!</v>
      </c>
      <c r="AK118" s="31" t="e">
        <v>#DIV/0!</v>
      </c>
      <c r="AL118" s="31" t="e">
        <v>#DIV/0!</v>
      </c>
      <c r="AM118" s="31" t="e">
        <v>#DIV/0!</v>
      </c>
      <c r="AN118" s="31" t="e">
        <v>#DIV/0!</v>
      </c>
      <c r="AO118" s="31" t="e">
        <v>#DIV/0!</v>
      </c>
      <c r="AP118" s="31" t="e">
        <v>#DIV/0!</v>
      </c>
      <c r="AQ118" s="31" t="e">
        <v>#DIV/0!</v>
      </c>
      <c r="AR118" s="31" t="e">
        <v>#DIV/0!</v>
      </c>
      <c r="AS118" s="31" t="e">
        <v>#DIV/0!</v>
      </c>
      <c r="AT118" s="31" t="e">
        <v>#DIV/0!</v>
      </c>
      <c r="AU118" s="31" t="e">
        <v>#DIV/0!</v>
      </c>
      <c r="AV118" s="31" t="e">
        <v>#DIV/0!</v>
      </c>
      <c r="AW118" s="31" t="e">
        <v>#DIV/0!</v>
      </c>
      <c r="AX118" s="31" t="e">
        <v>#VALUE!</v>
      </c>
      <c r="AY118" s="31" t="e">
        <v>#DIV/0!</v>
      </c>
      <c r="AZ118" s="31" t="e">
        <v>#DIV/0!</v>
      </c>
      <c r="BA118" s="31" t="e">
        <v>#DIV/0!</v>
      </c>
      <c r="BB118" s="31" t="e">
        <v>#DIV/0!</v>
      </c>
      <c r="BC118" s="31" t="e">
        <v>#DIV/0!</v>
      </c>
      <c r="BD118" s="31" t="e">
        <v>#DIV/0!</v>
      </c>
      <c r="BE118" s="31" t="e">
        <v>#DIV/0!</v>
      </c>
      <c r="BF118" s="31" t="e">
        <v>#DIV/0!</v>
      </c>
      <c r="BG118" s="31" t="e">
        <v>#DIV/0!</v>
      </c>
      <c r="BH118" s="31" t="e">
        <v>#DIV/0!</v>
      </c>
      <c r="BI118" s="31" t="e">
        <v>#DIV/0!</v>
      </c>
      <c r="BJ118" s="31" t="e">
        <v>#DIV/0!</v>
      </c>
      <c r="BK118" s="31" t="e">
        <v>#DIV/0!</v>
      </c>
      <c r="BL118" s="31" t="e">
        <v>#DIV/0!</v>
      </c>
      <c r="BM118" s="31" t="e">
        <v>#DIV/0!</v>
      </c>
      <c r="BN118" s="31" t="e">
        <v>#DIV/0!</v>
      </c>
      <c r="BO118" s="31" t="e">
        <v>#DIV/0!</v>
      </c>
      <c r="BP118" s="31" t="e">
        <v>#DIV/0!</v>
      </c>
      <c r="BQ118" s="31" t="e">
        <v>#DIV/0!</v>
      </c>
      <c r="BR118" s="31" t="e">
        <v>#DIV/0!</v>
      </c>
      <c r="BS118" s="31" t="e">
        <v>#DIV/0!</v>
      </c>
      <c r="BT118" s="31" t="e">
        <v>#DIV/0!</v>
      </c>
      <c r="BU118" s="31" t="e">
        <v>#DIV/0!</v>
      </c>
      <c r="BV118" s="31" t="e">
        <v>#DIV/0!</v>
      </c>
      <c r="BW118" s="31" t="e">
        <v>#DIV/0!</v>
      </c>
      <c r="BX118" s="31" t="e">
        <v>#DIV/0!</v>
      </c>
      <c r="BY118" s="31" t="e">
        <v>#DIV/0!</v>
      </c>
      <c r="BZ118" s="31" t="e">
        <v>#DIV/0!</v>
      </c>
      <c r="CA118" s="31" t="e">
        <v>#DIV/0!</v>
      </c>
      <c r="CB118" s="31" t="e">
        <v>#DIV/0!</v>
      </c>
      <c r="CC118" s="31" t="e">
        <v>#DIV/0!</v>
      </c>
      <c r="CD118" s="31" t="e">
        <v>#DIV/0!</v>
      </c>
      <c r="CE118" s="31" t="e">
        <v>#DIV/0!</v>
      </c>
      <c r="CF118" s="31" t="e">
        <v>#DIV/0!</v>
      </c>
      <c r="CG118" s="31" t="e">
        <v>#DIV/0!</v>
      </c>
      <c r="CH118" s="31" t="e">
        <v>#DIV/0!</v>
      </c>
      <c r="CI118" s="31" t="e">
        <v>#DIV/0!</v>
      </c>
      <c r="CJ118" s="31" t="e">
        <v>#DIV/0!</v>
      </c>
      <c r="CK118" s="31" t="e">
        <v>#DIV/0!</v>
      </c>
      <c r="CL118" s="31" t="e">
        <v>#DIV/0!</v>
      </c>
      <c r="CM118" s="31" t="e">
        <v>#DIV/0!</v>
      </c>
      <c r="CN118" s="31" t="e">
        <v>#DIV/0!</v>
      </c>
      <c r="CO118" s="31" t="e">
        <v>#DIV/0!</v>
      </c>
      <c r="CP118" s="31" t="e">
        <v>#DIV/0!</v>
      </c>
      <c r="CQ118" s="31" t="e">
        <v>#DIV/0!</v>
      </c>
      <c r="CR118" s="31"/>
      <c r="CS118" s="31"/>
      <c r="CT118" s="31">
        <v>160</v>
      </c>
      <c r="CU118" s="51" t="e">
        <v>#VALUE!</v>
      </c>
      <c r="CV118" s="31" t="e">
        <v>#DIV/0!</v>
      </c>
      <c r="CW118" s="31" t="e">
        <v>#DIV/0!</v>
      </c>
      <c r="CX118" s="31" t="e">
        <v>#DIV/0!</v>
      </c>
      <c r="CY118" s="31" t="e">
        <v>#DIV/0!</v>
      </c>
      <c r="CZ118" s="31" t="e">
        <v>#DIV/0!</v>
      </c>
      <c r="DA118" s="31" t="e">
        <v>#DIV/0!</v>
      </c>
      <c r="DB118" s="31" t="e">
        <v>#DIV/0!</v>
      </c>
      <c r="DC118" s="31" t="e">
        <v>#DIV/0!</v>
      </c>
      <c r="DD118" s="31" t="e">
        <v>#DIV/0!</v>
      </c>
      <c r="DE118" s="31" t="e">
        <v>#DIV/0!</v>
      </c>
      <c r="DF118" s="31" t="e">
        <v>#DIV/0!</v>
      </c>
      <c r="DG118" s="31" t="e">
        <v>#DIV/0!</v>
      </c>
      <c r="DH118" s="31" t="e">
        <v>#DIV/0!</v>
      </c>
      <c r="DI118" s="31" t="e">
        <v>#DIV/0!</v>
      </c>
      <c r="DJ118" s="31" t="e">
        <v>#DIV/0!</v>
      </c>
      <c r="DK118" s="31" t="e">
        <v>#DIV/0!</v>
      </c>
      <c r="DL118" s="31" t="e">
        <v>#DIV/0!</v>
      </c>
      <c r="DM118" s="31" t="e">
        <v>#DIV/0!</v>
      </c>
      <c r="DN118" s="31" t="e">
        <v>#DIV/0!</v>
      </c>
      <c r="DO118" s="31" t="e">
        <v>#DIV/0!</v>
      </c>
      <c r="DP118" s="31" t="e">
        <v>#DIV/0!</v>
      </c>
      <c r="DQ118" s="31" t="e">
        <v>#DIV/0!</v>
      </c>
      <c r="DR118" s="31" t="e">
        <v>#DIV/0!</v>
      </c>
      <c r="DS118" s="31" t="e">
        <v>#DIV/0!</v>
      </c>
      <c r="DT118" s="31" t="e">
        <v>#DIV/0!</v>
      </c>
      <c r="DU118" s="31" t="e">
        <v>#DIV/0!</v>
      </c>
      <c r="DV118" s="31" t="e">
        <v>#DIV/0!</v>
      </c>
      <c r="DW118" s="31" t="e">
        <v>#DIV/0!</v>
      </c>
      <c r="DX118" s="31" t="e">
        <v>#DIV/0!</v>
      </c>
      <c r="DY118" s="31" t="e">
        <v>#DIV/0!</v>
      </c>
      <c r="DZ118" s="31" t="e">
        <v>#DIV/0!</v>
      </c>
      <c r="EA118" s="31" t="e">
        <v>#DIV/0!</v>
      </c>
      <c r="EB118" s="31" t="e">
        <v>#DIV/0!</v>
      </c>
      <c r="EC118" s="31" t="e">
        <v>#DIV/0!</v>
      </c>
      <c r="ED118" s="31" t="e">
        <v>#DIV/0!</v>
      </c>
      <c r="EE118" s="31" t="e">
        <v>#DIV/0!</v>
      </c>
      <c r="EF118" s="31" t="e">
        <v>#DIV/0!</v>
      </c>
      <c r="EG118" s="31" t="e">
        <v>#DIV/0!</v>
      </c>
      <c r="EH118" s="31" t="e">
        <v>#DIV/0!</v>
      </c>
      <c r="EI118" s="31" t="e">
        <v>#DIV/0!</v>
      </c>
      <c r="EJ118" s="31" t="e">
        <v>#DIV/0!</v>
      </c>
      <c r="EK118" s="31" t="e">
        <v>#DIV/0!</v>
      </c>
      <c r="EL118" s="31" t="e">
        <v>#DIV/0!</v>
      </c>
      <c r="EM118" s="31" t="e">
        <v>#DIV/0!</v>
      </c>
      <c r="EN118" s="31" t="e">
        <v>#DIV/0!</v>
      </c>
      <c r="EO118" s="31" t="e">
        <v>#VALUE!</v>
      </c>
      <c r="EP118" s="31" t="e">
        <v>#DIV/0!</v>
      </c>
      <c r="EQ118" s="31" t="e">
        <v>#DIV/0!</v>
      </c>
      <c r="ER118" s="31" t="e">
        <v>#DIV/0!</v>
      </c>
      <c r="ES118" s="31" t="e">
        <v>#DIV/0!</v>
      </c>
      <c r="ET118" s="31" t="e">
        <v>#DIV/0!</v>
      </c>
      <c r="EU118" s="31" t="e">
        <v>#DIV/0!</v>
      </c>
      <c r="EV118" s="31" t="e">
        <v>#DIV/0!</v>
      </c>
      <c r="EW118" s="31" t="e">
        <v>#DIV/0!</v>
      </c>
      <c r="EX118" s="31" t="e">
        <v>#DIV/0!</v>
      </c>
      <c r="EY118" s="31" t="e">
        <v>#DIV/0!</v>
      </c>
      <c r="EZ118" s="31" t="e">
        <v>#DIV/0!</v>
      </c>
      <c r="FA118" s="31" t="e">
        <v>#DIV/0!</v>
      </c>
      <c r="FB118" s="31" t="e">
        <v>#DIV/0!</v>
      </c>
      <c r="FC118" s="31" t="e">
        <v>#DIV/0!</v>
      </c>
      <c r="FD118" s="31" t="e">
        <v>#DIV/0!</v>
      </c>
      <c r="FE118" s="31" t="e">
        <v>#DIV/0!</v>
      </c>
      <c r="FF118" s="31" t="e">
        <v>#DIV/0!</v>
      </c>
      <c r="FG118" s="31" t="e">
        <v>#DIV/0!</v>
      </c>
      <c r="FH118" s="31" t="e">
        <v>#DIV/0!</v>
      </c>
      <c r="FI118" s="31" t="e">
        <v>#DIV/0!</v>
      </c>
      <c r="FJ118" s="31" t="e">
        <v>#DIV/0!</v>
      </c>
      <c r="FK118" s="31" t="e">
        <v>#DIV/0!</v>
      </c>
      <c r="FL118" s="31" t="e">
        <v>#DIV/0!</v>
      </c>
      <c r="FM118" s="31" t="e">
        <v>#DIV/0!</v>
      </c>
      <c r="FN118" s="31" t="e">
        <v>#DIV/0!</v>
      </c>
      <c r="FO118" s="31" t="e">
        <v>#DIV/0!</v>
      </c>
      <c r="FP118" s="31" t="e">
        <v>#DIV/0!</v>
      </c>
      <c r="FQ118" s="31" t="e">
        <v>#DIV/0!</v>
      </c>
      <c r="FR118" s="31" t="e">
        <v>#DIV/0!</v>
      </c>
      <c r="FS118" s="31" t="e">
        <v>#DIV/0!</v>
      </c>
      <c r="FT118" s="31" t="e">
        <v>#DIV/0!</v>
      </c>
      <c r="FU118" s="31" t="e">
        <v>#DIV/0!</v>
      </c>
      <c r="FV118" s="31" t="e">
        <v>#DIV/0!</v>
      </c>
      <c r="FW118" s="31" t="e">
        <v>#DIV/0!</v>
      </c>
      <c r="FX118" s="31" t="e">
        <v>#DIV/0!</v>
      </c>
      <c r="FY118" s="31" t="e">
        <v>#DIV/0!</v>
      </c>
      <c r="FZ118" s="31" t="e">
        <v>#DIV/0!</v>
      </c>
      <c r="GA118" s="31" t="e">
        <v>#DIV/0!</v>
      </c>
      <c r="GB118" s="31" t="e">
        <v>#DIV/0!</v>
      </c>
      <c r="GC118" s="31" t="e">
        <v>#DIV/0!</v>
      </c>
      <c r="GD118" s="31" t="e">
        <v>#DIV/0!</v>
      </c>
      <c r="GE118" s="31" t="e">
        <v>#DIV/0!</v>
      </c>
      <c r="GF118" s="31" t="e">
        <v>#DIV/0!</v>
      </c>
      <c r="GG118" s="31" t="e">
        <v>#DIV/0!</v>
      </c>
      <c r="GH118" s="31" t="e">
        <v>#DIV/0!</v>
      </c>
      <c r="GI118" s="31"/>
      <c r="GJ118" s="31"/>
      <c r="GK118" s="31">
        <v>160</v>
      </c>
      <c r="GL118" s="51" t="e">
        <v>#VALUE!</v>
      </c>
      <c r="GM118" s="31" t="e">
        <v>#DIV/0!</v>
      </c>
      <c r="GN118" s="31" t="e">
        <v>#DIV/0!</v>
      </c>
      <c r="GO118" s="31" t="e">
        <v>#DIV/0!</v>
      </c>
      <c r="GP118" s="31" t="e">
        <v>#DIV/0!</v>
      </c>
      <c r="GQ118" s="31" t="e">
        <v>#DIV/0!</v>
      </c>
      <c r="GR118" s="31" t="e">
        <v>#DIV/0!</v>
      </c>
      <c r="GS118" s="31" t="e">
        <v>#DIV/0!</v>
      </c>
      <c r="GT118" s="31" t="e">
        <v>#DIV/0!</v>
      </c>
      <c r="GU118" s="31" t="e">
        <v>#DIV/0!</v>
      </c>
      <c r="GV118" s="31" t="e">
        <v>#DIV/0!</v>
      </c>
      <c r="GW118" s="31" t="e">
        <v>#DIV/0!</v>
      </c>
      <c r="GX118" s="31" t="e">
        <v>#DIV/0!</v>
      </c>
      <c r="GY118" s="31" t="e">
        <v>#DIV/0!</v>
      </c>
      <c r="GZ118" s="31" t="e">
        <v>#DIV/0!</v>
      </c>
      <c r="HA118" s="31" t="e">
        <v>#DIV/0!</v>
      </c>
      <c r="HB118" s="31" t="e">
        <v>#DIV/0!</v>
      </c>
      <c r="HC118" s="31" t="e">
        <v>#DIV/0!</v>
      </c>
      <c r="HD118" s="31" t="e">
        <v>#DIV/0!</v>
      </c>
      <c r="HE118" s="31" t="e">
        <v>#DIV/0!</v>
      </c>
      <c r="HF118" s="31" t="e">
        <v>#DIV/0!</v>
      </c>
      <c r="HG118" s="31" t="e">
        <v>#DIV/0!</v>
      </c>
      <c r="HH118" s="31" t="e">
        <v>#DIV/0!</v>
      </c>
      <c r="HI118" s="31" t="e">
        <v>#DIV/0!</v>
      </c>
      <c r="HJ118" s="31" t="e">
        <v>#DIV/0!</v>
      </c>
      <c r="HK118" s="31" t="e">
        <v>#DIV/0!</v>
      </c>
      <c r="HL118" s="31" t="e">
        <v>#DIV/0!</v>
      </c>
      <c r="HM118" s="31" t="e">
        <v>#DIV/0!</v>
      </c>
      <c r="HN118" s="31" t="e">
        <v>#DIV/0!</v>
      </c>
      <c r="HO118" s="31" t="e">
        <v>#DIV/0!</v>
      </c>
      <c r="HP118" s="31" t="e">
        <v>#DIV/0!</v>
      </c>
      <c r="HQ118" s="31" t="e">
        <v>#DIV/0!</v>
      </c>
      <c r="HR118" s="31" t="e">
        <v>#DIV/0!</v>
      </c>
      <c r="HS118" s="31" t="e">
        <v>#DIV/0!</v>
      </c>
      <c r="HT118" s="31" t="e">
        <v>#DIV/0!</v>
      </c>
      <c r="HU118" s="31" t="e">
        <v>#DIV/0!</v>
      </c>
      <c r="HV118" s="31" t="e">
        <v>#DIV/0!</v>
      </c>
      <c r="HW118" s="31" t="e">
        <v>#DIV/0!</v>
      </c>
      <c r="HX118" s="31" t="e">
        <v>#DIV/0!</v>
      </c>
      <c r="HY118" s="31" t="e">
        <v>#DIV/0!</v>
      </c>
      <c r="HZ118" s="31" t="e">
        <v>#DIV/0!</v>
      </c>
      <c r="IA118" s="31" t="e">
        <v>#DIV/0!</v>
      </c>
      <c r="IB118" s="31" t="e">
        <v>#DIV/0!</v>
      </c>
      <c r="IC118" s="31" t="e">
        <v>#DIV/0!</v>
      </c>
      <c r="ID118" s="31" t="e">
        <v>#DIV/0!</v>
      </c>
      <c r="IE118" s="31" t="e">
        <v>#DIV/0!</v>
      </c>
      <c r="IF118" s="31" t="e">
        <v>#VALUE!</v>
      </c>
      <c r="IG118" s="31" t="e">
        <v>#DIV/0!</v>
      </c>
      <c r="IH118" s="31" t="e">
        <v>#DIV/0!</v>
      </c>
      <c r="II118" s="31" t="e">
        <v>#DIV/0!</v>
      </c>
      <c r="IJ118" s="31" t="e">
        <v>#DIV/0!</v>
      </c>
      <c r="IK118" s="31" t="e">
        <v>#DIV/0!</v>
      </c>
      <c r="IL118" s="31" t="e">
        <v>#DIV/0!</v>
      </c>
      <c r="IM118" s="31" t="e">
        <v>#DIV/0!</v>
      </c>
      <c r="IN118" s="31" t="e">
        <v>#DIV/0!</v>
      </c>
      <c r="IO118" s="31" t="e">
        <v>#DIV/0!</v>
      </c>
      <c r="IP118" s="31" t="e">
        <v>#DIV/0!</v>
      </c>
      <c r="IQ118" s="31" t="e">
        <v>#DIV/0!</v>
      </c>
      <c r="IR118" s="31" t="e">
        <v>#DIV/0!</v>
      </c>
      <c r="IS118" s="31" t="e">
        <v>#DIV/0!</v>
      </c>
      <c r="IT118" s="31" t="e">
        <v>#DIV/0!</v>
      </c>
      <c r="IU118" s="31" t="e">
        <v>#DIV/0!</v>
      </c>
      <c r="IV118" s="31" t="e">
        <v>#DIV/0!</v>
      </c>
      <c r="IW118" s="31" t="e">
        <v>#DIV/0!</v>
      </c>
      <c r="IX118" s="31" t="e">
        <v>#DIV/0!</v>
      </c>
      <c r="IY118" s="31" t="e">
        <v>#DIV/0!</v>
      </c>
      <c r="IZ118" s="31" t="e">
        <v>#DIV/0!</v>
      </c>
      <c r="JA118" s="31" t="e">
        <v>#DIV/0!</v>
      </c>
      <c r="JB118" s="31" t="e">
        <v>#DIV/0!</v>
      </c>
      <c r="JC118" s="31" t="e">
        <v>#DIV/0!</v>
      </c>
      <c r="JD118" s="31" t="e">
        <v>#DIV/0!</v>
      </c>
      <c r="JE118" s="31" t="e">
        <v>#DIV/0!</v>
      </c>
      <c r="JF118" s="31" t="e">
        <v>#DIV/0!</v>
      </c>
      <c r="JG118" s="31" t="e">
        <v>#DIV/0!</v>
      </c>
      <c r="JH118" s="31" t="e">
        <v>#DIV/0!</v>
      </c>
      <c r="JI118" s="31" t="e">
        <v>#DIV/0!</v>
      </c>
      <c r="JJ118" s="31" t="e">
        <v>#DIV/0!</v>
      </c>
      <c r="JK118" s="31" t="e">
        <v>#DIV/0!</v>
      </c>
      <c r="JL118" s="31" t="e">
        <v>#DIV/0!</v>
      </c>
      <c r="JM118" s="31" t="e">
        <v>#DIV/0!</v>
      </c>
      <c r="JN118" s="31" t="e">
        <v>#DIV/0!</v>
      </c>
      <c r="JO118" s="31" t="e">
        <v>#DIV/0!</v>
      </c>
      <c r="JP118" s="31" t="e">
        <v>#DIV/0!</v>
      </c>
      <c r="JQ118" s="31" t="e">
        <v>#DIV/0!</v>
      </c>
      <c r="JR118" s="31" t="e">
        <v>#DIV/0!</v>
      </c>
      <c r="JS118" s="31" t="e">
        <v>#DIV/0!</v>
      </c>
      <c r="JT118" s="31" t="e">
        <v>#DIV/0!</v>
      </c>
      <c r="JU118" s="31" t="e">
        <v>#DIV/0!</v>
      </c>
      <c r="JV118" s="31" t="e">
        <v>#DIV/0!</v>
      </c>
      <c r="JW118" s="31" t="e">
        <v>#DIV/0!</v>
      </c>
      <c r="JX118" s="31" t="e">
        <v>#DIV/0!</v>
      </c>
      <c r="JY118" s="31" t="e">
        <v>#DIV/0!</v>
      </c>
      <c r="JZ118" s="31"/>
      <c r="KA118" s="31"/>
    </row>
    <row r="119" spans="1:287" x14ac:dyDescent="0.25">
      <c r="A119" s="30" t="s">
        <v>725</v>
      </c>
      <c r="B119" s="30" t="s">
        <v>200</v>
      </c>
      <c r="C119" s="31">
        <v>395</v>
      </c>
      <c r="D119" s="51" t="e">
        <v>#VALUE!</v>
      </c>
      <c r="E119" s="31" t="e">
        <v>#DIV/0!</v>
      </c>
      <c r="F119" s="31" t="e">
        <v>#DIV/0!</v>
      </c>
      <c r="G119" s="31" t="e">
        <v>#DIV/0!</v>
      </c>
      <c r="H119" s="31" t="e">
        <v>#DIV/0!</v>
      </c>
      <c r="I119" s="31" t="e">
        <v>#DIV/0!</v>
      </c>
      <c r="J119" s="31" t="e">
        <v>#DIV/0!</v>
      </c>
      <c r="K119" s="31" t="e">
        <v>#DIV/0!</v>
      </c>
      <c r="L119" s="31" t="e">
        <v>#DIV/0!</v>
      </c>
      <c r="M119" s="31" t="e">
        <v>#DIV/0!</v>
      </c>
      <c r="N119" s="31" t="e">
        <v>#DIV/0!</v>
      </c>
      <c r="O119" s="31" t="e">
        <v>#DIV/0!</v>
      </c>
      <c r="P119" s="31" t="e">
        <v>#DIV/0!</v>
      </c>
      <c r="Q119" s="31" t="e">
        <v>#DIV/0!</v>
      </c>
      <c r="R119" s="31" t="e">
        <v>#DIV/0!</v>
      </c>
      <c r="S119" s="31" t="e">
        <v>#DIV/0!</v>
      </c>
      <c r="T119" s="31" t="e">
        <v>#DIV/0!</v>
      </c>
      <c r="U119" s="31" t="e">
        <v>#DIV/0!</v>
      </c>
      <c r="V119" s="31" t="e">
        <v>#DIV/0!</v>
      </c>
      <c r="W119" s="31" t="e">
        <v>#DIV/0!</v>
      </c>
      <c r="X119" s="31" t="e">
        <v>#DIV/0!</v>
      </c>
      <c r="Y119" s="31" t="e">
        <v>#DIV/0!</v>
      </c>
      <c r="Z119" s="31" t="e">
        <v>#DIV/0!</v>
      </c>
      <c r="AA119" s="31" t="e">
        <v>#DIV/0!</v>
      </c>
      <c r="AB119" s="31" t="e">
        <v>#DIV/0!</v>
      </c>
      <c r="AC119" s="31" t="e">
        <v>#DIV/0!</v>
      </c>
      <c r="AD119" s="31" t="e">
        <v>#DIV/0!</v>
      </c>
      <c r="AE119" s="31" t="e">
        <v>#DIV/0!</v>
      </c>
      <c r="AF119" s="31" t="e">
        <v>#DIV/0!</v>
      </c>
      <c r="AG119" s="31" t="e">
        <v>#DIV/0!</v>
      </c>
      <c r="AH119" s="31" t="e">
        <v>#DIV/0!</v>
      </c>
      <c r="AI119" s="31" t="e">
        <v>#DIV/0!</v>
      </c>
      <c r="AJ119" s="31" t="e">
        <v>#DIV/0!</v>
      </c>
      <c r="AK119" s="31" t="e">
        <v>#DIV/0!</v>
      </c>
      <c r="AL119" s="31" t="e">
        <v>#DIV/0!</v>
      </c>
      <c r="AM119" s="31" t="e">
        <v>#DIV/0!</v>
      </c>
      <c r="AN119" s="31" t="e">
        <v>#DIV/0!</v>
      </c>
      <c r="AO119" s="31" t="e">
        <v>#DIV/0!</v>
      </c>
      <c r="AP119" s="31" t="e">
        <v>#DIV/0!</v>
      </c>
      <c r="AQ119" s="31" t="e">
        <v>#DIV/0!</v>
      </c>
      <c r="AR119" s="31" t="e">
        <v>#DIV/0!</v>
      </c>
      <c r="AS119" s="31" t="e">
        <v>#DIV/0!</v>
      </c>
      <c r="AT119" s="31" t="e">
        <v>#DIV/0!</v>
      </c>
      <c r="AU119" s="31" t="e">
        <v>#DIV/0!</v>
      </c>
      <c r="AV119" s="31" t="e">
        <v>#DIV/0!</v>
      </c>
      <c r="AW119" s="31" t="e">
        <v>#DIV/0!</v>
      </c>
      <c r="AX119" s="31" t="e">
        <v>#VALUE!</v>
      </c>
      <c r="AY119" s="31" t="e">
        <v>#DIV/0!</v>
      </c>
      <c r="AZ119" s="31" t="e">
        <v>#DIV/0!</v>
      </c>
      <c r="BA119" s="31" t="e">
        <v>#DIV/0!</v>
      </c>
      <c r="BB119" s="31" t="e">
        <v>#DIV/0!</v>
      </c>
      <c r="BC119" s="31" t="e">
        <v>#DIV/0!</v>
      </c>
      <c r="BD119" s="31" t="e">
        <v>#DIV/0!</v>
      </c>
      <c r="BE119" s="31" t="e">
        <v>#DIV/0!</v>
      </c>
      <c r="BF119" s="31" t="e">
        <v>#DIV/0!</v>
      </c>
      <c r="BG119" s="31" t="e">
        <v>#DIV/0!</v>
      </c>
      <c r="BH119" s="31" t="e">
        <v>#DIV/0!</v>
      </c>
      <c r="BI119" s="31" t="e">
        <v>#DIV/0!</v>
      </c>
      <c r="BJ119" s="31" t="e">
        <v>#DIV/0!</v>
      </c>
      <c r="BK119" s="31" t="e">
        <v>#DIV/0!</v>
      </c>
      <c r="BL119" s="31" t="e">
        <v>#DIV/0!</v>
      </c>
      <c r="BM119" s="31" t="e">
        <v>#DIV/0!</v>
      </c>
      <c r="BN119" s="31" t="e">
        <v>#DIV/0!</v>
      </c>
      <c r="BO119" s="31" t="e">
        <v>#DIV/0!</v>
      </c>
      <c r="BP119" s="31" t="e">
        <v>#DIV/0!</v>
      </c>
      <c r="BQ119" s="31" t="e">
        <v>#DIV/0!</v>
      </c>
      <c r="BR119" s="31" t="e">
        <v>#DIV/0!</v>
      </c>
      <c r="BS119" s="31" t="e">
        <v>#DIV/0!</v>
      </c>
      <c r="BT119" s="31" t="e">
        <v>#DIV/0!</v>
      </c>
      <c r="BU119" s="31" t="e">
        <v>#DIV/0!</v>
      </c>
      <c r="BV119" s="31" t="e">
        <v>#DIV/0!</v>
      </c>
      <c r="BW119" s="31" t="e">
        <v>#DIV/0!</v>
      </c>
      <c r="BX119" s="31" t="e">
        <v>#DIV/0!</v>
      </c>
      <c r="BY119" s="31" t="e">
        <v>#DIV/0!</v>
      </c>
      <c r="BZ119" s="31" t="e">
        <v>#DIV/0!</v>
      </c>
      <c r="CA119" s="31" t="e">
        <v>#DIV/0!</v>
      </c>
      <c r="CB119" s="31" t="e">
        <v>#DIV/0!</v>
      </c>
      <c r="CC119" s="31" t="e">
        <v>#DIV/0!</v>
      </c>
      <c r="CD119" s="31" t="e">
        <v>#DIV/0!</v>
      </c>
      <c r="CE119" s="31" t="e">
        <v>#DIV/0!</v>
      </c>
      <c r="CF119" s="31" t="e">
        <v>#DIV/0!</v>
      </c>
      <c r="CG119" s="31" t="e">
        <v>#DIV/0!</v>
      </c>
      <c r="CH119" s="31" t="e">
        <v>#DIV/0!</v>
      </c>
      <c r="CI119" s="31" t="e">
        <v>#DIV/0!</v>
      </c>
      <c r="CJ119" s="31" t="e">
        <v>#DIV/0!</v>
      </c>
      <c r="CK119" s="31" t="e">
        <v>#DIV/0!</v>
      </c>
      <c r="CL119" s="31" t="e">
        <v>#DIV/0!</v>
      </c>
      <c r="CM119" s="31" t="e">
        <v>#DIV/0!</v>
      </c>
      <c r="CN119" s="31" t="e">
        <v>#DIV/0!</v>
      </c>
      <c r="CO119" s="31" t="e">
        <v>#DIV/0!</v>
      </c>
      <c r="CP119" s="31" t="e">
        <v>#DIV/0!</v>
      </c>
      <c r="CQ119" s="31" t="e">
        <v>#DIV/0!</v>
      </c>
      <c r="CR119" s="31"/>
      <c r="CS119" s="31"/>
      <c r="CT119" s="31">
        <v>395</v>
      </c>
      <c r="CU119" s="51">
        <v>0.33333333333333331</v>
      </c>
      <c r="CV119" s="31">
        <v>0.33333333333333331</v>
      </c>
      <c r="CW119" s="31">
        <v>0</v>
      </c>
      <c r="CX119" s="31">
        <v>0</v>
      </c>
      <c r="CY119" s="31">
        <v>0.33333333333333331</v>
      </c>
      <c r="CZ119" s="31">
        <v>0</v>
      </c>
      <c r="DA119" s="31">
        <v>0.66666666666666663</v>
      </c>
      <c r="DB119" s="31">
        <v>1</v>
      </c>
      <c r="DC119" s="31">
        <v>0</v>
      </c>
      <c r="DD119" s="31">
        <v>0</v>
      </c>
      <c r="DE119" s="31">
        <v>0</v>
      </c>
      <c r="DF119" s="31">
        <v>0</v>
      </c>
      <c r="DG119" s="31">
        <v>0</v>
      </c>
      <c r="DH119" s="31">
        <v>0</v>
      </c>
      <c r="DI119" s="31">
        <v>0</v>
      </c>
      <c r="DJ119" s="31">
        <v>0</v>
      </c>
      <c r="DK119" s="31">
        <v>0</v>
      </c>
      <c r="DL119" s="31">
        <v>0</v>
      </c>
      <c r="DM119" s="31">
        <v>0</v>
      </c>
      <c r="DN119" s="31">
        <v>0</v>
      </c>
      <c r="DO119" s="31">
        <v>0</v>
      </c>
      <c r="DP119" s="31">
        <v>1</v>
      </c>
      <c r="DQ119" s="31">
        <v>0</v>
      </c>
      <c r="DR119" s="31">
        <v>0</v>
      </c>
      <c r="DS119" s="31">
        <v>0</v>
      </c>
      <c r="DT119" s="31">
        <v>1</v>
      </c>
      <c r="DU119" s="31">
        <v>0.66666666666666663</v>
      </c>
      <c r="DV119" s="31">
        <v>0</v>
      </c>
      <c r="DW119" s="31">
        <v>0</v>
      </c>
      <c r="DX119" s="31">
        <v>0</v>
      </c>
      <c r="DY119" s="31">
        <v>0</v>
      </c>
      <c r="DZ119" s="31">
        <v>0</v>
      </c>
      <c r="EA119" s="31">
        <v>0</v>
      </c>
      <c r="EB119" s="31">
        <v>0</v>
      </c>
      <c r="EC119" s="31">
        <v>0</v>
      </c>
      <c r="ED119" s="31">
        <v>0</v>
      </c>
      <c r="EE119" s="31">
        <v>0</v>
      </c>
      <c r="EF119" s="31">
        <v>0.33333333333333331</v>
      </c>
      <c r="EG119" s="31">
        <v>0.66666666666666663</v>
      </c>
      <c r="EH119" s="31">
        <v>0</v>
      </c>
      <c r="EI119" s="31">
        <v>0</v>
      </c>
      <c r="EJ119" s="31">
        <v>1</v>
      </c>
      <c r="EK119" s="31">
        <v>0</v>
      </c>
      <c r="EL119" s="31">
        <v>0</v>
      </c>
      <c r="EM119" s="31">
        <v>0</v>
      </c>
      <c r="EN119" s="31">
        <v>1</v>
      </c>
      <c r="EO119" s="31">
        <v>131.66666666666666</v>
      </c>
      <c r="EP119" s="31">
        <v>131.66666666666666</v>
      </c>
      <c r="EQ119" s="31">
        <v>0</v>
      </c>
      <c r="ER119" s="31">
        <v>0</v>
      </c>
      <c r="ES119" s="31">
        <v>131.66666666666666</v>
      </c>
      <c r="ET119" s="31">
        <v>0</v>
      </c>
      <c r="EU119" s="31">
        <v>263.33333333333331</v>
      </c>
      <c r="EV119" s="31">
        <v>395</v>
      </c>
      <c r="EW119" s="31">
        <v>0</v>
      </c>
      <c r="EX119" s="31">
        <v>0</v>
      </c>
      <c r="EY119" s="31">
        <v>0</v>
      </c>
      <c r="EZ119" s="31">
        <v>0</v>
      </c>
      <c r="FA119" s="31">
        <v>0</v>
      </c>
      <c r="FB119" s="31">
        <v>0</v>
      </c>
      <c r="FC119" s="31">
        <v>0</v>
      </c>
      <c r="FD119" s="31">
        <v>0</v>
      </c>
      <c r="FE119" s="31">
        <v>0</v>
      </c>
      <c r="FF119" s="31">
        <v>0</v>
      </c>
      <c r="FG119" s="31">
        <v>0</v>
      </c>
      <c r="FH119" s="31">
        <v>0</v>
      </c>
      <c r="FI119" s="31">
        <v>0</v>
      </c>
      <c r="FJ119" s="31">
        <v>395</v>
      </c>
      <c r="FK119" s="31">
        <v>0</v>
      </c>
      <c r="FL119" s="31">
        <v>0</v>
      </c>
      <c r="FM119" s="31">
        <v>0</v>
      </c>
      <c r="FN119" s="31">
        <v>395</v>
      </c>
      <c r="FO119" s="31">
        <v>263.33333333333331</v>
      </c>
      <c r="FP119" s="31">
        <v>0</v>
      </c>
      <c r="FQ119" s="31">
        <v>0</v>
      </c>
      <c r="FR119" s="31">
        <v>0</v>
      </c>
      <c r="FS119" s="31">
        <v>0</v>
      </c>
      <c r="FT119" s="31">
        <v>0</v>
      </c>
      <c r="FU119" s="31">
        <v>0</v>
      </c>
      <c r="FV119" s="31">
        <v>0</v>
      </c>
      <c r="FW119" s="31">
        <v>0</v>
      </c>
      <c r="FX119" s="31">
        <v>0</v>
      </c>
      <c r="FY119" s="31">
        <v>0</v>
      </c>
      <c r="FZ119" s="31">
        <v>131.66666666666666</v>
      </c>
      <c r="GA119" s="31">
        <v>263.33333333333331</v>
      </c>
      <c r="GB119" s="31">
        <v>0</v>
      </c>
      <c r="GC119" s="31">
        <v>0</v>
      </c>
      <c r="GD119" s="31">
        <v>395</v>
      </c>
      <c r="GE119" s="31">
        <v>0</v>
      </c>
      <c r="GF119" s="31">
        <v>0</v>
      </c>
      <c r="GG119" s="31">
        <v>0</v>
      </c>
      <c r="GH119" s="31">
        <v>395</v>
      </c>
      <c r="GI119" s="31">
        <v>3</v>
      </c>
      <c r="GJ119" s="31">
        <v>1</v>
      </c>
      <c r="GK119" s="31">
        <v>395</v>
      </c>
      <c r="GL119" s="51">
        <v>0.33333333333333331</v>
      </c>
      <c r="GM119" s="31">
        <v>0.33333333333333331</v>
      </c>
      <c r="GN119" s="31">
        <v>0</v>
      </c>
      <c r="GO119" s="31">
        <v>0</v>
      </c>
      <c r="GP119" s="31">
        <v>0.33333333333333331</v>
      </c>
      <c r="GQ119" s="31">
        <v>0</v>
      </c>
      <c r="GR119" s="31">
        <v>0.66666666666666663</v>
      </c>
      <c r="GS119" s="31">
        <v>1</v>
      </c>
      <c r="GT119" s="31">
        <v>0</v>
      </c>
      <c r="GU119" s="31">
        <v>0</v>
      </c>
      <c r="GV119" s="31">
        <v>0</v>
      </c>
      <c r="GW119" s="31">
        <v>0</v>
      </c>
      <c r="GX119" s="31">
        <v>0</v>
      </c>
      <c r="GY119" s="31">
        <v>0</v>
      </c>
      <c r="GZ119" s="31">
        <v>0</v>
      </c>
      <c r="HA119" s="31">
        <v>0</v>
      </c>
      <c r="HB119" s="31">
        <v>0</v>
      </c>
      <c r="HC119" s="31">
        <v>0</v>
      </c>
      <c r="HD119" s="31">
        <v>0</v>
      </c>
      <c r="HE119" s="31">
        <v>0</v>
      </c>
      <c r="HF119" s="31">
        <v>0</v>
      </c>
      <c r="HG119" s="31">
        <v>1</v>
      </c>
      <c r="HH119" s="31">
        <v>0</v>
      </c>
      <c r="HI119" s="31">
        <v>0</v>
      </c>
      <c r="HJ119" s="31">
        <v>0</v>
      </c>
      <c r="HK119" s="31">
        <v>1</v>
      </c>
      <c r="HL119" s="31">
        <v>0.66666666666666663</v>
      </c>
      <c r="HM119" s="31">
        <v>0</v>
      </c>
      <c r="HN119" s="31">
        <v>0</v>
      </c>
      <c r="HO119" s="31">
        <v>0</v>
      </c>
      <c r="HP119" s="31">
        <v>0</v>
      </c>
      <c r="HQ119" s="31">
        <v>0</v>
      </c>
      <c r="HR119" s="31">
        <v>0</v>
      </c>
      <c r="HS119" s="31">
        <v>0</v>
      </c>
      <c r="HT119" s="31">
        <v>0</v>
      </c>
      <c r="HU119" s="31">
        <v>0</v>
      </c>
      <c r="HV119" s="31">
        <v>0</v>
      </c>
      <c r="HW119" s="31">
        <v>0.33333333333333331</v>
      </c>
      <c r="HX119" s="31">
        <v>0.66666666666666663</v>
      </c>
      <c r="HY119" s="31">
        <v>0</v>
      </c>
      <c r="HZ119" s="31">
        <v>0</v>
      </c>
      <c r="IA119" s="31">
        <v>1</v>
      </c>
      <c r="IB119" s="31">
        <v>0</v>
      </c>
      <c r="IC119" s="31">
        <v>0</v>
      </c>
      <c r="ID119" s="31">
        <v>0</v>
      </c>
      <c r="IE119" s="31">
        <v>1</v>
      </c>
      <c r="IF119" s="31">
        <v>131.66666666666666</v>
      </c>
      <c r="IG119" s="31">
        <v>131.66666666666666</v>
      </c>
      <c r="IH119" s="31">
        <v>0</v>
      </c>
      <c r="II119" s="31">
        <v>0</v>
      </c>
      <c r="IJ119" s="31">
        <v>131.66666666666666</v>
      </c>
      <c r="IK119" s="31">
        <v>0</v>
      </c>
      <c r="IL119" s="31">
        <v>263.33333333333331</v>
      </c>
      <c r="IM119" s="31">
        <v>395</v>
      </c>
      <c r="IN119" s="31">
        <v>0</v>
      </c>
      <c r="IO119" s="31">
        <v>0</v>
      </c>
      <c r="IP119" s="31">
        <v>0</v>
      </c>
      <c r="IQ119" s="31">
        <v>0</v>
      </c>
      <c r="IR119" s="31">
        <v>0</v>
      </c>
      <c r="IS119" s="31">
        <v>0</v>
      </c>
      <c r="IT119" s="31">
        <v>0</v>
      </c>
      <c r="IU119" s="31">
        <v>0</v>
      </c>
      <c r="IV119" s="31">
        <v>0</v>
      </c>
      <c r="IW119" s="31">
        <v>0</v>
      </c>
      <c r="IX119" s="31">
        <v>0</v>
      </c>
      <c r="IY119" s="31">
        <v>0</v>
      </c>
      <c r="IZ119" s="31">
        <v>0</v>
      </c>
      <c r="JA119" s="31">
        <v>395</v>
      </c>
      <c r="JB119" s="31">
        <v>0</v>
      </c>
      <c r="JC119" s="31">
        <v>0</v>
      </c>
      <c r="JD119" s="31">
        <v>0</v>
      </c>
      <c r="JE119" s="31">
        <v>395</v>
      </c>
      <c r="JF119" s="31">
        <v>263.33333333333331</v>
      </c>
      <c r="JG119" s="31">
        <v>0</v>
      </c>
      <c r="JH119" s="31">
        <v>0</v>
      </c>
      <c r="JI119" s="31">
        <v>0</v>
      </c>
      <c r="JJ119" s="31">
        <v>0</v>
      </c>
      <c r="JK119" s="31">
        <v>0</v>
      </c>
      <c r="JL119" s="31">
        <v>0</v>
      </c>
      <c r="JM119" s="31">
        <v>0</v>
      </c>
      <c r="JN119" s="31">
        <v>0</v>
      </c>
      <c r="JO119" s="31">
        <v>0</v>
      </c>
      <c r="JP119" s="31">
        <v>0</v>
      </c>
      <c r="JQ119" s="31">
        <v>131.66666666666666</v>
      </c>
      <c r="JR119" s="31">
        <v>263.33333333333331</v>
      </c>
      <c r="JS119" s="31">
        <v>0</v>
      </c>
      <c r="JT119" s="31">
        <v>0</v>
      </c>
      <c r="JU119" s="31">
        <v>395</v>
      </c>
      <c r="JV119" s="31">
        <v>0</v>
      </c>
      <c r="JW119" s="31">
        <v>0</v>
      </c>
      <c r="JX119" s="31">
        <v>0</v>
      </c>
      <c r="JY119" s="31">
        <v>395</v>
      </c>
      <c r="JZ119" s="31">
        <v>3</v>
      </c>
      <c r="KA119" s="31">
        <v>1</v>
      </c>
    </row>
    <row r="120" spans="1:287" x14ac:dyDescent="0.25">
      <c r="A120" s="30" t="s">
        <v>3</v>
      </c>
      <c r="B120" s="30" t="s">
        <v>222</v>
      </c>
      <c r="C120" s="31">
        <v>4</v>
      </c>
      <c r="D120" s="51" t="e">
        <v>#VALUE!</v>
      </c>
      <c r="E120" s="31" t="e">
        <v>#DIV/0!</v>
      </c>
      <c r="F120" s="31" t="e">
        <v>#DIV/0!</v>
      </c>
      <c r="G120" s="31" t="e">
        <v>#DIV/0!</v>
      </c>
      <c r="H120" s="31" t="e">
        <v>#DIV/0!</v>
      </c>
      <c r="I120" s="31" t="e">
        <v>#DIV/0!</v>
      </c>
      <c r="J120" s="31" t="e">
        <v>#DIV/0!</v>
      </c>
      <c r="K120" s="31" t="e">
        <v>#DIV/0!</v>
      </c>
      <c r="L120" s="31" t="e">
        <v>#DIV/0!</v>
      </c>
      <c r="M120" s="31" t="e">
        <v>#DIV/0!</v>
      </c>
      <c r="N120" s="31" t="e">
        <v>#DIV/0!</v>
      </c>
      <c r="O120" s="31" t="e">
        <v>#DIV/0!</v>
      </c>
      <c r="P120" s="31" t="e">
        <v>#DIV/0!</v>
      </c>
      <c r="Q120" s="31" t="e">
        <v>#DIV/0!</v>
      </c>
      <c r="R120" s="31" t="e">
        <v>#DIV/0!</v>
      </c>
      <c r="S120" s="31" t="e">
        <v>#DIV/0!</v>
      </c>
      <c r="T120" s="31" t="e">
        <v>#DIV/0!</v>
      </c>
      <c r="U120" s="31" t="e">
        <v>#DIV/0!</v>
      </c>
      <c r="V120" s="31" t="e">
        <v>#DIV/0!</v>
      </c>
      <c r="W120" s="31" t="e">
        <v>#DIV/0!</v>
      </c>
      <c r="X120" s="31" t="e">
        <v>#DIV/0!</v>
      </c>
      <c r="Y120" s="31" t="e">
        <v>#DIV/0!</v>
      </c>
      <c r="Z120" s="31" t="e">
        <v>#DIV/0!</v>
      </c>
      <c r="AA120" s="31" t="e">
        <v>#DIV/0!</v>
      </c>
      <c r="AB120" s="31" t="e">
        <v>#DIV/0!</v>
      </c>
      <c r="AC120" s="31" t="e">
        <v>#DIV/0!</v>
      </c>
      <c r="AD120" s="31" t="e">
        <v>#DIV/0!</v>
      </c>
      <c r="AE120" s="31" t="e">
        <v>#DIV/0!</v>
      </c>
      <c r="AF120" s="31" t="e">
        <v>#DIV/0!</v>
      </c>
      <c r="AG120" s="31" t="e">
        <v>#DIV/0!</v>
      </c>
      <c r="AH120" s="31" t="e">
        <v>#DIV/0!</v>
      </c>
      <c r="AI120" s="31" t="e">
        <v>#DIV/0!</v>
      </c>
      <c r="AJ120" s="31" t="e">
        <v>#DIV/0!</v>
      </c>
      <c r="AK120" s="31" t="e">
        <v>#DIV/0!</v>
      </c>
      <c r="AL120" s="31" t="e">
        <v>#DIV/0!</v>
      </c>
      <c r="AM120" s="31" t="e">
        <v>#DIV/0!</v>
      </c>
      <c r="AN120" s="31" t="e">
        <v>#DIV/0!</v>
      </c>
      <c r="AO120" s="31" t="e">
        <v>#DIV/0!</v>
      </c>
      <c r="AP120" s="31" t="e">
        <v>#DIV/0!</v>
      </c>
      <c r="AQ120" s="31" t="e">
        <v>#DIV/0!</v>
      </c>
      <c r="AR120" s="31" t="e">
        <v>#DIV/0!</v>
      </c>
      <c r="AS120" s="31" t="e">
        <v>#DIV/0!</v>
      </c>
      <c r="AT120" s="31" t="e">
        <v>#DIV/0!</v>
      </c>
      <c r="AU120" s="31" t="e">
        <v>#DIV/0!</v>
      </c>
      <c r="AV120" s="31" t="e">
        <v>#DIV/0!</v>
      </c>
      <c r="AW120" s="31" t="e">
        <v>#DIV/0!</v>
      </c>
      <c r="AX120" s="31" t="e">
        <v>#VALUE!</v>
      </c>
      <c r="AY120" s="31" t="e">
        <v>#DIV/0!</v>
      </c>
      <c r="AZ120" s="31" t="e">
        <v>#DIV/0!</v>
      </c>
      <c r="BA120" s="31" t="e">
        <v>#DIV/0!</v>
      </c>
      <c r="BB120" s="31" t="e">
        <v>#DIV/0!</v>
      </c>
      <c r="BC120" s="31" t="e">
        <v>#DIV/0!</v>
      </c>
      <c r="BD120" s="31" t="e">
        <v>#DIV/0!</v>
      </c>
      <c r="BE120" s="31" t="e">
        <v>#DIV/0!</v>
      </c>
      <c r="BF120" s="31" t="e">
        <v>#DIV/0!</v>
      </c>
      <c r="BG120" s="31" t="e">
        <v>#DIV/0!</v>
      </c>
      <c r="BH120" s="31" t="e">
        <v>#DIV/0!</v>
      </c>
      <c r="BI120" s="31" t="e">
        <v>#DIV/0!</v>
      </c>
      <c r="BJ120" s="31" t="e">
        <v>#DIV/0!</v>
      </c>
      <c r="BK120" s="31" t="e">
        <v>#DIV/0!</v>
      </c>
      <c r="BL120" s="31" t="e">
        <v>#DIV/0!</v>
      </c>
      <c r="BM120" s="31" t="e">
        <v>#DIV/0!</v>
      </c>
      <c r="BN120" s="31" t="e">
        <v>#DIV/0!</v>
      </c>
      <c r="BO120" s="31" t="e">
        <v>#DIV/0!</v>
      </c>
      <c r="BP120" s="31" t="e">
        <v>#DIV/0!</v>
      </c>
      <c r="BQ120" s="31" t="e">
        <v>#DIV/0!</v>
      </c>
      <c r="BR120" s="31" t="e">
        <v>#DIV/0!</v>
      </c>
      <c r="BS120" s="31" t="e">
        <v>#DIV/0!</v>
      </c>
      <c r="BT120" s="31" t="e">
        <v>#DIV/0!</v>
      </c>
      <c r="BU120" s="31" t="e">
        <v>#DIV/0!</v>
      </c>
      <c r="BV120" s="31" t="e">
        <v>#DIV/0!</v>
      </c>
      <c r="BW120" s="31" t="e">
        <v>#DIV/0!</v>
      </c>
      <c r="BX120" s="31" t="e">
        <v>#DIV/0!</v>
      </c>
      <c r="BY120" s="31" t="e">
        <v>#DIV/0!</v>
      </c>
      <c r="BZ120" s="31" t="e">
        <v>#DIV/0!</v>
      </c>
      <c r="CA120" s="31" t="e">
        <v>#DIV/0!</v>
      </c>
      <c r="CB120" s="31" t="e">
        <v>#DIV/0!</v>
      </c>
      <c r="CC120" s="31" t="e">
        <v>#DIV/0!</v>
      </c>
      <c r="CD120" s="31" t="e">
        <v>#DIV/0!</v>
      </c>
      <c r="CE120" s="31" t="e">
        <v>#DIV/0!</v>
      </c>
      <c r="CF120" s="31" t="e">
        <v>#DIV/0!</v>
      </c>
      <c r="CG120" s="31" t="e">
        <v>#DIV/0!</v>
      </c>
      <c r="CH120" s="31" t="e">
        <v>#DIV/0!</v>
      </c>
      <c r="CI120" s="31" t="e">
        <v>#DIV/0!</v>
      </c>
      <c r="CJ120" s="31" t="e">
        <v>#DIV/0!</v>
      </c>
      <c r="CK120" s="31" t="e">
        <v>#DIV/0!</v>
      </c>
      <c r="CL120" s="31" t="e">
        <v>#DIV/0!</v>
      </c>
      <c r="CM120" s="31" t="e">
        <v>#DIV/0!</v>
      </c>
      <c r="CN120" s="31" t="e">
        <v>#DIV/0!</v>
      </c>
      <c r="CO120" s="31" t="e">
        <v>#DIV/0!</v>
      </c>
      <c r="CP120" s="31" t="e">
        <v>#DIV/0!</v>
      </c>
      <c r="CQ120" s="31" t="e">
        <v>#DIV/0!</v>
      </c>
      <c r="CR120" s="31"/>
      <c r="CS120" s="31"/>
      <c r="CT120" s="31">
        <v>4</v>
      </c>
      <c r="CU120" s="51" t="e">
        <v>#VALUE!</v>
      </c>
      <c r="CV120" s="31" t="e">
        <v>#DIV/0!</v>
      </c>
      <c r="CW120" s="31" t="e">
        <v>#DIV/0!</v>
      </c>
      <c r="CX120" s="31" t="e">
        <v>#DIV/0!</v>
      </c>
      <c r="CY120" s="31" t="e">
        <v>#DIV/0!</v>
      </c>
      <c r="CZ120" s="31" t="e">
        <v>#DIV/0!</v>
      </c>
      <c r="DA120" s="31" t="e">
        <v>#DIV/0!</v>
      </c>
      <c r="DB120" s="31" t="e">
        <v>#DIV/0!</v>
      </c>
      <c r="DC120" s="31" t="e">
        <v>#DIV/0!</v>
      </c>
      <c r="DD120" s="31" t="e">
        <v>#DIV/0!</v>
      </c>
      <c r="DE120" s="31" t="e">
        <v>#DIV/0!</v>
      </c>
      <c r="DF120" s="31" t="e">
        <v>#DIV/0!</v>
      </c>
      <c r="DG120" s="31" t="e">
        <v>#DIV/0!</v>
      </c>
      <c r="DH120" s="31" t="e">
        <v>#DIV/0!</v>
      </c>
      <c r="DI120" s="31" t="e">
        <v>#DIV/0!</v>
      </c>
      <c r="DJ120" s="31" t="e">
        <v>#DIV/0!</v>
      </c>
      <c r="DK120" s="31" t="e">
        <v>#DIV/0!</v>
      </c>
      <c r="DL120" s="31" t="e">
        <v>#DIV/0!</v>
      </c>
      <c r="DM120" s="31" t="e">
        <v>#DIV/0!</v>
      </c>
      <c r="DN120" s="31" t="e">
        <v>#DIV/0!</v>
      </c>
      <c r="DO120" s="31" t="e">
        <v>#DIV/0!</v>
      </c>
      <c r="DP120" s="31" t="e">
        <v>#DIV/0!</v>
      </c>
      <c r="DQ120" s="31" t="e">
        <v>#DIV/0!</v>
      </c>
      <c r="DR120" s="31" t="e">
        <v>#DIV/0!</v>
      </c>
      <c r="DS120" s="31" t="e">
        <v>#DIV/0!</v>
      </c>
      <c r="DT120" s="31" t="e">
        <v>#DIV/0!</v>
      </c>
      <c r="DU120" s="31" t="e">
        <v>#DIV/0!</v>
      </c>
      <c r="DV120" s="31" t="e">
        <v>#DIV/0!</v>
      </c>
      <c r="DW120" s="31" t="e">
        <v>#DIV/0!</v>
      </c>
      <c r="DX120" s="31" t="e">
        <v>#DIV/0!</v>
      </c>
      <c r="DY120" s="31" t="e">
        <v>#DIV/0!</v>
      </c>
      <c r="DZ120" s="31" t="e">
        <v>#DIV/0!</v>
      </c>
      <c r="EA120" s="31" t="e">
        <v>#DIV/0!</v>
      </c>
      <c r="EB120" s="31" t="e">
        <v>#DIV/0!</v>
      </c>
      <c r="EC120" s="31" t="e">
        <v>#DIV/0!</v>
      </c>
      <c r="ED120" s="31" t="e">
        <v>#DIV/0!</v>
      </c>
      <c r="EE120" s="31" t="e">
        <v>#DIV/0!</v>
      </c>
      <c r="EF120" s="31" t="e">
        <v>#DIV/0!</v>
      </c>
      <c r="EG120" s="31" t="e">
        <v>#DIV/0!</v>
      </c>
      <c r="EH120" s="31" t="e">
        <v>#DIV/0!</v>
      </c>
      <c r="EI120" s="31" t="e">
        <v>#DIV/0!</v>
      </c>
      <c r="EJ120" s="31" t="e">
        <v>#DIV/0!</v>
      </c>
      <c r="EK120" s="31" t="e">
        <v>#DIV/0!</v>
      </c>
      <c r="EL120" s="31" t="e">
        <v>#DIV/0!</v>
      </c>
      <c r="EM120" s="31" t="e">
        <v>#DIV/0!</v>
      </c>
      <c r="EN120" s="31" t="e">
        <v>#DIV/0!</v>
      </c>
      <c r="EO120" s="31" t="e">
        <v>#VALUE!</v>
      </c>
      <c r="EP120" s="31" t="e">
        <v>#DIV/0!</v>
      </c>
      <c r="EQ120" s="31" t="e">
        <v>#DIV/0!</v>
      </c>
      <c r="ER120" s="31" t="e">
        <v>#DIV/0!</v>
      </c>
      <c r="ES120" s="31" t="e">
        <v>#DIV/0!</v>
      </c>
      <c r="ET120" s="31" t="e">
        <v>#DIV/0!</v>
      </c>
      <c r="EU120" s="31" t="e">
        <v>#DIV/0!</v>
      </c>
      <c r="EV120" s="31" t="e">
        <v>#DIV/0!</v>
      </c>
      <c r="EW120" s="31" t="e">
        <v>#DIV/0!</v>
      </c>
      <c r="EX120" s="31" t="e">
        <v>#DIV/0!</v>
      </c>
      <c r="EY120" s="31" t="e">
        <v>#DIV/0!</v>
      </c>
      <c r="EZ120" s="31" t="e">
        <v>#DIV/0!</v>
      </c>
      <c r="FA120" s="31" t="e">
        <v>#DIV/0!</v>
      </c>
      <c r="FB120" s="31" t="e">
        <v>#DIV/0!</v>
      </c>
      <c r="FC120" s="31" t="e">
        <v>#DIV/0!</v>
      </c>
      <c r="FD120" s="31" t="e">
        <v>#DIV/0!</v>
      </c>
      <c r="FE120" s="31" t="e">
        <v>#DIV/0!</v>
      </c>
      <c r="FF120" s="31" t="e">
        <v>#DIV/0!</v>
      </c>
      <c r="FG120" s="31" t="e">
        <v>#DIV/0!</v>
      </c>
      <c r="FH120" s="31" t="e">
        <v>#DIV/0!</v>
      </c>
      <c r="FI120" s="31" t="e">
        <v>#DIV/0!</v>
      </c>
      <c r="FJ120" s="31" t="e">
        <v>#DIV/0!</v>
      </c>
      <c r="FK120" s="31" t="e">
        <v>#DIV/0!</v>
      </c>
      <c r="FL120" s="31" t="e">
        <v>#DIV/0!</v>
      </c>
      <c r="FM120" s="31" t="e">
        <v>#DIV/0!</v>
      </c>
      <c r="FN120" s="31" t="e">
        <v>#DIV/0!</v>
      </c>
      <c r="FO120" s="31" t="e">
        <v>#DIV/0!</v>
      </c>
      <c r="FP120" s="31" t="e">
        <v>#DIV/0!</v>
      </c>
      <c r="FQ120" s="31" t="e">
        <v>#DIV/0!</v>
      </c>
      <c r="FR120" s="31" t="e">
        <v>#DIV/0!</v>
      </c>
      <c r="FS120" s="31" t="e">
        <v>#DIV/0!</v>
      </c>
      <c r="FT120" s="31" t="e">
        <v>#DIV/0!</v>
      </c>
      <c r="FU120" s="31" t="e">
        <v>#DIV/0!</v>
      </c>
      <c r="FV120" s="31" t="e">
        <v>#DIV/0!</v>
      </c>
      <c r="FW120" s="31" t="e">
        <v>#DIV/0!</v>
      </c>
      <c r="FX120" s="31" t="e">
        <v>#DIV/0!</v>
      </c>
      <c r="FY120" s="31" t="e">
        <v>#DIV/0!</v>
      </c>
      <c r="FZ120" s="31" t="e">
        <v>#DIV/0!</v>
      </c>
      <c r="GA120" s="31" t="e">
        <v>#DIV/0!</v>
      </c>
      <c r="GB120" s="31" t="e">
        <v>#DIV/0!</v>
      </c>
      <c r="GC120" s="31" t="e">
        <v>#DIV/0!</v>
      </c>
      <c r="GD120" s="31" t="e">
        <v>#DIV/0!</v>
      </c>
      <c r="GE120" s="31" t="e">
        <v>#DIV/0!</v>
      </c>
      <c r="GF120" s="31" t="e">
        <v>#DIV/0!</v>
      </c>
      <c r="GG120" s="31" t="e">
        <v>#DIV/0!</v>
      </c>
      <c r="GH120" s="31" t="e">
        <v>#DIV/0!</v>
      </c>
      <c r="GI120" s="31"/>
      <c r="GJ120" s="31"/>
      <c r="GK120" s="31">
        <v>26</v>
      </c>
      <c r="GL120" s="51">
        <v>0</v>
      </c>
      <c r="GM120" s="31">
        <v>0</v>
      </c>
      <c r="GN120" s="31">
        <v>0</v>
      </c>
      <c r="GO120" s="31">
        <v>0</v>
      </c>
      <c r="GP120" s="31">
        <v>0</v>
      </c>
      <c r="GQ120" s="31">
        <v>0</v>
      </c>
      <c r="GR120" s="31">
        <v>1</v>
      </c>
      <c r="GS120" s="31">
        <v>1</v>
      </c>
      <c r="GT120" s="31">
        <v>0</v>
      </c>
      <c r="GU120" s="31">
        <v>0</v>
      </c>
      <c r="GV120" s="31">
        <v>0</v>
      </c>
      <c r="GW120" s="31">
        <v>0</v>
      </c>
      <c r="GX120" s="31">
        <v>0</v>
      </c>
      <c r="GY120" s="31">
        <v>0</v>
      </c>
      <c r="GZ120" s="31">
        <v>0</v>
      </c>
      <c r="HA120" s="31">
        <v>0</v>
      </c>
      <c r="HB120" s="31">
        <v>0</v>
      </c>
      <c r="HC120" s="31">
        <v>0</v>
      </c>
      <c r="HD120" s="31">
        <v>0</v>
      </c>
      <c r="HE120" s="31">
        <v>0</v>
      </c>
      <c r="HF120" s="31">
        <v>0</v>
      </c>
      <c r="HG120" s="31">
        <v>1</v>
      </c>
      <c r="HH120" s="31">
        <v>0</v>
      </c>
      <c r="HI120" s="31">
        <v>0</v>
      </c>
      <c r="HJ120" s="31">
        <v>0</v>
      </c>
      <c r="HK120" s="31">
        <v>0.66666666666666663</v>
      </c>
      <c r="HL120" s="31">
        <v>0.33333333333333331</v>
      </c>
      <c r="HM120" s="31">
        <v>0</v>
      </c>
      <c r="HN120" s="31">
        <v>0.33333333333333331</v>
      </c>
      <c r="HO120" s="31">
        <v>0.66666666666666663</v>
      </c>
      <c r="HP120" s="31">
        <v>0</v>
      </c>
      <c r="HQ120" s="31">
        <v>0</v>
      </c>
      <c r="HR120" s="31">
        <v>0</v>
      </c>
      <c r="HS120" s="31">
        <v>0.33333333333333331</v>
      </c>
      <c r="HT120" s="31">
        <v>0</v>
      </c>
      <c r="HU120" s="31">
        <v>0</v>
      </c>
      <c r="HV120" s="31">
        <v>0</v>
      </c>
      <c r="HW120" s="31">
        <v>0.66666666666666663</v>
      </c>
      <c r="HX120" s="31">
        <v>0.33333333333333331</v>
      </c>
      <c r="HY120" s="31">
        <v>0</v>
      </c>
      <c r="HZ120" s="31">
        <v>0.33333333333333331</v>
      </c>
      <c r="IA120" s="31">
        <v>0.66666666666666663</v>
      </c>
      <c r="IB120" s="31">
        <v>0</v>
      </c>
      <c r="IC120" s="31">
        <v>0</v>
      </c>
      <c r="ID120" s="31">
        <v>1</v>
      </c>
      <c r="IE120" s="31">
        <v>0</v>
      </c>
      <c r="IF120" s="31">
        <v>0</v>
      </c>
      <c r="IG120" s="31">
        <v>0</v>
      </c>
      <c r="IH120" s="31">
        <v>0</v>
      </c>
      <c r="II120" s="31">
        <v>0</v>
      </c>
      <c r="IJ120" s="31">
        <v>0</v>
      </c>
      <c r="IK120" s="31">
        <v>0</v>
      </c>
      <c r="IL120" s="31">
        <v>26</v>
      </c>
      <c r="IM120" s="31">
        <v>26</v>
      </c>
      <c r="IN120" s="31">
        <v>0</v>
      </c>
      <c r="IO120" s="31">
        <v>0</v>
      </c>
      <c r="IP120" s="31">
        <v>0</v>
      </c>
      <c r="IQ120" s="31">
        <v>0</v>
      </c>
      <c r="IR120" s="31">
        <v>0</v>
      </c>
      <c r="IS120" s="31">
        <v>0</v>
      </c>
      <c r="IT120" s="31">
        <v>0</v>
      </c>
      <c r="IU120" s="31">
        <v>0</v>
      </c>
      <c r="IV120" s="31">
        <v>0</v>
      </c>
      <c r="IW120" s="31">
        <v>0</v>
      </c>
      <c r="IX120" s="31">
        <v>0</v>
      </c>
      <c r="IY120" s="31">
        <v>0</v>
      </c>
      <c r="IZ120" s="31">
        <v>0</v>
      </c>
      <c r="JA120" s="31">
        <v>26</v>
      </c>
      <c r="JB120" s="31">
        <v>0</v>
      </c>
      <c r="JC120" s="31">
        <v>0</v>
      </c>
      <c r="JD120" s="31">
        <v>0</v>
      </c>
      <c r="JE120" s="31">
        <v>17.333333333333332</v>
      </c>
      <c r="JF120" s="31">
        <v>8.6666666666666661</v>
      </c>
      <c r="JG120" s="31">
        <v>0</v>
      </c>
      <c r="JH120" s="31">
        <v>8.6666666666666661</v>
      </c>
      <c r="JI120" s="31">
        <v>17.333333333333332</v>
      </c>
      <c r="JJ120" s="31">
        <v>0</v>
      </c>
      <c r="JK120" s="31">
        <v>0</v>
      </c>
      <c r="JL120" s="31">
        <v>0</v>
      </c>
      <c r="JM120" s="31">
        <v>8.6666666666666661</v>
      </c>
      <c r="JN120" s="31">
        <v>0</v>
      </c>
      <c r="JO120" s="31">
        <v>0</v>
      </c>
      <c r="JP120" s="31">
        <v>0</v>
      </c>
      <c r="JQ120" s="31">
        <v>17.333333333333332</v>
      </c>
      <c r="JR120" s="31">
        <v>8.6666666666666661</v>
      </c>
      <c r="JS120" s="31">
        <v>0</v>
      </c>
      <c r="JT120" s="31">
        <v>8.6666666666666661</v>
      </c>
      <c r="JU120" s="31">
        <v>17.333333333333332</v>
      </c>
      <c r="JV120" s="31">
        <v>0</v>
      </c>
      <c r="JW120" s="31">
        <v>0</v>
      </c>
      <c r="JX120" s="31">
        <v>26</v>
      </c>
      <c r="JY120" s="31">
        <v>0</v>
      </c>
      <c r="JZ120" s="31">
        <v>3</v>
      </c>
      <c r="KA120" s="31">
        <v>1</v>
      </c>
    </row>
    <row r="121" spans="1:287" x14ac:dyDescent="0.25">
      <c r="A121" s="30" t="s">
        <v>727</v>
      </c>
      <c r="B121" s="30" t="s">
        <v>223</v>
      </c>
      <c r="C121" s="31"/>
      <c r="D121" s="51" t="e">
        <v>#VALUE!</v>
      </c>
      <c r="E121" s="31" t="e">
        <v>#DIV/0!</v>
      </c>
      <c r="F121" s="31" t="e">
        <v>#DIV/0!</v>
      </c>
      <c r="G121" s="31" t="e">
        <v>#DIV/0!</v>
      </c>
      <c r="H121" s="31" t="e">
        <v>#DIV/0!</v>
      </c>
      <c r="I121" s="31" t="e">
        <v>#DIV/0!</v>
      </c>
      <c r="J121" s="31" t="e">
        <v>#DIV/0!</v>
      </c>
      <c r="K121" s="31" t="e">
        <v>#DIV/0!</v>
      </c>
      <c r="L121" s="31" t="e">
        <v>#DIV/0!</v>
      </c>
      <c r="M121" s="31" t="e">
        <v>#DIV/0!</v>
      </c>
      <c r="N121" s="31" t="e">
        <v>#DIV/0!</v>
      </c>
      <c r="O121" s="31" t="e">
        <v>#DIV/0!</v>
      </c>
      <c r="P121" s="31" t="e">
        <v>#DIV/0!</v>
      </c>
      <c r="Q121" s="31" t="e">
        <v>#DIV/0!</v>
      </c>
      <c r="R121" s="31" t="e">
        <v>#DIV/0!</v>
      </c>
      <c r="S121" s="31" t="e">
        <v>#DIV/0!</v>
      </c>
      <c r="T121" s="31" t="e">
        <v>#DIV/0!</v>
      </c>
      <c r="U121" s="31" t="e">
        <v>#DIV/0!</v>
      </c>
      <c r="V121" s="31" t="e">
        <v>#DIV/0!</v>
      </c>
      <c r="W121" s="31" t="e">
        <v>#DIV/0!</v>
      </c>
      <c r="X121" s="31" t="e">
        <v>#DIV/0!</v>
      </c>
      <c r="Y121" s="31" t="e">
        <v>#DIV/0!</v>
      </c>
      <c r="Z121" s="31" t="e">
        <v>#DIV/0!</v>
      </c>
      <c r="AA121" s="31" t="e">
        <v>#DIV/0!</v>
      </c>
      <c r="AB121" s="31" t="e">
        <v>#DIV/0!</v>
      </c>
      <c r="AC121" s="31" t="e">
        <v>#DIV/0!</v>
      </c>
      <c r="AD121" s="31" t="e">
        <v>#DIV/0!</v>
      </c>
      <c r="AE121" s="31" t="e">
        <v>#DIV/0!</v>
      </c>
      <c r="AF121" s="31" t="e">
        <v>#DIV/0!</v>
      </c>
      <c r="AG121" s="31" t="e">
        <v>#DIV/0!</v>
      </c>
      <c r="AH121" s="31" t="e">
        <v>#DIV/0!</v>
      </c>
      <c r="AI121" s="31" t="e">
        <v>#DIV/0!</v>
      </c>
      <c r="AJ121" s="31" t="e">
        <v>#DIV/0!</v>
      </c>
      <c r="AK121" s="31" t="e">
        <v>#DIV/0!</v>
      </c>
      <c r="AL121" s="31" t="e">
        <v>#DIV/0!</v>
      </c>
      <c r="AM121" s="31" t="e">
        <v>#DIV/0!</v>
      </c>
      <c r="AN121" s="31" t="e">
        <v>#DIV/0!</v>
      </c>
      <c r="AO121" s="31" t="e">
        <v>#DIV/0!</v>
      </c>
      <c r="AP121" s="31" t="e">
        <v>#DIV/0!</v>
      </c>
      <c r="AQ121" s="31" t="e">
        <v>#DIV/0!</v>
      </c>
      <c r="AR121" s="31" t="e">
        <v>#DIV/0!</v>
      </c>
      <c r="AS121" s="31" t="e">
        <v>#DIV/0!</v>
      </c>
      <c r="AT121" s="31" t="e">
        <v>#DIV/0!</v>
      </c>
      <c r="AU121" s="31" t="e">
        <v>#DIV/0!</v>
      </c>
      <c r="AV121" s="31" t="e">
        <v>#DIV/0!</v>
      </c>
      <c r="AW121" s="31" t="e">
        <v>#DIV/0!</v>
      </c>
      <c r="AX121" s="31" t="e">
        <v>#VALUE!</v>
      </c>
      <c r="AY121" s="31" t="e">
        <v>#DIV/0!</v>
      </c>
      <c r="AZ121" s="31" t="e">
        <v>#DIV/0!</v>
      </c>
      <c r="BA121" s="31" t="e">
        <v>#DIV/0!</v>
      </c>
      <c r="BB121" s="31" t="e">
        <v>#DIV/0!</v>
      </c>
      <c r="BC121" s="31" t="e">
        <v>#DIV/0!</v>
      </c>
      <c r="BD121" s="31" t="e">
        <v>#DIV/0!</v>
      </c>
      <c r="BE121" s="31" t="e">
        <v>#DIV/0!</v>
      </c>
      <c r="BF121" s="31" t="e">
        <v>#DIV/0!</v>
      </c>
      <c r="BG121" s="31" t="e">
        <v>#DIV/0!</v>
      </c>
      <c r="BH121" s="31" t="e">
        <v>#DIV/0!</v>
      </c>
      <c r="BI121" s="31" t="e">
        <v>#DIV/0!</v>
      </c>
      <c r="BJ121" s="31" t="e">
        <v>#DIV/0!</v>
      </c>
      <c r="BK121" s="31" t="e">
        <v>#DIV/0!</v>
      </c>
      <c r="BL121" s="31" t="e">
        <v>#DIV/0!</v>
      </c>
      <c r="BM121" s="31" t="e">
        <v>#DIV/0!</v>
      </c>
      <c r="BN121" s="31" t="e">
        <v>#DIV/0!</v>
      </c>
      <c r="BO121" s="31" t="e">
        <v>#DIV/0!</v>
      </c>
      <c r="BP121" s="31" t="e">
        <v>#DIV/0!</v>
      </c>
      <c r="BQ121" s="31" t="e">
        <v>#DIV/0!</v>
      </c>
      <c r="BR121" s="31" t="e">
        <v>#DIV/0!</v>
      </c>
      <c r="BS121" s="31" t="e">
        <v>#DIV/0!</v>
      </c>
      <c r="BT121" s="31" t="e">
        <v>#DIV/0!</v>
      </c>
      <c r="BU121" s="31" t="e">
        <v>#DIV/0!</v>
      </c>
      <c r="BV121" s="31" t="e">
        <v>#DIV/0!</v>
      </c>
      <c r="BW121" s="31" t="e">
        <v>#DIV/0!</v>
      </c>
      <c r="BX121" s="31" t="e">
        <v>#DIV/0!</v>
      </c>
      <c r="BY121" s="31" t="e">
        <v>#DIV/0!</v>
      </c>
      <c r="BZ121" s="31" t="e">
        <v>#DIV/0!</v>
      </c>
      <c r="CA121" s="31" t="e">
        <v>#DIV/0!</v>
      </c>
      <c r="CB121" s="31" t="e">
        <v>#DIV/0!</v>
      </c>
      <c r="CC121" s="31" t="e">
        <v>#DIV/0!</v>
      </c>
      <c r="CD121" s="31" t="e">
        <v>#DIV/0!</v>
      </c>
      <c r="CE121" s="31" t="e">
        <v>#DIV/0!</v>
      </c>
      <c r="CF121" s="31" t="e">
        <v>#DIV/0!</v>
      </c>
      <c r="CG121" s="31" t="e">
        <v>#DIV/0!</v>
      </c>
      <c r="CH121" s="31" t="e">
        <v>#DIV/0!</v>
      </c>
      <c r="CI121" s="31" t="e">
        <v>#DIV/0!</v>
      </c>
      <c r="CJ121" s="31" t="e">
        <v>#DIV/0!</v>
      </c>
      <c r="CK121" s="31" t="e">
        <v>#DIV/0!</v>
      </c>
      <c r="CL121" s="31" t="e">
        <v>#DIV/0!</v>
      </c>
      <c r="CM121" s="31" t="e">
        <v>#DIV/0!</v>
      </c>
      <c r="CN121" s="31" t="e">
        <v>#DIV/0!</v>
      </c>
      <c r="CO121" s="31" t="e">
        <v>#DIV/0!</v>
      </c>
      <c r="CP121" s="31" t="e">
        <v>#DIV/0!</v>
      </c>
      <c r="CQ121" s="31" t="e">
        <v>#DIV/0!</v>
      </c>
      <c r="CR121" s="31"/>
      <c r="CS121" s="31"/>
      <c r="CT121" s="31"/>
      <c r="CU121" s="51" t="e">
        <v>#VALUE!</v>
      </c>
      <c r="CV121" s="31" t="e">
        <v>#DIV/0!</v>
      </c>
      <c r="CW121" s="31" t="e">
        <v>#DIV/0!</v>
      </c>
      <c r="CX121" s="31" t="e">
        <v>#DIV/0!</v>
      </c>
      <c r="CY121" s="31" t="e">
        <v>#DIV/0!</v>
      </c>
      <c r="CZ121" s="31" t="e">
        <v>#DIV/0!</v>
      </c>
      <c r="DA121" s="31" t="e">
        <v>#DIV/0!</v>
      </c>
      <c r="DB121" s="31" t="e">
        <v>#DIV/0!</v>
      </c>
      <c r="DC121" s="31" t="e">
        <v>#DIV/0!</v>
      </c>
      <c r="DD121" s="31" t="e">
        <v>#DIV/0!</v>
      </c>
      <c r="DE121" s="31" t="e">
        <v>#DIV/0!</v>
      </c>
      <c r="DF121" s="31" t="e">
        <v>#DIV/0!</v>
      </c>
      <c r="DG121" s="31" t="e">
        <v>#DIV/0!</v>
      </c>
      <c r="DH121" s="31" t="e">
        <v>#DIV/0!</v>
      </c>
      <c r="DI121" s="31" t="e">
        <v>#DIV/0!</v>
      </c>
      <c r="DJ121" s="31" t="e">
        <v>#DIV/0!</v>
      </c>
      <c r="DK121" s="31" t="e">
        <v>#DIV/0!</v>
      </c>
      <c r="DL121" s="31" t="e">
        <v>#DIV/0!</v>
      </c>
      <c r="DM121" s="31" t="e">
        <v>#DIV/0!</v>
      </c>
      <c r="DN121" s="31" t="e">
        <v>#DIV/0!</v>
      </c>
      <c r="DO121" s="31" t="e">
        <v>#DIV/0!</v>
      </c>
      <c r="DP121" s="31" t="e">
        <v>#DIV/0!</v>
      </c>
      <c r="DQ121" s="31" t="e">
        <v>#DIV/0!</v>
      </c>
      <c r="DR121" s="31" t="e">
        <v>#DIV/0!</v>
      </c>
      <c r="DS121" s="31" t="e">
        <v>#DIV/0!</v>
      </c>
      <c r="DT121" s="31" t="e">
        <v>#DIV/0!</v>
      </c>
      <c r="DU121" s="31" t="e">
        <v>#DIV/0!</v>
      </c>
      <c r="DV121" s="31" t="e">
        <v>#DIV/0!</v>
      </c>
      <c r="DW121" s="31" t="e">
        <v>#DIV/0!</v>
      </c>
      <c r="DX121" s="31" t="e">
        <v>#DIV/0!</v>
      </c>
      <c r="DY121" s="31" t="e">
        <v>#DIV/0!</v>
      </c>
      <c r="DZ121" s="31" t="e">
        <v>#DIV/0!</v>
      </c>
      <c r="EA121" s="31" t="e">
        <v>#DIV/0!</v>
      </c>
      <c r="EB121" s="31" t="e">
        <v>#DIV/0!</v>
      </c>
      <c r="EC121" s="31" t="e">
        <v>#DIV/0!</v>
      </c>
      <c r="ED121" s="31" t="e">
        <v>#DIV/0!</v>
      </c>
      <c r="EE121" s="31" t="e">
        <v>#DIV/0!</v>
      </c>
      <c r="EF121" s="31" t="e">
        <v>#DIV/0!</v>
      </c>
      <c r="EG121" s="31" t="e">
        <v>#DIV/0!</v>
      </c>
      <c r="EH121" s="31" t="e">
        <v>#DIV/0!</v>
      </c>
      <c r="EI121" s="31" t="e">
        <v>#DIV/0!</v>
      </c>
      <c r="EJ121" s="31" t="e">
        <v>#DIV/0!</v>
      </c>
      <c r="EK121" s="31" t="e">
        <v>#DIV/0!</v>
      </c>
      <c r="EL121" s="31" t="e">
        <v>#DIV/0!</v>
      </c>
      <c r="EM121" s="31" t="e">
        <v>#DIV/0!</v>
      </c>
      <c r="EN121" s="31" t="e">
        <v>#DIV/0!</v>
      </c>
      <c r="EO121" s="31" t="e">
        <v>#VALUE!</v>
      </c>
      <c r="EP121" s="31" t="e">
        <v>#DIV/0!</v>
      </c>
      <c r="EQ121" s="31" t="e">
        <v>#DIV/0!</v>
      </c>
      <c r="ER121" s="31" t="e">
        <v>#DIV/0!</v>
      </c>
      <c r="ES121" s="31" t="e">
        <v>#DIV/0!</v>
      </c>
      <c r="ET121" s="31" t="e">
        <v>#DIV/0!</v>
      </c>
      <c r="EU121" s="31" t="e">
        <v>#DIV/0!</v>
      </c>
      <c r="EV121" s="31" t="e">
        <v>#DIV/0!</v>
      </c>
      <c r="EW121" s="31" t="e">
        <v>#DIV/0!</v>
      </c>
      <c r="EX121" s="31" t="e">
        <v>#DIV/0!</v>
      </c>
      <c r="EY121" s="31" t="e">
        <v>#DIV/0!</v>
      </c>
      <c r="EZ121" s="31" t="e">
        <v>#DIV/0!</v>
      </c>
      <c r="FA121" s="31" t="e">
        <v>#DIV/0!</v>
      </c>
      <c r="FB121" s="31" t="e">
        <v>#DIV/0!</v>
      </c>
      <c r="FC121" s="31" t="e">
        <v>#DIV/0!</v>
      </c>
      <c r="FD121" s="31" t="e">
        <v>#DIV/0!</v>
      </c>
      <c r="FE121" s="31" t="e">
        <v>#DIV/0!</v>
      </c>
      <c r="FF121" s="31" t="e">
        <v>#DIV/0!</v>
      </c>
      <c r="FG121" s="31" t="e">
        <v>#DIV/0!</v>
      </c>
      <c r="FH121" s="31" t="e">
        <v>#DIV/0!</v>
      </c>
      <c r="FI121" s="31" t="e">
        <v>#DIV/0!</v>
      </c>
      <c r="FJ121" s="31" t="e">
        <v>#DIV/0!</v>
      </c>
      <c r="FK121" s="31" t="e">
        <v>#DIV/0!</v>
      </c>
      <c r="FL121" s="31" t="e">
        <v>#DIV/0!</v>
      </c>
      <c r="FM121" s="31" t="e">
        <v>#DIV/0!</v>
      </c>
      <c r="FN121" s="31" t="e">
        <v>#DIV/0!</v>
      </c>
      <c r="FO121" s="31" t="e">
        <v>#DIV/0!</v>
      </c>
      <c r="FP121" s="31" t="e">
        <v>#DIV/0!</v>
      </c>
      <c r="FQ121" s="31" t="e">
        <v>#DIV/0!</v>
      </c>
      <c r="FR121" s="31" t="e">
        <v>#DIV/0!</v>
      </c>
      <c r="FS121" s="31" t="e">
        <v>#DIV/0!</v>
      </c>
      <c r="FT121" s="31" t="e">
        <v>#DIV/0!</v>
      </c>
      <c r="FU121" s="31" t="e">
        <v>#DIV/0!</v>
      </c>
      <c r="FV121" s="31" t="e">
        <v>#DIV/0!</v>
      </c>
      <c r="FW121" s="31" t="e">
        <v>#DIV/0!</v>
      </c>
      <c r="FX121" s="31" t="e">
        <v>#DIV/0!</v>
      </c>
      <c r="FY121" s="31" t="e">
        <v>#DIV/0!</v>
      </c>
      <c r="FZ121" s="31" t="e">
        <v>#DIV/0!</v>
      </c>
      <c r="GA121" s="31" t="e">
        <v>#DIV/0!</v>
      </c>
      <c r="GB121" s="31" t="e">
        <v>#DIV/0!</v>
      </c>
      <c r="GC121" s="31" t="e">
        <v>#DIV/0!</v>
      </c>
      <c r="GD121" s="31" t="e">
        <v>#DIV/0!</v>
      </c>
      <c r="GE121" s="31" t="e">
        <v>#DIV/0!</v>
      </c>
      <c r="GF121" s="31" t="e">
        <v>#DIV/0!</v>
      </c>
      <c r="GG121" s="31" t="e">
        <v>#DIV/0!</v>
      </c>
      <c r="GH121" s="31" t="e">
        <v>#DIV/0!</v>
      </c>
      <c r="GI121" s="31"/>
      <c r="GJ121" s="31"/>
      <c r="GK121" s="31">
        <v>61</v>
      </c>
      <c r="GL121" s="51" t="e">
        <v>#VALUE!</v>
      </c>
      <c r="GM121" s="31" t="e">
        <v>#DIV/0!</v>
      </c>
      <c r="GN121" s="31" t="e">
        <v>#DIV/0!</v>
      </c>
      <c r="GO121" s="31" t="e">
        <v>#DIV/0!</v>
      </c>
      <c r="GP121" s="31" t="e">
        <v>#DIV/0!</v>
      </c>
      <c r="GQ121" s="31" t="e">
        <v>#DIV/0!</v>
      </c>
      <c r="GR121" s="31" t="e">
        <v>#DIV/0!</v>
      </c>
      <c r="GS121" s="31" t="e">
        <v>#DIV/0!</v>
      </c>
      <c r="GT121" s="31" t="e">
        <v>#DIV/0!</v>
      </c>
      <c r="GU121" s="31" t="e">
        <v>#DIV/0!</v>
      </c>
      <c r="GV121" s="31" t="e">
        <v>#DIV/0!</v>
      </c>
      <c r="GW121" s="31" t="e">
        <v>#DIV/0!</v>
      </c>
      <c r="GX121" s="31" t="e">
        <v>#DIV/0!</v>
      </c>
      <c r="GY121" s="31" t="e">
        <v>#DIV/0!</v>
      </c>
      <c r="GZ121" s="31" t="e">
        <v>#DIV/0!</v>
      </c>
      <c r="HA121" s="31" t="e">
        <v>#DIV/0!</v>
      </c>
      <c r="HB121" s="31" t="e">
        <v>#DIV/0!</v>
      </c>
      <c r="HC121" s="31" t="e">
        <v>#DIV/0!</v>
      </c>
      <c r="HD121" s="31" t="e">
        <v>#DIV/0!</v>
      </c>
      <c r="HE121" s="31" t="e">
        <v>#DIV/0!</v>
      </c>
      <c r="HF121" s="31" t="e">
        <v>#DIV/0!</v>
      </c>
      <c r="HG121" s="31" t="e">
        <v>#DIV/0!</v>
      </c>
      <c r="HH121" s="31" t="e">
        <v>#DIV/0!</v>
      </c>
      <c r="HI121" s="31" t="e">
        <v>#DIV/0!</v>
      </c>
      <c r="HJ121" s="31" t="e">
        <v>#DIV/0!</v>
      </c>
      <c r="HK121" s="31" t="e">
        <v>#DIV/0!</v>
      </c>
      <c r="HL121" s="31" t="e">
        <v>#DIV/0!</v>
      </c>
      <c r="HM121" s="31" t="e">
        <v>#DIV/0!</v>
      </c>
      <c r="HN121" s="31" t="e">
        <v>#DIV/0!</v>
      </c>
      <c r="HO121" s="31" t="e">
        <v>#DIV/0!</v>
      </c>
      <c r="HP121" s="31" t="e">
        <v>#DIV/0!</v>
      </c>
      <c r="HQ121" s="31" t="e">
        <v>#DIV/0!</v>
      </c>
      <c r="HR121" s="31" t="e">
        <v>#DIV/0!</v>
      </c>
      <c r="HS121" s="31" t="e">
        <v>#DIV/0!</v>
      </c>
      <c r="HT121" s="31" t="e">
        <v>#DIV/0!</v>
      </c>
      <c r="HU121" s="31" t="e">
        <v>#DIV/0!</v>
      </c>
      <c r="HV121" s="31" t="e">
        <v>#DIV/0!</v>
      </c>
      <c r="HW121" s="31" t="e">
        <v>#DIV/0!</v>
      </c>
      <c r="HX121" s="31" t="e">
        <v>#DIV/0!</v>
      </c>
      <c r="HY121" s="31" t="e">
        <v>#DIV/0!</v>
      </c>
      <c r="HZ121" s="31" t="e">
        <v>#DIV/0!</v>
      </c>
      <c r="IA121" s="31" t="e">
        <v>#DIV/0!</v>
      </c>
      <c r="IB121" s="31" t="e">
        <v>#DIV/0!</v>
      </c>
      <c r="IC121" s="31" t="e">
        <v>#DIV/0!</v>
      </c>
      <c r="ID121" s="31" t="e">
        <v>#DIV/0!</v>
      </c>
      <c r="IE121" s="31" t="e">
        <v>#DIV/0!</v>
      </c>
      <c r="IF121" s="31" t="e">
        <v>#VALUE!</v>
      </c>
      <c r="IG121" s="31" t="e">
        <v>#DIV/0!</v>
      </c>
      <c r="IH121" s="31" t="e">
        <v>#DIV/0!</v>
      </c>
      <c r="II121" s="31" t="e">
        <v>#DIV/0!</v>
      </c>
      <c r="IJ121" s="31" t="e">
        <v>#DIV/0!</v>
      </c>
      <c r="IK121" s="31" t="e">
        <v>#DIV/0!</v>
      </c>
      <c r="IL121" s="31" t="e">
        <v>#DIV/0!</v>
      </c>
      <c r="IM121" s="31" t="e">
        <v>#DIV/0!</v>
      </c>
      <c r="IN121" s="31" t="e">
        <v>#DIV/0!</v>
      </c>
      <c r="IO121" s="31" t="e">
        <v>#DIV/0!</v>
      </c>
      <c r="IP121" s="31" t="e">
        <v>#DIV/0!</v>
      </c>
      <c r="IQ121" s="31" t="e">
        <v>#DIV/0!</v>
      </c>
      <c r="IR121" s="31" t="e">
        <v>#DIV/0!</v>
      </c>
      <c r="IS121" s="31" t="e">
        <v>#DIV/0!</v>
      </c>
      <c r="IT121" s="31" t="e">
        <v>#DIV/0!</v>
      </c>
      <c r="IU121" s="31" t="e">
        <v>#DIV/0!</v>
      </c>
      <c r="IV121" s="31" t="e">
        <v>#DIV/0!</v>
      </c>
      <c r="IW121" s="31" t="e">
        <v>#DIV/0!</v>
      </c>
      <c r="IX121" s="31" t="e">
        <v>#DIV/0!</v>
      </c>
      <c r="IY121" s="31" t="e">
        <v>#DIV/0!</v>
      </c>
      <c r="IZ121" s="31" t="e">
        <v>#DIV/0!</v>
      </c>
      <c r="JA121" s="31" t="e">
        <v>#DIV/0!</v>
      </c>
      <c r="JB121" s="31" t="e">
        <v>#DIV/0!</v>
      </c>
      <c r="JC121" s="31" t="e">
        <v>#DIV/0!</v>
      </c>
      <c r="JD121" s="31" t="e">
        <v>#DIV/0!</v>
      </c>
      <c r="JE121" s="31" t="e">
        <v>#DIV/0!</v>
      </c>
      <c r="JF121" s="31" t="e">
        <v>#DIV/0!</v>
      </c>
      <c r="JG121" s="31" t="e">
        <v>#DIV/0!</v>
      </c>
      <c r="JH121" s="31" t="e">
        <v>#DIV/0!</v>
      </c>
      <c r="JI121" s="31" t="e">
        <v>#DIV/0!</v>
      </c>
      <c r="JJ121" s="31" t="e">
        <v>#DIV/0!</v>
      </c>
      <c r="JK121" s="31" t="e">
        <v>#DIV/0!</v>
      </c>
      <c r="JL121" s="31" t="e">
        <v>#DIV/0!</v>
      </c>
      <c r="JM121" s="31" t="e">
        <v>#DIV/0!</v>
      </c>
      <c r="JN121" s="31" t="e">
        <v>#DIV/0!</v>
      </c>
      <c r="JO121" s="31" t="e">
        <v>#DIV/0!</v>
      </c>
      <c r="JP121" s="31" t="e">
        <v>#DIV/0!</v>
      </c>
      <c r="JQ121" s="31" t="e">
        <v>#DIV/0!</v>
      </c>
      <c r="JR121" s="31" t="e">
        <v>#DIV/0!</v>
      </c>
      <c r="JS121" s="31" t="e">
        <v>#DIV/0!</v>
      </c>
      <c r="JT121" s="31" t="e">
        <v>#DIV/0!</v>
      </c>
      <c r="JU121" s="31" t="e">
        <v>#DIV/0!</v>
      </c>
      <c r="JV121" s="31" t="e">
        <v>#DIV/0!</v>
      </c>
      <c r="JW121" s="31" t="e">
        <v>#DIV/0!</v>
      </c>
      <c r="JX121" s="31" t="e">
        <v>#DIV/0!</v>
      </c>
      <c r="JY121" s="31" t="e">
        <v>#DIV/0!</v>
      </c>
      <c r="JZ121" s="31"/>
      <c r="KA121" s="31"/>
    </row>
    <row r="122" spans="1:287" x14ac:dyDescent="0.25">
      <c r="A122" s="30" t="s">
        <v>729</v>
      </c>
      <c r="B122" s="30" t="s">
        <v>206</v>
      </c>
      <c r="C122" s="31">
        <v>1</v>
      </c>
      <c r="D122" s="51" t="e">
        <v>#VALUE!</v>
      </c>
      <c r="E122" s="31" t="e">
        <v>#DIV/0!</v>
      </c>
      <c r="F122" s="31" t="e">
        <v>#DIV/0!</v>
      </c>
      <c r="G122" s="31" t="e">
        <v>#DIV/0!</v>
      </c>
      <c r="H122" s="31" t="e">
        <v>#DIV/0!</v>
      </c>
      <c r="I122" s="31" t="e">
        <v>#DIV/0!</v>
      </c>
      <c r="J122" s="31" t="e">
        <v>#DIV/0!</v>
      </c>
      <c r="K122" s="31" t="e">
        <v>#DIV/0!</v>
      </c>
      <c r="L122" s="31" t="e">
        <v>#DIV/0!</v>
      </c>
      <c r="M122" s="31" t="e">
        <v>#DIV/0!</v>
      </c>
      <c r="N122" s="31" t="e">
        <v>#DIV/0!</v>
      </c>
      <c r="O122" s="31" t="e">
        <v>#DIV/0!</v>
      </c>
      <c r="P122" s="31" t="e">
        <v>#DIV/0!</v>
      </c>
      <c r="Q122" s="31" t="e">
        <v>#DIV/0!</v>
      </c>
      <c r="R122" s="31" t="e">
        <v>#DIV/0!</v>
      </c>
      <c r="S122" s="31" t="e">
        <v>#DIV/0!</v>
      </c>
      <c r="T122" s="31" t="e">
        <v>#DIV/0!</v>
      </c>
      <c r="U122" s="31" t="e">
        <v>#DIV/0!</v>
      </c>
      <c r="V122" s="31" t="e">
        <v>#DIV/0!</v>
      </c>
      <c r="W122" s="31" t="e">
        <v>#DIV/0!</v>
      </c>
      <c r="X122" s="31" t="e">
        <v>#DIV/0!</v>
      </c>
      <c r="Y122" s="31" t="e">
        <v>#DIV/0!</v>
      </c>
      <c r="Z122" s="31" t="e">
        <v>#DIV/0!</v>
      </c>
      <c r="AA122" s="31" t="e">
        <v>#DIV/0!</v>
      </c>
      <c r="AB122" s="31" t="e">
        <v>#DIV/0!</v>
      </c>
      <c r="AC122" s="31" t="e">
        <v>#DIV/0!</v>
      </c>
      <c r="AD122" s="31" t="e">
        <v>#DIV/0!</v>
      </c>
      <c r="AE122" s="31" t="e">
        <v>#DIV/0!</v>
      </c>
      <c r="AF122" s="31" t="e">
        <v>#DIV/0!</v>
      </c>
      <c r="AG122" s="31" t="e">
        <v>#DIV/0!</v>
      </c>
      <c r="AH122" s="31" t="e">
        <v>#DIV/0!</v>
      </c>
      <c r="AI122" s="31" t="e">
        <v>#DIV/0!</v>
      </c>
      <c r="AJ122" s="31" t="e">
        <v>#DIV/0!</v>
      </c>
      <c r="AK122" s="31" t="e">
        <v>#DIV/0!</v>
      </c>
      <c r="AL122" s="31" t="e">
        <v>#DIV/0!</v>
      </c>
      <c r="AM122" s="31" t="e">
        <v>#DIV/0!</v>
      </c>
      <c r="AN122" s="31" t="e">
        <v>#DIV/0!</v>
      </c>
      <c r="AO122" s="31" t="e">
        <v>#DIV/0!</v>
      </c>
      <c r="AP122" s="31" t="e">
        <v>#DIV/0!</v>
      </c>
      <c r="AQ122" s="31" t="e">
        <v>#DIV/0!</v>
      </c>
      <c r="AR122" s="31" t="e">
        <v>#DIV/0!</v>
      </c>
      <c r="AS122" s="31" t="e">
        <v>#DIV/0!</v>
      </c>
      <c r="AT122" s="31" t="e">
        <v>#DIV/0!</v>
      </c>
      <c r="AU122" s="31" t="e">
        <v>#DIV/0!</v>
      </c>
      <c r="AV122" s="31" t="e">
        <v>#DIV/0!</v>
      </c>
      <c r="AW122" s="31" t="e">
        <v>#DIV/0!</v>
      </c>
      <c r="AX122" s="31" t="e">
        <v>#VALUE!</v>
      </c>
      <c r="AY122" s="31" t="e">
        <v>#DIV/0!</v>
      </c>
      <c r="AZ122" s="31" t="e">
        <v>#DIV/0!</v>
      </c>
      <c r="BA122" s="31" t="e">
        <v>#DIV/0!</v>
      </c>
      <c r="BB122" s="31" t="e">
        <v>#DIV/0!</v>
      </c>
      <c r="BC122" s="31" t="e">
        <v>#DIV/0!</v>
      </c>
      <c r="BD122" s="31" t="e">
        <v>#DIV/0!</v>
      </c>
      <c r="BE122" s="31" t="e">
        <v>#DIV/0!</v>
      </c>
      <c r="BF122" s="31" t="e">
        <v>#DIV/0!</v>
      </c>
      <c r="BG122" s="31" t="e">
        <v>#DIV/0!</v>
      </c>
      <c r="BH122" s="31" t="e">
        <v>#DIV/0!</v>
      </c>
      <c r="BI122" s="31" t="e">
        <v>#DIV/0!</v>
      </c>
      <c r="BJ122" s="31" t="e">
        <v>#DIV/0!</v>
      </c>
      <c r="BK122" s="31" t="e">
        <v>#DIV/0!</v>
      </c>
      <c r="BL122" s="31" t="e">
        <v>#DIV/0!</v>
      </c>
      <c r="BM122" s="31" t="e">
        <v>#DIV/0!</v>
      </c>
      <c r="BN122" s="31" t="e">
        <v>#DIV/0!</v>
      </c>
      <c r="BO122" s="31" t="e">
        <v>#DIV/0!</v>
      </c>
      <c r="BP122" s="31" t="e">
        <v>#DIV/0!</v>
      </c>
      <c r="BQ122" s="31" t="e">
        <v>#DIV/0!</v>
      </c>
      <c r="BR122" s="31" t="e">
        <v>#DIV/0!</v>
      </c>
      <c r="BS122" s="31" t="e">
        <v>#DIV/0!</v>
      </c>
      <c r="BT122" s="31" t="e">
        <v>#DIV/0!</v>
      </c>
      <c r="BU122" s="31" t="e">
        <v>#DIV/0!</v>
      </c>
      <c r="BV122" s="31" t="e">
        <v>#DIV/0!</v>
      </c>
      <c r="BW122" s="31" t="e">
        <v>#DIV/0!</v>
      </c>
      <c r="BX122" s="31" t="e">
        <v>#DIV/0!</v>
      </c>
      <c r="BY122" s="31" t="e">
        <v>#DIV/0!</v>
      </c>
      <c r="BZ122" s="31" t="e">
        <v>#DIV/0!</v>
      </c>
      <c r="CA122" s="31" t="e">
        <v>#DIV/0!</v>
      </c>
      <c r="CB122" s="31" t="e">
        <v>#DIV/0!</v>
      </c>
      <c r="CC122" s="31" t="e">
        <v>#DIV/0!</v>
      </c>
      <c r="CD122" s="31" t="e">
        <v>#DIV/0!</v>
      </c>
      <c r="CE122" s="31" t="e">
        <v>#DIV/0!</v>
      </c>
      <c r="CF122" s="31" t="e">
        <v>#DIV/0!</v>
      </c>
      <c r="CG122" s="31" t="e">
        <v>#DIV/0!</v>
      </c>
      <c r="CH122" s="31" t="e">
        <v>#DIV/0!</v>
      </c>
      <c r="CI122" s="31" t="e">
        <v>#DIV/0!</v>
      </c>
      <c r="CJ122" s="31" t="e">
        <v>#DIV/0!</v>
      </c>
      <c r="CK122" s="31" t="e">
        <v>#DIV/0!</v>
      </c>
      <c r="CL122" s="31" t="e">
        <v>#DIV/0!</v>
      </c>
      <c r="CM122" s="31" t="e">
        <v>#DIV/0!</v>
      </c>
      <c r="CN122" s="31" t="e">
        <v>#DIV/0!</v>
      </c>
      <c r="CO122" s="31" t="e">
        <v>#DIV/0!</v>
      </c>
      <c r="CP122" s="31" t="e">
        <v>#DIV/0!</v>
      </c>
      <c r="CQ122" s="31" t="e">
        <v>#DIV/0!</v>
      </c>
      <c r="CR122" s="31"/>
      <c r="CS122" s="31"/>
      <c r="CT122" s="31">
        <v>1</v>
      </c>
      <c r="CU122" s="51" t="e">
        <v>#VALUE!</v>
      </c>
      <c r="CV122" s="31" t="e">
        <v>#DIV/0!</v>
      </c>
      <c r="CW122" s="31" t="e">
        <v>#DIV/0!</v>
      </c>
      <c r="CX122" s="31" t="e">
        <v>#DIV/0!</v>
      </c>
      <c r="CY122" s="31" t="e">
        <v>#DIV/0!</v>
      </c>
      <c r="CZ122" s="31" t="e">
        <v>#DIV/0!</v>
      </c>
      <c r="DA122" s="31" t="e">
        <v>#DIV/0!</v>
      </c>
      <c r="DB122" s="31" t="e">
        <v>#DIV/0!</v>
      </c>
      <c r="DC122" s="31" t="e">
        <v>#DIV/0!</v>
      </c>
      <c r="DD122" s="31" t="e">
        <v>#DIV/0!</v>
      </c>
      <c r="DE122" s="31" t="e">
        <v>#DIV/0!</v>
      </c>
      <c r="DF122" s="31" t="e">
        <v>#DIV/0!</v>
      </c>
      <c r="DG122" s="31" t="e">
        <v>#DIV/0!</v>
      </c>
      <c r="DH122" s="31" t="e">
        <v>#DIV/0!</v>
      </c>
      <c r="DI122" s="31" t="e">
        <v>#DIV/0!</v>
      </c>
      <c r="DJ122" s="31" t="e">
        <v>#DIV/0!</v>
      </c>
      <c r="DK122" s="31" t="e">
        <v>#DIV/0!</v>
      </c>
      <c r="DL122" s="31" t="e">
        <v>#DIV/0!</v>
      </c>
      <c r="DM122" s="31" t="e">
        <v>#DIV/0!</v>
      </c>
      <c r="DN122" s="31" t="e">
        <v>#DIV/0!</v>
      </c>
      <c r="DO122" s="31" t="e">
        <v>#DIV/0!</v>
      </c>
      <c r="DP122" s="31" t="e">
        <v>#DIV/0!</v>
      </c>
      <c r="DQ122" s="31" t="e">
        <v>#DIV/0!</v>
      </c>
      <c r="DR122" s="31" t="e">
        <v>#DIV/0!</v>
      </c>
      <c r="DS122" s="31" t="e">
        <v>#DIV/0!</v>
      </c>
      <c r="DT122" s="31" t="e">
        <v>#DIV/0!</v>
      </c>
      <c r="DU122" s="31" t="e">
        <v>#DIV/0!</v>
      </c>
      <c r="DV122" s="31" t="e">
        <v>#DIV/0!</v>
      </c>
      <c r="DW122" s="31" t="e">
        <v>#DIV/0!</v>
      </c>
      <c r="DX122" s="31" t="e">
        <v>#DIV/0!</v>
      </c>
      <c r="DY122" s="31" t="e">
        <v>#DIV/0!</v>
      </c>
      <c r="DZ122" s="31" t="e">
        <v>#DIV/0!</v>
      </c>
      <c r="EA122" s="31" t="e">
        <v>#DIV/0!</v>
      </c>
      <c r="EB122" s="31" t="e">
        <v>#DIV/0!</v>
      </c>
      <c r="EC122" s="31" t="e">
        <v>#DIV/0!</v>
      </c>
      <c r="ED122" s="31" t="e">
        <v>#DIV/0!</v>
      </c>
      <c r="EE122" s="31" t="e">
        <v>#DIV/0!</v>
      </c>
      <c r="EF122" s="31" t="e">
        <v>#DIV/0!</v>
      </c>
      <c r="EG122" s="31" t="e">
        <v>#DIV/0!</v>
      </c>
      <c r="EH122" s="31" t="e">
        <v>#DIV/0!</v>
      </c>
      <c r="EI122" s="31" t="e">
        <v>#DIV/0!</v>
      </c>
      <c r="EJ122" s="31" t="e">
        <v>#DIV/0!</v>
      </c>
      <c r="EK122" s="31" t="e">
        <v>#DIV/0!</v>
      </c>
      <c r="EL122" s="31" t="e">
        <v>#DIV/0!</v>
      </c>
      <c r="EM122" s="31" t="e">
        <v>#DIV/0!</v>
      </c>
      <c r="EN122" s="31" t="e">
        <v>#DIV/0!</v>
      </c>
      <c r="EO122" s="31" t="e">
        <v>#VALUE!</v>
      </c>
      <c r="EP122" s="31" t="e">
        <v>#DIV/0!</v>
      </c>
      <c r="EQ122" s="31" t="e">
        <v>#DIV/0!</v>
      </c>
      <c r="ER122" s="31" t="e">
        <v>#DIV/0!</v>
      </c>
      <c r="ES122" s="31" t="e">
        <v>#DIV/0!</v>
      </c>
      <c r="ET122" s="31" t="e">
        <v>#DIV/0!</v>
      </c>
      <c r="EU122" s="31" t="e">
        <v>#DIV/0!</v>
      </c>
      <c r="EV122" s="31" t="e">
        <v>#DIV/0!</v>
      </c>
      <c r="EW122" s="31" t="e">
        <v>#DIV/0!</v>
      </c>
      <c r="EX122" s="31" t="e">
        <v>#DIV/0!</v>
      </c>
      <c r="EY122" s="31" t="e">
        <v>#DIV/0!</v>
      </c>
      <c r="EZ122" s="31" t="e">
        <v>#DIV/0!</v>
      </c>
      <c r="FA122" s="31" t="e">
        <v>#DIV/0!</v>
      </c>
      <c r="FB122" s="31" t="e">
        <v>#DIV/0!</v>
      </c>
      <c r="FC122" s="31" t="e">
        <v>#DIV/0!</v>
      </c>
      <c r="FD122" s="31" t="e">
        <v>#DIV/0!</v>
      </c>
      <c r="FE122" s="31" t="e">
        <v>#DIV/0!</v>
      </c>
      <c r="FF122" s="31" t="e">
        <v>#DIV/0!</v>
      </c>
      <c r="FG122" s="31" t="e">
        <v>#DIV/0!</v>
      </c>
      <c r="FH122" s="31" t="e">
        <v>#DIV/0!</v>
      </c>
      <c r="FI122" s="31" t="e">
        <v>#DIV/0!</v>
      </c>
      <c r="FJ122" s="31" t="e">
        <v>#DIV/0!</v>
      </c>
      <c r="FK122" s="31" t="e">
        <v>#DIV/0!</v>
      </c>
      <c r="FL122" s="31" t="e">
        <v>#DIV/0!</v>
      </c>
      <c r="FM122" s="31" t="e">
        <v>#DIV/0!</v>
      </c>
      <c r="FN122" s="31" t="e">
        <v>#DIV/0!</v>
      </c>
      <c r="FO122" s="31" t="e">
        <v>#DIV/0!</v>
      </c>
      <c r="FP122" s="31" t="e">
        <v>#DIV/0!</v>
      </c>
      <c r="FQ122" s="31" t="e">
        <v>#DIV/0!</v>
      </c>
      <c r="FR122" s="31" t="e">
        <v>#DIV/0!</v>
      </c>
      <c r="FS122" s="31" t="e">
        <v>#DIV/0!</v>
      </c>
      <c r="FT122" s="31" t="e">
        <v>#DIV/0!</v>
      </c>
      <c r="FU122" s="31" t="e">
        <v>#DIV/0!</v>
      </c>
      <c r="FV122" s="31" t="e">
        <v>#DIV/0!</v>
      </c>
      <c r="FW122" s="31" t="e">
        <v>#DIV/0!</v>
      </c>
      <c r="FX122" s="31" t="e">
        <v>#DIV/0!</v>
      </c>
      <c r="FY122" s="31" t="e">
        <v>#DIV/0!</v>
      </c>
      <c r="FZ122" s="31" t="e">
        <v>#DIV/0!</v>
      </c>
      <c r="GA122" s="31" t="e">
        <v>#DIV/0!</v>
      </c>
      <c r="GB122" s="31" t="e">
        <v>#DIV/0!</v>
      </c>
      <c r="GC122" s="31" t="e">
        <v>#DIV/0!</v>
      </c>
      <c r="GD122" s="31" t="e">
        <v>#DIV/0!</v>
      </c>
      <c r="GE122" s="31" t="e">
        <v>#DIV/0!</v>
      </c>
      <c r="GF122" s="31" t="e">
        <v>#DIV/0!</v>
      </c>
      <c r="GG122" s="31" t="e">
        <v>#DIV/0!</v>
      </c>
      <c r="GH122" s="31" t="e">
        <v>#DIV/0!</v>
      </c>
      <c r="GI122" s="31"/>
      <c r="GJ122" s="31"/>
      <c r="GK122" s="31">
        <v>1</v>
      </c>
      <c r="GL122" s="51" t="e">
        <v>#VALUE!</v>
      </c>
      <c r="GM122" s="31" t="e">
        <v>#DIV/0!</v>
      </c>
      <c r="GN122" s="31" t="e">
        <v>#DIV/0!</v>
      </c>
      <c r="GO122" s="31" t="e">
        <v>#DIV/0!</v>
      </c>
      <c r="GP122" s="31" t="e">
        <v>#DIV/0!</v>
      </c>
      <c r="GQ122" s="31" t="e">
        <v>#DIV/0!</v>
      </c>
      <c r="GR122" s="31" t="e">
        <v>#DIV/0!</v>
      </c>
      <c r="GS122" s="31" t="e">
        <v>#DIV/0!</v>
      </c>
      <c r="GT122" s="31" t="e">
        <v>#DIV/0!</v>
      </c>
      <c r="GU122" s="31" t="e">
        <v>#DIV/0!</v>
      </c>
      <c r="GV122" s="31" t="e">
        <v>#DIV/0!</v>
      </c>
      <c r="GW122" s="31" t="e">
        <v>#DIV/0!</v>
      </c>
      <c r="GX122" s="31" t="e">
        <v>#DIV/0!</v>
      </c>
      <c r="GY122" s="31" t="e">
        <v>#DIV/0!</v>
      </c>
      <c r="GZ122" s="31" t="e">
        <v>#DIV/0!</v>
      </c>
      <c r="HA122" s="31" t="e">
        <v>#DIV/0!</v>
      </c>
      <c r="HB122" s="31" t="e">
        <v>#DIV/0!</v>
      </c>
      <c r="HC122" s="31" t="e">
        <v>#DIV/0!</v>
      </c>
      <c r="HD122" s="31" t="e">
        <v>#DIV/0!</v>
      </c>
      <c r="HE122" s="31" t="e">
        <v>#DIV/0!</v>
      </c>
      <c r="HF122" s="31" t="e">
        <v>#DIV/0!</v>
      </c>
      <c r="HG122" s="31" t="e">
        <v>#DIV/0!</v>
      </c>
      <c r="HH122" s="31" t="e">
        <v>#DIV/0!</v>
      </c>
      <c r="HI122" s="31" t="e">
        <v>#DIV/0!</v>
      </c>
      <c r="HJ122" s="31" t="e">
        <v>#DIV/0!</v>
      </c>
      <c r="HK122" s="31" t="e">
        <v>#DIV/0!</v>
      </c>
      <c r="HL122" s="31" t="e">
        <v>#DIV/0!</v>
      </c>
      <c r="HM122" s="31" t="e">
        <v>#DIV/0!</v>
      </c>
      <c r="HN122" s="31" t="e">
        <v>#DIV/0!</v>
      </c>
      <c r="HO122" s="31" t="e">
        <v>#DIV/0!</v>
      </c>
      <c r="HP122" s="31" t="e">
        <v>#DIV/0!</v>
      </c>
      <c r="HQ122" s="31" t="e">
        <v>#DIV/0!</v>
      </c>
      <c r="HR122" s="31" t="e">
        <v>#DIV/0!</v>
      </c>
      <c r="HS122" s="31" t="e">
        <v>#DIV/0!</v>
      </c>
      <c r="HT122" s="31" t="e">
        <v>#DIV/0!</v>
      </c>
      <c r="HU122" s="31" t="e">
        <v>#DIV/0!</v>
      </c>
      <c r="HV122" s="31" t="e">
        <v>#DIV/0!</v>
      </c>
      <c r="HW122" s="31" t="e">
        <v>#DIV/0!</v>
      </c>
      <c r="HX122" s="31" t="e">
        <v>#DIV/0!</v>
      </c>
      <c r="HY122" s="31" t="e">
        <v>#DIV/0!</v>
      </c>
      <c r="HZ122" s="31" t="e">
        <v>#DIV/0!</v>
      </c>
      <c r="IA122" s="31" t="e">
        <v>#DIV/0!</v>
      </c>
      <c r="IB122" s="31" t="e">
        <v>#DIV/0!</v>
      </c>
      <c r="IC122" s="31" t="e">
        <v>#DIV/0!</v>
      </c>
      <c r="ID122" s="31" t="e">
        <v>#DIV/0!</v>
      </c>
      <c r="IE122" s="31" t="e">
        <v>#DIV/0!</v>
      </c>
      <c r="IF122" s="31" t="e">
        <v>#VALUE!</v>
      </c>
      <c r="IG122" s="31" t="e">
        <v>#DIV/0!</v>
      </c>
      <c r="IH122" s="31" t="e">
        <v>#DIV/0!</v>
      </c>
      <c r="II122" s="31" t="e">
        <v>#DIV/0!</v>
      </c>
      <c r="IJ122" s="31" t="e">
        <v>#DIV/0!</v>
      </c>
      <c r="IK122" s="31" t="e">
        <v>#DIV/0!</v>
      </c>
      <c r="IL122" s="31" t="e">
        <v>#DIV/0!</v>
      </c>
      <c r="IM122" s="31" t="e">
        <v>#DIV/0!</v>
      </c>
      <c r="IN122" s="31" t="e">
        <v>#DIV/0!</v>
      </c>
      <c r="IO122" s="31" t="e">
        <v>#DIV/0!</v>
      </c>
      <c r="IP122" s="31" t="e">
        <v>#DIV/0!</v>
      </c>
      <c r="IQ122" s="31" t="e">
        <v>#DIV/0!</v>
      </c>
      <c r="IR122" s="31" t="e">
        <v>#DIV/0!</v>
      </c>
      <c r="IS122" s="31" t="e">
        <v>#DIV/0!</v>
      </c>
      <c r="IT122" s="31" t="e">
        <v>#DIV/0!</v>
      </c>
      <c r="IU122" s="31" t="e">
        <v>#DIV/0!</v>
      </c>
      <c r="IV122" s="31" t="e">
        <v>#DIV/0!</v>
      </c>
      <c r="IW122" s="31" t="e">
        <v>#DIV/0!</v>
      </c>
      <c r="IX122" s="31" t="e">
        <v>#DIV/0!</v>
      </c>
      <c r="IY122" s="31" t="e">
        <v>#DIV/0!</v>
      </c>
      <c r="IZ122" s="31" t="e">
        <v>#DIV/0!</v>
      </c>
      <c r="JA122" s="31" t="e">
        <v>#DIV/0!</v>
      </c>
      <c r="JB122" s="31" t="e">
        <v>#DIV/0!</v>
      </c>
      <c r="JC122" s="31" t="e">
        <v>#DIV/0!</v>
      </c>
      <c r="JD122" s="31" t="e">
        <v>#DIV/0!</v>
      </c>
      <c r="JE122" s="31" t="e">
        <v>#DIV/0!</v>
      </c>
      <c r="JF122" s="31" t="e">
        <v>#DIV/0!</v>
      </c>
      <c r="JG122" s="31" t="e">
        <v>#DIV/0!</v>
      </c>
      <c r="JH122" s="31" t="e">
        <v>#DIV/0!</v>
      </c>
      <c r="JI122" s="31" t="e">
        <v>#DIV/0!</v>
      </c>
      <c r="JJ122" s="31" t="e">
        <v>#DIV/0!</v>
      </c>
      <c r="JK122" s="31" t="e">
        <v>#DIV/0!</v>
      </c>
      <c r="JL122" s="31" t="e">
        <v>#DIV/0!</v>
      </c>
      <c r="JM122" s="31" t="e">
        <v>#DIV/0!</v>
      </c>
      <c r="JN122" s="31" t="e">
        <v>#DIV/0!</v>
      </c>
      <c r="JO122" s="31" t="e">
        <v>#DIV/0!</v>
      </c>
      <c r="JP122" s="31" t="e">
        <v>#DIV/0!</v>
      </c>
      <c r="JQ122" s="31" t="e">
        <v>#DIV/0!</v>
      </c>
      <c r="JR122" s="31" t="e">
        <v>#DIV/0!</v>
      </c>
      <c r="JS122" s="31" t="e">
        <v>#DIV/0!</v>
      </c>
      <c r="JT122" s="31" t="e">
        <v>#DIV/0!</v>
      </c>
      <c r="JU122" s="31" t="e">
        <v>#DIV/0!</v>
      </c>
      <c r="JV122" s="31" t="e">
        <v>#DIV/0!</v>
      </c>
      <c r="JW122" s="31" t="e">
        <v>#DIV/0!</v>
      </c>
      <c r="JX122" s="31" t="e">
        <v>#DIV/0!</v>
      </c>
      <c r="JY122" s="31" t="e">
        <v>#DIV/0!</v>
      </c>
      <c r="JZ122" s="31"/>
      <c r="KA122" s="31"/>
    </row>
    <row r="123" spans="1:287" x14ac:dyDescent="0.25">
      <c r="A123" s="30" t="s">
        <v>731</v>
      </c>
      <c r="B123" s="30" t="s">
        <v>214</v>
      </c>
      <c r="C123" s="31">
        <v>192</v>
      </c>
      <c r="D123" s="51" t="e">
        <v>#VALUE!</v>
      </c>
      <c r="E123" s="31" t="e">
        <v>#DIV/0!</v>
      </c>
      <c r="F123" s="31" t="e">
        <v>#DIV/0!</v>
      </c>
      <c r="G123" s="31" t="e">
        <v>#DIV/0!</v>
      </c>
      <c r="H123" s="31" t="e">
        <v>#DIV/0!</v>
      </c>
      <c r="I123" s="31" t="e">
        <v>#DIV/0!</v>
      </c>
      <c r="J123" s="31" t="e">
        <v>#DIV/0!</v>
      </c>
      <c r="K123" s="31" t="e">
        <v>#DIV/0!</v>
      </c>
      <c r="L123" s="31" t="e">
        <v>#DIV/0!</v>
      </c>
      <c r="M123" s="31" t="e">
        <v>#DIV/0!</v>
      </c>
      <c r="N123" s="31" t="e">
        <v>#DIV/0!</v>
      </c>
      <c r="O123" s="31" t="e">
        <v>#DIV/0!</v>
      </c>
      <c r="P123" s="31" t="e">
        <v>#DIV/0!</v>
      </c>
      <c r="Q123" s="31" t="e">
        <v>#DIV/0!</v>
      </c>
      <c r="R123" s="31" t="e">
        <v>#DIV/0!</v>
      </c>
      <c r="S123" s="31" t="e">
        <v>#DIV/0!</v>
      </c>
      <c r="T123" s="31" t="e">
        <v>#DIV/0!</v>
      </c>
      <c r="U123" s="31" t="e">
        <v>#DIV/0!</v>
      </c>
      <c r="V123" s="31" t="e">
        <v>#DIV/0!</v>
      </c>
      <c r="W123" s="31" t="e">
        <v>#DIV/0!</v>
      </c>
      <c r="X123" s="31" t="e">
        <v>#DIV/0!</v>
      </c>
      <c r="Y123" s="31" t="e">
        <v>#DIV/0!</v>
      </c>
      <c r="Z123" s="31" t="e">
        <v>#DIV/0!</v>
      </c>
      <c r="AA123" s="31" t="e">
        <v>#DIV/0!</v>
      </c>
      <c r="AB123" s="31" t="e">
        <v>#DIV/0!</v>
      </c>
      <c r="AC123" s="31" t="e">
        <v>#DIV/0!</v>
      </c>
      <c r="AD123" s="31" t="e">
        <v>#DIV/0!</v>
      </c>
      <c r="AE123" s="31" t="e">
        <v>#DIV/0!</v>
      </c>
      <c r="AF123" s="31" t="e">
        <v>#DIV/0!</v>
      </c>
      <c r="AG123" s="31" t="e">
        <v>#DIV/0!</v>
      </c>
      <c r="AH123" s="31" t="e">
        <v>#DIV/0!</v>
      </c>
      <c r="AI123" s="31" t="e">
        <v>#DIV/0!</v>
      </c>
      <c r="AJ123" s="31" t="e">
        <v>#DIV/0!</v>
      </c>
      <c r="AK123" s="31" t="e">
        <v>#DIV/0!</v>
      </c>
      <c r="AL123" s="31" t="e">
        <v>#DIV/0!</v>
      </c>
      <c r="AM123" s="31" t="e">
        <v>#DIV/0!</v>
      </c>
      <c r="AN123" s="31" t="e">
        <v>#DIV/0!</v>
      </c>
      <c r="AO123" s="31" t="e">
        <v>#DIV/0!</v>
      </c>
      <c r="AP123" s="31" t="e">
        <v>#DIV/0!</v>
      </c>
      <c r="AQ123" s="31" t="e">
        <v>#DIV/0!</v>
      </c>
      <c r="AR123" s="31" t="e">
        <v>#DIV/0!</v>
      </c>
      <c r="AS123" s="31" t="e">
        <v>#DIV/0!</v>
      </c>
      <c r="AT123" s="31" t="e">
        <v>#DIV/0!</v>
      </c>
      <c r="AU123" s="31" t="e">
        <v>#DIV/0!</v>
      </c>
      <c r="AV123" s="31" t="e">
        <v>#DIV/0!</v>
      </c>
      <c r="AW123" s="31" t="e">
        <v>#DIV/0!</v>
      </c>
      <c r="AX123" s="31" t="e">
        <v>#VALUE!</v>
      </c>
      <c r="AY123" s="31" t="e">
        <v>#DIV/0!</v>
      </c>
      <c r="AZ123" s="31" t="e">
        <v>#DIV/0!</v>
      </c>
      <c r="BA123" s="31" t="e">
        <v>#DIV/0!</v>
      </c>
      <c r="BB123" s="31" t="e">
        <v>#DIV/0!</v>
      </c>
      <c r="BC123" s="31" t="e">
        <v>#DIV/0!</v>
      </c>
      <c r="BD123" s="31" t="e">
        <v>#DIV/0!</v>
      </c>
      <c r="BE123" s="31" t="e">
        <v>#DIV/0!</v>
      </c>
      <c r="BF123" s="31" t="e">
        <v>#DIV/0!</v>
      </c>
      <c r="BG123" s="31" t="e">
        <v>#DIV/0!</v>
      </c>
      <c r="BH123" s="31" t="e">
        <v>#DIV/0!</v>
      </c>
      <c r="BI123" s="31" t="e">
        <v>#DIV/0!</v>
      </c>
      <c r="BJ123" s="31" t="e">
        <v>#DIV/0!</v>
      </c>
      <c r="BK123" s="31" t="e">
        <v>#DIV/0!</v>
      </c>
      <c r="BL123" s="31" t="e">
        <v>#DIV/0!</v>
      </c>
      <c r="BM123" s="31" t="e">
        <v>#DIV/0!</v>
      </c>
      <c r="BN123" s="31" t="e">
        <v>#DIV/0!</v>
      </c>
      <c r="BO123" s="31" t="e">
        <v>#DIV/0!</v>
      </c>
      <c r="BP123" s="31" t="e">
        <v>#DIV/0!</v>
      </c>
      <c r="BQ123" s="31" t="e">
        <v>#DIV/0!</v>
      </c>
      <c r="BR123" s="31" t="e">
        <v>#DIV/0!</v>
      </c>
      <c r="BS123" s="31" t="e">
        <v>#DIV/0!</v>
      </c>
      <c r="BT123" s="31" t="e">
        <v>#DIV/0!</v>
      </c>
      <c r="BU123" s="31" t="e">
        <v>#DIV/0!</v>
      </c>
      <c r="BV123" s="31" t="e">
        <v>#DIV/0!</v>
      </c>
      <c r="BW123" s="31" t="e">
        <v>#DIV/0!</v>
      </c>
      <c r="BX123" s="31" t="e">
        <v>#DIV/0!</v>
      </c>
      <c r="BY123" s="31" t="e">
        <v>#DIV/0!</v>
      </c>
      <c r="BZ123" s="31" t="e">
        <v>#DIV/0!</v>
      </c>
      <c r="CA123" s="31" t="e">
        <v>#DIV/0!</v>
      </c>
      <c r="CB123" s="31" t="e">
        <v>#DIV/0!</v>
      </c>
      <c r="CC123" s="31" t="e">
        <v>#DIV/0!</v>
      </c>
      <c r="CD123" s="31" t="e">
        <v>#DIV/0!</v>
      </c>
      <c r="CE123" s="31" t="e">
        <v>#DIV/0!</v>
      </c>
      <c r="CF123" s="31" t="e">
        <v>#DIV/0!</v>
      </c>
      <c r="CG123" s="31" t="e">
        <v>#DIV/0!</v>
      </c>
      <c r="CH123" s="31" t="e">
        <v>#DIV/0!</v>
      </c>
      <c r="CI123" s="31" t="e">
        <v>#DIV/0!</v>
      </c>
      <c r="CJ123" s="31" t="e">
        <v>#DIV/0!</v>
      </c>
      <c r="CK123" s="31" t="e">
        <v>#DIV/0!</v>
      </c>
      <c r="CL123" s="31" t="e">
        <v>#DIV/0!</v>
      </c>
      <c r="CM123" s="31" t="e">
        <v>#DIV/0!</v>
      </c>
      <c r="CN123" s="31" t="e">
        <v>#DIV/0!</v>
      </c>
      <c r="CO123" s="31" t="e">
        <v>#DIV/0!</v>
      </c>
      <c r="CP123" s="31" t="e">
        <v>#DIV/0!</v>
      </c>
      <c r="CQ123" s="31" t="e">
        <v>#DIV/0!</v>
      </c>
      <c r="CR123" s="31"/>
      <c r="CS123" s="31"/>
      <c r="CT123" s="31">
        <v>192</v>
      </c>
      <c r="CU123" s="51" t="e">
        <v>#VALUE!</v>
      </c>
      <c r="CV123" s="31" t="e">
        <v>#DIV/0!</v>
      </c>
      <c r="CW123" s="31" t="e">
        <v>#DIV/0!</v>
      </c>
      <c r="CX123" s="31" t="e">
        <v>#DIV/0!</v>
      </c>
      <c r="CY123" s="31" t="e">
        <v>#DIV/0!</v>
      </c>
      <c r="CZ123" s="31" t="e">
        <v>#DIV/0!</v>
      </c>
      <c r="DA123" s="31" t="e">
        <v>#DIV/0!</v>
      </c>
      <c r="DB123" s="31" t="e">
        <v>#DIV/0!</v>
      </c>
      <c r="DC123" s="31" t="e">
        <v>#DIV/0!</v>
      </c>
      <c r="DD123" s="31" t="e">
        <v>#DIV/0!</v>
      </c>
      <c r="DE123" s="31" t="e">
        <v>#DIV/0!</v>
      </c>
      <c r="DF123" s="31" t="e">
        <v>#DIV/0!</v>
      </c>
      <c r="DG123" s="31" t="e">
        <v>#DIV/0!</v>
      </c>
      <c r="DH123" s="31" t="e">
        <v>#DIV/0!</v>
      </c>
      <c r="DI123" s="31" t="e">
        <v>#DIV/0!</v>
      </c>
      <c r="DJ123" s="31" t="e">
        <v>#DIV/0!</v>
      </c>
      <c r="DK123" s="31" t="e">
        <v>#DIV/0!</v>
      </c>
      <c r="DL123" s="31" t="e">
        <v>#DIV/0!</v>
      </c>
      <c r="DM123" s="31" t="e">
        <v>#DIV/0!</v>
      </c>
      <c r="DN123" s="31" t="e">
        <v>#DIV/0!</v>
      </c>
      <c r="DO123" s="31" t="e">
        <v>#DIV/0!</v>
      </c>
      <c r="DP123" s="31" t="e">
        <v>#DIV/0!</v>
      </c>
      <c r="DQ123" s="31" t="e">
        <v>#DIV/0!</v>
      </c>
      <c r="DR123" s="31" t="e">
        <v>#DIV/0!</v>
      </c>
      <c r="DS123" s="31" t="e">
        <v>#DIV/0!</v>
      </c>
      <c r="DT123" s="31" t="e">
        <v>#DIV/0!</v>
      </c>
      <c r="DU123" s="31" t="e">
        <v>#DIV/0!</v>
      </c>
      <c r="DV123" s="31" t="e">
        <v>#DIV/0!</v>
      </c>
      <c r="DW123" s="31" t="e">
        <v>#DIV/0!</v>
      </c>
      <c r="DX123" s="31" t="e">
        <v>#DIV/0!</v>
      </c>
      <c r="DY123" s="31" t="e">
        <v>#DIV/0!</v>
      </c>
      <c r="DZ123" s="31" t="e">
        <v>#DIV/0!</v>
      </c>
      <c r="EA123" s="31" t="e">
        <v>#DIV/0!</v>
      </c>
      <c r="EB123" s="31" t="e">
        <v>#DIV/0!</v>
      </c>
      <c r="EC123" s="31" t="e">
        <v>#DIV/0!</v>
      </c>
      <c r="ED123" s="31" t="e">
        <v>#DIV/0!</v>
      </c>
      <c r="EE123" s="31" t="e">
        <v>#DIV/0!</v>
      </c>
      <c r="EF123" s="31" t="e">
        <v>#DIV/0!</v>
      </c>
      <c r="EG123" s="31" t="e">
        <v>#DIV/0!</v>
      </c>
      <c r="EH123" s="31" t="e">
        <v>#DIV/0!</v>
      </c>
      <c r="EI123" s="31" t="e">
        <v>#DIV/0!</v>
      </c>
      <c r="EJ123" s="31" t="e">
        <v>#DIV/0!</v>
      </c>
      <c r="EK123" s="31" t="e">
        <v>#DIV/0!</v>
      </c>
      <c r="EL123" s="31" t="e">
        <v>#DIV/0!</v>
      </c>
      <c r="EM123" s="31" t="e">
        <v>#DIV/0!</v>
      </c>
      <c r="EN123" s="31" t="e">
        <v>#DIV/0!</v>
      </c>
      <c r="EO123" s="31" t="e">
        <v>#VALUE!</v>
      </c>
      <c r="EP123" s="31" t="e">
        <v>#DIV/0!</v>
      </c>
      <c r="EQ123" s="31" t="e">
        <v>#DIV/0!</v>
      </c>
      <c r="ER123" s="31" t="e">
        <v>#DIV/0!</v>
      </c>
      <c r="ES123" s="31" t="e">
        <v>#DIV/0!</v>
      </c>
      <c r="ET123" s="31" t="e">
        <v>#DIV/0!</v>
      </c>
      <c r="EU123" s="31" t="e">
        <v>#DIV/0!</v>
      </c>
      <c r="EV123" s="31" t="e">
        <v>#DIV/0!</v>
      </c>
      <c r="EW123" s="31" t="e">
        <v>#DIV/0!</v>
      </c>
      <c r="EX123" s="31" t="e">
        <v>#DIV/0!</v>
      </c>
      <c r="EY123" s="31" t="e">
        <v>#DIV/0!</v>
      </c>
      <c r="EZ123" s="31" t="e">
        <v>#DIV/0!</v>
      </c>
      <c r="FA123" s="31" t="e">
        <v>#DIV/0!</v>
      </c>
      <c r="FB123" s="31" t="e">
        <v>#DIV/0!</v>
      </c>
      <c r="FC123" s="31" t="e">
        <v>#DIV/0!</v>
      </c>
      <c r="FD123" s="31" t="e">
        <v>#DIV/0!</v>
      </c>
      <c r="FE123" s="31" t="e">
        <v>#DIV/0!</v>
      </c>
      <c r="FF123" s="31" t="e">
        <v>#DIV/0!</v>
      </c>
      <c r="FG123" s="31" t="e">
        <v>#DIV/0!</v>
      </c>
      <c r="FH123" s="31" t="e">
        <v>#DIV/0!</v>
      </c>
      <c r="FI123" s="31" t="e">
        <v>#DIV/0!</v>
      </c>
      <c r="FJ123" s="31" t="e">
        <v>#DIV/0!</v>
      </c>
      <c r="FK123" s="31" t="e">
        <v>#DIV/0!</v>
      </c>
      <c r="FL123" s="31" t="e">
        <v>#DIV/0!</v>
      </c>
      <c r="FM123" s="31" t="e">
        <v>#DIV/0!</v>
      </c>
      <c r="FN123" s="31" t="e">
        <v>#DIV/0!</v>
      </c>
      <c r="FO123" s="31" t="e">
        <v>#DIV/0!</v>
      </c>
      <c r="FP123" s="31" t="e">
        <v>#DIV/0!</v>
      </c>
      <c r="FQ123" s="31" t="e">
        <v>#DIV/0!</v>
      </c>
      <c r="FR123" s="31" t="e">
        <v>#DIV/0!</v>
      </c>
      <c r="FS123" s="31" t="e">
        <v>#DIV/0!</v>
      </c>
      <c r="FT123" s="31" t="e">
        <v>#DIV/0!</v>
      </c>
      <c r="FU123" s="31" t="e">
        <v>#DIV/0!</v>
      </c>
      <c r="FV123" s="31" t="e">
        <v>#DIV/0!</v>
      </c>
      <c r="FW123" s="31" t="e">
        <v>#DIV/0!</v>
      </c>
      <c r="FX123" s="31" t="e">
        <v>#DIV/0!</v>
      </c>
      <c r="FY123" s="31" t="e">
        <v>#DIV/0!</v>
      </c>
      <c r="FZ123" s="31" t="e">
        <v>#DIV/0!</v>
      </c>
      <c r="GA123" s="31" t="e">
        <v>#DIV/0!</v>
      </c>
      <c r="GB123" s="31" t="e">
        <v>#DIV/0!</v>
      </c>
      <c r="GC123" s="31" t="e">
        <v>#DIV/0!</v>
      </c>
      <c r="GD123" s="31" t="e">
        <v>#DIV/0!</v>
      </c>
      <c r="GE123" s="31" t="e">
        <v>#DIV/0!</v>
      </c>
      <c r="GF123" s="31" t="e">
        <v>#DIV/0!</v>
      </c>
      <c r="GG123" s="31" t="e">
        <v>#DIV/0!</v>
      </c>
      <c r="GH123" s="31" t="e">
        <v>#DIV/0!</v>
      </c>
      <c r="GI123" s="31"/>
      <c r="GJ123" s="31"/>
      <c r="GK123" s="31">
        <v>102</v>
      </c>
      <c r="GL123" s="51" t="e">
        <v>#VALUE!</v>
      </c>
      <c r="GM123" s="31" t="e">
        <v>#DIV/0!</v>
      </c>
      <c r="GN123" s="31" t="e">
        <v>#DIV/0!</v>
      </c>
      <c r="GO123" s="31" t="e">
        <v>#DIV/0!</v>
      </c>
      <c r="GP123" s="31" t="e">
        <v>#DIV/0!</v>
      </c>
      <c r="GQ123" s="31" t="e">
        <v>#DIV/0!</v>
      </c>
      <c r="GR123" s="31" t="e">
        <v>#DIV/0!</v>
      </c>
      <c r="GS123" s="31" t="e">
        <v>#DIV/0!</v>
      </c>
      <c r="GT123" s="31" t="e">
        <v>#DIV/0!</v>
      </c>
      <c r="GU123" s="31" t="e">
        <v>#DIV/0!</v>
      </c>
      <c r="GV123" s="31" t="e">
        <v>#DIV/0!</v>
      </c>
      <c r="GW123" s="31" t="e">
        <v>#DIV/0!</v>
      </c>
      <c r="GX123" s="31" t="e">
        <v>#DIV/0!</v>
      </c>
      <c r="GY123" s="31" t="e">
        <v>#DIV/0!</v>
      </c>
      <c r="GZ123" s="31" t="e">
        <v>#DIV/0!</v>
      </c>
      <c r="HA123" s="31" t="e">
        <v>#DIV/0!</v>
      </c>
      <c r="HB123" s="31" t="e">
        <v>#DIV/0!</v>
      </c>
      <c r="HC123" s="31" t="e">
        <v>#DIV/0!</v>
      </c>
      <c r="HD123" s="31" t="e">
        <v>#DIV/0!</v>
      </c>
      <c r="HE123" s="31" t="e">
        <v>#DIV/0!</v>
      </c>
      <c r="HF123" s="31" t="e">
        <v>#DIV/0!</v>
      </c>
      <c r="HG123" s="31" t="e">
        <v>#DIV/0!</v>
      </c>
      <c r="HH123" s="31" t="e">
        <v>#DIV/0!</v>
      </c>
      <c r="HI123" s="31" t="e">
        <v>#DIV/0!</v>
      </c>
      <c r="HJ123" s="31" t="e">
        <v>#DIV/0!</v>
      </c>
      <c r="HK123" s="31" t="e">
        <v>#DIV/0!</v>
      </c>
      <c r="HL123" s="31" t="e">
        <v>#DIV/0!</v>
      </c>
      <c r="HM123" s="31" t="e">
        <v>#DIV/0!</v>
      </c>
      <c r="HN123" s="31" t="e">
        <v>#DIV/0!</v>
      </c>
      <c r="HO123" s="31" t="e">
        <v>#DIV/0!</v>
      </c>
      <c r="HP123" s="31" t="e">
        <v>#DIV/0!</v>
      </c>
      <c r="HQ123" s="31" t="e">
        <v>#DIV/0!</v>
      </c>
      <c r="HR123" s="31" t="e">
        <v>#DIV/0!</v>
      </c>
      <c r="HS123" s="31" t="e">
        <v>#DIV/0!</v>
      </c>
      <c r="HT123" s="31" t="e">
        <v>#DIV/0!</v>
      </c>
      <c r="HU123" s="31" t="e">
        <v>#DIV/0!</v>
      </c>
      <c r="HV123" s="31" t="e">
        <v>#DIV/0!</v>
      </c>
      <c r="HW123" s="31" t="e">
        <v>#DIV/0!</v>
      </c>
      <c r="HX123" s="31" t="e">
        <v>#DIV/0!</v>
      </c>
      <c r="HY123" s="31" t="e">
        <v>#DIV/0!</v>
      </c>
      <c r="HZ123" s="31" t="e">
        <v>#DIV/0!</v>
      </c>
      <c r="IA123" s="31" t="e">
        <v>#DIV/0!</v>
      </c>
      <c r="IB123" s="31" t="e">
        <v>#DIV/0!</v>
      </c>
      <c r="IC123" s="31" t="e">
        <v>#DIV/0!</v>
      </c>
      <c r="ID123" s="31" t="e">
        <v>#DIV/0!</v>
      </c>
      <c r="IE123" s="31" t="e">
        <v>#DIV/0!</v>
      </c>
      <c r="IF123" s="31" t="e">
        <v>#VALUE!</v>
      </c>
      <c r="IG123" s="31" t="e">
        <v>#DIV/0!</v>
      </c>
      <c r="IH123" s="31" t="e">
        <v>#DIV/0!</v>
      </c>
      <c r="II123" s="31" t="e">
        <v>#DIV/0!</v>
      </c>
      <c r="IJ123" s="31" t="e">
        <v>#DIV/0!</v>
      </c>
      <c r="IK123" s="31" t="e">
        <v>#DIV/0!</v>
      </c>
      <c r="IL123" s="31" t="e">
        <v>#DIV/0!</v>
      </c>
      <c r="IM123" s="31" t="e">
        <v>#DIV/0!</v>
      </c>
      <c r="IN123" s="31" t="e">
        <v>#DIV/0!</v>
      </c>
      <c r="IO123" s="31" t="e">
        <v>#DIV/0!</v>
      </c>
      <c r="IP123" s="31" t="e">
        <v>#DIV/0!</v>
      </c>
      <c r="IQ123" s="31" t="e">
        <v>#DIV/0!</v>
      </c>
      <c r="IR123" s="31" t="e">
        <v>#DIV/0!</v>
      </c>
      <c r="IS123" s="31" t="e">
        <v>#DIV/0!</v>
      </c>
      <c r="IT123" s="31" t="e">
        <v>#DIV/0!</v>
      </c>
      <c r="IU123" s="31" t="e">
        <v>#DIV/0!</v>
      </c>
      <c r="IV123" s="31" t="e">
        <v>#DIV/0!</v>
      </c>
      <c r="IW123" s="31" t="e">
        <v>#DIV/0!</v>
      </c>
      <c r="IX123" s="31" t="e">
        <v>#DIV/0!</v>
      </c>
      <c r="IY123" s="31" t="e">
        <v>#DIV/0!</v>
      </c>
      <c r="IZ123" s="31" t="e">
        <v>#DIV/0!</v>
      </c>
      <c r="JA123" s="31" t="e">
        <v>#DIV/0!</v>
      </c>
      <c r="JB123" s="31" t="e">
        <v>#DIV/0!</v>
      </c>
      <c r="JC123" s="31" t="e">
        <v>#DIV/0!</v>
      </c>
      <c r="JD123" s="31" t="e">
        <v>#DIV/0!</v>
      </c>
      <c r="JE123" s="31" t="e">
        <v>#DIV/0!</v>
      </c>
      <c r="JF123" s="31" t="e">
        <v>#DIV/0!</v>
      </c>
      <c r="JG123" s="31" t="e">
        <v>#DIV/0!</v>
      </c>
      <c r="JH123" s="31" t="e">
        <v>#DIV/0!</v>
      </c>
      <c r="JI123" s="31" t="e">
        <v>#DIV/0!</v>
      </c>
      <c r="JJ123" s="31" t="e">
        <v>#DIV/0!</v>
      </c>
      <c r="JK123" s="31" t="e">
        <v>#DIV/0!</v>
      </c>
      <c r="JL123" s="31" t="e">
        <v>#DIV/0!</v>
      </c>
      <c r="JM123" s="31" t="e">
        <v>#DIV/0!</v>
      </c>
      <c r="JN123" s="31" t="e">
        <v>#DIV/0!</v>
      </c>
      <c r="JO123" s="31" t="e">
        <v>#DIV/0!</v>
      </c>
      <c r="JP123" s="31" t="e">
        <v>#DIV/0!</v>
      </c>
      <c r="JQ123" s="31" t="e">
        <v>#DIV/0!</v>
      </c>
      <c r="JR123" s="31" t="e">
        <v>#DIV/0!</v>
      </c>
      <c r="JS123" s="31" t="e">
        <v>#DIV/0!</v>
      </c>
      <c r="JT123" s="31" t="e">
        <v>#DIV/0!</v>
      </c>
      <c r="JU123" s="31" t="e">
        <v>#DIV/0!</v>
      </c>
      <c r="JV123" s="31" t="e">
        <v>#DIV/0!</v>
      </c>
      <c r="JW123" s="31" t="e">
        <v>#DIV/0!</v>
      </c>
      <c r="JX123" s="31" t="e">
        <v>#DIV/0!</v>
      </c>
      <c r="JY123" s="31" t="e">
        <v>#DIV/0!</v>
      </c>
      <c r="JZ123" s="31"/>
      <c r="KA123" s="31"/>
    </row>
    <row r="124" spans="1:287" x14ac:dyDescent="0.25">
      <c r="A124" s="30" t="s">
        <v>733</v>
      </c>
      <c r="B124" s="30" t="s">
        <v>107</v>
      </c>
      <c r="C124" s="31"/>
      <c r="D124" s="51" t="e">
        <v>#VALUE!</v>
      </c>
      <c r="E124" s="31" t="e">
        <v>#DIV/0!</v>
      </c>
      <c r="F124" s="31" t="e">
        <v>#DIV/0!</v>
      </c>
      <c r="G124" s="31" t="e">
        <v>#DIV/0!</v>
      </c>
      <c r="H124" s="31" t="e">
        <v>#DIV/0!</v>
      </c>
      <c r="I124" s="31" t="e">
        <v>#DIV/0!</v>
      </c>
      <c r="J124" s="31" t="e">
        <v>#DIV/0!</v>
      </c>
      <c r="K124" s="31" t="e">
        <v>#DIV/0!</v>
      </c>
      <c r="L124" s="31" t="e">
        <v>#DIV/0!</v>
      </c>
      <c r="M124" s="31" t="e">
        <v>#DIV/0!</v>
      </c>
      <c r="N124" s="31" t="e">
        <v>#DIV/0!</v>
      </c>
      <c r="O124" s="31" t="e">
        <v>#DIV/0!</v>
      </c>
      <c r="P124" s="31" t="e">
        <v>#DIV/0!</v>
      </c>
      <c r="Q124" s="31" t="e">
        <v>#DIV/0!</v>
      </c>
      <c r="R124" s="31" t="e">
        <v>#DIV/0!</v>
      </c>
      <c r="S124" s="31" t="e">
        <v>#DIV/0!</v>
      </c>
      <c r="T124" s="31" t="e">
        <v>#DIV/0!</v>
      </c>
      <c r="U124" s="31" t="e">
        <v>#DIV/0!</v>
      </c>
      <c r="V124" s="31" t="e">
        <v>#DIV/0!</v>
      </c>
      <c r="W124" s="31" t="e">
        <v>#DIV/0!</v>
      </c>
      <c r="X124" s="31" t="e">
        <v>#DIV/0!</v>
      </c>
      <c r="Y124" s="31" t="e">
        <v>#DIV/0!</v>
      </c>
      <c r="Z124" s="31" t="e">
        <v>#DIV/0!</v>
      </c>
      <c r="AA124" s="31" t="e">
        <v>#DIV/0!</v>
      </c>
      <c r="AB124" s="31" t="e">
        <v>#DIV/0!</v>
      </c>
      <c r="AC124" s="31" t="e">
        <v>#DIV/0!</v>
      </c>
      <c r="AD124" s="31" t="e">
        <v>#DIV/0!</v>
      </c>
      <c r="AE124" s="31" t="e">
        <v>#DIV/0!</v>
      </c>
      <c r="AF124" s="31" t="e">
        <v>#DIV/0!</v>
      </c>
      <c r="AG124" s="31" t="e">
        <v>#DIV/0!</v>
      </c>
      <c r="AH124" s="31" t="e">
        <v>#DIV/0!</v>
      </c>
      <c r="AI124" s="31" t="e">
        <v>#DIV/0!</v>
      </c>
      <c r="AJ124" s="31" t="e">
        <v>#DIV/0!</v>
      </c>
      <c r="AK124" s="31" t="e">
        <v>#DIV/0!</v>
      </c>
      <c r="AL124" s="31" t="e">
        <v>#DIV/0!</v>
      </c>
      <c r="AM124" s="31" t="e">
        <v>#DIV/0!</v>
      </c>
      <c r="AN124" s="31" t="e">
        <v>#DIV/0!</v>
      </c>
      <c r="AO124" s="31" t="e">
        <v>#DIV/0!</v>
      </c>
      <c r="AP124" s="31" t="e">
        <v>#DIV/0!</v>
      </c>
      <c r="AQ124" s="31" t="e">
        <v>#DIV/0!</v>
      </c>
      <c r="AR124" s="31" t="e">
        <v>#DIV/0!</v>
      </c>
      <c r="AS124" s="31" t="e">
        <v>#DIV/0!</v>
      </c>
      <c r="AT124" s="31" t="e">
        <v>#DIV/0!</v>
      </c>
      <c r="AU124" s="31" t="e">
        <v>#DIV/0!</v>
      </c>
      <c r="AV124" s="31" t="e">
        <v>#DIV/0!</v>
      </c>
      <c r="AW124" s="31" t="e">
        <v>#DIV/0!</v>
      </c>
      <c r="AX124" s="31" t="e">
        <v>#VALUE!</v>
      </c>
      <c r="AY124" s="31" t="e">
        <v>#DIV/0!</v>
      </c>
      <c r="AZ124" s="31" t="e">
        <v>#DIV/0!</v>
      </c>
      <c r="BA124" s="31" t="e">
        <v>#DIV/0!</v>
      </c>
      <c r="BB124" s="31" t="e">
        <v>#DIV/0!</v>
      </c>
      <c r="BC124" s="31" t="e">
        <v>#DIV/0!</v>
      </c>
      <c r="BD124" s="31" t="e">
        <v>#DIV/0!</v>
      </c>
      <c r="BE124" s="31" t="e">
        <v>#DIV/0!</v>
      </c>
      <c r="BF124" s="31" t="e">
        <v>#DIV/0!</v>
      </c>
      <c r="BG124" s="31" t="e">
        <v>#DIV/0!</v>
      </c>
      <c r="BH124" s="31" t="e">
        <v>#DIV/0!</v>
      </c>
      <c r="BI124" s="31" t="e">
        <v>#DIV/0!</v>
      </c>
      <c r="BJ124" s="31" t="e">
        <v>#DIV/0!</v>
      </c>
      <c r="BK124" s="31" t="e">
        <v>#DIV/0!</v>
      </c>
      <c r="BL124" s="31" t="e">
        <v>#DIV/0!</v>
      </c>
      <c r="BM124" s="31" t="e">
        <v>#DIV/0!</v>
      </c>
      <c r="BN124" s="31" t="e">
        <v>#DIV/0!</v>
      </c>
      <c r="BO124" s="31" t="e">
        <v>#DIV/0!</v>
      </c>
      <c r="BP124" s="31" t="e">
        <v>#DIV/0!</v>
      </c>
      <c r="BQ124" s="31" t="e">
        <v>#DIV/0!</v>
      </c>
      <c r="BR124" s="31" t="e">
        <v>#DIV/0!</v>
      </c>
      <c r="BS124" s="31" t="e">
        <v>#DIV/0!</v>
      </c>
      <c r="BT124" s="31" t="e">
        <v>#DIV/0!</v>
      </c>
      <c r="BU124" s="31" t="e">
        <v>#DIV/0!</v>
      </c>
      <c r="BV124" s="31" t="e">
        <v>#DIV/0!</v>
      </c>
      <c r="BW124" s="31" t="e">
        <v>#DIV/0!</v>
      </c>
      <c r="BX124" s="31" t="e">
        <v>#DIV/0!</v>
      </c>
      <c r="BY124" s="31" t="e">
        <v>#DIV/0!</v>
      </c>
      <c r="BZ124" s="31" t="e">
        <v>#DIV/0!</v>
      </c>
      <c r="CA124" s="31" t="e">
        <v>#DIV/0!</v>
      </c>
      <c r="CB124" s="31" t="e">
        <v>#DIV/0!</v>
      </c>
      <c r="CC124" s="31" t="e">
        <v>#DIV/0!</v>
      </c>
      <c r="CD124" s="31" t="e">
        <v>#DIV/0!</v>
      </c>
      <c r="CE124" s="31" t="e">
        <v>#DIV/0!</v>
      </c>
      <c r="CF124" s="31" t="e">
        <v>#DIV/0!</v>
      </c>
      <c r="CG124" s="31" t="e">
        <v>#DIV/0!</v>
      </c>
      <c r="CH124" s="31" t="e">
        <v>#DIV/0!</v>
      </c>
      <c r="CI124" s="31" t="e">
        <v>#DIV/0!</v>
      </c>
      <c r="CJ124" s="31" t="e">
        <v>#DIV/0!</v>
      </c>
      <c r="CK124" s="31" t="e">
        <v>#DIV/0!</v>
      </c>
      <c r="CL124" s="31" t="e">
        <v>#DIV/0!</v>
      </c>
      <c r="CM124" s="31" t="e">
        <v>#DIV/0!</v>
      </c>
      <c r="CN124" s="31" t="e">
        <v>#DIV/0!</v>
      </c>
      <c r="CO124" s="31" t="e">
        <v>#DIV/0!</v>
      </c>
      <c r="CP124" s="31" t="e">
        <v>#DIV/0!</v>
      </c>
      <c r="CQ124" s="31" t="e">
        <v>#DIV/0!</v>
      </c>
      <c r="CR124" s="31"/>
      <c r="CS124" s="31"/>
      <c r="CT124" s="31"/>
      <c r="CU124" s="51" t="e">
        <v>#VALUE!</v>
      </c>
      <c r="CV124" s="31" t="e">
        <v>#DIV/0!</v>
      </c>
      <c r="CW124" s="31" t="e">
        <v>#DIV/0!</v>
      </c>
      <c r="CX124" s="31" t="e">
        <v>#DIV/0!</v>
      </c>
      <c r="CY124" s="31" t="e">
        <v>#DIV/0!</v>
      </c>
      <c r="CZ124" s="31" t="e">
        <v>#DIV/0!</v>
      </c>
      <c r="DA124" s="31" t="e">
        <v>#DIV/0!</v>
      </c>
      <c r="DB124" s="31" t="e">
        <v>#DIV/0!</v>
      </c>
      <c r="DC124" s="31" t="e">
        <v>#DIV/0!</v>
      </c>
      <c r="DD124" s="31" t="e">
        <v>#DIV/0!</v>
      </c>
      <c r="DE124" s="31" t="e">
        <v>#DIV/0!</v>
      </c>
      <c r="DF124" s="31" t="e">
        <v>#DIV/0!</v>
      </c>
      <c r="DG124" s="31" t="e">
        <v>#DIV/0!</v>
      </c>
      <c r="DH124" s="31" t="e">
        <v>#DIV/0!</v>
      </c>
      <c r="DI124" s="31" t="e">
        <v>#DIV/0!</v>
      </c>
      <c r="DJ124" s="31" t="e">
        <v>#DIV/0!</v>
      </c>
      <c r="DK124" s="31" t="e">
        <v>#DIV/0!</v>
      </c>
      <c r="DL124" s="31" t="e">
        <v>#DIV/0!</v>
      </c>
      <c r="DM124" s="31" t="e">
        <v>#DIV/0!</v>
      </c>
      <c r="DN124" s="31" t="e">
        <v>#DIV/0!</v>
      </c>
      <c r="DO124" s="31" t="e">
        <v>#DIV/0!</v>
      </c>
      <c r="DP124" s="31" t="e">
        <v>#DIV/0!</v>
      </c>
      <c r="DQ124" s="31" t="e">
        <v>#DIV/0!</v>
      </c>
      <c r="DR124" s="31" t="e">
        <v>#DIV/0!</v>
      </c>
      <c r="DS124" s="31" t="e">
        <v>#DIV/0!</v>
      </c>
      <c r="DT124" s="31" t="e">
        <v>#DIV/0!</v>
      </c>
      <c r="DU124" s="31" t="e">
        <v>#DIV/0!</v>
      </c>
      <c r="DV124" s="31" t="e">
        <v>#DIV/0!</v>
      </c>
      <c r="DW124" s="31" t="e">
        <v>#DIV/0!</v>
      </c>
      <c r="DX124" s="31" t="e">
        <v>#DIV/0!</v>
      </c>
      <c r="DY124" s="31" t="e">
        <v>#DIV/0!</v>
      </c>
      <c r="DZ124" s="31" t="e">
        <v>#DIV/0!</v>
      </c>
      <c r="EA124" s="31" t="e">
        <v>#DIV/0!</v>
      </c>
      <c r="EB124" s="31" t="e">
        <v>#DIV/0!</v>
      </c>
      <c r="EC124" s="31" t="e">
        <v>#DIV/0!</v>
      </c>
      <c r="ED124" s="31" t="e">
        <v>#DIV/0!</v>
      </c>
      <c r="EE124" s="31" t="e">
        <v>#DIV/0!</v>
      </c>
      <c r="EF124" s="31" t="e">
        <v>#DIV/0!</v>
      </c>
      <c r="EG124" s="31" t="e">
        <v>#DIV/0!</v>
      </c>
      <c r="EH124" s="31" t="e">
        <v>#DIV/0!</v>
      </c>
      <c r="EI124" s="31" t="e">
        <v>#DIV/0!</v>
      </c>
      <c r="EJ124" s="31" t="e">
        <v>#DIV/0!</v>
      </c>
      <c r="EK124" s="31" t="e">
        <v>#DIV/0!</v>
      </c>
      <c r="EL124" s="31" t="e">
        <v>#DIV/0!</v>
      </c>
      <c r="EM124" s="31" t="e">
        <v>#DIV/0!</v>
      </c>
      <c r="EN124" s="31" t="e">
        <v>#DIV/0!</v>
      </c>
      <c r="EO124" s="31" t="e">
        <v>#VALUE!</v>
      </c>
      <c r="EP124" s="31" t="e">
        <v>#DIV/0!</v>
      </c>
      <c r="EQ124" s="31" t="e">
        <v>#DIV/0!</v>
      </c>
      <c r="ER124" s="31" t="e">
        <v>#DIV/0!</v>
      </c>
      <c r="ES124" s="31" t="e">
        <v>#DIV/0!</v>
      </c>
      <c r="ET124" s="31" t="e">
        <v>#DIV/0!</v>
      </c>
      <c r="EU124" s="31" t="e">
        <v>#DIV/0!</v>
      </c>
      <c r="EV124" s="31" t="e">
        <v>#DIV/0!</v>
      </c>
      <c r="EW124" s="31" t="e">
        <v>#DIV/0!</v>
      </c>
      <c r="EX124" s="31" t="e">
        <v>#DIV/0!</v>
      </c>
      <c r="EY124" s="31" t="e">
        <v>#DIV/0!</v>
      </c>
      <c r="EZ124" s="31" t="e">
        <v>#DIV/0!</v>
      </c>
      <c r="FA124" s="31" t="e">
        <v>#DIV/0!</v>
      </c>
      <c r="FB124" s="31" t="e">
        <v>#DIV/0!</v>
      </c>
      <c r="FC124" s="31" t="e">
        <v>#DIV/0!</v>
      </c>
      <c r="FD124" s="31" t="e">
        <v>#DIV/0!</v>
      </c>
      <c r="FE124" s="31" t="e">
        <v>#DIV/0!</v>
      </c>
      <c r="FF124" s="31" t="e">
        <v>#DIV/0!</v>
      </c>
      <c r="FG124" s="31" t="e">
        <v>#DIV/0!</v>
      </c>
      <c r="FH124" s="31" t="e">
        <v>#DIV/0!</v>
      </c>
      <c r="FI124" s="31" t="e">
        <v>#DIV/0!</v>
      </c>
      <c r="FJ124" s="31" t="e">
        <v>#DIV/0!</v>
      </c>
      <c r="FK124" s="31" t="e">
        <v>#DIV/0!</v>
      </c>
      <c r="FL124" s="31" t="e">
        <v>#DIV/0!</v>
      </c>
      <c r="FM124" s="31" t="e">
        <v>#DIV/0!</v>
      </c>
      <c r="FN124" s="31" t="e">
        <v>#DIV/0!</v>
      </c>
      <c r="FO124" s="31" t="e">
        <v>#DIV/0!</v>
      </c>
      <c r="FP124" s="31" t="e">
        <v>#DIV/0!</v>
      </c>
      <c r="FQ124" s="31" t="e">
        <v>#DIV/0!</v>
      </c>
      <c r="FR124" s="31" t="e">
        <v>#DIV/0!</v>
      </c>
      <c r="FS124" s="31" t="e">
        <v>#DIV/0!</v>
      </c>
      <c r="FT124" s="31" t="e">
        <v>#DIV/0!</v>
      </c>
      <c r="FU124" s="31" t="e">
        <v>#DIV/0!</v>
      </c>
      <c r="FV124" s="31" t="e">
        <v>#DIV/0!</v>
      </c>
      <c r="FW124" s="31" t="e">
        <v>#DIV/0!</v>
      </c>
      <c r="FX124" s="31" t="e">
        <v>#DIV/0!</v>
      </c>
      <c r="FY124" s="31" t="e">
        <v>#DIV/0!</v>
      </c>
      <c r="FZ124" s="31" t="e">
        <v>#DIV/0!</v>
      </c>
      <c r="GA124" s="31" t="e">
        <v>#DIV/0!</v>
      </c>
      <c r="GB124" s="31" t="e">
        <v>#DIV/0!</v>
      </c>
      <c r="GC124" s="31" t="e">
        <v>#DIV/0!</v>
      </c>
      <c r="GD124" s="31" t="e">
        <v>#DIV/0!</v>
      </c>
      <c r="GE124" s="31" t="e">
        <v>#DIV/0!</v>
      </c>
      <c r="GF124" s="31" t="e">
        <v>#DIV/0!</v>
      </c>
      <c r="GG124" s="31" t="e">
        <v>#DIV/0!</v>
      </c>
      <c r="GH124" s="31" t="e">
        <v>#DIV/0!</v>
      </c>
      <c r="GI124" s="31"/>
      <c r="GJ124" s="31"/>
      <c r="GK124" s="31">
        <v>246</v>
      </c>
      <c r="GL124" s="51" t="e">
        <v>#VALUE!</v>
      </c>
      <c r="GM124" s="31" t="e">
        <v>#DIV/0!</v>
      </c>
      <c r="GN124" s="31" t="e">
        <v>#DIV/0!</v>
      </c>
      <c r="GO124" s="31" t="e">
        <v>#DIV/0!</v>
      </c>
      <c r="GP124" s="31" t="e">
        <v>#DIV/0!</v>
      </c>
      <c r="GQ124" s="31" t="e">
        <v>#DIV/0!</v>
      </c>
      <c r="GR124" s="31" t="e">
        <v>#DIV/0!</v>
      </c>
      <c r="GS124" s="31" t="e">
        <v>#DIV/0!</v>
      </c>
      <c r="GT124" s="31" t="e">
        <v>#DIV/0!</v>
      </c>
      <c r="GU124" s="31" t="e">
        <v>#DIV/0!</v>
      </c>
      <c r="GV124" s="31" t="e">
        <v>#DIV/0!</v>
      </c>
      <c r="GW124" s="31" t="e">
        <v>#DIV/0!</v>
      </c>
      <c r="GX124" s="31" t="e">
        <v>#DIV/0!</v>
      </c>
      <c r="GY124" s="31" t="e">
        <v>#DIV/0!</v>
      </c>
      <c r="GZ124" s="31" t="e">
        <v>#DIV/0!</v>
      </c>
      <c r="HA124" s="31" t="e">
        <v>#DIV/0!</v>
      </c>
      <c r="HB124" s="31" t="e">
        <v>#DIV/0!</v>
      </c>
      <c r="HC124" s="31" t="e">
        <v>#DIV/0!</v>
      </c>
      <c r="HD124" s="31" t="e">
        <v>#DIV/0!</v>
      </c>
      <c r="HE124" s="31" t="e">
        <v>#DIV/0!</v>
      </c>
      <c r="HF124" s="31" t="e">
        <v>#DIV/0!</v>
      </c>
      <c r="HG124" s="31" t="e">
        <v>#DIV/0!</v>
      </c>
      <c r="HH124" s="31" t="e">
        <v>#DIV/0!</v>
      </c>
      <c r="HI124" s="31" t="e">
        <v>#DIV/0!</v>
      </c>
      <c r="HJ124" s="31" t="e">
        <v>#DIV/0!</v>
      </c>
      <c r="HK124" s="31" t="e">
        <v>#DIV/0!</v>
      </c>
      <c r="HL124" s="31" t="e">
        <v>#DIV/0!</v>
      </c>
      <c r="HM124" s="31" t="e">
        <v>#DIV/0!</v>
      </c>
      <c r="HN124" s="31" t="e">
        <v>#DIV/0!</v>
      </c>
      <c r="HO124" s="31" t="e">
        <v>#DIV/0!</v>
      </c>
      <c r="HP124" s="31" t="e">
        <v>#DIV/0!</v>
      </c>
      <c r="HQ124" s="31" t="e">
        <v>#DIV/0!</v>
      </c>
      <c r="HR124" s="31" t="e">
        <v>#DIV/0!</v>
      </c>
      <c r="HS124" s="31" t="e">
        <v>#DIV/0!</v>
      </c>
      <c r="HT124" s="31" t="e">
        <v>#DIV/0!</v>
      </c>
      <c r="HU124" s="31" t="e">
        <v>#DIV/0!</v>
      </c>
      <c r="HV124" s="31" t="e">
        <v>#DIV/0!</v>
      </c>
      <c r="HW124" s="31" t="e">
        <v>#DIV/0!</v>
      </c>
      <c r="HX124" s="31" t="e">
        <v>#DIV/0!</v>
      </c>
      <c r="HY124" s="31" t="e">
        <v>#DIV/0!</v>
      </c>
      <c r="HZ124" s="31" t="e">
        <v>#DIV/0!</v>
      </c>
      <c r="IA124" s="31" t="e">
        <v>#DIV/0!</v>
      </c>
      <c r="IB124" s="31" t="e">
        <v>#DIV/0!</v>
      </c>
      <c r="IC124" s="31" t="e">
        <v>#DIV/0!</v>
      </c>
      <c r="ID124" s="31" t="e">
        <v>#DIV/0!</v>
      </c>
      <c r="IE124" s="31" t="e">
        <v>#DIV/0!</v>
      </c>
      <c r="IF124" s="31" t="e">
        <v>#VALUE!</v>
      </c>
      <c r="IG124" s="31" t="e">
        <v>#DIV/0!</v>
      </c>
      <c r="IH124" s="31" t="e">
        <v>#DIV/0!</v>
      </c>
      <c r="II124" s="31" t="e">
        <v>#DIV/0!</v>
      </c>
      <c r="IJ124" s="31" t="e">
        <v>#DIV/0!</v>
      </c>
      <c r="IK124" s="31" t="e">
        <v>#DIV/0!</v>
      </c>
      <c r="IL124" s="31" t="e">
        <v>#DIV/0!</v>
      </c>
      <c r="IM124" s="31" t="e">
        <v>#DIV/0!</v>
      </c>
      <c r="IN124" s="31" t="e">
        <v>#DIV/0!</v>
      </c>
      <c r="IO124" s="31" t="e">
        <v>#DIV/0!</v>
      </c>
      <c r="IP124" s="31" t="e">
        <v>#DIV/0!</v>
      </c>
      <c r="IQ124" s="31" t="e">
        <v>#DIV/0!</v>
      </c>
      <c r="IR124" s="31" t="e">
        <v>#DIV/0!</v>
      </c>
      <c r="IS124" s="31" t="e">
        <v>#DIV/0!</v>
      </c>
      <c r="IT124" s="31" t="e">
        <v>#DIV/0!</v>
      </c>
      <c r="IU124" s="31" t="e">
        <v>#DIV/0!</v>
      </c>
      <c r="IV124" s="31" t="e">
        <v>#DIV/0!</v>
      </c>
      <c r="IW124" s="31" t="e">
        <v>#DIV/0!</v>
      </c>
      <c r="IX124" s="31" t="e">
        <v>#DIV/0!</v>
      </c>
      <c r="IY124" s="31" t="e">
        <v>#DIV/0!</v>
      </c>
      <c r="IZ124" s="31" t="e">
        <v>#DIV/0!</v>
      </c>
      <c r="JA124" s="31" t="e">
        <v>#DIV/0!</v>
      </c>
      <c r="JB124" s="31" t="e">
        <v>#DIV/0!</v>
      </c>
      <c r="JC124" s="31" t="e">
        <v>#DIV/0!</v>
      </c>
      <c r="JD124" s="31" t="e">
        <v>#DIV/0!</v>
      </c>
      <c r="JE124" s="31" t="e">
        <v>#DIV/0!</v>
      </c>
      <c r="JF124" s="31" t="e">
        <v>#DIV/0!</v>
      </c>
      <c r="JG124" s="31" t="e">
        <v>#DIV/0!</v>
      </c>
      <c r="JH124" s="31" t="e">
        <v>#DIV/0!</v>
      </c>
      <c r="JI124" s="31" t="e">
        <v>#DIV/0!</v>
      </c>
      <c r="JJ124" s="31" t="e">
        <v>#DIV/0!</v>
      </c>
      <c r="JK124" s="31" t="e">
        <v>#DIV/0!</v>
      </c>
      <c r="JL124" s="31" t="e">
        <v>#DIV/0!</v>
      </c>
      <c r="JM124" s="31" t="e">
        <v>#DIV/0!</v>
      </c>
      <c r="JN124" s="31" t="e">
        <v>#DIV/0!</v>
      </c>
      <c r="JO124" s="31" t="e">
        <v>#DIV/0!</v>
      </c>
      <c r="JP124" s="31" t="e">
        <v>#DIV/0!</v>
      </c>
      <c r="JQ124" s="31" t="e">
        <v>#DIV/0!</v>
      </c>
      <c r="JR124" s="31" t="e">
        <v>#DIV/0!</v>
      </c>
      <c r="JS124" s="31" t="e">
        <v>#DIV/0!</v>
      </c>
      <c r="JT124" s="31" t="e">
        <v>#DIV/0!</v>
      </c>
      <c r="JU124" s="31" t="e">
        <v>#DIV/0!</v>
      </c>
      <c r="JV124" s="31" t="e">
        <v>#DIV/0!</v>
      </c>
      <c r="JW124" s="31" t="e">
        <v>#DIV/0!</v>
      </c>
      <c r="JX124" s="31" t="e">
        <v>#DIV/0!</v>
      </c>
      <c r="JY124" s="31" t="e">
        <v>#DIV/0!</v>
      </c>
      <c r="JZ124" s="31"/>
      <c r="KA124" s="31"/>
    </row>
    <row r="125" spans="1:287" x14ac:dyDescent="0.25">
      <c r="A125" s="30" t="s">
        <v>735</v>
      </c>
      <c r="B125" s="30" t="s">
        <v>206</v>
      </c>
      <c r="C125" s="31">
        <v>4</v>
      </c>
      <c r="D125" s="51" t="e">
        <v>#VALUE!</v>
      </c>
      <c r="E125" s="31" t="e">
        <v>#DIV/0!</v>
      </c>
      <c r="F125" s="31" t="e">
        <v>#DIV/0!</v>
      </c>
      <c r="G125" s="31" t="e">
        <v>#DIV/0!</v>
      </c>
      <c r="H125" s="31" t="e">
        <v>#DIV/0!</v>
      </c>
      <c r="I125" s="31" t="e">
        <v>#DIV/0!</v>
      </c>
      <c r="J125" s="31" t="e">
        <v>#DIV/0!</v>
      </c>
      <c r="K125" s="31" t="e">
        <v>#DIV/0!</v>
      </c>
      <c r="L125" s="31" t="e">
        <v>#DIV/0!</v>
      </c>
      <c r="M125" s="31" t="e">
        <v>#DIV/0!</v>
      </c>
      <c r="N125" s="31" t="e">
        <v>#DIV/0!</v>
      </c>
      <c r="O125" s="31" t="e">
        <v>#DIV/0!</v>
      </c>
      <c r="P125" s="31" t="e">
        <v>#DIV/0!</v>
      </c>
      <c r="Q125" s="31" t="e">
        <v>#DIV/0!</v>
      </c>
      <c r="R125" s="31" t="e">
        <v>#DIV/0!</v>
      </c>
      <c r="S125" s="31" t="e">
        <v>#DIV/0!</v>
      </c>
      <c r="T125" s="31" t="e">
        <v>#DIV/0!</v>
      </c>
      <c r="U125" s="31" t="e">
        <v>#DIV/0!</v>
      </c>
      <c r="V125" s="31" t="e">
        <v>#DIV/0!</v>
      </c>
      <c r="W125" s="31" t="e">
        <v>#DIV/0!</v>
      </c>
      <c r="X125" s="31" t="e">
        <v>#DIV/0!</v>
      </c>
      <c r="Y125" s="31" t="e">
        <v>#DIV/0!</v>
      </c>
      <c r="Z125" s="31" t="e">
        <v>#DIV/0!</v>
      </c>
      <c r="AA125" s="31" t="e">
        <v>#DIV/0!</v>
      </c>
      <c r="AB125" s="31" t="e">
        <v>#DIV/0!</v>
      </c>
      <c r="AC125" s="31" t="e">
        <v>#DIV/0!</v>
      </c>
      <c r="AD125" s="31" t="e">
        <v>#DIV/0!</v>
      </c>
      <c r="AE125" s="31" t="e">
        <v>#DIV/0!</v>
      </c>
      <c r="AF125" s="31" t="e">
        <v>#DIV/0!</v>
      </c>
      <c r="AG125" s="31" t="e">
        <v>#DIV/0!</v>
      </c>
      <c r="AH125" s="31" t="e">
        <v>#DIV/0!</v>
      </c>
      <c r="AI125" s="31" t="e">
        <v>#DIV/0!</v>
      </c>
      <c r="AJ125" s="31" t="e">
        <v>#DIV/0!</v>
      </c>
      <c r="AK125" s="31" t="e">
        <v>#DIV/0!</v>
      </c>
      <c r="AL125" s="31" t="e">
        <v>#DIV/0!</v>
      </c>
      <c r="AM125" s="31" t="e">
        <v>#DIV/0!</v>
      </c>
      <c r="AN125" s="31" t="e">
        <v>#DIV/0!</v>
      </c>
      <c r="AO125" s="31" t="e">
        <v>#DIV/0!</v>
      </c>
      <c r="AP125" s="31" t="e">
        <v>#DIV/0!</v>
      </c>
      <c r="AQ125" s="31" t="e">
        <v>#DIV/0!</v>
      </c>
      <c r="AR125" s="31" t="e">
        <v>#DIV/0!</v>
      </c>
      <c r="AS125" s="31" t="e">
        <v>#DIV/0!</v>
      </c>
      <c r="AT125" s="31" t="e">
        <v>#DIV/0!</v>
      </c>
      <c r="AU125" s="31" t="e">
        <v>#DIV/0!</v>
      </c>
      <c r="AV125" s="31" t="e">
        <v>#DIV/0!</v>
      </c>
      <c r="AW125" s="31" t="e">
        <v>#DIV/0!</v>
      </c>
      <c r="AX125" s="31" t="e">
        <v>#VALUE!</v>
      </c>
      <c r="AY125" s="31" t="e">
        <v>#DIV/0!</v>
      </c>
      <c r="AZ125" s="31" t="e">
        <v>#DIV/0!</v>
      </c>
      <c r="BA125" s="31" t="e">
        <v>#DIV/0!</v>
      </c>
      <c r="BB125" s="31" t="e">
        <v>#DIV/0!</v>
      </c>
      <c r="BC125" s="31" t="e">
        <v>#DIV/0!</v>
      </c>
      <c r="BD125" s="31" t="e">
        <v>#DIV/0!</v>
      </c>
      <c r="BE125" s="31" t="e">
        <v>#DIV/0!</v>
      </c>
      <c r="BF125" s="31" t="e">
        <v>#DIV/0!</v>
      </c>
      <c r="BG125" s="31" t="e">
        <v>#DIV/0!</v>
      </c>
      <c r="BH125" s="31" t="e">
        <v>#DIV/0!</v>
      </c>
      <c r="BI125" s="31" t="e">
        <v>#DIV/0!</v>
      </c>
      <c r="BJ125" s="31" t="e">
        <v>#DIV/0!</v>
      </c>
      <c r="BK125" s="31" t="e">
        <v>#DIV/0!</v>
      </c>
      <c r="BL125" s="31" t="e">
        <v>#DIV/0!</v>
      </c>
      <c r="BM125" s="31" t="e">
        <v>#DIV/0!</v>
      </c>
      <c r="BN125" s="31" t="e">
        <v>#DIV/0!</v>
      </c>
      <c r="BO125" s="31" t="e">
        <v>#DIV/0!</v>
      </c>
      <c r="BP125" s="31" t="e">
        <v>#DIV/0!</v>
      </c>
      <c r="BQ125" s="31" t="e">
        <v>#DIV/0!</v>
      </c>
      <c r="BR125" s="31" t="e">
        <v>#DIV/0!</v>
      </c>
      <c r="BS125" s="31" t="e">
        <v>#DIV/0!</v>
      </c>
      <c r="BT125" s="31" t="e">
        <v>#DIV/0!</v>
      </c>
      <c r="BU125" s="31" t="e">
        <v>#DIV/0!</v>
      </c>
      <c r="BV125" s="31" t="e">
        <v>#DIV/0!</v>
      </c>
      <c r="BW125" s="31" t="e">
        <v>#DIV/0!</v>
      </c>
      <c r="BX125" s="31" t="e">
        <v>#DIV/0!</v>
      </c>
      <c r="BY125" s="31" t="e">
        <v>#DIV/0!</v>
      </c>
      <c r="BZ125" s="31" t="e">
        <v>#DIV/0!</v>
      </c>
      <c r="CA125" s="31" t="e">
        <v>#DIV/0!</v>
      </c>
      <c r="CB125" s="31" t="e">
        <v>#DIV/0!</v>
      </c>
      <c r="CC125" s="31" t="e">
        <v>#DIV/0!</v>
      </c>
      <c r="CD125" s="31" t="e">
        <v>#DIV/0!</v>
      </c>
      <c r="CE125" s="31" t="e">
        <v>#DIV/0!</v>
      </c>
      <c r="CF125" s="31" t="e">
        <v>#DIV/0!</v>
      </c>
      <c r="CG125" s="31" t="e">
        <v>#DIV/0!</v>
      </c>
      <c r="CH125" s="31" t="e">
        <v>#DIV/0!</v>
      </c>
      <c r="CI125" s="31" t="e">
        <v>#DIV/0!</v>
      </c>
      <c r="CJ125" s="31" t="e">
        <v>#DIV/0!</v>
      </c>
      <c r="CK125" s="31" t="e">
        <v>#DIV/0!</v>
      </c>
      <c r="CL125" s="31" t="e">
        <v>#DIV/0!</v>
      </c>
      <c r="CM125" s="31" t="e">
        <v>#DIV/0!</v>
      </c>
      <c r="CN125" s="31" t="e">
        <v>#DIV/0!</v>
      </c>
      <c r="CO125" s="31" t="e">
        <v>#DIV/0!</v>
      </c>
      <c r="CP125" s="31" t="e">
        <v>#DIV/0!</v>
      </c>
      <c r="CQ125" s="31" t="e">
        <v>#DIV/0!</v>
      </c>
      <c r="CR125" s="31"/>
      <c r="CS125" s="31"/>
      <c r="CT125" s="31">
        <v>4</v>
      </c>
      <c r="CU125" s="51" t="e">
        <v>#VALUE!</v>
      </c>
      <c r="CV125" s="31" t="e">
        <v>#DIV/0!</v>
      </c>
      <c r="CW125" s="31" t="e">
        <v>#DIV/0!</v>
      </c>
      <c r="CX125" s="31" t="e">
        <v>#DIV/0!</v>
      </c>
      <c r="CY125" s="31" t="e">
        <v>#DIV/0!</v>
      </c>
      <c r="CZ125" s="31" t="e">
        <v>#DIV/0!</v>
      </c>
      <c r="DA125" s="31" t="e">
        <v>#DIV/0!</v>
      </c>
      <c r="DB125" s="31" t="e">
        <v>#DIV/0!</v>
      </c>
      <c r="DC125" s="31" t="e">
        <v>#DIV/0!</v>
      </c>
      <c r="DD125" s="31" t="e">
        <v>#DIV/0!</v>
      </c>
      <c r="DE125" s="31" t="e">
        <v>#DIV/0!</v>
      </c>
      <c r="DF125" s="31" t="e">
        <v>#DIV/0!</v>
      </c>
      <c r="DG125" s="31" t="e">
        <v>#DIV/0!</v>
      </c>
      <c r="DH125" s="31" t="e">
        <v>#DIV/0!</v>
      </c>
      <c r="DI125" s="31" t="e">
        <v>#DIV/0!</v>
      </c>
      <c r="DJ125" s="31" t="e">
        <v>#DIV/0!</v>
      </c>
      <c r="DK125" s="31" t="e">
        <v>#DIV/0!</v>
      </c>
      <c r="DL125" s="31" t="e">
        <v>#DIV/0!</v>
      </c>
      <c r="DM125" s="31" t="e">
        <v>#DIV/0!</v>
      </c>
      <c r="DN125" s="31" t="e">
        <v>#DIV/0!</v>
      </c>
      <c r="DO125" s="31" t="e">
        <v>#DIV/0!</v>
      </c>
      <c r="DP125" s="31" t="e">
        <v>#DIV/0!</v>
      </c>
      <c r="DQ125" s="31" t="e">
        <v>#DIV/0!</v>
      </c>
      <c r="DR125" s="31" t="e">
        <v>#DIV/0!</v>
      </c>
      <c r="DS125" s="31" t="e">
        <v>#DIV/0!</v>
      </c>
      <c r="DT125" s="31" t="e">
        <v>#DIV/0!</v>
      </c>
      <c r="DU125" s="31" t="e">
        <v>#DIV/0!</v>
      </c>
      <c r="DV125" s="31" t="e">
        <v>#DIV/0!</v>
      </c>
      <c r="DW125" s="31" t="e">
        <v>#DIV/0!</v>
      </c>
      <c r="DX125" s="31" t="e">
        <v>#DIV/0!</v>
      </c>
      <c r="DY125" s="31" t="e">
        <v>#DIV/0!</v>
      </c>
      <c r="DZ125" s="31" t="e">
        <v>#DIV/0!</v>
      </c>
      <c r="EA125" s="31" t="e">
        <v>#DIV/0!</v>
      </c>
      <c r="EB125" s="31" t="e">
        <v>#DIV/0!</v>
      </c>
      <c r="EC125" s="31" t="e">
        <v>#DIV/0!</v>
      </c>
      <c r="ED125" s="31" t="e">
        <v>#DIV/0!</v>
      </c>
      <c r="EE125" s="31" t="e">
        <v>#DIV/0!</v>
      </c>
      <c r="EF125" s="31" t="e">
        <v>#DIV/0!</v>
      </c>
      <c r="EG125" s="31" t="e">
        <v>#DIV/0!</v>
      </c>
      <c r="EH125" s="31" t="e">
        <v>#DIV/0!</v>
      </c>
      <c r="EI125" s="31" t="e">
        <v>#DIV/0!</v>
      </c>
      <c r="EJ125" s="31" t="e">
        <v>#DIV/0!</v>
      </c>
      <c r="EK125" s="31" t="e">
        <v>#DIV/0!</v>
      </c>
      <c r="EL125" s="31" t="e">
        <v>#DIV/0!</v>
      </c>
      <c r="EM125" s="31" t="e">
        <v>#DIV/0!</v>
      </c>
      <c r="EN125" s="31" t="e">
        <v>#DIV/0!</v>
      </c>
      <c r="EO125" s="31" t="e">
        <v>#VALUE!</v>
      </c>
      <c r="EP125" s="31" t="e">
        <v>#DIV/0!</v>
      </c>
      <c r="EQ125" s="31" t="e">
        <v>#DIV/0!</v>
      </c>
      <c r="ER125" s="31" t="e">
        <v>#DIV/0!</v>
      </c>
      <c r="ES125" s="31" t="e">
        <v>#DIV/0!</v>
      </c>
      <c r="ET125" s="31" t="e">
        <v>#DIV/0!</v>
      </c>
      <c r="EU125" s="31" t="e">
        <v>#DIV/0!</v>
      </c>
      <c r="EV125" s="31" t="e">
        <v>#DIV/0!</v>
      </c>
      <c r="EW125" s="31" t="e">
        <v>#DIV/0!</v>
      </c>
      <c r="EX125" s="31" t="e">
        <v>#DIV/0!</v>
      </c>
      <c r="EY125" s="31" t="e">
        <v>#DIV/0!</v>
      </c>
      <c r="EZ125" s="31" t="e">
        <v>#DIV/0!</v>
      </c>
      <c r="FA125" s="31" t="e">
        <v>#DIV/0!</v>
      </c>
      <c r="FB125" s="31" t="e">
        <v>#DIV/0!</v>
      </c>
      <c r="FC125" s="31" t="e">
        <v>#DIV/0!</v>
      </c>
      <c r="FD125" s="31" t="e">
        <v>#DIV/0!</v>
      </c>
      <c r="FE125" s="31" t="e">
        <v>#DIV/0!</v>
      </c>
      <c r="FF125" s="31" t="e">
        <v>#DIV/0!</v>
      </c>
      <c r="FG125" s="31" t="e">
        <v>#DIV/0!</v>
      </c>
      <c r="FH125" s="31" t="e">
        <v>#DIV/0!</v>
      </c>
      <c r="FI125" s="31" t="e">
        <v>#DIV/0!</v>
      </c>
      <c r="FJ125" s="31" t="e">
        <v>#DIV/0!</v>
      </c>
      <c r="FK125" s="31" t="e">
        <v>#DIV/0!</v>
      </c>
      <c r="FL125" s="31" t="e">
        <v>#DIV/0!</v>
      </c>
      <c r="FM125" s="31" t="e">
        <v>#DIV/0!</v>
      </c>
      <c r="FN125" s="31" t="e">
        <v>#DIV/0!</v>
      </c>
      <c r="FO125" s="31" t="e">
        <v>#DIV/0!</v>
      </c>
      <c r="FP125" s="31" t="e">
        <v>#DIV/0!</v>
      </c>
      <c r="FQ125" s="31" t="e">
        <v>#DIV/0!</v>
      </c>
      <c r="FR125" s="31" t="e">
        <v>#DIV/0!</v>
      </c>
      <c r="FS125" s="31" t="e">
        <v>#DIV/0!</v>
      </c>
      <c r="FT125" s="31" t="e">
        <v>#DIV/0!</v>
      </c>
      <c r="FU125" s="31" t="e">
        <v>#DIV/0!</v>
      </c>
      <c r="FV125" s="31" t="e">
        <v>#DIV/0!</v>
      </c>
      <c r="FW125" s="31" t="e">
        <v>#DIV/0!</v>
      </c>
      <c r="FX125" s="31" t="e">
        <v>#DIV/0!</v>
      </c>
      <c r="FY125" s="31" t="e">
        <v>#DIV/0!</v>
      </c>
      <c r="FZ125" s="31" t="e">
        <v>#DIV/0!</v>
      </c>
      <c r="GA125" s="31" t="e">
        <v>#DIV/0!</v>
      </c>
      <c r="GB125" s="31" t="e">
        <v>#DIV/0!</v>
      </c>
      <c r="GC125" s="31" t="e">
        <v>#DIV/0!</v>
      </c>
      <c r="GD125" s="31" t="e">
        <v>#DIV/0!</v>
      </c>
      <c r="GE125" s="31" t="e">
        <v>#DIV/0!</v>
      </c>
      <c r="GF125" s="31" t="e">
        <v>#DIV/0!</v>
      </c>
      <c r="GG125" s="31" t="e">
        <v>#DIV/0!</v>
      </c>
      <c r="GH125" s="31" t="e">
        <v>#DIV/0!</v>
      </c>
      <c r="GI125" s="31"/>
      <c r="GJ125" s="31"/>
      <c r="GK125" s="31">
        <v>4</v>
      </c>
      <c r="GL125" s="51" t="e">
        <v>#VALUE!</v>
      </c>
      <c r="GM125" s="31" t="e">
        <v>#DIV/0!</v>
      </c>
      <c r="GN125" s="31" t="e">
        <v>#DIV/0!</v>
      </c>
      <c r="GO125" s="31" t="e">
        <v>#DIV/0!</v>
      </c>
      <c r="GP125" s="31" t="e">
        <v>#DIV/0!</v>
      </c>
      <c r="GQ125" s="31" t="e">
        <v>#DIV/0!</v>
      </c>
      <c r="GR125" s="31" t="e">
        <v>#DIV/0!</v>
      </c>
      <c r="GS125" s="31" t="e">
        <v>#DIV/0!</v>
      </c>
      <c r="GT125" s="31" t="e">
        <v>#DIV/0!</v>
      </c>
      <c r="GU125" s="31" t="e">
        <v>#DIV/0!</v>
      </c>
      <c r="GV125" s="31" t="e">
        <v>#DIV/0!</v>
      </c>
      <c r="GW125" s="31" t="e">
        <v>#DIV/0!</v>
      </c>
      <c r="GX125" s="31" t="e">
        <v>#DIV/0!</v>
      </c>
      <c r="GY125" s="31" t="e">
        <v>#DIV/0!</v>
      </c>
      <c r="GZ125" s="31" t="e">
        <v>#DIV/0!</v>
      </c>
      <c r="HA125" s="31" t="e">
        <v>#DIV/0!</v>
      </c>
      <c r="HB125" s="31" t="e">
        <v>#DIV/0!</v>
      </c>
      <c r="HC125" s="31" t="e">
        <v>#DIV/0!</v>
      </c>
      <c r="HD125" s="31" t="e">
        <v>#DIV/0!</v>
      </c>
      <c r="HE125" s="31" t="e">
        <v>#DIV/0!</v>
      </c>
      <c r="HF125" s="31" t="e">
        <v>#DIV/0!</v>
      </c>
      <c r="HG125" s="31" t="e">
        <v>#DIV/0!</v>
      </c>
      <c r="HH125" s="31" t="e">
        <v>#DIV/0!</v>
      </c>
      <c r="HI125" s="31" t="e">
        <v>#DIV/0!</v>
      </c>
      <c r="HJ125" s="31" t="e">
        <v>#DIV/0!</v>
      </c>
      <c r="HK125" s="31" t="e">
        <v>#DIV/0!</v>
      </c>
      <c r="HL125" s="31" t="e">
        <v>#DIV/0!</v>
      </c>
      <c r="HM125" s="31" t="e">
        <v>#DIV/0!</v>
      </c>
      <c r="HN125" s="31" t="e">
        <v>#DIV/0!</v>
      </c>
      <c r="HO125" s="31" t="e">
        <v>#DIV/0!</v>
      </c>
      <c r="HP125" s="31" t="e">
        <v>#DIV/0!</v>
      </c>
      <c r="HQ125" s="31" t="e">
        <v>#DIV/0!</v>
      </c>
      <c r="HR125" s="31" t="e">
        <v>#DIV/0!</v>
      </c>
      <c r="HS125" s="31" t="e">
        <v>#DIV/0!</v>
      </c>
      <c r="HT125" s="31" t="e">
        <v>#DIV/0!</v>
      </c>
      <c r="HU125" s="31" t="e">
        <v>#DIV/0!</v>
      </c>
      <c r="HV125" s="31" t="e">
        <v>#DIV/0!</v>
      </c>
      <c r="HW125" s="31" t="e">
        <v>#DIV/0!</v>
      </c>
      <c r="HX125" s="31" t="e">
        <v>#DIV/0!</v>
      </c>
      <c r="HY125" s="31" t="e">
        <v>#DIV/0!</v>
      </c>
      <c r="HZ125" s="31" t="e">
        <v>#DIV/0!</v>
      </c>
      <c r="IA125" s="31" t="e">
        <v>#DIV/0!</v>
      </c>
      <c r="IB125" s="31" t="e">
        <v>#DIV/0!</v>
      </c>
      <c r="IC125" s="31" t="e">
        <v>#DIV/0!</v>
      </c>
      <c r="ID125" s="31" t="e">
        <v>#DIV/0!</v>
      </c>
      <c r="IE125" s="31" t="e">
        <v>#DIV/0!</v>
      </c>
      <c r="IF125" s="31" t="e">
        <v>#VALUE!</v>
      </c>
      <c r="IG125" s="31" t="e">
        <v>#DIV/0!</v>
      </c>
      <c r="IH125" s="31" t="e">
        <v>#DIV/0!</v>
      </c>
      <c r="II125" s="31" t="e">
        <v>#DIV/0!</v>
      </c>
      <c r="IJ125" s="31" t="e">
        <v>#DIV/0!</v>
      </c>
      <c r="IK125" s="31" t="e">
        <v>#DIV/0!</v>
      </c>
      <c r="IL125" s="31" t="e">
        <v>#DIV/0!</v>
      </c>
      <c r="IM125" s="31" t="e">
        <v>#DIV/0!</v>
      </c>
      <c r="IN125" s="31" t="e">
        <v>#DIV/0!</v>
      </c>
      <c r="IO125" s="31" t="e">
        <v>#DIV/0!</v>
      </c>
      <c r="IP125" s="31" t="e">
        <v>#DIV/0!</v>
      </c>
      <c r="IQ125" s="31" t="e">
        <v>#DIV/0!</v>
      </c>
      <c r="IR125" s="31" t="e">
        <v>#DIV/0!</v>
      </c>
      <c r="IS125" s="31" t="e">
        <v>#DIV/0!</v>
      </c>
      <c r="IT125" s="31" t="e">
        <v>#DIV/0!</v>
      </c>
      <c r="IU125" s="31" t="e">
        <v>#DIV/0!</v>
      </c>
      <c r="IV125" s="31" t="e">
        <v>#DIV/0!</v>
      </c>
      <c r="IW125" s="31" t="e">
        <v>#DIV/0!</v>
      </c>
      <c r="IX125" s="31" t="e">
        <v>#DIV/0!</v>
      </c>
      <c r="IY125" s="31" t="e">
        <v>#DIV/0!</v>
      </c>
      <c r="IZ125" s="31" t="e">
        <v>#DIV/0!</v>
      </c>
      <c r="JA125" s="31" t="e">
        <v>#DIV/0!</v>
      </c>
      <c r="JB125" s="31" t="e">
        <v>#DIV/0!</v>
      </c>
      <c r="JC125" s="31" t="e">
        <v>#DIV/0!</v>
      </c>
      <c r="JD125" s="31" t="e">
        <v>#DIV/0!</v>
      </c>
      <c r="JE125" s="31" t="e">
        <v>#DIV/0!</v>
      </c>
      <c r="JF125" s="31" t="e">
        <v>#DIV/0!</v>
      </c>
      <c r="JG125" s="31" t="e">
        <v>#DIV/0!</v>
      </c>
      <c r="JH125" s="31" t="e">
        <v>#DIV/0!</v>
      </c>
      <c r="JI125" s="31" t="e">
        <v>#DIV/0!</v>
      </c>
      <c r="JJ125" s="31" t="e">
        <v>#DIV/0!</v>
      </c>
      <c r="JK125" s="31" t="e">
        <v>#DIV/0!</v>
      </c>
      <c r="JL125" s="31" t="e">
        <v>#DIV/0!</v>
      </c>
      <c r="JM125" s="31" t="e">
        <v>#DIV/0!</v>
      </c>
      <c r="JN125" s="31" t="e">
        <v>#DIV/0!</v>
      </c>
      <c r="JO125" s="31" t="e">
        <v>#DIV/0!</v>
      </c>
      <c r="JP125" s="31" t="e">
        <v>#DIV/0!</v>
      </c>
      <c r="JQ125" s="31" t="e">
        <v>#DIV/0!</v>
      </c>
      <c r="JR125" s="31" t="e">
        <v>#DIV/0!</v>
      </c>
      <c r="JS125" s="31" t="e">
        <v>#DIV/0!</v>
      </c>
      <c r="JT125" s="31" t="e">
        <v>#DIV/0!</v>
      </c>
      <c r="JU125" s="31" t="e">
        <v>#DIV/0!</v>
      </c>
      <c r="JV125" s="31" t="e">
        <v>#DIV/0!</v>
      </c>
      <c r="JW125" s="31" t="e">
        <v>#DIV/0!</v>
      </c>
      <c r="JX125" s="31" t="e">
        <v>#DIV/0!</v>
      </c>
      <c r="JY125" s="31" t="e">
        <v>#DIV/0!</v>
      </c>
      <c r="JZ125" s="31"/>
      <c r="KA125" s="31"/>
    </row>
    <row r="126" spans="1:287" x14ac:dyDescent="0.25">
      <c r="A126" s="30" t="s">
        <v>737</v>
      </c>
      <c r="B126" s="30" t="s">
        <v>200</v>
      </c>
      <c r="C126" s="31">
        <v>26</v>
      </c>
      <c r="D126" s="51" t="e">
        <v>#VALUE!</v>
      </c>
      <c r="E126" s="31" t="e">
        <v>#DIV/0!</v>
      </c>
      <c r="F126" s="31" t="e">
        <v>#DIV/0!</v>
      </c>
      <c r="G126" s="31" t="e">
        <v>#DIV/0!</v>
      </c>
      <c r="H126" s="31" t="e">
        <v>#DIV/0!</v>
      </c>
      <c r="I126" s="31" t="e">
        <v>#DIV/0!</v>
      </c>
      <c r="J126" s="31" t="e">
        <v>#DIV/0!</v>
      </c>
      <c r="K126" s="31" t="e">
        <v>#DIV/0!</v>
      </c>
      <c r="L126" s="31" t="e">
        <v>#DIV/0!</v>
      </c>
      <c r="M126" s="31" t="e">
        <v>#DIV/0!</v>
      </c>
      <c r="N126" s="31" t="e">
        <v>#DIV/0!</v>
      </c>
      <c r="O126" s="31" t="e">
        <v>#DIV/0!</v>
      </c>
      <c r="P126" s="31" t="e">
        <v>#DIV/0!</v>
      </c>
      <c r="Q126" s="31" t="e">
        <v>#DIV/0!</v>
      </c>
      <c r="R126" s="31" t="e">
        <v>#DIV/0!</v>
      </c>
      <c r="S126" s="31" t="e">
        <v>#DIV/0!</v>
      </c>
      <c r="T126" s="31" t="e">
        <v>#DIV/0!</v>
      </c>
      <c r="U126" s="31" t="e">
        <v>#DIV/0!</v>
      </c>
      <c r="V126" s="31" t="e">
        <v>#DIV/0!</v>
      </c>
      <c r="W126" s="31" t="e">
        <v>#DIV/0!</v>
      </c>
      <c r="X126" s="31" t="e">
        <v>#DIV/0!</v>
      </c>
      <c r="Y126" s="31" t="e">
        <v>#DIV/0!</v>
      </c>
      <c r="Z126" s="31" t="e">
        <v>#DIV/0!</v>
      </c>
      <c r="AA126" s="31" t="e">
        <v>#DIV/0!</v>
      </c>
      <c r="AB126" s="31" t="e">
        <v>#DIV/0!</v>
      </c>
      <c r="AC126" s="31" t="e">
        <v>#DIV/0!</v>
      </c>
      <c r="AD126" s="31" t="e">
        <v>#DIV/0!</v>
      </c>
      <c r="AE126" s="31" t="e">
        <v>#DIV/0!</v>
      </c>
      <c r="AF126" s="31" t="e">
        <v>#DIV/0!</v>
      </c>
      <c r="AG126" s="31" t="e">
        <v>#DIV/0!</v>
      </c>
      <c r="AH126" s="31" t="e">
        <v>#DIV/0!</v>
      </c>
      <c r="AI126" s="31" t="e">
        <v>#DIV/0!</v>
      </c>
      <c r="AJ126" s="31" t="e">
        <v>#DIV/0!</v>
      </c>
      <c r="AK126" s="31" t="e">
        <v>#DIV/0!</v>
      </c>
      <c r="AL126" s="31" t="e">
        <v>#DIV/0!</v>
      </c>
      <c r="AM126" s="31" t="e">
        <v>#DIV/0!</v>
      </c>
      <c r="AN126" s="31" t="e">
        <v>#DIV/0!</v>
      </c>
      <c r="AO126" s="31" t="e">
        <v>#DIV/0!</v>
      </c>
      <c r="AP126" s="31" t="e">
        <v>#DIV/0!</v>
      </c>
      <c r="AQ126" s="31" t="e">
        <v>#DIV/0!</v>
      </c>
      <c r="AR126" s="31" t="e">
        <v>#DIV/0!</v>
      </c>
      <c r="AS126" s="31" t="e">
        <v>#DIV/0!</v>
      </c>
      <c r="AT126" s="31" t="e">
        <v>#DIV/0!</v>
      </c>
      <c r="AU126" s="31" t="e">
        <v>#DIV/0!</v>
      </c>
      <c r="AV126" s="31" t="e">
        <v>#DIV/0!</v>
      </c>
      <c r="AW126" s="31" t="e">
        <v>#DIV/0!</v>
      </c>
      <c r="AX126" s="31" t="e">
        <v>#VALUE!</v>
      </c>
      <c r="AY126" s="31" t="e">
        <v>#DIV/0!</v>
      </c>
      <c r="AZ126" s="31" t="e">
        <v>#DIV/0!</v>
      </c>
      <c r="BA126" s="31" t="e">
        <v>#DIV/0!</v>
      </c>
      <c r="BB126" s="31" t="e">
        <v>#DIV/0!</v>
      </c>
      <c r="BC126" s="31" t="e">
        <v>#DIV/0!</v>
      </c>
      <c r="BD126" s="31" t="e">
        <v>#DIV/0!</v>
      </c>
      <c r="BE126" s="31" t="e">
        <v>#DIV/0!</v>
      </c>
      <c r="BF126" s="31" t="e">
        <v>#DIV/0!</v>
      </c>
      <c r="BG126" s="31" t="e">
        <v>#DIV/0!</v>
      </c>
      <c r="BH126" s="31" t="e">
        <v>#DIV/0!</v>
      </c>
      <c r="BI126" s="31" t="e">
        <v>#DIV/0!</v>
      </c>
      <c r="BJ126" s="31" t="e">
        <v>#DIV/0!</v>
      </c>
      <c r="BK126" s="31" t="e">
        <v>#DIV/0!</v>
      </c>
      <c r="BL126" s="31" t="e">
        <v>#DIV/0!</v>
      </c>
      <c r="BM126" s="31" t="e">
        <v>#DIV/0!</v>
      </c>
      <c r="BN126" s="31" t="e">
        <v>#DIV/0!</v>
      </c>
      <c r="BO126" s="31" t="e">
        <v>#DIV/0!</v>
      </c>
      <c r="BP126" s="31" t="e">
        <v>#DIV/0!</v>
      </c>
      <c r="BQ126" s="31" t="e">
        <v>#DIV/0!</v>
      </c>
      <c r="BR126" s="31" t="e">
        <v>#DIV/0!</v>
      </c>
      <c r="BS126" s="31" t="e">
        <v>#DIV/0!</v>
      </c>
      <c r="BT126" s="31" t="e">
        <v>#DIV/0!</v>
      </c>
      <c r="BU126" s="31" t="e">
        <v>#DIV/0!</v>
      </c>
      <c r="BV126" s="31" t="e">
        <v>#DIV/0!</v>
      </c>
      <c r="BW126" s="31" t="e">
        <v>#DIV/0!</v>
      </c>
      <c r="BX126" s="31" t="e">
        <v>#DIV/0!</v>
      </c>
      <c r="BY126" s="31" t="e">
        <v>#DIV/0!</v>
      </c>
      <c r="BZ126" s="31" t="e">
        <v>#DIV/0!</v>
      </c>
      <c r="CA126" s="31" t="e">
        <v>#DIV/0!</v>
      </c>
      <c r="CB126" s="31" t="e">
        <v>#DIV/0!</v>
      </c>
      <c r="CC126" s="31" t="e">
        <v>#DIV/0!</v>
      </c>
      <c r="CD126" s="31" t="e">
        <v>#DIV/0!</v>
      </c>
      <c r="CE126" s="31" t="e">
        <v>#DIV/0!</v>
      </c>
      <c r="CF126" s="31" t="e">
        <v>#DIV/0!</v>
      </c>
      <c r="CG126" s="31" t="e">
        <v>#DIV/0!</v>
      </c>
      <c r="CH126" s="31" t="e">
        <v>#DIV/0!</v>
      </c>
      <c r="CI126" s="31" t="e">
        <v>#DIV/0!</v>
      </c>
      <c r="CJ126" s="31" t="e">
        <v>#DIV/0!</v>
      </c>
      <c r="CK126" s="31" t="e">
        <v>#DIV/0!</v>
      </c>
      <c r="CL126" s="31" t="e">
        <v>#DIV/0!</v>
      </c>
      <c r="CM126" s="31" t="e">
        <v>#DIV/0!</v>
      </c>
      <c r="CN126" s="31" t="e">
        <v>#DIV/0!</v>
      </c>
      <c r="CO126" s="31" t="e">
        <v>#DIV/0!</v>
      </c>
      <c r="CP126" s="31" t="e">
        <v>#DIV/0!</v>
      </c>
      <c r="CQ126" s="31" t="e">
        <v>#DIV/0!</v>
      </c>
      <c r="CR126" s="31"/>
      <c r="CS126" s="31"/>
      <c r="CT126" s="31">
        <v>26</v>
      </c>
      <c r="CU126" s="51" t="e">
        <v>#VALUE!</v>
      </c>
      <c r="CV126" s="31" t="e">
        <v>#DIV/0!</v>
      </c>
      <c r="CW126" s="31" t="e">
        <v>#DIV/0!</v>
      </c>
      <c r="CX126" s="31" t="e">
        <v>#DIV/0!</v>
      </c>
      <c r="CY126" s="31" t="e">
        <v>#DIV/0!</v>
      </c>
      <c r="CZ126" s="31" t="e">
        <v>#DIV/0!</v>
      </c>
      <c r="DA126" s="31" t="e">
        <v>#DIV/0!</v>
      </c>
      <c r="DB126" s="31" t="e">
        <v>#DIV/0!</v>
      </c>
      <c r="DC126" s="31" t="e">
        <v>#DIV/0!</v>
      </c>
      <c r="DD126" s="31" t="e">
        <v>#DIV/0!</v>
      </c>
      <c r="DE126" s="31" t="e">
        <v>#DIV/0!</v>
      </c>
      <c r="DF126" s="31" t="e">
        <v>#DIV/0!</v>
      </c>
      <c r="DG126" s="31" t="e">
        <v>#DIV/0!</v>
      </c>
      <c r="DH126" s="31" t="e">
        <v>#DIV/0!</v>
      </c>
      <c r="DI126" s="31" t="e">
        <v>#DIV/0!</v>
      </c>
      <c r="DJ126" s="31" t="e">
        <v>#DIV/0!</v>
      </c>
      <c r="DK126" s="31" t="e">
        <v>#DIV/0!</v>
      </c>
      <c r="DL126" s="31" t="e">
        <v>#DIV/0!</v>
      </c>
      <c r="DM126" s="31" t="e">
        <v>#DIV/0!</v>
      </c>
      <c r="DN126" s="31" t="e">
        <v>#DIV/0!</v>
      </c>
      <c r="DO126" s="31" t="e">
        <v>#DIV/0!</v>
      </c>
      <c r="DP126" s="31" t="e">
        <v>#DIV/0!</v>
      </c>
      <c r="DQ126" s="31" t="e">
        <v>#DIV/0!</v>
      </c>
      <c r="DR126" s="31" t="e">
        <v>#DIV/0!</v>
      </c>
      <c r="DS126" s="31" t="e">
        <v>#DIV/0!</v>
      </c>
      <c r="DT126" s="31" t="e">
        <v>#DIV/0!</v>
      </c>
      <c r="DU126" s="31" t="e">
        <v>#DIV/0!</v>
      </c>
      <c r="DV126" s="31" t="e">
        <v>#DIV/0!</v>
      </c>
      <c r="DW126" s="31" t="e">
        <v>#DIV/0!</v>
      </c>
      <c r="DX126" s="31" t="e">
        <v>#DIV/0!</v>
      </c>
      <c r="DY126" s="31" t="e">
        <v>#DIV/0!</v>
      </c>
      <c r="DZ126" s="31" t="e">
        <v>#DIV/0!</v>
      </c>
      <c r="EA126" s="31" t="e">
        <v>#DIV/0!</v>
      </c>
      <c r="EB126" s="31" t="e">
        <v>#DIV/0!</v>
      </c>
      <c r="EC126" s="31" t="e">
        <v>#DIV/0!</v>
      </c>
      <c r="ED126" s="31" t="e">
        <v>#DIV/0!</v>
      </c>
      <c r="EE126" s="31" t="e">
        <v>#DIV/0!</v>
      </c>
      <c r="EF126" s="31" t="e">
        <v>#DIV/0!</v>
      </c>
      <c r="EG126" s="31" t="e">
        <v>#DIV/0!</v>
      </c>
      <c r="EH126" s="31" t="e">
        <v>#DIV/0!</v>
      </c>
      <c r="EI126" s="31" t="e">
        <v>#DIV/0!</v>
      </c>
      <c r="EJ126" s="31" t="e">
        <v>#DIV/0!</v>
      </c>
      <c r="EK126" s="31" t="e">
        <v>#DIV/0!</v>
      </c>
      <c r="EL126" s="31" t="e">
        <v>#DIV/0!</v>
      </c>
      <c r="EM126" s="31" t="e">
        <v>#DIV/0!</v>
      </c>
      <c r="EN126" s="31" t="e">
        <v>#DIV/0!</v>
      </c>
      <c r="EO126" s="31" t="e">
        <v>#VALUE!</v>
      </c>
      <c r="EP126" s="31" t="e">
        <v>#DIV/0!</v>
      </c>
      <c r="EQ126" s="31" t="e">
        <v>#DIV/0!</v>
      </c>
      <c r="ER126" s="31" t="e">
        <v>#DIV/0!</v>
      </c>
      <c r="ES126" s="31" t="e">
        <v>#DIV/0!</v>
      </c>
      <c r="ET126" s="31" t="e">
        <v>#DIV/0!</v>
      </c>
      <c r="EU126" s="31" t="e">
        <v>#DIV/0!</v>
      </c>
      <c r="EV126" s="31" t="e">
        <v>#DIV/0!</v>
      </c>
      <c r="EW126" s="31" t="e">
        <v>#DIV/0!</v>
      </c>
      <c r="EX126" s="31" t="e">
        <v>#DIV/0!</v>
      </c>
      <c r="EY126" s="31" t="e">
        <v>#DIV/0!</v>
      </c>
      <c r="EZ126" s="31" t="e">
        <v>#DIV/0!</v>
      </c>
      <c r="FA126" s="31" t="e">
        <v>#DIV/0!</v>
      </c>
      <c r="FB126" s="31" t="e">
        <v>#DIV/0!</v>
      </c>
      <c r="FC126" s="31" t="e">
        <v>#DIV/0!</v>
      </c>
      <c r="FD126" s="31" t="e">
        <v>#DIV/0!</v>
      </c>
      <c r="FE126" s="31" t="e">
        <v>#DIV/0!</v>
      </c>
      <c r="FF126" s="31" t="e">
        <v>#DIV/0!</v>
      </c>
      <c r="FG126" s="31" t="e">
        <v>#DIV/0!</v>
      </c>
      <c r="FH126" s="31" t="e">
        <v>#DIV/0!</v>
      </c>
      <c r="FI126" s="31" t="e">
        <v>#DIV/0!</v>
      </c>
      <c r="FJ126" s="31" t="e">
        <v>#DIV/0!</v>
      </c>
      <c r="FK126" s="31" t="e">
        <v>#DIV/0!</v>
      </c>
      <c r="FL126" s="31" t="e">
        <v>#DIV/0!</v>
      </c>
      <c r="FM126" s="31" t="e">
        <v>#DIV/0!</v>
      </c>
      <c r="FN126" s="31" t="e">
        <v>#DIV/0!</v>
      </c>
      <c r="FO126" s="31" t="e">
        <v>#DIV/0!</v>
      </c>
      <c r="FP126" s="31" t="e">
        <v>#DIV/0!</v>
      </c>
      <c r="FQ126" s="31" t="e">
        <v>#DIV/0!</v>
      </c>
      <c r="FR126" s="31" t="e">
        <v>#DIV/0!</v>
      </c>
      <c r="FS126" s="31" t="e">
        <v>#DIV/0!</v>
      </c>
      <c r="FT126" s="31" t="e">
        <v>#DIV/0!</v>
      </c>
      <c r="FU126" s="31" t="e">
        <v>#DIV/0!</v>
      </c>
      <c r="FV126" s="31" t="e">
        <v>#DIV/0!</v>
      </c>
      <c r="FW126" s="31" t="e">
        <v>#DIV/0!</v>
      </c>
      <c r="FX126" s="31" t="e">
        <v>#DIV/0!</v>
      </c>
      <c r="FY126" s="31" t="e">
        <v>#DIV/0!</v>
      </c>
      <c r="FZ126" s="31" t="e">
        <v>#DIV/0!</v>
      </c>
      <c r="GA126" s="31" t="e">
        <v>#DIV/0!</v>
      </c>
      <c r="GB126" s="31" t="e">
        <v>#DIV/0!</v>
      </c>
      <c r="GC126" s="31" t="e">
        <v>#DIV/0!</v>
      </c>
      <c r="GD126" s="31" t="e">
        <v>#DIV/0!</v>
      </c>
      <c r="GE126" s="31" t="e">
        <v>#DIV/0!</v>
      </c>
      <c r="GF126" s="31" t="e">
        <v>#DIV/0!</v>
      </c>
      <c r="GG126" s="31" t="e">
        <v>#DIV/0!</v>
      </c>
      <c r="GH126" s="31" t="e">
        <v>#DIV/0!</v>
      </c>
      <c r="GI126" s="31"/>
      <c r="GJ126" s="31"/>
      <c r="GK126" s="31">
        <v>26</v>
      </c>
      <c r="GL126" s="51" t="e">
        <v>#VALUE!</v>
      </c>
      <c r="GM126" s="31" t="e">
        <v>#DIV/0!</v>
      </c>
      <c r="GN126" s="31" t="e">
        <v>#DIV/0!</v>
      </c>
      <c r="GO126" s="31" t="e">
        <v>#DIV/0!</v>
      </c>
      <c r="GP126" s="31" t="e">
        <v>#DIV/0!</v>
      </c>
      <c r="GQ126" s="31" t="e">
        <v>#DIV/0!</v>
      </c>
      <c r="GR126" s="31" t="e">
        <v>#DIV/0!</v>
      </c>
      <c r="GS126" s="31" t="e">
        <v>#DIV/0!</v>
      </c>
      <c r="GT126" s="31" t="e">
        <v>#DIV/0!</v>
      </c>
      <c r="GU126" s="31" t="e">
        <v>#DIV/0!</v>
      </c>
      <c r="GV126" s="31" t="e">
        <v>#DIV/0!</v>
      </c>
      <c r="GW126" s="31" t="e">
        <v>#DIV/0!</v>
      </c>
      <c r="GX126" s="31" t="e">
        <v>#DIV/0!</v>
      </c>
      <c r="GY126" s="31" t="e">
        <v>#DIV/0!</v>
      </c>
      <c r="GZ126" s="31" t="e">
        <v>#DIV/0!</v>
      </c>
      <c r="HA126" s="31" t="e">
        <v>#DIV/0!</v>
      </c>
      <c r="HB126" s="31" t="e">
        <v>#DIV/0!</v>
      </c>
      <c r="HC126" s="31" t="e">
        <v>#DIV/0!</v>
      </c>
      <c r="HD126" s="31" t="e">
        <v>#DIV/0!</v>
      </c>
      <c r="HE126" s="31" t="e">
        <v>#DIV/0!</v>
      </c>
      <c r="HF126" s="31" t="e">
        <v>#DIV/0!</v>
      </c>
      <c r="HG126" s="31" t="e">
        <v>#DIV/0!</v>
      </c>
      <c r="HH126" s="31" t="e">
        <v>#DIV/0!</v>
      </c>
      <c r="HI126" s="31" t="e">
        <v>#DIV/0!</v>
      </c>
      <c r="HJ126" s="31" t="e">
        <v>#DIV/0!</v>
      </c>
      <c r="HK126" s="31" t="e">
        <v>#DIV/0!</v>
      </c>
      <c r="HL126" s="31" t="e">
        <v>#DIV/0!</v>
      </c>
      <c r="HM126" s="31" t="e">
        <v>#DIV/0!</v>
      </c>
      <c r="HN126" s="31" t="e">
        <v>#DIV/0!</v>
      </c>
      <c r="HO126" s="31" t="e">
        <v>#DIV/0!</v>
      </c>
      <c r="HP126" s="31" t="e">
        <v>#DIV/0!</v>
      </c>
      <c r="HQ126" s="31" t="e">
        <v>#DIV/0!</v>
      </c>
      <c r="HR126" s="31" t="e">
        <v>#DIV/0!</v>
      </c>
      <c r="HS126" s="31" t="e">
        <v>#DIV/0!</v>
      </c>
      <c r="HT126" s="31" t="e">
        <v>#DIV/0!</v>
      </c>
      <c r="HU126" s="31" t="e">
        <v>#DIV/0!</v>
      </c>
      <c r="HV126" s="31" t="e">
        <v>#DIV/0!</v>
      </c>
      <c r="HW126" s="31" t="e">
        <v>#DIV/0!</v>
      </c>
      <c r="HX126" s="31" t="e">
        <v>#DIV/0!</v>
      </c>
      <c r="HY126" s="31" t="e">
        <v>#DIV/0!</v>
      </c>
      <c r="HZ126" s="31" t="e">
        <v>#DIV/0!</v>
      </c>
      <c r="IA126" s="31" t="e">
        <v>#DIV/0!</v>
      </c>
      <c r="IB126" s="31" t="e">
        <v>#DIV/0!</v>
      </c>
      <c r="IC126" s="31" t="e">
        <v>#DIV/0!</v>
      </c>
      <c r="ID126" s="31" t="e">
        <v>#DIV/0!</v>
      </c>
      <c r="IE126" s="31" t="e">
        <v>#DIV/0!</v>
      </c>
      <c r="IF126" s="31" t="e">
        <v>#VALUE!</v>
      </c>
      <c r="IG126" s="31" t="e">
        <v>#DIV/0!</v>
      </c>
      <c r="IH126" s="31" t="e">
        <v>#DIV/0!</v>
      </c>
      <c r="II126" s="31" t="e">
        <v>#DIV/0!</v>
      </c>
      <c r="IJ126" s="31" t="e">
        <v>#DIV/0!</v>
      </c>
      <c r="IK126" s="31" t="e">
        <v>#DIV/0!</v>
      </c>
      <c r="IL126" s="31" t="e">
        <v>#DIV/0!</v>
      </c>
      <c r="IM126" s="31" t="e">
        <v>#DIV/0!</v>
      </c>
      <c r="IN126" s="31" t="e">
        <v>#DIV/0!</v>
      </c>
      <c r="IO126" s="31" t="e">
        <v>#DIV/0!</v>
      </c>
      <c r="IP126" s="31" t="e">
        <v>#DIV/0!</v>
      </c>
      <c r="IQ126" s="31" t="e">
        <v>#DIV/0!</v>
      </c>
      <c r="IR126" s="31" t="e">
        <v>#DIV/0!</v>
      </c>
      <c r="IS126" s="31" t="e">
        <v>#DIV/0!</v>
      </c>
      <c r="IT126" s="31" t="e">
        <v>#DIV/0!</v>
      </c>
      <c r="IU126" s="31" t="e">
        <v>#DIV/0!</v>
      </c>
      <c r="IV126" s="31" t="e">
        <v>#DIV/0!</v>
      </c>
      <c r="IW126" s="31" t="e">
        <v>#DIV/0!</v>
      </c>
      <c r="IX126" s="31" t="e">
        <v>#DIV/0!</v>
      </c>
      <c r="IY126" s="31" t="e">
        <v>#DIV/0!</v>
      </c>
      <c r="IZ126" s="31" t="e">
        <v>#DIV/0!</v>
      </c>
      <c r="JA126" s="31" t="e">
        <v>#DIV/0!</v>
      </c>
      <c r="JB126" s="31" t="e">
        <v>#DIV/0!</v>
      </c>
      <c r="JC126" s="31" t="e">
        <v>#DIV/0!</v>
      </c>
      <c r="JD126" s="31" t="e">
        <v>#DIV/0!</v>
      </c>
      <c r="JE126" s="31" t="e">
        <v>#DIV/0!</v>
      </c>
      <c r="JF126" s="31" t="e">
        <v>#DIV/0!</v>
      </c>
      <c r="JG126" s="31" t="e">
        <v>#DIV/0!</v>
      </c>
      <c r="JH126" s="31" t="e">
        <v>#DIV/0!</v>
      </c>
      <c r="JI126" s="31" t="e">
        <v>#DIV/0!</v>
      </c>
      <c r="JJ126" s="31" t="e">
        <v>#DIV/0!</v>
      </c>
      <c r="JK126" s="31" t="e">
        <v>#DIV/0!</v>
      </c>
      <c r="JL126" s="31" t="e">
        <v>#DIV/0!</v>
      </c>
      <c r="JM126" s="31" t="e">
        <v>#DIV/0!</v>
      </c>
      <c r="JN126" s="31" t="e">
        <v>#DIV/0!</v>
      </c>
      <c r="JO126" s="31" t="e">
        <v>#DIV/0!</v>
      </c>
      <c r="JP126" s="31" t="e">
        <v>#DIV/0!</v>
      </c>
      <c r="JQ126" s="31" t="e">
        <v>#DIV/0!</v>
      </c>
      <c r="JR126" s="31" t="e">
        <v>#DIV/0!</v>
      </c>
      <c r="JS126" s="31" t="e">
        <v>#DIV/0!</v>
      </c>
      <c r="JT126" s="31" t="e">
        <v>#DIV/0!</v>
      </c>
      <c r="JU126" s="31" t="e">
        <v>#DIV/0!</v>
      </c>
      <c r="JV126" s="31" t="e">
        <v>#DIV/0!</v>
      </c>
      <c r="JW126" s="31" t="e">
        <v>#DIV/0!</v>
      </c>
      <c r="JX126" s="31" t="e">
        <v>#DIV/0!</v>
      </c>
      <c r="JY126" s="31" t="e">
        <v>#DIV/0!</v>
      </c>
      <c r="JZ126" s="31"/>
      <c r="KA126" s="31"/>
    </row>
    <row r="127" spans="1:287" x14ac:dyDescent="0.25">
      <c r="A127" s="30" t="s">
        <v>739</v>
      </c>
      <c r="B127" s="30" t="s">
        <v>130</v>
      </c>
      <c r="C127" s="31">
        <v>46</v>
      </c>
      <c r="D127" s="51" t="e">
        <v>#VALUE!</v>
      </c>
      <c r="E127" s="31" t="e">
        <v>#DIV/0!</v>
      </c>
      <c r="F127" s="31" t="e">
        <v>#DIV/0!</v>
      </c>
      <c r="G127" s="31" t="e">
        <v>#DIV/0!</v>
      </c>
      <c r="H127" s="31" t="e">
        <v>#DIV/0!</v>
      </c>
      <c r="I127" s="31" t="e">
        <v>#DIV/0!</v>
      </c>
      <c r="J127" s="31" t="e">
        <v>#DIV/0!</v>
      </c>
      <c r="K127" s="31" t="e">
        <v>#DIV/0!</v>
      </c>
      <c r="L127" s="31" t="e">
        <v>#DIV/0!</v>
      </c>
      <c r="M127" s="31" t="e">
        <v>#DIV/0!</v>
      </c>
      <c r="N127" s="31" t="e">
        <v>#DIV/0!</v>
      </c>
      <c r="O127" s="31" t="e">
        <v>#DIV/0!</v>
      </c>
      <c r="P127" s="31" t="e">
        <v>#DIV/0!</v>
      </c>
      <c r="Q127" s="31" t="e">
        <v>#DIV/0!</v>
      </c>
      <c r="R127" s="31" t="e">
        <v>#DIV/0!</v>
      </c>
      <c r="S127" s="31" t="e">
        <v>#DIV/0!</v>
      </c>
      <c r="T127" s="31" t="e">
        <v>#DIV/0!</v>
      </c>
      <c r="U127" s="31" t="e">
        <v>#DIV/0!</v>
      </c>
      <c r="V127" s="31" t="e">
        <v>#DIV/0!</v>
      </c>
      <c r="W127" s="31" t="e">
        <v>#DIV/0!</v>
      </c>
      <c r="X127" s="31" t="e">
        <v>#DIV/0!</v>
      </c>
      <c r="Y127" s="31" t="e">
        <v>#DIV/0!</v>
      </c>
      <c r="Z127" s="31" t="e">
        <v>#DIV/0!</v>
      </c>
      <c r="AA127" s="31" t="e">
        <v>#DIV/0!</v>
      </c>
      <c r="AB127" s="31" t="e">
        <v>#DIV/0!</v>
      </c>
      <c r="AC127" s="31" t="e">
        <v>#DIV/0!</v>
      </c>
      <c r="AD127" s="31" t="e">
        <v>#DIV/0!</v>
      </c>
      <c r="AE127" s="31" t="e">
        <v>#DIV/0!</v>
      </c>
      <c r="AF127" s="31" t="e">
        <v>#DIV/0!</v>
      </c>
      <c r="AG127" s="31" t="e">
        <v>#DIV/0!</v>
      </c>
      <c r="AH127" s="31" t="e">
        <v>#DIV/0!</v>
      </c>
      <c r="AI127" s="31" t="e">
        <v>#DIV/0!</v>
      </c>
      <c r="AJ127" s="31" t="e">
        <v>#DIV/0!</v>
      </c>
      <c r="AK127" s="31" t="e">
        <v>#DIV/0!</v>
      </c>
      <c r="AL127" s="31" t="e">
        <v>#DIV/0!</v>
      </c>
      <c r="AM127" s="31" t="e">
        <v>#DIV/0!</v>
      </c>
      <c r="AN127" s="31" t="e">
        <v>#DIV/0!</v>
      </c>
      <c r="AO127" s="31" t="e">
        <v>#DIV/0!</v>
      </c>
      <c r="AP127" s="31" t="e">
        <v>#DIV/0!</v>
      </c>
      <c r="AQ127" s="31" t="e">
        <v>#DIV/0!</v>
      </c>
      <c r="AR127" s="31" t="e">
        <v>#DIV/0!</v>
      </c>
      <c r="AS127" s="31" t="e">
        <v>#DIV/0!</v>
      </c>
      <c r="AT127" s="31" t="e">
        <v>#DIV/0!</v>
      </c>
      <c r="AU127" s="31" t="e">
        <v>#DIV/0!</v>
      </c>
      <c r="AV127" s="31" t="e">
        <v>#DIV/0!</v>
      </c>
      <c r="AW127" s="31" t="e">
        <v>#DIV/0!</v>
      </c>
      <c r="AX127" s="31" t="e">
        <v>#VALUE!</v>
      </c>
      <c r="AY127" s="31" t="e">
        <v>#DIV/0!</v>
      </c>
      <c r="AZ127" s="31" t="e">
        <v>#DIV/0!</v>
      </c>
      <c r="BA127" s="31" t="e">
        <v>#DIV/0!</v>
      </c>
      <c r="BB127" s="31" t="e">
        <v>#DIV/0!</v>
      </c>
      <c r="BC127" s="31" t="e">
        <v>#DIV/0!</v>
      </c>
      <c r="BD127" s="31" t="e">
        <v>#DIV/0!</v>
      </c>
      <c r="BE127" s="31" t="e">
        <v>#DIV/0!</v>
      </c>
      <c r="BF127" s="31" t="e">
        <v>#DIV/0!</v>
      </c>
      <c r="BG127" s="31" t="e">
        <v>#DIV/0!</v>
      </c>
      <c r="BH127" s="31" t="e">
        <v>#DIV/0!</v>
      </c>
      <c r="BI127" s="31" t="e">
        <v>#DIV/0!</v>
      </c>
      <c r="BJ127" s="31" t="e">
        <v>#DIV/0!</v>
      </c>
      <c r="BK127" s="31" t="e">
        <v>#DIV/0!</v>
      </c>
      <c r="BL127" s="31" t="e">
        <v>#DIV/0!</v>
      </c>
      <c r="BM127" s="31" t="e">
        <v>#DIV/0!</v>
      </c>
      <c r="BN127" s="31" t="e">
        <v>#DIV/0!</v>
      </c>
      <c r="BO127" s="31" t="e">
        <v>#DIV/0!</v>
      </c>
      <c r="BP127" s="31" t="e">
        <v>#DIV/0!</v>
      </c>
      <c r="BQ127" s="31" t="e">
        <v>#DIV/0!</v>
      </c>
      <c r="BR127" s="31" t="e">
        <v>#DIV/0!</v>
      </c>
      <c r="BS127" s="31" t="e">
        <v>#DIV/0!</v>
      </c>
      <c r="BT127" s="31" t="e">
        <v>#DIV/0!</v>
      </c>
      <c r="BU127" s="31" t="e">
        <v>#DIV/0!</v>
      </c>
      <c r="BV127" s="31" t="e">
        <v>#DIV/0!</v>
      </c>
      <c r="BW127" s="31" t="e">
        <v>#DIV/0!</v>
      </c>
      <c r="BX127" s="31" t="e">
        <v>#DIV/0!</v>
      </c>
      <c r="BY127" s="31" t="e">
        <v>#DIV/0!</v>
      </c>
      <c r="BZ127" s="31" t="e">
        <v>#DIV/0!</v>
      </c>
      <c r="CA127" s="31" t="e">
        <v>#DIV/0!</v>
      </c>
      <c r="CB127" s="31" t="e">
        <v>#DIV/0!</v>
      </c>
      <c r="CC127" s="31" t="e">
        <v>#DIV/0!</v>
      </c>
      <c r="CD127" s="31" t="e">
        <v>#DIV/0!</v>
      </c>
      <c r="CE127" s="31" t="e">
        <v>#DIV/0!</v>
      </c>
      <c r="CF127" s="31" t="e">
        <v>#DIV/0!</v>
      </c>
      <c r="CG127" s="31" t="e">
        <v>#DIV/0!</v>
      </c>
      <c r="CH127" s="31" t="e">
        <v>#DIV/0!</v>
      </c>
      <c r="CI127" s="31" t="e">
        <v>#DIV/0!</v>
      </c>
      <c r="CJ127" s="31" t="e">
        <v>#DIV/0!</v>
      </c>
      <c r="CK127" s="31" t="e">
        <v>#DIV/0!</v>
      </c>
      <c r="CL127" s="31" t="e">
        <v>#DIV/0!</v>
      </c>
      <c r="CM127" s="31" t="e">
        <v>#DIV/0!</v>
      </c>
      <c r="CN127" s="31" t="e">
        <v>#DIV/0!</v>
      </c>
      <c r="CO127" s="31" t="e">
        <v>#DIV/0!</v>
      </c>
      <c r="CP127" s="31" t="e">
        <v>#DIV/0!</v>
      </c>
      <c r="CQ127" s="31" t="e">
        <v>#DIV/0!</v>
      </c>
      <c r="CR127" s="31"/>
      <c r="CS127" s="31"/>
      <c r="CT127" s="31">
        <v>46</v>
      </c>
      <c r="CU127" s="51" t="e">
        <v>#VALUE!</v>
      </c>
      <c r="CV127" s="31" t="e">
        <v>#DIV/0!</v>
      </c>
      <c r="CW127" s="31" t="e">
        <v>#DIV/0!</v>
      </c>
      <c r="CX127" s="31" t="e">
        <v>#DIV/0!</v>
      </c>
      <c r="CY127" s="31" t="e">
        <v>#DIV/0!</v>
      </c>
      <c r="CZ127" s="31" t="e">
        <v>#DIV/0!</v>
      </c>
      <c r="DA127" s="31" t="e">
        <v>#DIV/0!</v>
      </c>
      <c r="DB127" s="31" t="e">
        <v>#DIV/0!</v>
      </c>
      <c r="DC127" s="31" t="e">
        <v>#DIV/0!</v>
      </c>
      <c r="DD127" s="31" t="e">
        <v>#DIV/0!</v>
      </c>
      <c r="DE127" s="31" t="e">
        <v>#DIV/0!</v>
      </c>
      <c r="DF127" s="31" t="e">
        <v>#DIV/0!</v>
      </c>
      <c r="DG127" s="31" t="e">
        <v>#DIV/0!</v>
      </c>
      <c r="DH127" s="31" t="e">
        <v>#DIV/0!</v>
      </c>
      <c r="DI127" s="31" t="e">
        <v>#DIV/0!</v>
      </c>
      <c r="DJ127" s="31" t="e">
        <v>#DIV/0!</v>
      </c>
      <c r="DK127" s="31" t="e">
        <v>#DIV/0!</v>
      </c>
      <c r="DL127" s="31" t="e">
        <v>#DIV/0!</v>
      </c>
      <c r="DM127" s="31" t="e">
        <v>#DIV/0!</v>
      </c>
      <c r="DN127" s="31" t="e">
        <v>#DIV/0!</v>
      </c>
      <c r="DO127" s="31" t="e">
        <v>#DIV/0!</v>
      </c>
      <c r="DP127" s="31" t="e">
        <v>#DIV/0!</v>
      </c>
      <c r="DQ127" s="31" t="e">
        <v>#DIV/0!</v>
      </c>
      <c r="DR127" s="31" t="e">
        <v>#DIV/0!</v>
      </c>
      <c r="DS127" s="31" t="e">
        <v>#DIV/0!</v>
      </c>
      <c r="DT127" s="31" t="e">
        <v>#DIV/0!</v>
      </c>
      <c r="DU127" s="31" t="e">
        <v>#DIV/0!</v>
      </c>
      <c r="DV127" s="31" t="e">
        <v>#DIV/0!</v>
      </c>
      <c r="DW127" s="31" t="e">
        <v>#DIV/0!</v>
      </c>
      <c r="DX127" s="31" t="e">
        <v>#DIV/0!</v>
      </c>
      <c r="DY127" s="31" t="e">
        <v>#DIV/0!</v>
      </c>
      <c r="DZ127" s="31" t="e">
        <v>#DIV/0!</v>
      </c>
      <c r="EA127" s="31" t="e">
        <v>#DIV/0!</v>
      </c>
      <c r="EB127" s="31" t="e">
        <v>#DIV/0!</v>
      </c>
      <c r="EC127" s="31" t="e">
        <v>#DIV/0!</v>
      </c>
      <c r="ED127" s="31" t="e">
        <v>#DIV/0!</v>
      </c>
      <c r="EE127" s="31" t="e">
        <v>#DIV/0!</v>
      </c>
      <c r="EF127" s="31" t="e">
        <v>#DIV/0!</v>
      </c>
      <c r="EG127" s="31" t="e">
        <v>#DIV/0!</v>
      </c>
      <c r="EH127" s="31" t="e">
        <v>#DIV/0!</v>
      </c>
      <c r="EI127" s="31" t="e">
        <v>#DIV/0!</v>
      </c>
      <c r="EJ127" s="31" t="e">
        <v>#DIV/0!</v>
      </c>
      <c r="EK127" s="31" t="e">
        <v>#DIV/0!</v>
      </c>
      <c r="EL127" s="31" t="e">
        <v>#DIV/0!</v>
      </c>
      <c r="EM127" s="31" t="e">
        <v>#DIV/0!</v>
      </c>
      <c r="EN127" s="31" t="e">
        <v>#DIV/0!</v>
      </c>
      <c r="EO127" s="31" t="e">
        <v>#VALUE!</v>
      </c>
      <c r="EP127" s="31" t="e">
        <v>#DIV/0!</v>
      </c>
      <c r="EQ127" s="31" t="e">
        <v>#DIV/0!</v>
      </c>
      <c r="ER127" s="31" t="e">
        <v>#DIV/0!</v>
      </c>
      <c r="ES127" s="31" t="e">
        <v>#DIV/0!</v>
      </c>
      <c r="ET127" s="31" t="e">
        <v>#DIV/0!</v>
      </c>
      <c r="EU127" s="31" t="e">
        <v>#DIV/0!</v>
      </c>
      <c r="EV127" s="31" t="e">
        <v>#DIV/0!</v>
      </c>
      <c r="EW127" s="31" t="e">
        <v>#DIV/0!</v>
      </c>
      <c r="EX127" s="31" t="e">
        <v>#DIV/0!</v>
      </c>
      <c r="EY127" s="31" t="e">
        <v>#DIV/0!</v>
      </c>
      <c r="EZ127" s="31" t="e">
        <v>#DIV/0!</v>
      </c>
      <c r="FA127" s="31" t="e">
        <v>#DIV/0!</v>
      </c>
      <c r="FB127" s="31" t="e">
        <v>#DIV/0!</v>
      </c>
      <c r="FC127" s="31" t="e">
        <v>#DIV/0!</v>
      </c>
      <c r="FD127" s="31" t="e">
        <v>#DIV/0!</v>
      </c>
      <c r="FE127" s="31" t="e">
        <v>#DIV/0!</v>
      </c>
      <c r="FF127" s="31" t="e">
        <v>#DIV/0!</v>
      </c>
      <c r="FG127" s="31" t="e">
        <v>#DIV/0!</v>
      </c>
      <c r="FH127" s="31" t="e">
        <v>#DIV/0!</v>
      </c>
      <c r="FI127" s="31" t="e">
        <v>#DIV/0!</v>
      </c>
      <c r="FJ127" s="31" t="e">
        <v>#DIV/0!</v>
      </c>
      <c r="FK127" s="31" t="e">
        <v>#DIV/0!</v>
      </c>
      <c r="FL127" s="31" t="e">
        <v>#DIV/0!</v>
      </c>
      <c r="FM127" s="31" t="e">
        <v>#DIV/0!</v>
      </c>
      <c r="FN127" s="31" t="e">
        <v>#DIV/0!</v>
      </c>
      <c r="FO127" s="31" t="e">
        <v>#DIV/0!</v>
      </c>
      <c r="FP127" s="31" t="e">
        <v>#DIV/0!</v>
      </c>
      <c r="FQ127" s="31" t="e">
        <v>#DIV/0!</v>
      </c>
      <c r="FR127" s="31" t="e">
        <v>#DIV/0!</v>
      </c>
      <c r="FS127" s="31" t="e">
        <v>#DIV/0!</v>
      </c>
      <c r="FT127" s="31" t="e">
        <v>#DIV/0!</v>
      </c>
      <c r="FU127" s="31" t="e">
        <v>#DIV/0!</v>
      </c>
      <c r="FV127" s="31" t="e">
        <v>#DIV/0!</v>
      </c>
      <c r="FW127" s="31" t="e">
        <v>#DIV/0!</v>
      </c>
      <c r="FX127" s="31" t="e">
        <v>#DIV/0!</v>
      </c>
      <c r="FY127" s="31" t="e">
        <v>#DIV/0!</v>
      </c>
      <c r="FZ127" s="31" t="e">
        <v>#DIV/0!</v>
      </c>
      <c r="GA127" s="31" t="e">
        <v>#DIV/0!</v>
      </c>
      <c r="GB127" s="31" t="e">
        <v>#DIV/0!</v>
      </c>
      <c r="GC127" s="31" t="e">
        <v>#DIV/0!</v>
      </c>
      <c r="GD127" s="31" t="e">
        <v>#DIV/0!</v>
      </c>
      <c r="GE127" s="31" t="e">
        <v>#DIV/0!</v>
      </c>
      <c r="GF127" s="31" t="e">
        <v>#DIV/0!</v>
      </c>
      <c r="GG127" s="31" t="e">
        <v>#DIV/0!</v>
      </c>
      <c r="GH127" s="31" t="e">
        <v>#DIV/0!</v>
      </c>
      <c r="GI127" s="31"/>
      <c r="GJ127" s="31"/>
      <c r="GK127" s="31">
        <v>46</v>
      </c>
      <c r="GL127" s="51" t="e">
        <v>#VALUE!</v>
      </c>
      <c r="GM127" s="31" t="e">
        <v>#DIV/0!</v>
      </c>
      <c r="GN127" s="31" t="e">
        <v>#DIV/0!</v>
      </c>
      <c r="GO127" s="31" t="e">
        <v>#DIV/0!</v>
      </c>
      <c r="GP127" s="31" t="e">
        <v>#DIV/0!</v>
      </c>
      <c r="GQ127" s="31" t="e">
        <v>#DIV/0!</v>
      </c>
      <c r="GR127" s="31" t="e">
        <v>#DIV/0!</v>
      </c>
      <c r="GS127" s="31" t="e">
        <v>#DIV/0!</v>
      </c>
      <c r="GT127" s="31" t="e">
        <v>#DIV/0!</v>
      </c>
      <c r="GU127" s="31" t="e">
        <v>#DIV/0!</v>
      </c>
      <c r="GV127" s="31" t="e">
        <v>#DIV/0!</v>
      </c>
      <c r="GW127" s="31" t="e">
        <v>#DIV/0!</v>
      </c>
      <c r="GX127" s="31" t="e">
        <v>#DIV/0!</v>
      </c>
      <c r="GY127" s="31" t="e">
        <v>#DIV/0!</v>
      </c>
      <c r="GZ127" s="31" t="e">
        <v>#DIV/0!</v>
      </c>
      <c r="HA127" s="31" t="e">
        <v>#DIV/0!</v>
      </c>
      <c r="HB127" s="31" t="e">
        <v>#DIV/0!</v>
      </c>
      <c r="HC127" s="31" t="e">
        <v>#DIV/0!</v>
      </c>
      <c r="HD127" s="31" t="e">
        <v>#DIV/0!</v>
      </c>
      <c r="HE127" s="31" t="e">
        <v>#DIV/0!</v>
      </c>
      <c r="HF127" s="31" t="e">
        <v>#DIV/0!</v>
      </c>
      <c r="HG127" s="31" t="e">
        <v>#DIV/0!</v>
      </c>
      <c r="HH127" s="31" t="e">
        <v>#DIV/0!</v>
      </c>
      <c r="HI127" s="31" t="e">
        <v>#DIV/0!</v>
      </c>
      <c r="HJ127" s="31" t="e">
        <v>#DIV/0!</v>
      </c>
      <c r="HK127" s="31" t="e">
        <v>#DIV/0!</v>
      </c>
      <c r="HL127" s="31" t="e">
        <v>#DIV/0!</v>
      </c>
      <c r="HM127" s="31" t="e">
        <v>#DIV/0!</v>
      </c>
      <c r="HN127" s="31" t="e">
        <v>#DIV/0!</v>
      </c>
      <c r="HO127" s="31" t="e">
        <v>#DIV/0!</v>
      </c>
      <c r="HP127" s="31" t="e">
        <v>#DIV/0!</v>
      </c>
      <c r="HQ127" s="31" t="e">
        <v>#DIV/0!</v>
      </c>
      <c r="HR127" s="31" t="e">
        <v>#DIV/0!</v>
      </c>
      <c r="HS127" s="31" t="e">
        <v>#DIV/0!</v>
      </c>
      <c r="HT127" s="31" t="e">
        <v>#DIV/0!</v>
      </c>
      <c r="HU127" s="31" t="e">
        <v>#DIV/0!</v>
      </c>
      <c r="HV127" s="31" t="e">
        <v>#DIV/0!</v>
      </c>
      <c r="HW127" s="31" t="e">
        <v>#DIV/0!</v>
      </c>
      <c r="HX127" s="31" t="e">
        <v>#DIV/0!</v>
      </c>
      <c r="HY127" s="31" t="e">
        <v>#DIV/0!</v>
      </c>
      <c r="HZ127" s="31" t="e">
        <v>#DIV/0!</v>
      </c>
      <c r="IA127" s="31" t="e">
        <v>#DIV/0!</v>
      </c>
      <c r="IB127" s="31" t="e">
        <v>#DIV/0!</v>
      </c>
      <c r="IC127" s="31" t="e">
        <v>#DIV/0!</v>
      </c>
      <c r="ID127" s="31" t="e">
        <v>#DIV/0!</v>
      </c>
      <c r="IE127" s="31" t="e">
        <v>#DIV/0!</v>
      </c>
      <c r="IF127" s="31" t="e">
        <v>#VALUE!</v>
      </c>
      <c r="IG127" s="31" t="e">
        <v>#DIV/0!</v>
      </c>
      <c r="IH127" s="31" t="e">
        <v>#DIV/0!</v>
      </c>
      <c r="II127" s="31" t="e">
        <v>#DIV/0!</v>
      </c>
      <c r="IJ127" s="31" t="e">
        <v>#DIV/0!</v>
      </c>
      <c r="IK127" s="31" t="e">
        <v>#DIV/0!</v>
      </c>
      <c r="IL127" s="31" t="e">
        <v>#DIV/0!</v>
      </c>
      <c r="IM127" s="31" t="e">
        <v>#DIV/0!</v>
      </c>
      <c r="IN127" s="31" t="e">
        <v>#DIV/0!</v>
      </c>
      <c r="IO127" s="31" t="e">
        <v>#DIV/0!</v>
      </c>
      <c r="IP127" s="31" t="e">
        <v>#DIV/0!</v>
      </c>
      <c r="IQ127" s="31" t="e">
        <v>#DIV/0!</v>
      </c>
      <c r="IR127" s="31" t="e">
        <v>#DIV/0!</v>
      </c>
      <c r="IS127" s="31" t="e">
        <v>#DIV/0!</v>
      </c>
      <c r="IT127" s="31" t="e">
        <v>#DIV/0!</v>
      </c>
      <c r="IU127" s="31" t="e">
        <v>#DIV/0!</v>
      </c>
      <c r="IV127" s="31" t="e">
        <v>#DIV/0!</v>
      </c>
      <c r="IW127" s="31" t="e">
        <v>#DIV/0!</v>
      </c>
      <c r="IX127" s="31" t="e">
        <v>#DIV/0!</v>
      </c>
      <c r="IY127" s="31" t="e">
        <v>#DIV/0!</v>
      </c>
      <c r="IZ127" s="31" t="e">
        <v>#DIV/0!</v>
      </c>
      <c r="JA127" s="31" t="e">
        <v>#DIV/0!</v>
      </c>
      <c r="JB127" s="31" t="e">
        <v>#DIV/0!</v>
      </c>
      <c r="JC127" s="31" t="e">
        <v>#DIV/0!</v>
      </c>
      <c r="JD127" s="31" t="e">
        <v>#DIV/0!</v>
      </c>
      <c r="JE127" s="31" t="e">
        <v>#DIV/0!</v>
      </c>
      <c r="JF127" s="31" t="e">
        <v>#DIV/0!</v>
      </c>
      <c r="JG127" s="31" t="e">
        <v>#DIV/0!</v>
      </c>
      <c r="JH127" s="31" t="e">
        <v>#DIV/0!</v>
      </c>
      <c r="JI127" s="31" t="e">
        <v>#DIV/0!</v>
      </c>
      <c r="JJ127" s="31" t="e">
        <v>#DIV/0!</v>
      </c>
      <c r="JK127" s="31" t="e">
        <v>#DIV/0!</v>
      </c>
      <c r="JL127" s="31" t="e">
        <v>#DIV/0!</v>
      </c>
      <c r="JM127" s="31" t="e">
        <v>#DIV/0!</v>
      </c>
      <c r="JN127" s="31" t="e">
        <v>#DIV/0!</v>
      </c>
      <c r="JO127" s="31" t="e">
        <v>#DIV/0!</v>
      </c>
      <c r="JP127" s="31" t="e">
        <v>#DIV/0!</v>
      </c>
      <c r="JQ127" s="31" t="e">
        <v>#DIV/0!</v>
      </c>
      <c r="JR127" s="31" t="e">
        <v>#DIV/0!</v>
      </c>
      <c r="JS127" s="31" t="e">
        <v>#DIV/0!</v>
      </c>
      <c r="JT127" s="31" t="e">
        <v>#DIV/0!</v>
      </c>
      <c r="JU127" s="31" t="e">
        <v>#DIV/0!</v>
      </c>
      <c r="JV127" s="31" t="e">
        <v>#DIV/0!</v>
      </c>
      <c r="JW127" s="31" t="e">
        <v>#DIV/0!</v>
      </c>
      <c r="JX127" s="31" t="e">
        <v>#DIV/0!</v>
      </c>
      <c r="JY127" s="31" t="e">
        <v>#DIV/0!</v>
      </c>
      <c r="JZ127" s="31"/>
      <c r="KA127" s="31"/>
    </row>
    <row r="128" spans="1:287" x14ac:dyDescent="0.25">
      <c r="A128" s="30" t="s">
        <v>740</v>
      </c>
      <c r="B128" s="30" t="s">
        <v>130</v>
      </c>
      <c r="C128" s="31">
        <v>165</v>
      </c>
      <c r="D128" s="51" t="e">
        <v>#VALUE!</v>
      </c>
      <c r="E128" s="31" t="e">
        <v>#DIV/0!</v>
      </c>
      <c r="F128" s="31" t="e">
        <v>#DIV/0!</v>
      </c>
      <c r="G128" s="31" t="e">
        <v>#DIV/0!</v>
      </c>
      <c r="H128" s="31" t="e">
        <v>#DIV/0!</v>
      </c>
      <c r="I128" s="31" t="e">
        <v>#DIV/0!</v>
      </c>
      <c r="J128" s="31" t="e">
        <v>#DIV/0!</v>
      </c>
      <c r="K128" s="31" t="e">
        <v>#DIV/0!</v>
      </c>
      <c r="L128" s="31" t="e">
        <v>#DIV/0!</v>
      </c>
      <c r="M128" s="31" t="e">
        <v>#DIV/0!</v>
      </c>
      <c r="N128" s="31" t="e">
        <v>#DIV/0!</v>
      </c>
      <c r="O128" s="31" t="e">
        <v>#DIV/0!</v>
      </c>
      <c r="P128" s="31" t="e">
        <v>#DIV/0!</v>
      </c>
      <c r="Q128" s="31" t="e">
        <v>#DIV/0!</v>
      </c>
      <c r="R128" s="31" t="e">
        <v>#DIV/0!</v>
      </c>
      <c r="S128" s="31" t="e">
        <v>#DIV/0!</v>
      </c>
      <c r="T128" s="31" t="e">
        <v>#DIV/0!</v>
      </c>
      <c r="U128" s="31" t="e">
        <v>#DIV/0!</v>
      </c>
      <c r="V128" s="31" t="e">
        <v>#DIV/0!</v>
      </c>
      <c r="W128" s="31" t="e">
        <v>#DIV/0!</v>
      </c>
      <c r="X128" s="31" t="e">
        <v>#DIV/0!</v>
      </c>
      <c r="Y128" s="31" t="e">
        <v>#DIV/0!</v>
      </c>
      <c r="Z128" s="31" t="e">
        <v>#DIV/0!</v>
      </c>
      <c r="AA128" s="31" t="e">
        <v>#DIV/0!</v>
      </c>
      <c r="AB128" s="31" t="e">
        <v>#DIV/0!</v>
      </c>
      <c r="AC128" s="31" t="e">
        <v>#DIV/0!</v>
      </c>
      <c r="AD128" s="31" t="e">
        <v>#DIV/0!</v>
      </c>
      <c r="AE128" s="31" t="e">
        <v>#DIV/0!</v>
      </c>
      <c r="AF128" s="31" t="e">
        <v>#DIV/0!</v>
      </c>
      <c r="AG128" s="31" t="e">
        <v>#DIV/0!</v>
      </c>
      <c r="AH128" s="31" t="e">
        <v>#DIV/0!</v>
      </c>
      <c r="AI128" s="31" t="e">
        <v>#DIV/0!</v>
      </c>
      <c r="AJ128" s="31" t="e">
        <v>#DIV/0!</v>
      </c>
      <c r="AK128" s="31" t="e">
        <v>#DIV/0!</v>
      </c>
      <c r="AL128" s="31" t="e">
        <v>#DIV/0!</v>
      </c>
      <c r="AM128" s="31" t="e">
        <v>#DIV/0!</v>
      </c>
      <c r="AN128" s="31" t="e">
        <v>#DIV/0!</v>
      </c>
      <c r="AO128" s="31" t="e">
        <v>#DIV/0!</v>
      </c>
      <c r="AP128" s="31" t="e">
        <v>#DIV/0!</v>
      </c>
      <c r="AQ128" s="31" t="e">
        <v>#DIV/0!</v>
      </c>
      <c r="AR128" s="31" t="e">
        <v>#DIV/0!</v>
      </c>
      <c r="AS128" s="31" t="e">
        <v>#DIV/0!</v>
      </c>
      <c r="AT128" s="31" t="e">
        <v>#DIV/0!</v>
      </c>
      <c r="AU128" s="31" t="e">
        <v>#DIV/0!</v>
      </c>
      <c r="AV128" s="31" t="e">
        <v>#DIV/0!</v>
      </c>
      <c r="AW128" s="31" t="e">
        <v>#DIV/0!</v>
      </c>
      <c r="AX128" s="31" t="e">
        <v>#VALUE!</v>
      </c>
      <c r="AY128" s="31" t="e">
        <v>#DIV/0!</v>
      </c>
      <c r="AZ128" s="31" t="e">
        <v>#DIV/0!</v>
      </c>
      <c r="BA128" s="31" t="e">
        <v>#DIV/0!</v>
      </c>
      <c r="BB128" s="31" t="e">
        <v>#DIV/0!</v>
      </c>
      <c r="BC128" s="31" t="e">
        <v>#DIV/0!</v>
      </c>
      <c r="BD128" s="31" t="e">
        <v>#DIV/0!</v>
      </c>
      <c r="BE128" s="31" t="e">
        <v>#DIV/0!</v>
      </c>
      <c r="BF128" s="31" t="e">
        <v>#DIV/0!</v>
      </c>
      <c r="BG128" s="31" t="e">
        <v>#DIV/0!</v>
      </c>
      <c r="BH128" s="31" t="e">
        <v>#DIV/0!</v>
      </c>
      <c r="BI128" s="31" t="e">
        <v>#DIV/0!</v>
      </c>
      <c r="BJ128" s="31" t="e">
        <v>#DIV/0!</v>
      </c>
      <c r="BK128" s="31" t="e">
        <v>#DIV/0!</v>
      </c>
      <c r="BL128" s="31" t="e">
        <v>#DIV/0!</v>
      </c>
      <c r="BM128" s="31" t="e">
        <v>#DIV/0!</v>
      </c>
      <c r="BN128" s="31" t="e">
        <v>#DIV/0!</v>
      </c>
      <c r="BO128" s="31" t="e">
        <v>#DIV/0!</v>
      </c>
      <c r="BP128" s="31" t="e">
        <v>#DIV/0!</v>
      </c>
      <c r="BQ128" s="31" t="e">
        <v>#DIV/0!</v>
      </c>
      <c r="BR128" s="31" t="e">
        <v>#DIV/0!</v>
      </c>
      <c r="BS128" s="31" t="e">
        <v>#DIV/0!</v>
      </c>
      <c r="BT128" s="31" t="e">
        <v>#DIV/0!</v>
      </c>
      <c r="BU128" s="31" t="e">
        <v>#DIV/0!</v>
      </c>
      <c r="BV128" s="31" t="e">
        <v>#DIV/0!</v>
      </c>
      <c r="BW128" s="31" t="e">
        <v>#DIV/0!</v>
      </c>
      <c r="BX128" s="31" t="e">
        <v>#DIV/0!</v>
      </c>
      <c r="BY128" s="31" t="e">
        <v>#DIV/0!</v>
      </c>
      <c r="BZ128" s="31" t="e">
        <v>#DIV/0!</v>
      </c>
      <c r="CA128" s="31" t="e">
        <v>#DIV/0!</v>
      </c>
      <c r="CB128" s="31" t="e">
        <v>#DIV/0!</v>
      </c>
      <c r="CC128" s="31" t="e">
        <v>#DIV/0!</v>
      </c>
      <c r="CD128" s="31" t="e">
        <v>#DIV/0!</v>
      </c>
      <c r="CE128" s="31" t="e">
        <v>#DIV/0!</v>
      </c>
      <c r="CF128" s="31" t="e">
        <v>#DIV/0!</v>
      </c>
      <c r="CG128" s="31" t="e">
        <v>#DIV/0!</v>
      </c>
      <c r="CH128" s="31" t="e">
        <v>#DIV/0!</v>
      </c>
      <c r="CI128" s="31" t="e">
        <v>#DIV/0!</v>
      </c>
      <c r="CJ128" s="31" t="e">
        <v>#DIV/0!</v>
      </c>
      <c r="CK128" s="31" t="e">
        <v>#DIV/0!</v>
      </c>
      <c r="CL128" s="31" t="e">
        <v>#DIV/0!</v>
      </c>
      <c r="CM128" s="31" t="e">
        <v>#DIV/0!</v>
      </c>
      <c r="CN128" s="31" t="e">
        <v>#DIV/0!</v>
      </c>
      <c r="CO128" s="31" t="e">
        <v>#DIV/0!</v>
      </c>
      <c r="CP128" s="31" t="e">
        <v>#DIV/0!</v>
      </c>
      <c r="CQ128" s="31" t="e">
        <v>#DIV/0!</v>
      </c>
      <c r="CR128" s="31"/>
      <c r="CS128" s="31"/>
      <c r="CT128" s="31">
        <v>165</v>
      </c>
      <c r="CU128" s="51">
        <v>0.125</v>
      </c>
      <c r="CV128" s="31">
        <v>0.125</v>
      </c>
      <c r="CW128" s="31">
        <v>0</v>
      </c>
      <c r="CX128" s="31">
        <v>0.125</v>
      </c>
      <c r="CY128" s="31">
        <v>0.125</v>
      </c>
      <c r="CZ128" s="31">
        <v>0.125</v>
      </c>
      <c r="DA128" s="31">
        <v>0.75</v>
      </c>
      <c r="DB128" s="31">
        <v>0.875</v>
      </c>
      <c r="DC128" s="31">
        <v>0.125</v>
      </c>
      <c r="DD128" s="31">
        <v>0</v>
      </c>
      <c r="DE128" s="31">
        <v>0.125</v>
      </c>
      <c r="DF128" s="31">
        <v>0.125</v>
      </c>
      <c r="DG128" s="31">
        <v>0</v>
      </c>
      <c r="DH128" s="31">
        <v>0</v>
      </c>
      <c r="DI128" s="31">
        <v>0</v>
      </c>
      <c r="DJ128" s="31">
        <v>0</v>
      </c>
      <c r="DK128" s="31">
        <v>0</v>
      </c>
      <c r="DL128" s="31">
        <v>0</v>
      </c>
      <c r="DM128" s="31">
        <v>0</v>
      </c>
      <c r="DN128" s="31">
        <v>0.125</v>
      </c>
      <c r="DO128" s="31">
        <v>0</v>
      </c>
      <c r="DP128" s="31">
        <v>1</v>
      </c>
      <c r="DQ128" s="31">
        <v>0</v>
      </c>
      <c r="DR128" s="31">
        <v>0</v>
      </c>
      <c r="DS128" s="31">
        <v>0</v>
      </c>
      <c r="DT128" s="31">
        <v>1</v>
      </c>
      <c r="DU128" s="31">
        <v>0.75</v>
      </c>
      <c r="DV128" s="31">
        <v>0</v>
      </c>
      <c r="DW128" s="31">
        <v>0</v>
      </c>
      <c r="DX128" s="31">
        <v>0.125</v>
      </c>
      <c r="DY128" s="31">
        <v>0</v>
      </c>
      <c r="DZ128" s="31">
        <v>0</v>
      </c>
      <c r="EA128" s="31">
        <v>0</v>
      </c>
      <c r="EB128" s="31">
        <v>0</v>
      </c>
      <c r="EC128" s="31">
        <v>0</v>
      </c>
      <c r="ED128" s="31">
        <v>0</v>
      </c>
      <c r="EE128" s="31">
        <v>0</v>
      </c>
      <c r="EF128" s="31">
        <v>0.625</v>
      </c>
      <c r="EG128" s="31">
        <v>0.25</v>
      </c>
      <c r="EH128" s="31">
        <v>0.125</v>
      </c>
      <c r="EI128" s="31">
        <v>0</v>
      </c>
      <c r="EJ128" s="31">
        <v>1</v>
      </c>
      <c r="EK128" s="31">
        <v>0</v>
      </c>
      <c r="EL128" s="31">
        <v>0.125</v>
      </c>
      <c r="EM128" s="31">
        <v>0.125</v>
      </c>
      <c r="EN128" s="31">
        <v>0.75</v>
      </c>
      <c r="EO128" s="31">
        <v>20.625</v>
      </c>
      <c r="EP128" s="31">
        <v>20.625</v>
      </c>
      <c r="EQ128" s="31">
        <v>0</v>
      </c>
      <c r="ER128" s="31">
        <v>20.625</v>
      </c>
      <c r="ES128" s="31">
        <v>20.625</v>
      </c>
      <c r="ET128" s="31">
        <v>20.625</v>
      </c>
      <c r="EU128" s="31">
        <v>123.75</v>
      </c>
      <c r="EV128" s="31">
        <v>144.375</v>
      </c>
      <c r="EW128" s="31">
        <v>20.625</v>
      </c>
      <c r="EX128" s="31">
        <v>0</v>
      </c>
      <c r="EY128" s="31">
        <v>20.625</v>
      </c>
      <c r="EZ128" s="31">
        <v>20.625</v>
      </c>
      <c r="FA128" s="31">
        <v>0</v>
      </c>
      <c r="FB128" s="31">
        <v>0</v>
      </c>
      <c r="FC128" s="31">
        <v>0</v>
      </c>
      <c r="FD128" s="31">
        <v>0</v>
      </c>
      <c r="FE128" s="31">
        <v>0</v>
      </c>
      <c r="FF128" s="31">
        <v>0</v>
      </c>
      <c r="FG128" s="31">
        <v>0</v>
      </c>
      <c r="FH128" s="31">
        <v>20.625</v>
      </c>
      <c r="FI128" s="31">
        <v>0</v>
      </c>
      <c r="FJ128" s="31">
        <v>165</v>
      </c>
      <c r="FK128" s="31">
        <v>0</v>
      </c>
      <c r="FL128" s="31">
        <v>0</v>
      </c>
      <c r="FM128" s="31">
        <v>0</v>
      </c>
      <c r="FN128" s="31">
        <v>165</v>
      </c>
      <c r="FO128" s="31">
        <v>123.75</v>
      </c>
      <c r="FP128" s="31">
        <v>0</v>
      </c>
      <c r="FQ128" s="31">
        <v>0</v>
      </c>
      <c r="FR128" s="31">
        <v>20.625</v>
      </c>
      <c r="FS128" s="31">
        <v>0</v>
      </c>
      <c r="FT128" s="31">
        <v>0</v>
      </c>
      <c r="FU128" s="31">
        <v>0</v>
      </c>
      <c r="FV128" s="31">
        <v>0</v>
      </c>
      <c r="FW128" s="31">
        <v>0</v>
      </c>
      <c r="FX128" s="31">
        <v>0</v>
      </c>
      <c r="FY128" s="31">
        <v>0</v>
      </c>
      <c r="FZ128" s="31">
        <v>103.125</v>
      </c>
      <c r="GA128" s="31">
        <v>41.25</v>
      </c>
      <c r="GB128" s="31">
        <v>20.625</v>
      </c>
      <c r="GC128" s="31">
        <v>0</v>
      </c>
      <c r="GD128" s="31">
        <v>165</v>
      </c>
      <c r="GE128" s="31">
        <v>0</v>
      </c>
      <c r="GF128" s="31">
        <v>20.625</v>
      </c>
      <c r="GG128" s="31">
        <v>20.625</v>
      </c>
      <c r="GH128" s="31">
        <v>123.75</v>
      </c>
      <c r="GI128" s="31">
        <v>8</v>
      </c>
      <c r="GJ128" s="31">
        <v>1</v>
      </c>
      <c r="GK128" s="31">
        <v>541</v>
      </c>
      <c r="GL128" s="51">
        <v>0</v>
      </c>
      <c r="GM128" s="31">
        <v>0</v>
      </c>
      <c r="GN128" s="31">
        <v>0</v>
      </c>
      <c r="GO128" s="31">
        <v>0.33333333333333331</v>
      </c>
      <c r="GP128" s="31">
        <v>0</v>
      </c>
      <c r="GQ128" s="31">
        <v>0</v>
      </c>
      <c r="GR128" s="31">
        <v>0.66666666666666663</v>
      </c>
      <c r="GS128" s="31">
        <v>1</v>
      </c>
      <c r="GT128" s="31">
        <v>0</v>
      </c>
      <c r="GU128" s="31">
        <v>0</v>
      </c>
      <c r="GV128" s="31">
        <v>0</v>
      </c>
      <c r="GW128" s="31">
        <v>0</v>
      </c>
      <c r="GX128" s="31">
        <v>0</v>
      </c>
      <c r="GY128" s="31">
        <v>0</v>
      </c>
      <c r="GZ128" s="31">
        <v>0</v>
      </c>
      <c r="HA128" s="31">
        <v>0</v>
      </c>
      <c r="HB128" s="31">
        <v>0</v>
      </c>
      <c r="HC128" s="31">
        <v>0</v>
      </c>
      <c r="HD128" s="31">
        <v>0</v>
      </c>
      <c r="HE128" s="31">
        <v>0</v>
      </c>
      <c r="HF128" s="31">
        <v>0</v>
      </c>
      <c r="HG128" s="31">
        <v>1</v>
      </c>
      <c r="HH128" s="31">
        <v>0</v>
      </c>
      <c r="HI128" s="31">
        <v>0</v>
      </c>
      <c r="HJ128" s="31">
        <v>0</v>
      </c>
      <c r="HK128" s="31">
        <v>0.66666666666666663</v>
      </c>
      <c r="HL128" s="31">
        <v>1</v>
      </c>
      <c r="HM128" s="31">
        <v>0</v>
      </c>
      <c r="HN128" s="31">
        <v>0</v>
      </c>
      <c r="HO128" s="31">
        <v>1</v>
      </c>
      <c r="HP128" s="31">
        <v>0</v>
      </c>
      <c r="HQ128" s="31">
        <v>0</v>
      </c>
      <c r="HR128" s="31">
        <v>0</v>
      </c>
      <c r="HS128" s="31">
        <v>0</v>
      </c>
      <c r="HT128" s="31">
        <v>0</v>
      </c>
      <c r="HU128" s="31">
        <v>0</v>
      </c>
      <c r="HV128" s="31">
        <v>0</v>
      </c>
      <c r="HW128" s="31">
        <v>0.33333333333333331</v>
      </c>
      <c r="HX128" s="31">
        <v>0.33333333333333331</v>
      </c>
      <c r="HY128" s="31">
        <v>0.33333333333333331</v>
      </c>
      <c r="HZ128" s="31">
        <v>0</v>
      </c>
      <c r="IA128" s="31">
        <v>0.66666666666666663</v>
      </c>
      <c r="IB128" s="31">
        <v>0.33333333333333331</v>
      </c>
      <c r="IC128" s="31">
        <v>0</v>
      </c>
      <c r="ID128" s="31">
        <v>0</v>
      </c>
      <c r="IE128" s="31">
        <v>0.66666666666666663</v>
      </c>
      <c r="IF128" s="31">
        <v>0</v>
      </c>
      <c r="IG128" s="31">
        <v>0</v>
      </c>
      <c r="IH128" s="31">
        <v>0</v>
      </c>
      <c r="II128" s="31">
        <v>180.33333333333331</v>
      </c>
      <c r="IJ128" s="31">
        <v>0</v>
      </c>
      <c r="IK128" s="31">
        <v>0</v>
      </c>
      <c r="IL128" s="31">
        <v>360.66666666666663</v>
      </c>
      <c r="IM128" s="31">
        <v>541</v>
      </c>
      <c r="IN128" s="31">
        <v>0</v>
      </c>
      <c r="IO128" s="31">
        <v>0</v>
      </c>
      <c r="IP128" s="31">
        <v>0</v>
      </c>
      <c r="IQ128" s="31">
        <v>0</v>
      </c>
      <c r="IR128" s="31">
        <v>0</v>
      </c>
      <c r="IS128" s="31">
        <v>0</v>
      </c>
      <c r="IT128" s="31">
        <v>0</v>
      </c>
      <c r="IU128" s="31">
        <v>0</v>
      </c>
      <c r="IV128" s="31">
        <v>0</v>
      </c>
      <c r="IW128" s="31">
        <v>0</v>
      </c>
      <c r="IX128" s="31">
        <v>0</v>
      </c>
      <c r="IY128" s="31">
        <v>0</v>
      </c>
      <c r="IZ128" s="31">
        <v>0</v>
      </c>
      <c r="JA128" s="31">
        <v>541</v>
      </c>
      <c r="JB128" s="31">
        <v>0</v>
      </c>
      <c r="JC128" s="31">
        <v>0</v>
      </c>
      <c r="JD128" s="31">
        <v>0</v>
      </c>
      <c r="JE128" s="31">
        <v>360.66666666666663</v>
      </c>
      <c r="JF128" s="31">
        <v>541</v>
      </c>
      <c r="JG128" s="31">
        <v>0</v>
      </c>
      <c r="JH128" s="31">
        <v>0</v>
      </c>
      <c r="JI128" s="31">
        <v>541</v>
      </c>
      <c r="JJ128" s="31">
        <v>0</v>
      </c>
      <c r="JK128" s="31">
        <v>0</v>
      </c>
      <c r="JL128" s="31">
        <v>0</v>
      </c>
      <c r="JM128" s="31">
        <v>0</v>
      </c>
      <c r="JN128" s="31">
        <v>0</v>
      </c>
      <c r="JO128" s="31">
        <v>0</v>
      </c>
      <c r="JP128" s="31">
        <v>0</v>
      </c>
      <c r="JQ128" s="31">
        <v>180.33333333333331</v>
      </c>
      <c r="JR128" s="31">
        <v>180.33333333333331</v>
      </c>
      <c r="JS128" s="31">
        <v>180.33333333333331</v>
      </c>
      <c r="JT128" s="31">
        <v>0</v>
      </c>
      <c r="JU128" s="31">
        <v>360.66666666666663</v>
      </c>
      <c r="JV128" s="31">
        <v>180.33333333333331</v>
      </c>
      <c r="JW128" s="31">
        <v>0</v>
      </c>
      <c r="JX128" s="31">
        <v>0</v>
      </c>
      <c r="JY128" s="31">
        <v>360.66666666666663</v>
      </c>
      <c r="JZ128" s="31">
        <v>3</v>
      </c>
      <c r="KA128" s="31">
        <v>1</v>
      </c>
    </row>
    <row r="129" spans="1:287" x14ac:dyDescent="0.25">
      <c r="A129" s="30" t="s">
        <v>742</v>
      </c>
      <c r="B129" s="30" t="s">
        <v>224</v>
      </c>
      <c r="C129" s="31">
        <v>156</v>
      </c>
      <c r="D129" s="51" t="e">
        <v>#VALUE!</v>
      </c>
      <c r="E129" s="31" t="e">
        <v>#DIV/0!</v>
      </c>
      <c r="F129" s="31" t="e">
        <v>#DIV/0!</v>
      </c>
      <c r="G129" s="31" t="e">
        <v>#DIV/0!</v>
      </c>
      <c r="H129" s="31" t="e">
        <v>#DIV/0!</v>
      </c>
      <c r="I129" s="31" t="e">
        <v>#DIV/0!</v>
      </c>
      <c r="J129" s="31" t="e">
        <v>#DIV/0!</v>
      </c>
      <c r="K129" s="31" t="e">
        <v>#DIV/0!</v>
      </c>
      <c r="L129" s="31" t="e">
        <v>#DIV/0!</v>
      </c>
      <c r="M129" s="31" t="e">
        <v>#DIV/0!</v>
      </c>
      <c r="N129" s="31" t="e">
        <v>#DIV/0!</v>
      </c>
      <c r="O129" s="31" t="e">
        <v>#DIV/0!</v>
      </c>
      <c r="P129" s="31" t="e">
        <v>#DIV/0!</v>
      </c>
      <c r="Q129" s="31" t="e">
        <v>#DIV/0!</v>
      </c>
      <c r="R129" s="31" t="e">
        <v>#DIV/0!</v>
      </c>
      <c r="S129" s="31" t="e">
        <v>#DIV/0!</v>
      </c>
      <c r="T129" s="31" t="e">
        <v>#DIV/0!</v>
      </c>
      <c r="U129" s="31" t="e">
        <v>#DIV/0!</v>
      </c>
      <c r="V129" s="31" t="e">
        <v>#DIV/0!</v>
      </c>
      <c r="W129" s="31" t="e">
        <v>#DIV/0!</v>
      </c>
      <c r="X129" s="31" t="e">
        <v>#DIV/0!</v>
      </c>
      <c r="Y129" s="31" t="e">
        <v>#DIV/0!</v>
      </c>
      <c r="Z129" s="31" t="e">
        <v>#DIV/0!</v>
      </c>
      <c r="AA129" s="31" t="e">
        <v>#DIV/0!</v>
      </c>
      <c r="AB129" s="31" t="e">
        <v>#DIV/0!</v>
      </c>
      <c r="AC129" s="31" t="e">
        <v>#DIV/0!</v>
      </c>
      <c r="AD129" s="31" t="e">
        <v>#DIV/0!</v>
      </c>
      <c r="AE129" s="31" t="e">
        <v>#DIV/0!</v>
      </c>
      <c r="AF129" s="31" t="e">
        <v>#DIV/0!</v>
      </c>
      <c r="AG129" s="31" t="e">
        <v>#DIV/0!</v>
      </c>
      <c r="AH129" s="31" t="e">
        <v>#DIV/0!</v>
      </c>
      <c r="AI129" s="31" t="e">
        <v>#DIV/0!</v>
      </c>
      <c r="AJ129" s="31" t="e">
        <v>#DIV/0!</v>
      </c>
      <c r="AK129" s="31" t="e">
        <v>#DIV/0!</v>
      </c>
      <c r="AL129" s="31" t="e">
        <v>#DIV/0!</v>
      </c>
      <c r="AM129" s="31" t="e">
        <v>#DIV/0!</v>
      </c>
      <c r="AN129" s="31" t="e">
        <v>#DIV/0!</v>
      </c>
      <c r="AO129" s="31" t="e">
        <v>#DIV/0!</v>
      </c>
      <c r="AP129" s="31" t="e">
        <v>#DIV/0!</v>
      </c>
      <c r="AQ129" s="31" t="e">
        <v>#DIV/0!</v>
      </c>
      <c r="AR129" s="31" t="e">
        <v>#DIV/0!</v>
      </c>
      <c r="AS129" s="31" t="e">
        <v>#DIV/0!</v>
      </c>
      <c r="AT129" s="31" t="e">
        <v>#DIV/0!</v>
      </c>
      <c r="AU129" s="31" t="e">
        <v>#DIV/0!</v>
      </c>
      <c r="AV129" s="31" t="e">
        <v>#DIV/0!</v>
      </c>
      <c r="AW129" s="31" t="e">
        <v>#DIV/0!</v>
      </c>
      <c r="AX129" s="31" t="e">
        <v>#VALUE!</v>
      </c>
      <c r="AY129" s="31" t="e">
        <v>#DIV/0!</v>
      </c>
      <c r="AZ129" s="31" t="e">
        <v>#DIV/0!</v>
      </c>
      <c r="BA129" s="31" t="e">
        <v>#DIV/0!</v>
      </c>
      <c r="BB129" s="31" t="e">
        <v>#DIV/0!</v>
      </c>
      <c r="BC129" s="31" t="e">
        <v>#DIV/0!</v>
      </c>
      <c r="BD129" s="31" t="e">
        <v>#DIV/0!</v>
      </c>
      <c r="BE129" s="31" t="e">
        <v>#DIV/0!</v>
      </c>
      <c r="BF129" s="31" t="e">
        <v>#DIV/0!</v>
      </c>
      <c r="BG129" s="31" t="e">
        <v>#DIV/0!</v>
      </c>
      <c r="BH129" s="31" t="e">
        <v>#DIV/0!</v>
      </c>
      <c r="BI129" s="31" t="e">
        <v>#DIV/0!</v>
      </c>
      <c r="BJ129" s="31" t="e">
        <v>#DIV/0!</v>
      </c>
      <c r="BK129" s="31" t="e">
        <v>#DIV/0!</v>
      </c>
      <c r="BL129" s="31" t="e">
        <v>#DIV/0!</v>
      </c>
      <c r="BM129" s="31" t="e">
        <v>#DIV/0!</v>
      </c>
      <c r="BN129" s="31" t="e">
        <v>#DIV/0!</v>
      </c>
      <c r="BO129" s="31" t="e">
        <v>#DIV/0!</v>
      </c>
      <c r="BP129" s="31" t="e">
        <v>#DIV/0!</v>
      </c>
      <c r="BQ129" s="31" t="e">
        <v>#DIV/0!</v>
      </c>
      <c r="BR129" s="31" t="e">
        <v>#DIV/0!</v>
      </c>
      <c r="BS129" s="31" t="e">
        <v>#DIV/0!</v>
      </c>
      <c r="BT129" s="31" t="e">
        <v>#DIV/0!</v>
      </c>
      <c r="BU129" s="31" t="e">
        <v>#DIV/0!</v>
      </c>
      <c r="BV129" s="31" t="e">
        <v>#DIV/0!</v>
      </c>
      <c r="BW129" s="31" t="e">
        <v>#DIV/0!</v>
      </c>
      <c r="BX129" s="31" t="e">
        <v>#DIV/0!</v>
      </c>
      <c r="BY129" s="31" t="e">
        <v>#DIV/0!</v>
      </c>
      <c r="BZ129" s="31" t="e">
        <v>#DIV/0!</v>
      </c>
      <c r="CA129" s="31" t="e">
        <v>#DIV/0!</v>
      </c>
      <c r="CB129" s="31" t="e">
        <v>#DIV/0!</v>
      </c>
      <c r="CC129" s="31" t="e">
        <v>#DIV/0!</v>
      </c>
      <c r="CD129" s="31" t="e">
        <v>#DIV/0!</v>
      </c>
      <c r="CE129" s="31" t="e">
        <v>#DIV/0!</v>
      </c>
      <c r="CF129" s="31" t="e">
        <v>#DIV/0!</v>
      </c>
      <c r="CG129" s="31" t="e">
        <v>#DIV/0!</v>
      </c>
      <c r="CH129" s="31" t="e">
        <v>#DIV/0!</v>
      </c>
      <c r="CI129" s="31" t="e">
        <v>#DIV/0!</v>
      </c>
      <c r="CJ129" s="31" t="e">
        <v>#DIV/0!</v>
      </c>
      <c r="CK129" s="31" t="e">
        <v>#DIV/0!</v>
      </c>
      <c r="CL129" s="31" t="e">
        <v>#DIV/0!</v>
      </c>
      <c r="CM129" s="31" t="e">
        <v>#DIV/0!</v>
      </c>
      <c r="CN129" s="31" t="e">
        <v>#DIV/0!</v>
      </c>
      <c r="CO129" s="31" t="e">
        <v>#DIV/0!</v>
      </c>
      <c r="CP129" s="31" t="e">
        <v>#DIV/0!</v>
      </c>
      <c r="CQ129" s="31" t="e">
        <v>#DIV/0!</v>
      </c>
      <c r="CR129" s="31"/>
      <c r="CS129" s="31"/>
      <c r="CT129" s="31">
        <v>109</v>
      </c>
      <c r="CU129" s="51">
        <v>9.0909090909090912E-2</v>
      </c>
      <c r="CV129" s="31">
        <v>9.0909090909090912E-2</v>
      </c>
      <c r="CW129" s="31">
        <v>0</v>
      </c>
      <c r="CX129" s="31">
        <v>0</v>
      </c>
      <c r="CY129" s="31">
        <v>0.18181818181818182</v>
      </c>
      <c r="CZ129" s="31">
        <v>0.27272727272727271</v>
      </c>
      <c r="DA129" s="31">
        <v>0.63636363636363635</v>
      </c>
      <c r="DB129" s="31">
        <v>1</v>
      </c>
      <c r="DC129" s="31">
        <v>0</v>
      </c>
      <c r="DD129" s="31">
        <v>0</v>
      </c>
      <c r="DE129" s="31">
        <v>0</v>
      </c>
      <c r="DF129" s="31">
        <v>0</v>
      </c>
      <c r="DG129" s="31">
        <v>0</v>
      </c>
      <c r="DH129" s="31">
        <v>0</v>
      </c>
      <c r="DI129" s="31">
        <v>0</v>
      </c>
      <c r="DJ129" s="31">
        <v>0</v>
      </c>
      <c r="DK129" s="31">
        <v>0</v>
      </c>
      <c r="DL129" s="31">
        <v>0</v>
      </c>
      <c r="DM129" s="31">
        <v>0</v>
      </c>
      <c r="DN129" s="31">
        <v>0</v>
      </c>
      <c r="DO129" s="31">
        <v>0</v>
      </c>
      <c r="DP129" s="31">
        <v>1</v>
      </c>
      <c r="DQ129" s="31">
        <v>0</v>
      </c>
      <c r="DR129" s="31">
        <v>0</v>
      </c>
      <c r="DS129" s="31">
        <v>0</v>
      </c>
      <c r="DT129" s="31">
        <v>1</v>
      </c>
      <c r="DU129" s="31">
        <v>0.54545454545454541</v>
      </c>
      <c r="DV129" s="31">
        <v>0</v>
      </c>
      <c r="DW129" s="31">
        <v>0</v>
      </c>
      <c r="DX129" s="31">
        <v>0.18181818181818182</v>
      </c>
      <c r="DY129" s="31">
        <v>0</v>
      </c>
      <c r="DZ129" s="31">
        <v>0</v>
      </c>
      <c r="EA129" s="31">
        <v>0</v>
      </c>
      <c r="EB129" s="31">
        <v>0</v>
      </c>
      <c r="EC129" s="31">
        <v>0</v>
      </c>
      <c r="ED129" s="31">
        <v>0</v>
      </c>
      <c r="EE129" s="31">
        <v>0</v>
      </c>
      <c r="EF129" s="31">
        <v>0.54545454545454541</v>
      </c>
      <c r="EG129" s="31">
        <v>9.0909090909090912E-2</v>
      </c>
      <c r="EH129" s="31">
        <v>0.36363636363636365</v>
      </c>
      <c r="EI129" s="31">
        <v>0.18181818181818182</v>
      </c>
      <c r="EJ129" s="31">
        <v>0.81818181818181823</v>
      </c>
      <c r="EK129" s="31">
        <v>0</v>
      </c>
      <c r="EL129" s="31">
        <v>0.45454545454545453</v>
      </c>
      <c r="EM129" s="31">
        <v>0.27272727272727271</v>
      </c>
      <c r="EN129" s="31">
        <v>0.27272727272727271</v>
      </c>
      <c r="EO129" s="31">
        <v>9.9090909090909101</v>
      </c>
      <c r="EP129" s="31">
        <v>9.9090909090909101</v>
      </c>
      <c r="EQ129" s="31">
        <v>0</v>
      </c>
      <c r="ER129" s="31">
        <v>0</v>
      </c>
      <c r="ES129" s="31">
        <v>19.81818181818182</v>
      </c>
      <c r="ET129" s="31">
        <v>29.727272727272727</v>
      </c>
      <c r="EU129" s="31">
        <v>69.36363636363636</v>
      </c>
      <c r="EV129" s="31">
        <v>109</v>
      </c>
      <c r="EW129" s="31">
        <v>0</v>
      </c>
      <c r="EX129" s="31">
        <v>0</v>
      </c>
      <c r="EY129" s="31">
        <v>0</v>
      </c>
      <c r="EZ129" s="31">
        <v>0</v>
      </c>
      <c r="FA129" s="31">
        <v>0</v>
      </c>
      <c r="FB129" s="31">
        <v>0</v>
      </c>
      <c r="FC129" s="31">
        <v>0</v>
      </c>
      <c r="FD129" s="31">
        <v>0</v>
      </c>
      <c r="FE129" s="31">
        <v>0</v>
      </c>
      <c r="FF129" s="31">
        <v>0</v>
      </c>
      <c r="FG129" s="31">
        <v>0</v>
      </c>
      <c r="FH129" s="31">
        <v>0</v>
      </c>
      <c r="FI129" s="31">
        <v>0</v>
      </c>
      <c r="FJ129" s="31">
        <v>109</v>
      </c>
      <c r="FK129" s="31">
        <v>0</v>
      </c>
      <c r="FL129" s="31">
        <v>0</v>
      </c>
      <c r="FM129" s="31">
        <v>0</v>
      </c>
      <c r="FN129" s="31">
        <v>109</v>
      </c>
      <c r="FO129" s="31">
        <v>59.454545454545453</v>
      </c>
      <c r="FP129" s="31">
        <v>0</v>
      </c>
      <c r="FQ129" s="31">
        <v>0</v>
      </c>
      <c r="FR129" s="31">
        <v>19.81818181818182</v>
      </c>
      <c r="FS129" s="31">
        <v>0</v>
      </c>
      <c r="FT129" s="31">
        <v>0</v>
      </c>
      <c r="FU129" s="31">
        <v>0</v>
      </c>
      <c r="FV129" s="31">
        <v>0</v>
      </c>
      <c r="FW129" s="31">
        <v>0</v>
      </c>
      <c r="FX129" s="31">
        <v>0</v>
      </c>
      <c r="FY129" s="31">
        <v>0</v>
      </c>
      <c r="FZ129" s="31">
        <v>59.454545454545453</v>
      </c>
      <c r="GA129" s="31">
        <v>9.9090909090909101</v>
      </c>
      <c r="GB129" s="31">
        <v>39.63636363636364</v>
      </c>
      <c r="GC129" s="31">
        <v>19.81818181818182</v>
      </c>
      <c r="GD129" s="31">
        <v>89.181818181818187</v>
      </c>
      <c r="GE129" s="31">
        <v>0</v>
      </c>
      <c r="GF129" s="31">
        <v>49.545454545454547</v>
      </c>
      <c r="GG129" s="31">
        <v>29.727272727272727</v>
      </c>
      <c r="GH129" s="31">
        <v>29.727272727272727</v>
      </c>
      <c r="GI129" s="31">
        <v>11</v>
      </c>
      <c r="GJ129" s="31">
        <v>1</v>
      </c>
      <c r="GK129" s="31">
        <v>41</v>
      </c>
      <c r="GL129" s="51">
        <v>0</v>
      </c>
      <c r="GM129" s="31">
        <v>0</v>
      </c>
      <c r="GN129" s="31">
        <v>0</v>
      </c>
      <c r="GO129" s="31">
        <v>0.2</v>
      </c>
      <c r="GP129" s="31">
        <v>0.2</v>
      </c>
      <c r="GQ129" s="31">
        <v>0</v>
      </c>
      <c r="GR129" s="31">
        <v>0.6</v>
      </c>
      <c r="GS129" s="31">
        <v>0.8</v>
      </c>
      <c r="GT129" s="31">
        <v>0.2</v>
      </c>
      <c r="GU129" s="31">
        <v>0</v>
      </c>
      <c r="GV129" s="31">
        <v>0.2</v>
      </c>
      <c r="GW129" s="31">
        <v>0.2</v>
      </c>
      <c r="GX129" s="31">
        <v>0</v>
      </c>
      <c r="GY129" s="31">
        <v>0</v>
      </c>
      <c r="GZ129" s="31">
        <v>0</v>
      </c>
      <c r="HA129" s="31">
        <v>0</v>
      </c>
      <c r="HB129" s="31">
        <v>0</v>
      </c>
      <c r="HC129" s="31">
        <v>0</v>
      </c>
      <c r="HD129" s="31">
        <v>0</v>
      </c>
      <c r="HE129" s="31">
        <v>0</v>
      </c>
      <c r="HF129" s="31">
        <v>0.2</v>
      </c>
      <c r="HG129" s="31">
        <v>1</v>
      </c>
      <c r="HH129" s="31">
        <v>0</v>
      </c>
      <c r="HI129" s="31">
        <v>0</v>
      </c>
      <c r="HJ129" s="31">
        <v>0</v>
      </c>
      <c r="HK129" s="31">
        <v>1</v>
      </c>
      <c r="HL129" s="31">
        <v>0.4</v>
      </c>
      <c r="HM129" s="31">
        <v>0</v>
      </c>
      <c r="HN129" s="31">
        <v>0</v>
      </c>
      <c r="HO129" s="31">
        <v>1</v>
      </c>
      <c r="HP129" s="31">
        <v>0</v>
      </c>
      <c r="HQ129" s="31">
        <v>0</v>
      </c>
      <c r="HR129" s="31">
        <v>0</v>
      </c>
      <c r="HS129" s="31">
        <v>0</v>
      </c>
      <c r="HT129" s="31">
        <v>0</v>
      </c>
      <c r="HU129" s="31">
        <v>0</v>
      </c>
      <c r="HV129" s="31">
        <v>0</v>
      </c>
      <c r="HW129" s="31">
        <v>0.2</v>
      </c>
      <c r="HX129" s="31">
        <v>0.2</v>
      </c>
      <c r="HY129" s="31">
        <v>0.6</v>
      </c>
      <c r="HZ129" s="31">
        <v>0</v>
      </c>
      <c r="IA129" s="31">
        <v>0.8</v>
      </c>
      <c r="IB129" s="31">
        <v>0.2</v>
      </c>
      <c r="IC129" s="31">
        <v>0.4</v>
      </c>
      <c r="ID129" s="31">
        <v>0.2</v>
      </c>
      <c r="IE129" s="31">
        <v>0.4</v>
      </c>
      <c r="IF129" s="31">
        <v>0</v>
      </c>
      <c r="IG129" s="31">
        <v>0</v>
      </c>
      <c r="IH129" s="31">
        <v>0</v>
      </c>
      <c r="II129" s="31">
        <v>8.2000000000000011</v>
      </c>
      <c r="IJ129" s="31">
        <v>8.2000000000000011</v>
      </c>
      <c r="IK129" s="31">
        <v>0</v>
      </c>
      <c r="IL129" s="31">
        <v>24.599999999999998</v>
      </c>
      <c r="IM129" s="31">
        <v>32.800000000000004</v>
      </c>
      <c r="IN129" s="31">
        <v>8.2000000000000011</v>
      </c>
      <c r="IO129" s="31">
        <v>0</v>
      </c>
      <c r="IP129" s="31">
        <v>8.2000000000000011</v>
      </c>
      <c r="IQ129" s="31">
        <v>8.2000000000000011</v>
      </c>
      <c r="IR129" s="31">
        <v>0</v>
      </c>
      <c r="IS129" s="31">
        <v>0</v>
      </c>
      <c r="IT129" s="31">
        <v>0</v>
      </c>
      <c r="IU129" s="31">
        <v>0</v>
      </c>
      <c r="IV129" s="31">
        <v>0</v>
      </c>
      <c r="IW129" s="31">
        <v>0</v>
      </c>
      <c r="IX129" s="31">
        <v>0</v>
      </c>
      <c r="IY129" s="31">
        <v>0</v>
      </c>
      <c r="IZ129" s="31">
        <v>8.2000000000000011</v>
      </c>
      <c r="JA129" s="31">
        <v>41</v>
      </c>
      <c r="JB129" s="31">
        <v>0</v>
      </c>
      <c r="JC129" s="31">
        <v>0</v>
      </c>
      <c r="JD129" s="31">
        <v>0</v>
      </c>
      <c r="JE129" s="31">
        <v>41</v>
      </c>
      <c r="JF129" s="31">
        <v>16.400000000000002</v>
      </c>
      <c r="JG129" s="31">
        <v>0</v>
      </c>
      <c r="JH129" s="31">
        <v>0</v>
      </c>
      <c r="JI129" s="31">
        <v>41</v>
      </c>
      <c r="JJ129" s="31">
        <v>0</v>
      </c>
      <c r="JK129" s="31">
        <v>0</v>
      </c>
      <c r="JL129" s="31">
        <v>0</v>
      </c>
      <c r="JM129" s="31">
        <v>0</v>
      </c>
      <c r="JN129" s="31">
        <v>0</v>
      </c>
      <c r="JO129" s="31">
        <v>0</v>
      </c>
      <c r="JP129" s="31">
        <v>0</v>
      </c>
      <c r="JQ129" s="31">
        <v>8.2000000000000011</v>
      </c>
      <c r="JR129" s="31">
        <v>8.2000000000000011</v>
      </c>
      <c r="JS129" s="31">
        <v>24.599999999999998</v>
      </c>
      <c r="JT129" s="31">
        <v>0</v>
      </c>
      <c r="JU129" s="31">
        <v>32.800000000000004</v>
      </c>
      <c r="JV129" s="31">
        <v>8.2000000000000011</v>
      </c>
      <c r="JW129" s="31">
        <v>16.400000000000002</v>
      </c>
      <c r="JX129" s="31">
        <v>8.2000000000000011</v>
      </c>
      <c r="JY129" s="31">
        <v>16.400000000000002</v>
      </c>
      <c r="JZ129" s="31">
        <v>5</v>
      </c>
      <c r="KA129" s="31">
        <v>1</v>
      </c>
    </row>
    <row r="130" spans="1:287" x14ac:dyDescent="0.25">
      <c r="A130" s="30" t="s">
        <v>743</v>
      </c>
      <c r="B130" s="30" t="s">
        <v>130</v>
      </c>
      <c r="C130" s="31">
        <v>169</v>
      </c>
      <c r="D130" s="51" t="e">
        <v>#VALUE!</v>
      </c>
      <c r="E130" s="31" t="e">
        <v>#DIV/0!</v>
      </c>
      <c r="F130" s="31" t="e">
        <v>#DIV/0!</v>
      </c>
      <c r="G130" s="31" t="e">
        <v>#DIV/0!</v>
      </c>
      <c r="H130" s="31" t="e">
        <v>#DIV/0!</v>
      </c>
      <c r="I130" s="31" t="e">
        <v>#DIV/0!</v>
      </c>
      <c r="J130" s="31" t="e">
        <v>#DIV/0!</v>
      </c>
      <c r="K130" s="31" t="e">
        <v>#DIV/0!</v>
      </c>
      <c r="L130" s="31" t="e">
        <v>#DIV/0!</v>
      </c>
      <c r="M130" s="31" t="e">
        <v>#DIV/0!</v>
      </c>
      <c r="N130" s="31" t="e">
        <v>#DIV/0!</v>
      </c>
      <c r="O130" s="31" t="e">
        <v>#DIV/0!</v>
      </c>
      <c r="P130" s="31" t="e">
        <v>#DIV/0!</v>
      </c>
      <c r="Q130" s="31" t="e">
        <v>#DIV/0!</v>
      </c>
      <c r="R130" s="31" t="e">
        <v>#DIV/0!</v>
      </c>
      <c r="S130" s="31" t="e">
        <v>#DIV/0!</v>
      </c>
      <c r="T130" s="31" t="e">
        <v>#DIV/0!</v>
      </c>
      <c r="U130" s="31" t="e">
        <v>#DIV/0!</v>
      </c>
      <c r="V130" s="31" t="e">
        <v>#DIV/0!</v>
      </c>
      <c r="W130" s="31" t="e">
        <v>#DIV/0!</v>
      </c>
      <c r="X130" s="31" t="e">
        <v>#DIV/0!</v>
      </c>
      <c r="Y130" s="31" t="e">
        <v>#DIV/0!</v>
      </c>
      <c r="Z130" s="31" t="e">
        <v>#DIV/0!</v>
      </c>
      <c r="AA130" s="31" t="e">
        <v>#DIV/0!</v>
      </c>
      <c r="AB130" s="31" t="e">
        <v>#DIV/0!</v>
      </c>
      <c r="AC130" s="31" t="e">
        <v>#DIV/0!</v>
      </c>
      <c r="AD130" s="31" t="e">
        <v>#DIV/0!</v>
      </c>
      <c r="AE130" s="31" t="e">
        <v>#DIV/0!</v>
      </c>
      <c r="AF130" s="31" t="e">
        <v>#DIV/0!</v>
      </c>
      <c r="AG130" s="31" t="e">
        <v>#DIV/0!</v>
      </c>
      <c r="AH130" s="31" t="e">
        <v>#DIV/0!</v>
      </c>
      <c r="AI130" s="31" t="e">
        <v>#DIV/0!</v>
      </c>
      <c r="AJ130" s="31" t="e">
        <v>#DIV/0!</v>
      </c>
      <c r="AK130" s="31" t="e">
        <v>#DIV/0!</v>
      </c>
      <c r="AL130" s="31" t="e">
        <v>#DIV/0!</v>
      </c>
      <c r="AM130" s="31" t="e">
        <v>#DIV/0!</v>
      </c>
      <c r="AN130" s="31" t="e">
        <v>#DIV/0!</v>
      </c>
      <c r="AO130" s="31" t="e">
        <v>#DIV/0!</v>
      </c>
      <c r="AP130" s="31" t="e">
        <v>#DIV/0!</v>
      </c>
      <c r="AQ130" s="31" t="e">
        <v>#DIV/0!</v>
      </c>
      <c r="AR130" s="31" t="e">
        <v>#DIV/0!</v>
      </c>
      <c r="AS130" s="31" t="e">
        <v>#DIV/0!</v>
      </c>
      <c r="AT130" s="31" t="e">
        <v>#DIV/0!</v>
      </c>
      <c r="AU130" s="31" t="e">
        <v>#DIV/0!</v>
      </c>
      <c r="AV130" s="31" t="e">
        <v>#DIV/0!</v>
      </c>
      <c r="AW130" s="31" t="e">
        <v>#DIV/0!</v>
      </c>
      <c r="AX130" s="31" t="e">
        <v>#VALUE!</v>
      </c>
      <c r="AY130" s="31" t="e">
        <v>#DIV/0!</v>
      </c>
      <c r="AZ130" s="31" t="e">
        <v>#DIV/0!</v>
      </c>
      <c r="BA130" s="31" t="e">
        <v>#DIV/0!</v>
      </c>
      <c r="BB130" s="31" t="e">
        <v>#DIV/0!</v>
      </c>
      <c r="BC130" s="31" t="e">
        <v>#DIV/0!</v>
      </c>
      <c r="BD130" s="31" t="e">
        <v>#DIV/0!</v>
      </c>
      <c r="BE130" s="31" t="e">
        <v>#DIV/0!</v>
      </c>
      <c r="BF130" s="31" t="e">
        <v>#DIV/0!</v>
      </c>
      <c r="BG130" s="31" t="e">
        <v>#DIV/0!</v>
      </c>
      <c r="BH130" s="31" t="e">
        <v>#DIV/0!</v>
      </c>
      <c r="BI130" s="31" t="e">
        <v>#DIV/0!</v>
      </c>
      <c r="BJ130" s="31" t="e">
        <v>#DIV/0!</v>
      </c>
      <c r="BK130" s="31" t="e">
        <v>#DIV/0!</v>
      </c>
      <c r="BL130" s="31" t="e">
        <v>#DIV/0!</v>
      </c>
      <c r="BM130" s="31" t="e">
        <v>#DIV/0!</v>
      </c>
      <c r="BN130" s="31" t="e">
        <v>#DIV/0!</v>
      </c>
      <c r="BO130" s="31" t="e">
        <v>#DIV/0!</v>
      </c>
      <c r="BP130" s="31" t="e">
        <v>#DIV/0!</v>
      </c>
      <c r="BQ130" s="31" t="e">
        <v>#DIV/0!</v>
      </c>
      <c r="BR130" s="31" t="e">
        <v>#DIV/0!</v>
      </c>
      <c r="BS130" s="31" t="e">
        <v>#DIV/0!</v>
      </c>
      <c r="BT130" s="31" t="e">
        <v>#DIV/0!</v>
      </c>
      <c r="BU130" s="31" t="e">
        <v>#DIV/0!</v>
      </c>
      <c r="BV130" s="31" t="e">
        <v>#DIV/0!</v>
      </c>
      <c r="BW130" s="31" t="e">
        <v>#DIV/0!</v>
      </c>
      <c r="BX130" s="31" t="e">
        <v>#DIV/0!</v>
      </c>
      <c r="BY130" s="31" t="e">
        <v>#DIV/0!</v>
      </c>
      <c r="BZ130" s="31" t="e">
        <v>#DIV/0!</v>
      </c>
      <c r="CA130" s="31" t="e">
        <v>#DIV/0!</v>
      </c>
      <c r="CB130" s="31" t="e">
        <v>#DIV/0!</v>
      </c>
      <c r="CC130" s="31" t="e">
        <v>#DIV/0!</v>
      </c>
      <c r="CD130" s="31" t="e">
        <v>#DIV/0!</v>
      </c>
      <c r="CE130" s="31" t="e">
        <v>#DIV/0!</v>
      </c>
      <c r="CF130" s="31" t="e">
        <v>#DIV/0!</v>
      </c>
      <c r="CG130" s="31" t="e">
        <v>#DIV/0!</v>
      </c>
      <c r="CH130" s="31" t="e">
        <v>#DIV/0!</v>
      </c>
      <c r="CI130" s="31" t="e">
        <v>#DIV/0!</v>
      </c>
      <c r="CJ130" s="31" t="e">
        <v>#DIV/0!</v>
      </c>
      <c r="CK130" s="31" t="e">
        <v>#DIV/0!</v>
      </c>
      <c r="CL130" s="31" t="e">
        <v>#DIV/0!</v>
      </c>
      <c r="CM130" s="31" t="e">
        <v>#DIV/0!</v>
      </c>
      <c r="CN130" s="31" t="e">
        <v>#DIV/0!</v>
      </c>
      <c r="CO130" s="31" t="e">
        <v>#DIV/0!</v>
      </c>
      <c r="CP130" s="31" t="e">
        <v>#DIV/0!</v>
      </c>
      <c r="CQ130" s="31" t="e">
        <v>#DIV/0!</v>
      </c>
      <c r="CR130" s="31"/>
      <c r="CS130" s="31"/>
      <c r="CT130" s="31">
        <v>156</v>
      </c>
      <c r="CU130" s="51" t="e">
        <v>#VALUE!</v>
      </c>
      <c r="CV130" s="31" t="e">
        <v>#DIV/0!</v>
      </c>
      <c r="CW130" s="31" t="e">
        <v>#DIV/0!</v>
      </c>
      <c r="CX130" s="31" t="e">
        <v>#DIV/0!</v>
      </c>
      <c r="CY130" s="31" t="e">
        <v>#DIV/0!</v>
      </c>
      <c r="CZ130" s="31" t="e">
        <v>#DIV/0!</v>
      </c>
      <c r="DA130" s="31" t="e">
        <v>#DIV/0!</v>
      </c>
      <c r="DB130" s="31" t="e">
        <v>#DIV/0!</v>
      </c>
      <c r="DC130" s="31" t="e">
        <v>#DIV/0!</v>
      </c>
      <c r="DD130" s="31" t="e">
        <v>#DIV/0!</v>
      </c>
      <c r="DE130" s="31" t="e">
        <v>#DIV/0!</v>
      </c>
      <c r="DF130" s="31" t="e">
        <v>#DIV/0!</v>
      </c>
      <c r="DG130" s="31" t="e">
        <v>#DIV/0!</v>
      </c>
      <c r="DH130" s="31" t="e">
        <v>#DIV/0!</v>
      </c>
      <c r="DI130" s="31" t="e">
        <v>#DIV/0!</v>
      </c>
      <c r="DJ130" s="31" t="e">
        <v>#DIV/0!</v>
      </c>
      <c r="DK130" s="31" t="e">
        <v>#DIV/0!</v>
      </c>
      <c r="DL130" s="31" t="e">
        <v>#DIV/0!</v>
      </c>
      <c r="DM130" s="31" t="e">
        <v>#DIV/0!</v>
      </c>
      <c r="DN130" s="31" t="e">
        <v>#DIV/0!</v>
      </c>
      <c r="DO130" s="31" t="e">
        <v>#DIV/0!</v>
      </c>
      <c r="DP130" s="31" t="e">
        <v>#DIV/0!</v>
      </c>
      <c r="DQ130" s="31" t="e">
        <v>#DIV/0!</v>
      </c>
      <c r="DR130" s="31" t="e">
        <v>#DIV/0!</v>
      </c>
      <c r="DS130" s="31" t="e">
        <v>#DIV/0!</v>
      </c>
      <c r="DT130" s="31" t="e">
        <v>#DIV/0!</v>
      </c>
      <c r="DU130" s="31" t="e">
        <v>#DIV/0!</v>
      </c>
      <c r="DV130" s="31" t="e">
        <v>#DIV/0!</v>
      </c>
      <c r="DW130" s="31" t="e">
        <v>#DIV/0!</v>
      </c>
      <c r="DX130" s="31" t="e">
        <v>#DIV/0!</v>
      </c>
      <c r="DY130" s="31" t="e">
        <v>#DIV/0!</v>
      </c>
      <c r="DZ130" s="31" t="e">
        <v>#DIV/0!</v>
      </c>
      <c r="EA130" s="31" t="e">
        <v>#DIV/0!</v>
      </c>
      <c r="EB130" s="31" t="e">
        <v>#DIV/0!</v>
      </c>
      <c r="EC130" s="31" t="e">
        <v>#DIV/0!</v>
      </c>
      <c r="ED130" s="31" t="e">
        <v>#DIV/0!</v>
      </c>
      <c r="EE130" s="31" t="e">
        <v>#DIV/0!</v>
      </c>
      <c r="EF130" s="31" t="e">
        <v>#DIV/0!</v>
      </c>
      <c r="EG130" s="31" t="e">
        <v>#DIV/0!</v>
      </c>
      <c r="EH130" s="31" t="e">
        <v>#DIV/0!</v>
      </c>
      <c r="EI130" s="31" t="e">
        <v>#DIV/0!</v>
      </c>
      <c r="EJ130" s="31" t="e">
        <v>#DIV/0!</v>
      </c>
      <c r="EK130" s="31" t="e">
        <v>#DIV/0!</v>
      </c>
      <c r="EL130" s="31" t="e">
        <v>#DIV/0!</v>
      </c>
      <c r="EM130" s="31" t="e">
        <v>#DIV/0!</v>
      </c>
      <c r="EN130" s="31" t="e">
        <v>#DIV/0!</v>
      </c>
      <c r="EO130" s="31" t="e">
        <v>#VALUE!</v>
      </c>
      <c r="EP130" s="31" t="e">
        <v>#DIV/0!</v>
      </c>
      <c r="EQ130" s="31" t="e">
        <v>#DIV/0!</v>
      </c>
      <c r="ER130" s="31" t="e">
        <v>#DIV/0!</v>
      </c>
      <c r="ES130" s="31" t="e">
        <v>#DIV/0!</v>
      </c>
      <c r="ET130" s="31" t="e">
        <v>#DIV/0!</v>
      </c>
      <c r="EU130" s="31" t="e">
        <v>#DIV/0!</v>
      </c>
      <c r="EV130" s="31" t="e">
        <v>#DIV/0!</v>
      </c>
      <c r="EW130" s="31" t="e">
        <v>#DIV/0!</v>
      </c>
      <c r="EX130" s="31" t="e">
        <v>#DIV/0!</v>
      </c>
      <c r="EY130" s="31" t="e">
        <v>#DIV/0!</v>
      </c>
      <c r="EZ130" s="31" t="e">
        <v>#DIV/0!</v>
      </c>
      <c r="FA130" s="31" t="e">
        <v>#DIV/0!</v>
      </c>
      <c r="FB130" s="31" t="e">
        <v>#DIV/0!</v>
      </c>
      <c r="FC130" s="31" t="e">
        <v>#DIV/0!</v>
      </c>
      <c r="FD130" s="31" t="e">
        <v>#DIV/0!</v>
      </c>
      <c r="FE130" s="31" t="e">
        <v>#DIV/0!</v>
      </c>
      <c r="FF130" s="31" t="e">
        <v>#DIV/0!</v>
      </c>
      <c r="FG130" s="31" t="e">
        <v>#DIV/0!</v>
      </c>
      <c r="FH130" s="31" t="e">
        <v>#DIV/0!</v>
      </c>
      <c r="FI130" s="31" t="e">
        <v>#DIV/0!</v>
      </c>
      <c r="FJ130" s="31" t="e">
        <v>#DIV/0!</v>
      </c>
      <c r="FK130" s="31" t="e">
        <v>#DIV/0!</v>
      </c>
      <c r="FL130" s="31" t="e">
        <v>#DIV/0!</v>
      </c>
      <c r="FM130" s="31" t="e">
        <v>#DIV/0!</v>
      </c>
      <c r="FN130" s="31" t="e">
        <v>#DIV/0!</v>
      </c>
      <c r="FO130" s="31" t="e">
        <v>#DIV/0!</v>
      </c>
      <c r="FP130" s="31" t="e">
        <v>#DIV/0!</v>
      </c>
      <c r="FQ130" s="31" t="e">
        <v>#DIV/0!</v>
      </c>
      <c r="FR130" s="31" t="e">
        <v>#DIV/0!</v>
      </c>
      <c r="FS130" s="31" t="e">
        <v>#DIV/0!</v>
      </c>
      <c r="FT130" s="31" t="e">
        <v>#DIV/0!</v>
      </c>
      <c r="FU130" s="31" t="e">
        <v>#DIV/0!</v>
      </c>
      <c r="FV130" s="31" t="e">
        <v>#DIV/0!</v>
      </c>
      <c r="FW130" s="31" t="e">
        <v>#DIV/0!</v>
      </c>
      <c r="FX130" s="31" t="e">
        <v>#DIV/0!</v>
      </c>
      <c r="FY130" s="31" t="e">
        <v>#DIV/0!</v>
      </c>
      <c r="FZ130" s="31" t="e">
        <v>#DIV/0!</v>
      </c>
      <c r="GA130" s="31" t="e">
        <v>#DIV/0!</v>
      </c>
      <c r="GB130" s="31" t="e">
        <v>#DIV/0!</v>
      </c>
      <c r="GC130" s="31" t="e">
        <v>#DIV/0!</v>
      </c>
      <c r="GD130" s="31" t="e">
        <v>#DIV/0!</v>
      </c>
      <c r="GE130" s="31" t="e">
        <v>#DIV/0!</v>
      </c>
      <c r="GF130" s="31" t="e">
        <v>#DIV/0!</v>
      </c>
      <c r="GG130" s="31" t="e">
        <v>#DIV/0!</v>
      </c>
      <c r="GH130" s="31" t="e">
        <v>#DIV/0!</v>
      </c>
      <c r="GI130" s="31"/>
      <c r="GJ130" s="31"/>
      <c r="GK130" s="31">
        <v>169</v>
      </c>
      <c r="GL130" s="51">
        <v>0</v>
      </c>
      <c r="GM130" s="31">
        <v>0</v>
      </c>
      <c r="GN130" s="31">
        <v>0</v>
      </c>
      <c r="GO130" s="31">
        <v>0</v>
      </c>
      <c r="GP130" s="31">
        <v>0</v>
      </c>
      <c r="GQ130" s="31">
        <v>0</v>
      </c>
      <c r="GR130" s="31">
        <v>1</v>
      </c>
      <c r="GS130" s="31">
        <v>1</v>
      </c>
      <c r="GT130" s="31">
        <v>0</v>
      </c>
      <c r="GU130" s="31">
        <v>0</v>
      </c>
      <c r="GV130" s="31">
        <v>0</v>
      </c>
      <c r="GW130" s="31">
        <v>0</v>
      </c>
      <c r="GX130" s="31">
        <v>0</v>
      </c>
      <c r="GY130" s="31">
        <v>0</v>
      </c>
      <c r="GZ130" s="31">
        <v>0</v>
      </c>
      <c r="HA130" s="31">
        <v>0</v>
      </c>
      <c r="HB130" s="31">
        <v>0</v>
      </c>
      <c r="HC130" s="31">
        <v>0</v>
      </c>
      <c r="HD130" s="31">
        <v>0</v>
      </c>
      <c r="HE130" s="31">
        <v>0</v>
      </c>
      <c r="HF130" s="31">
        <v>0</v>
      </c>
      <c r="HG130" s="31">
        <v>1</v>
      </c>
      <c r="HH130" s="31">
        <v>0</v>
      </c>
      <c r="HI130" s="31">
        <v>0</v>
      </c>
      <c r="HJ130" s="31">
        <v>0</v>
      </c>
      <c r="HK130" s="31">
        <v>0.75</v>
      </c>
      <c r="HL130" s="31">
        <v>0.5</v>
      </c>
      <c r="HM130" s="31">
        <v>0</v>
      </c>
      <c r="HN130" s="31">
        <v>0</v>
      </c>
      <c r="HO130" s="31">
        <v>1</v>
      </c>
      <c r="HP130" s="31">
        <v>0</v>
      </c>
      <c r="HQ130" s="31">
        <v>0</v>
      </c>
      <c r="HR130" s="31">
        <v>0</v>
      </c>
      <c r="HS130" s="31">
        <v>0</v>
      </c>
      <c r="HT130" s="31">
        <v>0</v>
      </c>
      <c r="HU130" s="31">
        <v>0</v>
      </c>
      <c r="HV130" s="31">
        <v>0</v>
      </c>
      <c r="HW130" s="31">
        <v>0.25</v>
      </c>
      <c r="HX130" s="31">
        <v>0.5</v>
      </c>
      <c r="HY130" s="31">
        <v>0.25</v>
      </c>
      <c r="HZ130" s="31">
        <v>0.5</v>
      </c>
      <c r="IA130" s="31">
        <v>0.5</v>
      </c>
      <c r="IB130" s="31">
        <v>0</v>
      </c>
      <c r="IC130" s="31">
        <v>0</v>
      </c>
      <c r="ID130" s="31">
        <v>0</v>
      </c>
      <c r="IE130" s="31">
        <v>1</v>
      </c>
      <c r="IF130" s="31">
        <v>0</v>
      </c>
      <c r="IG130" s="31">
        <v>0</v>
      </c>
      <c r="IH130" s="31">
        <v>0</v>
      </c>
      <c r="II130" s="31">
        <v>0</v>
      </c>
      <c r="IJ130" s="31">
        <v>0</v>
      </c>
      <c r="IK130" s="31">
        <v>0</v>
      </c>
      <c r="IL130" s="31">
        <v>169</v>
      </c>
      <c r="IM130" s="31">
        <v>169</v>
      </c>
      <c r="IN130" s="31">
        <v>0</v>
      </c>
      <c r="IO130" s="31">
        <v>0</v>
      </c>
      <c r="IP130" s="31">
        <v>0</v>
      </c>
      <c r="IQ130" s="31">
        <v>0</v>
      </c>
      <c r="IR130" s="31">
        <v>0</v>
      </c>
      <c r="IS130" s="31">
        <v>0</v>
      </c>
      <c r="IT130" s="31">
        <v>0</v>
      </c>
      <c r="IU130" s="31">
        <v>0</v>
      </c>
      <c r="IV130" s="31">
        <v>0</v>
      </c>
      <c r="IW130" s="31">
        <v>0</v>
      </c>
      <c r="IX130" s="31">
        <v>0</v>
      </c>
      <c r="IY130" s="31">
        <v>0</v>
      </c>
      <c r="IZ130" s="31">
        <v>0</v>
      </c>
      <c r="JA130" s="31">
        <v>169</v>
      </c>
      <c r="JB130" s="31">
        <v>0</v>
      </c>
      <c r="JC130" s="31">
        <v>0</v>
      </c>
      <c r="JD130" s="31">
        <v>0</v>
      </c>
      <c r="JE130" s="31">
        <v>126.75</v>
      </c>
      <c r="JF130" s="31">
        <v>84.5</v>
      </c>
      <c r="JG130" s="31">
        <v>0</v>
      </c>
      <c r="JH130" s="31">
        <v>0</v>
      </c>
      <c r="JI130" s="31">
        <v>169</v>
      </c>
      <c r="JJ130" s="31">
        <v>0</v>
      </c>
      <c r="JK130" s="31">
        <v>0</v>
      </c>
      <c r="JL130" s="31">
        <v>0</v>
      </c>
      <c r="JM130" s="31">
        <v>0</v>
      </c>
      <c r="JN130" s="31">
        <v>0</v>
      </c>
      <c r="JO130" s="31">
        <v>0</v>
      </c>
      <c r="JP130" s="31">
        <v>0</v>
      </c>
      <c r="JQ130" s="31">
        <v>42.25</v>
      </c>
      <c r="JR130" s="31">
        <v>84.5</v>
      </c>
      <c r="JS130" s="31">
        <v>42.25</v>
      </c>
      <c r="JT130" s="31">
        <v>84.5</v>
      </c>
      <c r="JU130" s="31">
        <v>84.5</v>
      </c>
      <c r="JV130" s="31">
        <v>0</v>
      </c>
      <c r="JW130" s="31">
        <v>0</v>
      </c>
      <c r="JX130" s="31">
        <v>0</v>
      </c>
      <c r="JY130" s="31">
        <v>169</v>
      </c>
      <c r="JZ130" s="31">
        <v>4</v>
      </c>
      <c r="KA130" s="31">
        <v>1</v>
      </c>
    </row>
    <row r="131" spans="1:287" x14ac:dyDescent="0.25">
      <c r="A131" s="30" t="s">
        <v>744</v>
      </c>
      <c r="B131" s="30" t="s">
        <v>206</v>
      </c>
      <c r="C131" s="31">
        <v>3</v>
      </c>
      <c r="D131" s="51" t="e">
        <v>#VALUE!</v>
      </c>
      <c r="E131" s="31" t="e">
        <v>#DIV/0!</v>
      </c>
      <c r="F131" s="31" t="e">
        <v>#DIV/0!</v>
      </c>
      <c r="G131" s="31" t="e">
        <v>#DIV/0!</v>
      </c>
      <c r="H131" s="31" t="e">
        <v>#DIV/0!</v>
      </c>
      <c r="I131" s="31" t="e">
        <v>#DIV/0!</v>
      </c>
      <c r="J131" s="31" t="e">
        <v>#DIV/0!</v>
      </c>
      <c r="K131" s="31" t="e">
        <v>#DIV/0!</v>
      </c>
      <c r="L131" s="31" t="e">
        <v>#DIV/0!</v>
      </c>
      <c r="M131" s="31" t="e">
        <v>#DIV/0!</v>
      </c>
      <c r="N131" s="31" t="e">
        <v>#DIV/0!</v>
      </c>
      <c r="O131" s="31" t="e">
        <v>#DIV/0!</v>
      </c>
      <c r="P131" s="31" t="e">
        <v>#DIV/0!</v>
      </c>
      <c r="Q131" s="31" t="e">
        <v>#DIV/0!</v>
      </c>
      <c r="R131" s="31" t="e">
        <v>#DIV/0!</v>
      </c>
      <c r="S131" s="31" t="e">
        <v>#DIV/0!</v>
      </c>
      <c r="T131" s="31" t="e">
        <v>#DIV/0!</v>
      </c>
      <c r="U131" s="31" t="e">
        <v>#DIV/0!</v>
      </c>
      <c r="V131" s="31" t="e">
        <v>#DIV/0!</v>
      </c>
      <c r="W131" s="31" t="e">
        <v>#DIV/0!</v>
      </c>
      <c r="X131" s="31" t="e">
        <v>#DIV/0!</v>
      </c>
      <c r="Y131" s="31" t="e">
        <v>#DIV/0!</v>
      </c>
      <c r="Z131" s="31" t="e">
        <v>#DIV/0!</v>
      </c>
      <c r="AA131" s="31" t="e">
        <v>#DIV/0!</v>
      </c>
      <c r="AB131" s="31" t="e">
        <v>#DIV/0!</v>
      </c>
      <c r="AC131" s="31" t="e">
        <v>#DIV/0!</v>
      </c>
      <c r="AD131" s="31" t="e">
        <v>#DIV/0!</v>
      </c>
      <c r="AE131" s="31" t="e">
        <v>#DIV/0!</v>
      </c>
      <c r="AF131" s="31" t="e">
        <v>#DIV/0!</v>
      </c>
      <c r="AG131" s="31" t="e">
        <v>#DIV/0!</v>
      </c>
      <c r="AH131" s="31" t="e">
        <v>#DIV/0!</v>
      </c>
      <c r="AI131" s="31" t="e">
        <v>#DIV/0!</v>
      </c>
      <c r="AJ131" s="31" t="e">
        <v>#DIV/0!</v>
      </c>
      <c r="AK131" s="31" t="e">
        <v>#DIV/0!</v>
      </c>
      <c r="AL131" s="31" t="e">
        <v>#DIV/0!</v>
      </c>
      <c r="AM131" s="31" t="e">
        <v>#DIV/0!</v>
      </c>
      <c r="AN131" s="31" t="e">
        <v>#DIV/0!</v>
      </c>
      <c r="AO131" s="31" t="e">
        <v>#DIV/0!</v>
      </c>
      <c r="AP131" s="31" t="e">
        <v>#DIV/0!</v>
      </c>
      <c r="AQ131" s="31" t="e">
        <v>#DIV/0!</v>
      </c>
      <c r="AR131" s="31" t="e">
        <v>#DIV/0!</v>
      </c>
      <c r="AS131" s="31" t="e">
        <v>#DIV/0!</v>
      </c>
      <c r="AT131" s="31" t="e">
        <v>#DIV/0!</v>
      </c>
      <c r="AU131" s="31" t="e">
        <v>#DIV/0!</v>
      </c>
      <c r="AV131" s="31" t="e">
        <v>#DIV/0!</v>
      </c>
      <c r="AW131" s="31" t="e">
        <v>#DIV/0!</v>
      </c>
      <c r="AX131" s="31" t="e">
        <v>#VALUE!</v>
      </c>
      <c r="AY131" s="31" t="e">
        <v>#DIV/0!</v>
      </c>
      <c r="AZ131" s="31" t="e">
        <v>#DIV/0!</v>
      </c>
      <c r="BA131" s="31" t="e">
        <v>#DIV/0!</v>
      </c>
      <c r="BB131" s="31" t="e">
        <v>#DIV/0!</v>
      </c>
      <c r="BC131" s="31" t="e">
        <v>#DIV/0!</v>
      </c>
      <c r="BD131" s="31" t="e">
        <v>#DIV/0!</v>
      </c>
      <c r="BE131" s="31" t="e">
        <v>#DIV/0!</v>
      </c>
      <c r="BF131" s="31" t="e">
        <v>#DIV/0!</v>
      </c>
      <c r="BG131" s="31" t="e">
        <v>#DIV/0!</v>
      </c>
      <c r="BH131" s="31" t="e">
        <v>#DIV/0!</v>
      </c>
      <c r="BI131" s="31" t="e">
        <v>#DIV/0!</v>
      </c>
      <c r="BJ131" s="31" t="e">
        <v>#DIV/0!</v>
      </c>
      <c r="BK131" s="31" t="e">
        <v>#DIV/0!</v>
      </c>
      <c r="BL131" s="31" t="e">
        <v>#DIV/0!</v>
      </c>
      <c r="BM131" s="31" t="e">
        <v>#DIV/0!</v>
      </c>
      <c r="BN131" s="31" t="e">
        <v>#DIV/0!</v>
      </c>
      <c r="BO131" s="31" t="e">
        <v>#DIV/0!</v>
      </c>
      <c r="BP131" s="31" t="e">
        <v>#DIV/0!</v>
      </c>
      <c r="BQ131" s="31" t="e">
        <v>#DIV/0!</v>
      </c>
      <c r="BR131" s="31" t="e">
        <v>#DIV/0!</v>
      </c>
      <c r="BS131" s="31" t="e">
        <v>#DIV/0!</v>
      </c>
      <c r="BT131" s="31" t="e">
        <v>#DIV/0!</v>
      </c>
      <c r="BU131" s="31" t="e">
        <v>#DIV/0!</v>
      </c>
      <c r="BV131" s="31" t="e">
        <v>#DIV/0!</v>
      </c>
      <c r="BW131" s="31" t="e">
        <v>#DIV/0!</v>
      </c>
      <c r="BX131" s="31" t="e">
        <v>#DIV/0!</v>
      </c>
      <c r="BY131" s="31" t="e">
        <v>#DIV/0!</v>
      </c>
      <c r="BZ131" s="31" t="e">
        <v>#DIV/0!</v>
      </c>
      <c r="CA131" s="31" t="e">
        <v>#DIV/0!</v>
      </c>
      <c r="CB131" s="31" t="e">
        <v>#DIV/0!</v>
      </c>
      <c r="CC131" s="31" t="e">
        <v>#DIV/0!</v>
      </c>
      <c r="CD131" s="31" t="e">
        <v>#DIV/0!</v>
      </c>
      <c r="CE131" s="31" t="e">
        <v>#DIV/0!</v>
      </c>
      <c r="CF131" s="31" t="e">
        <v>#DIV/0!</v>
      </c>
      <c r="CG131" s="31" t="e">
        <v>#DIV/0!</v>
      </c>
      <c r="CH131" s="31" t="e">
        <v>#DIV/0!</v>
      </c>
      <c r="CI131" s="31" t="e">
        <v>#DIV/0!</v>
      </c>
      <c r="CJ131" s="31" t="e">
        <v>#DIV/0!</v>
      </c>
      <c r="CK131" s="31" t="e">
        <v>#DIV/0!</v>
      </c>
      <c r="CL131" s="31" t="e">
        <v>#DIV/0!</v>
      </c>
      <c r="CM131" s="31" t="e">
        <v>#DIV/0!</v>
      </c>
      <c r="CN131" s="31" t="e">
        <v>#DIV/0!</v>
      </c>
      <c r="CO131" s="31" t="e">
        <v>#DIV/0!</v>
      </c>
      <c r="CP131" s="31" t="e">
        <v>#DIV/0!</v>
      </c>
      <c r="CQ131" s="31" t="e">
        <v>#DIV/0!</v>
      </c>
      <c r="CR131" s="31"/>
      <c r="CS131" s="31"/>
      <c r="CT131" s="31">
        <v>169</v>
      </c>
      <c r="CU131" s="51" t="e">
        <v>#VALUE!</v>
      </c>
      <c r="CV131" s="31" t="e">
        <v>#DIV/0!</v>
      </c>
      <c r="CW131" s="31" t="e">
        <v>#DIV/0!</v>
      </c>
      <c r="CX131" s="31" t="e">
        <v>#DIV/0!</v>
      </c>
      <c r="CY131" s="31" t="e">
        <v>#DIV/0!</v>
      </c>
      <c r="CZ131" s="31" t="e">
        <v>#DIV/0!</v>
      </c>
      <c r="DA131" s="31" t="e">
        <v>#DIV/0!</v>
      </c>
      <c r="DB131" s="31" t="e">
        <v>#DIV/0!</v>
      </c>
      <c r="DC131" s="31" t="e">
        <v>#DIV/0!</v>
      </c>
      <c r="DD131" s="31" t="e">
        <v>#DIV/0!</v>
      </c>
      <c r="DE131" s="31" t="e">
        <v>#DIV/0!</v>
      </c>
      <c r="DF131" s="31" t="e">
        <v>#DIV/0!</v>
      </c>
      <c r="DG131" s="31" t="e">
        <v>#DIV/0!</v>
      </c>
      <c r="DH131" s="31" t="e">
        <v>#DIV/0!</v>
      </c>
      <c r="DI131" s="31" t="e">
        <v>#DIV/0!</v>
      </c>
      <c r="DJ131" s="31" t="e">
        <v>#DIV/0!</v>
      </c>
      <c r="DK131" s="31" t="e">
        <v>#DIV/0!</v>
      </c>
      <c r="DL131" s="31" t="e">
        <v>#DIV/0!</v>
      </c>
      <c r="DM131" s="31" t="e">
        <v>#DIV/0!</v>
      </c>
      <c r="DN131" s="31" t="e">
        <v>#DIV/0!</v>
      </c>
      <c r="DO131" s="31" t="e">
        <v>#DIV/0!</v>
      </c>
      <c r="DP131" s="31" t="e">
        <v>#DIV/0!</v>
      </c>
      <c r="DQ131" s="31" t="e">
        <v>#DIV/0!</v>
      </c>
      <c r="DR131" s="31" t="e">
        <v>#DIV/0!</v>
      </c>
      <c r="DS131" s="31" t="e">
        <v>#DIV/0!</v>
      </c>
      <c r="DT131" s="31" t="e">
        <v>#DIV/0!</v>
      </c>
      <c r="DU131" s="31" t="e">
        <v>#DIV/0!</v>
      </c>
      <c r="DV131" s="31" t="e">
        <v>#DIV/0!</v>
      </c>
      <c r="DW131" s="31" t="e">
        <v>#DIV/0!</v>
      </c>
      <c r="DX131" s="31" t="e">
        <v>#DIV/0!</v>
      </c>
      <c r="DY131" s="31" t="e">
        <v>#DIV/0!</v>
      </c>
      <c r="DZ131" s="31" t="e">
        <v>#DIV/0!</v>
      </c>
      <c r="EA131" s="31" t="e">
        <v>#DIV/0!</v>
      </c>
      <c r="EB131" s="31" t="e">
        <v>#DIV/0!</v>
      </c>
      <c r="EC131" s="31" t="e">
        <v>#DIV/0!</v>
      </c>
      <c r="ED131" s="31" t="e">
        <v>#DIV/0!</v>
      </c>
      <c r="EE131" s="31" t="e">
        <v>#DIV/0!</v>
      </c>
      <c r="EF131" s="31" t="e">
        <v>#DIV/0!</v>
      </c>
      <c r="EG131" s="31" t="e">
        <v>#DIV/0!</v>
      </c>
      <c r="EH131" s="31" t="e">
        <v>#DIV/0!</v>
      </c>
      <c r="EI131" s="31" t="e">
        <v>#DIV/0!</v>
      </c>
      <c r="EJ131" s="31" t="e">
        <v>#DIV/0!</v>
      </c>
      <c r="EK131" s="31" t="e">
        <v>#DIV/0!</v>
      </c>
      <c r="EL131" s="31" t="e">
        <v>#DIV/0!</v>
      </c>
      <c r="EM131" s="31" t="e">
        <v>#DIV/0!</v>
      </c>
      <c r="EN131" s="31" t="e">
        <v>#DIV/0!</v>
      </c>
      <c r="EO131" s="31" t="e">
        <v>#VALUE!</v>
      </c>
      <c r="EP131" s="31" t="e">
        <v>#DIV/0!</v>
      </c>
      <c r="EQ131" s="31" t="e">
        <v>#DIV/0!</v>
      </c>
      <c r="ER131" s="31" t="e">
        <v>#DIV/0!</v>
      </c>
      <c r="ES131" s="31" t="e">
        <v>#DIV/0!</v>
      </c>
      <c r="ET131" s="31" t="e">
        <v>#DIV/0!</v>
      </c>
      <c r="EU131" s="31" t="e">
        <v>#DIV/0!</v>
      </c>
      <c r="EV131" s="31" t="e">
        <v>#DIV/0!</v>
      </c>
      <c r="EW131" s="31" t="e">
        <v>#DIV/0!</v>
      </c>
      <c r="EX131" s="31" t="e">
        <v>#DIV/0!</v>
      </c>
      <c r="EY131" s="31" t="e">
        <v>#DIV/0!</v>
      </c>
      <c r="EZ131" s="31" t="e">
        <v>#DIV/0!</v>
      </c>
      <c r="FA131" s="31" t="e">
        <v>#DIV/0!</v>
      </c>
      <c r="FB131" s="31" t="e">
        <v>#DIV/0!</v>
      </c>
      <c r="FC131" s="31" t="e">
        <v>#DIV/0!</v>
      </c>
      <c r="FD131" s="31" t="e">
        <v>#DIV/0!</v>
      </c>
      <c r="FE131" s="31" t="e">
        <v>#DIV/0!</v>
      </c>
      <c r="FF131" s="31" t="e">
        <v>#DIV/0!</v>
      </c>
      <c r="FG131" s="31" t="e">
        <v>#DIV/0!</v>
      </c>
      <c r="FH131" s="31" t="e">
        <v>#DIV/0!</v>
      </c>
      <c r="FI131" s="31" t="e">
        <v>#DIV/0!</v>
      </c>
      <c r="FJ131" s="31" t="e">
        <v>#DIV/0!</v>
      </c>
      <c r="FK131" s="31" t="e">
        <v>#DIV/0!</v>
      </c>
      <c r="FL131" s="31" t="e">
        <v>#DIV/0!</v>
      </c>
      <c r="FM131" s="31" t="e">
        <v>#DIV/0!</v>
      </c>
      <c r="FN131" s="31" t="e">
        <v>#DIV/0!</v>
      </c>
      <c r="FO131" s="31" t="e">
        <v>#DIV/0!</v>
      </c>
      <c r="FP131" s="31" t="e">
        <v>#DIV/0!</v>
      </c>
      <c r="FQ131" s="31" t="e">
        <v>#DIV/0!</v>
      </c>
      <c r="FR131" s="31" t="e">
        <v>#DIV/0!</v>
      </c>
      <c r="FS131" s="31" t="e">
        <v>#DIV/0!</v>
      </c>
      <c r="FT131" s="31" t="e">
        <v>#DIV/0!</v>
      </c>
      <c r="FU131" s="31" t="e">
        <v>#DIV/0!</v>
      </c>
      <c r="FV131" s="31" t="e">
        <v>#DIV/0!</v>
      </c>
      <c r="FW131" s="31" t="e">
        <v>#DIV/0!</v>
      </c>
      <c r="FX131" s="31" t="e">
        <v>#DIV/0!</v>
      </c>
      <c r="FY131" s="31" t="e">
        <v>#DIV/0!</v>
      </c>
      <c r="FZ131" s="31" t="e">
        <v>#DIV/0!</v>
      </c>
      <c r="GA131" s="31" t="e">
        <v>#DIV/0!</v>
      </c>
      <c r="GB131" s="31" t="e">
        <v>#DIV/0!</v>
      </c>
      <c r="GC131" s="31" t="e">
        <v>#DIV/0!</v>
      </c>
      <c r="GD131" s="31" t="e">
        <v>#DIV/0!</v>
      </c>
      <c r="GE131" s="31" t="e">
        <v>#DIV/0!</v>
      </c>
      <c r="GF131" s="31" t="e">
        <v>#DIV/0!</v>
      </c>
      <c r="GG131" s="31" t="e">
        <v>#DIV/0!</v>
      </c>
      <c r="GH131" s="31" t="e">
        <v>#DIV/0!</v>
      </c>
      <c r="GI131" s="31"/>
      <c r="GJ131" s="31"/>
      <c r="GK131" s="31">
        <v>3</v>
      </c>
      <c r="GL131" s="51" t="e">
        <v>#VALUE!</v>
      </c>
      <c r="GM131" s="31" t="e">
        <v>#DIV/0!</v>
      </c>
      <c r="GN131" s="31" t="e">
        <v>#DIV/0!</v>
      </c>
      <c r="GO131" s="31" t="e">
        <v>#DIV/0!</v>
      </c>
      <c r="GP131" s="31" t="e">
        <v>#DIV/0!</v>
      </c>
      <c r="GQ131" s="31" t="e">
        <v>#DIV/0!</v>
      </c>
      <c r="GR131" s="31" t="e">
        <v>#DIV/0!</v>
      </c>
      <c r="GS131" s="31" t="e">
        <v>#DIV/0!</v>
      </c>
      <c r="GT131" s="31" t="e">
        <v>#DIV/0!</v>
      </c>
      <c r="GU131" s="31" t="e">
        <v>#DIV/0!</v>
      </c>
      <c r="GV131" s="31" t="e">
        <v>#DIV/0!</v>
      </c>
      <c r="GW131" s="31" t="e">
        <v>#DIV/0!</v>
      </c>
      <c r="GX131" s="31" t="e">
        <v>#DIV/0!</v>
      </c>
      <c r="GY131" s="31" t="e">
        <v>#DIV/0!</v>
      </c>
      <c r="GZ131" s="31" t="e">
        <v>#DIV/0!</v>
      </c>
      <c r="HA131" s="31" t="e">
        <v>#DIV/0!</v>
      </c>
      <c r="HB131" s="31" t="e">
        <v>#DIV/0!</v>
      </c>
      <c r="HC131" s="31" t="e">
        <v>#DIV/0!</v>
      </c>
      <c r="HD131" s="31" t="e">
        <v>#DIV/0!</v>
      </c>
      <c r="HE131" s="31" t="e">
        <v>#DIV/0!</v>
      </c>
      <c r="HF131" s="31" t="e">
        <v>#DIV/0!</v>
      </c>
      <c r="HG131" s="31" t="e">
        <v>#DIV/0!</v>
      </c>
      <c r="HH131" s="31" t="e">
        <v>#DIV/0!</v>
      </c>
      <c r="HI131" s="31" t="e">
        <v>#DIV/0!</v>
      </c>
      <c r="HJ131" s="31" t="e">
        <v>#DIV/0!</v>
      </c>
      <c r="HK131" s="31" t="e">
        <v>#DIV/0!</v>
      </c>
      <c r="HL131" s="31" t="e">
        <v>#DIV/0!</v>
      </c>
      <c r="HM131" s="31" t="e">
        <v>#DIV/0!</v>
      </c>
      <c r="HN131" s="31" t="e">
        <v>#DIV/0!</v>
      </c>
      <c r="HO131" s="31" t="e">
        <v>#DIV/0!</v>
      </c>
      <c r="HP131" s="31" t="e">
        <v>#DIV/0!</v>
      </c>
      <c r="HQ131" s="31" t="e">
        <v>#DIV/0!</v>
      </c>
      <c r="HR131" s="31" t="e">
        <v>#DIV/0!</v>
      </c>
      <c r="HS131" s="31" t="e">
        <v>#DIV/0!</v>
      </c>
      <c r="HT131" s="31" t="e">
        <v>#DIV/0!</v>
      </c>
      <c r="HU131" s="31" t="e">
        <v>#DIV/0!</v>
      </c>
      <c r="HV131" s="31" t="e">
        <v>#DIV/0!</v>
      </c>
      <c r="HW131" s="31" t="e">
        <v>#DIV/0!</v>
      </c>
      <c r="HX131" s="31" t="e">
        <v>#DIV/0!</v>
      </c>
      <c r="HY131" s="31" t="e">
        <v>#DIV/0!</v>
      </c>
      <c r="HZ131" s="31" t="e">
        <v>#DIV/0!</v>
      </c>
      <c r="IA131" s="31" t="e">
        <v>#DIV/0!</v>
      </c>
      <c r="IB131" s="31" t="e">
        <v>#DIV/0!</v>
      </c>
      <c r="IC131" s="31" t="e">
        <v>#DIV/0!</v>
      </c>
      <c r="ID131" s="31" t="e">
        <v>#DIV/0!</v>
      </c>
      <c r="IE131" s="31" t="e">
        <v>#DIV/0!</v>
      </c>
      <c r="IF131" s="31" t="e">
        <v>#VALUE!</v>
      </c>
      <c r="IG131" s="31" t="e">
        <v>#DIV/0!</v>
      </c>
      <c r="IH131" s="31" t="e">
        <v>#DIV/0!</v>
      </c>
      <c r="II131" s="31" t="e">
        <v>#DIV/0!</v>
      </c>
      <c r="IJ131" s="31" t="e">
        <v>#DIV/0!</v>
      </c>
      <c r="IK131" s="31" t="e">
        <v>#DIV/0!</v>
      </c>
      <c r="IL131" s="31" t="e">
        <v>#DIV/0!</v>
      </c>
      <c r="IM131" s="31" t="e">
        <v>#DIV/0!</v>
      </c>
      <c r="IN131" s="31" t="e">
        <v>#DIV/0!</v>
      </c>
      <c r="IO131" s="31" t="e">
        <v>#DIV/0!</v>
      </c>
      <c r="IP131" s="31" t="e">
        <v>#DIV/0!</v>
      </c>
      <c r="IQ131" s="31" t="e">
        <v>#DIV/0!</v>
      </c>
      <c r="IR131" s="31" t="e">
        <v>#DIV/0!</v>
      </c>
      <c r="IS131" s="31" t="e">
        <v>#DIV/0!</v>
      </c>
      <c r="IT131" s="31" t="e">
        <v>#DIV/0!</v>
      </c>
      <c r="IU131" s="31" t="e">
        <v>#DIV/0!</v>
      </c>
      <c r="IV131" s="31" t="e">
        <v>#DIV/0!</v>
      </c>
      <c r="IW131" s="31" t="e">
        <v>#DIV/0!</v>
      </c>
      <c r="IX131" s="31" t="e">
        <v>#DIV/0!</v>
      </c>
      <c r="IY131" s="31" t="e">
        <v>#DIV/0!</v>
      </c>
      <c r="IZ131" s="31" t="e">
        <v>#DIV/0!</v>
      </c>
      <c r="JA131" s="31" t="e">
        <v>#DIV/0!</v>
      </c>
      <c r="JB131" s="31" t="e">
        <v>#DIV/0!</v>
      </c>
      <c r="JC131" s="31" t="e">
        <v>#DIV/0!</v>
      </c>
      <c r="JD131" s="31" t="e">
        <v>#DIV/0!</v>
      </c>
      <c r="JE131" s="31" t="e">
        <v>#DIV/0!</v>
      </c>
      <c r="JF131" s="31" t="e">
        <v>#DIV/0!</v>
      </c>
      <c r="JG131" s="31" t="e">
        <v>#DIV/0!</v>
      </c>
      <c r="JH131" s="31" t="e">
        <v>#DIV/0!</v>
      </c>
      <c r="JI131" s="31" t="e">
        <v>#DIV/0!</v>
      </c>
      <c r="JJ131" s="31" t="e">
        <v>#DIV/0!</v>
      </c>
      <c r="JK131" s="31" t="e">
        <v>#DIV/0!</v>
      </c>
      <c r="JL131" s="31" t="e">
        <v>#DIV/0!</v>
      </c>
      <c r="JM131" s="31" t="e">
        <v>#DIV/0!</v>
      </c>
      <c r="JN131" s="31" t="e">
        <v>#DIV/0!</v>
      </c>
      <c r="JO131" s="31" t="e">
        <v>#DIV/0!</v>
      </c>
      <c r="JP131" s="31" t="e">
        <v>#DIV/0!</v>
      </c>
      <c r="JQ131" s="31" t="e">
        <v>#DIV/0!</v>
      </c>
      <c r="JR131" s="31" t="e">
        <v>#DIV/0!</v>
      </c>
      <c r="JS131" s="31" t="e">
        <v>#DIV/0!</v>
      </c>
      <c r="JT131" s="31" t="e">
        <v>#DIV/0!</v>
      </c>
      <c r="JU131" s="31" t="e">
        <v>#DIV/0!</v>
      </c>
      <c r="JV131" s="31" t="e">
        <v>#DIV/0!</v>
      </c>
      <c r="JW131" s="31" t="e">
        <v>#DIV/0!</v>
      </c>
      <c r="JX131" s="31" t="e">
        <v>#DIV/0!</v>
      </c>
      <c r="JY131" s="31" t="e">
        <v>#DIV/0!</v>
      </c>
      <c r="JZ131" s="31"/>
      <c r="KA131" s="31"/>
    </row>
    <row r="132" spans="1:287" x14ac:dyDescent="0.25">
      <c r="A132" s="30" t="s">
        <v>746</v>
      </c>
      <c r="B132" s="30" t="s">
        <v>130</v>
      </c>
      <c r="C132" s="31"/>
      <c r="D132" s="51" t="e">
        <v>#VALUE!</v>
      </c>
      <c r="E132" s="31" t="e">
        <v>#DIV/0!</v>
      </c>
      <c r="F132" s="31" t="e">
        <v>#DIV/0!</v>
      </c>
      <c r="G132" s="31" t="e">
        <v>#DIV/0!</v>
      </c>
      <c r="H132" s="31" t="e">
        <v>#DIV/0!</v>
      </c>
      <c r="I132" s="31" t="e">
        <v>#DIV/0!</v>
      </c>
      <c r="J132" s="31" t="e">
        <v>#DIV/0!</v>
      </c>
      <c r="K132" s="31" t="e">
        <v>#DIV/0!</v>
      </c>
      <c r="L132" s="31" t="e">
        <v>#DIV/0!</v>
      </c>
      <c r="M132" s="31" t="e">
        <v>#DIV/0!</v>
      </c>
      <c r="N132" s="31" t="e">
        <v>#DIV/0!</v>
      </c>
      <c r="O132" s="31" t="e">
        <v>#DIV/0!</v>
      </c>
      <c r="P132" s="31" t="e">
        <v>#DIV/0!</v>
      </c>
      <c r="Q132" s="31" t="e">
        <v>#DIV/0!</v>
      </c>
      <c r="R132" s="31" t="e">
        <v>#DIV/0!</v>
      </c>
      <c r="S132" s="31" t="e">
        <v>#DIV/0!</v>
      </c>
      <c r="T132" s="31" t="e">
        <v>#DIV/0!</v>
      </c>
      <c r="U132" s="31" t="e">
        <v>#DIV/0!</v>
      </c>
      <c r="V132" s="31" t="e">
        <v>#DIV/0!</v>
      </c>
      <c r="W132" s="31" t="e">
        <v>#DIV/0!</v>
      </c>
      <c r="X132" s="31" t="e">
        <v>#DIV/0!</v>
      </c>
      <c r="Y132" s="31" t="e">
        <v>#DIV/0!</v>
      </c>
      <c r="Z132" s="31" t="e">
        <v>#DIV/0!</v>
      </c>
      <c r="AA132" s="31" t="e">
        <v>#DIV/0!</v>
      </c>
      <c r="AB132" s="31" t="e">
        <v>#DIV/0!</v>
      </c>
      <c r="AC132" s="31" t="e">
        <v>#DIV/0!</v>
      </c>
      <c r="AD132" s="31" t="e">
        <v>#DIV/0!</v>
      </c>
      <c r="AE132" s="31" t="e">
        <v>#DIV/0!</v>
      </c>
      <c r="AF132" s="31" t="e">
        <v>#DIV/0!</v>
      </c>
      <c r="AG132" s="31" t="e">
        <v>#DIV/0!</v>
      </c>
      <c r="AH132" s="31" t="e">
        <v>#DIV/0!</v>
      </c>
      <c r="AI132" s="31" t="e">
        <v>#DIV/0!</v>
      </c>
      <c r="AJ132" s="31" t="e">
        <v>#DIV/0!</v>
      </c>
      <c r="AK132" s="31" t="e">
        <v>#DIV/0!</v>
      </c>
      <c r="AL132" s="31" t="e">
        <v>#DIV/0!</v>
      </c>
      <c r="AM132" s="31" t="e">
        <v>#DIV/0!</v>
      </c>
      <c r="AN132" s="31" t="e">
        <v>#DIV/0!</v>
      </c>
      <c r="AO132" s="31" t="e">
        <v>#DIV/0!</v>
      </c>
      <c r="AP132" s="31" t="e">
        <v>#DIV/0!</v>
      </c>
      <c r="AQ132" s="31" t="e">
        <v>#DIV/0!</v>
      </c>
      <c r="AR132" s="31" t="e">
        <v>#DIV/0!</v>
      </c>
      <c r="AS132" s="31" t="e">
        <v>#DIV/0!</v>
      </c>
      <c r="AT132" s="31" t="e">
        <v>#DIV/0!</v>
      </c>
      <c r="AU132" s="31" t="e">
        <v>#DIV/0!</v>
      </c>
      <c r="AV132" s="31" t="e">
        <v>#DIV/0!</v>
      </c>
      <c r="AW132" s="31" t="e">
        <v>#DIV/0!</v>
      </c>
      <c r="AX132" s="31" t="e">
        <v>#VALUE!</v>
      </c>
      <c r="AY132" s="31" t="e">
        <v>#DIV/0!</v>
      </c>
      <c r="AZ132" s="31" t="e">
        <v>#DIV/0!</v>
      </c>
      <c r="BA132" s="31" t="e">
        <v>#DIV/0!</v>
      </c>
      <c r="BB132" s="31" t="e">
        <v>#DIV/0!</v>
      </c>
      <c r="BC132" s="31" t="e">
        <v>#DIV/0!</v>
      </c>
      <c r="BD132" s="31" t="e">
        <v>#DIV/0!</v>
      </c>
      <c r="BE132" s="31" t="e">
        <v>#DIV/0!</v>
      </c>
      <c r="BF132" s="31" t="e">
        <v>#DIV/0!</v>
      </c>
      <c r="BG132" s="31" t="e">
        <v>#DIV/0!</v>
      </c>
      <c r="BH132" s="31" t="e">
        <v>#DIV/0!</v>
      </c>
      <c r="BI132" s="31" t="e">
        <v>#DIV/0!</v>
      </c>
      <c r="BJ132" s="31" t="e">
        <v>#DIV/0!</v>
      </c>
      <c r="BK132" s="31" t="e">
        <v>#DIV/0!</v>
      </c>
      <c r="BL132" s="31" t="e">
        <v>#DIV/0!</v>
      </c>
      <c r="BM132" s="31" t="e">
        <v>#DIV/0!</v>
      </c>
      <c r="BN132" s="31" t="e">
        <v>#DIV/0!</v>
      </c>
      <c r="BO132" s="31" t="e">
        <v>#DIV/0!</v>
      </c>
      <c r="BP132" s="31" t="e">
        <v>#DIV/0!</v>
      </c>
      <c r="BQ132" s="31" t="e">
        <v>#DIV/0!</v>
      </c>
      <c r="BR132" s="31" t="e">
        <v>#DIV/0!</v>
      </c>
      <c r="BS132" s="31" t="e">
        <v>#DIV/0!</v>
      </c>
      <c r="BT132" s="31" t="e">
        <v>#DIV/0!</v>
      </c>
      <c r="BU132" s="31" t="e">
        <v>#DIV/0!</v>
      </c>
      <c r="BV132" s="31" t="e">
        <v>#DIV/0!</v>
      </c>
      <c r="BW132" s="31" t="e">
        <v>#DIV/0!</v>
      </c>
      <c r="BX132" s="31" t="e">
        <v>#DIV/0!</v>
      </c>
      <c r="BY132" s="31" t="e">
        <v>#DIV/0!</v>
      </c>
      <c r="BZ132" s="31" t="e">
        <v>#DIV/0!</v>
      </c>
      <c r="CA132" s="31" t="e">
        <v>#DIV/0!</v>
      </c>
      <c r="CB132" s="31" t="e">
        <v>#DIV/0!</v>
      </c>
      <c r="CC132" s="31" t="e">
        <v>#DIV/0!</v>
      </c>
      <c r="CD132" s="31" t="e">
        <v>#DIV/0!</v>
      </c>
      <c r="CE132" s="31" t="e">
        <v>#DIV/0!</v>
      </c>
      <c r="CF132" s="31" t="e">
        <v>#DIV/0!</v>
      </c>
      <c r="CG132" s="31" t="e">
        <v>#DIV/0!</v>
      </c>
      <c r="CH132" s="31" t="e">
        <v>#DIV/0!</v>
      </c>
      <c r="CI132" s="31" t="e">
        <v>#DIV/0!</v>
      </c>
      <c r="CJ132" s="31" t="e">
        <v>#DIV/0!</v>
      </c>
      <c r="CK132" s="31" t="e">
        <v>#DIV/0!</v>
      </c>
      <c r="CL132" s="31" t="e">
        <v>#DIV/0!</v>
      </c>
      <c r="CM132" s="31" t="e">
        <v>#DIV/0!</v>
      </c>
      <c r="CN132" s="31" t="e">
        <v>#DIV/0!</v>
      </c>
      <c r="CO132" s="31" t="e">
        <v>#DIV/0!</v>
      </c>
      <c r="CP132" s="31" t="e">
        <v>#DIV/0!</v>
      </c>
      <c r="CQ132" s="31" t="e">
        <v>#DIV/0!</v>
      </c>
      <c r="CR132" s="31"/>
      <c r="CS132" s="31"/>
      <c r="CT132" s="31">
        <v>3</v>
      </c>
      <c r="CU132" s="51" t="e">
        <v>#VALUE!</v>
      </c>
      <c r="CV132" s="31" t="e">
        <v>#DIV/0!</v>
      </c>
      <c r="CW132" s="31" t="e">
        <v>#DIV/0!</v>
      </c>
      <c r="CX132" s="31" t="e">
        <v>#DIV/0!</v>
      </c>
      <c r="CY132" s="31" t="e">
        <v>#DIV/0!</v>
      </c>
      <c r="CZ132" s="31" t="e">
        <v>#DIV/0!</v>
      </c>
      <c r="DA132" s="31" t="e">
        <v>#DIV/0!</v>
      </c>
      <c r="DB132" s="31" t="e">
        <v>#DIV/0!</v>
      </c>
      <c r="DC132" s="31" t="e">
        <v>#DIV/0!</v>
      </c>
      <c r="DD132" s="31" t="e">
        <v>#DIV/0!</v>
      </c>
      <c r="DE132" s="31" t="e">
        <v>#DIV/0!</v>
      </c>
      <c r="DF132" s="31" t="e">
        <v>#DIV/0!</v>
      </c>
      <c r="DG132" s="31" t="e">
        <v>#DIV/0!</v>
      </c>
      <c r="DH132" s="31" t="e">
        <v>#DIV/0!</v>
      </c>
      <c r="DI132" s="31" t="e">
        <v>#DIV/0!</v>
      </c>
      <c r="DJ132" s="31" t="e">
        <v>#DIV/0!</v>
      </c>
      <c r="DK132" s="31" t="e">
        <v>#DIV/0!</v>
      </c>
      <c r="DL132" s="31" t="e">
        <v>#DIV/0!</v>
      </c>
      <c r="DM132" s="31" t="e">
        <v>#DIV/0!</v>
      </c>
      <c r="DN132" s="31" t="e">
        <v>#DIV/0!</v>
      </c>
      <c r="DO132" s="31" t="e">
        <v>#DIV/0!</v>
      </c>
      <c r="DP132" s="31" t="e">
        <v>#DIV/0!</v>
      </c>
      <c r="DQ132" s="31" t="e">
        <v>#DIV/0!</v>
      </c>
      <c r="DR132" s="31" t="e">
        <v>#DIV/0!</v>
      </c>
      <c r="DS132" s="31" t="e">
        <v>#DIV/0!</v>
      </c>
      <c r="DT132" s="31" t="e">
        <v>#DIV/0!</v>
      </c>
      <c r="DU132" s="31" t="e">
        <v>#DIV/0!</v>
      </c>
      <c r="DV132" s="31" t="e">
        <v>#DIV/0!</v>
      </c>
      <c r="DW132" s="31" t="e">
        <v>#DIV/0!</v>
      </c>
      <c r="DX132" s="31" t="e">
        <v>#DIV/0!</v>
      </c>
      <c r="DY132" s="31" t="e">
        <v>#DIV/0!</v>
      </c>
      <c r="DZ132" s="31" t="e">
        <v>#DIV/0!</v>
      </c>
      <c r="EA132" s="31" t="e">
        <v>#DIV/0!</v>
      </c>
      <c r="EB132" s="31" t="e">
        <v>#DIV/0!</v>
      </c>
      <c r="EC132" s="31" t="e">
        <v>#DIV/0!</v>
      </c>
      <c r="ED132" s="31" t="e">
        <v>#DIV/0!</v>
      </c>
      <c r="EE132" s="31" t="e">
        <v>#DIV/0!</v>
      </c>
      <c r="EF132" s="31" t="e">
        <v>#DIV/0!</v>
      </c>
      <c r="EG132" s="31" t="e">
        <v>#DIV/0!</v>
      </c>
      <c r="EH132" s="31" t="e">
        <v>#DIV/0!</v>
      </c>
      <c r="EI132" s="31" t="e">
        <v>#DIV/0!</v>
      </c>
      <c r="EJ132" s="31" t="e">
        <v>#DIV/0!</v>
      </c>
      <c r="EK132" s="31" t="e">
        <v>#DIV/0!</v>
      </c>
      <c r="EL132" s="31" t="e">
        <v>#DIV/0!</v>
      </c>
      <c r="EM132" s="31" t="e">
        <v>#DIV/0!</v>
      </c>
      <c r="EN132" s="31" t="e">
        <v>#DIV/0!</v>
      </c>
      <c r="EO132" s="31" t="e">
        <v>#VALUE!</v>
      </c>
      <c r="EP132" s="31" t="e">
        <v>#DIV/0!</v>
      </c>
      <c r="EQ132" s="31" t="e">
        <v>#DIV/0!</v>
      </c>
      <c r="ER132" s="31" t="e">
        <v>#DIV/0!</v>
      </c>
      <c r="ES132" s="31" t="e">
        <v>#DIV/0!</v>
      </c>
      <c r="ET132" s="31" t="e">
        <v>#DIV/0!</v>
      </c>
      <c r="EU132" s="31" t="e">
        <v>#DIV/0!</v>
      </c>
      <c r="EV132" s="31" t="e">
        <v>#DIV/0!</v>
      </c>
      <c r="EW132" s="31" t="e">
        <v>#DIV/0!</v>
      </c>
      <c r="EX132" s="31" t="e">
        <v>#DIV/0!</v>
      </c>
      <c r="EY132" s="31" t="e">
        <v>#DIV/0!</v>
      </c>
      <c r="EZ132" s="31" t="e">
        <v>#DIV/0!</v>
      </c>
      <c r="FA132" s="31" t="e">
        <v>#DIV/0!</v>
      </c>
      <c r="FB132" s="31" t="e">
        <v>#DIV/0!</v>
      </c>
      <c r="FC132" s="31" t="e">
        <v>#DIV/0!</v>
      </c>
      <c r="FD132" s="31" t="e">
        <v>#DIV/0!</v>
      </c>
      <c r="FE132" s="31" t="e">
        <v>#DIV/0!</v>
      </c>
      <c r="FF132" s="31" t="e">
        <v>#DIV/0!</v>
      </c>
      <c r="FG132" s="31" t="e">
        <v>#DIV/0!</v>
      </c>
      <c r="FH132" s="31" t="e">
        <v>#DIV/0!</v>
      </c>
      <c r="FI132" s="31" t="e">
        <v>#DIV/0!</v>
      </c>
      <c r="FJ132" s="31" t="e">
        <v>#DIV/0!</v>
      </c>
      <c r="FK132" s="31" t="e">
        <v>#DIV/0!</v>
      </c>
      <c r="FL132" s="31" t="e">
        <v>#DIV/0!</v>
      </c>
      <c r="FM132" s="31" t="e">
        <v>#DIV/0!</v>
      </c>
      <c r="FN132" s="31" t="e">
        <v>#DIV/0!</v>
      </c>
      <c r="FO132" s="31" t="e">
        <v>#DIV/0!</v>
      </c>
      <c r="FP132" s="31" t="e">
        <v>#DIV/0!</v>
      </c>
      <c r="FQ132" s="31" t="e">
        <v>#DIV/0!</v>
      </c>
      <c r="FR132" s="31" t="e">
        <v>#DIV/0!</v>
      </c>
      <c r="FS132" s="31" t="e">
        <v>#DIV/0!</v>
      </c>
      <c r="FT132" s="31" t="e">
        <v>#DIV/0!</v>
      </c>
      <c r="FU132" s="31" t="e">
        <v>#DIV/0!</v>
      </c>
      <c r="FV132" s="31" t="e">
        <v>#DIV/0!</v>
      </c>
      <c r="FW132" s="31" t="e">
        <v>#DIV/0!</v>
      </c>
      <c r="FX132" s="31" t="e">
        <v>#DIV/0!</v>
      </c>
      <c r="FY132" s="31" t="e">
        <v>#DIV/0!</v>
      </c>
      <c r="FZ132" s="31" t="e">
        <v>#DIV/0!</v>
      </c>
      <c r="GA132" s="31" t="e">
        <v>#DIV/0!</v>
      </c>
      <c r="GB132" s="31" t="e">
        <v>#DIV/0!</v>
      </c>
      <c r="GC132" s="31" t="e">
        <v>#DIV/0!</v>
      </c>
      <c r="GD132" s="31" t="e">
        <v>#DIV/0!</v>
      </c>
      <c r="GE132" s="31" t="e">
        <v>#DIV/0!</v>
      </c>
      <c r="GF132" s="31" t="e">
        <v>#DIV/0!</v>
      </c>
      <c r="GG132" s="31" t="e">
        <v>#DIV/0!</v>
      </c>
      <c r="GH132" s="31" t="e">
        <v>#DIV/0!</v>
      </c>
      <c r="GI132" s="31"/>
      <c r="GJ132" s="31"/>
      <c r="GK132" s="31">
        <v>109</v>
      </c>
      <c r="GL132" s="51" t="e">
        <v>#VALUE!</v>
      </c>
      <c r="GM132" s="31" t="e">
        <v>#DIV/0!</v>
      </c>
      <c r="GN132" s="31" t="e">
        <v>#DIV/0!</v>
      </c>
      <c r="GO132" s="31" t="e">
        <v>#DIV/0!</v>
      </c>
      <c r="GP132" s="31" t="e">
        <v>#DIV/0!</v>
      </c>
      <c r="GQ132" s="31" t="e">
        <v>#DIV/0!</v>
      </c>
      <c r="GR132" s="31" t="e">
        <v>#DIV/0!</v>
      </c>
      <c r="GS132" s="31" t="e">
        <v>#DIV/0!</v>
      </c>
      <c r="GT132" s="31" t="e">
        <v>#DIV/0!</v>
      </c>
      <c r="GU132" s="31" t="e">
        <v>#DIV/0!</v>
      </c>
      <c r="GV132" s="31" t="e">
        <v>#DIV/0!</v>
      </c>
      <c r="GW132" s="31" t="e">
        <v>#DIV/0!</v>
      </c>
      <c r="GX132" s="31" t="e">
        <v>#DIV/0!</v>
      </c>
      <c r="GY132" s="31" t="e">
        <v>#DIV/0!</v>
      </c>
      <c r="GZ132" s="31" t="e">
        <v>#DIV/0!</v>
      </c>
      <c r="HA132" s="31" t="e">
        <v>#DIV/0!</v>
      </c>
      <c r="HB132" s="31" t="e">
        <v>#DIV/0!</v>
      </c>
      <c r="HC132" s="31" t="e">
        <v>#DIV/0!</v>
      </c>
      <c r="HD132" s="31" t="e">
        <v>#DIV/0!</v>
      </c>
      <c r="HE132" s="31" t="e">
        <v>#DIV/0!</v>
      </c>
      <c r="HF132" s="31" t="e">
        <v>#DIV/0!</v>
      </c>
      <c r="HG132" s="31" t="e">
        <v>#DIV/0!</v>
      </c>
      <c r="HH132" s="31" t="e">
        <v>#DIV/0!</v>
      </c>
      <c r="HI132" s="31" t="e">
        <v>#DIV/0!</v>
      </c>
      <c r="HJ132" s="31" t="e">
        <v>#DIV/0!</v>
      </c>
      <c r="HK132" s="31" t="e">
        <v>#DIV/0!</v>
      </c>
      <c r="HL132" s="31" t="e">
        <v>#DIV/0!</v>
      </c>
      <c r="HM132" s="31" t="e">
        <v>#DIV/0!</v>
      </c>
      <c r="HN132" s="31" t="e">
        <v>#DIV/0!</v>
      </c>
      <c r="HO132" s="31" t="e">
        <v>#DIV/0!</v>
      </c>
      <c r="HP132" s="31" t="e">
        <v>#DIV/0!</v>
      </c>
      <c r="HQ132" s="31" t="e">
        <v>#DIV/0!</v>
      </c>
      <c r="HR132" s="31" t="e">
        <v>#DIV/0!</v>
      </c>
      <c r="HS132" s="31" t="e">
        <v>#DIV/0!</v>
      </c>
      <c r="HT132" s="31" t="e">
        <v>#DIV/0!</v>
      </c>
      <c r="HU132" s="31" t="e">
        <v>#DIV/0!</v>
      </c>
      <c r="HV132" s="31" t="e">
        <v>#DIV/0!</v>
      </c>
      <c r="HW132" s="31" t="e">
        <v>#DIV/0!</v>
      </c>
      <c r="HX132" s="31" t="e">
        <v>#DIV/0!</v>
      </c>
      <c r="HY132" s="31" t="e">
        <v>#DIV/0!</v>
      </c>
      <c r="HZ132" s="31" t="e">
        <v>#DIV/0!</v>
      </c>
      <c r="IA132" s="31" t="e">
        <v>#DIV/0!</v>
      </c>
      <c r="IB132" s="31" t="e">
        <v>#DIV/0!</v>
      </c>
      <c r="IC132" s="31" t="e">
        <v>#DIV/0!</v>
      </c>
      <c r="ID132" s="31" t="e">
        <v>#DIV/0!</v>
      </c>
      <c r="IE132" s="31" t="e">
        <v>#DIV/0!</v>
      </c>
      <c r="IF132" s="31" t="e">
        <v>#VALUE!</v>
      </c>
      <c r="IG132" s="31" t="e">
        <v>#DIV/0!</v>
      </c>
      <c r="IH132" s="31" t="e">
        <v>#DIV/0!</v>
      </c>
      <c r="II132" s="31" t="e">
        <v>#DIV/0!</v>
      </c>
      <c r="IJ132" s="31" t="e">
        <v>#DIV/0!</v>
      </c>
      <c r="IK132" s="31" t="e">
        <v>#DIV/0!</v>
      </c>
      <c r="IL132" s="31" t="e">
        <v>#DIV/0!</v>
      </c>
      <c r="IM132" s="31" t="e">
        <v>#DIV/0!</v>
      </c>
      <c r="IN132" s="31" t="e">
        <v>#DIV/0!</v>
      </c>
      <c r="IO132" s="31" t="e">
        <v>#DIV/0!</v>
      </c>
      <c r="IP132" s="31" t="e">
        <v>#DIV/0!</v>
      </c>
      <c r="IQ132" s="31" t="e">
        <v>#DIV/0!</v>
      </c>
      <c r="IR132" s="31" t="e">
        <v>#DIV/0!</v>
      </c>
      <c r="IS132" s="31" t="e">
        <v>#DIV/0!</v>
      </c>
      <c r="IT132" s="31" t="e">
        <v>#DIV/0!</v>
      </c>
      <c r="IU132" s="31" t="e">
        <v>#DIV/0!</v>
      </c>
      <c r="IV132" s="31" t="e">
        <v>#DIV/0!</v>
      </c>
      <c r="IW132" s="31" t="e">
        <v>#DIV/0!</v>
      </c>
      <c r="IX132" s="31" t="e">
        <v>#DIV/0!</v>
      </c>
      <c r="IY132" s="31" t="e">
        <v>#DIV/0!</v>
      </c>
      <c r="IZ132" s="31" t="e">
        <v>#DIV/0!</v>
      </c>
      <c r="JA132" s="31" t="e">
        <v>#DIV/0!</v>
      </c>
      <c r="JB132" s="31" t="e">
        <v>#DIV/0!</v>
      </c>
      <c r="JC132" s="31" t="e">
        <v>#DIV/0!</v>
      </c>
      <c r="JD132" s="31" t="e">
        <v>#DIV/0!</v>
      </c>
      <c r="JE132" s="31" t="e">
        <v>#DIV/0!</v>
      </c>
      <c r="JF132" s="31" t="e">
        <v>#DIV/0!</v>
      </c>
      <c r="JG132" s="31" t="e">
        <v>#DIV/0!</v>
      </c>
      <c r="JH132" s="31" t="e">
        <v>#DIV/0!</v>
      </c>
      <c r="JI132" s="31" t="e">
        <v>#DIV/0!</v>
      </c>
      <c r="JJ132" s="31" t="e">
        <v>#DIV/0!</v>
      </c>
      <c r="JK132" s="31" t="e">
        <v>#DIV/0!</v>
      </c>
      <c r="JL132" s="31" t="e">
        <v>#DIV/0!</v>
      </c>
      <c r="JM132" s="31" t="e">
        <v>#DIV/0!</v>
      </c>
      <c r="JN132" s="31" t="e">
        <v>#DIV/0!</v>
      </c>
      <c r="JO132" s="31" t="e">
        <v>#DIV/0!</v>
      </c>
      <c r="JP132" s="31" t="e">
        <v>#DIV/0!</v>
      </c>
      <c r="JQ132" s="31" t="e">
        <v>#DIV/0!</v>
      </c>
      <c r="JR132" s="31" t="e">
        <v>#DIV/0!</v>
      </c>
      <c r="JS132" s="31" t="e">
        <v>#DIV/0!</v>
      </c>
      <c r="JT132" s="31" t="e">
        <v>#DIV/0!</v>
      </c>
      <c r="JU132" s="31" t="e">
        <v>#DIV/0!</v>
      </c>
      <c r="JV132" s="31" t="e">
        <v>#DIV/0!</v>
      </c>
      <c r="JW132" s="31" t="e">
        <v>#DIV/0!</v>
      </c>
      <c r="JX132" s="31" t="e">
        <v>#DIV/0!</v>
      </c>
      <c r="JY132" s="31" t="e">
        <v>#DIV/0!</v>
      </c>
      <c r="JZ132" s="31"/>
      <c r="KA132" s="31"/>
    </row>
    <row r="133" spans="1:287" x14ac:dyDescent="0.25">
      <c r="A133" s="30" t="s">
        <v>747</v>
      </c>
      <c r="B133" s="30" t="s">
        <v>223</v>
      </c>
      <c r="C133" s="31">
        <v>47</v>
      </c>
      <c r="D133" s="51" t="e">
        <v>#VALUE!</v>
      </c>
      <c r="E133" s="31" t="e">
        <v>#DIV/0!</v>
      </c>
      <c r="F133" s="31" t="e">
        <v>#DIV/0!</v>
      </c>
      <c r="G133" s="31" t="e">
        <v>#DIV/0!</v>
      </c>
      <c r="H133" s="31" t="e">
        <v>#DIV/0!</v>
      </c>
      <c r="I133" s="31" t="e">
        <v>#DIV/0!</v>
      </c>
      <c r="J133" s="31" t="e">
        <v>#DIV/0!</v>
      </c>
      <c r="K133" s="31" t="e">
        <v>#DIV/0!</v>
      </c>
      <c r="L133" s="31" t="e">
        <v>#DIV/0!</v>
      </c>
      <c r="M133" s="31" t="e">
        <v>#DIV/0!</v>
      </c>
      <c r="N133" s="31" t="e">
        <v>#DIV/0!</v>
      </c>
      <c r="O133" s="31" t="e">
        <v>#DIV/0!</v>
      </c>
      <c r="P133" s="31" t="e">
        <v>#DIV/0!</v>
      </c>
      <c r="Q133" s="31" t="e">
        <v>#DIV/0!</v>
      </c>
      <c r="R133" s="31" t="e">
        <v>#DIV/0!</v>
      </c>
      <c r="S133" s="31" t="e">
        <v>#DIV/0!</v>
      </c>
      <c r="T133" s="31" t="e">
        <v>#DIV/0!</v>
      </c>
      <c r="U133" s="31" t="e">
        <v>#DIV/0!</v>
      </c>
      <c r="V133" s="31" t="e">
        <v>#DIV/0!</v>
      </c>
      <c r="W133" s="31" t="e">
        <v>#DIV/0!</v>
      </c>
      <c r="X133" s="31" t="e">
        <v>#DIV/0!</v>
      </c>
      <c r="Y133" s="31" t="e">
        <v>#DIV/0!</v>
      </c>
      <c r="Z133" s="31" t="e">
        <v>#DIV/0!</v>
      </c>
      <c r="AA133" s="31" t="e">
        <v>#DIV/0!</v>
      </c>
      <c r="AB133" s="31" t="e">
        <v>#DIV/0!</v>
      </c>
      <c r="AC133" s="31" t="e">
        <v>#DIV/0!</v>
      </c>
      <c r="AD133" s="31" t="e">
        <v>#DIV/0!</v>
      </c>
      <c r="AE133" s="31" t="e">
        <v>#DIV/0!</v>
      </c>
      <c r="AF133" s="31" t="e">
        <v>#DIV/0!</v>
      </c>
      <c r="AG133" s="31" t="e">
        <v>#DIV/0!</v>
      </c>
      <c r="AH133" s="31" t="e">
        <v>#DIV/0!</v>
      </c>
      <c r="AI133" s="31" t="e">
        <v>#DIV/0!</v>
      </c>
      <c r="AJ133" s="31" t="e">
        <v>#DIV/0!</v>
      </c>
      <c r="AK133" s="31" t="e">
        <v>#DIV/0!</v>
      </c>
      <c r="AL133" s="31" t="e">
        <v>#DIV/0!</v>
      </c>
      <c r="AM133" s="31" t="e">
        <v>#DIV/0!</v>
      </c>
      <c r="AN133" s="31" t="e">
        <v>#DIV/0!</v>
      </c>
      <c r="AO133" s="31" t="e">
        <v>#DIV/0!</v>
      </c>
      <c r="AP133" s="31" t="e">
        <v>#DIV/0!</v>
      </c>
      <c r="AQ133" s="31" t="e">
        <v>#DIV/0!</v>
      </c>
      <c r="AR133" s="31" t="e">
        <v>#DIV/0!</v>
      </c>
      <c r="AS133" s="31" t="e">
        <v>#DIV/0!</v>
      </c>
      <c r="AT133" s="31" t="e">
        <v>#DIV/0!</v>
      </c>
      <c r="AU133" s="31" t="e">
        <v>#DIV/0!</v>
      </c>
      <c r="AV133" s="31" t="e">
        <v>#DIV/0!</v>
      </c>
      <c r="AW133" s="31" t="e">
        <v>#DIV/0!</v>
      </c>
      <c r="AX133" s="31" t="e">
        <v>#VALUE!</v>
      </c>
      <c r="AY133" s="31" t="e">
        <v>#DIV/0!</v>
      </c>
      <c r="AZ133" s="31" t="e">
        <v>#DIV/0!</v>
      </c>
      <c r="BA133" s="31" t="e">
        <v>#DIV/0!</v>
      </c>
      <c r="BB133" s="31" t="e">
        <v>#DIV/0!</v>
      </c>
      <c r="BC133" s="31" t="e">
        <v>#DIV/0!</v>
      </c>
      <c r="BD133" s="31" t="e">
        <v>#DIV/0!</v>
      </c>
      <c r="BE133" s="31" t="e">
        <v>#DIV/0!</v>
      </c>
      <c r="BF133" s="31" t="e">
        <v>#DIV/0!</v>
      </c>
      <c r="BG133" s="31" t="e">
        <v>#DIV/0!</v>
      </c>
      <c r="BH133" s="31" t="e">
        <v>#DIV/0!</v>
      </c>
      <c r="BI133" s="31" t="e">
        <v>#DIV/0!</v>
      </c>
      <c r="BJ133" s="31" t="e">
        <v>#DIV/0!</v>
      </c>
      <c r="BK133" s="31" t="e">
        <v>#DIV/0!</v>
      </c>
      <c r="BL133" s="31" t="e">
        <v>#DIV/0!</v>
      </c>
      <c r="BM133" s="31" t="e">
        <v>#DIV/0!</v>
      </c>
      <c r="BN133" s="31" t="e">
        <v>#DIV/0!</v>
      </c>
      <c r="BO133" s="31" t="e">
        <v>#DIV/0!</v>
      </c>
      <c r="BP133" s="31" t="e">
        <v>#DIV/0!</v>
      </c>
      <c r="BQ133" s="31" t="e">
        <v>#DIV/0!</v>
      </c>
      <c r="BR133" s="31" t="e">
        <v>#DIV/0!</v>
      </c>
      <c r="BS133" s="31" t="e">
        <v>#DIV/0!</v>
      </c>
      <c r="BT133" s="31" t="e">
        <v>#DIV/0!</v>
      </c>
      <c r="BU133" s="31" t="e">
        <v>#DIV/0!</v>
      </c>
      <c r="BV133" s="31" t="e">
        <v>#DIV/0!</v>
      </c>
      <c r="BW133" s="31" t="e">
        <v>#DIV/0!</v>
      </c>
      <c r="BX133" s="31" t="e">
        <v>#DIV/0!</v>
      </c>
      <c r="BY133" s="31" t="e">
        <v>#DIV/0!</v>
      </c>
      <c r="BZ133" s="31" t="e">
        <v>#DIV/0!</v>
      </c>
      <c r="CA133" s="31" t="e">
        <v>#DIV/0!</v>
      </c>
      <c r="CB133" s="31" t="e">
        <v>#DIV/0!</v>
      </c>
      <c r="CC133" s="31" t="e">
        <v>#DIV/0!</v>
      </c>
      <c r="CD133" s="31" t="e">
        <v>#DIV/0!</v>
      </c>
      <c r="CE133" s="31" t="e">
        <v>#DIV/0!</v>
      </c>
      <c r="CF133" s="31" t="e">
        <v>#DIV/0!</v>
      </c>
      <c r="CG133" s="31" t="e">
        <v>#DIV/0!</v>
      </c>
      <c r="CH133" s="31" t="e">
        <v>#DIV/0!</v>
      </c>
      <c r="CI133" s="31" t="e">
        <v>#DIV/0!</v>
      </c>
      <c r="CJ133" s="31" t="e">
        <v>#DIV/0!</v>
      </c>
      <c r="CK133" s="31" t="e">
        <v>#DIV/0!</v>
      </c>
      <c r="CL133" s="31" t="e">
        <v>#DIV/0!</v>
      </c>
      <c r="CM133" s="31" t="e">
        <v>#DIV/0!</v>
      </c>
      <c r="CN133" s="31" t="e">
        <v>#DIV/0!</v>
      </c>
      <c r="CO133" s="31" t="e">
        <v>#DIV/0!</v>
      </c>
      <c r="CP133" s="31" t="e">
        <v>#DIV/0!</v>
      </c>
      <c r="CQ133" s="31" t="e">
        <v>#DIV/0!</v>
      </c>
      <c r="CR133" s="31"/>
      <c r="CS133" s="31"/>
      <c r="CT133" s="31">
        <v>47</v>
      </c>
      <c r="CU133" s="51">
        <v>0.33333333333333331</v>
      </c>
      <c r="CV133" s="31">
        <v>0</v>
      </c>
      <c r="CW133" s="31">
        <v>0</v>
      </c>
      <c r="CX133" s="31">
        <v>0.33333333333333331</v>
      </c>
      <c r="CY133" s="31">
        <v>0.33333333333333331</v>
      </c>
      <c r="CZ133" s="31">
        <v>0.33333333333333331</v>
      </c>
      <c r="DA133" s="31">
        <v>0</v>
      </c>
      <c r="DB133" s="31">
        <v>0.66666666666666663</v>
      </c>
      <c r="DC133" s="31">
        <v>0</v>
      </c>
      <c r="DD133" s="31">
        <v>0.33333333333333331</v>
      </c>
      <c r="DE133" s="31">
        <v>0.33333333333333331</v>
      </c>
      <c r="DF133" s="31">
        <v>0.33333333333333331</v>
      </c>
      <c r="DG133" s="31">
        <v>0</v>
      </c>
      <c r="DH133" s="31">
        <v>0.33333333333333331</v>
      </c>
      <c r="DI133" s="31">
        <v>0</v>
      </c>
      <c r="DJ133" s="31">
        <v>0</v>
      </c>
      <c r="DK133" s="31">
        <v>0</v>
      </c>
      <c r="DL133" s="31">
        <v>0</v>
      </c>
      <c r="DM133" s="31">
        <v>0.33333333333333331</v>
      </c>
      <c r="DN133" s="31">
        <v>0.33333333333333331</v>
      </c>
      <c r="DO133" s="31">
        <v>0</v>
      </c>
      <c r="DP133" s="31">
        <v>1</v>
      </c>
      <c r="DQ133" s="31">
        <v>0</v>
      </c>
      <c r="DR133" s="31">
        <v>0</v>
      </c>
      <c r="DS133" s="31">
        <v>0</v>
      </c>
      <c r="DT133" s="31">
        <v>1</v>
      </c>
      <c r="DU133" s="31">
        <v>0.66666666666666663</v>
      </c>
      <c r="DV133" s="31">
        <v>0</v>
      </c>
      <c r="DW133" s="31">
        <v>0</v>
      </c>
      <c r="DX133" s="31">
        <v>0.33333333333333331</v>
      </c>
      <c r="DY133" s="31">
        <v>0</v>
      </c>
      <c r="DZ133" s="31">
        <v>0</v>
      </c>
      <c r="EA133" s="31">
        <v>0</v>
      </c>
      <c r="EB133" s="31">
        <v>0</v>
      </c>
      <c r="EC133" s="31">
        <v>0</v>
      </c>
      <c r="ED133" s="31">
        <v>0</v>
      </c>
      <c r="EE133" s="31">
        <v>0</v>
      </c>
      <c r="EF133" s="31">
        <v>0</v>
      </c>
      <c r="EG133" s="31">
        <v>0</v>
      </c>
      <c r="EH133" s="31">
        <v>1</v>
      </c>
      <c r="EI133" s="31">
        <v>0.33333333333333331</v>
      </c>
      <c r="EJ133" s="31">
        <v>0.33333333333333331</v>
      </c>
      <c r="EK133" s="31">
        <v>0.33333333333333331</v>
      </c>
      <c r="EL133" s="31">
        <v>0</v>
      </c>
      <c r="EM133" s="31">
        <v>0</v>
      </c>
      <c r="EN133" s="31">
        <v>1</v>
      </c>
      <c r="EO133" s="31">
        <v>15.666666666666666</v>
      </c>
      <c r="EP133" s="31">
        <v>0</v>
      </c>
      <c r="EQ133" s="31">
        <v>0</v>
      </c>
      <c r="ER133" s="31">
        <v>15.666666666666666</v>
      </c>
      <c r="ES133" s="31">
        <v>15.666666666666666</v>
      </c>
      <c r="ET133" s="31">
        <v>15.666666666666666</v>
      </c>
      <c r="EU133" s="31">
        <v>0</v>
      </c>
      <c r="EV133" s="31">
        <v>31.333333333333332</v>
      </c>
      <c r="EW133" s="31">
        <v>0</v>
      </c>
      <c r="EX133" s="31">
        <v>15.666666666666666</v>
      </c>
      <c r="EY133" s="31">
        <v>15.666666666666666</v>
      </c>
      <c r="EZ133" s="31">
        <v>15.666666666666666</v>
      </c>
      <c r="FA133" s="31">
        <v>0</v>
      </c>
      <c r="FB133" s="31">
        <v>15.666666666666666</v>
      </c>
      <c r="FC133" s="31">
        <v>0</v>
      </c>
      <c r="FD133" s="31">
        <v>0</v>
      </c>
      <c r="FE133" s="31">
        <v>0</v>
      </c>
      <c r="FF133" s="31">
        <v>0</v>
      </c>
      <c r="FG133" s="31">
        <v>15.666666666666666</v>
      </c>
      <c r="FH133" s="31">
        <v>15.666666666666666</v>
      </c>
      <c r="FI133" s="31">
        <v>0</v>
      </c>
      <c r="FJ133" s="31">
        <v>47</v>
      </c>
      <c r="FK133" s="31">
        <v>0</v>
      </c>
      <c r="FL133" s="31">
        <v>0</v>
      </c>
      <c r="FM133" s="31">
        <v>0</v>
      </c>
      <c r="FN133" s="31">
        <v>47</v>
      </c>
      <c r="FO133" s="31">
        <v>31.333333333333332</v>
      </c>
      <c r="FP133" s="31">
        <v>0</v>
      </c>
      <c r="FQ133" s="31">
        <v>0</v>
      </c>
      <c r="FR133" s="31">
        <v>15.666666666666666</v>
      </c>
      <c r="FS133" s="31">
        <v>0</v>
      </c>
      <c r="FT133" s="31">
        <v>0</v>
      </c>
      <c r="FU133" s="31">
        <v>0</v>
      </c>
      <c r="FV133" s="31">
        <v>0</v>
      </c>
      <c r="FW133" s="31">
        <v>0</v>
      </c>
      <c r="FX133" s="31">
        <v>0</v>
      </c>
      <c r="FY133" s="31">
        <v>0</v>
      </c>
      <c r="FZ133" s="31">
        <v>0</v>
      </c>
      <c r="GA133" s="31">
        <v>0</v>
      </c>
      <c r="GB133" s="31">
        <v>47</v>
      </c>
      <c r="GC133" s="31">
        <v>15.666666666666666</v>
      </c>
      <c r="GD133" s="31">
        <v>15.666666666666666</v>
      </c>
      <c r="GE133" s="31">
        <v>15.666666666666666</v>
      </c>
      <c r="GF133" s="31">
        <v>0</v>
      </c>
      <c r="GG133" s="31">
        <v>0</v>
      </c>
      <c r="GH133" s="31">
        <v>47</v>
      </c>
      <c r="GI133" s="31">
        <v>3</v>
      </c>
      <c r="GJ133" s="31">
        <v>1</v>
      </c>
      <c r="GK133" s="31">
        <v>47</v>
      </c>
      <c r="GL133" s="51">
        <v>0.2</v>
      </c>
      <c r="GM133" s="31">
        <v>0</v>
      </c>
      <c r="GN133" s="31">
        <v>0</v>
      </c>
      <c r="GO133" s="31">
        <v>0.2</v>
      </c>
      <c r="GP133" s="31">
        <v>0.2</v>
      </c>
      <c r="GQ133" s="31">
        <v>0.2</v>
      </c>
      <c r="GR133" s="31">
        <v>0.4</v>
      </c>
      <c r="GS133" s="31">
        <v>0.8</v>
      </c>
      <c r="GT133" s="31">
        <v>0</v>
      </c>
      <c r="GU133" s="31">
        <v>0.2</v>
      </c>
      <c r="GV133" s="31">
        <v>0.2</v>
      </c>
      <c r="GW133" s="31">
        <v>0.2</v>
      </c>
      <c r="GX133" s="31">
        <v>0</v>
      </c>
      <c r="GY133" s="31">
        <v>0.2</v>
      </c>
      <c r="GZ133" s="31">
        <v>0</v>
      </c>
      <c r="HA133" s="31">
        <v>0</v>
      </c>
      <c r="HB133" s="31">
        <v>0</v>
      </c>
      <c r="HC133" s="31">
        <v>0</v>
      </c>
      <c r="HD133" s="31">
        <v>0.2</v>
      </c>
      <c r="HE133" s="31">
        <v>0.2</v>
      </c>
      <c r="HF133" s="31">
        <v>0</v>
      </c>
      <c r="HG133" s="31">
        <v>1</v>
      </c>
      <c r="HH133" s="31">
        <v>0</v>
      </c>
      <c r="HI133" s="31">
        <v>0</v>
      </c>
      <c r="HJ133" s="31">
        <v>0</v>
      </c>
      <c r="HK133" s="31">
        <v>1</v>
      </c>
      <c r="HL133" s="31">
        <v>0.8</v>
      </c>
      <c r="HM133" s="31">
        <v>0</v>
      </c>
      <c r="HN133" s="31">
        <v>0</v>
      </c>
      <c r="HO133" s="31">
        <v>0.6</v>
      </c>
      <c r="HP133" s="31">
        <v>0</v>
      </c>
      <c r="HQ133" s="31">
        <v>0</v>
      </c>
      <c r="HR133" s="31">
        <v>0</v>
      </c>
      <c r="HS133" s="31">
        <v>0</v>
      </c>
      <c r="HT133" s="31">
        <v>0</v>
      </c>
      <c r="HU133" s="31">
        <v>0</v>
      </c>
      <c r="HV133" s="31">
        <v>0</v>
      </c>
      <c r="HW133" s="31">
        <v>0</v>
      </c>
      <c r="HX133" s="31">
        <v>0.2</v>
      </c>
      <c r="HY133" s="31">
        <v>0.8</v>
      </c>
      <c r="HZ133" s="31">
        <v>0.2</v>
      </c>
      <c r="IA133" s="31">
        <v>0.6</v>
      </c>
      <c r="IB133" s="31">
        <v>0.2</v>
      </c>
      <c r="IC133" s="31">
        <v>0.2</v>
      </c>
      <c r="ID133" s="31">
        <v>0</v>
      </c>
      <c r="IE133" s="31">
        <v>0.8</v>
      </c>
      <c r="IF133" s="31">
        <v>9.4</v>
      </c>
      <c r="IG133" s="31">
        <v>0</v>
      </c>
      <c r="IH133" s="31">
        <v>0</v>
      </c>
      <c r="II133" s="31">
        <v>9.4</v>
      </c>
      <c r="IJ133" s="31">
        <v>9.4</v>
      </c>
      <c r="IK133" s="31">
        <v>9.4</v>
      </c>
      <c r="IL133" s="31">
        <v>18.8</v>
      </c>
      <c r="IM133" s="31">
        <v>37.6</v>
      </c>
      <c r="IN133" s="31">
        <v>0</v>
      </c>
      <c r="IO133" s="31">
        <v>9.4</v>
      </c>
      <c r="IP133" s="31">
        <v>9.4</v>
      </c>
      <c r="IQ133" s="31">
        <v>9.4</v>
      </c>
      <c r="IR133" s="31">
        <v>0</v>
      </c>
      <c r="IS133" s="31">
        <v>9.4</v>
      </c>
      <c r="IT133" s="31">
        <v>0</v>
      </c>
      <c r="IU133" s="31">
        <v>0</v>
      </c>
      <c r="IV133" s="31">
        <v>0</v>
      </c>
      <c r="IW133" s="31">
        <v>0</v>
      </c>
      <c r="IX133" s="31">
        <v>9.4</v>
      </c>
      <c r="IY133" s="31">
        <v>9.4</v>
      </c>
      <c r="IZ133" s="31">
        <v>0</v>
      </c>
      <c r="JA133" s="31">
        <v>47</v>
      </c>
      <c r="JB133" s="31">
        <v>0</v>
      </c>
      <c r="JC133" s="31">
        <v>0</v>
      </c>
      <c r="JD133" s="31">
        <v>0</v>
      </c>
      <c r="JE133" s="31">
        <v>47</v>
      </c>
      <c r="JF133" s="31">
        <v>37.6</v>
      </c>
      <c r="JG133" s="31">
        <v>0</v>
      </c>
      <c r="JH133" s="31">
        <v>0</v>
      </c>
      <c r="JI133" s="31">
        <v>28.2</v>
      </c>
      <c r="JJ133" s="31">
        <v>0</v>
      </c>
      <c r="JK133" s="31">
        <v>0</v>
      </c>
      <c r="JL133" s="31">
        <v>0</v>
      </c>
      <c r="JM133" s="31">
        <v>0</v>
      </c>
      <c r="JN133" s="31">
        <v>0</v>
      </c>
      <c r="JO133" s="31">
        <v>0</v>
      </c>
      <c r="JP133" s="31">
        <v>0</v>
      </c>
      <c r="JQ133" s="31">
        <v>0</v>
      </c>
      <c r="JR133" s="31">
        <v>9.4</v>
      </c>
      <c r="JS133" s="31">
        <v>37.6</v>
      </c>
      <c r="JT133" s="31">
        <v>9.4</v>
      </c>
      <c r="JU133" s="31">
        <v>28.2</v>
      </c>
      <c r="JV133" s="31">
        <v>9.4</v>
      </c>
      <c r="JW133" s="31">
        <v>9.4</v>
      </c>
      <c r="JX133" s="31">
        <v>0</v>
      </c>
      <c r="JY133" s="31">
        <v>37.6</v>
      </c>
      <c r="JZ133" s="31">
        <v>5</v>
      </c>
      <c r="KA133" s="31">
        <v>1</v>
      </c>
    </row>
    <row r="134" spans="1:287" x14ac:dyDescent="0.25">
      <c r="A134" s="30" t="s">
        <v>748</v>
      </c>
      <c r="B134" s="30" t="s">
        <v>200</v>
      </c>
      <c r="C134" s="31"/>
      <c r="D134" s="51" t="e">
        <v>#VALUE!</v>
      </c>
      <c r="E134" s="31" t="e">
        <v>#DIV/0!</v>
      </c>
      <c r="F134" s="31" t="e">
        <v>#DIV/0!</v>
      </c>
      <c r="G134" s="31" t="e">
        <v>#DIV/0!</v>
      </c>
      <c r="H134" s="31" t="e">
        <v>#DIV/0!</v>
      </c>
      <c r="I134" s="31" t="e">
        <v>#DIV/0!</v>
      </c>
      <c r="J134" s="31" t="e">
        <v>#DIV/0!</v>
      </c>
      <c r="K134" s="31" t="e">
        <v>#DIV/0!</v>
      </c>
      <c r="L134" s="31" t="e">
        <v>#DIV/0!</v>
      </c>
      <c r="M134" s="31" t="e">
        <v>#DIV/0!</v>
      </c>
      <c r="N134" s="31" t="e">
        <v>#DIV/0!</v>
      </c>
      <c r="O134" s="31" t="e">
        <v>#DIV/0!</v>
      </c>
      <c r="P134" s="31" t="e">
        <v>#DIV/0!</v>
      </c>
      <c r="Q134" s="31" t="e">
        <v>#DIV/0!</v>
      </c>
      <c r="R134" s="31" t="e">
        <v>#DIV/0!</v>
      </c>
      <c r="S134" s="31" t="e">
        <v>#DIV/0!</v>
      </c>
      <c r="T134" s="31" t="e">
        <v>#DIV/0!</v>
      </c>
      <c r="U134" s="31" t="e">
        <v>#DIV/0!</v>
      </c>
      <c r="V134" s="31" t="e">
        <v>#DIV/0!</v>
      </c>
      <c r="W134" s="31" t="e">
        <v>#DIV/0!</v>
      </c>
      <c r="X134" s="31" t="e">
        <v>#DIV/0!</v>
      </c>
      <c r="Y134" s="31" t="e">
        <v>#DIV/0!</v>
      </c>
      <c r="Z134" s="31" t="e">
        <v>#DIV/0!</v>
      </c>
      <c r="AA134" s="31" t="e">
        <v>#DIV/0!</v>
      </c>
      <c r="AB134" s="31" t="e">
        <v>#DIV/0!</v>
      </c>
      <c r="AC134" s="31" t="e">
        <v>#DIV/0!</v>
      </c>
      <c r="AD134" s="31" t="e">
        <v>#DIV/0!</v>
      </c>
      <c r="AE134" s="31" t="e">
        <v>#DIV/0!</v>
      </c>
      <c r="AF134" s="31" t="e">
        <v>#DIV/0!</v>
      </c>
      <c r="AG134" s="31" t="e">
        <v>#DIV/0!</v>
      </c>
      <c r="AH134" s="31" t="e">
        <v>#DIV/0!</v>
      </c>
      <c r="AI134" s="31" t="e">
        <v>#DIV/0!</v>
      </c>
      <c r="AJ134" s="31" t="e">
        <v>#DIV/0!</v>
      </c>
      <c r="AK134" s="31" t="e">
        <v>#DIV/0!</v>
      </c>
      <c r="AL134" s="31" t="e">
        <v>#DIV/0!</v>
      </c>
      <c r="AM134" s="31" t="e">
        <v>#DIV/0!</v>
      </c>
      <c r="AN134" s="31" t="e">
        <v>#DIV/0!</v>
      </c>
      <c r="AO134" s="31" t="e">
        <v>#DIV/0!</v>
      </c>
      <c r="AP134" s="31" t="e">
        <v>#DIV/0!</v>
      </c>
      <c r="AQ134" s="31" t="e">
        <v>#DIV/0!</v>
      </c>
      <c r="AR134" s="31" t="e">
        <v>#DIV/0!</v>
      </c>
      <c r="AS134" s="31" t="e">
        <v>#DIV/0!</v>
      </c>
      <c r="AT134" s="31" t="e">
        <v>#DIV/0!</v>
      </c>
      <c r="AU134" s="31" t="e">
        <v>#DIV/0!</v>
      </c>
      <c r="AV134" s="31" t="e">
        <v>#DIV/0!</v>
      </c>
      <c r="AW134" s="31" t="e">
        <v>#DIV/0!</v>
      </c>
      <c r="AX134" s="31" t="e">
        <v>#VALUE!</v>
      </c>
      <c r="AY134" s="31" t="e">
        <v>#DIV/0!</v>
      </c>
      <c r="AZ134" s="31" t="e">
        <v>#DIV/0!</v>
      </c>
      <c r="BA134" s="31" t="e">
        <v>#DIV/0!</v>
      </c>
      <c r="BB134" s="31" t="e">
        <v>#DIV/0!</v>
      </c>
      <c r="BC134" s="31" t="e">
        <v>#DIV/0!</v>
      </c>
      <c r="BD134" s="31" t="e">
        <v>#DIV/0!</v>
      </c>
      <c r="BE134" s="31" t="e">
        <v>#DIV/0!</v>
      </c>
      <c r="BF134" s="31" t="e">
        <v>#DIV/0!</v>
      </c>
      <c r="BG134" s="31" t="e">
        <v>#DIV/0!</v>
      </c>
      <c r="BH134" s="31" t="e">
        <v>#DIV/0!</v>
      </c>
      <c r="BI134" s="31" t="e">
        <v>#DIV/0!</v>
      </c>
      <c r="BJ134" s="31" t="e">
        <v>#DIV/0!</v>
      </c>
      <c r="BK134" s="31" t="e">
        <v>#DIV/0!</v>
      </c>
      <c r="BL134" s="31" t="e">
        <v>#DIV/0!</v>
      </c>
      <c r="BM134" s="31" t="e">
        <v>#DIV/0!</v>
      </c>
      <c r="BN134" s="31" t="e">
        <v>#DIV/0!</v>
      </c>
      <c r="BO134" s="31" t="e">
        <v>#DIV/0!</v>
      </c>
      <c r="BP134" s="31" t="e">
        <v>#DIV/0!</v>
      </c>
      <c r="BQ134" s="31" t="e">
        <v>#DIV/0!</v>
      </c>
      <c r="BR134" s="31" t="e">
        <v>#DIV/0!</v>
      </c>
      <c r="BS134" s="31" t="e">
        <v>#DIV/0!</v>
      </c>
      <c r="BT134" s="31" t="e">
        <v>#DIV/0!</v>
      </c>
      <c r="BU134" s="31" t="e">
        <v>#DIV/0!</v>
      </c>
      <c r="BV134" s="31" t="e">
        <v>#DIV/0!</v>
      </c>
      <c r="BW134" s="31" t="e">
        <v>#DIV/0!</v>
      </c>
      <c r="BX134" s="31" t="e">
        <v>#DIV/0!</v>
      </c>
      <c r="BY134" s="31" t="e">
        <v>#DIV/0!</v>
      </c>
      <c r="BZ134" s="31" t="e">
        <v>#DIV/0!</v>
      </c>
      <c r="CA134" s="31" t="e">
        <v>#DIV/0!</v>
      </c>
      <c r="CB134" s="31" t="e">
        <v>#DIV/0!</v>
      </c>
      <c r="CC134" s="31" t="e">
        <v>#DIV/0!</v>
      </c>
      <c r="CD134" s="31" t="e">
        <v>#DIV/0!</v>
      </c>
      <c r="CE134" s="31" t="e">
        <v>#DIV/0!</v>
      </c>
      <c r="CF134" s="31" t="e">
        <v>#DIV/0!</v>
      </c>
      <c r="CG134" s="31" t="e">
        <v>#DIV/0!</v>
      </c>
      <c r="CH134" s="31" t="e">
        <v>#DIV/0!</v>
      </c>
      <c r="CI134" s="31" t="e">
        <v>#DIV/0!</v>
      </c>
      <c r="CJ134" s="31" t="e">
        <v>#DIV/0!</v>
      </c>
      <c r="CK134" s="31" t="e">
        <v>#DIV/0!</v>
      </c>
      <c r="CL134" s="31" t="e">
        <v>#DIV/0!</v>
      </c>
      <c r="CM134" s="31" t="e">
        <v>#DIV/0!</v>
      </c>
      <c r="CN134" s="31" t="e">
        <v>#DIV/0!</v>
      </c>
      <c r="CO134" s="31" t="e">
        <v>#DIV/0!</v>
      </c>
      <c r="CP134" s="31" t="e">
        <v>#DIV/0!</v>
      </c>
      <c r="CQ134" s="31" t="e">
        <v>#DIV/0!</v>
      </c>
      <c r="CR134" s="31"/>
      <c r="CS134" s="31"/>
      <c r="CT134" s="31">
        <v>144</v>
      </c>
      <c r="CU134" s="51" t="e">
        <v>#VALUE!</v>
      </c>
      <c r="CV134" s="31" t="e">
        <v>#DIV/0!</v>
      </c>
      <c r="CW134" s="31" t="e">
        <v>#DIV/0!</v>
      </c>
      <c r="CX134" s="31" t="e">
        <v>#DIV/0!</v>
      </c>
      <c r="CY134" s="31" t="e">
        <v>#DIV/0!</v>
      </c>
      <c r="CZ134" s="31" t="e">
        <v>#DIV/0!</v>
      </c>
      <c r="DA134" s="31" t="e">
        <v>#DIV/0!</v>
      </c>
      <c r="DB134" s="31" t="e">
        <v>#DIV/0!</v>
      </c>
      <c r="DC134" s="31" t="e">
        <v>#DIV/0!</v>
      </c>
      <c r="DD134" s="31" t="e">
        <v>#DIV/0!</v>
      </c>
      <c r="DE134" s="31" t="e">
        <v>#DIV/0!</v>
      </c>
      <c r="DF134" s="31" t="e">
        <v>#DIV/0!</v>
      </c>
      <c r="DG134" s="31" t="e">
        <v>#DIV/0!</v>
      </c>
      <c r="DH134" s="31" t="e">
        <v>#DIV/0!</v>
      </c>
      <c r="DI134" s="31" t="e">
        <v>#DIV/0!</v>
      </c>
      <c r="DJ134" s="31" t="e">
        <v>#DIV/0!</v>
      </c>
      <c r="DK134" s="31" t="e">
        <v>#DIV/0!</v>
      </c>
      <c r="DL134" s="31" t="e">
        <v>#DIV/0!</v>
      </c>
      <c r="DM134" s="31" t="e">
        <v>#DIV/0!</v>
      </c>
      <c r="DN134" s="31" t="e">
        <v>#DIV/0!</v>
      </c>
      <c r="DO134" s="31" t="e">
        <v>#DIV/0!</v>
      </c>
      <c r="DP134" s="31" t="e">
        <v>#DIV/0!</v>
      </c>
      <c r="DQ134" s="31" t="e">
        <v>#DIV/0!</v>
      </c>
      <c r="DR134" s="31" t="e">
        <v>#DIV/0!</v>
      </c>
      <c r="DS134" s="31" t="e">
        <v>#DIV/0!</v>
      </c>
      <c r="DT134" s="31" t="e">
        <v>#DIV/0!</v>
      </c>
      <c r="DU134" s="31" t="e">
        <v>#DIV/0!</v>
      </c>
      <c r="DV134" s="31" t="e">
        <v>#DIV/0!</v>
      </c>
      <c r="DW134" s="31" t="e">
        <v>#DIV/0!</v>
      </c>
      <c r="DX134" s="31" t="e">
        <v>#DIV/0!</v>
      </c>
      <c r="DY134" s="31" t="e">
        <v>#DIV/0!</v>
      </c>
      <c r="DZ134" s="31" t="e">
        <v>#DIV/0!</v>
      </c>
      <c r="EA134" s="31" t="e">
        <v>#DIV/0!</v>
      </c>
      <c r="EB134" s="31" t="e">
        <v>#DIV/0!</v>
      </c>
      <c r="EC134" s="31" t="e">
        <v>#DIV/0!</v>
      </c>
      <c r="ED134" s="31" t="e">
        <v>#DIV/0!</v>
      </c>
      <c r="EE134" s="31" t="e">
        <v>#DIV/0!</v>
      </c>
      <c r="EF134" s="31" t="e">
        <v>#DIV/0!</v>
      </c>
      <c r="EG134" s="31" t="e">
        <v>#DIV/0!</v>
      </c>
      <c r="EH134" s="31" t="e">
        <v>#DIV/0!</v>
      </c>
      <c r="EI134" s="31" t="e">
        <v>#DIV/0!</v>
      </c>
      <c r="EJ134" s="31" t="e">
        <v>#DIV/0!</v>
      </c>
      <c r="EK134" s="31" t="e">
        <v>#DIV/0!</v>
      </c>
      <c r="EL134" s="31" t="e">
        <v>#DIV/0!</v>
      </c>
      <c r="EM134" s="31" t="e">
        <v>#DIV/0!</v>
      </c>
      <c r="EN134" s="31" t="e">
        <v>#DIV/0!</v>
      </c>
      <c r="EO134" s="31" t="e">
        <v>#VALUE!</v>
      </c>
      <c r="EP134" s="31" t="e">
        <v>#DIV/0!</v>
      </c>
      <c r="EQ134" s="31" t="e">
        <v>#DIV/0!</v>
      </c>
      <c r="ER134" s="31" t="e">
        <v>#DIV/0!</v>
      </c>
      <c r="ES134" s="31" t="e">
        <v>#DIV/0!</v>
      </c>
      <c r="ET134" s="31" t="e">
        <v>#DIV/0!</v>
      </c>
      <c r="EU134" s="31" t="e">
        <v>#DIV/0!</v>
      </c>
      <c r="EV134" s="31" t="e">
        <v>#DIV/0!</v>
      </c>
      <c r="EW134" s="31" t="e">
        <v>#DIV/0!</v>
      </c>
      <c r="EX134" s="31" t="e">
        <v>#DIV/0!</v>
      </c>
      <c r="EY134" s="31" t="e">
        <v>#DIV/0!</v>
      </c>
      <c r="EZ134" s="31" t="e">
        <v>#DIV/0!</v>
      </c>
      <c r="FA134" s="31" t="e">
        <v>#DIV/0!</v>
      </c>
      <c r="FB134" s="31" t="e">
        <v>#DIV/0!</v>
      </c>
      <c r="FC134" s="31" t="e">
        <v>#DIV/0!</v>
      </c>
      <c r="FD134" s="31" t="e">
        <v>#DIV/0!</v>
      </c>
      <c r="FE134" s="31" t="e">
        <v>#DIV/0!</v>
      </c>
      <c r="FF134" s="31" t="e">
        <v>#DIV/0!</v>
      </c>
      <c r="FG134" s="31" t="e">
        <v>#DIV/0!</v>
      </c>
      <c r="FH134" s="31" t="e">
        <v>#DIV/0!</v>
      </c>
      <c r="FI134" s="31" t="e">
        <v>#DIV/0!</v>
      </c>
      <c r="FJ134" s="31" t="e">
        <v>#DIV/0!</v>
      </c>
      <c r="FK134" s="31" t="e">
        <v>#DIV/0!</v>
      </c>
      <c r="FL134" s="31" t="e">
        <v>#DIV/0!</v>
      </c>
      <c r="FM134" s="31" t="e">
        <v>#DIV/0!</v>
      </c>
      <c r="FN134" s="31" t="e">
        <v>#DIV/0!</v>
      </c>
      <c r="FO134" s="31" t="e">
        <v>#DIV/0!</v>
      </c>
      <c r="FP134" s="31" t="e">
        <v>#DIV/0!</v>
      </c>
      <c r="FQ134" s="31" t="e">
        <v>#DIV/0!</v>
      </c>
      <c r="FR134" s="31" t="e">
        <v>#DIV/0!</v>
      </c>
      <c r="FS134" s="31" t="e">
        <v>#DIV/0!</v>
      </c>
      <c r="FT134" s="31" t="e">
        <v>#DIV/0!</v>
      </c>
      <c r="FU134" s="31" t="e">
        <v>#DIV/0!</v>
      </c>
      <c r="FV134" s="31" t="e">
        <v>#DIV/0!</v>
      </c>
      <c r="FW134" s="31" t="e">
        <v>#DIV/0!</v>
      </c>
      <c r="FX134" s="31" t="e">
        <v>#DIV/0!</v>
      </c>
      <c r="FY134" s="31" t="e">
        <v>#DIV/0!</v>
      </c>
      <c r="FZ134" s="31" t="e">
        <v>#DIV/0!</v>
      </c>
      <c r="GA134" s="31" t="e">
        <v>#DIV/0!</v>
      </c>
      <c r="GB134" s="31" t="e">
        <v>#DIV/0!</v>
      </c>
      <c r="GC134" s="31" t="e">
        <v>#DIV/0!</v>
      </c>
      <c r="GD134" s="31" t="e">
        <v>#DIV/0!</v>
      </c>
      <c r="GE134" s="31" t="e">
        <v>#DIV/0!</v>
      </c>
      <c r="GF134" s="31" t="e">
        <v>#DIV/0!</v>
      </c>
      <c r="GG134" s="31" t="e">
        <v>#DIV/0!</v>
      </c>
      <c r="GH134" s="31" t="e">
        <v>#DIV/0!</v>
      </c>
      <c r="GI134" s="31"/>
      <c r="GJ134" s="31"/>
      <c r="GK134" s="31">
        <v>134</v>
      </c>
      <c r="GL134" s="51" t="e">
        <v>#VALUE!</v>
      </c>
      <c r="GM134" s="31" t="e">
        <v>#DIV/0!</v>
      </c>
      <c r="GN134" s="31" t="e">
        <v>#DIV/0!</v>
      </c>
      <c r="GO134" s="31" t="e">
        <v>#DIV/0!</v>
      </c>
      <c r="GP134" s="31" t="e">
        <v>#DIV/0!</v>
      </c>
      <c r="GQ134" s="31" t="e">
        <v>#DIV/0!</v>
      </c>
      <c r="GR134" s="31" t="e">
        <v>#DIV/0!</v>
      </c>
      <c r="GS134" s="31" t="e">
        <v>#DIV/0!</v>
      </c>
      <c r="GT134" s="31" t="e">
        <v>#DIV/0!</v>
      </c>
      <c r="GU134" s="31" t="e">
        <v>#DIV/0!</v>
      </c>
      <c r="GV134" s="31" t="e">
        <v>#DIV/0!</v>
      </c>
      <c r="GW134" s="31" t="e">
        <v>#DIV/0!</v>
      </c>
      <c r="GX134" s="31" t="e">
        <v>#DIV/0!</v>
      </c>
      <c r="GY134" s="31" t="e">
        <v>#DIV/0!</v>
      </c>
      <c r="GZ134" s="31" t="e">
        <v>#DIV/0!</v>
      </c>
      <c r="HA134" s="31" t="e">
        <v>#DIV/0!</v>
      </c>
      <c r="HB134" s="31" t="e">
        <v>#DIV/0!</v>
      </c>
      <c r="HC134" s="31" t="e">
        <v>#DIV/0!</v>
      </c>
      <c r="HD134" s="31" t="e">
        <v>#DIV/0!</v>
      </c>
      <c r="HE134" s="31" t="e">
        <v>#DIV/0!</v>
      </c>
      <c r="HF134" s="31" t="e">
        <v>#DIV/0!</v>
      </c>
      <c r="HG134" s="31" t="e">
        <v>#DIV/0!</v>
      </c>
      <c r="HH134" s="31" t="e">
        <v>#DIV/0!</v>
      </c>
      <c r="HI134" s="31" t="e">
        <v>#DIV/0!</v>
      </c>
      <c r="HJ134" s="31" t="e">
        <v>#DIV/0!</v>
      </c>
      <c r="HK134" s="31" t="e">
        <v>#DIV/0!</v>
      </c>
      <c r="HL134" s="31" t="e">
        <v>#DIV/0!</v>
      </c>
      <c r="HM134" s="31" t="e">
        <v>#DIV/0!</v>
      </c>
      <c r="HN134" s="31" t="e">
        <v>#DIV/0!</v>
      </c>
      <c r="HO134" s="31" t="e">
        <v>#DIV/0!</v>
      </c>
      <c r="HP134" s="31" t="e">
        <v>#DIV/0!</v>
      </c>
      <c r="HQ134" s="31" t="e">
        <v>#DIV/0!</v>
      </c>
      <c r="HR134" s="31" t="e">
        <v>#DIV/0!</v>
      </c>
      <c r="HS134" s="31" t="e">
        <v>#DIV/0!</v>
      </c>
      <c r="HT134" s="31" t="e">
        <v>#DIV/0!</v>
      </c>
      <c r="HU134" s="31" t="e">
        <v>#DIV/0!</v>
      </c>
      <c r="HV134" s="31" t="e">
        <v>#DIV/0!</v>
      </c>
      <c r="HW134" s="31" t="e">
        <v>#DIV/0!</v>
      </c>
      <c r="HX134" s="31" t="e">
        <v>#DIV/0!</v>
      </c>
      <c r="HY134" s="31" t="e">
        <v>#DIV/0!</v>
      </c>
      <c r="HZ134" s="31" t="e">
        <v>#DIV/0!</v>
      </c>
      <c r="IA134" s="31" t="e">
        <v>#DIV/0!</v>
      </c>
      <c r="IB134" s="31" t="e">
        <v>#DIV/0!</v>
      </c>
      <c r="IC134" s="31" t="e">
        <v>#DIV/0!</v>
      </c>
      <c r="ID134" s="31" t="e">
        <v>#DIV/0!</v>
      </c>
      <c r="IE134" s="31" t="e">
        <v>#DIV/0!</v>
      </c>
      <c r="IF134" s="31" t="e">
        <v>#VALUE!</v>
      </c>
      <c r="IG134" s="31" t="e">
        <v>#DIV/0!</v>
      </c>
      <c r="IH134" s="31" t="e">
        <v>#DIV/0!</v>
      </c>
      <c r="II134" s="31" t="e">
        <v>#DIV/0!</v>
      </c>
      <c r="IJ134" s="31" t="e">
        <v>#DIV/0!</v>
      </c>
      <c r="IK134" s="31" t="e">
        <v>#DIV/0!</v>
      </c>
      <c r="IL134" s="31" t="e">
        <v>#DIV/0!</v>
      </c>
      <c r="IM134" s="31" t="e">
        <v>#DIV/0!</v>
      </c>
      <c r="IN134" s="31" t="e">
        <v>#DIV/0!</v>
      </c>
      <c r="IO134" s="31" t="e">
        <v>#DIV/0!</v>
      </c>
      <c r="IP134" s="31" t="e">
        <v>#DIV/0!</v>
      </c>
      <c r="IQ134" s="31" t="e">
        <v>#DIV/0!</v>
      </c>
      <c r="IR134" s="31" t="e">
        <v>#DIV/0!</v>
      </c>
      <c r="IS134" s="31" t="e">
        <v>#DIV/0!</v>
      </c>
      <c r="IT134" s="31" t="e">
        <v>#DIV/0!</v>
      </c>
      <c r="IU134" s="31" t="e">
        <v>#DIV/0!</v>
      </c>
      <c r="IV134" s="31" t="e">
        <v>#DIV/0!</v>
      </c>
      <c r="IW134" s="31" t="e">
        <v>#DIV/0!</v>
      </c>
      <c r="IX134" s="31" t="e">
        <v>#DIV/0!</v>
      </c>
      <c r="IY134" s="31" t="e">
        <v>#DIV/0!</v>
      </c>
      <c r="IZ134" s="31" t="e">
        <v>#DIV/0!</v>
      </c>
      <c r="JA134" s="31" t="e">
        <v>#DIV/0!</v>
      </c>
      <c r="JB134" s="31" t="e">
        <v>#DIV/0!</v>
      </c>
      <c r="JC134" s="31" t="e">
        <v>#DIV/0!</v>
      </c>
      <c r="JD134" s="31" t="e">
        <v>#DIV/0!</v>
      </c>
      <c r="JE134" s="31" t="e">
        <v>#DIV/0!</v>
      </c>
      <c r="JF134" s="31" t="e">
        <v>#DIV/0!</v>
      </c>
      <c r="JG134" s="31" t="e">
        <v>#DIV/0!</v>
      </c>
      <c r="JH134" s="31" t="e">
        <v>#DIV/0!</v>
      </c>
      <c r="JI134" s="31" t="e">
        <v>#DIV/0!</v>
      </c>
      <c r="JJ134" s="31" t="e">
        <v>#DIV/0!</v>
      </c>
      <c r="JK134" s="31" t="e">
        <v>#DIV/0!</v>
      </c>
      <c r="JL134" s="31" t="e">
        <v>#DIV/0!</v>
      </c>
      <c r="JM134" s="31" t="e">
        <v>#DIV/0!</v>
      </c>
      <c r="JN134" s="31" t="e">
        <v>#DIV/0!</v>
      </c>
      <c r="JO134" s="31" t="e">
        <v>#DIV/0!</v>
      </c>
      <c r="JP134" s="31" t="e">
        <v>#DIV/0!</v>
      </c>
      <c r="JQ134" s="31" t="e">
        <v>#DIV/0!</v>
      </c>
      <c r="JR134" s="31" t="e">
        <v>#DIV/0!</v>
      </c>
      <c r="JS134" s="31" t="e">
        <v>#DIV/0!</v>
      </c>
      <c r="JT134" s="31" t="e">
        <v>#DIV/0!</v>
      </c>
      <c r="JU134" s="31" t="e">
        <v>#DIV/0!</v>
      </c>
      <c r="JV134" s="31" t="e">
        <v>#DIV/0!</v>
      </c>
      <c r="JW134" s="31" t="e">
        <v>#DIV/0!</v>
      </c>
      <c r="JX134" s="31" t="e">
        <v>#DIV/0!</v>
      </c>
      <c r="JY134" s="31" t="e">
        <v>#DIV/0!</v>
      </c>
      <c r="JZ134" s="31"/>
      <c r="KA134" s="31"/>
    </row>
    <row r="135" spans="1:287" x14ac:dyDescent="0.25">
      <c r="A135" s="30" t="s">
        <v>749</v>
      </c>
      <c r="B135" s="30" t="s">
        <v>222</v>
      </c>
      <c r="C135" s="31">
        <v>600</v>
      </c>
      <c r="D135" s="51" t="e">
        <v>#VALUE!</v>
      </c>
      <c r="E135" s="31" t="e">
        <v>#DIV/0!</v>
      </c>
      <c r="F135" s="31" t="e">
        <v>#DIV/0!</v>
      </c>
      <c r="G135" s="31" t="e">
        <v>#DIV/0!</v>
      </c>
      <c r="H135" s="31" t="e">
        <v>#DIV/0!</v>
      </c>
      <c r="I135" s="31" t="e">
        <v>#DIV/0!</v>
      </c>
      <c r="J135" s="31" t="e">
        <v>#DIV/0!</v>
      </c>
      <c r="K135" s="31" t="e">
        <v>#DIV/0!</v>
      </c>
      <c r="L135" s="31" t="e">
        <v>#DIV/0!</v>
      </c>
      <c r="M135" s="31" t="e">
        <v>#DIV/0!</v>
      </c>
      <c r="N135" s="31" t="e">
        <v>#DIV/0!</v>
      </c>
      <c r="O135" s="31" t="e">
        <v>#DIV/0!</v>
      </c>
      <c r="P135" s="31" t="e">
        <v>#DIV/0!</v>
      </c>
      <c r="Q135" s="31" t="e">
        <v>#DIV/0!</v>
      </c>
      <c r="R135" s="31" t="e">
        <v>#DIV/0!</v>
      </c>
      <c r="S135" s="31" t="e">
        <v>#DIV/0!</v>
      </c>
      <c r="T135" s="31" t="e">
        <v>#DIV/0!</v>
      </c>
      <c r="U135" s="31" t="e">
        <v>#DIV/0!</v>
      </c>
      <c r="V135" s="31" t="e">
        <v>#DIV/0!</v>
      </c>
      <c r="W135" s="31" t="e">
        <v>#DIV/0!</v>
      </c>
      <c r="X135" s="31" t="e">
        <v>#DIV/0!</v>
      </c>
      <c r="Y135" s="31" t="e">
        <v>#DIV/0!</v>
      </c>
      <c r="Z135" s="31" t="e">
        <v>#DIV/0!</v>
      </c>
      <c r="AA135" s="31" t="e">
        <v>#DIV/0!</v>
      </c>
      <c r="AB135" s="31" t="e">
        <v>#DIV/0!</v>
      </c>
      <c r="AC135" s="31" t="e">
        <v>#DIV/0!</v>
      </c>
      <c r="AD135" s="31" t="e">
        <v>#DIV/0!</v>
      </c>
      <c r="AE135" s="31" t="e">
        <v>#DIV/0!</v>
      </c>
      <c r="AF135" s="31" t="e">
        <v>#DIV/0!</v>
      </c>
      <c r="AG135" s="31" t="e">
        <v>#DIV/0!</v>
      </c>
      <c r="AH135" s="31" t="e">
        <v>#DIV/0!</v>
      </c>
      <c r="AI135" s="31" t="e">
        <v>#DIV/0!</v>
      </c>
      <c r="AJ135" s="31" t="e">
        <v>#DIV/0!</v>
      </c>
      <c r="AK135" s="31" t="e">
        <v>#DIV/0!</v>
      </c>
      <c r="AL135" s="31" t="e">
        <v>#DIV/0!</v>
      </c>
      <c r="AM135" s="31" t="e">
        <v>#DIV/0!</v>
      </c>
      <c r="AN135" s="31" t="e">
        <v>#DIV/0!</v>
      </c>
      <c r="AO135" s="31" t="e">
        <v>#DIV/0!</v>
      </c>
      <c r="AP135" s="31" t="e">
        <v>#DIV/0!</v>
      </c>
      <c r="AQ135" s="31" t="e">
        <v>#DIV/0!</v>
      </c>
      <c r="AR135" s="31" t="e">
        <v>#DIV/0!</v>
      </c>
      <c r="AS135" s="31" t="e">
        <v>#DIV/0!</v>
      </c>
      <c r="AT135" s="31" t="e">
        <v>#DIV/0!</v>
      </c>
      <c r="AU135" s="31" t="e">
        <v>#DIV/0!</v>
      </c>
      <c r="AV135" s="31" t="e">
        <v>#DIV/0!</v>
      </c>
      <c r="AW135" s="31" t="e">
        <v>#DIV/0!</v>
      </c>
      <c r="AX135" s="31" t="e">
        <v>#VALUE!</v>
      </c>
      <c r="AY135" s="31" t="e">
        <v>#DIV/0!</v>
      </c>
      <c r="AZ135" s="31" t="e">
        <v>#DIV/0!</v>
      </c>
      <c r="BA135" s="31" t="e">
        <v>#DIV/0!</v>
      </c>
      <c r="BB135" s="31" t="e">
        <v>#DIV/0!</v>
      </c>
      <c r="BC135" s="31" t="e">
        <v>#DIV/0!</v>
      </c>
      <c r="BD135" s="31" t="e">
        <v>#DIV/0!</v>
      </c>
      <c r="BE135" s="31" t="e">
        <v>#DIV/0!</v>
      </c>
      <c r="BF135" s="31" t="e">
        <v>#DIV/0!</v>
      </c>
      <c r="BG135" s="31" t="e">
        <v>#DIV/0!</v>
      </c>
      <c r="BH135" s="31" t="e">
        <v>#DIV/0!</v>
      </c>
      <c r="BI135" s="31" t="e">
        <v>#DIV/0!</v>
      </c>
      <c r="BJ135" s="31" t="e">
        <v>#DIV/0!</v>
      </c>
      <c r="BK135" s="31" t="e">
        <v>#DIV/0!</v>
      </c>
      <c r="BL135" s="31" t="e">
        <v>#DIV/0!</v>
      </c>
      <c r="BM135" s="31" t="e">
        <v>#DIV/0!</v>
      </c>
      <c r="BN135" s="31" t="e">
        <v>#DIV/0!</v>
      </c>
      <c r="BO135" s="31" t="e">
        <v>#DIV/0!</v>
      </c>
      <c r="BP135" s="31" t="e">
        <v>#DIV/0!</v>
      </c>
      <c r="BQ135" s="31" t="e">
        <v>#DIV/0!</v>
      </c>
      <c r="BR135" s="31" t="e">
        <v>#DIV/0!</v>
      </c>
      <c r="BS135" s="31" t="e">
        <v>#DIV/0!</v>
      </c>
      <c r="BT135" s="31" t="e">
        <v>#DIV/0!</v>
      </c>
      <c r="BU135" s="31" t="e">
        <v>#DIV/0!</v>
      </c>
      <c r="BV135" s="31" t="e">
        <v>#DIV/0!</v>
      </c>
      <c r="BW135" s="31" t="e">
        <v>#DIV/0!</v>
      </c>
      <c r="BX135" s="31" t="e">
        <v>#DIV/0!</v>
      </c>
      <c r="BY135" s="31" t="e">
        <v>#DIV/0!</v>
      </c>
      <c r="BZ135" s="31" t="e">
        <v>#DIV/0!</v>
      </c>
      <c r="CA135" s="31" t="e">
        <v>#DIV/0!</v>
      </c>
      <c r="CB135" s="31" t="e">
        <v>#DIV/0!</v>
      </c>
      <c r="CC135" s="31" t="e">
        <v>#DIV/0!</v>
      </c>
      <c r="CD135" s="31" t="e">
        <v>#DIV/0!</v>
      </c>
      <c r="CE135" s="31" t="e">
        <v>#DIV/0!</v>
      </c>
      <c r="CF135" s="31" t="e">
        <v>#DIV/0!</v>
      </c>
      <c r="CG135" s="31" t="e">
        <v>#DIV/0!</v>
      </c>
      <c r="CH135" s="31" t="e">
        <v>#DIV/0!</v>
      </c>
      <c r="CI135" s="31" t="e">
        <v>#DIV/0!</v>
      </c>
      <c r="CJ135" s="31" t="e">
        <v>#DIV/0!</v>
      </c>
      <c r="CK135" s="31" t="e">
        <v>#DIV/0!</v>
      </c>
      <c r="CL135" s="31" t="e">
        <v>#DIV/0!</v>
      </c>
      <c r="CM135" s="31" t="e">
        <v>#DIV/0!</v>
      </c>
      <c r="CN135" s="31" t="e">
        <v>#DIV/0!</v>
      </c>
      <c r="CO135" s="31" t="e">
        <v>#DIV/0!</v>
      </c>
      <c r="CP135" s="31" t="e">
        <v>#DIV/0!</v>
      </c>
      <c r="CQ135" s="31" t="e">
        <v>#DIV/0!</v>
      </c>
      <c r="CR135" s="31"/>
      <c r="CS135" s="31"/>
      <c r="CT135" s="31">
        <v>600</v>
      </c>
      <c r="CU135" s="51">
        <v>0.25</v>
      </c>
      <c r="CV135" s="31">
        <v>0.25</v>
      </c>
      <c r="CW135" s="31">
        <v>0</v>
      </c>
      <c r="CX135" s="31">
        <v>0</v>
      </c>
      <c r="CY135" s="31">
        <v>0.25</v>
      </c>
      <c r="CZ135" s="31">
        <v>0</v>
      </c>
      <c r="DA135" s="31">
        <v>0.25</v>
      </c>
      <c r="DB135" s="31">
        <v>1</v>
      </c>
      <c r="DC135" s="31">
        <v>0</v>
      </c>
      <c r="DD135" s="31">
        <v>0</v>
      </c>
      <c r="DE135" s="31">
        <v>0</v>
      </c>
      <c r="DF135" s="31">
        <v>0</v>
      </c>
      <c r="DG135" s="31">
        <v>0</v>
      </c>
      <c r="DH135" s="31">
        <v>0</v>
      </c>
      <c r="DI135" s="31">
        <v>0</v>
      </c>
      <c r="DJ135" s="31">
        <v>0</v>
      </c>
      <c r="DK135" s="31">
        <v>0</v>
      </c>
      <c r="DL135" s="31">
        <v>0</v>
      </c>
      <c r="DM135" s="31">
        <v>0</v>
      </c>
      <c r="DN135" s="31">
        <v>0</v>
      </c>
      <c r="DO135" s="31">
        <v>0</v>
      </c>
      <c r="DP135" s="31">
        <v>1</v>
      </c>
      <c r="DQ135" s="31">
        <v>0</v>
      </c>
      <c r="DR135" s="31">
        <v>0</v>
      </c>
      <c r="DS135" s="31">
        <v>0</v>
      </c>
      <c r="DT135" s="31">
        <v>1</v>
      </c>
      <c r="DU135" s="31">
        <v>0.75</v>
      </c>
      <c r="DV135" s="31">
        <v>0</v>
      </c>
      <c r="DW135" s="31">
        <v>0</v>
      </c>
      <c r="DX135" s="31">
        <v>0.25</v>
      </c>
      <c r="DY135" s="31">
        <v>0</v>
      </c>
      <c r="DZ135" s="31">
        <v>0</v>
      </c>
      <c r="EA135" s="31">
        <v>0</v>
      </c>
      <c r="EB135" s="31">
        <v>0</v>
      </c>
      <c r="EC135" s="31">
        <v>0</v>
      </c>
      <c r="ED135" s="31">
        <v>0</v>
      </c>
      <c r="EE135" s="31">
        <v>0</v>
      </c>
      <c r="EF135" s="31">
        <v>0</v>
      </c>
      <c r="EG135" s="31">
        <v>1</v>
      </c>
      <c r="EH135" s="31">
        <v>0</v>
      </c>
      <c r="EI135" s="31">
        <v>0</v>
      </c>
      <c r="EJ135" s="31">
        <v>1</v>
      </c>
      <c r="EK135" s="31">
        <v>0</v>
      </c>
      <c r="EL135" s="31">
        <v>0</v>
      </c>
      <c r="EM135" s="31">
        <v>0</v>
      </c>
      <c r="EN135" s="31">
        <v>1</v>
      </c>
      <c r="EO135" s="31">
        <v>150</v>
      </c>
      <c r="EP135" s="31">
        <v>150</v>
      </c>
      <c r="EQ135" s="31">
        <v>0</v>
      </c>
      <c r="ER135" s="31">
        <v>0</v>
      </c>
      <c r="ES135" s="31">
        <v>150</v>
      </c>
      <c r="ET135" s="31">
        <v>0</v>
      </c>
      <c r="EU135" s="31">
        <v>150</v>
      </c>
      <c r="EV135" s="31">
        <v>600</v>
      </c>
      <c r="EW135" s="31">
        <v>0</v>
      </c>
      <c r="EX135" s="31">
        <v>0</v>
      </c>
      <c r="EY135" s="31">
        <v>0</v>
      </c>
      <c r="EZ135" s="31">
        <v>0</v>
      </c>
      <c r="FA135" s="31">
        <v>0</v>
      </c>
      <c r="FB135" s="31">
        <v>0</v>
      </c>
      <c r="FC135" s="31">
        <v>0</v>
      </c>
      <c r="FD135" s="31">
        <v>0</v>
      </c>
      <c r="FE135" s="31">
        <v>0</v>
      </c>
      <c r="FF135" s="31">
        <v>0</v>
      </c>
      <c r="FG135" s="31">
        <v>0</v>
      </c>
      <c r="FH135" s="31">
        <v>0</v>
      </c>
      <c r="FI135" s="31">
        <v>0</v>
      </c>
      <c r="FJ135" s="31">
        <v>600</v>
      </c>
      <c r="FK135" s="31">
        <v>0</v>
      </c>
      <c r="FL135" s="31">
        <v>0</v>
      </c>
      <c r="FM135" s="31">
        <v>0</v>
      </c>
      <c r="FN135" s="31">
        <v>600</v>
      </c>
      <c r="FO135" s="31">
        <v>450</v>
      </c>
      <c r="FP135" s="31">
        <v>0</v>
      </c>
      <c r="FQ135" s="31">
        <v>0</v>
      </c>
      <c r="FR135" s="31">
        <v>150</v>
      </c>
      <c r="FS135" s="31">
        <v>0</v>
      </c>
      <c r="FT135" s="31">
        <v>0</v>
      </c>
      <c r="FU135" s="31">
        <v>0</v>
      </c>
      <c r="FV135" s="31">
        <v>0</v>
      </c>
      <c r="FW135" s="31">
        <v>0</v>
      </c>
      <c r="FX135" s="31">
        <v>0</v>
      </c>
      <c r="FY135" s="31">
        <v>0</v>
      </c>
      <c r="FZ135" s="31">
        <v>0</v>
      </c>
      <c r="GA135" s="31">
        <v>600</v>
      </c>
      <c r="GB135" s="31">
        <v>0</v>
      </c>
      <c r="GC135" s="31">
        <v>0</v>
      </c>
      <c r="GD135" s="31">
        <v>600</v>
      </c>
      <c r="GE135" s="31">
        <v>0</v>
      </c>
      <c r="GF135" s="31">
        <v>0</v>
      </c>
      <c r="GG135" s="31">
        <v>0</v>
      </c>
      <c r="GH135" s="31">
        <v>600</v>
      </c>
      <c r="GI135" s="31">
        <v>4</v>
      </c>
      <c r="GJ135" s="31">
        <v>1</v>
      </c>
      <c r="GK135" s="31">
        <v>600</v>
      </c>
      <c r="GL135" s="51">
        <v>0.14285714285714285</v>
      </c>
      <c r="GM135" s="31">
        <v>0.14285714285714285</v>
      </c>
      <c r="GN135" s="31">
        <v>0</v>
      </c>
      <c r="GO135" s="31">
        <v>0.14285714285714285</v>
      </c>
      <c r="GP135" s="31">
        <v>0</v>
      </c>
      <c r="GQ135" s="31">
        <v>0</v>
      </c>
      <c r="GR135" s="31">
        <v>0.8571428571428571</v>
      </c>
      <c r="GS135" s="31">
        <v>0.8571428571428571</v>
      </c>
      <c r="GT135" s="31">
        <v>0</v>
      </c>
      <c r="GU135" s="31">
        <v>0.14285714285714285</v>
      </c>
      <c r="GV135" s="31">
        <v>0.14285714285714285</v>
      </c>
      <c r="GW135" s="31">
        <v>0.14285714285714285</v>
      </c>
      <c r="GX135" s="31">
        <v>0</v>
      </c>
      <c r="GY135" s="31">
        <v>0</v>
      </c>
      <c r="GZ135" s="31">
        <v>0</v>
      </c>
      <c r="HA135" s="31">
        <v>0</v>
      </c>
      <c r="HB135" s="31">
        <v>0.14285714285714285</v>
      </c>
      <c r="HC135" s="31">
        <v>0</v>
      </c>
      <c r="HD135" s="31">
        <v>0</v>
      </c>
      <c r="HE135" s="31">
        <v>0</v>
      </c>
      <c r="HF135" s="31">
        <v>0</v>
      </c>
      <c r="HG135" s="31">
        <v>1</v>
      </c>
      <c r="HH135" s="31">
        <v>0</v>
      </c>
      <c r="HI135" s="31">
        <v>0</v>
      </c>
      <c r="HJ135" s="31">
        <v>0</v>
      </c>
      <c r="HK135" s="31">
        <v>1</v>
      </c>
      <c r="HL135" s="31">
        <v>0.5714285714285714</v>
      </c>
      <c r="HM135" s="31">
        <v>0</v>
      </c>
      <c r="HN135" s="31">
        <v>0</v>
      </c>
      <c r="HO135" s="31">
        <v>1</v>
      </c>
      <c r="HP135" s="31">
        <v>0</v>
      </c>
      <c r="HQ135" s="31">
        <v>0</v>
      </c>
      <c r="HR135" s="31">
        <v>0</v>
      </c>
      <c r="HS135" s="31">
        <v>0</v>
      </c>
      <c r="HT135" s="31">
        <v>0</v>
      </c>
      <c r="HU135" s="31">
        <v>0</v>
      </c>
      <c r="HV135" s="31">
        <v>0</v>
      </c>
      <c r="HW135" s="31">
        <v>0.14285714285714285</v>
      </c>
      <c r="HX135" s="31">
        <v>0.7142857142857143</v>
      </c>
      <c r="HY135" s="31">
        <v>0.14285714285714285</v>
      </c>
      <c r="HZ135" s="31">
        <v>0.14285714285714285</v>
      </c>
      <c r="IA135" s="31">
        <v>0.8571428571428571</v>
      </c>
      <c r="IB135" s="31">
        <v>0</v>
      </c>
      <c r="IC135" s="31">
        <v>0</v>
      </c>
      <c r="ID135" s="31">
        <v>0</v>
      </c>
      <c r="IE135" s="31">
        <v>1</v>
      </c>
      <c r="IF135" s="31">
        <v>85.714285714285708</v>
      </c>
      <c r="IG135" s="31">
        <v>85.714285714285708</v>
      </c>
      <c r="IH135" s="31">
        <v>0</v>
      </c>
      <c r="II135" s="31">
        <v>85.714285714285708</v>
      </c>
      <c r="IJ135" s="31">
        <v>0</v>
      </c>
      <c r="IK135" s="31">
        <v>0</v>
      </c>
      <c r="IL135" s="31">
        <v>514.28571428571422</v>
      </c>
      <c r="IM135" s="31">
        <v>514.28571428571422</v>
      </c>
      <c r="IN135" s="31">
        <v>0</v>
      </c>
      <c r="IO135" s="31">
        <v>85.714285714285708</v>
      </c>
      <c r="IP135" s="31">
        <v>85.714285714285708</v>
      </c>
      <c r="IQ135" s="31">
        <v>85.714285714285708</v>
      </c>
      <c r="IR135" s="31">
        <v>0</v>
      </c>
      <c r="IS135" s="31">
        <v>0</v>
      </c>
      <c r="IT135" s="31">
        <v>0</v>
      </c>
      <c r="IU135" s="31">
        <v>0</v>
      </c>
      <c r="IV135" s="31">
        <v>85.714285714285708</v>
      </c>
      <c r="IW135" s="31">
        <v>0</v>
      </c>
      <c r="IX135" s="31">
        <v>0</v>
      </c>
      <c r="IY135" s="31">
        <v>0</v>
      </c>
      <c r="IZ135" s="31">
        <v>0</v>
      </c>
      <c r="JA135" s="31">
        <v>600</v>
      </c>
      <c r="JB135" s="31">
        <v>0</v>
      </c>
      <c r="JC135" s="31">
        <v>0</v>
      </c>
      <c r="JD135" s="31">
        <v>0</v>
      </c>
      <c r="JE135" s="31">
        <v>600</v>
      </c>
      <c r="JF135" s="31">
        <v>342.85714285714283</v>
      </c>
      <c r="JG135" s="31">
        <v>0</v>
      </c>
      <c r="JH135" s="31">
        <v>0</v>
      </c>
      <c r="JI135" s="31">
        <v>600</v>
      </c>
      <c r="JJ135" s="31">
        <v>0</v>
      </c>
      <c r="JK135" s="31">
        <v>0</v>
      </c>
      <c r="JL135" s="31">
        <v>0</v>
      </c>
      <c r="JM135" s="31">
        <v>0</v>
      </c>
      <c r="JN135" s="31">
        <v>0</v>
      </c>
      <c r="JO135" s="31">
        <v>0</v>
      </c>
      <c r="JP135" s="31">
        <v>0</v>
      </c>
      <c r="JQ135" s="31">
        <v>85.714285714285708</v>
      </c>
      <c r="JR135" s="31">
        <v>428.57142857142856</v>
      </c>
      <c r="JS135" s="31">
        <v>85.714285714285708</v>
      </c>
      <c r="JT135" s="31">
        <v>85.714285714285708</v>
      </c>
      <c r="JU135" s="31">
        <v>514.28571428571422</v>
      </c>
      <c r="JV135" s="31">
        <v>0</v>
      </c>
      <c r="JW135" s="31">
        <v>0</v>
      </c>
      <c r="JX135" s="31">
        <v>0</v>
      </c>
      <c r="JY135" s="31">
        <v>600</v>
      </c>
      <c r="JZ135" s="31">
        <v>7</v>
      </c>
      <c r="KA135" s="31">
        <v>1</v>
      </c>
    </row>
    <row r="136" spans="1:287" x14ac:dyDescent="0.25">
      <c r="A136" s="30" t="s">
        <v>750</v>
      </c>
      <c r="B136" s="30" t="s">
        <v>130</v>
      </c>
      <c r="C136" s="31"/>
      <c r="D136" s="51" t="e">
        <v>#VALUE!</v>
      </c>
      <c r="E136" s="31" t="e">
        <v>#DIV/0!</v>
      </c>
      <c r="F136" s="31" t="e">
        <v>#DIV/0!</v>
      </c>
      <c r="G136" s="31" t="e">
        <v>#DIV/0!</v>
      </c>
      <c r="H136" s="31" t="e">
        <v>#DIV/0!</v>
      </c>
      <c r="I136" s="31" t="e">
        <v>#DIV/0!</v>
      </c>
      <c r="J136" s="31" t="e">
        <v>#DIV/0!</v>
      </c>
      <c r="K136" s="31" t="e">
        <v>#DIV/0!</v>
      </c>
      <c r="L136" s="31" t="e">
        <v>#DIV/0!</v>
      </c>
      <c r="M136" s="31" t="e">
        <v>#DIV/0!</v>
      </c>
      <c r="N136" s="31" t="e">
        <v>#DIV/0!</v>
      </c>
      <c r="O136" s="31" t="e">
        <v>#DIV/0!</v>
      </c>
      <c r="P136" s="31" t="e">
        <v>#DIV/0!</v>
      </c>
      <c r="Q136" s="31" t="e">
        <v>#DIV/0!</v>
      </c>
      <c r="R136" s="31" t="e">
        <v>#DIV/0!</v>
      </c>
      <c r="S136" s="31" t="e">
        <v>#DIV/0!</v>
      </c>
      <c r="T136" s="31" t="e">
        <v>#DIV/0!</v>
      </c>
      <c r="U136" s="31" t="e">
        <v>#DIV/0!</v>
      </c>
      <c r="V136" s="31" t="e">
        <v>#DIV/0!</v>
      </c>
      <c r="W136" s="31" t="e">
        <v>#DIV/0!</v>
      </c>
      <c r="X136" s="31" t="e">
        <v>#DIV/0!</v>
      </c>
      <c r="Y136" s="31" t="e">
        <v>#DIV/0!</v>
      </c>
      <c r="Z136" s="31" t="e">
        <v>#DIV/0!</v>
      </c>
      <c r="AA136" s="31" t="e">
        <v>#DIV/0!</v>
      </c>
      <c r="AB136" s="31" t="e">
        <v>#DIV/0!</v>
      </c>
      <c r="AC136" s="31" t="e">
        <v>#DIV/0!</v>
      </c>
      <c r="AD136" s="31" t="e">
        <v>#DIV/0!</v>
      </c>
      <c r="AE136" s="31" t="e">
        <v>#DIV/0!</v>
      </c>
      <c r="AF136" s="31" t="e">
        <v>#DIV/0!</v>
      </c>
      <c r="AG136" s="31" t="e">
        <v>#DIV/0!</v>
      </c>
      <c r="AH136" s="31" t="e">
        <v>#DIV/0!</v>
      </c>
      <c r="AI136" s="31" t="e">
        <v>#DIV/0!</v>
      </c>
      <c r="AJ136" s="31" t="e">
        <v>#DIV/0!</v>
      </c>
      <c r="AK136" s="31" t="e">
        <v>#DIV/0!</v>
      </c>
      <c r="AL136" s="31" t="e">
        <v>#DIV/0!</v>
      </c>
      <c r="AM136" s="31" t="e">
        <v>#DIV/0!</v>
      </c>
      <c r="AN136" s="31" t="e">
        <v>#DIV/0!</v>
      </c>
      <c r="AO136" s="31" t="e">
        <v>#DIV/0!</v>
      </c>
      <c r="AP136" s="31" t="e">
        <v>#DIV/0!</v>
      </c>
      <c r="AQ136" s="31" t="e">
        <v>#DIV/0!</v>
      </c>
      <c r="AR136" s="31" t="e">
        <v>#DIV/0!</v>
      </c>
      <c r="AS136" s="31" t="e">
        <v>#DIV/0!</v>
      </c>
      <c r="AT136" s="31" t="e">
        <v>#DIV/0!</v>
      </c>
      <c r="AU136" s="31" t="e">
        <v>#DIV/0!</v>
      </c>
      <c r="AV136" s="31" t="e">
        <v>#DIV/0!</v>
      </c>
      <c r="AW136" s="31" t="e">
        <v>#DIV/0!</v>
      </c>
      <c r="AX136" s="31" t="e">
        <v>#VALUE!</v>
      </c>
      <c r="AY136" s="31" t="e">
        <v>#DIV/0!</v>
      </c>
      <c r="AZ136" s="31" t="e">
        <v>#DIV/0!</v>
      </c>
      <c r="BA136" s="31" t="e">
        <v>#DIV/0!</v>
      </c>
      <c r="BB136" s="31" t="e">
        <v>#DIV/0!</v>
      </c>
      <c r="BC136" s="31" t="e">
        <v>#DIV/0!</v>
      </c>
      <c r="BD136" s="31" t="e">
        <v>#DIV/0!</v>
      </c>
      <c r="BE136" s="31" t="e">
        <v>#DIV/0!</v>
      </c>
      <c r="BF136" s="31" t="e">
        <v>#DIV/0!</v>
      </c>
      <c r="BG136" s="31" t="e">
        <v>#DIV/0!</v>
      </c>
      <c r="BH136" s="31" t="e">
        <v>#DIV/0!</v>
      </c>
      <c r="BI136" s="31" t="e">
        <v>#DIV/0!</v>
      </c>
      <c r="BJ136" s="31" t="e">
        <v>#DIV/0!</v>
      </c>
      <c r="BK136" s="31" t="e">
        <v>#DIV/0!</v>
      </c>
      <c r="BL136" s="31" t="e">
        <v>#DIV/0!</v>
      </c>
      <c r="BM136" s="31" t="e">
        <v>#DIV/0!</v>
      </c>
      <c r="BN136" s="31" t="e">
        <v>#DIV/0!</v>
      </c>
      <c r="BO136" s="31" t="e">
        <v>#DIV/0!</v>
      </c>
      <c r="BP136" s="31" t="e">
        <v>#DIV/0!</v>
      </c>
      <c r="BQ136" s="31" t="e">
        <v>#DIV/0!</v>
      </c>
      <c r="BR136" s="31" t="e">
        <v>#DIV/0!</v>
      </c>
      <c r="BS136" s="31" t="e">
        <v>#DIV/0!</v>
      </c>
      <c r="BT136" s="31" t="e">
        <v>#DIV/0!</v>
      </c>
      <c r="BU136" s="31" t="e">
        <v>#DIV/0!</v>
      </c>
      <c r="BV136" s="31" t="e">
        <v>#DIV/0!</v>
      </c>
      <c r="BW136" s="31" t="e">
        <v>#DIV/0!</v>
      </c>
      <c r="BX136" s="31" t="e">
        <v>#DIV/0!</v>
      </c>
      <c r="BY136" s="31" t="e">
        <v>#DIV/0!</v>
      </c>
      <c r="BZ136" s="31" t="e">
        <v>#DIV/0!</v>
      </c>
      <c r="CA136" s="31" t="e">
        <v>#DIV/0!</v>
      </c>
      <c r="CB136" s="31" t="e">
        <v>#DIV/0!</v>
      </c>
      <c r="CC136" s="31" t="e">
        <v>#DIV/0!</v>
      </c>
      <c r="CD136" s="31" t="e">
        <v>#DIV/0!</v>
      </c>
      <c r="CE136" s="31" t="e">
        <v>#DIV/0!</v>
      </c>
      <c r="CF136" s="31" t="e">
        <v>#DIV/0!</v>
      </c>
      <c r="CG136" s="31" t="e">
        <v>#DIV/0!</v>
      </c>
      <c r="CH136" s="31" t="e">
        <v>#DIV/0!</v>
      </c>
      <c r="CI136" s="31" t="e">
        <v>#DIV/0!</v>
      </c>
      <c r="CJ136" s="31" t="e">
        <v>#DIV/0!</v>
      </c>
      <c r="CK136" s="31" t="e">
        <v>#DIV/0!</v>
      </c>
      <c r="CL136" s="31" t="e">
        <v>#DIV/0!</v>
      </c>
      <c r="CM136" s="31" t="e">
        <v>#DIV/0!</v>
      </c>
      <c r="CN136" s="31" t="e">
        <v>#DIV/0!</v>
      </c>
      <c r="CO136" s="31" t="e">
        <v>#DIV/0!</v>
      </c>
      <c r="CP136" s="31" t="e">
        <v>#DIV/0!</v>
      </c>
      <c r="CQ136" s="31" t="e">
        <v>#DIV/0!</v>
      </c>
      <c r="CR136" s="31"/>
      <c r="CS136" s="31"/>
      <c r="CT136" s="31">
        <v>40</v>
      </c>
      <c r="CU136" s="51" t="e">
        <v>#VALUE!</v>
      </c>
      <c r="CV136" s="31" t="e">
        <v>#DIV/0!</v>
      </c>
      <c r="CW136" s="31" t="e">
        <v>#DIV/0!</v>
      </c>
      <c r="CX136" s="31" t="e">
        <v>#DIV/0!</v>
      </c>
      <c r="CY136" s="31" t="e">
        <v>#DIV/0!</v>
      </c>
      <c r="CZ136" s="31" t="e">
        <v>#DIV/0!</v>
      </c>
      <c r="DA136" s="31" t="e">
        <v>#DIV/0!</v>
      </c>
      <c r="DB136" s="31" t="e">
        <v>#DIV/0!</v>
      </c>
      <c r="DC136" s="31" t="e">
        <v>#DIV/0!</v>
      </c>
      <c r="DD136" s="31" t="e">
        <v>#DIV/0!</v>
      </c>
      <c r="DE136" s="31" t="e">
        <v>#DIV/0!</v>
      </c>
      <c r="DF136" s="31" t="e">
        <v>#DIV/0!</v>
      </c>
      <c r="DG136" s="31" t="e">
        <v>#DIV/0!</v>
      </c>
      <c r="DH136" s="31" t="e">
        <v>#DIV/0!</v>
      </c>
      <c r="DI136" s="31" t="e">
        <v>#DIV/0!</v>
      </c>
      <c r="DJ136" s="31" t="e">
        <v>#DIV/0!</v>
      </c>
      <c r="DK136" s="31" t="e">
        <v>#DIV/0!</v>
      </c>
      <c r="DL136" s="31" t="e">
        <v>#DIV/0!</v>
      </c>
      <c r="DM136" s="31" t="e">
        <v>#DIV/0!</v>
      </c>
      <c r="DN136" s="31" t="e">
        <v>#DIV/0!</v>
      </c>
      <c r="DO136" s="31" t="e">
        <v>#DIV/0!</v>
      </c>
      <c r="DP136" s="31" t="e">
        <v>#DIV/0!</v>
      </c>
      <c r="DQ136" s="31" t="e">
        <v>#DIV/0!</v>
      </c>
      <c r="DR136" s="31" t="e">
        <v>#DIV/0!</v>
      </c>
      <c r="DS136" s="31" t="e">
        <v>#DIV/0!</v>
      </c>
      <c r="DT136" s="31" t="e">
        <v>#DIV/0!</v>
      </c>
      <c r="DU136" s="31" t="e">
        <v>#DIV/0!</v>
      </c>
      <c r="DV136" s="31" t="e">
        <v>#DIV/0!</v>
      </c>
      <c r="DW136" s="31" t="e">
        <v>#DIV/0!</v>
      </c>
      <c r="DX136" s="31" t="e">
        <v>#DIV/0!</v>
      </c>
      <c r="DY136" s="31" t="e">
        <v>#DIV/0!</v>
      </c>
      <c r="DZ136" s="31" t="e">
        <v>#DIV/0!</v>
      </c>
      <c r="EA136" s="31" t="e">
        <v>#DIV/0!</v>
      </c>
      <c r="EB136" s="31" t="e">
        <v>#DIV/0!</v>
      </c>
      <c r="EC136" s="31" t="e">
        <v>#DIV/0!</v>
      </c>
      <c r="ED136" s="31" t="e">
        <v>#DIV/0!</v>
      </c>
      <c r="EE136" s="31" t="e">
        <v>#DIV/0!</v>
      </c>
      <c r="EF136" s="31" t="e">
        <v>#DIV/0!</v>
      </c>
      <c r="EG136" s="31" t="e">
        <v>#DIV/0!</v>
      </c>
      <c r="EH136" s="31" t="e">
        <v>#DIV/0!</v>
      </c>
      <c r="EI136" s="31" t="e">
        <v>#DIV/0!</v>
      </c>
      <c r="EJ136" s="31" t="e">
        <v>#DIV/0!</v>
      </c>
      <c r="EK136" s="31" t="e">
        <v>#DIV/0!</v>
      </c>
      <c r="EL136" s="31" t="e">
        <v>#DIV/0!</v>
      </c>
      <c r="EM136" s="31" t="e">
        <v>#DIV/0!</v>
      </c>
      <c r="EN136" s="31" t="e">
        <v>#DIV/0!</v>
      </c>
      <c r="EO136" s="31" t="e">
        <v>#VALUE!</v>
      </c>
      <c r="EP136" s="31" t="e">
        <v>#DIV/0!</v>
      </c>
      <c r="EQ136" s="31" t="e">
        <v>#DIV/0!</v>
      </c>
      <c r="ER136" s="31" t="e">
        <v>#DIV/0!</v>
      </c>
      <c r="ES136" s="31" t="e">
        <v>#DIV/0!</v>
      </c>
      <c r="ET136" s="31" t="e">
        <v>#DIV/0!</v>
      </c>
      <c r="EU136" s="31" t="e">
        <v>#DIV/0!</v>
      </c>
      <c r="EV136" s="31" t="e">
        <v>#DIV/0!</v>
      </c>
      <c r="EW136" s="31" t="e">
        <v>#DIV/0!</v>
      </c>
      <c r="EX136" s="31" t="e">
        <v>#DIV/0!</v>
      </c>
      <c r="EY136" s="31" t="e">
        <v>#DIV/0!</v>
      </c>
      <c r="EZ136" s="31" t="e">
        <v>#DIV/0!</v>
      </c>
      <c r="FA136" s="31" t="e">
        <v>#DIV/0!</v>
      </c>
      <c r="FB136" s="31" t="e">
        <v>#DIV/0!</v>
      </c>
      <c r="FC136" s="31" t="e">
        <v>#DIV/0!</v>
      </c>
      <c r="FD136" s="31" t="e">
        <v>#DIV/0!</v>
      </c>
      <c r="FE136" s="31" t="e">
        <v>#DIV/0!</v>
      </c>
      <c r="FF136" s="31" t="e">
        <v>#DIV/0!</v>
      </c>
      <c r="FG136" s="31" t="e">
        <v>#DIV/0!</v>
      </c>
      <c r="FH136" s="31" t="e">
        <v>#DIV/0!</v>
      </c>
      <c r="FI136" s="31" t="e">
        <v>#DIV/0!</v>
      </c>
      <c r="FJ136" s="31" t="e">
        <v>#DIV/0!</v>
      </c>
      <c r="FK136" s="31" t="e">
        <v>#DIV/0!</v>
      </c>
      <c r="FL136" s="31" t="e">
        <v>#DIV/0!</v>
      </c>
      <c r="FM136" s="31" t="e">
        <v>#DIV/0!</v>
      </c>
      <c r="FN136" s="31" t="e">
        <v>#DIV/0!</v>
      </c>
      <c r="FO136" s="31" t="e">
        <v>#DIV/0!</v>
      </c>
      <c r="FP136" s="31" t="e">
        <v>#DIV/0!</v>
      </c>
      <c r="FQ136" s="31" t="e">
        <v>#DIV/0!</v>
      </c>
      <c r="FR136" s="31" t="e">
        <v>#DIV/0!</v>
      </c>
      <c r="FS136" s="31" t="e">
        <v>#DIV/0!</v>
      </c>
      <c r="FT136" s="31" t="e">
        <v>#DIV/0!</v>
      </c>
      <c r="FU136" s="31" t="e">
        <v>#DIV/0!</v>
      </c>
      <c r="FV136" s="31" t="e">
        <v>#DIV/0!</v>
      </c>
      <c r="FW136" s="31" t="e">
        <v>#DIV/0!</v>
      </c>
      <c r="FX136" s="31" t="e">
        <v>#DIV/0!</v>
      </c>
      <c r="FY136" s="31" t="e">
        <v>#DIV/0!</v>
      </c>
      <c r="FZ136" s="31" t="e">
        <v>#DIV/0!</v>
      </c>
      <c r="GA136" s="31" t="e">
        <v>#DIV/0!</v>
      </c>
      <c r="GB136" s="31" t="e">
        <v>#DIV/0!</v>
      </c>
      <c r="GC136" s="31" t="e">
        <v>#DIV/0!</v>
      </c>
      <c r="GD136" s="31" t="e">
        <v>#DIV/0!</v>
      </c>
      <c r="GE136" s="31" t="e">
        <v>#DIV/0!</v>
      </c>
      <c r="GF136" s="31" t="e">
        <v>#DIV/0!</v>
      </c>
      <c r="GG136" s="31" t="e">
        <v>#DIV/0!</v>
      </c>
      <c r="GH136" s="31" t="e">
        <v>#DIV/0!</v>
      </c>
      <c r="GI136" s="31"/>
      <c r="GJ136" s="31"/>
      <c r="GK136" s="31">
        <v>40</v>
      </c>
      <c r="GL136" s="51">
        <v>0.66666666666666663</v>
      </c>
      <c r="GM136" s="31">
        <v>0</v>
      </c>
      <c r="GN136" s="31">
        <v>0</v>
      </c>
      <c r="GO136" s="31">
        <v>0</v>
      </c>
      <c r="GP136" s="31">
        <v>0.33333333333333331</v>
      </c>
      <c r="GQ136" s="31">
        <v>0</v>
      </c>
      <c r="GR136" s="31">
        <v>0.33333333333333331</v>
      </c>
      <c r="GS136" s="31">
        <v>1</v>
      </c>
      <c r="GT136" s="31">
        <v>0</v>
      </c>
      <c r="GU136" s="31">
        <v>0</v>
      </c>
      <c r="GV136" s="31">
        <v>0</v>
      </c>
      <c r="GW136" s="31">
        <v>0</v>
      </c>
      <c r="GX136" s="31">
        <v>0</v>
      </c>
      <c r="GY136" s="31">
        <v>0</v>
      </c>
      <c r="GZ136" s="31">
        <v>0</v>
      </c>
      <c r="HA136" s="31">
        <v>0</v>
      </c>
      <c r="HB136" s="31">
        <v>0</v>
      </c>
      <c r="HC136" s="31">
        <v>0</v>
      </c>
      <c r="HD136" s="31">
        <v>0</v>
      </c>
      <c r="HE136" s="31">
        <v>0</v>
      </c>
      <c r="HF136" s="31">
        <v>0</v>
      </c>
      <c r="HG136" s="31">
        <v>1</v>
      </c>
      <c r="HH136" s="31">
        <v>0</v>
      </c>
      <c r="HI136" s="31">
        <v>0</v>
      </c>
      <c r="HJ136" s="31">
        <v>0</v>
      </c>
      <c r="HK136" s="31">
        <v>1</v>
      </c>
      <c r="HL136" s="31">
        <v>1</v>
      </c>
      <c r="HM136" s="31">
        <v>0</v>
      </c>
      <c r="HN136" s="31">
        <v>0</v>
      </c>
      <c r="HO136" s="31">
        <v>1</v>
      </c>
      <c r="HP136" s="31">
        <v>0</v>
      </c>
      <c r="HQ136" s="31">
        <v>0</v>
      </c>
      <c r="HR136" s="31">
        <v>0</v>
      </c>
      <c r="HS136" s="31">
        <v>0</v>
      </c>
      <c r="HT136" s="31">
        <v>0</v>
      </c>
      <c r="HU136" s="31">
        <v>0</v>
      </c>
      <c r="HV136" s="31">
        <v>0</v>
      </c>
      <c r="HW136" s="31">
        <v>0.66666666666666663</v>
      </c>
      <c r="HX136" s="31">
        <v>0.33333333333333331</v>
      </c>
      <c r="HY136" s="31">
        <v>0</v>
      </c>
      <c r="HZ136" s="31">
        <v>0</v>
      </c>
      <c r="IA136" s="31">
        <v>0.66666666666666663</v>
      </c>
      <c r="IB136" s="31">
        <v>0</v>
      </c>
      <c r="IC136" s="31">
        <v>0</v>
      </c>
      <c r="ID136" s="31">
        <v>0</v>
      </c>
      <c r="IE136" s="31">
        <v>0.33333333333333331</v>
      </c>
      <c r="IF136" s="31">
        <v>26.666666666666664</v>
      </c>
      <c r="IG136" s="31">
        <v>0</v>
      </c>
      <c r="IH136" s="31">
        <v>0</v>
      </c>
      <c r="II136" s="31">
        <v>0</v>
      </c>
      <c r="IJ136" s="31">
        <v>13.333333333333332</v>
      </c>
      <c r="IK136" s="31">
        <v>0</v>
      </c>
      <c r="IL136" s="31">
        <v>13.333333333333332</v>
      </c>
      <c r="IM136" s="31">
        <v>40</v>
      </c>
      <c r="IN136" s="31">
        <v>0</v>
      </c>
      <c r="IO136" s="31">
        <v>0</v>
      </c>
      <c r="IP136" s="31">
        <v>0</v>
      </c>
      <c r="IQ136" s="31">
        <v>0</v>
      </c>
      <c r="IR136" s="31">
        <v>0</v>
      </c>
      <c r="IS136" s="31">
        <v>0</v>
      </c>
      <c r="IT136" s="31">
        <v>0</v>
      </c>
      <c r="IU136" s="31">
        <v>0</v>
      </c>
      <c r="IV136" s="31">
        <v>0</v>
      </c>
      <c r="IW136" s="31">
        <v>0</v>
      </c>
      <c r="IX136" s="31">
        <v>0</v>
      </c>
      <c r="IY136" s="31">
        <v>0</v>
      </c>
      <c r="IZ136" s="31">
        <v>0</v>
      </c>
      <c r="JA136" s="31">
        <v>40</v>
      </c>
      <c r="JB136" s="31">
        <v>0</v>
      </c>
      <c r="JC136" s="31">
        <v>0</v>
      </c>
      <c r="JD136" s="31">
        <v>0</v>
      </c>
      <c r="JE136" s="31">
        <v>40</v>
      </c>
      <c r="JF136" s="31">
        <v>40</v>
      </c>
      <c r="JG136" s="31">
        <v>0</v>
      </c>
      <c r="JH136" s="31">
        <v>0</v>
      </c>
      <c r="JI136" s="31">
        <v>40</v>
      </c>
      <c r="JJ136" s="31">
        <v>0</v>
      </c>
      <c r="JK136" s="31">
        <v>0</v>
      </c>
      <c r="JL136" s="31">
        <v>0</v>
      </c>
      <c r="JM136" s="31">
        <v>0</v>
      </c>
      <c r="JN136" s="31">
        <v>0</v>
      </c>
      <c r="JO136" s="31">
        <v>0</v>
      </c>
      <c r="JP136" s="31">
        <v>0</v>
      </c>
      <c r="JQ136" s="31">
        <v>26.666666666666664</v>
      </c>
      <c r="JR136" s="31">
        <v>13.333333333333332</v>
      </c>
      <c r="JS136" s="31">
        <v>0</v>
      </c>
      <c r="JT136" s="31">
        <v>0</v>
      </c>
      <c r="JU136" s="31">
        <v>26.666666666666664</v>
      </c>
      <c r="JV136" s="31">
        <v>0</v>
      </c>
      <c r="JW136" s="31">
        <v>0</v>
      </c>
      <c r="JX136" s="31">
        <v>0</v>
      </c>
      <c r="JY136" s="31">
        <v>13.333333333333332</v>
      </c>
      <c r="JZ136" s="31">
        <v>3</v>
      </c>
      <c r="KA136" s="31">
        <v>1</v>
      </c>
    </row>
    <row r="137" spans="1:287" x14ac:dyDescent="0.25">
      <c r="A137" s="30" t="s">
        <v>753</v>
      </c>
      <c r="B137" s="30" t="s">
        <v>130</v>
      </c>
      <c r="C137" s="31">
        <v>326</v>
      </c>
      <c r="D137" s="51" t="e">
        <v>#VALUE!</v>
      </c>
      <c r="E137" s="31" t="e">
        <v>#DIV/0!</v>
      </c>
      <c r="F137" s="31" t="e">
        <v>#DIV/0!</v>
      </c>
      <c r="G137" s="31" t="e">
        <v>#DIV/0!</v>
      </c>
      <c r="H137" s="31" t="e">
        <v>#DIV/0!</v>
      </c>
      <c r="I137" s="31" t="e">
        <v>#DIV/0!</v>
      </c>
      <c r="J137" s="31" t="e">
        <v>#DIV/0!</v>
      </c>
      <c r="K137" s="31" t="e">
        <v>#DIV/0!</v>
      </c>
      <c r="L137" s="31" t="e">
        <v>#DIV/0!</v>
      </c>
      <c r="M137" s="31" t="e">
        <v>#DIV/0!</v>
      </c>
      <c r="N137" s="31" t="e">
        <v>#DIV/0!</v>
      </c>
      <c r="O137" s="31" t="e">
        <v>#DIV/0!</v>
      </c>
      <c r="P137" s="31" t="e">
        <v>#DIV/0!</v>
      </c>
      <c r="Q137" s="31" t="e">
        <v>#DIV/0!</v>
      </c>
      <c r="R137" s="31" t="e">
        <v>#DIV/0!</v>
      </c>
      <c r="S137" s="31" t="e">
        <v>#DIV/0!</v>
      </c>
      <c r="T137" s="31" t="e">
        <v>#DIV/0!</v>
      </c>
      <c r="U137" s="31" t="e">
        <v>#DIV/0!</v>
      </c>
      <c r="V137" s="31" t="e">
        <v>#DIV/0!</v>
      </c>
      <c r="W137" s="31" t="e">
        <v>#DIV/0!</v>
      </c>
      <c r="X137" s="31" t="e">
        <v>#DIV/0!</v>
      </c>
      <c r="Y137" s="31" t="e">
        <v>#DIV/0!</v>
      </c>
      <c r="Z137" s="31" t="e">
        <v>#DIV/0!</v>
      </c>
      <c r="AA137" s="31" t="e">
        <v>#DIV/0!</v>
      </c>
      <c r="AB137" s="31" t="e">
        <v>#DIV/0!</v>
      </c>
      <c r="AC137" s="31" t="e">
        <v>#DIV/0!</v>
      </c>
      <c r="AD137" s="31" t="e">
        <v>#DIV/0!</v>
      </c>
      <c r="AE137" s="31" t="e">
        <v>#DIV/0!</v>
      </c>
      <c r="AF137" s="31" t="e">
        <v>#DIV/0!</v>
      </c>
      <c r="AG137" s="31" t="e">
        <v>#DIV/0!</v>
      </c>
      <c r="AH137" s="31" t="e">
        <v>#DIV/0!</v>
      </c>
      <c r="AI137" s="31" t="e">
        <v>#DIV/0!</v>
      </c>
      <c r="AJ137" s="31" t="e">
        <v>#DIV/0!</v>
      </c>
      <c r="AK137" s="31" t="e">
        <v>#DIV/0!</v>
      </c>
      <c r="AL137" s="31" t="e">
        <v>#DIV/0!</v>
      </c>
      <c r="AM137" s="31" t="e">
        <v>#DIV/0!</v>
      </c>
      <c r="AN137" s="31" t="e">
        <v>#DIV/0!</v>
      </c>
      <c r="AO137" s="31" t="e">
        <v>#DIV/0!</v>
      </c>
      <c r="AP137" s="31" t="e">
        <v>#DIV/0!</v>
      </c>
      <c r="AQ137" s="31" t="e">
        <v>#DIV/0!</v>
      </c>
      <c r="AR137" s="31" t="e">
        <v>#DIV/0!</v>
      </c>
      <c r="AS137" s="31" t="e">
        <v>#DIV/0!</v>
      </c>
      <c r="AT137" s="31" t="e">
        <v>#DIV/0!</v>
      </c>
      <c r="AU137" s="31" t="e">
        <v>#DIV/0!</v>
      </c>
      <c r="AV137" s="31" t="e">
        <v>#DIV/0!</v>
      </c>
      <c r="AW137" s="31" t="e">
        <v>#DIV/0!</v>
      </c>
      <c r="AX137" s="31" t="e">
        <v>#VALUE!</v>
      </c>
      <c r="AY137" s="31" t="e">
        <v>#DIV/0!</v>
      </c>
      <c r="AZ137" s="31" t="e">
        <v>#DIV/0!</v>
      </c>
      <c r="BA137" s="31" t="e">
        <v>#DIV/0!</v>
      </c>
      <c r="BB137" s="31" t="e">
        <v>#DIV/0!</v>
      </c>
      <c r="BC137" s="31" t="e">
        <v>#DIV/0!</v>
      </c>
      <c r="BD137" s="31" t="e">
        <v>#DIV/0!</v>
      </c>
      <c r="BE137" s="31" t="e">
        <v>#DIV/0!</v>
      </c>
      <c r="BF137" s="31" t="e">
        <v>#DIV/0!</v>
      </c>
      <c r="BG137" s="31" t="e">
        <v>#DIV/0!</v>
      </c>
      <c r="BH137" s="31" t="e">
        <v>#DIV/0!</v>
      </c>
      <c r="BI137" s="31" t="e">
        <v>#DIV/0!</v>
      </c>
      <c r="BJ137" s="31" t="e">
        <v>#DIV/0!</v>
      </c>
      <c r="BK137" s="31" t="e">
        <v>#DIV/0!</v>
      </c>
      <c r="BL137" s="31" t="e">
        <v>#DIV/0!</v>
      </c>
      <c r="BM137" s="31" t="e">
        <v>#DIV/0!</v>
      </c>
      <c r="BN137" s="31" t="e">
        <v>#DIV/0!</v>
      </c>
      <c r="BO137" s="31" t="e">
        <v>#DIV/0!</v>
      </c>
      <c r="BP137" s="31" t="e">
        <v>#DIV/0!</v>
      </c>
      <c r="BQ137" s="31" t="e">
        <v>#DIV/0!</v>
      </c>
      <c r="BR137" s="31" t="e">
        <v>#DIV/0!</v>
      </c>
      <c r="BS137" s="31" t="e">
        <v>#DIV/0!</v>
      </c>
      <c r="BT137" s="31" t="e">
        <v>#DIV/0!</v>
      </c>
      <c r="BU137" s="31" t="e">
        <v>#DIV/0!</v>
      </c>
      <c r="BV137" s="31" t="e">
        <v>#DIV/0!</v>
      </c>
      <c r="BW137" s="31" t="e">
        <v>#DIV/0!</v>
      </c>
      <c r="BX137" s="31" t="e">
        <v>#DIV/0!</v>
      </c>
      <c r="BY137" s="31" t="e">
        <v>#DIV/0!</v>
      </c>
      <c r="BZ137" s="31" t="e">
        <v>#DIV/0!</v>
      </c>
      <c r="CA137" s="31" t="e">
        <v>#DIV/0!</v>
      </c>
      <c r="CB137" s="31" t="e">
        <v>#DIV/0!</v>
      </c>
      <c r="CC137" s="31" t="e">
        <v>#DIV/0!</v>
      </c>
      <c r="CD137" s="31" t="e">
        <v>#DIV/0!</v>
      </c>
      <c r="CE137" s="31" t="e">
        <v>#DIV/0!</v>
      </c>
      <c r="CF137" s="31" t="e">
        <v>#DIV/0!</v>
      </c>
      <c r="CG137" s="31" t="e">
        <v>#DIV/0!</v>
      </c>
      <c r="CH137" s="31" t="e">
        <v>#DIV/0!</v>
      </c>
      <c r="CI137" s="31" t="e">
        <v>#DIV/0!</v>
      </c>
      <c r="CJ137" s="31" t="e">
        <v>#DIV/0!</v>
      </c>
      <c r="CK137" s="31" t="e">
        <v>#DIV/0!</v>
      </c>
      <c r="CL137" s="31" t="e">
        <v>#DIV/0!</v>
      </c>
      <c r="CM137" s="31" t="e">
        <v>#DIV/0!</v>
      </c>
      <c r="CN137" s="31" t="e">
        <v>#DIV/0!</v>
      </c>
      <c r="CO137" s="31" t="e">
        <v>#DIV/0!</v>
      </c>
      <c r="CP137" s="31" t="e">
        <v>#DIV/0!</v>
      </c>
      <c r="CQ137" s="31" t="e">
        <v>#DIV/0!</v>
      </c>
      <c r="CR137" s="31"/>
      <c r="CS137" s="31"/>
      <c r="CT137" s="31">
        <v>326</v>
      </c>
      <c r="CU137" s="51" t="e">
        <v>#VALUE!</v>
      </c>
      <c r="CV137" s="31" t="e">
        <v>#DIV/0!</v>
      </c>
      <c r="CW137" s="31" t="e">
        <v>#DIV/0!</v>
      </c>
      <c r="CX137" s="31" t="e">
        <v>#DIV/0!</v>
      </c>
      <c r="CY137" s="31" t="e">
        <v>#DIV/0!</v>
      </c>
      <c r="CZ137" s="31" t="e">
        <v>#DIV/0!</v>
      </c>
      <c r="DA137" s="31" t="e">
        <v>#DIV/0!</v>
      </c>
      <c r="DB137" s="31" t="e">
        <v>#DIV/0!</v>
      </c>
      <c r="DC137" s="31" t="e">
        <v>#DIV/0!</v>
      </c>
      <c r="DD137" s="31" t="e">
        <v>#DIV/0!</v>
      </c>
      <c r="DE137" s="31" t="e">
        <v>#DIV/0!</v>
      </c>
      <c r="DF137" s="31" t="e">
        <v>#DIV/0!</v>
      </c>
      <c r="DG137" s="31" t="e">
        <v>#DIV/0!</v>
      </c>
      <c r="DH137" s="31" t="e">
        <v>#DIV/0!</v>
      </c>
      <c r="DI137" s="31" t="e">
        <v>#DIV/0!</v>
      </c>
      <c r="DJ137" s="31" t="e">
        <v>#DIV/0!</v>
      </c>
      <c r="DK137" s="31" t="e">
        <v>#DIV/0!</v>
      </c>
      <c r="DL137" s="31" t="e">
        <v>#DIV/0!</v>
      </c>
      <c r="DM137" s="31" t="e">
        <v>#DIV/0!</v>
      </c>
      <c r="DN137" s="31" t="e">
        <v>#DIV/0!</v>
      </c>
      <c r="DO137" s="31" t="e">
        <v>#DIV/0!</v>
      </c>
      <c r="DP137" s="31" t="e">
        <v>#DIV/0!</v>
      </c>
      <c r="DQ137" s="31" t="e">
        <v>#DIV/0!</v>
      </c>
      <c r="DR137" s="31" t="e">
        <v>#DIV/0!</v>
      </c>
      <c r="DS137" s="31" t="e">
        <v>#DIV/0!</v>
      </c>
      <c r="DT137" s="31" t="e">
        <v>#DIV/0!</v>
      </c>
      <c r="DU137" s="31" t="e">
        <v>#DIV/0!</v>
      </c>
      <c r="DV137" s="31" t="e">
        <v>#DIV/0!</v>
      </c>
      <c r="DW137" s="31" t="e">
        <v>#DIV/0!</v>
      </c>
      <c r="DX137" s="31" t="e">
        <v>#DIV/0!</v>
      </c>
      <c r="DY137" s="31" t="e">
        <v>#DIV/0!</v>
      </c>
      <c r="DZ137" s="31" t="e">
        <v>#DIV/0!</v>
      </c>
      <c r="EA137" s="31" t="e">
        <v>#DIV/0!</v>
      </c>
      <c r="EB137" s="31" t="e">
        <v>#DIV/0!</v>
      </c>
      <c r="EC137" s="31" t="e">
        <v>#DIV/0!</v>
      </c>
      <c r="ED137" s="31" t="e">
        <v>#DIV/0!</v>
      </c>
      <c r="EE137" s="31" t="e">
        <v>#DIV/0!</v>
      </c>
      <c r="EF137" s="31" t="e">
        <v>#DIV/0!</v>
      </c>
      <c r="EG137" s="31" t="e">
        <v>#DIV/0!</v>
      </c>
      <c r="EH137" s="31" t="e">
        <v>#DIV/0!</v>
      </c>
      <c r="EI137" s="31" t="e">
        <v>#DIV/0!</v>
      </c>
      <c r="EJ137" s="31" t="e">
        <v>#DIV/0!</v>
      </c>
      <c r="EK137" s="31" t="e">
        <v>#DIV/0!</v>
      </c>
      <c r="EL137" s="31" t="e">
        <v>#DIV/0!</v>
      </c>
      <c r="EM137" s="31" t="e">
        <v>#DIV/0!</v>
      </c>
      <c r="EN137" s="31" t="e">
        <v>#DIV/0!</v>
      </c>
      <c r="EO137" s="31" t="e">
        <v>#VALUE!</v>
      </c>
      <c r="EP137" s="31" t="e">
        <v>#DIV/0!</v>
      </c>
      <c r="EQ137" s="31" t="e">
        <v>#DIV/0!</v>
      </c>
      <c r="ER137" s="31" t="e">
        <v>#DIV/0!</v>
      </c>
      <c r="ES137" s="31" t="e">
        <v>#DIV/0!</v>
      </c>
      <c r="ET137" s="31" t="e">
        <v>#DIV/0!</v>
      </c>
      <c r="EU137" s="31" t="e">
        <v>#DIV/0!</v>
      </c>
      <c r="EV137" s="31" t="e">
        <v>#DIV/0!</v>
      </c>
      <c r="EW137" s="31" t="e">
        <v>#DIV/0!</v>
      </c>
      <c r="EX137" s="31" t="e">
        <v>#DIV/0!</v>
      </c>
      <c r="EY137" s="31" t="e">
        <v>#DIV/0!</v>
      </c>
      <c r="EZ137" s="31" t="e">
        <v>#DIV/0!</v>
      </c>
      <c r="FA137" s="31" t="e">
        <v>#DIV/0!</v>
      </c>
      <c r="FB137" s="31" t="e">
        <v>#DIV/0!</v>
      </c>
      <c r="FC137" s="31" t="e">
        <v>#DIV/0!</v>
      </c>
      <c r="FD137" s="31" t="e">
        <v>#DIV/0!</v>
      </c>
      <c r="FE137" s="31" t="e">
        <v>#DIV/0!</v>
      </c>
      <c r="FF137" s="31" t="e">
        <v>#DIV/0!</v>
      </c>
      <c r="FG137" s="31" t="e">
        <v>#DIV/0!</v>
      </c>
      <c r="FH137" s="31" t="e">
        <v>#DIV/0!</v>
      </c>
      <c r="FI137" s="31" t="e">
        <v>#DIV/0!</v>
      </c>
      <c r="FJ137" s="31" t="e">
        <v>#DIV/0!</v>
      </c>
      <c r="FK137" s="31" t="e">
        <v>#DIV/0!</v>
      </c>
      <c r="FL137" s="31" t="e">
        <v>#DIV/0!</v>
      </c>
      <c r="FM137" s="31" t="e">
        <v>#DIV/0!</v>
      </c>
      <c r="FN137" s="31" t="e">
        <v>#DIV/0!</v>
      </c>
      <c r="FO137" s="31" t="e">
        <v>#DIV/0!</v>
      </c>
      <c r="FP137" s="31" t="e">
        <v>#DIV/0!</v>
      </c>
      <c r="FQ137" s="31" t="e">
        <v>#DIV/0!</v>
      </c>
      <c r="FR137" s="31" t="e">
        <v>#DIV/0!</v>
      </c>
      <c r="FS137" s="31" t="e">
        <v>#DIV/0!</v>
      </c>
      <c r="FT137" s="31" t="e">
        <v>#DIV/0!</v>
      </c>
      <c r="FU137" s="31" t="e">
        <v>#DIV/0!</v>
      </c>
      <c r="FV137" s="31" t="e">
        <v>#DIV/0!</v>
      </c>
      <c r="FW137" s="31" t="e">
        <v>#DIV/0!</v>
      </c>
      <c r="FX137" s="31" t="e">
        <v>#DIV/0!</v>
      </c>
      <c r="FY137" s="31" t="e">
        <v>#DIV/0!</v>
      </c>
      <c r="FZ137" s="31" t="e">
        <v>#DIV/0!</v>
      </c>
      <c r="GA137" s="31" t="e">
        <v>#DIV/0!</v>
      </c>
      <c r="GB137" s="31" t="e">
        <v>#DIV/0!</v>
      </c>
      <c r="GC137" s="31" t="e">
        <v>#DIV/0!</v>
      </c>
      <c r="GD137" s="31" t="e">
        <v>#DIV/0!</v>
      </c>
      <c r="GE137" s="31" t="e">
        <v>#DIV/0!</v>
      </c>
      <c r="GF137" s="31" t="e">
        <v>#DIV/0!</v>
      </c>
      <c r="GG137" s="31" t="e">
        <v>#DIV/0!</v>
      </c>
      <c r="GH137" s="31" t="e">
        <v>#DIV/0!</v>
      </c>
      <c r="GI137" s="31"/>
      <c r="GJ137" s="31"/>
      <c r="GK137" s="31">
        <v>380</v>
      </c>
      <c r="GL137" s="51">
        <v>0.33333333333333331</v>
      </c>
      <c r="GM137" s="31">
        <v>0.33333333333333331</v>
      </c>
      <c r="GN137" s="31">
        <v>0</v>
      </c>
      <c r="GO137" s="31">
        <v>0.33333333333333331</v>
      </c>
      <c r="GP137" s="31">
        <v>0.33333333333333331</v>
      </c>
      <c r="GQ137" s="31">
        <v>0</v>
      </c>
      <c r="GR137" s="31">
        <v>0.66666666666666663</v>
      </c>
      <c r="GS137" s="31">
        <v>1</v>
      </c>
      <c r="GT137" s="31">
        <v>0</v>
      </c>
      <c r="GU137" s="31">
        <v>0</v>
      </c>
      <c r="GV137" s="31">
        <v>0</v>
      </c>
      <c r="GW137" s="31">
        <v>0</v>
      </c>
      <c r="GX137" s="31">
        <v>0</v>
      </c>
      <c r="GY137" s="31">
        <v>0</v>
      </c>
      <c r="GZ137" s="31">
        <v>0</v>
      </c>
      <c r="HA137" s="31">
        <v>0</v>
      </c>
      <c r="HB137" s="31">
        <v>0</v>
      </c>
      <c r="HC137" s="31">
        <v>0</v>
      </c>
      <c r="HD137" s="31">
        <v>0</v>
      </c>
      <c r="HE137" s="31">
        <v>0</v>
      </c>
      <c r="HF137" s="31">
        <v>0</v>
      </c>
      <c r="HG137" s="31">
        <v>1</v>
      </c>
      <c r="HH137" s="31">
        <v>0</v>
      </c>
      <c r="HI137" s="31">
        <v>0</v>
      </c>
      <c r="HJ137" s="31">
        <v>0</v>
      </c>
      <c r="HK137" s="31">
        <v>0.66666666666666663</v>
      </c>
      <c r="HL137" s="31">
        <v>0.66666666666666663</v>
      </c>
      <c r="HM137" s="31">
        <v>0</v>
      </c>
      <c r="HN137" s="31">
        <v>0.33333333333333331</v>
      </c>
      <c r="HO137" s="31">
        <v>0</v>
      </c>
      <c r="HP137" s="31">
        <v>0</v>
      </c>
      <c r="HQ137" s="31">
        <v>0</v>
      </c>
      <c r="HR137" s="31">
        <v>0</v>
      </c>
      <c r="HS137" s="31">
        <v>0</v>
      </c>
      <c r="HT137" s="31">
        <v>0.33333333333333331</v>
      </c>
      <c r="HU137" s="31">
        <v>0</v>
      </c>
      <c r="HV137" s="31">
        <v>0</v>
      </c>
      <c r="HW137" s="31">
        <v>1</v>
      </c>
      <c r="HX137" s="31">
        <v>0</v>
      </c>
      <c r="HY137" s="31">
        <v>0</v>
      </c>
      <c r="HZ137" s="31">
        <v>0</v>
      </c>
      <c r="IA137" s="31">
        <v>1</v>
      </c>
      <c r="IB137" s="31">
        <v>0</v>
      </c>
      <c r="IC137" s="31">
        <v>0</v>
      </c>
      <c r="ID137" s="31">
        <v>0.33333333333333331</v>
      </c>
      <c r="IE137" s="31">
        <v>0.66666666666666663</v>
      </c>
      <c r="IF137" s="31">
        <v>126.66666666666666</v>
      </c>
      <c r="IG137" s="31">
        <v>126.66666666666666</v>
      </c>
      <c r="IH137" s="31">
        <v>0</v>
      </c>
      <c r="II137" s="31">
        <v>126.66666666666666</v>
      </c>
      <c r="IJ137" s="31">
        <v>126.66666666666666</v>
      </c>
      <c r="IK137" s="31">
        <v>0</v>
      </c>
      <c r="IL137" s="31">
        <v>253.33333333333331</v>
      </c>
      <c r="IM137" s="31">
        <v>380</v>
      </c>
      <c r="IN137" s="31">
        <v>0</v>
      </c>
      <c r="IO137" s="31">
        <v>0</v>
      </c>
      <c r="IP137" s="31">
        <v>0</v>
      </c>
      <c r="IQ137" s="31">
        <v>0</v>
      </c>
      <c r="IR137" s="31">
        <v>0</v>
      </c>
      <c r="IS137" s="31">
        <v>0</v>
      </c>
      <c r="IT137" s="31">
        <v>0</v>
      </c>
      <c r="IU137" s="31">
        <v>0</v>
      </c>
      <c r="IV137" s="31">
        <v>0</v>
      </c>
      <c r="IW137" s="31">
        <v>0</v>
      </c>
      <c r="IX137" s="31">
        <v>0</v>
      </c>
      <c r="IY137" s="31">
        <v>0</v>
      </c>
      <c r="IZ137" s="31">
        <v>0</v>
      </c>
      <c r="JA137" s="31">
        <v>380</v>
      </c>
      <c r="JB137" s="31">
        <v>0</v>
      </c>
      <c r="JC137" s="31">
        <v>0</v>
      </c>
      <c r="JD137" s="31">
        <v>0</v>
      </c>
      <c r="JE137" s="31">
        <v>253.33333333333331</v>
      </c>
      <c r="JF137" s="31">
        <v>253.33333333333331</v>
      </c>
      <c r="JG137" s="31">
        <v>0</v>
      </c>
      <c r="JH137" s="31">
        <v>126.66666666666666</v>
      </c>
      <c r="JI137" s="31">
        <v>0</v>
      </c>
      <c r="JJ137" s="31">
        <v>0</v>
      </c>
      <c r="JK137" s="31">
        <v>0</v>
      </c>
      <c r="JL137" s="31">
        <v>0</v>
      </c>
      <c r="JM137" s="31">
        <v>0</v>
      </c>
      <c r="JN137" s="31">
        <v>126.66666666666666</v>
      </c>
      <c r="JO137" s="31">
        <v>0</v>
      </c>
      <c r="JP137" s="31">
        <v>0</v>
      </c>
      <c r="JQ137" s="31">
        <v>380</v>
      </c>
      <c r="JR137" s="31">
        <v>0</v>
      </c>
      <c r="JS137" s="31">
        <v>0</v>
      </c>
      <c r="JT137" s="31">
        <v>0</v>
      </c>
      <c r="JU137" s="31">
        <v>380</v>
      </c>
      <c r="JV137" s="31">
        <v>0</v>
      </c>
      <c r="JW137" s="31">
        <v>0</v>
      </c>
      <c r="JX137" s="31">
        <v>126.66666666666666</v>
      </c>
      <c r="JY137" s="31">
        <v>253.33333333333331</v>
      </c>
      <c r="JZ137" s="31">
        <v>3</v>
      </c>
      <c r="KA137" s="31">
        <v>1</v>
      </c>
    </row>
    <row r="138" spans="1:287" x14ac:dyDescent="0.25">
      <c r="A138" s="30" t="s">
        <v>754</v>
      </c>
      <c r="B138" s="30" t="s">
        <v>206</v>
      </c>
      <c r="C138" s="31">
        <v>109</v>
      </c>
      <c r="D138" s="51" t="e">
        <v>#VALUE!</v>
      </c>
      <c r="E138" s="31" t="e">
        <v>#DIV/0!</v>
      </c>
      <c r="F138" s="31" t="e">
        <v>#DIV/0!</v>
      </c>
      <c r="G138" s="31" t="e">
        <v>#DIV/0!</v>
      </c>
      <c r="H138" s="31" t="e">
        <v>#DIV/0!</v>
      </c>
      <c r="I138" s="31" t="e">
        <v>#DIV/0!</v>
      </c>
      <c r="J138" s="31" t="e">
        <v>#DIV/0!</v>
      </c>
      <c r="K138" s="31" t="e">
        <v>#DIV/0!</v>
      </c>
      <c r="L138" s="31" t="e">
        <v>#DIV/0!</v>
      </c>
      <c r="M138" s="31" t="e">
        <v>#DIV/0!</v>
      </c>
      <c r="N138" s="31" t="e">
        <v>#DIV/0!</v>
      </c>
      <c r="O138" s="31" t="e">
        <v>#DIV/0!</v>
      </c>
      <c r="P138" s="31" t="e">
        <v>#DIV/0!</v>
      </c>
      <c r="Q138" s="31" t="e">
        <v>#DIV/0!</v>
      </c>
      <c r="R138" s="31" t="e">
        <v>#DIV/0!</v>
      </c>
      <c r="S138" s="31" t="e">
        <v>#DIV/0!</v>
      </c>
      <c r="T138" s="31" t="e">
        <v>#DIV/0!</v>
      </c>
      <c r="U138" s="31" t="e">
        <v>#DIV/0!</v>
      </c>
      <c r="V138" s="31" t="e">
        <v>#DIV/0!</v>
      </c>
      <c r="W138" s="31" t="e">
        <v>#DIV/0!</v>
      </c>
      <c r="X138" s="31" t="e">
        <v>#DIV/0!</v>
      </c>
      <c r="Y138" s="31" t="e">
        <v>#DIV/0!</v>
      </c>
      <c r="Z138" s="31" t="e">
        <v>#DIV/0!</v>
      </c>
      <c r="AA138" s="31" t="e">
        <v>#DIV/0!</v>
      </c>
      <c r="AB138" s="31" t="e">
        <v>#DIV/0!</v>
      </c>
      <c r="AC138" s="31" t="e">
        <v>#DIV/0!</v>
      </c>
      <c r="AD138" s="31" t="e">
        <v>#DIV/0!</v>
      </c>
      <c r="AE138" s="31" t="e">
        <v>#DIV/0!</v>
      </c>
      <c r="AF138" s="31" t="e">
        <v>#DIV/0!</v>
      </c>
      <c r="AG138" s="31" t="e">
        <v>#DIV/0!</v>
      </c>
      <c r="AH138" s="31" t="e">
        <v>#DIV/0!</v>
      </c>
      <c r="AI138" s="31" t="e">
        <v>#DIV/0!</v>
      </c>
      <c r="AJ138" s="31" t="e">
        <v>#DIV/0!</v>
      </c>
      <c r="AK138" s="31" t="e">
        <v>#DIV/0!</v>
      </c>
      <c r="AL138" s="31" t="e">
        <v>#DIV/0!</v>
      </c>
      <c r="AM138" s="31" t="e">
        <v>#DIV/0!</v>
      </c>
      <c r="AN138" s="31" t="e">
        <v>#DIV/0!</v>
      </c>
      <c r="AO138" s="31" t="e">
        <v>#DIV/0!</v>
      </c>
      <c r="AP138" s="31" t="e">
        <v>#DIV/0!</v>
      </c>
      <c r="AQ138" s="31" t="e">
        <v>#DIV/0!</v>
      </c>
      <c r="AR138" s="31" t="e">
        <v>#DIV/0!</v>
      </c>
      <c r="AS138" s="31" t="e">
        <v>#DIV/0!</v>
      </c>
      <c r="AT138" s="31" t="e">
        <v>#DIV/0!</v>
      </c>
      <c r="AU138" s="31" t="e">
        <v>#DIV/0!</v>
      </c>
      <c r="AV138" s="31" t="e">
        <v>#DIV/0!</v>
      </c>
      <c r="AW138" s="31" t="e">
        <v>#DIV/0!</v>
      </c>
      <c r="AX138" s="31" t="e">
        <v>#VALUE!</v>
      </c>
      <c r="AY138" s="31" t="e">
        <v>#DIV/0!</v>
      </c>
      <c r="AZ138" s="31" t="e">
        <v>#DIV/0!</v>
      </c>
      <c r="BA138" s="31" t="e">
        <v>#DIV/0!</v>
      </c>
      <c r="BB138" s="31" t="e">
        <v>#DIV/0!</v>
      </c>
      <c r="BC138" s="31" t="e">
        <v>#DIV/0!</v>
      </c>
      <c r="BD138" s="31" t="e">
        <v>#DIV/0!</v>
      </c>
      <c r="BE138" s="31" t="e">
        <v>#DIV/0!</v>
      </c>
      <c r="BF138" s="31" t="e">
        <v>#DIV/0!</v>
      </c>
      <c r="BG138" s="31" t="e">
        <v>#DIV/0!</v>
      </c>
      <c r="BH138" s="31" t="e">
        <v>#DIV/0!</v>
      </c>
      <c r="BI138" s="31" t="e">
        <v>#DIV/0!</v>
      </c>
      <c r="BJ138" s="31" t="e">
        <v>#DIV/0!</v>
      </c>
      <c r="BK138" s="31" t="e">
        <v>#DIV/0!</v>
      </c>
      <c r="BL138" s="31" t="e">
        <v>#DIV/0!</v>
      </c>
      <c r="BM138" s="31" t="e">
        <v>#DIV/0!</v>
      </c>
      <c r="BN138" s="31" t="e">
        <v>#DIV/0!</v>
      </c>
      <c r="BO138" s="31" t="e">
        <v>#DIV/0!</v>
      </c>
      <c r="BP138" s="31" t="e">
        <v>#DIV/0!</v>
      </c>
      <c r="BQ138" s="31" t="e">
        <v>#DIV/0!</v>
      </c>
      <c r="BR138" s="31" t="e">
        <v>#DIV/0!</v>
      </c>
      <c r="BS138" s="31" t="e">
        <v>#DIV/0!</v>
      </c>
      <c r="BT138" s="31" t="e">
        <v>#DIV/0!</v>
      </c>
      <c r="BU138" s="31" t="e">
        <v>#DIV/0!</v>
      </c>
      <c r="BV138" s="31" t="e">
        <v>#DIV/0!</v>
      </c>
      <c r="BW138" s="31" t="e">
        <v>#DIV/0!</v>
      </c>
      <c r="BX138" s="31" t="e">
        <v>#DIV/0!</v>
      </c>
      <c r="BY138" s="31" t="e">
        <v>#DIV/0!</v>
      </c>
      <c r="BZ138" s="31" t="e">
        <v>#DIV/0!</v>
      </c>
      <c r="CA138" s="31" t="e">
        <v>#DIV/0!</v>
      </c>
      <c r="CB138" s="31" t="e">
        <v>#DIV/0!</v>
      </c>
      <c r="CC138" s="31" t="e">
        <v>#DIV/0!</v>
      </c>
      <c r="CD138" s="31" t="e">
        <v>#DIV/0!</v>
      </c>
      <c r="CE138" s="31" t="e">
        <v>#DIV/0!</v>
      </c>
      <c r="CF138" s="31" t="e">
        <v>#DIV/0!</v>
      </c>
      <c r="CG138" s="31" t="e">
        <v>#DIV/0!</v>
      </c>
      <c r="CH138" s="31" t="e">
        <v>#DIV/0!</v>
      </c>
      <c r="CI138" s="31" t="e">
        <v>#DIV/0!</v>
      </c>
      <c r="CJ138" s="31" t="e">
        <v>#DIV/0!</v>
      </c>
      <c r="CK138" s="31" t="e">
        <v>#DIV/0!</v>
      </c>
      <c r="CL138" s="31" t="e">
        <v>#DIV/0!</v>
      </c>
      <c r="CM138" s="31" t="e">
        <v>#DIV/0!</v>
      </c>
      <c r="CN138" s="31" t="e">
        <v>#DIV/0!</v>
      </c>
      <c r="CO138" s="31" t="e">
        <v>#DIV/0!</v>
      </c>
      <c r="CP138" s="31" t="e">
        <v>#DIV/0!</v>
      </c>
      <c r="CQ138" s="31" t="e">
        <v>#DIV/0!</v>
      </c>
      <c r="CR138" s="31"/>
      <c r="CS138" s="31"/>
      <c r="CT138" s="31">
        <v>109</v>
      </c>
      <c r="CU138" s="51" t="e">
        <v>#VALUE!</v>
      </c>
      <c r="CV138" s="31" t="e">
        <v>#DIV/0!</v>
      </c>
      <c r="CW138" s="31" t="e">
        <v>#DIV/0!</v>
      </c>
      <c r="CX138" s="31" t="e">
        <v>#DIV/0!</v>
      </c>
      <c r="CY138" s="31" t="e">
        <v>#DIV/0!</v>
      </c>
      <c r="CZ138" s="31" t="e">
        <v>#DIV/0!</v>
      </c>
      <c r="DA138" s="31" t="e">
        <v>#DIV/0!</v>
      </c>
      <c r="DB138" s="31" t="e">
        <v>#DIV/0!</v>
      </c>
      <c r="DC138" s="31" t="e">
        <v>#DIV/0!</v>
      </c>
      <c r="DD138" s="31" t="e">
        <v>#DIV/0!</v>
      </c>
      <c r="DE138" s="31" t="e">
        <v>#DIV/0!</v>
      </c>
      <c r="DF138" s="31" t="e">
        <v>#DIV/0!</v>
      </c>
      <c r="DG138" s="31" t="e">
        <v>#DIV/0!</v>
      </c>
      <c r="DH138" s="31" t="e">
        <v>#DIV/0!</v>
      </c>
      <c r="DI138" s="31" t="e">
        <v>#DIV/0!</v>
      </c>
      <c r="DJ138" s="31" t="e">
        <v>#DIV/0!</v>
      </c>
      <c r="DK138" s="31" t="e">
        <v>#DIV/0!</v>
      </c>
      <c r="DL138" s="31" t="e">
        <v>#DIV/0!</v>
      </c>
      <c r="DM138" s="31" t="e">
        <v>#DIV/0!</v>
      </c>
      <c r="DN138" s="31" t="e">
        <v>#DIV/0!</v>
      </c>
      <c r="DO138" s="31" t="e">
        <v>#DIV/0!</v>
      </c>
      <c r="DP138" s="31" t="e">
        <v>#DIV/0!</v>
      </c>
      <c r="DQ138" s="31" t="e">
        <v>#DIV/0!</v>
      </c>
      <c r="DR138" s="31" t="e">
        <v>#DIV/0!</v>
      </c>
      <c r="DS138" s="31" t="e">
        <v>#DIV/0!</v>
      </c>
      <c r="DT138" s="31" t="e">
        <v>#DIV/0!</v>
      </c>
      <c r="DU138" s="31" t="e">
        <v>#DIV/0!</v>
      </c>
      <c r="DV138" s="31" t="e">
        <v>#DIV/0!</v>
      </c>
      <c r="DW138" s="31" t="e">
        <v>#DIV/0!</v>
      </c>
      <c r="DX138" s="31" t="e">
        <v>#DIV/0!</v>
      </c>
      <c r="DY138" s="31" t="e">
        <v>#DIV/0!</v>
      </c>
      <c r="DZ138" s="31" t="e">
        <v>#DIV/0!</v>
      </c>
      <c r="EA138" s="31" t="e">
        <v>#DIV/0!</v>
      </c>
      <c r="EB138" s="31" t="e">
        <v>#DIV/0!</v>
      </c>
      <c r="EC138" s="31" t="e">
        <v>#DIV/0!</v>
      </c>
      <c r="ED138" s="31" t="e">
        <v>#DIV/0!</v>
      </c>
      <c r="EE138" s="31" t="e">
        <v>#DIV/0!</v>
      </c>
      <c r="EF138" s="31" t="e">
        <v>#DIV/0!</v>
      </c>
      <c r="EG138" s="31" t="e">
        <v>#DIV/0!</v>
      </c>
      <c r="EH138" s="31" t="e">
        <v>#DIV/0!</v>
      </c>
      <c r="EI138" s="31" t="e">
        <v>#DIV/0!</v>
      </c>
      <c r="EJ138" s="31" t="e">
        <v>#DIV/0!</v>
      </c>
      <c r="EK138" s="31" t="e">
        <v>#DIV/0!</v>
      </c>
      <c r="EL138" s="31" t="e">
        <v>#DIV/0!</v>
      </c>
      <c r="EM138" s="31" t="e">
        <v>#DIV/0!</v>
      </c>
      <c r="EN138" s="31" t="e">
        <v>#DIV/0!</v>
      </c>
      <c r="EO138" s="31" t="e">
        <v>#VALUE!</v>
      </c>
      <c r="EP138" s="31" t="e">
        <v>#DIV/0!</v>
      </c>
      <c r="EQ138" s="31" t="e">
        <v>#DIV/0!</v>
      </c>
      <c r="ER138" s="31" t="e">
        <v>#DIV/0!</v>
      </c>
      <c r="ES138" s="31" t="e">
        <v>#DIV/0!</v>
      </c>
      <c r="ET138" s="31" t="e">
        <v>#DIV/0!</v>
      </c>
      <c r="EU138" s="31" t="e">
        <v>#DIV/0!</v>
      </c>
      <c r="EV138" s="31" t="e">
        <v>#DIV/0!</v>
      </c>
      <c r="EW138" s="31" t="e">
        <v>#DIV/0!</v>
      </c>
      <c r="EX138" s="31" t="e">
        <v>#DIV/0!</v>
      </c>
      <c r="EY138" s="31" t="e">
        <v>#DIV/0!</v>
      </c>
      <c r="EZ138" s="31" t="e">
        <v>#DIV/0!</v>
      </c>
      <c r="FA138" s="31" t="e">
        <v>#DIV/0!</v>
      </c>
      <c r="FB138" s="31" t="e">
        <v>#DIV/0!</v>
      </c>
      <c r="FC138" s="31" t="e">
        <v>#DIV/0!</v>
      </c>
      <c r="FD138" s="31" t="e">
        <v>#DIV/0!</v>
      </c>
      <c r="FE138" s="31" t="e">
        <v>#DIV/0!</v>
      </c>
      <c r="FF138" s="31" t="e">
        <v>#DIV/0!</v>
      </c>
      <c r="FG138" s="31" t="e">
        <v>#DIV/0!</v>
      </c>
      <c r="FH138" s="31" t="e">
        <v>#DIV/0!</v>
      </c>
      <c r="FI138" s="31" t="e">
        <v>#DIV/0!</v>
      </c>
      <c r="FJ138" s="31" t="e">
        <v>#DIV/0!</v>
      </c>
      <c r="FK138" s="31" t="e">
        <v>#DIV/0!</v>
      </c>
      <c r="FL138" s="31" t="e">
        <v>#DIV/0!</v>
      </c>
      <c r="FM138" s="31" t="e">
        <v>#DIV/0!</v>
      </c>
      <c r="FN138" s="31" t="e">
        <v>#DIV/0!</v>
      </c>
      <c r="FO138" s="31" t="e">
        <v>#DIV/0!</v>
      </c>
      <c r="FP138" s="31" t="e">
        <v>#DIV/0!</v>
      </c>
      <c r="FQ138" s="31" t="e">
        <v>#DIV/0!</v>
      </c>
      <c r="FR138" s="31" t="e">
        <v>#DIV/0!</v>
      </c>
      <c r="FS138" s="31" t="e">
        <v>#DIV/0!</v>
      </c>
      <c r="FT138" s="31" t="e">
        <v>#DIV/0!</v>
      </c>
      <c r="FU138" s="31" t="e">
        <v>#DIV/0!</v>
      </c>
      <c r="FV138" s="31" t="e">
        <v>#DIV/0!</v>
      </c>
      <c r="FW138" s="31" t="e">
        <v>#DIV/0!</v>
      </c>
      <c r="FX138" s="31" t="e">
        <v>#DIV/0!</v>
      </c>
      <c r="FY138" s="31" t="e">
        <v>#DIV/0!</v>
      </c>
      <c r="FZ138" s="31" t="e">
        <v>#DIV/0!</v>
      </c>
      <c r="GA138" s="31" t="e">
        <v>#DIV/0!</v>
      </c>
      <c r="GB138" s="31" t="e">
        <v>#DIV/0!</v>
      </c>
      <c r="GC138" s="31" t="e">
        <v>#DIV/0!</v>
      </c>
      <c r="GD138" s="31" t="e">
        <v>#DIV/0!</v>
      </c>
      <c r="GE138" s="31" t="e">
        <v>#DIV/0!</v>
      </c>
      <c r="GF138" s="31" t="e">
        <v>#DIV/0!</v>
      </c>
      <c r="GG138" s="31" t="e">
        <v>#DIV/0!</v>
      </c>
      <c r="GH138" s="31" t="e">
        <v>#DIV/0!</v>
      </c>
      <c r="GI138" s="31"/>
      <c r="GJ138" s="31"/>
      <c r="GK138" s="31">
        <v>109</v>
      </c>
      <c r="GL138" s="51" t="e">
        <v>#VALUE!</v>
      </c>
      <c r="GM138" s="31" t="e">
        <v>#DIV/0!</v>
      </c>
      <c r="GN138" s="31" t="e">
        <v>#DIV/0!</v>
      </c>
      <c r="GO138" s="31" t="e">
        <v>#DIV/0!</v>
      </c>
      <c r="GP138" s="31" t="e">
        <v>#DIV/0!</v>
      </c>
      <c r="GQ138" s="31" t="e">
        <v>#DIV/0!</v>
      </c>
      <c r="GR138" s="31" t="e">
        <v>#DIV/0!</v>
      </c>
      <c r="GS138" s="31" t="e">
        <v>#DIV/0!</v>
      </c>
      <c r="GT138" s="31" t="e">
        <v>#DIV/0!</v>
      </c>
      <c r="GU138" s="31" t="e">
        <v>#DIV/0!</v>
      </c>
      <c r="GV138" s="31" t="e">
        <v>#DIV/0!</v>
      </c>
      <c r="GW138" s="31" t="e">
        <v>#DIV/0!</v>
      </c>
      <c r="GX138" s="31" t="e">
        <v>#DIV/0!</v>
      </c>
      <c r="GY138" s="31" t="e">
        <v>#DIV/0!</v>
      </c>
      <c r="GZ138" s="31" t="e">
        <v>#DIV/0!</v>
      </c>
      <c r="HA138" s="31" t="e">
        <v>#DIV/0!</v>
      </c>
      <c r="HB138" s="31" t="e">
        <v>#DIV/0!</v>
      </c>
      <c r="HC138" s="31" t="e">
        <v>#DIV/0!</v>
      </c>
      <c r="HD138" s="31" t="e">
        <v>#DIV/0!</v>
      </c>
      <c r="HE138" s="31" t="e">
        <v>#DIV/0!</v>
      </c>
      <c r="HF138" s="31" t="e">
        <v>#DIV/0!</v>
      </c>
      <c r="HG138" s="31" t="e">
        <v>#DIV/0!</v>
      </c>
      <c r="HH138" s="31" t="e">
        <v>#DIV/0!</v>
      </c>
      <c r="HI138" s="31" t="e">
        <v>#DIV/0!</v>
      </c>
      <c r="HJ138" s="31" t="e">
        <v>#DIV/0!</v>
      </c>
      <c r="HK138" s="31" t="e">
        <v>#DIV/0!</v>
      </c>
      <c r="HL138" s="31" t="e">
        <v>#DIV/0!</v>
      </c>
      <c r="HM138" s="31" t="e">
        <v>#DIV/0!</v>
      </c>
      <c r="HN138" s="31" t="e">
        <v>#DIV/0!</v>
      </c>
      <c r="HO138" s="31" t="e">
        <v>#DIV/0!</v>
      </c>
      <c r="HP138" s="31" t="e">
        <v>#DIV/0!</v>
      </c>
      <c r="HQ138" s="31" t="e">
        <v>#DIV/0!</v>
      </c>
      <c r="HR138" s="31" t="e">
        <v>#DIV/0!</v>
      </c>
      <c r="HS138" s="31" t="e">
        <v>#DIV/0!</v>
      </c>
      <c r="HT138" s="31" t="e">
        <v>#DIV/0!</v>
      </c>
      <c r="HU138" s="31" t="e">
        <v>#DIV/0!</v>
      </c>
      <c r="HV138" s="31" t="e">
        <v>#DIV/0!</v>
      </c>
      <c r="HW138" s="31" t="e">
        <v>#DIV/0!</v>
      </c>
      <c r="HX138" s="31" t="e">
        <v>#DIV/0!</v>
      </c>
      <c r="HY138" s="31" t="e">
        <v>#DIV/0!</v>
      </c>
      <c r="HZ138" s="31" t="e">
        <v>#DIV/0!</v>
      </c>
      <c r="IA138" s="31" t="e">
        <v>#DIV/0!</v>
      </c>
      <c r="IB138" s="31" t="e">
        <v>#DIV/0!</v>
      </c>
      <c r="IC138" s="31" t="e">
        <v>#DIV/0!</v>
      </c>
      <c r="ID138" s="31" t="e">
        <v>#DIV/0!</v>
      </c>
      <c r="IE138" s="31" t="e">
        <v>#DIV/0!</v>
      </c>
      <c r="IF138" s="31" t="e">
        <v>#VALUE!</v>
      </c>
      <c r="IG138" s="31" t="e">
        <v>#DIV/0!</v>
      </c>
      <c r="IH138" s="31" t="e">
        <v>#DIV/0!</v>
      </c>
      <c r="II138" s="31" t="e">
        <v>#DIV/0!</v>
      </c>
      <c r="IJ138" s="31" t="e">
        <v>#DIV/0!</v>
      </c>
      <c r="IK138" s="31" t="e">
        <v>#DIV/0!</v>
      </c>
      <c r="IL138" s="31" t="e">
        <v>#DIV/0!</v>
      </c>
      <c r="IM138" s="31" t="e">
        <v>#DIV/0!</v>
      </c>
      <c r="IN138" s="31" t="e">
        <v>#DIV/0!</v>
      </c>
      <c r="IO138" s="31" t="e">
        <v>#DIV/0!</v>
      </c>
      <c r="IP138" s="31" t="e">
        <v>#DIV/0!</v>
      </c>
      <c r="IQ138" s="31" t="e">
        <v>#DIV/0!</v>
      </c>
      <c r="IR138" s="31" t="e">
        <v>#DIV/0!</v>
      </c>
      <c r="IS138" s="31" t="e">
        <v>#DIV/0!</v>
      </c>
      <c r="IT138" s="31" t="e">
        <v>#DIV/0!</v>
      </c>
      <c r="IU138" s="31" t="e">
        <v>#DIV/0!</v>
      </c>
      <c r="IV138" s="31" t="e">
        <v>#DIV/0!</v>
      </c>
      <c r="IW138" s="31" t="e">
        <v>#DIV/0!</v>
      </c>
      <c r="IX138" s="31" t="e">
        <v>#DIV/0!</v>
      </c>
      <c r="IY138" s="31" t="e">
        <v>#DIV/0!</v>
      </c>
      <c r="IZ138" s="31" t="e">
        <v>#DIV/0!</v>
      </c>
      <c r="JA138" s="31" t="e">
        <v>#DIV/0!</v>
      </c>
      <c r="JB138" s="31" t="e">
        <v>#DIV/0!</v>
      </c>
      <c r="JC138" s="31" t="e">
        <v>#DIV/0!</v>
      </c>
      <c r="JD138" s="31" t="e">
        <v>#DIV/0!</v>
      </c>
      <c r="JE138" s="31" t="e">
        <v>#DIV/0!</v>
      </c>
      <c r="JF138" s="31" t="e">
        <v>#DIV/0!</v>
      </c>
      <c r="JG138" s="31" t="e">
        <v>#DIV/0!</v>
      </c>
      <c r="JH138" s="31" t="e">
        <v>#DIV/0!</v>
      </c>
      <c r="JI138" s="31" t="e">
        <v>#DIV/0!</v>
      </c>
      <c r="JJ138" s="31" t="e">
        <v>#DIV/0!</v>
      </c>
      <c r="JK138" s="31" t="e">
        <v>#DIV/0!</v>
      </c>
      <c r="JL138" s="31" t="e">
        <v>#DIV/0!</v>
      </c>
      <c r="JM138" s="31" t="e">
        <v>#DIV/0!</v>
      </c>
      <c r="JN138" s="31" t="e">
        <v>#DIV/0!</v>
      </c>
      <c r="JO138" s="31" t="e">
        <v>#DIV/0!</v>
      </c>
      <c r="JP138" s="31" t="e">
        <v>#DIV/0!</v>
      </c>
      <c r="JQ138" s="31" t="e">
        <v>#DIV/0!</v>
      </c>
      <c r="JR138" s="31" t="e">
        <v>#DIV/0!</v>
      </c>
      <c r="JS138" s="31" t="e">
        <v>#DIV/0!</v>
      </c>
      <c r="JT138" s="31" t="e">
        <v>#DIV/0!</v>
      </c>
      <c r="JU138" s="31" t="e">
        <v>#DIV/0!</v>
      </c>
      <c r="JV138" s="31" t="e">
        <v>#DIV/0!</v>
      </c>
      <c r="JW138" s="31" t="e">
        <v>#DIV/0!</v>
      </c>
      <c r="JX138" s="31" t="e">
        <v>#DIV/0!</v>
      </c>
      <c r="JY138" s="31" t="e">
        <v>#DIV/0!</v>
      </c>
      <c r="JZ138" s="31"/>
      <c r="KA138" s="31"/>
    </row>
    <row r="139" spans="1:287" x14ac:dyDescent="0.25">
      <c r="A139" s="30" t="s">
        <v>755</v>
      </c>
      <c r="B139" s="30" t="s">
        <v>214</v>
      </c>
      <c r="C139" s="31">
        <v>150</v>
      </c>
      <c r="D139" s="51" t="e">
        <v>#VALUE!</v>
      </c>
      <c r="E139" s="31" t="e">
        <v>#DIV/0!</v>
      </c>
      <c r="F139" s="31" t="e">
        <v>#DIV/0!</v>
      </c>
      <c r="G139" s="31" t="e">
        <v>#DIV/0!</v>
      </c>
      <c r="H139" s="31" t="e">
        <v>#DIV/0!</v>
      </c>
      <c r="I139" s="31" t="e">
        <v>#DIV/0!</v>
      </c>
      <c r="J139" s="31" t="e">
        <v>#DIV/0!</v>
      </c>
      <c r="K139" s="31" t="e">
        <v>#DIV/0!</v>
      </c>
      <c r="L139" s="31" t="e">
        <v>#DIV/0!</v>
      </c>
      <c r="M139" s="31" t="e">
        <v>#DIV/0!</v>
      </c>
      <c r="N139" s="31" t="e">
        <v>#DIV/0!</v>
      </c>
      <c r="O139" s="31" t="e">
        <v>#DIV/0!</v>
      </c>
      <c r="P139" s="31" t="e">
        <v>#DIV/0!</v>
      </c>
      <c r="Q139" s="31" t="e">
        <v>#DIV/0!</v>
      </c>
      <c r="R139" s="31" t="e">
        <v>#DIV/0!</v>
      </c>
      <c r="S139" s="31" t="e">
        <v>#DIV/0!</v>
      </c>
      <c r="T139" s="31" t="e">
        <v>#DIV/0!</v>
      </c>
      <c r="U139" s="31" t="e">
        <v>#DIV/0!</v>
      </c>
      <c r="V139" s="31" t="e">
        <v>#DIV/0!</v>
      </c>
      <c r="W139" s="31" t="e">
        <v>#DIV/0!</v>
      </c>
      <c r="X139" s="31" t="e">
        <v>#DIV/0!</v>
      </c>
      <c r="Y139" s="31" t="e">
        <v>#DIV/0!</v>
      </c>
      <c r="Z139" s="31" t="e">
        <v>#DIV/0!</v>
      </c>
      <c r="AA139" s="31" t="e">
        <v>#DIV/0!</v>
      </c>
      <c r="AB139" s="31" t="e">
        <v>#DIV/0!</v>
      </c>
      <c r="AC139" s="31" t="e">
        <v>#DIV/0!</v>
      </c>
      <c r="AD139" s="31" t="e">
        <v>#DIV/0!</v>
      </c>
      <c r="AE139" s="31" t="e">
        <v>#DIV/0!</v>
      </c>
      <c r="AF139" s="31" t="e">
        <v>#DIV/0!</v>
      </c>
      <c r="AG139" s="31" t="e">
        <v>#DIV/0!</v>
      </c>
      <c r="AH139" s="31" t="e">
        <v>#DIV/0!</v>
      </c>
      <c r="AI139" s="31" t="e">
        <v>#DIV/0!</v>
      </c>
      <c r="AJ139" s="31" t="e">
        <v>#DIV/0!</v>
      </c>
      <c r="AK139" s="31" t="e">
        <v>#DIV/0!</v>
      </c>
      <c r="AL139" s="31" t="e">
        <v>#DIV/0!</v>
      </c>
      <c r="AM139" s="31" t="e">
        <v>#DIV/0!</v>
      </c>
      <c r="AN139" s="31" t="e">
        <v>#DIV/0!</v>
      </c>
      <c r="AO139" s="31" t="e">
        <v>#DIV/0!</v>
      </c>
      <c r="AP139" s="31" t="e">
        <v>#DIV/0!</v>
      </c>
      <c r="AQ139" s="31" t="e">
        <v>#DIV/0!</v>
      </c>
      <c r="AR139" s="31" t="e">
        <v>#DIV/0!</v>
      </c>
      <c r="AS139" s="31" t="e">
        <v>#DIV/0!</v>
      </c>
      <c r="AT139" s="31" t="e">
        <v>#DIV/0!</v>
      </c>
      <c r="AU139" s="31" t="e">
        <v>#DIV/0!</v>
      </c>
      <c r="AV139" s="31" t="e">
        <v>#DIV/0!</v>
      </c>
      <c r="AW139" s="31" t="e">
        <v>#DIV/0!</v>
      </c>
      <c r="AX139" s="31" t="e">
        <v>#VALUE!</v>
      </c>
      <c r="AY139" s="31" t="e">
        <v>#DIV/0!</v>
      </c>
      <c r="AZ139" s="31" t="e">
        <v>#DIV/0!</v>
      </c>
      <c r="BA139" s="31" t="e">
        <v>#DIV/0!</v>
      </c>
      <c r="BB139" s="31" t="e">
        <v>#DIV/0!</v>
      </c>
      <c r="BC139" s="31" t="e">
        <v>#DIV/0!</v>
      </c>
      <c r="BD139" s="31" t="e">
        <v>#DIV/0!</v>
      </c>
      <c r="BE139" s="31" t="e">
        <v>#DIV/0!</v>
      </c>
      <c r="BF139" s="31" t="e">
        <v>#DIV/0!</v>
      </c>
      <c r="BG139" s="31" t="e">
        <v>#DIV/0!</v>
      </c>
      <c r="BH139" s="31" t="e">
        <v>#DIV/0!</v>
      </c>
      <c r="BI139" s="31" t="e">
        <v>#DIV/0!</v>
      </c>
      <c r="BJ139" s="31" t="e">
        <v>#DIV/0!</v>
      </c>
      <c r="BK139" s="31" t="e">
        <v>#DIV/0!</v>
      </c>
      <c r="BL139" s="31" t="e">
        <v>#DIV/0!</v>
      </c>
      <c r="BM139" s="31" t="e">
        <v>#DIV/0!</v>
      </c>
      <c r="BN139" s="31" t="e">
        <v>#DIV/0!</v>
      </c>
      <c r="BO139" s="31" t="e">
        <v>#DIV/0!</v>
      </c>
      <c r="BP139" s="31" t="e">
        <v>#DIV/0!</v>
      </c>
      <c r="BQ139" s="31" t="e">
        <v>#DIV/0!</v>
      </c>
      <c r="BR139" s="31" t="e">
        <v>#DIV/0!</v>
      </c>
      <c r="BS139" s="31" t="e">
        <v>#DIV/0!</v>
      </c>
      <c r="BT139" s="31" t="e">
        <v>#DIV/0!</v>
      </c>
      <c r="BU139" s="31" t="e">
        <v>#DIV/0!</v>
      </c>
      <c r="BV139" s="31" t="e">
        <v>#DIV/0!</v>
      </c>
      <c r="BW139" s="31" t="e">
        <v>#DIV/0!</v>
      </c>
      <c r="BX139" s="31" t="e">
        <v>#DIV/0!</v>
      </c>
      <c r="BY139" s="31" t="e">
        <v>#DIV/0!</v>
      </c>
      <c r="BZ139" s="31" t="e">
        <v>#DIV/0!</v>
      </c>
      <c r="CA139" s="31" t="e">
        <v>#DIV/0!</v>
      </c>
      <c r="CB139" s="31" t="e">
        <v>#DIV/0!</v>
      </c>
      <c r="CC139" s="31" t="e">
        <v>#DIV/0!</v>
      </c>
      <c r="CD139" s="31" t="e">
        <v>#DIV/0!</v>
      </c>
      <c r="CE139" s="31" t="e">
        <v>#DIV/0!</v>
      </c>
      <c r="CF139" s="31" t="e">
        <v>#DIV/0!</v>
      </c>
      <c r="CG139" s="31" t="e">
        <v>#DIV/0!</v>
      </c>
      <c r="CH139" s="31" t="e">
        <v>#DIV/0!</v>
      </c>
      <c r="CI139" s="31" t="e">
        <v>#DIV/0!</v>
      </c>
      <c r="CJ139" s="31" t="e">
        <v>#DIV/0!</v>
      </c>
      <c r="CK139" s="31" t="e">
        <v>#DIV/0!</v>
      </c>
      <c r="CL139" s="31" t="e">
        <v>#DIV/0!</v>
      </c>
      <c r="CM139" s="31" t="e">
        <v>#DIV/0!</v>
      </c>
      <c r="CN139" s="31" t="e">
        <v>#DIV/0!</v>
      </c>
      <c r="CO139" s="31" t="e">
        <v>#DIV/0!</v>
      </c>
      <c r="CP139" s="31" t="e">
        <v>#DIV/0!</v>
      </c>
      <c r="CQ139" s="31" t="e">
        <v>#DIV/0!</v>
      </c>
      <c r="CR139" s="31"/>
      <c r="CS139" s="31"/>
      <c r="CT139" s="31">
        <v>150</v>
      </c>
      <c r="CU139" s="51" t="e">
        <v>#VALUE!</v>
      </c>
      <c r="CV139" s="31" t="e">
        <v>#DIV/0!</v>
      </c>
      <c r="CW139" s="31" t="e">
        <v>#DIV/0!</v>
      </c>
      <c r="CX139" s="31" t="e">
        <v>#DIV/0!</v>
      </c>
      <c r="CY139" s="31" t="e">
        <v>#DIV/0!</v>
      </c>
      <c r="CZ139" s="31" t="e">
        <v>#DIV/0!</v>
      </c>
      <c r="DA139" s="31" t="e">
        <v>#DIV/0!</v>
      </c>
      <c r="DB139" s="31" t="e">
        <v>#DIV/0!</v>
      </c>
      <c r="DC139" s="31" t="e">
        <v>#DIV/0!</v>
      </c>
      <c r="DD139" s="31" t="e">
        <v>#DIV/0!</v>
      </c>
      <c r="DE139" s="31" t="e">
        <v>#DIV/0!</v>
      </c>
      <c r="DF139" s="31" t="e">
        <v>#DIV/0!</v>
      </c>
      <c r="DG139" s="31" t="e">
        <v>#DIV/0!</v>
      </c>
      <c r="DH139" s="31" t="e">
        <v>#DIV/0!</v>
      </c>
      <c r="DI139" s="31" t="e">
        <v>#DIV/0!</v>
      </c>
      <c r="DJ139" s="31" t="e">
        <v>#DIV/0!</v>
      </c>
      <c r="DK139" s="31" t="e">
        <v>#DIV/0!</v>
      </c>
      <c r="DL139" s="31" t="e">
        <v>#DIV/0!</v>
      </c>
      <c r="DM139" s="31" t="e">
        <v>#DIV/0!</v>
      </c>
      <c r="DN139" s="31" t="e">
        <v>#DIV/0!</v>
      </c>
      <c r="DO139" s="31" t="e">
        <v>#DIV/0!</v>
      </c>
      <c r="DP139" s="31" t="e">
        <v>#DIV/0!</v>
      </c>
      <c r="DQ139" s="31" t="e">
        <v>#DIV/0!</v>
      </c>
      <c r="DR139" s="31" t="e">
        <v>#DIV/0!</v>
      </c>
      <c r="DS139" s="31" t="e">
        <v>#DIV/0!</v>
      </c>
      <c r="DT139" s="31" t="e">
        <v>#DIV/0!</v>
      </c>
      <c r="DU139" s="31" t="e">
        <v>#DIV/0!</v>
      </c>
      <c r="DV139" s="31" t="e">
        <v>#DIV/0!</v>
      </c>
      <c r="DW139" s="31" t="e">
        <v>#DIV/0!</v>
      </c>
      <c r="DX139" s="31" t="e">
        <v>#DIV/0!</v>
      </c>
      <c r="DY139" s="31" t="e">
        <v>#DIV/0!</v>
      </c>
      <c r="DZ139" s="31" t="e">
        <v>#DIV/0!</v>
      </c>
      <c r="EA139" s="31" t="e">
        <v>#DIV/0!</v>
      </c>
      <c r="EB139" s="31" t="e">
        <v>#DIV/0!</v>
      </c>
      <c r="EC139" s="31" t="e">
        <v>#DIV/0!</v>
      </c>
      <c r="ED139" s="31" t="e">
        <v>#DIV/0!</v>
      </c>
      <c r="EE139" s="31" t="e">
        <v>#DIV/0!</v>
      </c>
      <c r="EF139" s="31" t="e">
        <v>#DIV/0!</v>
      </c>
      <c r="EG139" s="31" t="e">
        <v>#DIV/0!</v>
      </c>
      <c r="EH139" s="31" t="e">
        <v>#DIV/0!</v>
      </c>
      <c r="EI139" s="31" t="e">
        <v>#DIV/0!</v>
      </c>
      <c r="EJ139" s="31" t="e">
        <v>#DIV/0!</v>
      </c>
      <c r="EK139" s="31" t="e">
        <v>#DIV/0!</v>
      </c>
      <c r="EL139" s="31" t="e">
        <v>#DIV/0!</v>
      </c>
      <c r="EM139" s="31" t="e">
        <v>#DIV/0!</v>
      </c>
      <c r="EN139" s="31" t="e">
        <v>#DIV/0!</v>
      </c>
      <c r="EO139" s="31" t="e">
        <v>#VALUE!</v>
      </c>
      <c r="EP139" s="31" t="e">
        <v>#DIV/0!</v>
      </c>
      <c r="EQ139" s="31" t="e">
        <v>#DIV/0!</v>
      </c>
      <c r="ER139" s="31" t="e">
        <v>#DIV/0!</v>
      </c>
      <c r="ES139" s="31" t="e">
        <v>#DIV/0!</v>
      </c>
      <c r="ET139" s="31" t="e">
        <v>#DIV/0!</v>
      </c>
      <c r="EU139" s="31" t="e">
        <v>#DIV/0!</v>
      </c>
      <c r="EV139" s="31" t="e">
        <v>#DIV/0!</v>
      </c>
      <c r="EW139" s="31" t="e">
        <v>#DIV/0!</v>
      </c>
      <c r="EX139" s="31" t="e">
        <v>#DIV/0!</v>
      </c>
      <c r="EY139" s="31" t="e">
        <v>#DIV/0!</v>
      </c>
      <c r="EZ139" s="31" t="e">
        <v>#DIV/0!</v>
      </c>
      <c r="FA139" s="31" t="e">
        <v>#DIV/0!</v>
      </c>
      <c r="FB139" s="31" t="e">
        <v>#DIV/0!</v>
      </c>
      <c r="FC139" s="31" t="e">
        <v>#DIV/0!</v>
      </c>
      <c r="FD139" s="31" t="e">
        <v>#DIV/0!</v>
      </c>
      <c r="FE139" s="31" t="e">
        <v>#DIV/0!</v>
      </c>
      <c r="FF139" s="31" t="e">
        <v>#DIV/0!</v>
      </c>
      <c r="FG139" s="31" t="e">
        <v>#DIV/0!</v>
      </c>
      <c r="FH139" s="31" t="e">
        <v>#DIV/0!</v>
      </c>
      <c r="FI139" s="31" t="e">
        <v>#DIV/0!</v>
      </c>
      <c r="FJ139" s="31" t="e">
        <v>#DIV/0!</v>
      </c>
      <c r="FK139" s="31" t="e">
        <v>#DIV/0!</v>
      </c>
      <c r="FL139" s="31" t="e">
        <v>#DIV/0!</v>
      </c>
      <c r="FM139" s="31" t="e">
        <v>#DIV/0!</v>
      </c>
      <c r="FN139" s="31" t="e">
        <v>#DIV/0!</v>
      </c>
      <c r="FO139" s="31" t="e">
        <v>#DIV/0!</v>
      </c>
      <c r="FP139" s="31" t="e">
        <v>#DIV/0!</v>
      </c>
      <c r="FQ139" s="31" t="e">
        <v>#DIV/0!</v>
      </c>
      <c r="FR139" s="31" t="e">
        <v>#DIV/0!</v>
      </c>
      <c r="FS139" s="31" t="e">
        <v>#DIV/0!</v>
      </c>
      <c r="FT139" s="31" t="e">
        <v>#DIV/0!</v>
      </c>
      <c r="FU139" s="31" t="e">
        <v>#DIV/0!</v>
      </c>
      <c r="FV139" s="31" t="e">
        <v>#DIV/0!</v>
      </c>
      <c r="FW139" s="31" t="e">
        <v>#DIV/0!</v>
      </c>
      <c r="FX139" s="31" t="e">
        <v>#DIV/0!</v>
      </c>
      <c r="FY139" s="31" t="e">
        <v>#DIV/0!</v>
      </c>
      <c r="FZ139" s="31" t="e">
        <v>#DIV/0!</v>
      </c>
      <c r="GA139" s="31" t="e">
        <v>#DIV/0!</v>
      </c>
      <c r="GB139" s="31" t="e">
        <v>#DIV/0!</v>
      </c>
      <c r="GC139" s="31" t="e">
        <v>#DIV/0!</v>
      </c>
      <c r="GD139" s="31" t="e">
        <v>#DIV/0!</v>
      </c>
      <c r="GE139" s="31" t="e">
        <v>#DIV/0!</v>
      </c>
      <c r="GF139" s="31" t="e">
        <v>#DIV/0!</v>
      </c>
      <c r="GG139" s="31" t="e">
        <v>#DIV/0!</v>
      </c>
      <c r="GH139" s="31" t="e">
        <v>#DIV/0!</v>
      </c>
      <c r="GI139" s="31"/>
      <c r="GJ139" s="31"/>
      <c r="GK139" s="31">
        <v>8</v>
      </c>
      <c r="GL139" s="51" t="e">
        <v>#VALUE!</v>
      </c>
      <c r="GM139" s="31" t="e">
        <v>#DIV/0!</v>
      </c>
      <c r="GN139" s="31" t="e">
        <v>#DIV/0!</v>
      </c>
      <c r="GO139" s="31" t="e">
        <v>#DIV/0!</v>
      </c>
      <c r="GP139" s="31" t="e">
        <v>#DIV/0!</v>
      </c>
      <c r="GQ139" s="31" t="e">
        <v>#DIV/0!</v>
      </c>
      <c r="GR139" s="31" t="e">
        <v>#DIV/0!</v>
      </c>
      <c r="GS139" s="31" t="e">
        <v>#DIV/0!</v>
      </c>
      <c r="GT139" s="31" t="e">
        <v>#DIV/0!</v>
      </c>
      <c r="GU139" s="31" t="e">
        <v>#DIV/0!</v>
      </c>
      <c r="GV139" s="31" t="e">
        <v>#DIV/0!</v>
      </c>
      <c r="GW139" s="31" t="e">
        <v>#DIV/0!</v>
      </c>
      <c r="GX139" s="31" t="e">
        <v>#DIV/0!</v>
      </c>
      <c r="GY139" s="31" t="e">
        <v>#DIV/0!</v>
      </c>
      <c r="GZ139" s="31" t="e">
        <v>#DIV/0!</v>
      </c>
      <c r="HA139" s="31" t="e">
        <v>#DIV/0!</v>
      </c>
      <c r="HB139" s="31" t="e">
        <v>#DIV/0!</v>
      </c>
      <c r="HC139" s="31" t="e">
        <v>#DIV/0!</v>
      </c>
      <c r="HD139" s="31" t="e">
        <v>#DIV/0!</v>
      </c>
      <c r="HE139" s="31" t="e">
        <v>#DIV/0!</v>
      </c>
      <c r="HF139" s="31" t="e">
        <v>#DIV/0!</v>
      </c>
      <c r="HG139" s="31" t="e">
        <v>#DIV/0!</v>
      </c>
      <c r="HH139" s="31" t="e">
        <v>#DIV/0!</v>
      </c>
      <c r="HI139" s="31" t="e">
        <v>#DIV/0!</v>
      </c>
      <c r="HJ139" s="31" t="e">
        <v>#DIV/0!</v>
      </c>
      <c r="HK139" s="31" t="e">
        <v>#DIV/0!</v>
      </c>
      <c r="HL139" s="31" t="e">
        <v>#DIV/0!</v>
      </c>
      <c r="HM139" s="31" t="e">
        <v>#DIV/0!</v>
      </c>
      <c r="HN139" s="31" t="e">
        <v>#DIV/0!</v>
      </c>
      <c r="HO139" s="31" t="e">
        <v>#DIV/0!</v>
      </c>
      <c r="HP139" s="31" t="e">
        <v>#DIV/0!</v>
      </c>
      <c r="HQ139" s="31" t="e">
        <v>#DIV/0!</v>
      </c>
      <c r="HR139" s="31" t="e">
        <v>#DIV/0!</v>
      </c>
      <c r="HS139" s="31" t="e">
        <v>#DIV/0!</v>
      </c>
      <c r="HT139" s="31" t="e">
        <v>#DIV/0!</v>
      </c>
      <c r="HU139" s="31" t="e">
        <v>#DIV/0!</v>
      </c>
      <c r="HV139" s="31" t="e">
        <v>#DIV/0!</v>
      </c>
      <c r="HW139" s="31" t="e">
        <v>#DIV/0!</v>
      </c>
      <c r="HX139" s="31" t="e">
        <v>#DIV/0!</v>
      </c>
      <c r="HY139" s="31" t="e">
        <v>#DIV/0!</v>
      </c>
      <c r="HZ139" s="31" t="e">
        <v>#DIV/0!</v>
      </c>
      <c r="IA139" s="31" t="e">
        <v>#DIV/0!</v>
      </c>
      <c r="IB139" s="31" t="e">
        <v>#DIV/0!</v>
      </c>
      <c r="IC139" s="31" t="e">
        <v>#DIV/0!</v>
      </c>
      <c r="ID139" s="31" t="e">
        <v>#DIV/0!</v>
      </c>
      <c r="IE139" s="31" t="e">
        <v>#DIV/0!</v>
      </c>
      <c r="IF139" s="31" t="e">
        <v>#VALUE!</v>
      </c>
      <c r="IG139" s="31" t="e">
        <v>#DIV/0!</v>
      </c>
      <c r="IH139" s="31" t="e">
        <v>#DIV/0!</v>
      </c>
      <c r="II139" s="31" t="e">
        <v>#DIV/0!</v>
      </c>
      <c r="IJ139" s="31" t="e">
        <v>#DIV/0!</v>
      </c>
      <c r="IK139" s="31" t="e">
        <v>#DIV/0!</v>
      </c>
      <c r="IL139" s="31" t="e">
        <v>#DIV/0!</v>
      </c>
      <c r="IM139" s="31" t="e">
        <v>#DIV/0!</v>
      </c>
      <c r="IN139" s="31" t="e">
        <v>#DIV/0!</v>
      </c>
      <c r="IO139" s="31" t="e">
        <v>#DIV/0!</v>
      </c>
      <c r="IP139" s="31" t="e">
        <v>#DIV/0!</v>
      </c>
      <c r="IQ139" s="31" t="e">
        <v>#DIV/0!</v>
      </c>
      <c r="IR139" s="31" t="e">
        <v>#DIV/0!</v>
      </c>
      <c r="IS139" s="31" t="e">
        <v>#DIV/0!</v>
      </c>
      <c r="IT139" s="31" t="e">
        <v>#DIV/0!</v>
      </c>
      <c r="IU139" s="31" t="e">
        <v>#DIV/0!</v>
      </c>
      <c r="IV139" s="31" t="e">
        <v>#DIV/0!</v>
      </c>
      <c r="IW139" s="31" t="e">
        <v>#DIV/0!</v>
      </c>
      <c r="IX139" s="31" t="e">
        <v>#DIV/0!</v>
      </c>
      <c r="IY139" s="31" t="e">
        <v>#DIV/0!</v>
      </c>
      <c r="IZ139" s="31" t="e">
        <v>#DIV/0!</v>
      </c>
      <c r="JA139" s="31" t="e">
        <v>#DIV/0!</v>
      </c>
      <c r="JB139" s="31" t="e">
        <v>#DIV/0!</v>
      </c>
      <c r="JC139" s="31" t="e">
        <v>#DIV/0!</v>
      </c>
      <c r="JD139" s="31" t="e">
        <v>#DIV/0!</v>
      </c>
      <c r="JE139" s="31" t="e">
        <v>#DIV/0!</v>
      </c>
      <c r="JF139" s="31" t="e">
        <v>#DIV/0!</v>
      </c>
      <c r="JG139" s="31" t="e">
        <v>#DIV/0!</v>
      </c>
      <c r="JH139" s="31" t="e">
        <v>#DIV/0!</v>
      </c>
      <c r="JI139" s="31" t="e">
        <v>#DIV/0!</v>
      </c>
      <c r="JJ139" s="31" t="e">
        <v>#DIV/0!</v>
      </c>
      <c r="JK139" s="31" t="e">
        <v>#DIV/0!</v>
      </c>
      <c r="JL139" s="31" t="e">
        <v>#DIV/0!</v>
      </c>
      <c r="JM139" s="31" t="e">
        <v>#DIV/0!</v>
      </c>
      <c r="JN139" s="31" t="e">
        <v>#DIV/0!</v>
      </c>
      <c r="JO139" s="31" t="e">
        <v>#DIV/0!</v>
      </c>
      <c r="JP139" s="31" t="e">
        <v>#DIV/0!</v>
      </c>
      <c r="JQ139" s="31" t="e">
        <v>#DIV/0!</v>
      </c>
      <c r="JR139" s="31" t="e">
        <v>#DIV/0!</v>
      </c>
      <c r="JS139" s="31" t="e">
        <v>#DIV/0!</v>
      </c>
      <c r="JT139" s="31" t="e">
        <v>#DIV/0!</v>
      </c>
      <c r="JU139" s="31" t="e">
        <v>#DIV/0!</v>
      </c>
      <c r="JV139" s="31" t="e">
        <v>#DIV/0!</v>
      </c>
      <c r="JW139" s="31" t="e">
        <v>#DIV/0!</v>
      </c>
      <c r="JX139" s="31" t="e">
        <v>#DIV/0!</v>
      </c>
      <c r="JY139" s="31" t="e">
        <v>#DIV/0!</v>
      </c>
      <c r="JZ139" s="31"/>
      <c r="KA139" s="31"/>
    </row>
    <row r="140" spans="1:287" x14ac:dyDescent="0.25">
      <c r="A140" s="30" t="s">
        <v>758</v>
      </c>
      <c r="B140" s="30" t="s">
        <v>206</v>
      </c>
      <c r="C140" s="31">
        <v>19</v>
      </c>
      <c r="D140" s="51" t="e">
        <v>#VALUE!</v>
      </c>
      <c r="E140" s="31" t="e">
        <v>#DIV/0!</v>
      </c>
      <c r="F140" s="31" t="e">
        <v>#DIV/0!</v>
      </c>
      <c r="G140" s="31" t="e">
        <v>#DIV/0!</v>
      </c>
      <c r="H140" s="31" t="e">
        <v>#DIV/0!</v>
      </c>
      <c r="I140" s="31" t="e">
        <v>#DIV/0!</v>
      </c>
      <c r="J140" s="31" t="e">
        <v>#DIV/0!</v>
      </c>
      <c r="K140" s="31" t="e">
        <v>#DIV/0!</v>
      </c>
      <c r="L140" s="31" t="e">
        <v>#DIV/0!</v>
      </c>
      <c r="M140" s="31" t="e">
        <v>#DIV/0!</v>
      </c>
      <c r="N140" s="31" t="e">
        <v>#DIV/0!</v>
      </c>
      <c r="O140" s="31" t="e">
        <v>#DIV/0!</v>
      </c>
      <c r="P140" s="31" t="e">
        <v>#DIV/0!</v>
      </c>
      <c r="Q140" s="31" t="e">
        <v>#DIV/0!</v>
      </c>
      <c r="R140" s="31" t="e">
        <v>#DIV/0!</v>
      </c>
      <c r="S140" s="31" t="e">
        <v>#DIV/0!</v>
      </c>
      <c r="T140" s="31" t="e">
        <v>#DIV/0!</v>
      </c>
      <c r="U140" s="31" t="e">
        <v>#DIV/0!</v>
      </c>
      <c r="V140" s="31" t="e">
        <v>#DIV/0!</v>
      </c>
      <c r="W140" s="31" t="e">
        <v>#DIV/0!</v>
      </c>
      <c r="X140" s="31" t="e">
        <v>#DIV/0!</v>
      </c>
      <c r="Y140" s="31" t="e">
        <v>#DIV/0!</v>
      </c>
      <c r="Z140" s="31" t="e">
        <v>#DIV/0!</v>
      </c>
      <c r="AA140" s="31" t="e">
        <v>#DIV/0!</v>
      </c>
      <c r="AB140" s="31" t="e">
        <v>#DIV/0!</v>
      </c>
      <c r="AC140" s="31" t="e">
        <v>#DIV/0!</v>
      </c>
      <c r="AD140" s="31" t="e">
        <v>#DIV/0!</v>
      </c>
      <c r="AE140" s="31" t="e">
        <v>#DIV/0!</v>
      </c>
      <c r="AF140" s="31" t="e">
        <v>#DIV/0!</v>
      </c>
      <c r="AG140" s="31" t="e">
        <v>#DIV/0!</v>
      </c>
      <c r="AH140" s="31" t="e">
        <v>#DIV/0!</v>
      </c>
      <c r="AI140" s="31" t="e">
        <v>#DIV/0!</v>
      </c>
      <c r="AJ140" s="31" t="e">
        <v>#DIV/0!</v>
      </c>
      <c r="AK140" s="31" t="e">
        <v>#DIV/0!</v>
      </c>
      <c r="AL140" s="31" t="e">
        <v>#DIV/0!</v>
      </c>
      <c r="AM140" s="31" t="e">
        <v>#DIV/0!</v>
      </c>
      <c r="AN140" s="31" t="e">
        <v>#DIV/0!</v>
      </c>
      <c r="AO140" s="31" t="e">
        <v>#DIV/0!</v>
      </c>
      <c r="AP140" s="31" t="e">
        <v>#DIV/0!</v>
      </c>
      <c r="AQ140" s="31" t="e">
        <v>#DIV/0!</v>
      </c>
      <c r="AR140" s="31" t="e">
        <v>#DIV/0!</v>
      </c>
      <c r="AS140" s="31" t="e">
        <v>#DIV/0!</v>
      </c>
      <c r="AT140" s="31" t="e">
        <v>#DIV/0!</v>
      </c>
      <c r="AU140" s="31" t="e">
        <v>#DIV/0!</v>
      </c>
      <c r="AV140" s="31" t="e">
        <v>#DIV/0!</v>
      </c>
      <c r="AW140" s="31" t="e">
        <v>#DIV/0!</v>
      </c>
      <c r="AX140" s="31" t="e">
        <v>#VALUE!</v>
      </c>
      <c r="AY140" s="31" t="e">
        <v>#DIV/0!</v>
      </c>
      <c r="AZ140" s="31" t="e">
        <v>#DIV/0!</v>
      </c>
      <c r="BA140" s="31" t="e">
        <v>#DIV/0!</v>
      </c>
      <c r="BB140" s="31" t="e">
        <v>#DIV/0!</v>
      </c>
      <c r="BC140" s="31" t="e">
        <v>#DIV/0!</v>
      </c>
      <c r="BD140" s="31" t="e">
        <v>#DIV/0!</v>
      </c>
      <c r="BE140" s="31" t="e">
        <v>#DIV/0!</v>
      </c>
      <c r="BF140" s="31" t="e">
        <v>#DIV/0!</v>
      </c>
      <c r="BG140" s="31" t="e">
        <v>#DIV/0!</v>
      </c>
      <c r="BH140" s="31" t="e">
        <v>#DIV/0!</v>
      </c>
      <c r="BI140" s="31" t="e">
        <v>#DIV/0!</v>
      </c>
      <c r="BJ140" s="31" t="e">
        <v>#DIV/0!</v>
      </c>
      <c r="BK140" s="31" t="e">
        <v>#DIV/0!</v>
      </c>
      <c r="BL140" s="31" t="e">
        <v>#DIV/0!</v>
      </c>
      <c r="BM140" s="31" t="e">
        <v>#DIV/0!</v>
      </c>
      <c r="BN140" s="31" t="e">
        <v>#DIV/0!</v>
      </c>
      <c r="BO140" s="31" t="e">
        <v>#DIV/0!</v>
      </c>
      <c r="BP140" s="31" t="e">
        <v>#DIV/0!</v>
      </c>
      <c r="BQ140" s="31" t="e">
        <v>#DIV/0!</v>
      </c>
      <c r="BR140" s="31" t="e">
        <v>#DIV/0!</v>
      </c>
      <c r="BS140" s="31" t="e">
        <v>#DIV/0!</v>
      </c>
      <c r="BT140" s="31" t="e">
        <v>#DIV/0!</v>
      </c>
      <c r="BU140" s="31" t="e">
        <v>#DIV/0!</v>
      </c>
      <c r="BV140" s="31" t="e">
        <v>#DIV/0!</v>
      </c>
      <c r="BW140" s="31" t="e">
        <v>#DIV/0!</v>
      </c>
      <c r="BX140" s="31" t="e">
        <v>#DIV/0!</v>
      </c>
      <c r="BY140" s="31" t="e">
        <v>#DIV/0!</v>
      </c>
      <c r="BZ140" s="31" t="e">
        <v>#DIV/0!</v>
      </c>
      <c r="CA140" s="31" t="e">
        <v>#DIV/0!</v>
      </c>
      <c r="CB140" s="31" t="e">
        <v>#DIV/0!</v>
      </c>
      <c r="CC140" s="31" t="e">
        <v>#DIV/0!</v>
      </c>
      <c r="CD140" s="31" t="e">
        <v>#DIV/0!</v>
      </c>
      <c r="CE140" s="31" t="e">
        <v>#DIV/0!</v>
      </c>
      <c r="CF140" s="31" t="e">
        <v>#DIV/0!</v>
      </c>
      <c r="CG140" s="31" t="e">
        <v>#DIV/0!</v>
      </c>
      <c r="CH140" s="31" t="e">
        <v>#DIV/0!</v>
      </c>
      <c r="CI140" s="31" t="e">
        <v>#DIV/0!</v>
      </c>
      <c r="CJ140" s="31" t="e">
        <v>#DIV/0!</v>
      </c>
      <c r="CK140" s="31" t="e">
        <v>#DIV/0!</v>
      </c>
      <c r="CL140" s="31" t="e">
        <v>#DIV/0!</v>
      </c>
      <c r="CM140" s="31" t="e">
        <v>#DIV/0!</v>
      </c>
      <c r="CN140" s="31" t="e">
        <v>#DIV/0!</v>
      </c>
      <c r="CO140" s="31" t="e">
        <v>#DIV/0!</v>
      </c>
      <c r="CP140" s="31" t="e">
        <v>#DIV/0!</v>
      </c>
      <c r="CQ140" s="31" t="e">
        <v>#DIV/0!</v>
      </c>
      <c r="CR140" s="31"/>
      <c r="CS140" s="31"/>
      <c r="CT140" s="31">
        <v>19</v>
      </c>
      <c r="CU140" s="51" t="e">
        <v>#VALUE!</v>
      </c>
      <c r="CV140" s="31" t="e">
        <v>#DIV/0!</v>
      </c>
      <c r="CW140" s="31" t="e">
        <v>#DIV/0!</v>
      </c>
      <c r="CX140" s="31" t="e">
        <v>#DIV/0!</v>
      </c>
      <c r="CY140" s="31" t="e">
        <v>#DIV/0!</v>
      </c>
      <c r="CZ140" s="31" t="e">
        <v>#DIV/0!</v>
      </c>
      <c r="DA140" s="31" t="e">
        <v>#DIV/0!</v>
      </c>
      <c r="DB140" s="31" t="e">
        <v>#DIV/0!</v>
      </c>
      <c r="DC140" s="31" t="e">
        <v>#DIV/0!</v>
      </c>
      <c r="DD140" s="31" t="e">
        <v>#DIV/0!</v>
      </c>
      <c r="DE140" s="31" t="e">
        <v>#DIV/0!</v>
      </c>
      <c r="DF140" s="31" t="e">
        <v>#DIV/0!</v>
      </c>
      <c r="DG140" s="31" t="e">
        <v>#DIV/0!</v>
      </c>
      <c r="DH140" s="31" t="e">
        <v>#DIV/0!</v>
      </c>
      <c r="DI140" s="31" t="e">
        <v>#DIV/0!</v>
      </c>
      <c r="DJ140" s="31" t="e">
        <v>#DIV/0!</v>
      </c>
      <c r="DK140" s="31" t="e">
        <v>#DIV/0!</v>
      </c>
      <c r="DL140" s="31" t="e">
        <v>#DIV/0!</v>
      </c>
      <c r="DM140" s="31" t="e">
        <v>#DIV/0!</v>
      </c>
      <c r="DN140" s="31" t="e">
        <v>#DIV/0!</v>
      </c>
      <c r="DO140" s="31" t="e">
        <v>#DIV/0!</v>
      </c>
      <c r="DP140" s="31" t="e">
        <v>#DIV/0!</v>
      </c>
      <c r="DQ140" s="31" t="e">
        <v>#DIV/0!</v>
      </c>
      <c r="DR140" s="31" t="e">
        <v>#DIV/0!</v>
      </c>
      <c r="DS140" s="31" t="e">
        <v>#DIV/0!</v>
      </c>
      <c r="DT140" s="31" t="e">
        <v>#DIV/0!</v>
      </c>
      <c r="DU140" s="31" t="e">
        <v>#DIV/0!</v>
      </c>
      <c r="DV140" s="31" t="e">
        <v>#DIV/0!</v>
      </c>
      <c r="DW140" s="31" t="e">
        <v>#DIV/0!</v>
      </c>
      <c r="DX140" s="31" t="e">
        <v>#DIV/0!</v>
      </c>
      <c r="DY140" s="31" t="e">
        <v>#DIV/0!</v>
      </c>
      <c r="DZ140" s="31" t="e">
        <v>#DIV/0!</v>
      </c>
      <c r="EA140" s="31" t="e">
        <v>#DIV/0!</v>
      </c>
      <c r="EB140" s="31" t="e">
        <v>#DIV/0!</v>
      </c>
      <c r="EC140" s="31" t="e">
        <v>#DIV/0!</v>
      </c>
      <c r="ED140" s="31" t="e">
        <v>#DIV/0!</v>
      </c>
      <c r="EE140" s="31" t="e">
        <v>#DIV/0!</v>
      </c>
      <c r="EF140" s="31" t="e">
        <v>#DIV/0!</v>
      </c>
      <c r="EG140" s="31" t="e">
        <v>#DIV/0!</v>
      </c>
      <c r="EH140" s="31" t="e">
        <v>#DIV/0!</v>
      </c>
      <c r="EI140" s="31" t="e">
        <v>#DIV/0!</v>
      </c>
      <c r="EJ140" s="31" t="e">
        <v>#DIV/0!</v>
      </c>
      <c r="EK140" s="31" t="e">
        <v>#DIV/0!</v>
      </c>
      <c r="EL140" s="31" t="e">
        <v>#DIV/0!</v>
      </c>
      <c r="EM140" s="31" t="e">
        <v>#DIV/0!</v>
      </c>
      <c r="EN140" s="31" t="e">
        <v>#DIV/0!</v>
      </c>
      <c r="EO140" s="31" t="e">
        <v>#VALUE!</v>
      </c>
      <c r="EP140" s="31" t="e">
        <v>#DIV/0!</v>
      </c>
      <c r="EQ140" s="31" t="e">
        <v>#DIV/0!</v>
      </c>
      <c r="ER140" s="31" t="e">
        <v>#DIV/0!</v>
      </c>
      <c r="ES140" s="31" t="e">
        <v>#DIV/0!</v>
      </c>
      <c r="ET140" s="31" t="e">
        <v>#DIV/0!</v>
      </c>
      <c r="EU140" s="31" t="e">
        <v>#DIV/0!</v>
      </c>
      <c r="EV140" s="31" t="e">
        <v>#DIV/0!</v>
      </c>
      <c r="EW140" s="31" t="e">
        <v>#DIV/0!</v>
      </c>
      <c r="EX140" s="31" t="e">
        <v>#DIV/0!</v>
      </c>
      <c r="EY140" s="31" t="e">
        <v>#DIV/0!</v>
      </c>
      <c r="EZ140" s="31" t="e">
        <v>#DIV/0!</v>
      </c>
      <c r="FA140" s="31" t="e">
        <v>#DIV/0!</v>
      </c>
      <c r="FB140" s="31" t="e">
        <v>#DIV/0!</v>
      </c>
      <c r="FC140" s="31" t="e">
        <v>#DIV/0!</v>
      </c>
      <c r="FD140" s="31" t="e">
        <v>#DIV/0!</v>
      </c>
      <c r="FE140" s="31" t="e">
        <v>#DIV/0!</v>
      </c>
      <c r="FF140" s="31" t="e">
        <v>#DIV/0!</v>
      </c>
      <c r="FG140" s="31" t="e">
        <v>#DIV/0!</v>
      </c>
      <c r="FH140" s="31" t="e">
        <v>#DIV/0!</v>
      </c>
      <c r="FI140" s="31" t="e">
        <v>#DIV/0!</v>
      </c>
      <c r="FJ140" s="31" t="e">
        <v>#DIV/0!</v>
      </c>
      <c r="FK140" s="31" t="e">
        <v>#DIV/0!</v>
      </c>
      <c r="FL140" s="31" t="e">
        <v>#DIV/0!</v>
      </c>
      <c r="FM140" s="31" t="e">
        <v>#DIV/0!</v>
      </c>
      <c r="FN140" s="31" t="e">
        <v>#DIV/0!</v>
      </c>
      <c r="FO140" s="31" t="e">
        <v>#DIV/0!</v>
      </c>
      <c r="FP140" s="31" t="e">
        <v>#DIV/0!</v>
      </c>
      <c r="FQ140" s="31" t="e">
        <v>#DIV/0!</v>
      </c>
      <c r="FR140" s="31" t="e">
        <v>#DIV/0!</v>
      </c>
      <c r="FS140" s="31" t="e">
        <v>#DIV/0!</v>
      </c>
      <c r="FT140" s="31" t="e">
        <v>#DIV/0!</v>
      </c>
      <c r="FU140" s="31" t="e">
        <v>#DIV/0!</v>
      </c>
      <c r="FV140" s="31" t="e">
        <v>#DIV/0!</v>
      </c>
      <c r="FW140" s="31" t="e">
        <v>#DIV/0!</v>
      </c>
      <c r="FX140" s="31" t="e">
        <v>#DIV/0!</v>
      </c>
      <c r="FY140" s="31" t="e">
        <v>#DIV/0!</v>
      </c>
      <c r="FZ140" s="31" t="e">
        <v>#DIV/0!</v>
      </c>
      <c r="GA140" s="31" t="e">
        <v>#DIV/0!</v>
      </c>
      <c r="GB140" s="31" t="e">
        <v>#DIV/0!</v>
      </c>
      <c r="GC140" s="31" t="e">
        <v>#DIV/0!</v>
      </c>
      <c r="GD140" s="31" t="e">
        <v>#DIV/0!</v>
      </c>
      <c r="GE140" s="31" t="e">
        <v>#DIV/0!</v>
      </c>
      <c r="GF140" s="31" t="e">
        <v>#DIV/0!</v>
      </c>
      <c r="GG140" s="31" t="e">
        <v>#DIV/0!</v>
      </c>
      <c r="GH140" s="31" t="e">
        <v>#DIV/0!</v>
      </c>
      <c r="GI140" s="31"/>
      <c r="GJ140" s="31"/>
      <c r="GK140" s="31">
        <v>19</v>
      </c>
      <c r="GL140" s="51" t="e">
        <v>#VALUE!</v>
      </c>
      <c r="GM140" s="31" t="e">
        <v>#DIV/0!</v>
      </c>
      <c r="GN140" s="31" t="e">
        <v>#DIV/0!</v>
      </c>
      <c r="GO140" s="31" t="e">
        <v>#DIV/0!</v>
      </c>
      <c r="GP140" s="31" t="e">
        <v>#DIV/0!</v>
      </c>
      <c r="GQ140" s="31" t="e">
        <v>#DIV/0!</v>
      </c>
      <c r="GR140" s="31" t="e">
        <v>#DIV/0!</v>
      </c>
      <c r="GS140" s="31" t="e">
        <v>#DIV/0!</v>
      </c>
      <c r="GT140" s="31" t="e">
        <v>#DIV/0!</v>
      </c>
      <c r="GU140" s="31" t="e">
        <v>#DIV/0!</v>
      </c>
      <c r="GV140" s="31" t="e">
        <v>#DIV/0!</v>
      </c>
      <c r="GW140" s="31" t="e">
        <v>#DIV/0!</v>
      </c>
      <c r="GX140" s="31" t="e">
        <v>#DIV/0!</v>
      </c>
      <c r="GY140" s="31" t="e">
        <v>#DIV/0!</v>
      </c>
      <c r="GZ140" s="31" t="e">
        <v>#DIV/0!</v>
      </c>
      <c r="HA140" s="31" t="e">
        <v>#DIV/0!</v>
      </c>
      <c r="HB140" s="31" t="e">
        <v>#DIV/0!</v>
      </c>
      <c r="HC140" s="31" t="e">
        <v>#DIV/0!</v>
      </c>
      <c r="HD140" s="31" t="e">
        <v>#DIV/0!</v>
      </c>
      <c r="HE140" s="31" t="e">
        <v>#DIV/0!</v>
      </c>
      <c r="HF140" s="31" t="e">
        <v>#DIV/0!</v>
      </c>
      <c r="HG140" s="31" t="e">
        <v>#DIV/0!</v>
      </c>
      <c r="HH140" s="31" t="e">
        <v>#DIV/0!</v>
      </c>
      <c r="HI140" s="31" t="e">
        <v>#DIV/0!</v>
      </c>
      <c r="HJ140" s="31" t="e">
        <v>#DIV/0!</v>
      </c>
      <c r="HK140" s="31" t="e">
        <v>#DIV/0!</v>
      </c>
      <c r="HL140" s="31" t="e">
        <v>#DIV/0!</v>
      </c>
      <c r="HM140" s="31" t="e">
        <v>#DIV/0!</v>
      </c>
      <c r="HN140" s="31" t="e">
        <v>#DIV/0!</v>
      </c>
      <c r="HO140" s="31" t="e">
        <v>#DIV/0!</v>
      </c>
      <c r="HP140" s="31" t="e">
        <v>#DIV/0!</v>
      </c>
      <c r="HQ140" s="31" t="e">
        <v>#DIV/0!</v>
      </c>
      <c r="HR140" s="31" t="e">
        <v>#DIV/0!</v>
      </c>
      <c r="HS140" s="31" t="e">
        <v>#DIV/0!</v>
      </c>
      <c r="HT140" s="31" t="e">
        <v>#DIV/0!</v>
      </c>
      <c r="HU140" s="31" t="e">
        <v>#DIV/0!</v>
      </c>
      <c r="HV140" s="31" t="e">
        <v>#DIV/0!</v>
      </c>
      <c r="HW140" s="31" t="e">
        <v>#DIV/0!</v>
      </c>
      <c r="HX140" s="31" t="e">
        <v>#DIV/0!</v>
      </c>
      <c r="HY140" s="31" t="e">
        <v>#DIV/0!</v>
      </c>
      <c r="HZ140" s="31" t="e">
        <v>#DIV/0!</v>
      </c>
      <c r="IA140" s="31" t="e">
        <v>#DIV/0!</v>
      </c>
      <c r="IB140" s="31" t="e">
        <v>#DIV/0!</v>
      </c>
      <c r="IC140" s="31" t="e">
        <v>#DIV/0!</v>
      </c>
      <c r="ID140" s="31" t="e">
        <v>#DIV/0!</v>
      </c>
      <c r="IE140" s="31" t="e">
        <v>#DIV/0!</v>
      </c>
      <c r="IF140" s="31" t="e">
        <v>#VALUE!</v>
      </c>
      <c r="IG140" s="31" t="e">
        <v>#DIV/0!</v>
      </c>
      <c r="IH140" s="31" t="e">
        <v>#DIV/0!</v>
      </c>
      <c r="II140" s="31" t="e">
        <v>#DIV/0!</v>
      </c>
      <c r="IJ140" s="31" t="e">
        <v>#DIV/0!</v>
      </c>
      <c r="IK140" s="31" t="e">
        <v>#DIV/0!</v>
      </c>
      <c r="IL140" s="31" t="e">
        <v>#DIV/0!</v>
      </c>
      <c r="IM140" s="31" t="e">
        <v>#DIV/0!</v>
      </c>
      <c r="IN140" s="31" t="e">
        <v>#DIV/0!</v>
      </c>
      <c r="IO140" s="31" t="e">
        <v>#DIV/0!</v>
      </c>
      <c r="IP140" s="31" t="e">
        <v>#DIV/0!</v>
      </c>
      <c r="IQ140" s="31" t="e">
        <v>#DIV/0!</v>
      </c>
      <c r="IR140" s="31" t="e">
        <v>#DIV/0!</v>
      </c>
      <c r="IS140" s="31" t="e">
        <v>#DIV/0!</v>
      </c>
      <c r="IT140" s="31" t="e">
        <v>#DIV/0!</v>
      </c>
      <c r="IU140" s="31" t="e">
        <v>#DIV/0!</v>
      </c>
      <c r="IV140" s="31" t="e">
        <v>#DIV/0!</v>
      </c>
      <c r="IW140" s="31" t="e">
        <v>#DIV/0!</v>
      </c>
      <c r="IX140" s="31" t="e">
        <v>#DIV/0!</v>
      </c>
      <c r="IY140" s="31" t="e">
        <v>#DIV/0!</v>
      </c>
      <c r="IZ140" s="31" t="e">
        <v>#DIV/0!</v>
      </c>
      <c r="JA140" s="31" t="e">
        <v>#DIV/0!</v>
      </c>
      <c r="JB140" s="31" t="e">
        <v>#DIV/0!</v>
      </c>
      <c r="JC140" s="31" t="e">
        <v>#DIV/0!</v>
      </c>
      <c r="JD140" s="31" t="e">
        <v>#DIV/0!</v>
      </c>
      <c r="JE140" s="31" t="e">
        <v>#DIV/0!</v>
      </c>
      <c r="JF140" s="31" t="e">
        <v>#DIV/0!</v>
      </c>
      <c r="JG140" s="31" t="e">
        <v>#DIV/0!</v>
      </c>
      <c r="JH140" s="31" t="e">
        <v>#DIV/0!</v>
      </c>
      <c r="JI140" s="31" t="e">
        <v>#DIV/0!</v>
      </c>
      <c r="JJ140" s="31" t="e">
        <v>#DIV/0!</v>
      </c>
      <c r="JK140" s="31" t="e">
        <v>#DIV/0!</v>
      </c>
      <c r="JL140" s="31" t="e">
        <v>#DIV/0!</v>
      </c>
      <c r="JM140" s="31" t="e">
        <v>#DIV/0!</v>
      </c>
      <c r="JN140" s="31" t="e">
        <v>#DIV/0!</v>
      </c>
      <c r="JO140" s="31" t="e">
        <v>#DIV/0!</v>
      </c>
      <c r="JP140" s="31" t="e">
        <v>#DIV/0!</v>
      </c>
      <c r="JQ140" s="31" t="e">
        <v>#DIV/0!</v>
      </c>
      <c r="JR140" s="31" t="e">
        <v>#DIV/0!</v>
      </c>
      <c r="JS140" s="31" t="e">
        <v>#DIV/0!</v>
      </c>
      <c r="JT140" s="31" t="e">
        <v>#DIV/0!</v>
      </c>
      <c r="JU140" s="31" t="e">
        <v>#DIV/0!</v>
      </c>
      <c r="JV140" s="31" t="e">
        <v>#DIV/0!</v>
      </c>
      <c r="JW140" s="31" t="e">
        <v>#DIV/0!</v>
      </c>
      <c r="JX140" s="31" t="e">
        <v>#DIV/0!</v>
      </c>
      <c r="JY140" s="31" t="e">
        <v>#DIV/0!</v>
      </c>
      <c r="JZ140" s="31"/>
      <c r="KA140" s="31"/>
    </row>
    <row r="141" spans="1:287" x14ac:dyDescent="0.25">
      <c r="A141" s="30" t="s">
        <v>759</v>
      </c>
      <c r="B141" s="30" t="s">
        <v>130</v>
      </c>
      <c r="C141" s="31">
        <v>34</v>
      </c>
      <c r="D141" s="51" t="e">
        <v>#VALUE!</v>
      </c>
      <c r="E141" s="31" t="e">
        <v>#DIV/0!</v>
      </c>
      <c r="F141" s="31" t="e">
        <v>#DIV/0!</v>
      </c>
      <c r="G141" s="31" t="e">
        <v>#DIV/0!</v>
      </c>
      <c r="H141" s="31" t="e">
        <v>#DIV/0!</v>
      </c>
      <c r="I141" s="31" t="e">
        <v>#DIV/0!</v>
      </c>
      <c r="J141" s="31" t="e">
        <v>#DIV/0!</v>
      </c>
      <c r="K141" s="31" t="e">
        <v>#DIV/0!</v>
      </c>
      <c r="L141" s="31" t="e">
        <v>#DIV/0!</v>
      </c>
      <c r="M141" s="31" t="e">
        <v>#DIV/0!</v>
      </c>
      <c r="N141" s="31" t="e">
        <v>#DIV/0!</v>
      </c>
      <c r="O141" s="31" t="e">
        <v>#DIV/0!</v>
      </c>
      <c r="P141" s="31" t="e">
        <v>#DIV/0!</v>
      </c>
      <c r="Q141" s="31" t="e">
        <v>#DIV/0!</v>
      </c>
      <c r="R141" s="31" t="e">
        <v>#DIV/0!</v>
      </c>
      <c r="S141" s="31" t="e">
        <v>#DIV/0!</v>
      </c>
      <c r="T141" s="31" t="e">
        <v>#DIV/0!</v>
      </c>
      <c r="U141" s="31" t="e">
        <v>#DIV/0!</v>
      </c>
      <c r="V141" s="31" t="e">
        <v>#DIV/0!</v>
      </c>
      <c r="W141" s="31" t="e">
        <v>#DIV/0!</v>
      </c>
      <c r="X141" s="31" t="e">
        <v>#DIV/0!</v>
      </c>
      <c r="Y141" s="31" t="e">
        <v>#DIV/0!</v>
      </c>
      <c r="Z141" s="31" t="e">
        <v>#DIV/0!</v>
      </c>
      <c r="AA141" s="31" t="e">
        <v>#DIV/0!</v>
      </c>
      <c r="AB141" s="31" t="e">
        <v>#DIV/0!</v>
      </c>
      <c r="AC141" s="31" t="e">
        <v>#DIV/0!</v>
      </c>
      <c r="AD141" s="31" t="e">
        <v>#DIV/0!</v>
      </c>
      <c r="AE141" s="31" t="e">
        <v>#DIV/0!</v>
      </c>
      <c r="AF141" s="31" t="e">
        <v>#DIV/0!</v>
      </c>
      <c r="AG141" s="31" t="e">
        <v>#DIV/0!</v>
      </c>
      <c r="AH141" s="31" t="e">
        <v>#DIV/0!</v>
      </c>
      <c r="AI141" s="31" t="e">
        <v>#DIV/0!</v>
      </c>
      <c r="AJ141" s="31" t="e">
        <v>#DIV/0!</v>
      </c>
      <c r="AK141" s="31" t="e">
        <v>#DIV/0!</v>
      </c>
      <c r="AL141" s="31" t="e">
        <v>#DIV/0!</v>
      </c>
      <c r="AM141" s="31" t="e">
        <v>#DIV/0!</v>
      </c>
      <c r="AN141" s="31" t="e">
        <v>#DIV/0!</v>
      </c>
      <c r="AO141" s="31" t="e">
        <v>#DIV/0!</v>
      </c>
      <c r="AP141" s="31" t="e">
        <v>#DIV/0!</v>
      </c>
      <c r="AQ141" s="31" t="e">
        <v>#DIV/0!</v>
      </c>
      <c r="AR141" s="31" t="e">
        <v>#DIV/0!</v>
      </c>
      <c r="AS141" s="31" t="e">
        <v>#DIV/0!</v>
      </c>
      <c r="AT141" s="31" t="e">
        <v>#DIV/0!</v>
      </c>
      <c r="AU141" s="31" t="e">
        <v>#DIV/0!</v>
      </c>
      <c r="AV141" s="31" t="e">
        <v>#DIV/0!</v>
      </c>
      <c r="AW141" s="31" t="e">
        <v>#DIV/0!</v>
      </c>
      <c r="AX141" s="31" t="e">
        <v>#VALUE!</v>
      </c>
      <c r="AY141" s="31" t="e">
        <v>#DIV/0!</v>
      </c>
      <c r="AZ141" s="31" t="e">
        <v>#DIV/0!</v>
      </c>
      <c r="BA141" s="31" t="e">
        <v>#DIV/0!</v>
      </c>
      <c r="BB141" s="31" t="e">
        <v>#DIV/0!</v>
      </c>
      <c r="BC141" s="31" t="e">
        <v>#DIV/0!</v>
      </c>
      <c r="BD141" s="31" t="e">
        <v>#DIV/0!</v>
      </c>
      <c r="BE141" s="31" t="e">
        <v>#DIV/0!</v>
      </c>
      <c r="BF141" s="31" t="e">
        <v>#DIV/0!</v>
      </c>
      <c r="BG141" s="31" t="e">
        <v>#DIV/0!</v>
      </c>
      <c r="BH141" s="31" t="e">
        <v>#DIV/0!</v>
      </c>
      <c r="BI141" s="31" t="e">
        <v>#DIV/0!</v>
      </c>
      <c r="BJ141" s="31" t="e">
        <v>#DIV/0!</v>
      </c>
      <c r="BK141" s="31" t="e">
        <v>#DIV/0!</v>
      </c>
      <c r="BL141" s="31" t="e">
        <v>#DIV/0!</v>
      </c>
      <c r="BM141" s="31" t="e">
        <v>#DIV/0!</v>
      </c>
      <c r="BN141" s="31" t="e">
        <v>#DIV/0!</v>
      </c>
      <c r="BO141" s="31" t="e">
        <v>#DIV/0!</v>
      </c>
      <c r="BP141" s="31" t="e">
        <v>#DIV/0!</v>
      </c>
      <c r="BQ141" s="31" t="e">
        <v>#DIV/0!</v>
      </c>
      <c r="BR141" s="31" t="e">
        <v>#DIV/0!</v>
      </c>
      <c r="BS141" s="31" t="e">
        <v>#DIV/0!</v>
      </c>
      <c r="BT141" s="31" t="e">
        <v>#DIV/0!</v>
      </c>
      <c r="BU141" s="31" t="e">
        <v>#DIV/0!</v>
      </c>
      <c r="BV141" s="31" t="e">
        <v>#DIV/0!</v>
      </c>
      <c r="BW141" s="31" t="e">
        <v>#DIV/0!</v>
      </c>
      <c r="BX141" s="31" t="e">
        <v>#DIV/0!</v>
      </c>
      <c r="BY141" s="31" t="e">
        <v>#DIV/0!</v>
      </c>
      <c r="BZ141" s="31" t="e">
        <v>#DIV/0!</v>
      </c>
      <c r="CA141" s="31" t="e">
        <v>#DIV/0!</v>
      </c>
      <c r="CB141" s="31" t="e">
        <v>#DIV/0!</v>
      </c>
      <c r="CC141" s="31" t="e">
        <v>#DIV/0!</v>
      </c>
      <c r="CD141" s="31" t="e">
        <v>#DIV/0!</v>
      </c>
      <c r="CE141" s="31" t="e">
        <v>#DIV/0!</v>
      </c>
      <c r="CF141" s="31" t="e">
        <v>#DIV/0!</v>
      </c>
      <c r="CG141" s="31" t="e">
        <v>#DIV/0!</v>
      </c>
      <c r="CH141" s="31" t="e">
        <v>#DIV/0!</v>
      </c>
      <c r="CI141" s="31" t="e">
        <v>#DIV/0!</v>
      </c>
      <c r="CJ141" s="31" t="e">
        <v>#DIV/0!</v>
      </c>
      <c r="CK141" s="31" t="e">
        <v>#DIV/0!</v>
      </c>
      <c r="CL141" s="31" t="e">
        <v>#DIV/0!</v>
      </c>
      <c r="CM141" s="31" t="e">
        <v>#DIV/0!</v>
      </c>
      <c r="CN141" s="31" t="e">
        <v>#DIV/0!</v>
      </c>
      <c r="CO141" s="31" t="e">
        <v>#DIV/0!</v>
      </c>
      <c r="CP141" s="31" t="e">
        <v>#DIV/0!</v>
      </c>
      <c r="CQ141" s="31" t="e">
        <v>#DIV/0!</v>
      </c>
      <c r="CR141" s="31"/>
      <c r="CS141" s="31"/>
      <c r="CT141" s="31">
        <v>34</v>
      </c>
      <c r="CU141" s="51" t="e">
        <v>#VALUE!</v>
      </c>
      <c r="CV141" s="31" t="e">
        <v>#DIV/0!</v>
      </c>
      <c r="CW141" s="31" t="e">
        <v>#DIV/0!</v>
      </c>
      <c r="CX141" s="31" t="e">
        <v>#DIV/0!</v>
      </c>
      <c r="CY141" s="31" t="e">
        <v>#DIV/0!</v>
      </c>
      <c r="CZ141" s="31" t="e">
        <v>#DIV/0!</v>
      </c>
      <c r="DA141" s="31" t="e">
        <v>#DIV/0!</v>
      </c>
      <c r="DB141" s="31" t="e">
        <v>#DIV/0!</v>
      </c>
      <c r="DC141" s="31" t="e">
        <v>#DIV/0!</v>
      </c>
      <c r="DD141" s="31" t="e">
        <v>#DIV/0!</v>
      </c>
      <c r="DE141" s="31" t="e">
        <v>#DIV/0!</v>
      </c>
      <c r="DF141" s="31" t="e">
        <v>#DIV/0!</v>
      </c>
      <c r="DG141" s="31" t="e">
        <v>#DIV/0!</v>
      </c>
      <c r="DH141" s="31" t="e">
        <v>#DIV/0!</v>
      </c>
      <c r="DI141" s="31" t="e">
        <v>#DIV/0!</v>
      </c>
      <c r="DJ141" s="31" t="e">
        <v>#DIV/0!</v>
      </c>
      <c r="DK141" s="31" t="e">
        <v>#DIV/0!</v>
      </c>
      <c r="DL141" s="31" t="e">
        <v>#DIV/0!</v>
      </c>
      <c r="DM141" s="31" t="e">
        <v>#DIV/0!</v>
      </c>
      <c r="DN141" s="31" t="e">
        <v>#DIV/0!</v>
      </c>
      <c r="DO141" s="31" t="e">
        <v>#DIV/0!</v>
      </c>
      <c r="DP141" s="31" t="e">
        <v>#DIV/0!</v>
      </c>
      <c r="DQ141" s="31" t="e">
        <v>#DIV/0!</v>
      </c>
      <c r="DR141" s="31" t="e">
        <v>#DIV/0!</v>
      </c>
      <c r="DS141" s="31" t="e">
        <v>#DIV/0!</v>
      </c>
      <c r="DT141" s="31" t="e">
        <v>#DIV/0!</v>
      </c>
      <c r="DU141" s="31" t="e">
        <v>#DIV/0!</v>
      </c>
      <c r="DV141" s="31" t="e">
        <v>#DIV/0!</v>
      </c>
      <c r="DW141" s="31" t="e">
        <v>#DIV/0!</v>
      </c>
      <c r="DX141" s="31" t="e">
        <v>#DIV/0!</v>
      </c>
      <c r="DY141" s="31" t="e">
        <v>#DIV/0!</v>
      </c>
      <c r="DZ141" s="31" t="e">
        <v>#DIV/0!</v>
      </c>
      <c r="EA141" s="31" t="e">
        <v>#DIV/0!</v>
      </c>
      <c r="EB141" s="31" t="e">
        <v>#DIV/0!</v>
      </c>
      <c r="EC141" s="31" t="e">
        <v>#DIV/0!</v>
      </c>
      <c r="ED141" s="31" t="e">
        <v>#DIV/0!</v>
      </c>
      <c r="EE141" s="31" t="e">
        <v>#DIV/0!</v>
      </c>
      <c r="EF141" s="31" t="e">
        <v>#DIV/0!</v>
      </c>
      <c r="EG141" s="31" t="e">
        <v>#DIV/0!</v>
      </c>
      <c r="EH141" s="31" t="e">
        <v>#DIV/0!</v>
      </c>
      <c r="EI141" s="31" t="e">
        <v>#DIV/0!</v>
      </c>
      <c r="EJ141" s="31" t="e">
        <v>#DIV/0!</v>
      </c>
      <c r="EK141" s="31" t="e">
        <v>#DIV/0!</v>
      </c>
      <c r="EL141" s="31" t="e">
        <v>#DIV/0!</v>
      </c>
      <c r="EM141" s="31" t="e">
        <v>#DIV/0!</v>
      </c>
      <c r="EN141" s="31" t="e">
        <v>#DIV/0!</v>
      </c>
      <c r="EO141" s="31" t="e">
        <v>#VALUE!</v>
      </c>
      <c r="EP141" s="31" t="e">
        <v>#DIV/0!</v>
      </c>
      <c r="EQ141" s="31" t="e">
        <v>#DIV/0!</v>
      </c>
      <c r="ER141" s="31" t="e">
        <v>#DIV/0!</v>
      </c>
      <c r="ES141" s="31" t="e">
        <v>#DIV/0!</v>
      </c>
      <c r="ET141" s="31" t="e">
        <v>#DIV/0!</v>
      </c>
      <c r="EU141" s="31" t="e">
        <v>#DIV/0!</v>
      </c>
      <c r="EV141" s="31" t="e">
        <v>#DIV/0!</v>
      </c>
      <c r="EW141" s="31" t="e">
        <v>#DIV/0!</v>
      </c>
      <c r="EX141" s="31" t="e">
        <v>#DIV/0!</v>
      </c>
      <c r="EY141" s="31" t="e">
        <v>#DIV/0!</v>
      </c>
      <c r="EZ141" s="31" t="e">
        <v>#DIV/0!</v>
      </c>
      <c r="FA141" s="31" t="e">
        <v>#DIV/0!</v>
      </c>
      <c r="FB141" s="31" t="e">
        <v>#DIV/0!</v>
      </c>
      <c r="FC141" s="31" t="e">
        <v>#DIV/0!</v>
      </c>
      <c r="FD141" s="31" t="e">
        <v>#DIV/0!</v>
      </c>
      <c r="FE141" s="31" t="e">
        <v>#DIV/0!</v>
      </c>
      <c r="FF141" s="31" t="e">
        <v>#DIV/0!</v>
      </c>
      <c r="FG141" s="31" t="e">
        <v>#DIV/0!</v>
      </c>
      <c r="FH141" s="31" t="e">
        <v>#DIV/0!</v>
      </c>
      <c r="FI141" s="31" t="e">
        <v>#DIV/0!</v>
      </c>
      <c r="FJ141" s="31" t="e">
        <v>#DIV/0!</v>
      </c>
      <c r="FK141" s="31" t="e">
        <v>#DIV/0!</v>
      </c>
      <c r="FL141" s="31" t="e">
        <v>#DIV/0!</v>
      </c>
      <c r="FM141" s="31" t="e">
        <v>#DIV/0!</v>
      </c>
      <c r="FN141" s="31" t="e">
        <v>#DIV/0!</v>
      </c>
      <c r="FO141" s="31" t="e">
        <v>#DIV/0!</v>
      </c>
      <c r="FP141" s="31" t="e">
        <v>#DIV/0!</v>
      </c>
      <c r="FQ141" s="31" t="e">
        <v>#DIV/0!</v>
      </c>
      <c r="FR141" s="31" t="e">
        <v>#DIV/0!</v>
      </c>
      <c r="FS141" s="31" t="e">
        <v>#DIV/0!</v>
      </c>
      <c r="FT141" s="31" t="e">
        <v>#DIV/0!</v>
      </c>
      <c r="FU141" s="31" t="e">
        <v>#DIV/0!</v>
      </c>
      <c r="FV141" s="31" t="e">
        <v>#DIV/0!</v>
      </c>
      <c r="FW141" s="31" t="e">
        <v>#DIV/0!</v>
      </c>
      <c r="FX141" s="31" t="e">
        <v>#DIV/0!</v>
      </c>
      <c r="FY141" s="31" t="e">
        <v>#DIV/0!</v>
      </c>
      <c r="FZ141" s="31" t="e">
        <v>#DIV/0!</v>
      </c>
      <c r="GA141" s="31" t="e">
        <v>#DIV/0!</v>
      </c>
      <c r="GB141" s="31" t="e">
        <v>#DIV/0!</v>
      </c>
      <c r="GC141" s="31" t="e">
        <v>#DIV/0!</v>
      </c>
      <c r="GD141" s="31" t="e">
        <v>#DIV/0!</v>
      </c>
      <c r="GE141" s="31" t="e">
        <v>#DIV/0!</v>
      </c>
      <c r="GF141" s="31" t="e">
        <v>#DIV/0!</v>
      </c>
      <c r="GG141" s="31" t="e">
        <v>#DIV/0!</v>
      </c>
      <c r="GH141" s="31" t="e">
        <v>#DIV/0!</v>
      </c>
      <c r="GI141" s="31"/>
      <c r="GJ141" s="31"/>
      <c r="GK141" s="31">
        <v>34</v>
      </c>
      <c r="GL141" s="51" t="e">
        <v>#VALUE!</v>
      </c>
      <c r="GM141" s="31" t="e">
        <v>#DIV/0!</v>
      </c>
      <c r="GN141" s="31" t="e">
        <v>#DIV/0!</v>
      </c>
      <c r="GO141" s="31" t="e">
        <v>#DIV/0!</v>
      </c>
      <c r="GP141" s="31" t="e">
        <v>#DIV/0!</v>
      </c>
      <c r="GQ141" s="31" t="e">
        <v>#DIV/0!</v>
      </c>
      <c r="GR141" s="31" t="e">
        <v>#DIV/0!</v>
      </c>
      <c r="GS141" s="31" t="e">
        <v>#DIV/0!</v>
      </c>
      <c r="GT141" s="31" t="e">
        <v>#DIV/0!</v>
      </c>
      <c r="GU141" s="31" t="e">
        <v>#DIV/0!</v>
      </c>
      <c r="GV141" s="31" t="e">
        <v>#DIV/0!</v>
      </c>
      <c r="GW141" s="31" t="e">
        <v>#DIV/0!</v>
      </c>
      <c r="GX141" s="31" t="e">
        <v>#DIV/0!</v>
      </c>
      <c r="GY141" s="31" t="e">
        <v>#DIV/0!</v>
      </c>
      <c r="GZ141" s="31" t="e">
        <v>#DIV/0!</v>
      </c>
      <c r="HA141" s="31" t="e">
        <v>#DIV/0!</v>
      </c>
      <c r="HB141" s="31" t="e">
        <v>#DIV/0!</v>
      </c>
      <c r="HC141" s="31" t="e">
        <v>#DIV/0!</v>
      </c>
      <c r="HD141" s="31" t="e">
        <v>#DIV/0!</v>
      </c>
      <c r="HE141" s="31" t="e">
        <v>#DIV/0!</v>
      </c>
      <c r="HF141" s="31" t="e">
        <v>#DIV/0!</v>
      </c>
      <c r="HG141" s="31" t="e">
        <v>#DIV/0!</v>
      </c>
      <c r="HH141" s="31" t="e">
        <v>#DIV/0!</v>
      </c>
      <c r="HI141" s="31" t="e">
        <v>#DIV/0!</v>
      </c>
      <c r="HJ141" s="31" t="e">
        <v>#DIV/0!</v>
      </c>
      <c r="HK141" s="31" t="e">
        <v>#DIV/0!</v>
      </c>
      <c r="HL141" s="31" t="e">
        <v>#DIV/0!</v>
      </c>
      <c r="HM141" s="31" t="e">
        <v>#DIV/0!</v>
      </c>
      <c r="HN141" s="31" t="e">
        <v>#DIV/0!</v>
      </c>
      <c r="HO141" s="31" t="e">
        <v>#DIV/0!</v>
      </c>
      <c r="HP141" s="31" t="e">
        <v>#DIV/0!</v>
      </c>
      <c r="HQ141" s="31" t="e">
        <v>#DIV/0!</v>
      </c>
      <c r="HR141" s="31" t="e">
        <v>#DIV/0!</v>
      </c>
      <c r="HS141" s="31" t="e">
        <v>#DIV/0!</v>
      </c>
      <c r="HT141" s="31" t="e">
        <v>#DIV/0!</v>
      </c>
      <c r="HU141" s="31" t="e">
        <v>#DIV/0!</v>
      </c>
      <c r="HV141" s="31" t="e">
        <v>#DIV/0!</v>
      </c>
      <c r="HW141" s="31" t="e">
        <v>#DIV/0!</v>
      </c>
      <c r="HX141" s="31" t="e">
        <v>#DIV/0!</v>
      </c>
      <c r="HY141" s="31" t="e">
        <v>#DIV/0!</v>
      </c>
      <c r="HZ141" s="31" t="e">
        <v>#DIV/0!</v>
      </c>
      <c r="IA141" s="31" t="e">
        <v>#DIV/0!</v>
      </c>
      <c r="IB141" s="31" t="e">
        <v>#DIV/0!</v>
      </c>
      <c r="IC141" s="31" t="e">
        <v>#DIV/0!</v>
      </c>
      <c r="ID141" s="31" t="e">
        <v>#DIV/0!</v>
      </c>
      <c r="IE141" s="31" t="e">
        <v>#DIV/0!</v>
      </c>
      <c r="IF141" s="31" t="e">
        <v>#VALUE!</v>
      </c>
      <c r="IG141" s="31" t="e">
        <v>#DIV/0!</v>
      </c>
      <c r="IH141" s="31" t="e">
        <v>#DIV/0!</v>
      </c>
      <c r="II141" s="31" t="e">
        <v>#DIV/0!</v>
      </c>
      <c r="IJ141" s="31" t="e">
        <v>#DIV/0!</v>
      </c>
      <c r="IK141" s="31" t="e">
        <v>#DIV/0!</v>
      </c>
      <c r="IL141" s="31" t="e">
        <v>#DIV/0!</v>
      </c>
      <c r="IM141" s="31" t="e">
        <v>#DIV/0!</v>
      </c>
      <c r="IN141" s="31" t="e">
        <v>#DIV/0!</v>
      </c>
      <c r="IO141" s="31" t="e">
        <v>#DIV/0!</v>
      </c>
      <c r="IP141" s="31" t="e">
        <v>#DIV/0!</v>
      </c>
      <c r="IQ141" s="31" t="e">
        <v>#DIV/0!</v>
      </c>
      <c r="IR141" s="31" t="e">
        <v>#DIV/0!</v>
      </c>
      <c r="IS141" s="31" t="e">
        <v>#DIV/0!</v>
      </c>
      <c r="IT141" s="31" t="e">
        <v>#DIV/0!</v>
      </c>
      <c r="IU141" s="31" t="e">
        <v>#DIV/0!</v>
      </c>
      <c r="IV141" s="31" t="e">
        <v>#DIV/0!</v>
      </c>
      <c r="IW141" s="31" t="e">
        <v>#DIV/0!</v>
      </c>
      <c r="IX141" s="31" t="e">
        <v>#DIV/0!</v>
      </c>
      <c r="IY141" s="31" t="e">
        <v>#DIV/0!</v>
      </c>
      <c r="IZ141" s="31" t="e">
        <v>#DIV/0!</v>
      </c>
      <c r="JA141" s="31" t="e">
        <v>#DIV/0!</v>
      </c>
      <c r="JB141" s="31" t="e">
        <v>#DIV/0!</v>
      </c>
      <c r="JC141" s="31" t="e">
        <v>#DIV/0!</v>
      </c>
      <c r="JD141" s="31" t="e">
        <v>#DIV/0!</v>
      </c>
      <c r="JE141" s="31" t="e">
        <v>#DIV/0!</v>
      </c>
      <c r="JF141" s="31" t="e">
        <v>#DIV/0!</v>
      </c>
      <c r="JG141" s="31" t="e">
        <v>#DIV/0!</v>
      </c>
      <c r="JH141" s="31" t="e">
        <v>#DIV/0!</v>
      </c>
      <c r="JI141" s="31" t="e">
        <v>#DIV/0!</v>
      </c>
      <c r="JJ141" s="31" t="e">
        <v>#DIV/0!</v>
      </c>
      <c r="JK141" s="31" t="e">
        <v>#DIV/0!</v>
      </c>
      <c r="JL141" s="31" t="e">
        <v>#DIV/0!</v>
      </c>
      <c r="JM141" s="31" t="e">
        <v>#DIV/0!</v>
      </c>
      <c r="JN141" s="31" t="e">
        <v>#DIV/0!</v>
      </c>
      <c r="JO141" s="31" t="e">
        <v>#DIV/0!</v>
      </c>
      <c r="JP141" s="31" t="e">
        <v>#DIV/0!</v>
      </c>
      <c r="JQ141" s="31" t="e">
        <v>#DIV/0!</v>
      </c>
      <c r="JR141" s="31" t="e">
        <v>#DIV/0!</v>
      </c>
      <c r="JS141" s="31" t="e">
        <v>#DIV/0!</v>
      </c>
      <c r="JT141" s="31" t="e">
        <v>#DIV/0!</v>
      </c>
      <c r="JU141" s="31" t="e">
        <v>#DIV/0!</v>
      </c>
      <c r="JV141" s="31" t="e">
        <v>#DIV/0!</v>
      </c>
      <c r="JW141" s="31" t="e">
        <v>#DIV/0!</v>
      </c>
      <c r="JX141" s="31" t="e">
        <v>#DIV/0!</v>
      </c>
      <c r="JY141" s="31" t="e">
        <v>#DIV/0!</v>
      </c>
      <c r="JZ141" s="31"/>
      <c r="KA141" s="31"/>
    </row>
    <row r="142" spans="1:287" x14ac:dyDescent="0.25">
      <c r="A142" s="30" t="s">
        <v>760</v>
      </c>
      <c r="B142" s="30" t="s">
        <v>130</v>
      </c>
      <c r="C142" s="31">
        <v>34</v>
      </c>
      <c r="D142" s="51" t="e">
        <v>#VALUE!</v>
      </c>
      <c r="E142" s="31" t="e">
        <v>#DIV/0!</v>
      </c>
      <c r="F142" s="31" t="e">
        <v>#DIV/0!</v>
      </c>
      <c r="G142" s="31" t="e">
        <v>#DIV/0!</v>
      </c>
      <c r="H142" s="31" t="e">
        <v>#DIV/0!</v>
      </c>
      <c r="I142" s="31" t="e">
        <v>#DIV/0!</v>
      </c>
      <c r="J142" s="31" t="e">
        <v>#DIV/0!</v>
      </c>
      <c r="K142" s="31" t="e">
        <v>#DIV/0!</v>
      </c>
      <c r="L142" s="31" t="e">
        <v>#DIV/0!</v>
      </c>
      <c r="M142" s="31" t="e">
        <v>#DIV/0!</v>
      </c>
      <c r="N142" s="31" t="e">
        <v>#DIV/0!</v>
      </c>
      <c r="O142" s="31" t="e">
        <v>#DIV/0!</v>
      </c>
      <c r="P142" s="31" t="e">
        <v>#DIV/0!</v>
      </c>
      <c r="Q142" s="31" t="e">
        <v>#DIV/0!</v>
      </c>
      <c r="R142" s="31" t="e">
        <v>#DIV/0!</v>
      </c>
      <c r="S142" s="31" t="e">
        <v>#DIV/0!</v>
      </c>
      <c r="T142" s="31" t="e">
        <v>#DIV/0!</v>
      </c>
      <c r="U142" s="31" t="e">
        <v>#DIV/0!</v>
      </c>
      <c r="V142" s="31" t="e">
        <v>#DIV/0!</v>
      </c>
      <c r="W142" s="31" t="e">
        <v>#DIV/0!</v>
      </c>
      <c r="X142" s="31" t="e">
        <v>#DIV/0!</v>
      </c>
      <c r="Y142" s="31" t="e">
        <v>#DIV/0!</v>
      </c>
      <c r="Z142" s="31" t="e">
        <v>#DIV/0!</v>
      </c>
      <c r="AA142" s="31" t="e">
        <v>#DIV/0!</v>
      </c>
      <c r="AB142" s="31" t="e">
        <v>#DIV/0!</v>
      </c>
      <c r="AC142" s="31" t="e">
        <v>#DIV/0!</v>
      </c>
      <c r="AD142" s="31" t="e">
        <v>#DIV/0!</v>
      </c>
      <c r="AE142" s="31" t="e">
        <v>#DIV/0!</v>
      </c>
      <c r="AF142" s="31" t="e">
        <v>#DIV/0!</v>
      </c>
      <c r="AG142" s="31" t="e">
        <v>#DIV/0!</v>
      </c>
      <c r="AH142" s="31" t="e">
        <v>#DIV/0!</v>
      </c>
      <c r="AI142" s="31" t="e">
        <v>#DIV/0!</v>
      </c>
      <c r="AJ142" s="31" t="e">
        <v>#DIV/0!</v>
      </c>
      <c r="AK142" s="31" t="e">
        <v>#DIV/0!</v>
      </c>
      <c r="AL142" s="31" t="e">
        <v>#DIV/0!</v>
      </c>
      <c r="AM142" s="31" t="e">
        <v>#DIV/0!</v>
      </c>
      <c r="AN142" s="31" t="e">
        <v>#DIV/0!</v>
      </c>
      <c r="AO142" s="31" t="e">
        <v>#DIV/0!</v>
      </c>
      <c r="AP142" s="31" t="e">
        <v>#DIV/0!</v>
      </c>
      <c r="AQ142" s="31" t="e">
        <v>#DIV/0!</v>
      </c>
      <c r="AR142" s="31" t="e">
        <v>#DIV/0!</v>
      </c>
      <c r="AS142" s="31" t="e">
        <v>#DIV/0!</v>
      </c>
      <c r="AT142" s="31" t="e">
        <v>#DIV/0!</v>
      </c>
      <c r="AU142" s="31" t="e">
        <v>#DIV/0!</v>
      </c>
      <c r="AV142" s="31" t="e">
        <v>#DIV/0!</v>
      </c>
      <c r="AW142" s="31" t="e">
        <v>#DIV/0!</v>
      </c>
      <c r="AX142" s="31" t="e">
        <v>#VALUE!</v>
      </c>
      <c r="AY142" s="31" t="e">
        <v>#DIV/0!</v>
      </c>
      <c r="AZ142" s="31" t="e">
        <v>#DIV/0!</v>
      </c>
      <c r="BA142" s="31" t="e">
        <v>#DIV/0!</v>
      </c>
      <c r="BB142" s="31" t="e">
        <v>#DIV/0!</v>
      </c>
      <c r="BC142" s="31" t="e">
        <v>#DIV/0!</v>
      </c>
      <c r="BD142" s="31" t="e">
        <v>#DIV/0!</v>
      </c>
      <c r="BE142" s="31" t="e">
        <v>#DIV/0!</v>
      </c>
      <c r="BF142" s="31" t="e">
        <v>#DIV/0!</v>
      </c>
      <c r="BG142" s="31" t="e">
        <v>#DIV/0!</v>
      </c>
      <c r="BH142" s="31" t="e">
        <v>#DIV/0!</v>
      </c>
      <c r="BI142" s="31" t="e">
        <v>#DIV/0!</v>
      </c>
      <c r="BJ142" s="31" t="e">
        <v>#DIV/0!</v>
      </c>
      <c r="BK142" s="31" t="e">
        <v>#DIV/0!</v>
      </c>
      <c r="BL142" s="31" t="e">
        <v>#DIV/0!</v>
      </c>
      <c r="BM142" s="31" t="e">
        <v>#DIV/0!</v>
      </c>
      <c r="BN142" s="31" t="e">
        <v>#DIV/0!</v>
      </c>
      <c r="BO142" s="31" t="e">
        <v>#DIV/0!</v>
      </c>
      <c r="BP142" s="31" t="e">
        <v>#DIV/0!</v>
      </c>
      <c r="BQ142" s="31" t="e">
        <v>#DIV/0!</v>
      </c>
      <c r="BR142" s="31" t="e">
        <v>#DIV/0!</v>
      </c>
      <c r="BS142" s="31" t="e">
        <v>#DIV/0!</v>
      </c>
      <c r="BT142" s="31" t="e">
        <v>#DIV/0!</v>
      </c>
      <c r="BU142" s="31" t="e">
        <v>#DIV/0!</v>
      </c>
      <c r="BV142" s="31" t="e">
        <v>#DIV/0!</v>
      </c>
      <c r="BW142" s="31" t="e">
        <v>#DIV/0!</v>
      </c>
      <c r="BX142" s="31" t="e">
        <v>#DIV/0!</v>
      </c>
      <c r="BY142" s="31" t="e">
        <v>#DIV/0!</v>
      </c>
      <c r="BZ142" s="31" t="e">
        <v>#DIV/0!</v>
      </c>
      <c r="CA142" s="31" t="e">
        <v>#DIV/0!</v>
      </c>
      <c r="CB142" s="31" t="e">
        <v>#DIV/0!</v>
      </c>
      <c r="CC142" s="31" t="e">
        <v>#DIV/0!</v>
      </c>
      <c r="CD142" s="31" t="e">
        <v>#DIV/0!</v>
      </c>
      <c r="CE142" s="31" t="e">
        <v>#DIV/0!</v>
      </c>
      <c r="CF142" s="31" t="e">
        <v>#DIV/0!</v>
      </c>
      <c r="CG142" s="31" t="e">
        <v>#DIV/0!</v>
      </c>
      <c r="CH142" s="31" t="e">
        <v>#DIV/0!</v>
      </c>
      <c r="CI142" s="31" t="e">
        <v>#DIV/0!</v>
      </c>
      <c r="CJ142" s="31" t="e">
        <v>#DIV/0!</v>
      </c>
      <c r="CK142" s="31" t="e">
        <v>#DIV/0!</v>
      </c>
      <c r="CL142" s="31" t="e">
        <v>#DIV/0!</v>
      </c>
      <c r="CM142" s="31" t="e">
        <v>#DIV/0!</v>
      </c>
      <c r="CN142" s="31" t="e">
        <v>#DIV/0!</v>
      </c>
      <c r="CO142" s="31" t="e">
        <v>#DIV/0!</v>
      </c>
      <c r="CP142" s="31" t="e">
        <v>#DIV/0!</v>
      </c>
      <c r="CQ142" s="31" t="e">
        <v>#DIV/0!</v>
      </c>
      <c r="CR142" s="31"/>
      <c r="CS142" s="31"/>
      <c r="CT142" s="31">
        <v>34</v>
      </c>
      <c r="CU142" s="51" t="e">
        <v>#VALUE!</v>
      </c>
      <c r="CV142" s="31" t="e">
        <v>#DIV/0!</v>
      </c>
      <c r="CW142" s="31" t="e">
        <v>#DIV/0!</v>
      </c>
      <c r="CX142" s="31" t="e">
        <v>#DIV/0!</v>
      </c>
      <c r="CY142" s="31" t="e">
        <v>#DIV/0!</v>
      </c>
      <c r="CZ142" s="31" t="e">
        <v>#DIV/0!</v>
      </c>
      <c r="DA142" s="31" t="e">
        <v>#DIV/0!</v>
      </c>
      <c r="DB142" s="31" t="e">
        <v>#DIV/0!</v>
      </c>
      <c r="DC142" s="31" t="e">
        <v>#DIV/0!</v>
      </c>
      <c r="DD142" s="31" t="e">
        <v>#DIV/0!</v>
      </c>
      <c r="DE142" s="31" t="e">
        <v>#DIV/0!</v>
      </c>
      <c r="DF142" s="31" t="e">
        <v>#DIV/0!</v>
      </c>
      <c r="DG142" s="31" t="e">
        <v>#DIV/0!</v>
      </c>
      <c r="DH142" s="31" t="e">
        <v>#DIV/0!</v>
      </c>
      <c r="DI142" s="31" t="e">
        <v>#DIV/0!</v>
      </c>
      <c r="DJ142" s="31" t="e">
        <v>#DIV/0!</v>
      </c>
      <c r="DK142" s="31" t="e">
        <v>#DIV/0!</v>
      </c>
      <c r="DL142" s="31" t="e">
        <v>#DIV/0!</v>
      </c>
      <c r="DM142" s="31" t="e">
        <v>#DIV/0!</v>
      </c>
      <c r="DN142" s="31" t="e">
        <v>#DIV/0!</v>
      </c>
      <c r="DO142" s="31" t="e">
        <v>#DIV/0!</v>
      </c>
      <c r="DP142" s="31" t="e">
        <v>#DIV/0!</v>
      </c>
      <c r="DQ142" s="31" t="e">
        <v>#DIV/0!</v>
      </c>
      <c r="DR142" s="31" t="e">
        <v>#DIV/0!</v>
      </c>
      <c r="DS142" s="31" t="e">
        <v>#DIV/0!</v>
      </c>
      <c r="DT142" s="31" t="e">
        <v>#DIV/0!</v>
      </c>
      <c r="DU142" s="31" t="e">
        <v>#DIV/0!</v>
      </c>
      <c r="DV142" s="31" t="e">
        <v>#DIV/0!</v>
      </c>
      <c r="DW142" s="31" t="e">
        <v>#DIV/0!</v>
      </c>
      <c r="DX142" s="31" t="e">
        <v>#DIV/0!</v>
      </c>
      <c r="DY142" s="31" t="e">
        <v>#DIV/0!</v>
      </c>
      <c r="DZ142" s="31" t="e">
        <v>#DIV/0!</v>
      </c>
      <c r="EA142" s="31" t="e">
        <v>#DIV/0!</v>
      </c>
      <c r="EB142" s="31" t="e">
        <v>#DIV/0!</v>
      </c>
      <c r="EC142" s="31" t="e">
        <v>#DIV/0!</v>
      </c>
      <c r="ED142" s="31" t="e">
        <v>#DIV/0!</v>
      </c>
      <c r="EE142" s="31" t="e">
        <v>#DIV/0!</v>
      </c>
      <c r="EF142" s="31" t="e">
        <v>#DIV/0!</v>
      </c>
      <c r="EG142" s="31" t="e">
        <v>#DIV/0!</v>
      </c>
      <c r="EH142" s="31" t="e">
        <v>#DIV/0!</v>
      </c>
      <c r="EI142" s="31" t="e">
        <v>#DIV/0!</v>
      </c>
      <c r="EJ142" s="31" t="e">
        <v>#DIV/0!</v>
      </c>
      <c r="EK142" s="31" t="e">
        <v>#DIV/0!</v>
      </c>
      <c r="EL142" s="31" t="e">
        <v>#DIV/0!</v>
      </c>
      <c r="EM142" s="31" t="e">
        <v>#DIV/0!</v>
      </c>
      <c r="EN142" s="31" t="e">
        <v>#DIV/0!</v>
      </c>
      <c r="EO142" s="31" t="e">
        <v>#VALUE!</v>
      </c>
      <c r="EP142" s="31" t="e">
        <v>#DIV/0!</v>
      </c>
      <c r="EQ142" s="31" t="e">
        <v>#DIV/0!</v>
      </c>
      <c r="ER142" s="31" t="e">
        <v>#DIV/0!</v>
      </c>
      <c r="ES142" s="31" t="e">
        <v>#DIV/0!</v>
      </c>
      <c r="ET142" s="31" t="e">
        <v>#DIV/0!</v>
      </c>
      <c r="EU142" s="31" t="e">
        <v>#DIV/0!</v>
      </c>
      <c r="EV142" s="31" t="e">
        <v>#DIV/0!</v>
      </c>
      <c r="EW142" s="31" t="e">
        <v>#DIV/0!</v>
      </c>
      <c r="EX142" s="31" t="e">
        <v>#DIV/0!</v>
      </c>
      <c r="EY142" s="31" t="e">
        <v>#DIV/0!</v>
      </c>
      <c r="EZ142" s="31" t="e">
        <v>#DIV/0!</v>
      </c>
      <c r="FA142" s="31" t="e">
        <v>#DIV/0!</v>
      </c>
      <c r="FB142" s="31" t="e">
        <v>#DIV/0!</v>
      </c>
      <c r="FC142" s="31" t="e">
        <v>#DIV/0!</v>
      </c>
      <c r="FD142" s="31" t="e">
        <v>#DIV/0!</v>
      </c>
      <c r="FE142" s="31" t="e">
        <v>#DIV/0!</v>
      </c>
      <c r="FF142" s="31" t="e">
        <v>#DIV/0!</v>
      </c>
      <c r="FG142" s="31" t="e">
        <v>#DIV/0!</v>
      </c>
      <c r="FH142" s="31" t="e">
        <v>#DIV/0!</v>
      </c>
      <c r="FI142" s="31" t="e">
        <v>#DIV/0!</v>
      </c>
      <c r="FJ142" s="31" t="e">
        <v>#DIV/0!</v>
      </c>
      <c r="FK142" s="31" t="e">
        <v>#DIV/0!</v>
      </c>
      <c r="FL142" s="31" t="e">
        <v>#DIV/0!</v>
      </c>
      <c r="FM142" s="31" t="e">
        <v>#DIV/0!</v>
      </c>
      <c r="FN142" s="31" t="e">
        <v>#DIV/0!</v>
      </c>
      <c r="FO142" s="31" t="e">
        <v>#DIV/0!</v>
      </c>
      <c r="FP142" s="31" t="e">
        <v>#DIV/0!</v>
      </c>
      <c r="FQ142" s="31" t="e">
        <v>#DIV/0!</v>
      </c>
      <c r="FR142" s="31" t="e">
        <v>#DIV/0!</v>
      </c>
      <c r="FS142" s="31" t="e">
        <v>#DIV/0!</v>
      </c>
      <c r="FT142" s="31" t="e">
        <v>#DIV/0!</v>
      </c>
      <c r="FU142" s="31" t="e">
        <v>#DIV/0!</v>
      </c>
      <c r="FV142" s="31" t="e">
        <v>#DIV/0!</v>
      </c>
      <c r="FW142" s="31" t="e">
        <v>#DIV/0!</v>
      </c>
      <c r="FX142" s="31" t="e">
        <v>#DIV/0!</v>
      </c>
      <c r="FY142" s="31" t="e">
        <v>#DIV/0!</v>
      </c>
      <c r="FZ142" s="31" t="e">
        <v>#DIV/0!</v>
      </c>
      <c r="GA142" s="31" t="e">
        <v>#DIV/0!</v>
      </c>
      <c r="GB142" s="31" t="e">
        <v>#DIV/0!</v>
      </c>
      <c r="GC142" s="31" t="e">
        <v>#DIV/0!</v>
      </c>
      <c r="GD142" s="31" t="e">
        <v>#DIV/0!</v>
      </c>
      <c r="GE142" s="31" t="e">
        <v>#DIV/0!</v>
      </c>
      <c r="GF142" s="31" t="e">
        <v>#DIV/0!</v>
      </c>
      <c r="GG142" s="31" t="e">
        <v>#DIV/0!</v>
      </c>
      <c r="GH142" s="31" t="e">
        <v>#DIV/0!</v>
      </c>
      <c r="GI142" s="31"/>
      <c r="GJ142" s="31"/>
      <c r="GK142" s="31">
        <v>34</v>
      </c>
      <c r="GL142" s="51" t="e">
        <v>#VALUE!</v>
      </c>
      <c r="GM142" s="31" t="e">
        <v>#DIV/0!</v>
      </c>
      <c r="GN142" s="31" t="e">
        <v>#DIV/0!</v>
      </c>
      <c r="GO142" s="31" t="e">
        <v>#DIV/0!</v>
      </c>
      <c r="GP142" s="31" t="e">
        <v>#DIV/0!</v>
      </c>
      <c r="GQ142" s="31" t="e">
        <v>#DIV/0!</v>
      </c>
      <c r="GR142" s="31" t="e">
        <v>#DIV/0!</v>
      </c>
      <c r="GS142" s="31" t="e">
        <v>#DIV/0!</v>
      </c>
      <c r="GT142" s="31" t="e">
        <v>#DIV/0!</v>
      </c>
      <c r="GU142" s="31" t="e">
        <v>#DIV/0!</v>
      </c>
      <c r="GV142" s="31" t="e">
        <v>#DIV/0!</v>
      </c>
      <c r="GW142" s="31" t="e">
        <v>#DIV/0!</v>
      </c>
      <c r="GX142" s="31" t="e">
        <v>#DIV/0!</v>
      </c>
      <c r="GY142" s="31" t="e">
        <v>#DIV/0!</v>
      </c>
      <c r="GZ142" s="31" t="e">
        <v>#DIV/0!</v>
      </c>
      <c r="HA142" s="31" t="e">
        <v>#DIV/0!</v>
      </c>
      <c r="HB142" s="31" t="e">
        <v>#DIV/0!</v>
      </c>
      <c r="HC142" s="31" t="e">
        <v>#DIV/0!</v>
      </c>
      <c r="HD142" s="31" t="e">
        <v>#DIV/0!</v>
      </c>
      <c r="HE142" s="31" t="e">
        <v>#DIV/0!</v>
      </c>
      <c r="HF142" s="31" t="e">
        <v>#DIV/0!</v>
      </c>
      <c r="HG142" s="31" t="e">
        <v>#DIV/0!</v>
      </c>
      <c r="HH142" s="31" t="e">
        <v>#DIV/0!</v>
      </c>
      <c r="HI142" s="31" t="e">
        <v>#DIV/0!</v>
      </c>
      <c r="HJ142" s="31" t="e">
        <v>#DIV/0!</v>
      </c>
      <c r="HK142" s="31" t="e">
        <v>#DIV/0!</v>
      </c>
      <c r="HL142" s="31" t="e">
        <v>#DIV/0!</v>
      </c>
      <c r="HM142" s="31" t="e">
        <v>#DIV/0!</v>
      </c>
      <c r="HN142" s="31" t="e">
        <v>#DIV/0!</v>
      </c>
      <c r="HO142" s="31" t="e">
        <v>#DIV/0!</v>
      </c>
      <c r="HP142" s="31" t="e">
        <v>#DIV/0!</v>
      </c>
      <c r="HQ142" s="31" t="e">
        <v>#DIV/0!</v>
      </c>
      <c r="HR142" s="31" t="e">
        <v>#DIV/0!</v>
      </c>
      <c r="HS142" s="31" t="e">
        <v>#DIV/0!</v>
      </c>
      <c r="HT142" s="31" t="e">
        <v>#DIV/0!</v>
      </c>
      <c r="HU142" s="31" t="e">
        <v>#DIV/0!</v>
      </c>
      <c r="HV142" s="31" t="e">
        <v>#DIV/0!</v>
      </c>
      <c r="HW142" s="31" t="e">
        <v>#DIV/0!</v>
      </c>
      <c r="HX142" s="31" t="e">
        <v>#DIV/0!</v>
      </c>
      <c r="HY142" s="31" t="e">
        <v>#DIV/0!</v>
      </c>
      <c r="HZ142" s="31" t="e">
        <v>#DIV/0!</v>
      </c>
      <c r="IA142" s="31" t="e">
        <v>#DIV/0!</v>
      </c>
      <c r="IB142" s="31" t="e">
        <v>#DIV/0!</v>
      </c>
      <c r="IC142" s="31" t="e">
        <v>#DIV/0!</v>
      </c>
      <c r="ID142" s="31" t="e">
        <v>#DIV/0!</v>
      </c>
      <c r="IE142" s="31" t="e">
        <v>#DIV/0!</v>
      </c>
      <c r="IF142" s="31" t="e">
        <v>#VALUE!</v>
      </c>
      <c r="IG142" s="31" t="e">
        <v>#DIV/0!</v>
      </c>
      <c r="IH142" s="31" t="e">
        <v>#DIV/0!</v>
      </c>
      <c r="II142" s="31" t="e">
        <v>#DIV/0!</v>
      </c>
      <c r="IJ142" s="31" t="e">
        <v>#DIV/0!</v>
      </c>
      <c r="IK142" s="31" t="e">
        <v>#DIV/0!</v>
      </c>
      <c r="IL142" s="31" t="e">
        <v>#DIV/0!</v>
      </c>
      <c r="IM142" s="31" t="e">
        <v>#DIV/0!</v>
      </c>
      <c r="IN142" s="31" t="e">
        <v>#DIV/0!</v>
      </c>
      <c r="IO142" s="31" t="e">
        <v>#DIV/0!</v>
      </c>
      <c r="IP142" s="31" t="e">
        <v>#DIV/0!</v>
      </c>
      <c r="IQ142" s="31" t="e">
        <v>#DIV/0!</v>
      </c>
      <c r="IR142" s="31" t="e">
        <v>#DIV/0!</v>
      </c>
      <c r="IS142" s="31" t="e">
        <v>#DIV/0!</v>
      </c>
      <c r="IT142" s="31" t="e">
        <v>#DIV/0!</v>
      </c>
      <c r="IU142" s="31" t="e">
        <v>#DIV/0!</v>
      </c>
      <c r="IV142" s="31" t="e">
        <v>#DIV/0!</v>
      </c>
      <c r="IW142" s="31" t="e">
        <v>#DIV/0!</v>
      </c>
      <c r="IX142" s="31" t="e">
        <v>#DIV/0!</v>
      </c>
      <c r="IY142" s="31" t="e">
        <v>#DIV/0!</v>
      </c>
      <c r="IZ142" s="31" t="e">
        <v>#DIV/0!</v>
      </c>
      <c r="JA142" s="31" t="e">
        <v>#DIV/0!</v>
      </c>
      <c r="JB142" s="31" t="e">
        <v>#DIV/0!</v>
      </c>
      <c r="JC142" s="31" t="e">
        <v>#DIV/0!</v>
      </c>
      <c r="JD142" s="31" t="e">
        <v>#DIV/0!</v>
      </c>
      <c r="JE142" s="31" t="e">
        <v>#DIV/0!</v>
      </c>
      <c r="JF142" s="31" t="e">
        <v>#DIV/0!</v>
      </c>
      <c r="JG142" s="31" t="e">
        <v>#DIV/0!</v>
      </c>
      <c r="JH142" s="31" t="e">
        <v>#DIV/0!</v>
      </c>
      <c r="JI142" s="31" t="e">
        <v>#DIV/0!</v>
      </c>
      <c r="JJ142" s="31" t="e">
        <v>#DIV/0!</v>
      </c>
      <c r="JK142" s="31" t="e">
        <v>#DIV/0!</v>
      </c>
      <c r="JL142" s="31" t="e">
        <v>#DIV/0!</v>
      </c>
      <c r="JM142" s="31" t="e">
        <v>#DIV/0!</v>
      </c>
      <c r="JN142" s="31" t="e">
        <v>#DIV/0!</v>
      </c>
      <c r="JO142" s="31" t="e">
        <v>#DIV/0!</v>
      </c>
      <c r="JP142" s="31" t="e">
        <v>#DIV/0!</v>
      </c>
      <c r="JQ142" s="31" t="e">
        <v>#DIV/0!</v>
      </c>
      <c r="JR142" s="31" t="e">
        <v>#DIV/0!</v>
      </c>
      <c r="JS142" s="31" t="e">
        <v>#DIV/0!</v>
      </c>
      <c r="JT142" s="31" t="e">
        <v>#DIV/0!</v>
      </c>
      <c r="JU142" s="31" t="e">
        <v>#DIV/0!</v>
      </c>
      <c r="JV142" s="31" t="e">
        <v>#DIV/0!</v>
      </c>
      <c r="JW142" s="31" t="e">
        <v>#DIV/0!</v>
      </c>
      <c r="JX142" s="31" t="e">
        <v>#DIV/0!</v>
      </c>
      <c r="JY142" s="31" t="e">
        <v>#DIV/0!</v>
      </c>
      <c r="JZ142" s="31"/>
      <c r="KA142" s="31"/>
    </row>
    <row r="143" spans="1:287" x14ac:dyDescent="0.25">
      <c r="A143" s="30" t="s">
        <v>761</v>
      </c>
      <c r="B143" s="30" t="s">
        <v>564</v>
      </c>
      <c r="C143" s="31"/>
      <c r="D143" s="51" t="e">
        <v>#VALUE!</v>
      </c>
      <c r="E143" s="31" t="e">
        <v>#DIV/0!</v>
      </c>
      <c r="F143" s="31" t="e">
        <v>#DIV/0!</v>
      </c>
      <c r="G143" s="31" t="e">
        <v>#DIV/0!</v>
      </c>
      <c r="H143" s="31" t="e">
        <v>#DIV/0!</v>
      </c>
      <c r="I143" s="31" t="e">
        <v>#DIV/0!</v>
      </c>
      <c r="J143" s="31" t="e">
        <v>#DIV/0!</v>
      </c>
      <c r="K143" s="31" t="e">
        <v>#DIV/0!</v>
      </c>
      <c r="L143" s="31" t="e">
        <v>#DIV/0!</v>
      </c>
      <c r="M143" s="31" t="e">
        <v>#DIV/0!</v>
      </c>
      <c r="N143" s="31" t="e">
        <v>#DIV/0!</v>
      </c>
      <c r="O143" s="31" t="e">
        <v>#DIV/0!</v>
      </c>
      <c r="P143" s="31" t="e">
        <v>#DIV/0!</v>
      </c>
      <c r="Q143" s="31" t="e">
        <v>#DIV/0!</v>
      </c>
      <c r="R143" s="31" t="e">
        <v>#DIV/0!</v>
      </c>
      <c r="S143" s="31" t="e">
        <v>#DIV/0!</v>
      </c>
      <c r="T143" s="31" t="e">
        <v>#DIV/0!</v>
      </c>
      <c r="U143" s="31" t="e">
        <v>#DIV/0!</v>
      </c>
      <c r="V143" s="31" t="e">
        <v>#DIV/0!</v>
      </c>
      <c r="W143" s="31" t="e">
        <v>#DIV/0!</v>
      </c>
      <c r="X143" s="31" t="e">
        <v>#DIV/0!</v>
      </c>
      <c r="Y143" s="31" t="e">
        <v>#DIV/0!</v>
      </c>
      <c r="Z143" s="31" t="e">
        <v>#DIV/0!</v>
      </c>
      <c r="AA143" s="31" t="e">
        <v>#DIV/0!</v>
      </c>
      <c r="AB143" s="31" t="e">
        <v>#DIV/0!</v>
      </c>
      <c r="AC143" s="31" t="e">
        <v>#DIV/0!</v>
      </c>
      <c r="AD143" s="31" t="e">
        <v>#DIV/0!</v>
      </c>
      <c r="AE143" s="31" t="e">
        <v>#DIV/0!</v>
      </c>
      <c r="AF143" s="31" t="e">
        <v>#DIV/0!</v>
      </c>
      <c r="AG143" s="31" t="e">
        <v>#DIV/0!</v>
      </c>
      <c r="AH143" s="31" t="e">
        <v>#DIV/0!</v>
      </c>
      <c r="AI143" s="31" t="e">
        <v>#DIV/0!</v>
      </c>
      <c r="AJ143" s="31" t="e">
        <v>#DIV/0!</v>
      </c>
      <c r="AK143" s="31" t="e">
        <v>#DIV/0!</v>
      </c>
      <c r="AL143" s="31" t="e">
        <v>#DIV/0!</v>
      </c>
      <c r="AM143" s="31" t="e">
        <v>#DIV/0!</v>
      </c>
      <c r="AN143" s="31" t="e">
        <v>#DIV/0!</v>
      </c>
      <c r="AO143" s="31" t="e">
        <v>#DIV/0!</v>
      </c>
      <c r="AP143" s="31" t="e">
        <v>#DIV/0!</v>
      </c>
      <c r="AQ143" s="31" t="e">
        <v>#DIV/0!</v>
      </c>
      <c r="AR143" s="31" t="e">
        <v>#DIV/0!</v>
      </c>
      <c r="AS143" s="31" t="e">
        <v>#DIV/0!</v>
      </c>
      <c r="AT143" s="31" t="e">
        <v>#DIV/0!</v>
      </c>
      <c r="AU143" s="31" t="e">
        <v>#DIV/0!</v>
      </c>
      <c r="AV143" s="31" t="e">
        <v>#DIV/0!</v>
      </c>
      <c r="AW143" s="31" t="e">
        <v>#DIV/0!</v>
      </c>
      <c r="AX143" s="31" t="e">
        <v>#VALUE!</v>
      </c>
      <c r="AY143" s="31" t="e">
        <v>#DIV/0!</v>
      </c>
      <c r="AZ143" s="31" t="e">
        <v>#DIV/0!</v>
      </c>
      <c r="BA143" s="31" t="e">
        <v>#DIV/0!</v>
      </c>
      <c r="BB143" s="31" t="e">
        <v>#DIV/0!</v>
      </c>
      <c r="BC143" s="31" t="e">
        <v>#DIV/0!</v>
      </c>
      <c r="BD143" s="31" t="e">
        <v>#DIV/0!</v>
      </c>
      <c r="BE143" s="31" t="e">
        <v>#DIV/0!</v>
      </c>
      <c r="BF143" s="31" t="e">
        <v>#DIV/0!</v>
      </c>
      <c r="BG143" s="31" t="e">
        <v>#DIV/0!</v>
      </c>
      <c r="BH143" s="31" t="e">
        <v>#DIV/0!</v>
      </c>
      <c r="BI143" s="31" t="e">
        <v>#DIV/0!</v>
      </c>
      <c r="BJ143" s="31" t="e">
        <v>#DIV/0!</v>
      </c>
      <c r="BK143" s="31" t="e">
        <v>#DIV/0!</v>
      </c>
      <c r="BL143" s="31" t="e">
        <v>#DIV/0!</v>
      </c>
      <c r="BM143" s="31" t="e">
        <v>#DIV/0!</v>
      </c>
      <c r="BN143" s="31" t="e">
        <v>#DIV/0!</v>
      </c>
      <c r="BO143" s="31" t="e">
        <v>#DIV/0!</v>
      </c>
      <c r="BP143" s="31" t="e">
        <v>#DIV/0!</v>
      </c>
      <c r="BQ143" s="31" t="e">
        <v>#DIV/0!</v>
      </c>
      <c r="BR143" s="31" t="e">
        <v>#DIV/0!</v>
      </c>
      <c r="BS143" s="31" t="e">
        <v>#DIV/0!</v>
      </c>
      <c r="BT143" s="31" t="e">
        <v>#DIV/0!</v>
      </c>
      <c r="BU143" s="31" t="e">
        <v>#DIV/0!</v>
      </c>
      <c r="BV143" s="31" t="e">
        <v>#DIV/0!</v>
      </c>
      <c r="BW143" s="31" t="e">
        <v>#DIV/0!</v>
      </c>
      <c r="BX143" s="31" t="e">
        <v>#DIV/0!</v>
      </c>
      <c r="BY143" s="31" t="e">
        <v>#DIV/0!</v>
      </c>
      <c r="BZ143" s="31" t="e">
        <v>#DIV/0!</v>
      </c>
      <c r="CA143" s="31" t="e">
        <v>#DIV/0!</v>
      </c>
      <c r="CB143" s="31" t="e">
        <v>#DIV/0!</v>
      </c>
      <c r="CC143" s="31" t="e">
        <v>#DIV/0!</v>
      </c>
      <c r="CD143" s="31" t="e">
        <v>#DIV/0!</v>
      </c>
      <c r="CE143" s="31" t="e">
        <v>#DIV/0!</v>
      </c>
      <c r="CF143" s="31" t="e">
        <v>#DIV/0!</v>
      </c>
      <c r="CG143" s="31" t="e">
        <v>#DIV/0!</v>
      </c>
      <c r="CH143" s="31" t="e">
        <v>#DIV/0!</v>
      </c>
      <c r="CI143" s="31" t="e">
        <v>#DIV/0!</v>
      </c>
      <c r="CJ143" s="31" t="e">
        <v>#DIV/0!</v>
      </c>
      <c r="CK143" s="31" t="e">
        <v>#DIV/0!</v>
      </c>
      <c r="CL143" s="31" t="e">
        <v>#DIV/0!</v>
      </c>
      <c r="CM143" s="31" t="e">
        <v>#DIV/0!</v>
      </c>
      <c r="CN143" s="31" t="e">
        <v>#DIV/0!</v>
      </c>
      <c r="CO143" s="31" t="e">
        <v>#DIV/0!</v>
      </c>
      <c r="CP143" s="31" t="e">
        <v>#DIV/0!</v>
      </c>
      <c r="CQ143" s="31" t="e">
        <v>#DIV/0!</v>
      </c>
      <c r="CR143" s="31"/>
      <c r="CS143" s="31"/>
      <c r="CT143" s="31"/>
      <c r="CU143" s="51" t="e">
        <v>#VALUE!</v>
      </c>
      <c r="CV143" s="31" t="e">
        <v>#DIV/0!</v>
      </c>
      <c r="CW143" s="31" t="e">
        <v>#DIV/0!</v>
      </c>
      <c r="CX143" s="31" t="e">
        <v>#DIV/0!</v>
      </c>
      <c r="CY143" s="31" t="e">
        <v>#DIV/0!</v>
      </c>
      <c r="CZ143" s="31" t="e">
        <v>#DIV/0!</v>
      </c>
      <c r="DA143" s="31" t="e">
        <v>#DIV/0!</v>
      </c>
      <c r="DB143" s="31" t="e">
        <v>#DIV/0!</v>
      </c>
      <c r="DC143" s="31" t="e">
        <v>#DIV/0!</v>
      </c>
      <c r="DD143" s="31" t="e">
        <v>#DIV/0!</v>
      </c>
      <c r="DE143" s="31" t="e">
        <v>#DIV/0!</v>
      </c>
      <c r="DF143" s="31" t="e">
        <v>#DIV/0!</v>
      </c>
      <c r="DG143" s="31" t="e">
        <v>#DIV/0!</v>
      </c>
      <c r="DH143" s="31" t="e">
        <v>#DIV/0!</v>
      </c>
      <c r="DI143" s="31" t="e">
        <v>#DIV/0!</v>
      </c>
      <c r="DJ143" s="31" t="e">
        <v>#DIV/0!</v>
      </c>
      <c r="DK143" s="31" t="e">
        <v>#DIV/0!</v>
      </c>
      <c r="DL143" s="31" t="e">
        <v>#DIV/0!</v>
      </c>
      <c r="DM143" s="31" t="e">
        <v>#DIV/0!</v>
      </c>
      <c r="DN143" s="31" t="e">
        <v>#DIV/0!</v>
      </c>
      <c r="DO143" s="31" t="e">
        <v>#DIV/0!</v>
      </c>
      <c r="DP143" s="31" t="e">
        <v>#DIV/0!</v>
      </c>
      <c r="DQ143" s="31" t="e">
        <v>#DIV/0!</v>
      </c>
      <c r="DR143" s="31" t="e">
        <v>#DIV/0!</v>
      </c>
      <c r="DS143" s="31" t="e">
        <v>#DIV/0!</v>
      </c>
      <c r="DT143" s="31" t="e">
        <v>#DIV/0!</v>
      </c>
      <c r="DU143" s="31" t="e">
        <v>#DIV/0!</v>
      </c>
      <c r="DV143" s="31" t="e">
        <v>#DIV/0!</v>
      </c>
      <c r="DW143" s="31" t="e">
        <v>#DIV/0!</v>
      </c>
      <c r="DX143" s="31" t="e">
        <v>#DIV/0!</v>
      </c>
      <c r="DY143" s="31" t="e">
        <v>#DIV/0!</v>
      </c>
      <c r="DZ143" s="31" t="e">
        <v>#DIV/0!</v>
      </c>
      <c r="EA143" s="31" t="e">
        <v>#DIV/0!</v>
      </c>
      <c r="EB143" s="31" t="e">
        <v>#DIV/0!</v>
      </c>
      <c r="EC143" s="31" t="e">
        <v>#DIV/0!</v>
      </c>
      <c r="ED143" s="31" t="e">
        <v>#DIV/0!</v>
      </c>
      <c r="EE143" s="31" t="e">
        <v>#DIV/0!</v>
      </c>
      <c r="EF143" s="31" t="e">
        <v>#DIV/0!</v>
      </c>
      <c r="EG143" s="31" t="e">
        <v>#DIV/0!</v>
      </c>
      <c r="EH143" s="31" t="e">
        <v>#DIV/0!</v>
      </c>
      <c r="EI143" s="31" t="e">
        <v>#DIV/0!</v>
      </c>
      <c r="EJ143" s="31" t="e">
        <v>#DIV/0!</v>
      </c>
      <c r="EK143" s="31" t="e">
        <v>#DIV/0!</v>
      </c>
      <c r="EL143" s="31" t="e">
        <v>#DIV/0!</v>
      </c>
      <c r="EM143" s="31" t="e">
        <v>#DIV/0!</v>
      </c>
      <c r="EN143" s="31" t="e">
        <v>#DIV/0!</v>
      </c>
      <c r="EO143" s="31" t="e">
        <v>#VALUE!</v>
      </c>
      <c r="EP143" s="31" t="e">
        <v>#DIV/0!</v>
      </c>
      <c r="EQ143" s="31" t="e">
        <v>#DIV/0!</v>
      </c>
      <c r="ER143" s="31" t="e">
        <v>#DIV/0!</v>
      </c>
      <c r="ES143" s="31" t="e">
        <v>#DIV/0!</v>
      </c>
      <c r="ET143" s="31" t="e">
        <v>#DIV/0!</v>
      </c>
      <c r="EU143" s="31" t="e">
        <v>#DIV/0!</v>
      </c>
      <c r="EV143" s="31" t="e">
        <v>#DIV/0!</v>
      </c>
      <c r="EW143" s="31" t="e">
        <v>#DIV/0!</v>
      </c>
      <c r="EX143" s="31" t="e">
        <v>#DIV/0!</v>
      </c>
      <c r="EY143" s="31" t="e">
        <v>#DIV/0!</v>
      </c>
      <c r="EZ143" s="31" t="e">
        <v>#DIV/0!</v>
      </c>
      <c r="FA143" s="31" t="e">
        <v>#DIV/0!</v>
      </c>
      <c r="FB143" s="31" t="e">
        <v>#DIV/0!</v>
      </c>
      <c r="FC143" s="31" t="e">
        <v>#DIV/0!</v>
      </c>
      <c r="FD143" s="31" t="e">
        <v>#DIV/0!</v>
      </c>
      <c r="FE143" s="31" t="e">
        <v>#DIV/0!</v>
      </c>
      <c r="FF143" s="31" t="e">
        <v>#DIV/0!</v>
      </c>
      <c r="FG143" s="31" t="e">
        <v>#DIV/0!</v>
      </c>
      <c r="FH143" s="31" t="e">
        <v>#DIV/0!</v>
      </c>
      <c r="FI143" s="31" t="e">
        <v>#DIV/0!</v>
      </c>
      <c r="FJ143" s="31" t="e">
        <v>#DIV/0!</v>
      </c>
      <c r="FK143" s="31" t="e">
        <v>#DIV/0!</v>
      </c>
      <c r="FL143" s="31" t="e">
        <v>#DIV/0!</v>
      </c>
      <c r="FM143" s="31" t="e">
        <v>#DIV/0!</v>
      </c>
      <c r="FN143" s="31" t="e">
        <v>#DIV/0!</v>
      </c>
      <c r="FO143" s="31" t="e">
        <v>#DIV/0!</v>
      </c>
      <c r="FP143" s="31" t="e">
        <v>#DIV/0!</v>
      </c>
      <c r="FQ143" s="31" t="e">
        <v>#DIV/0!</v>
      </c>
      <c r="FR143" s="31" t="e">
        <v>#DIV/0!</v>
      </c>
      <c r="FS143" s="31" t="e">
        <v>#DIV/0!</v>
      </c>
      <c r="FT143" s="31" t="e">
        <v>#DIV/0!</v>
      </c>
      <c r="FU143" s="31" t="e">
        <v>#DIV/0!</v>
      </c>
      <c r="FV143" s="31" t="e">
        <v>#DIV/0!</v>
      </c>
      <c r="FW143" s="31" t="e">
        <v>#DIV/0!</v>
      </c>
      <c r="FX143" s="31" t="e">
        <v>#DIV/0!</v>
      </c>
      <c r="FY143" s="31" t="e">
        <v>#DIV/0!</v>
      </c>
      <c r="FZ143" s="31" t="e">
        <v>#DIV/0!</v>
      </c>
      <c r="GA143" s="31" t="e">
        <v>#DIV/0!</v>
      </c>
      <c r="GB143" s="31" t="e">
        <v>#DIV/0!</v>
      </c>
      <c r="GC143" s="31" t="e">
        <v>#DIV/0!</v>
      </c>
      <c r="GD143" s="31" t="e">
        <v>#DIV/0!</v>
      </c>
      <c r="GE143" s="31" t="e">
        <v>#DIV/0!</v>
      </c>
      <c r="GF143" s="31" t="e">
        <v>#DIV/0!</v>
      </c>
      <c r="GG143" s="31" t="e">
        <v>#DIV/0!</v>
      </c>
      <c r="GH143" s="31" t="e">
        <v>#DIV/0!</v>
      </c>
      <c r="GI143" s="31"/>
      <c r="GJ143" s="31"/>
      <c r="GK143" s="31">
        <v>170</v>
      </c>
      <c r="GL143" s="51" t="e">
        <v>#VALUE!</v>
      </c>
      <c r="GM143" s="31" t="e">
        <v>#DIV/0!</v>
      </c>
      <c r="GN143" s="31" t="e">
        <v>#DIV/0!</v>
      </c>
      <c r="GO143" s="31" t="e">
        <v>#DIV/0!</v>
      </c>
      <c r="GP143" s="31" t="e">
        <v>#DIV/0!</v>
      </c>
      <c r="GQ143" s="31" t="e">
        <v>#DIV/0!</v>
      </c>
      <c r="GR143" s="31" t="e">
        <v>#DIV/0!</v>
      </c>
      <c r="GS143" s="31" t="e">
        <v>#DIV/0!</v>
      </c>
      <c r="GT143" s="31" t="e">
        <v>#DIV/0!</v>
      </c>
      <c r="GU143" s="31" t="e">
        <v>#DIV/0!</v>
      </c>
      <c r="GV143" s="31" t="e">
        <v>#DIV/0!</v>
      </c>
      <c r="GW143" s="31" t="e">
        <v>#DIV/0!</v>
      </c>
      <c r="GX143" s="31" t="e">
        <v>#DIV/0!</v>
      </c>
      <c r="GY143" s="31" t="e">
        <v>#DIV/0!</v>
      </c>
      <c r="GZ143" s="31" t="e">
        <v>#DIV/0!</v>
      </c>
      <c r="HA143" s="31" t="e">
        <v>#DIV/0!</v>
      </c>
      <c r="HB143" s="31" t="e">
        <v>#DIV/0!</v>
      </c>
      <c r="HC143" s="31" t="e">
        <v>#DIV/0!</v>
      </c>
      <c r="HD143" s="31" t="e">
        <v>#DIV/0!</v>
      </c>
      <c r="HE143" s="31" t="e">
        <v>#DIV/0!</v>
      </c>
      <c r="HF143" s="31" t="e">
        <v>#DIV/0!</v>
      </c>
      <c r="HG143" s="31" t="e">
        <v>#DIV/0!</v>
      </c>
      <c r="HH143" s="31" t="e">
        <v>#DIV/0!</v>
      </c>
      <c r="HI143" s="31" t="e">
        <v>#DIV/0!</v>
      </c>
      <c r="HJ143" s="31" t="e">
        <v>#DIV/0!</v>
      </c>
      <c r="HK143" s="31" t="e">
        <v>#DIV/0!</v>
      </c>
      <c r="HL143" s="31" t="e">
        <v>#DIV/0!</v>
      </c>
      <c r="HM143" s="31" t="e">
        <v>#DIV/0!</v>
      </c>
      <c r="HN143" s="31" t="e">
        <v>#DIV/0!</v>
      </c>
      <c r="HO143" s="31" t="e">
        <v>#DIV/0!</v>
      </c>
      <c r="HP143" s="31" t="e">
        <v>#DIV/0!</v>
      </c>
      <c r="HQ143" s="31" t="e">
        <v>#DIV/0!</v>
      </c>
      <c r="HR143" s="31" t="e">
        <v>#DIV/0!</v>
      </c>
      <c r="HS143" s="31" t="e">
        <v>#DIV/0!</v>
      </c>
      <c r="HT143" s="31" t="e">
        <v>#DIV/0!</v>
      </c>
      <c r="HU143" s="31" t="e">
        <v>#DIV/0!</v>
      </c>
      <c r="HV143" s="31" t="e">
        <v>#DIV/0!</v>
      </c>
      <c r="HW143" s="31" t="e">
        <v>#DIV/0!</v>
      </c>
      <c r="HX143" s="31" t="e">
        <v>#DIV/0!</v>
      </c>
      <c r="HY143" s="31" t="e">
        <v>#DIV/0!</v>
      </c>
      <c r="HZ143" s="31" t="e">
        <v>#DIV/0!</v>
      </c>
      <c r="IA143" s="31" t="e">
        <v>#DIV/0!</v>
      </c>
      <c r="IB143" s="31" t="e">
        <v>#DIV/0!</v>
      </c>
      <c r="IC143" s="31" t="e">
        <v>#DIV/0!</v>
      </c>
      <c r="ID143" s="31" t="e">
        <v>#DIV/0!</v>
      </c>
      <c r="IE143" s="31" t="e">
        <v>#DIV/0!</v>
      </c>
      <c r="IF143" s="31" t="e">
        <v>#VALUE!</v>
      </c>
      <c r="IG143" s="31" t="e">
        <v>#DIV/0!</v>
      </c>
      <c r="IH143" s="31" t="e">
        <v>#DIV/0!</v>
      </c>
      <c r="II143" s="31" t="e">
        <v>#DIV/0!</v>
      </c>
      <c r="IJ143" s="31" t="e">
        <v>#DIV/0!</v>
      </c>
      <c r="IK143" s="31" t="e">
        <v>#DIV/0!</v>
      </c>
      <c r="IL143" s="31" t="e">
        <v>#DIV/0!</v>
      </c>
      <c r="IM143" s="31" t="e">
        <v>#DIV/0!</v>
      </c>
      <c r="IN143" s="31" t="e">
        <v>#DIV/0!</v>
      </c>
      <c r="IO143" s="31" t="e">
        <v>#DIV/0!</v>
      </c>
      <c r="IP143" s="31" t="e">
        <v>#DIV/0!</v>
      </c>
      <c r="IQ143" s="31" t="e">
        <v>#DIV/0!</v>
      </c>
      <c r="IR143" s="31" t="e">
        <v>#DIV/0!</v>
      </c>
      <c r="IS143" s="31" t="e">
        <v>#DIV/0!</v>
      </c>
      <c r="IT143" s="31" t="e">
        <v>#DIV/0!</v>
      </c>
      <c r="IU143" s="31" t="e">
        <v>#DIV/0!</v>
      </c>
      <c r="IV143" s="31" t="e">
        <v>#DIV/0!</v>
      </c>
      <c r="IW143" s="31" t="e">
        <v>#DIV/0!</v>
      </c>
      <c r="IX143" s="31" t="e">
        <v>#DIV/0!</v>
      </c>
      <c r="IY143" s="31" t="e">
        <v>#DIV/0!</v>
      </c>
      <c r="IZ143" s="31" t="e">
        <v>#DIV/0!</v>
      </c>
      <c r="JA143" s="31" t="e">
        <v>#DIV/0!</v>
      </c>
      <c r="JB143" s="31" t="e">
        <v>#DIV/0!</v>
      </c>
      <c r="JC143" s="31" t="e">
        <v>#DIV/0!</v>
      </c>
      <c r="JD143" s="31" t="e">
        <v>#DIV/0!</v>
      </c>
      <c r="JE143" s="31" t="e">
        <v>#DIV/0!</v>
      </c>
      <c r="JF143" s="31" t="e">
        <v>#DIV/0!</v>
      </c>
      <c r="JG143" s="31" t="e">
        <v>#DIV/0!</v>
      </c>
      <c r="JH143" s="31" t="e">
        <v>#DIV/0!</v>
      </c>
      <c r="JI143" s="31" t="e">
        <v>#DIV/0!</v>
      </c>
      <c r="JJ143" s="31" t="e">
        <v>#DIV/0!</v>
      </c>
      <c r="JK143" s="31" t="e">
        <v>#DIV/0!</v>
      </c>
      <c r="JL143" s="31" t="e">
        <v>#DIV/0!</v>
      </c>
      <c r="JM143" s="31" t="e">
        <v>#DIV/0!</v>
      </c>
      <c r="JN143" s="31" t="e">
        <v>#DIV/0!</v>
      </c>
      <c r="JO143" s="31" t="e">
        <v>#DIV/0!</v>
      </c>
      <c r="JP143" s="31" t="e">
        <v>#DIV/0!</v>
      </c>
      <c r="JQ143" s="31" t="e">
        <v>#DIV/0!</v>
      </c>
      <c r="JR143" s="31" t="e">
        <v>#DIV/0!</v>
      </c>
      <c r="JS143" s="31" t="e">
        <v>#DIV/0!</v>
      </c>
      <c r="JT143" s="31" t="e">
        <v>#DIV/0!</v>
      </c>
      <c r="JU143" s="31" t="e">
        <v>#DIV/0!</v>
      </c>
      <c r="JV143" s="31" t="e">
        <v>#DIV/0!</v>
      </c>
      <c r="JW143" s="31" t="e">
        <v>#DIV/0!</v>
      </c>
      <c r="JX143" s="31" t="e">
        <v>#DIV/0!</v>
      </c>
      <c r="JY143" s="31" t="e">
        <v>#DIV/0!</v>
      </c>
      <c r="JZ143" s="31"/>
      <c r="KA143" s="31"/>
    </row>
    <row r="144" spans="1:287" x14ac:dyDescent="0.25">
      <c r="A144" s="30" t="s">
        <v>762</v>
      </c>
      <c r="B144" s="30" t="s">
        <v>107</v>
      </c>
      <c r="C144" s="31">
        <v>34</v>
      </c>
      <c r="D144" s="51" t="e">
        <v>#VALUE!</v>
      </c>
      <c r="E144" s="31" t="e">
        <v>#DIV/0!</v>
      </c>
      <c r="F144" s="31" t="e">
        <v>#DIV/0!</v>
      </c>
      <c r="G144" s="31" t="e">
        <v>#DIV/0!</v>
      </c>
      <c r="H144" s="31" t="e">
        <v>#DIV/0!</v>
      </c>
      <c r="I144" s="31" t="e">
        <v>#DIV/0!</v>
      </c>
      <c r="J144" s="31" t="e">
        <v>#DIV/0!</v>
      </c>
      <c r="K144" s="31" t="e">
        <v>#DIV/0!</v>
      </c>
      <c r="L144" s="31" t="e">
        <v>#DIV/0!</v>
      </c>
      <c r="M144" s="31" t="e">
        <v>#DIV/0!</v>
      </c>
      <c r="N144" s="31" t="e">
        <v>#DIV/0!</v>
      </c>
      <c r="O144" s="31" t="e">
        <v>#DIV/0!</v>
      </c>
      <c r="P144" s="31" t="e">
        <v>#DIV/0!</v>
      </c>
      <c r="Q144" s="31" t="e">
        <v>#DIV/0!</v>
      </c>
      <c r="R144" s="31" t="e">
        <v>#DIV/0!</v>
      </c>
      <c r="S144" s="31" t="e">
        <v>#DIV/0!</v>
      </c>
      <c r="T144" s="31" t="e">
        <v>#DIV/0!</v>
      </c>
      <c r="U144" s="31" t="e">
        <v>#DIV/0!</v>
      </c>
      <c r="V144" s="31" t="e">
        <v>#DIV/0!</v>
      </c>
      <c r="W144" s="31" t="e">
        <v>#DIV/0!</v>
      </c>
      <c r="X144" s="31" t="e">
        <v>#DIV/0!</v>
      </c>
      <c r="Y144" s="31" t="e">
        <v>#DIV/0!</v>
      </c>
      <c r="Z144" s="31" t="e">
        <v>#DIV/0!</v>
      </c>
      <c r="AA144" s="31" t="e">
        <v>#DIV/0!</v>
      </c>
      <c r="AB144" s="31" t="e">
        <v>#DIV/0!</v>
      </c>
      <c r="AC144" s="31" t="e">
        <v>#DIV/0!</v>
      </c>
      <c r="AD144" s="31" t="e">
        <v>#DIV/0!</v>
      </c>
      <c r="AE144" s="31" t="e">
        <v>#DIV/0!</v>
      </c>
      <c r="AF144" s="31" t="e">
        <v>#DIV/0!</v>
      </c>
      <c r="AG144" s="31" t="e">
        <v>#DIV/0!</v>
      </c>
      <c r="AH144" s="31" t="e">
        <v>#DIV/0!</v>
      </c>
      <c r="AI144" s="31" t="e">
        <v>#DIV/0!</v>
      </c>
      <c r="AJ144" s="31" t="e">
        <v>#DIV/0!</v>
      </c>
      <c r="AK144" s="31" t="e">
        <v>#DIV/0!</v>
      </c>
      <c r="AL144" s="31" t="e">
        <v>#DIV/0!</v>
      </c>
      <c r="AM144" s="31" t="e">
        <v>#DIV/0!</v>
      </c>
      <c r="AN144" s="31" t="e">
        <v>#DIV/0!</v>
      </c>
      <c r="AO144" s="31" t="e">
        <v>#DIV/0!</v>
      </c>
      <c r="AP144" s="31" t="e">
        <v>#DIV/0!</v>
      </c>
      <c r="AQ144" s="31" t="e">
        <v>#DIV/0!</v>
      </c>
      <c r="AR144" s="31" t="e">
        <v>#DIV/0!</v>
      </c>
      <c r="AS144" s="31" t="e">
        <v>#DIV/0!</v>
      </c>
      <c r="AT144" s="31" t="e">
        <v>#DIV/0!</v>
      </c>
      <c r="AU144" s="31" t="e">
        <v>#DIV/0!</v>
      </c>
      <c r="AV144" s="31" t="e">
        <v>#DIV/0!</v>
      </c>
      <c r="AW144" s="31" t="e">
        <v>#DIV/0!</v>
      </c>
      <c r="AX144" s="31" t="e">
        <v>#VALUE!</v>
      </c>
      <c r="AY144" s="31" t="e">
        <v>#DIV/0!</v>
      </c>
      <c r="AZ144" s="31" t="e">
        <v>#DIV/0!</v>
      </c>
      <c r="BA144" s="31" t="e">
        <v>#DIV/0!</v>
      </c>
      <c r="BB144" s="31" t="e">
        <v>#DIV/0!</v>
      </c>
      <c r="BC144" s="31" t="e">
        <v>#DIV/0!</v>
      </c>
      <c r="BD144" s="31" t="e">
        <v>#DIV/0!</v>
      </c>
      <c r="BE144" s="31" t="e">
        <v>#DIV/0!</v>
      </c>
      <c r="BF144" s="31" t="e">
        <v>#DIV/0!</v>
      </c>
      <c r="BG144" s="31" t="e">
        <v>#DIV/0!</v>
      </c>
      <c r="BH144" s="31" t="e">
        <v>#DIV/0!</v>
      </c>
      <c r="BI144" s="31" t="e">
        <v>#DIV/0!</v>
      </c>
      <c r="BJ144" s="31" t="e">
        <v>#DIV/0!</v>
      </c>
      <c r="BK144" s="31" t="e">
        <v>#DIV/0!</v>
      </c>
      <c r="BL144" s="31" t="e">
        <v>#DIV/0!</v>
      </c>
      <c r="BM144" s="31" t="e">
        <v>#DIV/0!</v>
      </c>
      <c r="BN144" s="31" t="e">
        <v>#DIV/0!</v>
      </c>
      <c r="BO144" s="31" t="e">
        <v>#DIV/0!</v>
      </c>
      <c r="BP144" s="31" t="e">
        <v>#DIV/0!</v>
      </c>
      <c r="BQ144" s="31" t="e">
        <v>#DIV/0!</v>
      </c>
      <c r="BR144" s="31" t="e">
        <v>#DIV/0!</v>
      </c>
      <c r="BS144" s="31" t="e">
        <v>#DIV/0!</v>
      </c>
      <c r="BT144" s="31" t="e">
        <v>#DIV/0!</v>
      </c>
      <c r="BU144" s="31" t="e">
        <v>#DIV/0!</v>
      </c>
      <c r="BV144" s="31" t="e">
        <v>#DIV/0!</v>
      </c>
      <c r="BW144" s="31" t="e">
        <v>#DIV/0!</v>
      </c>
      <c r="BX144" s="31" t="e">
        <v>#DIV/0!</v>
      </c>
      <c r="BY144" s="31" t="e">
        <v>#DIV/0!</v>
      </c>
      <c r="BZ144" s="31" t="e">
        <v>#DIV/0!</v>
      </c>
      <c r="CA144" s="31" t="e">
        <v>#DIV/0!</v>
      </c>
      <c r="CB144" s="31" t="e">
        <v>#DIV/0!</v>
      </c>
      <c r="CC144" s="31" t="e">
        <v>#DIV/0!</v>
      </c>
      <c r="CD144" s="31" t="e">
        <v>#DIV/0!</v>
      </c>
      <c r="CE144" s="31" t="e">
        <v>#DIV/0!</v>
      </c>
      <c r="CF144" s="31" t="e">
        <v>#DIV/0!</v>
      </c>
      <c r="CG144" s="31" t="e">
        <v>#DIV/0!</v>
      </c>
      <c r="CH144" s="31" t="e">
        <v>#DIV/0!</v>
      </c>
      <c r="CI144" s="31" t="e">
        <v>#DIV/0!</v>
      </c>
      <c r="CJ144" s="31" t="e">
        <v>#DIV/0!</v>
      </c>
      <c r="CK144" s="31" t="e">
        <v>#DIV/0!</v>
      </c>
      <c r="CL144" s="31" t="e">
        <v>#DIV/0!</v>
      </c>
      <c r="CM144" s="31" t="e">
        <v>#DIV/0!</v>
      </c>
      <c r="CN144" s="31" t="e">
        <v>#DIV/0!</v>
      </c>
      <c r="CO144" s="31" t="e">
        <v>#DIV/0!</v>
      </c>
      <c r="CP144" s="31" t="e">
        <v>#DIV/0!</v>
      </c>
      <c r="CQ144" s="31" t="e">
        <v>#DIV/0!</v>
      </c>
      <c r="CR144" s="31"/>
      <c r="CS144" s="31"/>
      <c r="CT144" s="31">
        <v>34</v>
      </c>
      <c r="CU144" s="51" t="e">
        <v>#VALUE!</v>
      </c>
      <c r="CV144" s="31" t="e">
        <v>#DIV/0!</v>
      </c>
      <c r="CW144" s="31" t="e">
        <v>#DIV/0!</v>
      </c>
      <c r="CX144" s="31" t="e">
        <v>#DIV/0!</v>
      </c>
      <c r="CY144" s="31" t="e">
        <v>#DIV/0!</v>
      </c>
      <c r="CZ144" s="31" t="e">
        <v>#DIV/0!</v>
      </c>
      <c r="DA144" s="31" t="e">
        <v>#DIV/0!</v>
      </c>
      <c r="DB144" s="31" t="e">
        <v>#DIV/0!</v>
      </c>
      <c r="DC144" s="31" t="e">
        <v>#DIV/0!</v>
      </c>
      <c r="DD144" s="31" t="e">
        <v>#DIV/0!</v>
      </c>
      <c r="DE144" s="31" t="e">
        <v>#DIV/0!</v>
      </c>
      <c r="DF144" s="31" t="e">
        <v>#DIV/0!</v>
      </c>
      <c r="DG144" s="31" t="e">
        <v>#DIV/0!</v>
      </c>
      <c r="DH144" s="31" t="e">
        <v>#DIV/0!</v>
      </c>
      <c r="DI144" s="31" t="e">
        <v>#DIV/0!</v>
      </c>
      <c r="DJ144" s="31" t="e">
        <v>#DIV/0!</v>
      </c>
      <c r="DK144" s="31" t="e">
        <v>#DIV/0!</v>
      </c>
      <c r="DL144" s="31" t="e">
        <v>#DIV/0!</v>
      </c>
      <c r="DM144" s="31" t="e">
        <v>#DIV/0!</v>
      </c>
      <c r="DN144" s="31" t="e">
        <v>#DIV/0!</v>
      </c>
      <c r="DO144" s="31" t="e">
        <v>#DIV/0!</v>
      </c>
      <c r="DP144" s="31" t="e">
        <v>#DIV/0!</v>
      </c>
      <c r="DQ144" s="31" t="e">
        <v>#DIV/0!</v>
      </c>
      <c r="DR144" s="31" t="e">
        <v>#DIV/0!</v>
      </c>
      <c r="DS144" s="31" t="e">
        <v>#DIV/0!</v>
      </c>
      <c r="DT144" s="31" t="e">
        <v>#DIV/0!</v>
      </c>
      <c r="DU144" s="31" t="e">
        <v>#DIV/0!</v>
      </c>
      <c r="DV144" s="31" t="e">
        <v>#DIV/0!</v>
      </c>
      <c r="DW144" s="31" t="e">
        <v>#DIV/0!</v>
      </c>
      <c r="DX144" s="31" t="e">
        <v>#DIV/0!</v>
      </c>
      <c r="DY144" s="31" t="e">
        <v>#DIV/0!</v>
      </c>
      <c r="DZ144" s="31" t="e">
        <v>#DIV/0!</v>
      </c>
      <c r="EA144" s="31" t="e">
        <v>#DIV/0!</v>
      </c>
      <c r="EB144" s="31" t="e">
        <v>#DIV/0!</v>
      </c>
      <c r="EC144" s="31" t="e">
        <v>#DIV/0!</v>
      </c>
      <c r="ED144" s="31" t="e">
        <v>#DIV/0!</v>
      </c>
      <c r="EE144" s="31" t="e">
        <v>#DIV/0!</v>
      </c>
      <c r="EF144" s="31" t="e">
        <v>#DIV/0!</v>
      </c>
      <c r="EG144" s="31" t="e">
        <v>#DIV/0!</v>
      </c>
      <c r="EH144" s="31" t="e">
        <v>#DIV/0!</v>
      </c>
      <c r="EI144" s="31" t="e">
        <v>#DIV/0!</v>
      </c>
      <c r="EJ144" s="31" t="e">
        <v>#DIV/0!</v>
      </c>
      <c r="EK144" s="31" t="e">
        <v>#DIV/0!</v>
      </c>
      <c r="EL144" s="31" t="e">
        <v>#DIV/0!</v>
      </c>
      <c r="EM144" s="31" t="e">
        <v>#DIV/0!</v>
      </c>
      <c r="EN144" s="31" t="e">
        <v>#DIV/0!</v>
      </c>
      <c r="EO144" s="31" t="e">
        <v>#VALUE!</v>
      </c>
      <c r="EP144" s="31" t="e">
        <v>#DIV/0!</v>
      </c>
      <c r="EQ144" s="31" t="e">
        <v>#DIV/0!</v>
      </c>
      <c r="ER144" s="31" t="e">
        <v>#DIV/0!</v>
      </c>
      <c r="ES144" s="31" t="e">
        <v>#DIV/0!</v>
      </c>
      <c r="ET144" s="31" t="e">
        <v>#DIV/0!</v>
      </c>
      <c r="EU144" s="31" t="e">
        <v>#DIV/0!</v>
      </c>
      <c r="EV144" s="31" t="e">
        <v>#DIV/0!</v>
      </c>
      <c r="EW144" s="31" t="e">
        <v>#DIV/0!</v>
      </c>
      <c r="EX144" s="31" t="e">
        <v>#DIV/0!</v>
      </c>
      <c r="EY144" s="31" t="e">
        <v>#DIV/0!</v>
      </c>
      <c r="EZ144" s="31" t="e">
        <v>#DIV/0!</v>
      </c>
      <c r="FA144" s="31" t="e">
        <v>#DIV/0!</v>
      </c>
      <c r="FB144" s="31" t="e">
        <v>#DIV/0!</v>
      </c>
      <c r="FC144" s="31" t="e">
        <v>#DIV/0!</v>
      </c>
      <c r="FD144" s="31" t="e">
        <v>#DIV/0!</v>
      </c>
      <c r="FE144" s="31" t="e">
        <v>#DIV/0!</v>
      </c>
      <c r="FF144" s="31" t="e">
        <v>#DIV/0!</v>
      </c>
      <c r="FG144" s="31" t="e">
        <v>#DIV/0!</v>
      </c>
      <c r="FH144" s="31" t="e">
        <v>#DIV/0!</v>
      </c>
      <c r="FI144" s="31" t="e">
        <v>#DIV/0!</v>
      </c>
      <c r="FJ144" s="31" t="e">
        <v>#DIV/0!</v>
      </c>
      <c r="FK144" s="31" t="e">
        <v>#DIV/0!</v>
      </c>
      <c r="FL144" s="31" t="e">
        <v>#DIV/0!</v>
      </c>
      <c r="FM144" s="31" t="e">
        <v>#DIV/0!</v>
      </c>
      <c r="FN144" s="31" t="e">
        <v>#DIV/0!</v>
      </c>
      <c r="FO144" s="31" t="e">
        <v>#DIV/0!</v>
      </c>
      <c r="FP144" s="31" t="e">
        <v>#DIV/0!</v>
      </c>
      <c r="FQ144" s="31" t="e">
        <v>#DIV/0!</v>
      </c>
      <c r="FR144" s="31" t="e">
        <v>#DIV/0!</v>
      </c>
      <c r="FS144" s="31" t="e">
        <v>#DIV/0!</v>
      </c>
      <c r="FT144" s="31" t="e">
        <v>#DIV/0!</v>
      </c>
      <c r="FU144" s="31" t="e">
        <v>#DIV/0!</v>
      </c>
      <c r="FV144" s="31" t="e">
        <v>#DIV/0!</v>
      </c>
      <c r="FW144" s="31" t="e">
        <v>#DIV/0!</v>
      </c>
      <c r="FX144" s="31" t="e">
        <v>#DIV/0!</v>
      </c>
      <c r="FY144" s="31" t="e">
        <v>#DIV/0!</v>
      </c>
      <c r="FZ144" s="31" t="e">
        <v>#DIV/0!</v>
      </c>
      <c r="GA144" s="31" t="e">
        <v>#DIV/0!</v>
      </c>
      <c r="GB144" s="31" t="e">
        <v>#DIV/0!</v>
      </c>
      <c r="GC144" s="31" t="e">
        <v>#DIV/0!</v>
      </c>
      <c r="GD144" s="31" t="e">
        <v>#DIV/0!</v>
      </c>
      <c r="GE144" s="31" t="e">
        <v>#DIV/0!</v>
      </c>
      <c r="GF144" s="31" t="e">
        <v>#DIV/0!</v>
      </c>
      <c r="GG144" s="31" t="e">
        <v>#DIV/0!</v>
      </c>
      <c r="GH144" s="31" t="e">
        <v>#DIV/0!</v>
      </c>
      <c r="GI144" s="31"/>
      <c r="GJ144" s="31"/>
      <c r="GK144" s="31">
        <v>34</v>
      </c>
      <c r="GL144" s="51" t="e">
        <v>#VALUE!</v>
      </c>
      <c r="GM144" s="31" t="e">
        <v>#DIV/0!</v>
      </c>
      <c r="GN144" s="31" t="e">
        <v>#DIV/0!</v>
      </c>
      <c r="GO144" s="31" t="e">
        <v>#DIV/0!</v>
      </c>
      <c r="GP144" s="31" t="e">
        <v>#DIV/0!</v>
      </c>
      <c r="GQ144" s="31" t="e">
        <v>#DIV/0!</v>
      </c>
      <c r="GR144" s="31" t="e">
        <v>#DIV/0!</v>
      </c>
      <c r="GS144" s="31" t="e">
        <v>#DIV/0!</v>
      </c>
      <c r="GT144" s="31" t="e">
        <v>#DIV/0!</v>
      </c>
      <c r="GU144" s="31" t="e">
        <v>#DIV/0!</v>
      </c>
      <c r="GV144" s="31" t="e">
        <v>#DIV/0!</v>
      </c>
      <c r="GW144" s="31" t="e">
        <v>#DIV/0!</v>
      </c>
      <c r="GX144" s="31" t="e">
        <v>#DIV/0!</v>
      </c>
      <c r="GY144" s="31" t="e">
        <v>#DIV/0!</v>
      </c>
      <c r="GZ144" s="31" t="e">
        <v>#DIV/0!</v>
      </c>
      <c r="HA144" s="31" t="e">
        <v>#DIV/0!</v>
      </c>
      <c r="HB144" s="31" t="e">
        <v>#DIV/0!</v>
      </c>
      <c r="HC144" s="31" t="e">
        <v>#DIV/0!</v>
      </c>
      <c r="HD144" s="31" t="e">
        <v>#DIV/0!</v>
      </c>
      <c r="HE144" s="31" t="e">
        <v>#DIV/0!</v>
      </c>
      <c r="HF144" s="31" t="e">
        <v>#DIV/0!</v>
      </c>
      <c r="HG144" s="31" t="e">
        <v>#DIV/0!</v>
      </c>
      <c r="HH144" s="31" t="e">
        <v>#DIV/0!</v>
      </c>
      <c r="HI144" s="31" t="e">
        <v>#DIV/0!</v>
      </c>
      <c r="HJ144" s="31" t="e">
        <v>#DIV/0!</v>
      </c>
      <c r="HK144" s="31" t="e">
        <v>#DIV/0!</v>
      </c>
      <c r="HL144" s="31" t="e">
        <v>#DIV/0!</v>
      </c>
      <c r="HM144" s="31" t="e">
        <v>#DIV/0!</v>
      </c>
      <c r="HN144" s="31" t="e">
        <v>#DIV/0!</v>
      </c>
      <c r="HO144" s="31" t="e">
        <v>#DIV/0!</v>
      </c>
      <c r="HP144" s="31" t="e">
        <v>#DIV/0!</v>
      </c>
      <c r="HQ144" s="31" t="e">
        <v>#DIV/0!</v>
      </c>
      <c r="HR144" s="31" t="e">
        <v>#DIV/0!</v>
      </c>
      <c r="HS144" s="31" t="e">
        <v>#DIV/0!</v>
      </c>
      <c r="HT144" s="31" t="e">
        <v>#DIV/0!</v>
      </c>
      <c r="HU144" s="31" t="e">
        <v>#DIV/0!</v>
      </c>
      <c r="HV144" s="31" t="e">
        <v>#DIV/0!</v>
      </c>
      <c r="HW144" s="31" t="e">
        <v>#DIV/0!</v>
      </c>
      <c r="HX144" s="31" t="e">
        <v>#DIV/0!</v>
      </c>
      <c r="HY144" s="31" t="e">
        <v>#DIV/0!</v>
      </c>
      <c r="HZ144" s="31" t="e">
        <v>#DIV/0!</v>
      </c>
      <c r="IA144" s="31" t="e">
        <v>#DIV/0!</v>
      </c>
      <c r="IB144" s="31" t="e">
        <v>#DIV/0!</v>
      </c>
      <c r="IC144" s="31" t="e">
        <v>#DIV/0!</v>
      </c>
      <c r="ID144" s="31" t="e">
        <v>#DIV/0!</v>
      </c>
      <c r="IE144" s="31" t="e">
        <v>#DIV/0!</v>
      </c>
      <c r="IF144" s="31" t="e">
        <v>#VALUE!</v>
      </c>
      <c r="IG144" s="31" t="e">
        <v>#DIV/0!</v>
      </c>
      <c r="IH144" s="31" t="e">
        <v>#DIV/0!</v>
      </c>
      <c r="II144" s="31" t="e">
        <v>#DIV/0!</v>
      </c>
      <c r="IJ144" s="31" t="e">
        <v>#DIV/0!</v>
      </c>
      <c r="IK144" s="31" t="e">
        <v>#DIV/0!</v>
      </c>
      <c r="IL144" s="31" t="e">
        <v>#DIV/0!</v>
      </c>
      <c r="IM144" s="31" t="e">
        <v>#DIV/0!</v>
      </c>
      <c r="IN144" s="31" t="e">
        <v>#DIV/0!</v>
      </c>
      <c r="IO144" s="31" t="e">
        <v>#DIV/0!</v>
      </c>
      <c r="IP144" s="31" t="e">
        <v>#DIV/0!</v>
      </c>
      <c r="IQ144" s="31" t="e">
        <v>#DIV/0!</v>
      </c>
      <c r="IR144" s="31" t="e">
        <v>#DIV/0!</v>
      </c>
      <c r="IS144" s="31" t="e">
        <v>#DIV/0!</v>
      </c>
      <c r="IT144" s="31" t="e">
        <v>#DIV/0!</v>
      </c>
      <c r="IU144" s="31" t="e">
        <v>#DIV/0!</v>
      </c>
      <c r="IV144" s="31" t="e">
        <v>#DIV/0!</v>
      </c>
      <c r="IW144" s="31" t="e">
        <v>#DIV/0!</v>
      </c>
      <c r="IX144" s="31" t="e">
        <v>#DIV/0!</v>
      </c>
      <c r="IY144" s="31" t="e">
        <v>#DIV/0!</v>
      </c>
      <c r="IZ144" s="31" t="e">
        <v>#DIV/0!</v>
      </c>
      <c r="JA144" s="31" t="e">
        <v>#DIV/0!</v>
      </c>
      <c r="JB144" s="31" t="e">
        <v>#DIV/0!</v>
      </c>
      <c r="JC144" s="31" t="e">
        <v>#DIV/0!</v>
      </c>
      <c r="JD144" s="31" t="e">
        <v>#DIV/0!</v>
      </c>
      <c r="JE144" s="31" t="e">
        <v>#DIV/0!</v>
      </c>
      <c r="JF144" s="31" t="e">
        <v>#DIV/0!</v>
      </c>
      <c r="JG144" s="31" t="e">
        <v>#DIV/0!</v>
      </c>
      <c r="JH144" s="31" t="e">
        <v>#DIV/0!</v>
      </c>
      <c r="JI144" s="31" t="e">
        <v>#DIV/0!</v>
      </c>
      <c r="JJ144" s="31" t="e">
        <v>#DIV/0!</v>
      </c>
      <c r="JK144" s="31" t="e">
        <v>#DIV/0!</v>
      </c>
      <c r="JL144" s="31" t="e">
        <v>#DIV/0!</v>
      </c>
      <c r="JM144" s="31" t="e">
        <v>#DIV/0!</v>
      </c>
      <c r="JN144" s="31" t="e">
        <v>#DIV/0!</v>
      </c>
      <c r="JO144" s="31" t="e">
        <v>#DIV/0!</v>
      </c>
      <c r="JP144" s="31" t="e">
        <v>#DIV/0!</v>
      </c>
      <c r="JQ144" s="31" t="e">
        <v>#DIV/0!</v>
      </c>
      <c r="JR144" s="31" t="e">
        <v>#DIV/0!</v>
      </c>
      <c r="JS144" s="31" t="e">
        <v>#DIV/0!</v>
      </c>
      <c r="JT144" s="31" t="e">
        <v>#DIV/0!</v>
      </c>
      <c r="JU144" s="31" t="e">
        <v>#DIV/0!</v>
      </c>
      <c r="JV144" s="31" t="e">
        <v>#DIV/0!</v>
      </c>
      <c r="JW144" s="31" t="e">
        <v>#DIV/0!</v>
      </c>
      <c r="JX144" s="31" t="e">
        <v>#DIV/0!</v>
      </c>
      <c r="JY144" s="31" t="e">
        <v>#DIV/0!</v>
      </c>
      <c r="JZ144" s="31"/>
      <c r="KA144" s="31"/>
    </row>
    <row r="145" spans="1:287" x14ac:dyDescent="0.25">
      <c r="A145" s="30" t="s">
        <v>763</v>
      </c>
      <c r="B145" s="30" t="s">
        <v>206</v>
      </c>
      <c r="C145" s="31">
        <v>4</v>
      </c>
      <c r="D145" s="51" t="e">
        <v>#VALUE!</v>
      </c>
      <c r="E145" s="31" t="e">
        <v>#DIV/0!</v>
      </c>
      <c r="F145" s="31" t="e">
        <v>#DIV/0!</v>
      </c>
      <c r="G145" s="31" t="e">
        <v>#DIV/0!</v>
      </c>
      <c r="H145" s="31" t="e">
        <v>#DIV/0!</v>
      </c>
      <c r="I145" s="31" t="e">
        <v>#DIV/0!</v>
      </c>
      <c r="J145" s="31" t="e">
        <v>#DIV/0!</v>
      </c>
      <c r="K145" s="31" t="e">
        <v>#DIV/0!</v>
      </c>
      <c r="L145" s="31" t="e">
        <v>#DIV/0!</v>
      </c>
      <c r="M145" s="31" t="e">
        <v>#DIV/0!</v>
      </c>
      <c r="N145" s="31" t="e">
        <v>#DIV/0!</v>
      </c>
      <c r="O145" s="31" t="e">
        <v>#DIV/0!</v>
      </c>
      <c r="P145" s="31" t="e">
        <v>#DIV/0!</v>
      </c>
      <c r="Q145" s="31" t="e">
        <v>#DIV/0!</v>
      </c>
      <c r="R145" s="31" t="e">
        <v>#DIV/0!</v>
      </c>
      <c r="S145" s="31" t="e">
        <v>#DIV/0!</v>
      </c>
      <c r="T145" s="31" t="e">
        <v>#DIV/0!</v>
      </c>
      <c r="U145" s="31" t="e">
        <v>#DIV/0!</v>
      </c>
      <c r="V145" s="31" t="e">
        <v>#DIV/0!</v>
      </c>
      <c r="W145" s="31" t="e">
        <v>#DIV/0!</v>
      </c>
      <c r="X145" s="31" t="e">
        <v>#DIV/0!</v>
      </c>
      <c r="Y145" s="31" t="e">
        <v>#DIV/0!</v>
      </c>
      <c r="Z145" s="31" t="e">
        <v>#DIV/0!</v>
      </c>
      <c r="AA145" s="31" t="e">
        <v>#DIV/0!</v>
      </c>
      <c r="AB145" s="31" t="e">
        <v>#DIV/0!</v>
      </c>
      <c r="AC145" s="31" t="e">
        <v>#DIV/0!</v>
      </c>
      <c r="AD145" s="31" t="e">
        <v>#DIV/0!</v>
      </c>
      <c r="AE145" s="31" t="e">
        <v>#DIV/0!</v>
      </c>
      <c r="AF145" s="31" t="e">
        <v>#DIV/0!</v>
      </c>
      <c r="AG145" s="31" t="e">
        <v>#DIV/0!</v>
      </c>
      <c r="AH145" s="31" t="e">
        <v>#DIV/0!</v>
      </c>
      <c r="AI145" s="31" t="e">
        <v>#DIV/0!</v>
      </c>
      <c r="AJ145" s="31" t="e">
        <v>#DIV/0!</v>
      </c>
      <c r="AK145" s="31" t="e">
        <v>#DIV/0!</v>
      </c>
      <c r="AL145" s="31" t="e">
        <v>#DIV/0!</v>
      </c>
      <c r="AM145" s="31" t="e">
        <v>#DIV/0!</v>
      </c>
      <c r="AN145" s="31" t="e">
        <v>#DIV/0!</v>
      </c>
      <c r="AO145" s="31" t="e">
        <v>#DIV/0!</v>
      </c>
      <c r="AP145" s="31" t="e">
        <v>#DIV/0!</v>
      </c>
      <c r="AQ145" s="31" t="e">
        <v>#DIV/0!</v>
      </c>
      <c r="AR145" s="31" t="e">
        <v>#DIV/0!</v>
      </c>
      <c r="AS145" s="31" t="e">
        <v>#DIV/0!</v>
      </c>
      <c r="AT145" s="31" t="e">
        <v>#DIV/0!</v>
      </c>
      <c r="AU145" s="31" t="e">
        <v>#DIV/0!</v>
      </c>
      <c r="AV145" s="31" t="e">
        <v>#DIV/0!</v>
      </c>
      <c r="AW145" s="31" t="e">
        <v>#DIV/0!</v>
      </c>
      <c r="AX145" s="31" t="e">
        <v>#VALUE!</v>
      </c>
      <c r="AY145" s="31" t="e">
        <v>#DIV/0!</v>
      </c>
      <c r="AZ145" s="31" t="e">
        <v>#DIV/0!</v>
      </c>
      <c r="BA145" s="31" t="e">
        <v>#DIV/0!</v>
      </c>
      <c r="BB145" s="31" t="e">
        <v>#DIV/0!</v>
      </c>
      <c r="BC145" s="31" t="e">
        <v>#DIV/0!</v>
      </c>
      <c r="BD145" s="31" t="e">
        <v>#DIV/0!</v>
      </c>
      <c r="BE145" s="31" t="e">
        <v>#DIV/0!</v>
      </c>
      <c r="BF145" s="31" t="e">
        <v>#DIV/0!</v>
      </c>
      <c r="BG145" s="31" t="e">
        <v>#DIV/0!</v>
      </c>
      <c r="BH145" s="31" t="e">
        <v>#DIV/0!</v>
      </c>
      <c r="BI145" s="31" t="e">
        <v>#DIV/0!</v>
      </c>
      <c r="BJ145" s="31" t="e">
        <v>#DIV/0!</v>
      </c>
      <c r="BK145" s="31" t="e">
        <v>#DIV/0!</v>
      </c>
      <c r="BL145" s="31" t="e">
        <v>#DIV/0!</v>
      </c>
      <c r="BM145" s="31" t="e">
        <v>#DIV/0!</v>
      </c>
      <c r="BN145" s="31" t="e">
        <v>#DIV/0!</v>
      </c>
      <c r="BO145" s="31" t="e">
        <v>#DIV/0!</v>
      </c>
      <c r="BP145" s="31" t="e">
        <v>#DIV/0!</v>
      </c>
      <c r="BQ145" s="31" t="e">
        <v>#DIV/0!</v>
      </c>
      <c r="BR145" s="31" t="e">
        <v>#DIV/0!</v>
      </c>
      <c r="BS145" s="31" t="e">
        <v>#DIV/0!</v>
      </c>
      <c r="BT145" s="31" t="e">
        <v>#DIV/0!</v>
      </c>
      <c r="BU145" s="31" t="e">
        <v>#DIV/0!</v>
      </c>
      <c r="BV145" s="31" t="e">
        <v>#DIV/0!</v>
      </c>
      <c r="BW145" s="31" t="e">
        <v>#DIV/0!</v>
      </c>
      <c r="BX145" s="31" t="e">
        <v>#DIV/0!</v>
      </c>
      <c r="BY145" s="31" t="e">
        <v>#DIV/0!</v>
      </c>
      <c r="BZ145" s="31" t="e">
        <v>#DIV/0!</v>
      </c>
      <c r="CA145" s="31" t="e">
        <v>#DIV/0!</v>
      </c>
      <c r="CB145" s="31" t="e">
        <v>#DIV/0!</v>
      </c>
      <c r="CC145" s="31" t="e">
        <v>#DIV/0!</v>
      </c>
      <c r="CD145" s="31" t="e">
        <v>#DIV/0!</v>
      </c>
      <c r="CE145" s="31" t="e">
        <v>#DIV/0!</v>
      </c>
      <c r="CF145" s="31" t="e">
        <v>#DIV/0!</v>
      </c>
      <c r="CG145" s="31" t="e">
        <v>#DIV/0!</v>
      </c>
      <c r="CH145" s="31" t="e">
        <v>#DIV/0!</v>
      </c>
      <c r="CI145" s="31" t="e">
        <v>#DIV/0!</v>
      </c>
      <c r="CJ145" s="31" t="e">
        <v>#DIV/0!</v>
      </c>
      <c r="CK145" s="31" t="e">
        <v>#DIV/0!</v>
      </c>
      <c r="CL145" s="31" t="e">
        <v>#DIV/0!</v>
      </c>
      <c r="CM145" s="31" t="e">
        <v>#DIV/0!</v>
      </c>
      <c r="CN145" s="31" t="e">
        <v>#DIV/0!</v>
      </c>
      <c r="CO145" s="31" t="e">
        <v>#DIV/0!</v>
      </c>
      <c r="CP145" s="31" t="e">
        <v>#DIV/0!</v>
      </c>
      <c r="CQ145" s="31" t="e">
        <v>#DIV/0!</v>
      </c>
      <c r="CR145" s="31"/>
      <c r="CS145" s="31"/>
      <c r="CT145" s="31">
        <v>4</v>
      </c>
      <c r="CU145" s="51" t="e">
        <v>#VALUE!</v>
      </c>
      <c r="CV145" s="31" t="e">
        <v>#DIV/0!</v>
      </c>
      <c r="CW145" s="31" t="e">
        <v>#DIV/0!</v>
      </c>
      <c r="CX145" s="31" t="e">
        <v>#DIV/0!</v>
      </c>
      <c r="CY145" s="31" t="e">
        <v>#DIV/0!</v>
      </c>
      <c r="CZ145" s="31" t="e">
        <v>#DIV/0!</v>
      </c>
      <c r="DA145" s="31" t="e">
        <v>#DIV/0!</v>
      </c>
      <c r="DB145" s="31" t="e">
        <v>#DIV/0!</v>
      </c>
      <c r="DC145" s="31" t="e">
        <v>#DIV/0!</v>
      </c>
      <c r="DD145" s="31" t="e">
        <v>#DIV/0!</v>
      </c>
      <c r="DE145" s="31" t="e">
        <v>#DIV/0!</v>
      </c>
      <c r="DF145" s="31" t="e">
        <v>#DIV/0!</v>
      </c>
      <c r="DG145" s="31" t="e">
        <v>#DIV/0!</v>
      </c>
      <c r="DH145" s="31" t="e">
        <v>#DIV/0!</v>
      </c>
      <c r="DI145" s="31" t="e">
        <v>#DIV/0!</v>
      </c>
      <c r="DJ145" s="31" t="e">
        <v>#DIV/0!</v>
      </c>
      <c r="DK145" s="31" t="e">
        <v>#DIV/0!</v>
      </c>
      <c r="DL145" s="31" t="e">
        <v>#DIV/0!</v>
      </c>
      <c r="DM145" s="31" t="e">
        <v>#DIV/0!</v>
      </c>
      <c r="DN145" s="31" t="e">
        <v>#DIV/0!</v>
      </c>
      <c r="DO145" s="31" t="e">
        <v>#DIV/0!</v>
      </c>
      <c r="DP145" s="31" t="e">
        <v>#DIV/0!</v>
      </c>
      <c r="DQ145" s="31" t="e">
        <v>#DIV/0!</v>
      </c>
      <c r="DR145" s="31" t="e">
        <v>#DIV/0!</v>
      </c>
      <c r="DS145" s="31" t="e">
        <v>#DIV/0!</v>
      </c>
      <c r="DT145" s="31" t="e">
        <v>#DIV/0!</v>
      </c>
      <c r="DU145" s="31" t="e">
        <v>#DIV/0!</v>
      </c>
      <c r="DV145" s="31" t="e">
        <v>#DIV/0!</v>
      </c>
      <c r="DW145" s="31" t="e">
        <v>#DIV/0!</v>
      </c>
      <c r="DX145" s="31" t="e">
        <v>#DIV/0!</v>
      </c>
      <c r="DY145" s="31" t="e">
        <v>#DIV/0!</v>
      </c>
      <c r="DZ145" s="31" t="e">
        <v>#DIV/0!</v>
      </c>
      <c r="EA145" s="31" t="e">
        <v>#DIV/0!</v>
      </c>
      <c r="EB145" s="31" t="e">
        <v>#DIV/0!</v>
      </c>
      <c r="EC145" s="31" t="e">
        <v>#DIV/0!</v>
      </c>
      <c r="ED145" s="31" t="e">
        <v>#DIV/0!</v>
      </c>
      <c r="EE145" s="31" t="e">
        <v>#DIV/0!</v>
      </c>
      <c r="EF145" s="31" t="e">
        <v>#DIV/0!</v>
      </c>
      <c r="EG145" s="31" t="e">
        <v>#DIV/0!</v>
      </c>
      <c r="EH145" s="31" t="e">
        <v>#DIV/0!</v>
      </c>
      <c r="EI145" s="31" t="e">
        <v>#DIV/0!</v>
      </c>
      <c r="EJ145" s="31" t="e">
        <v>#DIV/0!</v>
      </c>
      <c r="EK145" s="31" t="e">
        <v>#DIV/0!</v>
      </c>
      <c r="EL145" s="31" t="e">
        <v>#DIV/0!</v>
      </c>
      <c r="EM145" s="31" t="e">
        <v>#DIV/0!</v>
      </c>
      <c r="EN145" s="31" t="e">
        <v>#DIV/0!</v>
      </c>
      <c r="EO145" s="31" t="e">
        <v>#VALUE!</v>
      </c>
      <c r="EP145" s="31" t="e">
        <v>#DIV/0!</v>
      </c>
      <c r="EQ145" s="31" t="e">
        <v>#DIV/0!</v>
      </c>
      <c r="ER145" s="31" t="e">
        <v>#DIV/0!</v>
      </c>
      <c r="ES145" s="31" t="e">
        <v>#DIV/0!</v>
      </c>
      <c r="ET145" s="31" t="e">
        <v>#DIV/0!</v>
      </c>
      <c r="EU145" s="31" t="e">
        <v>#DIV/0!</v>
      </c>
      <c r="EV145" s="31" t="e">
        <v>#DIV/0!</v>
      </c>
      <c r="EW145" s="31" t="e">
        <v>#DIV/0!</v>
      </c>
      <c r="EX145" s="31" t="e">
        <v>#DIV/0!</v>
      </c>
      <c r="EY145" s="31" t="e">
        <v>#DIV/0!</v>
      </c>
      <c r="EZ145" s="31" t="e">
        <v>#DIV/0!</v>
      </c>
      <c r="FA145" s="31" t="e">
        <v>#DIV/0!</v>
      </c>
      <c r="FB145" s="31" t="e">
        <v>#DIV/0!</v>
      </c>
      <c r="FC145" s="31" t="e">
        <v>#DIV/0!</v>
      </c>
      <c r="FD145" s="31" t="e">
        <v>#DIV/0!</v>
      </c>
      <c r="FE145" s="31" t="e">
        <v>#DIV/0!</v>
      </c>
      <c r="FF145" s="31" t="e">
        <v>#DIV/0!</v>
      </c>
      <c r="FG145" s="31" t="e">
        <v>#DIV/0!</v>
      </c>
      <c r="FH145" s="31" t="e">
        <v>#DIV/0!</v>
      </c>
      <c r="FI145" s="31" t="e">
        <v>#DIV/0!</v>
      </c>
      <c r="FJ145" s="31" t="e">
        <v>#DIV/0!</v>
      </c>
      <c r="FK145" s="31" t="e">
        <v>#DIV/0!</v>
      </c>
      <c r="FL145" s="31" t="e">
        <v>#DIV/0!</v>
      </c>
      <c r="FM145" s="31" t="e">
        <v>#DIV/0!</v>
      </c>
      <c r="FN145" s="31" t="e">
        <v>#DIV/0!</v>
      </c>
      <c r="FO145" s="31" t="e">
        <v>#DIV/0!</v>
      </c>
      <c r="FP145" s="31" t="e">
        <v>#DIV/0!</v>
      </c>
      <c r="FQ145" s="31" t="e">
        <v>#DIV/0!</v>
      </c>
      <c r="FR145" s="31" t="e">
        <v>#DIV/0!</v>
      </c>
      <c r="FS145" s="31" t="e">
        <v>#DIV/0!</v>
      </c>
      <c r="FT145" s="31" t="e">
        <v>#DIV/0!</v>
      </c>
      <c r="FU145" s="31" t="e">
        <v>#DIV/0!</v>
      </c>
      <c r="FV145" s="31" t="e">
        <v>#DIV/0!</v>
      </c>
      <c r="FW145" s="31" t="e">
        <v>#DIV/0!</v>
      </c>
      <c r="FX145" s="31" t="e">
        <v>#DIV/0!</v>
      </c>
      <c r="FY145" s="31" t="e">
        <v>#DIV/0!</v>
      </c>
      <c r="FZ145" s="31" t="e">
        <v>#DIV/0!</v>
      </c>
      <c r="GA145" s="31" t="e">
        <v>#DIV/0!</v>
      </c>
      <c r="GB145" s="31" t="e">
        <v>#DIV/0!</v>
      </c>
      <c r="GC145" s="31" t="e">
        <v>#DIV/0!</v>
      </c>
      <c r="GD145" s="31" t="e">
        <v>#DIV/0!</v>
      </c>
      <c r="GE145" s="31" t="e">
        <v>#DIV/0!</v>
      </c>
      <c r="GF145" s="31" t="e">
        <v>#DIV/0!</v>
      </c>
      <c r="GG145" s="31" t="e">
        <v>#DIV/0!</v>
      </c>
      <c r="GH145" s="31" t="e">
        <v>#DIV/0!</v>
      </c>
      <c r="GI145" s="31"/>
      <c r="GJ145" s="31"/>
      <c r="GK145" s="31">
        <v>4</v>
      </c>
      <c r="GL145" s="51" t="e">
        <v>#VALUE!</v>
      </c>
      <c r="GM145" s="31" t="e">
        <v>#DIV/0!</v>
      </c>
      <c r="GN145" s="31" t="e">
        <v>#DIV/0!</v>
      </c>
      <c r="GO145" s="31" t="e">
        <v>#DIV/0!</v>
      </c>
      <c r="GP145" s="31" t="e">
        <v>#DIV/0!</v>
      </c>
      <c r="GQ145" s="31" t="e">
        <v>#DIV/0!</v>
      </c>
      <c r="GR145" s="31" t="e">
        <v>#DIV/0!</v>
      </c>
      <c r="GS145" s="31" t="e">
        <v>#DIV/0!</v>
      </c>
      <c r="GT145" s="31" t="e">
        <v>#DIV/0!</v>
      </c>
      <c r="GU145" s="31" t="e">
        <v>#DIV/0!</v>
      </c>
      <c r="GV145" s="31" t="e">
        <v>#DIV/0!</v>
      </c>
      <c r="GW145" s="31" t="e">
        <v>#DIV/0!</v>
      </c>
      <c r="GX145" s="31" t="e">
        <v>#DIV/0!</v>
      </c>
      <c r="GY145" s="31" t="e">
        <v>#DIV/0!</v>
      </c>
      <c r="GZ145" s="31" t="e">
        <v>#DIV/0!</v>
      </c>
      <c r="HA145" s="31" t="e">
        <v>#DIV/0!</v>
      </c>
      <c r="HB145" s="31" t="e">
        <v>#DIV/0!</v>
      </c>
      <c r="HC145" s="31" t="e">
        <v>#DIV/0!</v>
      </c>
      <c r="HD145" s="31" t="e">
        <v>#DIV/0!</v>
      </c>
      <c r="HE145" s="31" t="e">
        <v>#DIV/0!</v>
      </c>
      <c r="HF145" s="31" t="e">
        <v>#DIV/0!</v>
      </c>
      <c r="HG145" s="31" t="e">
        <v>#DIV/0!</v>
      </c>
      <c r="HH145" s="31" t="e">
        <v>#DIV/0!</v>
      </c>
      <c r="HI145" s="31" t="e">
        <v>#DIV/0!</v>
      </c>
      <c r="HJ145" s="31" t="e">
        <v>#DIV/0!</v>
      </c>
      <c r="HK145" s="31" t="e">
        <v>#DIV/0!</v>
      </c>
      <c r="HL145" s="31" t="e">
        <v>#DIV/0!</v>
      </c>
      <c r="HM145" s="31" t="e">
        <v>#DIV/0!</v>
      </c>
      <c r="HN145" s="31" t="e">
        <v>#DIV/0!</v>
      </c>
      <c r="HO145" s="31" t="e">
        <v>#DIV/0!</v>
      </c>
      <c r="HP145" s="31" t="e">
        <v>#DIV/0!</v>
      </c>
      <c r="HQ145" s="31" t="e">
        <v>#DIV/0!</v>
      </c>
      <c r="HR145" s="31" t="e">
        <v>#DIV/0!</v>
      </c>
      <c r="HS145" s="31" t="e">
        <v>#DIV/0!</v>
      </c>
      <c r="HT145" s="31" t="e">
        <v>#DIV/0!</v>
      </c>
      <c r="HU145" s="31" t="e">
        <v>#DIV/0!</v>
      </c>
      <c r="HV145" s="31" t="e">
        <v>#DIV/0!</v>
      </c>
      <c r="HW145" s="31" t="e">
        <v>#DIV/0!</v>
      </c>
      <c r="HX145" s="31" t="e">
        <v>#DIV/0!</v>
      </c>
      <c r="HY145" s="31" t="e">
        <v>#DIV/0!</v>
      </c>
      <c r="HZ145" s="31" t="e">
        <v>#DIV/0!</v>
      </c>
      <c r="IA145" s="31" t="e">
        <v>#DIV/0!</v>
      </c>
      <c r="IB145" s="31" t="e">
        <v>#DIV/0!</v>
      </c>
      <c r="IC145" s="31" t="e">
        <v>#DIV/0!</v>
      </c>
      <c r="ID145" s="31" t="e">
        <v>#DIV/0!</v>
      </c>
      <c r="IE145" s="31" t="e">
        <v>#DIV/0!</v>
      </c>
      <c r="IF145" s="31" t="e">
        <v>#VALUE!</v>
      </c>
      <c r="IG145" s="31" t="e">
        <v>#DIV/0!</v>
      </c>
      <c r="IH145" s="31" t="e">
        <v>#DIV/0!</v>
      </c>
      <c r="II145" s="31" t="e">
        <v>#DIV/0!</v>
      </c>
      <c r="IJ145" s="31" t="e">
        <v>#DIV/0!</v>
      </c>
      <c r="IK145" s="31" t="e">
        <v>#DIV/0!</v>
      </c>
      <c r="IL145" s="31" t="e">
        <v>#DIV/0!</v>
      </c>
      <c r="IM145" s="31" t="e">
        <v>#DIV/0!</v>
      </c>
      <c r="IN145" s="31" t="e">
        <v>#DIV/0!</v>
      </c>
      <c r="IO145" s="31" t="e">
        <v>#DIV/0!</v>
      </c>
      <c r="IP145" s="31" t="e">
        <v>#DIV/0!</v>
      </c>
      <c r="IQ145" s="31" t="e">
        <v>#DIV/0!</v>
      </c>
      <c r="IR145" s="31" t="e">
        <v>#DIV/0!</v>
      </c>
      <c r="IS145" s="31" t="e">
        <v>#DIV/0!</v>
      </c>
      <c r="IT145" s="31" t="e">
        <v>#DIV/0!</v>
      </c>
      <c r="IU145" s="31" t="e">
        <v>#DIV/0!</v>
      </c>
      <c r="IV145" s="31" t="e">
        <v>#DIV/0!</v>
      </c>
      <c r="IW145" s="31" t="e">
        <v>#DIV/0!</v>
      </c>
      <c r="IX145" s="31" t="e">
        <v>#DIV/0!</v>
      </c>
      <c r="IY145" s="31" t="e">
        <v>#DIV/0!</v>
      </c>
      <c r="IZ145" s="31" t="e">
        <v>#DIV/0!</v>
      </c>
      <c r="JA145" s="31" t="e">
        <v>#DIV/0!</v>
      </c>
      <c r="JB145" s="31" t="e">
        <v>#DIV/0!</v>
      </c>
      <c r="JC145" s="31" t="e">
        <v>#DIV/0!</v>
      </c>
      <c r="JD145" s="31" t="e">
        <v>#DIV/0!</v>
      </c>
      <c r="JE145" s="31" t="e">
        <v>#DIV/0!</v>
      </c>
      <c r="JF145" s="31" t="e">
        <v>#DIV/0!</v>
      </c>
      <c r="JG145" s="31" t="e">
        <v>#DIV/0!</v>
      </c>
      <c r="JH145" s="31" t="e">
        <v>#DIV/0!</v>
      </c>
      <c r="JI145" s="31" t="e">
        <v>#DIV/0!</v>
      </c>
      <c r="JJ145" s="31" t="e">
        <v>#DIV/0!</v>
      </c>
      <c r="JK145" s="31" t="e">
        <v>#DIV/0!</v>
      </c>
      <c r="JL145" s="31" t="e">
        <v>#DIV/0!</v>
      </c>
      <c r="JM145" s="31" t="e">
        <v>#DIV/0!</v>
      </c>
      <c r="JN145" s="31" t="e">
        <v>#DIV/0!</v>
      </c>
      <c r="JO145" s="31" t="e">
        <v>#DIV/0!</v>
      </c>
      <c r="JP145" s="31" t="e">
        <v>#DIV/0!</v>
      </c>
      <c r="JQ145" s="31" t="e">
        <v>#DIV/0!</v>
      </c>
      <c r="JR145" s="31" t="e">
        <v>#DIV/0!</v>
      </c>
      <c r="JS145" s="31" t="e">
        <v>#DIV/0!</v>
      </c>
      <c r="JT145" s="31" t="e">
        <v>#DIV/0!</v>
      </c>
      <c r="JU145" s="31" t="e">
        <v>#DIV/0!</v>
      </c>
      <c r="JV145" s="31" t="e">
        <v>#DIV/0!</v>
      </c>
      <c r="JW145" s="31" t="e">
        <v>#DIV/0!</v>
      </c>
      <c r="JX145" s="31" t="e">
        <v>#DIV/0!</v>
      </c>
      <c r="JY145" s="31" t="e">
        <v>#DIV/0!</v>
      </c>
      <c r="JZ145" s="31"/>
      <c r="KA145" s="31"/>
    </row>
    <row r="146" spans="1:287" x14ac:dyDescent="0.25">
      <c r="A146" s="30" t="s">
        <v>764</v>
      </c>
      <c r="B146" s="30" t="s">
        <v>200</v>
      </c>
      <c r="C146" s="31">
        <v>60</v>
      </c>
      <c r="D146" s="51" t="e">
        <v>#VALUE!</v>
      </c>
      <c r="E146" s="31" t="e">
        <v>#DIV/0!</v>
      </c>
      <c r="F146" s="31" t="e">
        <v>#DIV/0!</v>
      </c>
      <c r="G146" s="31" t="e">
        <v>#DIV/0!</v>
      </c>
      <c r="H146" s="31" t="e">
        <v>#DIV/0!</v>
      </c>
      <c r="I146" s="31" t="e">
        <v>#DIV/0!</v>
      </c>
      <c r="J146" s="31" t="e">
        <v>#DIV/0!</v>
      </c>
      <c r="K146" s="31" t="e">
        <v>#DIV/0!</v>
      </c>
      <c r="L146" s="31" t="e">
        <v>#DIV/0!</v>
      </c>
      <c r="M146" s="31" t="e">
        <v>#DIV/0!</v>
      </c>
      <c r="N146" s="31" t="e">
        <v>#DIV/0!</v>
      </c>
      <c r="O146" s="31" t="e">
        <v>#DIV/0!</v>
      </c>
      <c r="P146" s="31" t="e">
        <v>#DIV/0!</v>
      </c>
      <c r="Q146" s="31" t="e">
        <v>#DIV/0!</v>
      </c>
      <c r="R146" s="31" t="e">
        <v>#DIV/0!</v>
      </c>
      <c r="S146" s="31" t="e">
        <v>#DIV/0!</v>
      </c>
      <c r="T146" s="31" t="e">
        <v>#DIV/0!</v>
      </c>
      <c r="U146" s="31" t="e">
        <v>#DIV/0!</v>
      </c>
      <c r="V146" s="31" t="e">
        <v>#DIV/0!</v>
      </c>
      <c r="W146" s="31" t="e">
        <v>#DIV/0!</v>
      </c>
      <c r="X146" s="31" t="e">
        <v>#DIV/0!</v>
      </c>
      <c r="Y146" s="31" t="e">
        <v>#DIV/0!</v>
      </c>
      <c r="Z146" s="31" t="e">
        <v>#DIV/0!</v>
      </c>
      <c r="AA146" s="31" t="e">
        <v>#DIV/0!</v>
      </c>
      <c r="AB146" s="31" t="e">
        <v>#DIV/0!</v>
      </c>
      <c r="AC146" s="31" t="e">
        <v>#DIV/0!</v>
      </c>
      <c r="AD146" s="31" t="e">
        <v>#DIV/0!</v>
      </c>
      <c r="AE146" s="31" t="e">
        <v>#DIV/0!</v>
      </c>
      <c r="AF146" s="31" t="e">
        <v>#DIV/0!</v>
      </c>
      <c r="AG146" s="31" t="e">
        <v>#DIV/0!</v>
      </c>
      <c r="AH146" s="31" t="e">
        <v>#DIV/0!</v>
      </c>
      <c r="AI146" s="31" t="e">
        <v>#DIV/0!</v>
      </c>
      <c r="AJ146" s="31" t="e">
        <v>#DIV/0!</v>
      </c>
      <c r="AK146" s="31" t="e">
        <v>#DIV/0!</v>
      </c>
      <c r="AL146" s="31" t="e">
        <v>#DIV/0!</v>
      </c>
      <c r="AM146" s="31" t="e">
        <v>#DIV/0!</v>
      </c>
      <c r="AN146" s="31" t="e">
        <v>#DIV/0!</v>
      </c>
      <c r="AO146" s="31" t="e">
        <v>#DIV/0!</v>
      </c>
      <c r="AP146" s="31" t="e">
        <v>#DIV/0!</v>
      </c>
      <c r="AQ146" s="31" t="e">
        <v>#DIV/0!</v>
      </c>
      <c r="AR146" s="31" t="e">
        <v>#DIV/0!</v>
      </c>
      <c r="AS146" s="31" t="e">
        <v>#DIV/0!</v>
      </c>
      <c r="AT146" s="31" t="e">
        <v>#DIV/0!</v>
      </c>
      <c r="AU146" s="31" t="e">
        <v>#DIV/0!</v>
      </c>
      <c r="AV146" s="31" t="e">
        <v>#DIV/0!</v>
      </c>
      <c r="AW146" s="31" t="e">
        <v>#DIV/0!</v>
      </c>
      <c r="AX146" s="31" t="e">
        <v>#VALUE!</v>
      </c>
      <c r="AY146" s="31" t="e">
        <v>#DIV/0!</v>
      </c>
      <c r="AZ146" s="31" t="e">
        <v>#DIV/0!</v>
      </c>
      <c r="BA146" s="31" t="e">
        <v>#DIV/0!</v>
      </c>
      <c r="BB146" s="31" t="e">
        <v>#DIV/0!</v>
      </c>
      <c r="BC146" s="31" t="e">
        <v>#DIV/0!</v>
      </c>
      <c r="BD146" s="31" t="e">
        <v>#DIV/0!</v>
      </c>
      <c r="BE146" s="31" t="e">
        <v>#DIV/0!</v>
      </c>
      <c r="BF146" s="31" t="e">
        <v>#DIV/0!</v>
      </c>
      <c r="BG146" s="31" t="e">
        <v>#DIV/0!</v>
      </c>
      <c r="BH146" s="31" t="e">
        <v>#DIV/0!</v>
      </c>
      <c r="BI146" s="31" t="e">
        <v>#DIV/0!</v>
      </c>
      <c r="BJ146" s="31" t="e">
        <v>#DIV/0!</v>
      </c>
      <c r="BK146" s="31" t="e">
        <v>#DIV/0!</v>
      </c>
      <c r="BL146" s="31" t="e">
        <v>#DIV/0!</v>
      </c>
      <c r="BM146" s="31" t="e">
        <v>#DIV/0!</v>
      </c>
      <c r="BN146" s="31" t="e">
        <v>#DIV/0!</v>
      </c>
      <c r="BO146" s="31" t="e">
        <v>#DIV/0!</v>
      </c>
      <c r="BP146" s="31" t="e">
        <v>#DIV/0!</v>
      </c>
      <c r="BQ146" s="31" t="e">
        <v>#DIV/0!</v>
      </c>
      <c r="BR146" s="31" t="e">
        <v>#DIV/0!</v>
      </c>
      <c r="BS146" s="31" t="e">
        <v>#DIV/0!</v>
      </c>
      <c r="BT146" s="31" t="e">
        <v>#DIV/0!</v>
      </c>
      <c r="BU146" s="31" t="e">
        <v>#DIV/0!</v>
      </c>
      <c r="BV146" s="31" t="e">
        <v>#DIV/0!</v>
      </c>
      <c r="BW146" s="31" t="e">
        <v>#DIV/0!</v>
      </c>
      <c r="BX146" s="31" t="e">
        <v>#DIV/0!</v>
      </c>
      <c r="BY146" s="31" t="e">
        <v>#DIV/0!</v>
      </c>
      <c r="BZ146" s="31" t="e">
        <v>#DIV/0!</v>
      </c>
      <c r="CA146" s="31" t="e">
        <v>#DIV/0!</v>
      </c>
      <c r="CB146" s="31" t="e">
        <v>#DIV/0!</v>
      </c>
      <c r="CC146" s="31" t="e">
        <v>#DIV/0!</v>
      </c>
      <c r="CD146" s="31" t="e">
        <v>#DIV/0!</v>
      </c>
      <c r="CE146" s="31" t="e">
        <v>#DIV/0!</v>
      </c>
      <c r="CF146" s="31" t="e">
        <v>#DIV/0!</v>
      </c>
      <c r="CG146" s="31" t="e">
        <v>#DIV/0!</v>
      </c>
      <c r="CH146" s="31" t="e">
        <v>#DIV/0!</v>
      </c>
      <c r="CI146" s="31" t="e">
        <v>#DIV/0!</v>
      </c>
      <c r="CJ146" s="31" t="e">
        <v>#DIV/0!</v>
      </c>
      <c r="CK146" s="31" t="e">
        <v>#DIV/0!</v>
      </c>
      <c r="CL146" s="31" t="e">
        <v>#DIV/0!</v>
      </c>
      <c r="CM146" s="31" t="e">
        <v>#DIV/0!</v>
      </c>
      <c r="CN146" s="31" t="e">
        <v>#DIV/0!</v>
      </c>
      <c r="CO146" s="31" t="e">
        <v>#DIV/0!</v>
      </c>
      <c r="CP146" s="31" t="e">
        <v>#DIV/0!</v>
      </c>
      <c r="CQ146" s="31" t="e">
        <v>#DIV/0!</v>
      </c>
      <c r="CR146" s="31"/>
      <c r="CS146" s="31"/>
      <c r="CT146" s="31">
        <v>60</v>
      </c>
      <c r="CU146" s="51" t="e">
        <v>#VALUE!</v>
      </c>
      <c r="CV146" s="31" t="e">
        <v>#DIV/0!</v>
      </c>
      <c r="CW146" s="31" t="e">
        <v>#DIV/0!</v>
      </c>
      <c r="CX146" s="31" t="e">
        <v>#DIV/0!</v>
      </c>
      <c r="CY146" s="31" t="e">
        <v>#DIV/0!</v>
      </c>
      <c r="CZ146" s="31" t="e">
        <v>#DIV/0!</v>
      </c>
      <c r="DA146" s="31" t="e">
        <v>#DIV/0!</v>
      </c>
      <c r="DB146" s="31" t="e">
        <v>#DIV/0!</v>
      </c>
      <c r="DC146" s="31" t="e">
        <v>#DIV/0!</v>
      </c>
      <c r="DD146" s="31" t="e">
        <v>#DIV/0!</v>
      </c>
      <c r="DE146" s="31" t="e">
        <v>#DIV/0!</v>
      </c>
      <c r="DF146" s="31" t="e">
        <v>#DIV/0!</v>
      </c>
      <c r="DG146" s="31" t="e">
        <v>#DIV/0!</v>
      </c>
      <c r="DH146" s="31" t="e">
        <v>#DIV/0!</v>
      </c>
      <c r="DI146" s="31" t="e">
        <v>#DIV/0!</v>
      </c>
      <c r="DJ146" s="31" t="e">
        <v>#DIV/0!</v>
      </c>
      <c r="DK146" s="31" t="e">
        <v>#DIV/0!</v>
      </c>
      <c r="DL146" s="31" t="e">
        <v>#DIV/0!</v>
      </c>
      <c r="DM146" s="31" t="e">
        <v>#DIV/0!</v>
      </c>
      <c r="DN146" s="31" t="e">
        <v>#DIV/0!</v>
      </c>
      <c r="DO146" s="31" t="e">
        <v>#DIV/0!</v>
      </c>
      <c r="DP146" s="31" t="e">
        <v>#DIV/0!</v>
      </c>
      <c r="DQ146" s="31" t="e">
        <v>#DIV/0!</v>
      </c>
      <c r="DR146" s="31" t="e">
        <v>#DIV/0!</v>
      </c>
      <c r="DS146" s="31" t="e">
        <v>#DIV/0!</v>
      </c>
      <c r="DT146" s="31" t="e">
        <v>#DIV/0!</v>
      </c>
      <c r="DU146" s="31" t="e">
        <v>#DIV/0!</v>
      </c>
      <c r="DV146" s="31" t="e">
        <v>#DIV/0!</v>
      </c>
      <c r="DW146" s="31" t="e">
        <v>#DIV/0!</v>
      </c>
      <c r="DX146" s="31" t="e">
        <v>#DIV/0!</v>
      </c>
      <c r="DY146" s="31" t="e">
        <v>#DIV/0!</v>
      </c>
      <c r="DZ146" s="31" t="e">
        <v>#DIV/0!</v>
      </c>
      <c r="EA146" s="31" t="e">
        <v>#DIV/0!</v>
      </c>
      <c r="EB146" s="31" t="e">
        <v>#DIV/0!</v>
      </c>
      <c r="EC146" s="31" t="e">
        <v>#DIV/0!</v>
      </c>
      <c r="ED146" s="31" t="e">
        <v>#DIV/0!</v>
      </c>
      <c r="EE146" s="31" t="e">
        <v>#DIV/0!</v>
      </c>
      <c r="EF146" s="31" t="e">
        <v>#DIV/0!</v>
      </c>
      <c r="EG146" s="31" t="e">
        <v>#DIV/0!</v>
      </c>
      <c r="EH146" s="31" t="e">
        <v>#DIV/0!</v>
      </c>
      <c r="EI146" s="31" t="e">
        <v>#DIV/0!</v>
      </c>
      <c r="EJ146" s="31" t="e">
        <v>#DIV/0!</v>
      </c>
      <c r="EK146" s="31" t="e">
        <v>#DIV/0!</v>
      </c>
      <c r="EL146" s="31" t="e">
        <v>#DIV/0!</v>
      </c>
      <c r="EM146" s="31" t="e">
        <v>#DIV/0!</v>
      </c>
      <c r="EN146" s="31" t="e">
        <v>#DIV/0!</v>
      </c>
      <c r="EO146" s="31" t="e">
        <v>#VALUE!</v>
      </c>
      <c r="EP146" s="31" t="e">
        <v>#DIV/0!</v>
      </c>
      <c r="EQ146" s="31" t="e">
        <v>#DIV/0!</v>
      </c>
      <c r="ER146" s="31" t="e">
        <v>#DIV/0!</v>
      </c>
      <c r="ES146" s="31" t="e">
        <v>#DIV/0!</v>
      </c>
      <c r="ET146" s="31" t="e">
        <v>#DIV/0!</v>
      </c>
      <c r="EU146" s="31" t="e">
        <v>#DIV/0!</v>
      </c>
      <c r="EV146" s="31" t="e">
        <v>#DIV/0!</v>
      </c>
      <c r="EW146" s="31" t="e">
        <v>#DIV/0!</v>
      </c>
      <c r="EX146" s="31" t="e">
        <v>#DIV/0!</v>
      </c>
      <c r="EY146" s="31" t="e">
        <v>#DIV/0!</v>
      </c>
      <c r="EZ146" s="31" t="e">
        <v>#DIV/0!</v>
      </c>
      <c r="FA146" s="31" t="e">
        <v>#DIV/0!</v>
      </c>
      <c r="FB146" s="31" t="e">
        <v>#DIV/0!</v>
      </c>
      <c r="FC146" s="31" t="e">
        <v>#DIV/0!</v>
      </c>
      <c r="FD146" s="31" t="e">
        <v>#DIV/0!</v>
      </c>
      <c r="FE146" s="31" t="e">
        <v>#DIV/0!</v>
      </c>
      <c r="FF146" s="31" t="e">
        <v>#DIV/0!</v>
      </c>
      <c r="FG146" s="31" t="e">
        <v>#DIV/0!</v>
      </c>
      <c r="FH146" s="31" t="e">
        <v>#DIV/0!</v>
      </c>
      <c r="FI146" s="31" t="e">
        <v>#DIV/0!</v>
      </c>
      <c r="FJ146" s="31" t="e">
        <v>#DIV/0!</v>
      </c>
      <c r="FK146" s="31" t="e">
        <v>#DIV/0!</v>
      </c>
      <c r="FL146" s="31" t="e">
        <v>#DIV/0!</v>
      </c>
      <c r="FM146" s="31" t="e">
        <v>#DIV/0!</v>
      </c>
      <c r="FN146" s="31" t="e">
        <v>#DIV/0!</v>
      </c>
      <c r="FO146" s="31" t="e">
        <v>#DIV/0!</v>
      </c>
      <c r="FP146" s="31" t="e">
        <v>#DIV/0!</v>
      </c>
      <c r="FQ146" s="31" t="e">
        <v>#DIV/0!</v>
      </c>
      <c r="FR146" s="31" t="e">
        <v>#DIV/0!</v>
      </c>
      <c r="FS146" s="31" t="e">
        <v>#DIV/0!</v>
      </c>
      <c r="FT146" s="31" t="e">
        <v>#DIV/0!</v>
      </c>
      <c r="FU146" s="31" t="e">
        <v>#DIV/0!</v>
      </c>
      <c r="FV146" s="31" t="e">
        <v>#DIV/0!</v>
      </c>
      <c r="FW146" s="31" t="e">
        <v>#DIV/0!</v>
      </c>
      <c r="FX146" s="31" t="e">
        <v>#DIV/0!</v>
      </c>
      <c r="FY146" s="31" t="e">
        <v>#DIV/0!</v>
      </c>
      <c r="FZ146" s="31" t="e">
        <v>#DIV/0!</v>
      </c>
      <c r="GA146" s="31" t="e">
        <v>#DIV/0!</v>
      </c>
      <c r="GB146" s="31" t="e">
        <v>#DIV/0!</v>
      </c>
      <c r="GC146" s="31" t="e">
        <v>#DIV/0!</v>
      </c>
      <c r="GD146" s="31" t="e">
        <v>#DIV/0!</v>
      </c>
      <c r="GE146" s="31" t="e">
        <v>#DIV/0!</v>
      </c>
      <c r="GF146" s="31" t="e">
        <v>#DIV/0!</v>
      </c>
      <c r="GG146" s="31" t="e">
        <v>#DIV/0!</v>
      </c>
      <c r="GH146" s="31" t="e">
        <v>#DIV/0!</v>
      </c>
      <c r="GI146" s="31"/>
      <c r="GJ146" s="31"/>
      <c r="GK146" s="31">
        <v>60</v>
      </c>
      <c r="GL146" s="51" t="e">
        <v>#VALUE!</v>
      </c>
      <c r="GM146" s="31" t="e">
        <v>#DIV/0!</v>
      </c>
      <c r="GN146" s="31" t="e">
        <v>#DIV/0!</v>
      </c>
      <c r="GO146" s="31" t="e">
        <v>#DIV/0!</v>
      </c>
      <c r="GP146" s="31" t="e">
        <v>#DIV/0!</v>
      </c>
      <c r="GQ146" s="31" t="e">
        <v>#DIV/0!</v>
      </c>
      <c r="GR146" s="31" t="e">
        <v>#DIV/0!</v>
      </c>
      <c r="GS146" s="31" t="e">
        <v>#DIV/0!</v>
      </c>
      <c r="GT146" s="31" t="e">
        <v>#DIV/0!</v>
      </c>
      <c r="GU146" s="31" t="e">
        <v>#DIV/0!</v>
      </c>
      <c r="GV146" s="31" t="e">
        <v>#DIV/0!</v>
      </c>
      <c r="GW146" s="31" t="e">
        <v>#DIV/0!</v>
      </c>
      <c r="GX146" s="31" t="e">
        <v>#DIV/0!</v>
      </c>
      <c r="GY146" s="31" t="e">
        <v>#DIV/0!</v>
      </c>
      <c r="GZ146" s="31" t="e">
        <v>#DIV/0!</v>
      </c>
      <c r="HA146" s="31" t="e">
        <v>#DIV/0!</v>
      </c>
      <c r="HB146" s="31" t="e">
        <v>#DIV/0!</v>
      </c>
      <c r="HC146" s="31" t="e">
        <v>#DIV/0!</v>
      </c>
      <c r="HD146" s="31" t="e">
        <v>#DIV/0!</v>
      </c>
      <c r="HE146" s="31" t="e">
        <v>#DIV/0!</v>
      </c>
      <c r="HF146" s="31" t="e">
        <v>#DIV/0!</v>
      </c>
      <c r="HG146" s="31" t="e">
        <v>#DIV/0!</v>
      </c>
      <c r="HH146" s="31" t="e">
        <v>#DIV/0!</v>
      </c>
      <c r="HI146" s="31" t="e">
        <v>#DIV/0!</v>
      </c>
      <c r="HJ146" s="31" t="e">
        <v>#DIV/0!</v>
      </c>
      <c r="HK146" s="31" t="e">
        <v>#DIV/0!</v>
      </c>
      <c r="HL146" s="31" t="e">
        <v>#DIV/0!</v>
      </c>
      <c r="HM146" s="31" t="e">
        <v>#DIV/0!</v>
      </c>
      <c r="HN146" s="31" t="e">
        <v>#DIV/0!</v>
      </c>
      <c r="HO146" s="31" t="e">
        <v>#DIV/0!</v>
      </c>
      <c r="HP146" s="31" t="e">
        <v>#DIV/0!</v>
      </c>
      <c r="HQ146" s="31" t="e">
        <v>#DIV/0!</v>
      </c>
      <c r="HR146" s="31" t="e">
        <v>#DIV/0!</v>
      </c>
      <c r="HS146" s="31" t="e">
        <v>#DIV/0!</v>
      </c>
      <c r="HT146" s="31" t="e">
        <v>#DIV/0!</v>
      </c>
      <c r="HU146" s="31" t="e">
        <v>#DIV/0!</v>
      </c>
      <c r="HV146" s="31" t="e">
        <v>#DIV/0!</v>
      </c>
      <c r="HW146" s="31" t="e">
        <v>#DIV/0!</v>
      </c>
      <c r="HX146" s="31" t="e">
        <v>#DIV/0!</v>
      </c>
      <c r="HY146" s="31" t="e">
        <v>#DIV/0!</v>
      </c>
      <c r="HZ146" s="31" t="e">
        <v>#DIV/0!</v>
      </c>
      <c r="IA146" s="31" t="e">
        <v>#DIV/0!</v>
      </c>
      <c r="IB146" s="31" t="e">
        <v>#DIV/0!</v>
      </c>
      <c r="IC146" s="31" t="e">
        <v>#DIV/0!</v>
      </c>
      <c r="ID146" s="31" t="e">
        <v>#DIV/0!</v>
      </c>
      <c r="IE146" s="31" t="e">
        <v>#DIV/0!</v>
      </c>
      <c r="IF146" s="31" t="e">
        <v>#VALUE!</v>
      </c>
      <c r="IG146" s="31" t="e">
        <v>#DIV/0!</v>
      </c>
      <c r="IH146" s="31" t="e">
        <v>#DIV/0!</v>
      </c>
      <c r="II146" s="31" t="e">
        <v>#DIV/0!</v>
      </c>
      <c r="IJ146" s="31" t="e">
        <v>#DIV/0!</v>
      </c>
      <c r="IK146" s="31" t="e">
        <v>#DIV/0!</v>
      </c>
      <c r="IL146" s="31" t="e">
        <v>#DIV/0!</v>
      </c>
      <c r="IM146" s="31" t="e">
        <v>#DIV/0!</v>
      </c>
      <c r="IN146" s="31" t="e">
        <v>#DIV/0!</v>
      </c>
      <c r="IO146" s="31" t="e">
        <v>#DIV/0!</v>
      </c>
      <c r="IP146" s="31" t="e">
        <v>#DIV/0!</v>
      </c>
      <c r="IQ146" s="31" t="e">
        <v>#DIV/0!</v>
      </c>
      <c r="IR146" s="31" t="e">
        <v>#DIV/0!</v>
      </c>
      <c r="IS146" s="31" t="e">
        <v>#DIV/0!</v>
      </c>
      <c r="IT146" s="31" t="e">
        <v>#DIV/0!</v>
      </c>
      <c r="IU146" s="31" t="e">
        <v>#DIV/0!</v>
      </c>
      <c r="IV146" s="31" t="e">
        <v>#DIV/0!</v>
      </c>
      <c r="IW146" s="31" t="e">
        <v>#DIV/0!</v>
      </c>
      <c r="IX146" s="31" t="e">
        <v>#DIV/0!</v>
      </c>
      <c r="IY146" s="31" t="e">
        <v>#DIV/0!</v>
      </c>
      <c r="IZ146" s="31" t="e">
        <v>#DIV/0!</v>
      </c>
      <c r="JA146" s="31" t="e">
        <v>#DIV/0!</v>
      </c>
      <c r="JB146" s="31" t="e">
        <v>#DIV/0!</v>
      </c>
      <c r="JC146" s="31" t="e">
        <v>#DIV/0!</v>
      </c>
      <c r="JD146" s="31" t="e">
        <v>#DIV/0!</v>
      </c>
      <c r="JE146" s="31" t="e">
        <v>#DIV/0!</v>
      </c>
      <c r="JF146" s="31" t="e">
        <v>#DIV/0!</v>
      </c>
      <c r="JG146" s="31" t="e">
        <v>#DIV/0!</v>
      </c>
      <c r="JH146" s="31" t="e">
        <v>#DIV/0!</v>
      </c>
      <c r="JI146" s="31" t="e">
        <v>#DIV/0!</v>
      </c>
      <c r="JJ146" s="31" t="e">
        <v>#DIV/0!</v>
      </c>
      <c r="JK146" s="31" t="e">
        <v>#DIV/0!</v>
      </c>
      <c r="JL146" s="31" t="e">
        <v>#DIV/0!</v>
      </c>
      <c r="JM146" s="31" t="e">
        <v>#DIV/0!</v>
      </c>
      <c r="JN146" s="31" t="e">
        <v>#DIV/0!</v>
      </c>
      <c r="JO146" s="31" t="e">
        <v>#DIV/0!</v>
      </c>
      <c r="JP146" s="31" t="e">
        <v>#DIV/0!</v>
      </c>
      <c r="JQ146" s="31" t="e">
        <v>#DIV/0!</v>
      </c>
      <c r="JR146" s="31" t="e">
        <v>#DIV/0!</v>
      </c>
      <c r="JS146" s="31" t="e">
        <v>#DIV/0!</v>
      </c>
      <c r="JT146" s="31" t="e">
        <v>#DIV/0!</v>
      </c>
      <c r="JU146" s="31" t="e">
        <v>#DIV/0!</v>
      </c>
      <c r="JV146" s="31" t="e">
        <v>#DIV/0!</v>
      </c>
      <c r="JW146" s="31" t="e">
        <v>#DIV/0!</v>
      </c>
      <c r="JX146" s="31" t="e">
        <v>#DIV/0!</v>
      </c>
      <c r="JY146" s="31" t="e">
        <v>#DIV/0!</v>
      </c>
      <c r="JZ146" s="31"/>
      <c r="KA146" s="31"/>
    </row>
    <row r="147" spans="1:287" x14ac:dyDescent="0.25">
      <c r="A147" s="30" t="s">
        <v>765</v>
      </c>
      <c r="B147" s="30" t="s">
        <v>206</v>
      </c>
      <c r="C147" s="31"/>
      <c r="D147" s="51" t="e">
        <v>#VALUE!</v>
      </c>
      <c r="E147" s="31" t="e">
        <v>#DIV/0!</v>
      </c>
      <c r="F147" s="31" t="e">
        <v>#DIV/0!</v>
      </c>
      <c r="G147" s="31" t="e">
        <v>#DIV/0!</v>
      </c>
      <c r="H147" s="31" t="e">
        <v>#DIV/0!</v>
      </c>
      <c r="I147" s="31" t="e">
        <v>#DIV/0!</v>
      </c>
      <c r="J147" s="31" t="e">
        <v>#DIV/0!</v>
      </c>
      <c r="K147" s="31" t="e">
        <v>#DIV/0!</v>
      </c>
      <c r="L147" s="31" t="e">
        <v>#DIV/0!</v>
      </c>
      <c r="M147" s="31" t="e">
        <v>#DIV/0!</v>
      </c>
      <c r="N147" s="31" t="e">
        <v>#DIV/0!</v>
      </c>
      <c r="O147" s="31" t="e">
        <v>#DIV/0!</v>
      </c>
      <c r="P147" s="31" t="e">
        <v>#DIV/0!</v>
      </c>
      <c r="Q147" s="31" t="e">
        <v>#DIV/0!</v>
      </c>
      <c r="R147" s="31" t="e">
        <v>#DIV/0!</v>
      </c>
      <c r="S147" s="31" t="e">
        <v>#DIV/0!</v>
      </c>
      <c r="T147" s="31" t="e">
        <v>#DIV/0!</v>
      </c>
      <c r="U147" s="31" t="e">
        <v>#DIV/0!</v>
      </c>
      <c r="V147" s="31" t="e">
        <v>#DIV/0!</v>
      </c>
      <c r="W147" s="31" t="e">
        <v>#DIV/0!</v>
      </c>
      <c r="X147" s="31" t="e">
        <v>#DIV/0!</v>
      </c>
      <c r="Y147" s="31" t="e">
        <v>#DIV/0!</v>
      </c>
      <c r="Z147" s="31" t="e">
        <v>#DIV/0!</v>
      </c>
      <c r="AA147" s="31" t="e">
        <v>#DIV/0!</v>
      </c>
      <c r="AB147" s="31" t="e">
        <v>#DIV/0!</v>
      </c>
      <c r="AC147" s="31" t="e">
        <v>#DIV/0!</v>
      </c>
      <c r="AD147" s="31" t="e">
        <v>#DIV/0!</v>
      </c>
      <c r="AE147" s="31" t="e">
        <v>#DIV/0!</v>
      </c>
      <c r="AF147" s="31" t="e">
        <v>#DIV/0!</v>
      </c>
      <c r="AG147" s="31" t="e">
        <v>#DIV/0!</v>
      </c>
      <c r="AH147" s="31" t="e">
        <v>#DIV/0!</v>
      </c>
      <c r="AI147" s="31" t="e">
        <v>#DIV/0!</v>
      </c>
      <c r="AJ147" s="31" t="e">
        <v>#DIV/0!</v>
      </c>
      <c r="AK147" s="31" t="e">
        <v>#DIV/0!</v>
      </c>
      <c r="AL147" s="31" t="e">
        <v>#DIV/0!</v>
      </c>
      <c r="AM147" s="31" t="e">
        <v>#DIV/0!</v>
      </c>
      <c r="AN147" s="31" t="e">
        <v>#DIV/0!</v>
      </c>
      <c r="AO147" s="31" t="e">
        <v>#DIV/0!</v>
      </c>
      <c r="AP147" s="31" t="e">
        <v>#DIV/0!</v>
      </c>
      <c r="AQ147" s="31" t="e">
        <v>#DIV/0!</v>
      </c>
      <c r="AR147" s="31" t="e">
        <v>#DIV/0!</v>
      </c>
      <c r="AS147" s="31" t="e">
        <v>#DIV/0!</v>
      </c>
      <c r="AT147" s="31" t="e">
        <v>#DIV/0!</v>
      </c>
      <c r="AU147" s="31" t="e">
        <v>#DIV/0!</v>
      </c>
      <c r="AV147" s="31" t="e">
        <v>#DIV/0!</v>
      </c>
      <c r="AW147" s="31" t="e">
        <v>#DIV/0!</v>
      </c>
      <c r="AX147" s="31" t="e">
        <v>#VALUE!</v>
      </c>
      <c r="AY147" s="31" t="e">
        <v>#DIV/0!</v>
      </c>
      <c r="AZ147" s="31" t="e">
        <v>#DIV/0!</v>
      </c>
      <c r="BA147" s="31" t="e">
        <v>#DIV/0!</v>
      </c>
      <c r="BB147" s="31" t="e">
        <v>#DIV/0!</v>
      </c>
      <c r="BC147" s="31" t="e">
        <v>#DIV/0!</v>
      </c>
      <c r="BD147" s="31" t="e">
        <v>#DIV/0!</v>
      </c>
      <c r="BE147" s="31" t="e">
        <v>#DIV/0!</v>
      </c>
      <c r="BF147" s="31" t="e">
        <v>#DIV/0!</v>
      </c>
      <c r="BG147" s="31" t="e">
        <v>#DIV/0!</v>
      </c>
      <c r="BH147" s="31" t="e">
        <v>#DIV/0!</v>
      </c>
      <c r="BI147" s="31" t="e">
        <v>#DIV/0!</v>
      </c>
      <c r="BJ147" s="31" t="e">
        <v>#DIV/0!</v>
      </c>
      <c r="BK147" s="31" t="e">
        <v>#DIV/0!</v>
      </c>
      <c r="BL147" s="31" t="e">
        <v>#DIV/0!</v>
      </c>
      <c r="BM147" s="31" t="e">
        <v>#DIV/0!</v>
      </c>
      <c r="BN147" s="31" t="e">
        <v>#DIV/0!</v>
      </c>
      <c r="BO147" s="31" t="e">
        <v>#DIV/0!</v>
      </c>
      <c r="BP147" s="31" t="e">
        <v>#DIV/0!</v>
      </c>
      <c r="BQ147" s="31" t="e">
        <v>#DIV/0!</v>
      </c>
      <c r="BR147" s="31" t="e">
        <v>#DIV/0!</v>
      </c>
      <c r="BS147" s="31" t="e">
        <v>#DIV/0!</v>
      </c>
      <c r="BT147" s="31" t="e">
        <v>#DIV/0!</v>
      </c>
      <c r="BU147" s="31" t="e">
        <v>#DIV/0!</v>
      </c>
      <c r="BV147" s="31" t="e">
        <v>#DIV/0!</v>
      </c>
      <c r="BW147" s="31" t="e">
        <v>#DIV/0!</v>
      </c>
      <c r="BX147" s="31" t="e">
        <v>#DIV/0!</v>
      </c>
      <c r="BY147" s="31" t="e">
        <v>#DIV/0!</v>
      </c>
      <c r="BZ147" s="31" t="e">
        <v>#DIV/0!</v>
      </c>
      <c r="CA147" s="31" t="e">
        <v>#DIV/0!</v>
      </c>
      <c r="CB147" s="31" t="e">
        <v>#DIV/0!</v>
      </c>
      <c r="CC147" s="31" t="e">
        <v>#DIV/0!</v>
      </c>
      <c r="CD147" s="31" t="e">
        <v>#DIV/0!</v>
      </c>
      <c r="CE147" s="31" t="e">
        <v>#DIV/0!</v>
      </c>
      <c r="CF147" s="31" t="e">
        <v>#DIV/0!</v>
      </c>
      <c r="CG147" s="31" t="e">
        <v>#DIV/0!</v>
      </c>
      <c r="CH147" s="31" t="e">
        <v>#DIV/0!</v>
      </c>
      <c r="CI147" s="31" t="e">
        <v>#DIV/0!</v>
      </c>
      <c r="CJ147" s="31" t="e">
        <v>#DIV/0!</v>
      </c>
      <c r="CK147" s="31" t="e">
        <v>#DIV/0!</v>
      </c>
      <c r="CL147" s="31" t="e">
        <v>#DIV/0!</v>
      </c>
      <c r="CM147" s="31" t="e">
        <v>#DIV/0!</v>
      </c>
      <c r="CN147" s="31" t="e">
        <v>#DIV/0!</v>
      </c>
      <c r="CO147" s="31" t="e">
        <v>#DIV/0!</v>
      </c>
      <c r="CP147" s="31" t="e">
        <v>#DIV/0!</v>
      </c>
      <c r="CQ147" s="31" t="e">
        <v>#DIV/0!</v>
      </c>
      <c r="CR147" s="31"/>
      <c r="CS147" s="31"/>
      <c r="CT147" s="31"/>
      <c r="CU147" s="51" t="e">
        <v>#VALUE!</v>
      </c>
      <c r="CV147" s="31" t="e">
        <v>#DIV/0!</v>
      </c>
      <c r="CW147" s="31" t="e">
        <v>#DIV/0!</v>
      </c>
      <c r="CX147" s="31" t="e">
        <v>#DIV/0!</v>
      </c>
      <c r="CY147" s="31" t="e">
        <v>#DIV/0!</v>
      </c>
      <c r="CZ147" s="31" t="e">
        <v>#DIV/0!</v>
      </c>
      <c r="DA147" s="31" t="e">
        <v>#DIV/0!</v>
      </c>
      <c r="DB147" s="31" t="e">
        <v>#DIV/0!</v>
      </c>
      <c r="DC147" s="31" t="e">
        <v>#DIV/0!</v>
      </c>
      <c r="DD147" s="31" t="e">
        <v>#DIV/0!</v>
      </c>
      <c r="DE147" s="31" t="e">
        <v>#DIV/0!</v>
      </c>
      <c r="DF147" s="31" t="e">
        <v>#DIV/0!</v>
      </c>
      <c r="DG147" s="31" t="e">
        <v>#DIV/0!</v>
      </c>
      <c r="DH147" s="31" t="e">
        <v>#DIV/0!</v>
      </c>
      <c r="DI147" s="31" t="e">
        <v>#DIV/0!</v>
      </c>
      <c r="DJ147" s="31" t="e">
        <v>#DIV/0!</v>
      </c>
      <c r="DK147" s="31" t="e">
        <v>#DIV/0!</v>
      </c>
      <c r="DL147" s="31" t="e">
        <v>#DIV/0!</v>
      </c>
      <c r="DM147" s="31" t="e">
        <v>#DIV/0!</v>
      </c>
      <c r="DN147" s="31" t="e">
        <v>#DIV/0!</v>
      </c>
      <c r="DO147" s="31" t="e">
        <v>#DIV/0!</v>
      </c>
      <c r="DP147" s="31" t="e">
        <v>#DIV/0!</v>
      </c>
      <c r="DQ147" s="31" t="e">
        <v>#DIV/0!</v>
      </c>
      <c r="DR147" s="31" t="e">
        <v>#DIV/0!</v>
      </c>
      <c r="DS147" s="31" t="e">
        <v>#DIV/0!</v>
      </c>
      <c r="DT147" s="31" t="e">
        <v>#DIV/0!</v>
      </c>
      <c r="DU147" s="31" t="e">
        <v>#DIV/0!</v>
      </c>
      <c r="DV147" s="31" t="e">
        <v>#DIV/0!</v>
      </c>
      <c r="DW147" s="31" t="e">
        <v>#DIV/0!</v>
      </c>
      <c r="DX147" s="31" t="e">
        <v>#DIV/0!</v>
      </c>
      <c r="DY147" s="31" t="e">
        <v>#DIV/0!</v>
      </c>
      <c r="DZ147" s="31" t="e">
        <v>#DIV/0!</v>
      </c>
      <c r="EA147" s="31" t="e">
        <v>#DIV/0!</v>
      </c>
      <c r="EB147" s="31" t="e">
        <v>#DIV/0!</v>
      </c>
      <c r="EC147" s="31" t="e">
        <v>#DIV/0!</v>
      </c>
      <c r="ED147" s="31" t="e">
        <v>#DIV/0!</v>
      </c>
      <c r="EE147" s="31" t="e">
        <v>#DIV/0!</v>
      </c>
      <c r="EF147" s="31" t="e">
        <v>#DIV/0!</v>
      </c>
      <c r="EG147" s="31" t="e">
        <v>#DIV/0!</v>
      </c>
      <c r="EH147" s="31" t="e">
        <v>#DIV/0!</v>
      </c>
      <c r="EI147" s="31" t="e">
        <v>#DIV/0!</v>
      </c>
      <c r="EJ147" s="31" t="e">
        <v>#DIV/0!</v>
      </c>
      <c r="EK147" s="31" t="e">
        <v>#DIV/0!</v>
      </c>
      <c r="EL147" s="31" t="e">
        <v>#DIV/0!</v>
      </c>
      <c r="EM147" s="31" t="e">
        <v>#DIV/0!</v>
      </c>
      <c r="EN147" s="31" t="e">
        <v>#DIV/0!</v>
      </c>
      <c r="EO147" s="31" t="e">
        <v>#VALUE!</v>
      </c>
      <c r="EP147" s="31" t="e">
        <v>#DIV/0!</v>
      </c>
      <c r="EQ147" s="31" t="e">
        <v>#DIV/0!</v>
      </c>
      <c r="ER147" s="31" t="e">
        <v>#DIV/0!</v>
      </c>
      <c r="ES147" s="31" t="e">
        <v>#DIV/0!</v>
      </c>
      <c r="ET147" s="31" t="e">
        <v>#DIV/0!</v>
      </c>
      <c r="EU147" s="31" t="e">
        <v>#DIV/0!</v>
      </c>
      <c r="EV147" s="31" t="e">
        <v>#DIV/0!</v>
      </c>
      <c r="EW147" s="31" t="e">
        <v>#DIV/0!</v>
      </c>
      <c r="EX147" s="31" t="e">
        <v>#DIV/0!</v>
      </c>
      <c r="EY147" s="31" t="e">
        <v>#DIV/0!</v>
      </c>
      <c r="EZ147" s="31" t="e">
        <v>#DIV/0!</v>
      </c>
      <c r="FA147" s="31" t="e">
        <v>#DIV/0!</v>
      </c>
      <c r="FB147" s="31" t="e">
        <v>#DIV/0!</v>
      </c>
      <c r="FC147" s="31" t="e">
        <v>#DIV/0!</v>
      </c>
      <c r="FD147" s="31" t="e">
        <v>#DIV/0!</v>
      </c>
      <c r="FE147" s="31" t="e">
        <v>#DIV/0!</v>
      </c>
      <c r="FF147" s="31" t="e">
        <v>#DIV/0!</v>
      </c>
      <c r="FG147" s="31" t="e">
        <v>#DIV/0!</v>
      </c>
      <c r="FH147" s="31" t="e">
        <v>#DIV/0!</v>
      </c>
      <c r="FI147" s="31" t="e">
        <v>#DIV/0!</v>
      </c>
      <c r="FJ147" s="31" t="e">
        <v>#DIV/0!</v>
      </c>
      <c r="FK147" s="31" t="e">
        <v>#DIV/0!</v>
      </c>
      <c r="FL147" s="31" t="e">
        <v>#DIV/0!</v>
      </c>
      <c r="FM147" s="31" t="e">
        <v>#DIV/0!</v>
      </c>
      <c r="FN147" s="31" t="e">
        <v>#DIV/0!</v>
      </c>
      <c r="FO147" s="31" t="e">
        <v>#DIV/0!</v>
      </c>
      <c r="FP147" s="31" t="e">
        <v>#DIV/0!</v>
      </c>
      <c r="FQ147" s="31" t="e">
        <v>#DIV/0!</v>
      </c>
      <c r="FR147" s="31" t="e">
        <v>#DIV/0!</v>
      </c>
      <c r="FS147" s="31" t="e">
        <v>#DIV/0!</v>
      </c>
      <c r="FT147" s="31" t="e">
        <v>#DIV/0!</v>
      </c>
      <c r="FU147" s="31" t="e">
        <v>#DIV/0!</v>
      </c>
      <c r="FV147" s="31" t="e">
        <v>#DIV/0!</v>
      </c>
      <c r="FW147" s="31" t="e">
        <v>#DIV/0!</v>
      </c>
      <c r="FX147" s="31" t="e">
        <v>#DIV/0!</v>
      </c>
      <c r="FY147" s="31" t="e">
        <v>#DIV/0!</v>
      </c>
      <c r="FZ147" s="31" t="e">
        <v>#DIV/0!</v>
      </c>
      <c r="GA147" s="31" t="e">
        <v>#DIV/0!</v>
      </c>
      <c r="GB147" s="31" t="e">
        <v>#DIV/0!</v>
      </c>
      <c r="GC147" s="31" t="e">
        <v>#DIV/0!</v>
      </c>
      <c r="GD147" s="31" t="e">
        <v>#DIV/0!</v>
      </c>
      <c r="GE147" s="31" t="e">
        <v>#DIV/0!</v>
      </c>
      <c r="GF147" s="31" t="e">
        <v>#DIV/0!</v>
      </c>
      <c r="GG147" s="31" t="e">
        <v>#DIV/0!</v>
      </c>
      <c r="GH147" s="31" t="e">
        <v>#DIV/0!</v>
      </c>
      <c r="GI147" s="31"/>
      <c r="GJ147" s="31"/>
      <c r="GK147" s="31">
        <v>94</v>
      </c>
      <c r="GL147" s="51" t="e">
        <v>#VALUE!</v>
      </c>
      <c r="GM147" s="31" t="e">
        <v>#DIV/0!</v>
      </c>
      <c r="GN147" s="31" t="e">
        <v>#DIV/0!</v>
      </c>
      <c r="GO147" s="31" t="e">
        <v>#DIV/0!</v>
      </c>
      <c r="GP147" s="31" t="e">
        <v>#DIV/0!</v>
      </c>
      <c r="GQ147" s="31" t="e">
        <v>#DIV/0!</v>
      </c>
      <c r="GR147" s="31" t="e">
        <v>#DIV/0!</v>
      </c>
      <c r="GS147" s="31" t="e">
        <v>#DIV/0!</v>
      </c>
      <c r="GT147" s="31" t="e">
        <v>#DIV/0!</v>
      </c>
      <c r="GU147" s="31" t="e">
        <v>#DIV/0!</v>
      </c>
      <c r="GV147" s="31" t="e">
        <v>#DIV/0!</v>
      </c>
      <c r="GW147" s="31" t="e">
        <v>#DIV/0!</v>
      </c>
      <c r="GX147" s="31" t="e">
        <v>#DIV/0!</v>
      </c>
      <c r="GY147" s="31" t="e">
        <v>#DIV/0!</v>
      </c>
      <c r="GZ147" s="31" t="e">
        <v>#DIV/0!</v>
      </c>
      <c r="HA147" s="31" t="e">
        <v>#DIV/0!</v>
      </c>
      <c r="HB147" s="31" t="e">
        <v>#DIV/0!</v>
      </c>
      <c r="HC147" s="31" t="e">
        <v>#DIV/0!</v>
      </c>
      <c r="HD147" s="31" t="e">
        <v>#DIV/0!</v>
      </c>
      <c r="HE147" s="31" t="e">
        <v>#DIV/0!</v>
      </c>
      <c r="HF147" s="31" t="e">
        <v>#DIV/0!</v>
      </c>
      <c r="HG147" s="31" t="e">
        <v>#DIV/0!</v>
      </c>
      <c r="HH147" s="31" t="e">
        <v>#DIV/0!</v>
      </c>
      <c r="HI147" s="31" t="e">
        <v>#DIV/0!</v>
      </c>
      <c r="HJ147" s="31" t="e">
        <v>#DIV/0!</v>
      </c>
      <c r="HK147" s="31" t="e">
        <v>#DIV/0!</v>
      </c>
      <c r="HL147" s="31" t="e">
        <v>#DIV/0!</v>
      </c>
      <c r="HM147" s="31" t="e">
        <v>#DIV/0!</v>
      </c>
      <c r="HN147" s="31" t="e">
        <v>#DIV/0!</v>
      </c>
      <c r="HO147" s="31" t="e">
        <v>#DIV/0!</v>
      </c>
      <c r="HP147" s="31" t="e">
        <v>#DIV/0!</v>
      </c>
      <c r="HQ147" s="31" t="e">
        <v>#DIV/0!</v>
      </c>
      <c r="HR147" s="31" t="e">
        <v>#DIV/0!</v>
      </c>
      <c r="HS147" s="31" t="e">
        <v>#DIV/0!</v>
      </c>
      <c r="HT147" s="31" t="e">
        <v>#DIV/0!</v>
      </c>
      <c r="HU147" s="31" t="e">
        <v>#DIV/0!</v>
      </c>
      <c r="HV147" s="31" t="e">
        <v>#DIV/0!</v>
      </c>
      <c r="HW147" s="31" t="e">
        <v>#DIV/0!</v>
      </c>
      <c r="HX147" s="31" t="e">
        <v>#DIV/0!</v>
      </c>
      <c r="HY147" s="31" t="e">
        <v>#DIV/0!</v>
      </c>
      <c r="HZ147" s="31" t="e">
        <v>#DIV/0!</v>
      </c>
      <c r="IA147" s="31" t="e">
        <v>#DIV/0!</v>
      </c>
      <c r="IB147" s="31" t="e">
        <v>#DIV/0!</v>
      </c>
      <c r="IC147" s="31" t="e">
        <v>#DIV/0!</v>
      </c>
      <c r="ID147" s="31" t="e">
        <v>#DIV/0!</v>
      </c>
      <c r="IE147" s="31" t="e">
        <v>#DIV/0!</v>
      </c>
      <c r="IF147" s="31" t="e">
        <v>#VALUE!</v>
      </c>
      <c r="IG147" s="31" t="e">
        <v>#DIV/0!</v>
      </c>
      <c r="IH147" s="31" t="e">
        <v>#DIV/0!</v>
      </c>
      <c r="II147" s="31" t="e">
        <v>#DIV/0!</v>
      </c>
      <c r="IJ147" s="31" t="e">
        <v>#DIV/0!</v>
      </c>
      <c r="IK147" s="31" t="e">
        <v>#DIV/0!</v>
      </c>
      <c r="IL147" s="31" t="e">
        <v>#DIV/0!</v>
      </c>
      <c r="IM147" s="31" t="e">
        <v>#DIV/0!</v>
      </c>
      <c r="IN147" s="31" t="e">
        <v>#DIV/0!</v>
      </c>
      <c r="IO147" s="31" t="e">
        <v>#DIV/0!</v>
      </c>
      <c r="IP147" s="31" t="e">
        <v>#DIV/0!</v>
      </c>
      <c r="IQ147" s="31" t="e">
        <v>#DIV/0!</v>
      </c>
      <c r="IR147" s="31" t="e">
        <v>#DIV/0!</v>
      </c>
      <c r="IS147" s="31" t="e">
        <v>#DIV/0!</v>
      </c>
      <c r="IT147" s="31" t="e">
        <v>#DIV/0!</v>
      </c>
      <c r="IU147" s="31" t="e">
        <v>#DIV/0!</v>
      </c>
      <c r="IV147" s="31" t="e">
        <v>#DIV/0!</v>
      </c>
      <c r="IW147" s="31" t="e">
        <v>#DIV/0!</v>
      </c>
      <c r="IX147" s="31" t="e">
        <v>#DIV/0!</v>
      </c>
      <c r="IY147" s="31" t="e">
        <v>#DIV/0!</v>
      </c>
      <c r="IZ147" s="31" t="e">
        <v>#DIV/0!</v>
      </c>
      <c r="JA147" s="31" t="e">
        <v>#DIV/0!</v>
      </c>
      <c r="JB147" s="31" t="e">
        <v>#DIV/0!</v>
      </c>
      <c r="JC147" s="31" t="e">
        <v>#DIV/0!</v>
      </c>
      <c r="JD147" s="31" t="e">
        <v>#DIV/0!</v>
      </c>
      <c r="JE147" s="31" t="e">
        <v>#DIV/0!</v>
      </c>
      <c r="JF147" s="31" t="e">
        <v>#DIV/0!</v>
      </c>
      <c r="JG147" s="31" t="e">
        <v>#DIV/0!</v>
      </c>
      <c r="JH147" s="31" t="e">
        <v>#DIV/0!</v>
      </c>
      <c r="JI147" s="31" t="e">
        <v>#DIV/0!</v>
      </c>
      <c r="JJ147" s="31" t="e">
        <v>#DIV/0!</v>
      </c>
      <c r="JK147" s="31" t="e">
        <v>#DIV/0!</v>
      </c>
      <c r="JL147" s="31" t="e">
        <v>#DIV/0!</v>
      </c>
      <c r="JM147" s="31" t="e">
        <v>#DIV/0!</v>
      </c>
      <c r="JN147" s="31" t="e">
        <v>#DIV/0!</v>
      </c>
      <c r="JO147" s="31" t="e">
        <v>#DIV/0!</v>
      </c>
      <c r="JP147" s="31" t="e">
        <v>#DIV/0!</v>
      </c>
      <c r="JQ147" s="31" t="e">
        <v>#DIV/0!</v>
      </c>
      <c r="JR147" s="31" t="e">
        <v>#DIV/0!</v>
      </c>
      <c r="JS147" s="31" t="e">
        <v>#DIV/0!</v>
      </c>
      <c r="JT147" s="31" t="e">
        <v>#DIV/0!</v>
      </c>
      <c r="JU147" s="31" t="e">
        <v>#DIV/0!</v>
      </c>
      <c r="JV147" s="31" t="e">
        <v>#DIV/0!</v>
      </c>
      <c r="JW147" s="31" t="e">
        <v>#DIV/0!</v>
      </c>
      <c r="JX147" s="31" t="e">
        <v>#DIV/0!</v>
      </c>
      <c r="JY147" s="31" t="e">
        <v>#DIV/0!</v>
      </c>
      <c r="JZ147" s="31"/>
      <c r="KA147" s="31"/>
    </row>
    <row r="148" spans="1:287" x14ac:dyDescent="0.25">
      <c r="A148" s="30" t="s">
        <v>766</v>
      </c>
      <c r="B148" s="30" t="s">
        <v>130</v>
      </c>
      <c r="C148" s="31">
        <v>123</v>
      </c>
      <c r="D148" s="51" t="e">
        <v>#VALUE!</v>
      </c>
      <c r="E148" s="31" t="e">
        <v>#DIV/0!</v>
      </c>
      <c r="F148" s="31" t="e">
        <v>#DIV/0!</v>
      </c>
      <c r="G148" s="31" t="e">
        <v>#DIV/0!</v>
      </c>
      <c r="H148" s="31" t="e">
        <v>#DIV/0!</v>
      </c>
      <c r="I148" s="31" t="e">
        <v>#DIV/0!</v>
      </c>
      <c r="J148" s="31" t="e">
        <v>#DIV/0!</v>
      </c>
      <c r="K148" s="31" t="e">
        <v>#DIV/0!</v>
      </c>
      <c r="L148" s="31" t="e">
        <v>#DIV/0!</v>
      </c>
      <c r="M148" s="31" t="e">
        <v>#DIV/0!</v>
      </c>
      <c r="N148" s="31" t="e">
        <v>#DIV/0!</v>
      </c>
      <c r="O148" s="31" t="e">
        <v>#DIV/0!</v>
      </c>
      <c r="P148" s="31" t="e">
        <v>#DIV/0!</v>
      </c>
      <c r="Q148" s="31" t="e">
        <v>#DIV/0!</v>
      </c>
      <c r="R148" s="31" t="e">
        <v>#DIV/0!</v>
      </c>
      <c r="S148" s="31" t="e">
        <v>#DIV/0!</v>
      </c>
      <c r="T148" s="31" t="e">
        <v>#DIV/0!</v>
      </c>
      <c r="U148" s="31" t="e">
        <v>#DIV/0!</v>
      </c>
      <c r="V148" s="31" t="e">
        <v>#DIV/0!</v>
      </c>
      <c r="W148" s="31" t="e">
        <v>#DIV/0!</v>
      </c>
      <c r="X148" s="31" t="e">
        <v>#DIV/0!</v>
      </c>
      <c r="Y148" s="31" t="e">
        <v>#DIV/0!</v>
      </c>
      <c r="Z148" s="31" t="e">
        <v>#DIV/0!</v>
      </c>
      <c r="AA148" s="31" t="e">
        <v>#DIV/0!</v>
      </c>
      <c r="AB148" s="31" t="e">
        <v>#DIV/0!</v>
      </c>
      <c r="AC148" s="31" t="e">
        <v>#DIV/0!</v>
      </c>
      <c r="AD148" s="31" t="e">
        <v>#DIV/0!</v>
      </c>
      <c r="AE148" s="31" t="e">
        <v>#DIV/0!</v>
      </c>
      <c r="AF148" s="31" t="e">
        <v>#DIV/0!</v>
      </c>
      <c r="AG148" s="31" t="e">
        <v>#DIV/0!</v>
      </c>
      <c r="AH148" s="31" t="e">
        <v>#DIV/0!</v>
      </c>
      <c r="AI148" s="31" t="e">
        <v>#DIV/0!</v>
      </c>
      <c r="AJ148" s="31" t="e">
        <v>#DIV/0!</v>
      </c>
      <c r="AK148" s="31" t="e">
        <v>#DIV/0!</v>
      </c>
      <c r="AL148" s="31" t="e">
        <v>#DIV/0!</v>
      </c>
      <c r="AM148" s="31" t="e">
        <v>#DIV/0!</v>
      </c>
      <c r="AN148" s="31" t="e">
        <v>#DIV/0!</v>
      </c>
      <c r="AO148" s="31" t="e">
        <v>#DIV/0!</v>
      </c>
      <c r="AP148" s="31" t="e">
        <v>#DIV/0!</v>
      </c>
      <c r="AQ148" s="31" t="e">
        <v>#DIV/0!</v>
      </c>
      <c r="AR148" s="31" t="e">
        <v>#DIV/0!</v>
      </c>
      <c r="AS148" s="31" t="e">
        <v>#DIV/0!</v>
      </c>
      <c r="AT148" s="31" t="e">
        <v>#DIV/0!</v>
      </c>
      <c r="AU148" s="31" t="e">
        <v>#DIV/0!</v>
      </c>
      <c r="AV148" s="31" t="e">
        <v>#DIV/0!</v>
      </c>
      <c r="AW148" s="31" t="e">
        <v>#DIV/0!</v>
      </c>
      <c r="AX148" s="31" t="e">
        <v>#VALUE!</v>
      </c>
      <c r="AY148" s="31" t="e">
        <v>#DIV/0!</v>
      </c>
      <c r="AZ148" s="31" t="e">
        <v>#DIV/0!</v>
      </c>
      <c r="BA148" s="31" t="e">
        <v>#DIV/0!</v>
      </c>
      <c r="BB148" s="31" t="e">
        <v>#DIV/0!</v>
      </c>
      <c r="BC148" s="31" t="e">
        <v>#DIV/0!</v>
      </c>
      <c r="BD148" s="31" t="e">
        <v>#DIV/0!</v>
      </c>
      <c r="BE148" s="31" t="e">
        <v>#DIV/0!</v>
      </c>
      <c r="BF148" s="31" t="e">
        <v>#DIV/0!</v>
      </c>
      <c r="BG148" s="31" t="e">
        <v>#DIV/0!</v>
      </c>
      <c r="BH148" s="31" t="e">
        <v>#DIV/0!</v>
      </c>
      <c r="BI148" s="31" t="e">
        <v>#DIV/0!</v>
      </c>
      <c r="BJ148" s="31" t="e">
        <v>#DIV/0!</v>
      </c>
      <c r="BK148" s="31" t="e">
        <v>#DIV/0!</v>
      </c>
      <c r="BL148" s="31" t="e">
        <v>#DIV/0!</v>
      </c>
      <c r="BM148" s="31" t="e">
        <v>#DIV/0!</v>
      </c>
      <c r="BN148" s="31" t="e">
        <v>#DIV/0!</v>
      </c>
      <c r="BO148" s="31" t="e">
        <v>#DIV/0!</v>
      </c>
      <c r="BP148" s="31" t="e">
        <v>#DIV/0!</v>
      </c>
      <c r="BQ148" s="31" t="e">
        <v>#DIV/0!</v>
      </c>
      <c r="BR148" s="31" t="e">
        <v>#DIV/0!</v>
      </c>
      <c r="BS148" s="31" t="e">
        <v>#DIV/0!</v>
      </c>
      <c r="BT148" s="31" t="e">
        <v>#DIV/0!</v>
      </c>
      <c r="BU148" s="31" t="e">
        <v>#DIV/0!</v>
      </c>
      <c r="BV148" s="31" t="e">
        <v>#DIV/0!</v>
      </c>
      <c r="BW148" s="31" t="e">
        <v>#DIV/0!</v>
      </c>
      <c r="BX148" s="31" t="e">
        <v>#DIV/0!</v>
      </c>
      <c r="BY148" s="31" t="e">
        <v>#DIV/0!</v>
      </c>
      <c r="BZ148" s="31" t="e">
        <v>#DIV/0!</v>
      </c>
      <c r="CA148" s="31" t="e">
        <v>#DIV/0!</v>
      </c>
      <c r="CB148" s="31" t="e">
        <v>#DIV/0!</v>
      </c>
      <c r="CC148" s="31" t="e">
        <v>#DIV/0!</v>
      </c>
      <c r="CD148" s="31" t="e">
        <v>#DIV/0!</v>
      </c>
      <c r="CE148" s="31" t="e">
        <v>#DIV/0!</v>
      </c>
      <c r="CF148" s="31" t="e">
        <v>#DIV/0!</v>
      </c>
      <c r="CG148" s="31" t="e">
        <v>#DIV/0!</v>
      </c>
      <c r="CH148" s="31" t="e">
        <v>#DIV/0!</v>
      </c>
      <c r="CI148" s="31" t="e">
        <v>#DIV/0!</v>
      </c>
      <c r="CJ148" s="31" t="e">
        <v>#DIV/0!</v>
      </c>
      <c r="CK148" s="31" t="e">
        <v>#DIV/0!</v>
      </c>
      <c r="CL148" s="31" t="e">
        <v>#DIV/0!</v>
      </c>
      <c r="CM148" s="31" t="e">
        <v>#DIV/0!</v>
      </c>
      <c r="CN148" s="31" t="e">
        <v>#DIV/0!</v>
      </c>
      <c r="CO148" s="31" t="e">
        <v>#DIV/0!</v>
      </c>
      <c r="CP148" s="31" t="e">
        <v>#DIV/0!</v>
      </c>
      <c r="CQ148" s="31" t="e">
        <v>#DIV/0!</v>
      </c>
      <c r="CR148" s="31"/>
      <c r="CS148" s="31"/>
      <c r="CT148" s="31">
        <v>123</v>
      </c>
      <c r="CU148" s="51" t="e">
        <v>#VALUE!</v>
      </c>
      <c r="CV148" s="31" t="e">
        <v>#DIV/0!</v>
      </c>
      <c r="CW148" s="31" t="e">
        <v>#DIV/0!</v>
      </c>
      <c r="CX148" s="31" t="e">
        <v>#DIV/0!</v>
      </c>
      <c r="CY148" s="31" t="e">
        <v>#DIV/0!</v>
      </c>
      <c r="CZ148" s="31" t="e">
        <v>#DIV/0!</v>
      </c>
      <c r="DA148" s="31" t="e">
        <v>#DIV/0!</v>
      </c>
      <c r="DB148" s="31" t="e">
        <v>#DIV/0!</v>
      </c>
      <c r="DC148" s="31" t="e">
        <v>#DIV/0!</v>
      </c>
      <c r="DD148" s="31" t="e">
        <v>#DIV/0!</v>
      </c>
      <c r="DE148" s="31" t="e">
        <v>#DIV/0!</v>
      </c>
      <c r="DF148" s="31" t="e">
        <v>#DIV/0!</v>
      </c>
      <c r="DG148" s="31" t="e">
        <v>#DIV/0!</v>
      </c>
      <c r="DH148" s="31" t="e">
        <v>#DIV/0!</v>
      </c>
      <c r="DI148" s="31" t="e">
        <v>#DIV/0!</v>
      </c>
      <c r="DJ148" s="31" t="e">
        <v>#DIV/0!</v>
      </c>
      <c r="DK148" s="31" t="e">
        <v>#DIV/0!</v>
      </c>
      <c r="DL148" s="31" t="e">
        <v>#DIV/0!</v>
      </c>
      <c r="DM148" s="31" t="e">
        <v>#DIV/0!</v>
      </c>
      <c r="DN148" s="31" t="e">
        <v>#DIV/0!</v>
      </c>
      <c r="DO148" s="31" t="e">
        <v>#DIV/0!</v>
      </c>
      <c r="DP148" s="31" t="e">
        <v>#DIV/0!</v>
      </c>
      <c r="DQ148" s="31" t="e">
        <v>#DIV/0!</v>
      </c>
      <c r="DR148" s="31" t="e">
        <v>#DIV/0!</v>
      </c>
      <c r="DS148" s="31" t="e">
        <v>#DIV/0!</v>
      </c>
      <c r="DT148" s="31" t="e">
        <v>#DIV/0!</v>
      </c>
      <c r="DU148" s="31" t="e">
        <v>#DIV/0!</v>
      </c>
      <c r="DV148" s="31" t="e">
        <v>#DIV/0!</v>
      </c>
      <c r="DW148" s="31" t="e">
        <v>#DIV/0!</v>
      </c>
      <c r="DX148" s="31" t="e">
        <v>#DIV/0!</v>
      </c>
      <c r="DY148" s="31" t="e">
        <v>#DIV/0!</v>
      </c>
      <c r="DZ148" s="31" t="e">
        <v>#DIV/0!</v>
      </c>
      <c r="EA148" s="31" t="e">
        <v>#DIV/0!</v>
      </c>
      <c r="EB148" s="31" t="e">
        <v>#DIV/0!</v>
      </c>
      <c r="EC148" s="31" t="e">
        <v>#DIV/0!</v>
      </c>
      <c r="ED148" s="31" t="e">
        <v>#DIV/0!</v>
      </c>
      <c r="EE148" s="31" t="e">
        <v>#DIV/0!</v>
      </c>
      <c r="EF148" s="31" t="e">
        <v>#DIV/0!</v>
      </c>
      <c r="EG148" s="31" t="e">
        <v>#DIV/0!</v>
      </c>
      <c r="EH148" s="31" t="e">
        <v>#DIV/0!</v>
      </c>
      <c r="EI148" s="31" t="e">
        <v>#DIV/0!</v>
      </c>
      <c r="EJ148" s="31" t="e">
        <v>#DIV/0!</v>
      </c>
      <c r="EK148" s="31" t="e">
        <v>#DIV/0!</v>
      </c>
      <c r="EL148" s="31" t="e">
        <v>#DIV/0!</v>
      </c>
      <c r="EM148" s="31" t="e">
        <v>#DIV/0!</v>
      </c>
      <c r="EN148" s="31" t="e">
        <v>#DIV/0!</v>
      </c>
      <c r="EO148" s="31" t="e">
        <v>#VALUE!</v>
      </c>
      <c r="EP148" s="31" t="e">
        <v>#DIV/0!</v>
      </c>
      <c r="EQ148" s="31" t="e">
        <v>#DIV/0!</v>
      </c>
      <c r="ER148" s="31" t="e">
        <v>#DIV/0!</v>
      </c>
      <c r="ES148" s="31" t="e">
        <v>#DIV/0!</v>
      </c>
      <c r="ET148" s="31" t="e">
        <v>#DIV/0!</v>
      </c>
      <c r="EU148" s="31" t="e">
        <v>#DIV/0!</v>
      </c>
      <c r="EV148" s="31" t="e">
        <v>#DIV/0!</v>
      </c>
      <c r="EW148" s="31" t="e">
        <v>#DIV/0!</v>
      </c>
      <c r="EX148" s="31" t="e">
        <v>#DIV/0!</v>
      </c>
      <c r="EY148" s="31" t="e">
        <v>#DIV/0!</v>
      </c>
      <c r="EZ148" s="31" t="e">
        <v>#DIV/0!</v>
      </c>
      <c r="FA148" s="31" t="e">
        <v>#DIV/0!</v>
      </c>
      <c r="FB148" s="31" t="e">
        <v>#DIV/0!</v>
      </c>
      <c r="FC148" s="31" t="e">
        <v>#DIV/0!</v>
      </c>
      <c r="FD148" s="31" t="e">
        <v>#DIV/0!</v>
      </c>
      <c r="FE148" s="31" t="e">
        <v>#DIV/0!</v>
      </c>
      <c r="FF148" s="31" t="e">
        <v>#DIV/0!</v>
      </c>
      <c r="FG148" s="31" t="e">
        <v>#DIV/0!</v>
      </c>
      <c r="FH148" s="31" t="e">
        <v>#DIV/0!</v>
      </c>
      <c r="FI148" s="31" t="e">
        <v>#DIV/0!</v>
      </c>
      <c r="FJ148" s="31" t="e">
        <v>#DIV/0!</v>
      </c>
      <c r="FK148" s="31" t="e">
        <v>#DIV/0!</v>
      </c>
      <c r="FL148" s="31" t="e">
        <v>#DIV/0!</v>
      </c>
      <c r="FM148" s="31" t="e">
        <v>#DIV/0!</v>
      </c>
      <c r="FN148" s="31" t="e">
        <v>#DIV/0!</v>
      </c>
      <c r="FO148" s="31" t="e">
        <v>#DIV/0!</v>
      </c>
      <c r="FP148" s="31" t="e">
        <v>#DIV/0!</v>
      </c>
      <c r="FQ148" s="31" t="e">
        <v>#DIV/0!</v>
      </c>
      <c r="FR148" s="31" t="e">
        <v>#DIV/0!</v>
      </c>
      <c r="FS148" s="31" t="e">
        <v>#DIV/0!</v>
      </c>
      <c r="FT148" s="31" t="e">
        <v>#DIV/0!</v>
      </c>
      <c r="FU148" s="31" t="e">
        <v>#DIV/0!</v>
      </c>
      <c r="FV148" s="31" t="e">
        <v>#DIV/0!</v>
      </c>
      <c r="FW148" s="31" t="e">
        <v>#DIV/0!</v>
      </c>
      <c r="FX148" s="31" t="e">
        <v>#DIV/0!</v>
      </c>
      <c r="FY148" s="31" t="e">
        <v>#DIV/0!</v>
      </c>
      <c r="FZ148" s="31" t="e">
        <v>#DIV/0!</v>
      </c>
      <c r="GA148" s="31" t="e">
        <v>#DIV/0!</v>
      </c>
      <c r="GB148" s="31" t="e">
        <v>#DIV/0!</v>
      </c>
      <c r="GC148" s="31" t="e">
        <v>#DIV/0!</v>
      </c>
      <c r="GD148" s="31" t="e">
        <v>#DIV/0!</v>
      </c>
      <c r="GE148" s="31" t="e">
        <v>#DIV/0!</v>
      </c>
      <c r="GF148" s="31" t="e">
        <v>#DIV/0!</v>
      </c>
      <c r="GG148" s="31" t="e">
        <v>#DIV/0!</v>
      </c>
      <c r="GH148" s="31" t="e">
        <v>#DIV/0!</v>
      </c>
      <c r="GI148" s="31"/>
      <c r="GJ148" s="31"/>
      <c r="GK148" s="31">
        <v>123</v>
      </c>
      <c r="GL148" s="51" t="e">
        <v>#VALUE!</v>
      </c>
      <c r="GM148" s="31" t="e">
        <v>#DIV/0!</v>
      </c>
      <c r="GN148" s="31" t="e">
        <v>#DIV/0!</v>
      </c>
      <c r="GO148" s="31" t="e">
        <v>#DIV/0!</v>
      </c>
      <c r="GP148" s="31" t="e">
        <v>#DIV/0!</v>
      </c>
      <c r="GQ148" s="31" t="e">
        <v>#DIV/0!</v>
      </c>
      <c r="GR148" s="31" t="e">
        <v>#DIV/0!</v>
      </c>
      <c r="GS148" s="31" t="e">
        <v>#DIV/0!</v>
      </c>
      <c r="GT148" s="31" t="e">
        <v>#DIV/0!</v>
      </c>
      <c r="GU148" s="31" t="e">
        <v>#DIV/0!</v>
      </c>
      <c r="GV148" s="31" t="e">
        <v>#DIV/0!</v>
      </c>
      <c r="GW148" s="31" t="e">
        <v>#DIV/0!</v>
      </c>
      <c r="GX148" s="31" t="e">
        <v>#DIV/0!</v>
      </c>
      <c r="GY148" s="31" t="e">
        <v>#DIV/0!</v>
      </c>
      <c r="GZ148" s="31" t="e">
        <v>#DIV/0!</v>
      </c>
      <c r="HA148" s="31" t="e">
        <v>#DIV/0!</v>
      </c>
      <c r="HB148" s="31" t="e">
        <v>#DIV/0!</v>
      </c>
      <c r="HC148" s="31" t="e">
        <v>#DIV/0!</v>
      </c>
      <c r="HD148" s="31" t="e">
        <v>#DIV/0!</v>
      </c>
      <c r="HE148" s="31" t="e">
        <v>#DIV/0!</v>
      </c>
      <c r="HF148" s="31" t="e">
        <v>#DIV/0!</v>
      </c>
      <c r="HG148" s="31" t="e">
        <v>#DIV/0!</v>
      </c>
      <c r="HH148" s="31" t="e">
        <v>#DIV/0!</v>
      </c>
      <c r="HI148" s="31" t="e">
        <v>#DIV/0!</v>
      </c>
      <c r="HJ148" s="31" t="e">
        <v>#DIV/0!</v>
      </c>
      <c r="HK148" s="31" t="e">
        <v>#DIV/0!</v>
      </c>
      <c r="HL148" s="31" t="e">
        <v>#DIV/0!</v>
      </c>
      <c r="HM148" s="31" t="e">
        <v>#DIV/0!</v>
      </c>
      <c r="HN148" s="31" t="e">
        <v>#DIV/0!</v>
      </c>
      <c r="HO148" s="31" t="e">
        <v>#DIV/0!</v>
      </c>
      <c r="HP148" s="31" t="e">
        <v>#DIV/0!</v>
      </c>
      <c r="HQ148" s="31" t="e">
        <v>#DIV/0!</v>
      </c>
      <c r="HR148" s="31" t="e">
        <v>#DIV/0!</v>
      </c>
      <c r="HS148" s="31" t="e">
        <v>#DIV/0!</v>
      </c>
      <c r="HT148" s="31" t="e">
        <v>#DIV/0!</v>
      </c>
      <c r="HU148" s="31" t="e">
        <v>#DIV/0!</v>
      </c>
      <c r="HV148" s="31" t="e">
        <v>#DIV/0!</v>
      </c>
      <c r="HW148" s="31" t="e">
        <v>#DIV/0!</v>
      </c>
      <c r="HX148" s="31" t="e">
        <v>#DIV/0!</v>
      </c>
      <c r="HY148" s="31" t="e">
        <v>#DIV/0!</v>
      </c>
      <c r="HZ148" s="31" t="e">
        <v>#DIV/0!</v>
      </c>
      <c r="IA148" s="31" t="e">
        <v>#DIV/0!</v>
      </c>
      <c r="IB148" s="31" t="e">
        <v>#DIV/0!</v>
      </c>
      <c r="IC148" s="31" t="e">
        <v>#DIV/0!</v>
      </c>
      <c r="ID148" s="31" t="e">
        <v>#DIV/0!</v>
      </c>
      <c r="IE148" s="31" t="e">
        <v>#DIV/0!</v>
      </c>
      <c r="IF148" s="31" t="e">
        <v>#VALUE!</v>
      </c>
      <c r="IG148" s="31" t="e">
        <v>#DIV/0!</v>
      </c>
      <c r="IH148" s="31" t="e">
        <v>#DIV/0!</v>
      </c>
      <c r="II148" s="31" t="e">
        <v>#DIV/0!</v>
      </c>
      <c r="IJ148" s="31" t="e">
        <v>#DIV/0!</v>
      </c>
      <c r="IK148" s="31" t="e">
        <v>#DIV/0!</v>
      </c>
      <c r="IL148" s="31" t="e">
        <v>#DIV/0!</v>
      </c>
      <c r="IM148" s="31" t="e">
        <v>#DIV/0!</v>
      </c>
      <c r="IN148" s="31" t="e">
        <v>#DIV/0!</v>
      </c>
      <c r="IO148" s="31" t="e">
        <v>#DIV/0!</v>
      </c>
      <c r="IP148" s="31" t="e">
        <v>#DIV/0!</v>
      </c>
      <c r="IQ148" s="31" t="e">
        <v>#DIV/0!</v>
      </c>
      <c r="IR148" s="31" t="e">
        <v>#DIV/0!</v>
      </c>
      <c r="IS148" s="31" t="e">
        <v>#DIV/0!</v>
      </c>
      <c r="IT148" s="31" t="e">
        <v>#DIV/0!</v>
      </c>
      <c r="IU148" s="31" t="e">
        <v>#DIV/0!</v>
      </c>
      <c r="IV148" s="31" t="e">
        <v>#DIV/0!</v>
      </c>
      <c r="IW148" s="31" t="e">
        <v>#DIV/0!</v>
      </c>
      <c r="IX148" s="31" t="e">
        <v>#DIV/0!</v>
      </c>
      <c r="IY148" s="31" t="e">
        <v>#DIV/0!</v>
      </c>
      <c r="IZ148" s="31" t="e">
        <v>#DIV/0!</v>
      </c>
      <c r="JA148" s="31" t="e">
        <v>#DIV/0!</v>
      </c>
      <c r="JB148" s="31" t="e">
        <v>#DIV/0!</v>
      </c>
      <c r="JC148" s="31" t="e">
        <v>#DIV/0!</v>
      </c>
      <c r="JD148" s="31" t="e">
        <v>#DIV/0!</v>
      </c>
      <c r="JE148" s="31" t="e">
        <v>#DIV/0!</v>
      </c>
      <c r="JF148" s="31" t="e">
        <v>#DIV/0!</v>
      </c>
      <c r="JG148" s="31" t="e">
        <v>#DIV/0!</v>
      </c>
      <c r="JH148" s="31" t="e">
        <v>#DIV/0!</v>
      </c>
      <c r="JI148" s="31" t="e">
        <v>#DIV/0!</v>
      </c>
      <c r="JJ148" s="31" t="e">
        <v>#DIV/0!</v>
      </c>
      <c r="JK148" s="31" t="e">
        <v>#DIV/0!</v>
      </c>
      <c r="JL148" s="31" t="e">
        <v>#DIV/0!</v>
      </c>
      <c r="JM148" s="31" t="e">
        <v>#DIV/0!</v>
      </c>
      <c r="JN148" s="31" t="e">
        <v>#DIV/0!</v>
      </c>
      <c r="JO148" s="31" t="e">
        <v>#DIV/0!</v>
      </c>
      <c r="JP148" s="31" t="e">
        <v>#DIV/0!</v>
      </c>
      <c r="JQ148" s="31" t="e">
        <v>#DIV/0!</v>
      </c>
      <c r="JR148" s="31" t="e">
        <v>#DIV/0!</v>
      </c>
      <c r="JS148" s="31" t="e">
        <v>#DIV/0!</v>
      </c>
      <c r="JT148" s="31" t="e">
        <v>#DIV/0!</v>
      </c>
      <c r="JU148" s="31" t="e">
        <v>#DIV/0!</v>
      </c>
      <c r="JV148" s="31" t="e">
        <v>#DIV/0!</v>
      </c>
      <c r="JW148" s="31" t="e">
        <v>#DIV/0!</v>
      </c>
      <c r="JX148" s="31" t="e">
        <v>#DIV/0!</v>
      </c>
      <c r="JY148" s="31" t="e">
        <v>#DIV/0!</v>
      </c>
      <c r="JZ148" s="31"/>
      <c r="KA148" s="31"/>
    </row>
    <row r="149" spans="1:287" x14ac:dyDescent="0.25">
      <c r="A149" s="30" t="s">
        <v>767</v>
      </c>
      <c r="B149" s="30" t="s">
        <v>206</v>
      </c>
      <c r="C149" s="31">
        <v>4</v>
      </c>
      <c r="D149" s="51" t="e">
        <v>#VALUE!</v>
      </c>
      <c r="E149" s="31" t="e">
        <v>#DIV/0!</v>
      </c>
      <c r="F149" s="31" t="e">
        <v>#DIV/0!</v>
      </c>
      <c r="G149" s="31" t="e">
        <v>#DIV/0!</v>
      </c>
      <c r="H149" s="31" t="e">
        <v>#DIV/0!</v>
      </c>
      <c r="I149" s="31" t="e">
        <v>#DIV/0!</v>
      </c>
      <c r="J149" s="31" t="e">
        <v>#DIV/0!</v>
      </c>
      <c r="K149" s="31" t="e">
        <v>#DIV/0!</v>
      </c>
      <c r="L149" s="31" t="e">
        <v>#DIV/0!</v>
      </c>
      <c r="M149" s="31" t="e">
        <v>#DIV/0!</v>
      </c>
      <c r="N149" s="31" t="e">
        <v>#DIV/0!</v>
      </c>
      <c r="O149" s="31" t="e">
        <v>#DIV/0!</v>
      </c>
      <c r="P149" s="31" t="e">
        <v>#DIV/0!</v>
      </c>
      <c r="Q149" s="31" t="e">
        <v>#DIV/0!</v>
      </c>
      <c r="R149" s="31" t="e">
        <v>#DIV/0!</v>
      </c>
      <c r="S149" s="31" t="e">
        <v>#DIV/0!</v>
      </c>
      <c r="T149" s="31" t="e">
        <v>#DIV/0!</v>
      </c>
      <c r="U149" s="31" t="e">
        <v>#DIV/0!</v>
      </c>
      <c r="V149" s="31" t="e">
        <v>#DIV/0!</v>
      </c>
      <c r="W149" s="31" t="e">
        <v>#DIV/0!</v>
      </c>
      <c r="X149" s="31" t="e">
        <v>#DIV/0!</v>
      </c>
      <c r="Y149" s="31" t="e">
        <v>#DIV/0!</v>
      </c>
      <c r="Z149" s="31" t="e">
        <v>#DIV/0!</v>
      </c>
      <c r="AA149" s="31" t="e">
        <v>#DIV/0!</v>
      </c>
      <c r="AB149" s="31" t="e">
        <v>#DIV/0!</v>
      </c>
      <c r="AC149" s="31" t="e">
        <v>#DIV/0!</v>
      </c>
      <c r="AD149" s="31" t="e">
        <v>#DIV/0!</v>
      </c>
      <c r="AE149" s="31" t="e">
        <v>#DIV/0!</v>
      </c>
      <c r="AF149" s="31" t="e">
        <v>#DIV/0!</v>
      </c>
      <c r="AG149" s="31" t="e">
        <v>#DIV/0!</v>
      </c>
      <c r="AH149" s="31" t="e">
        <v>#DIV/0!</v>
      </c>
      <c r="AI149" s="31" t="e">
        <v>#DIV/0!</v>
      </c>
      <c r="AJ149" s="31" t="e">
        <v>#DIV/0!</v>
      </c>
      <c r="AK149" s="31" t="e">
        <v>#DIV/0!</v>
      </c>
      <c r="AL149" s="31" t="e">
        <v>#DIV/0!</v>
      </c>
      <c r="AM149" s="31" t="e">
        <v>#DIV/0!</v>
      </c>
      <c r="AN149" s="31" t="e">
        <v>#DIV/0!</v>
      </c>
      <c r="AO149" s="31" t="e">
        <v>#DIV/0!</v>
      </c>
      <c r="AP149" s="31" t="e">
        <v>#DIV/0!</v>
      </c>
      <c r="AQ149" s="31" t="e">
        <v>#DIV/0!</v>
      </c>
      <c r="AR149" s="31" t="e">
        <v>#DIV/0!</v>
      </c>
      <c r="AS149" s="31" t="e">
        <v>#DIV/0!</v>
      </c>
      <c r="AT149" s="31" t="e">
        <v>#DIV/0!</v>
      </c>
      <c r="AU149" s="31" t="e">
        <v>#DIV/0!</v>
      </c>
      <c r="AV149" s="31" t="e">
        <v>#DIV/0!</v>
      </c>
      <c r="AW149" s="31" t="e">
        <v>#DIV/0!</v>
      </c>
      <c r="AX149" s="31" t="e">
        <v>#VALUE!</v>
      </c>
      <c r="AY149" s="31" t="e">
        <v>#DIV/0!</v>
      </c>
      <c r="AZ149" s="31" t="e">
        <v>#DIV/0!</v>
      </c>
      <c r="BA149" s="31" t="e">
        <v>#DIV/0!</v>
      </c>
      <c r="BB149" s="31" t="e">
        <v>#DIV/0!</v>
      </c>
      <c r="BC149" s="31" t="e">
        <v>#DIV/0!</v>
      </c>
      <c r="BD149" s="31" t="e">
        <v>#DIV/0!</v>
      </c>
      <c r="BE149" s="31" t="e">
        <v>#DIV/0!</v>
      </c>
      <c r="BF149" s="31" t="e">
        <v>#DIV/0!</v>
      </c>
      <c r="BG149" s="31" t="e">
        <v>#DIV/0!</v>
      </c>
      <c r="BH149" s="31" t="e">
        <v>#DIV/0!</v>
      </c>
      <c r="BI149" s="31" t="e">
        <v>#DIV/0!</v>
      </c>
      <c r="BJ149" s="31" t="e">
        <v>#DIV/0!</v>
      </c>
      <c r="BK149" s="31" t="e">
        <v>#DIV/0!</v>
      </c>
      <c r="BL149" s="31" t="e">
        <v>#DIV/0!</v>
      </c>
      <c r="BM149" s="31" t="e">
        <v>#DIV/0!</v>
      </c>
      <c r="BN149" s="31" t="e">
        <v>#DIV/0!</v>
      </c>
      <c r="BO149" s="31" t="e">
        <v>#DIV/0!</v>
      </c>
      <c r="BP149" s="31" t="e">
        <v>#DIV/0!</v>
      </c>
      <c r="BQ149" s="31" t="e">
        <v>#DIV/0!</v>
      </c>
      <c r="BR149" s="31" t="e">
        <v>#DIV/0!</v>
      </c>
      <c r="BS149" s="31" t="e">
        <v>#DIV/0!</v>
      </c>
      <c r="BT149" s="31" t="e">
        <v>#DIV/0!</v>
      </c>
      <c r="BU149" s="31" t="e">
        <v>#DIV/0!</v>
      </c>
      <c r="BV149" s="31" t="e">
        <v>#DIV/0!</v>
      </c>
      <c r="BW149" s="31" t="e">
        <v>#DIV/0!</v>
      </c>
      <c r="BX149" s="31" t="e">
        <v>#DIV/0!</v>
      </c>
      <c r="BY149" s="31" t="e">
        <v>#DIV/0!</v>
      </c>
      <c r="BZ149" s="31" t="e">
        <v>#DIV/0!</v>
      </c>
      <c r="CA149" s="31" t="e">
        <v>#DIV/0!</v>
      </c>
      <c r="CB149" s="31" t="e">
        <v>#DIV/0!</v>
      </c>
      <c r="CC149" s="31" t="e">
        <v>#DIV/0!</v>
      </c>
      <c r="CD149" s="31" t="e">
        <v>#DIV/0!</v>
      </c>
      <c r="CE149" s="31" t="e">
        <v>#DIV/0!</v>
      </c>
      <c r="CF149" s="31" t="e">
        <v>#DIV/0!</v>
      </c>
      <c r="CG149" s="31" t="e">
        <v>#DIV/0!</v>
      </c>
      <c r="CH149" s="31" t="e">
        <v>#DIV/0!</v>
      </c>
      <c r="CI149" s="31" t="e">
        <v>#DIV/0!</v>
      </c>
      <c r="CJ149" s="31" t="e">
        <v>#DIV/0!</v>
      </c>
      <c r="CK149" s="31" t="e">
        <v>#DIV/0!</v>
      </c>
      <c r="CL149" s="31" t="e">
        <v>#DIV/0!</v>
      </c>
      <c r="CM149" s="31" t="e">
        <v>#DIV/0!</v>
      </c>
      <c r="CN149" s="31" t="e">
        <v>#DIV/0!</v>
      </c>
      <c r="CO149" s="31" t="e">
        <v>#DIV/0!</v>
      </c>
      <c r="CP149" s="31" t="e">
        <v>#DIV/0!</v>
      </c>
      <c r="CQ149" s="31" t="e">
        <v>#DIV/0!</v>
      </c>
      <c r="CR149" s="31"/>
      <c r="CS149" s="31"/>
      <c r="CT149" s="31">
        <v>4</v>
      </c>
      <c r="CU149" s="51" t="e">
        <v>#VALUE!</v>
      </c>
      <c r="CV149" s="31" t="e">
        <v>#DIV/0!</v>
      </c>
      <c r="CW149" s="31" t="e">
        <v>#DIV/0!</v>
      </c>
      <c r="CX149" s="31" t="e">
        <v>#DIV/0!</v>
      </c>
      <c r="CY149" s="31" t="e">
        <v>#DIV/0!</v>
      </c>
      <c r="CZ149" s="31" t="e">
        <v>#DIV/0!</v>
      </c>
      <c r="DA149" s="31" t="e">
        <v>#DIV/0!</v>
      </c>
      <c r="DB149" s="31" t="e">
        <v>#DIV/0!</v>
      </c>
      <c r="DC149" s="31" t="e">
        <v>#DIV/0!</v>
      </c>
      <c r="DD149" s="31" t="e">
        <v>#DIV/0!</v>
      </c>
      <c r="DE149" s="31" t="e">
        <v>#DIV/0!</v>
      </c>
      <c r="DF149" s="31" t="e">
        <v>#DIV/0!</v>
      </c>
      <c r="DG149" s="31" t="e">
        <v>#DIV/0!</v>
      </c>
      <c r="DH149" s="31" t="e">
        <v>#DIV/0!</v>
      </c>
      <c r="DI149" s="31" t="e">
        <v>#DIV/0!</v>
      </c>
      <c r="DJ149" s="31" t="e">
        <v>#DIV/0!</v>
      </c>
      <c r="DK149" s="31" t="e">
        <v>#DIV/0!</v>
      </c>
      <c r="DL149" s="31" t="e">
        <v>#DIV/0!</v>
      </c>
      <c r="DM149" s="31" t="e">
        <v>#DIV/0!</v>
      </c>
      <c r="DN149" s="31" t="e">
        <v>#DIV/0!</v>
      </c>
      <c r="DO149" s="31" t="e">
        <v>#DIV/0!</v>
      </c>
      <c r="DP149" s="31" t="e">
        <v>#DIV/0!</v>
      </c>
      <c r="DQ149" s="31" t="e">
        <v>#DIV/0!</v>
      </c>
      <c r="DR149" s="31" t="e">
        <v>#DIV/0!</v>
      </c>
      <c r="DS149" s="31" t="e">
        <v>#DIV/0!</v>
      </c>
      <c r="DT149" s="31" t="e">
        <v>#DIV/0!</v>
      </c>
      <c r="DU149" s="31" t="e">
        <v>#DIV/0!</v>
      </c>
      <c r="DV149" s="31" t="e">
        <v>#DIV/0!</v>
      </c>
      <c r="DW149" s="31" t="e">
        <v>#DIV/0!</v>
      </c>
      <c r="DX149" s="31" t="e">
        <v>#DIV/0!</v>
      </c>
      <c r="DY149" s="31" t="e">
        <v>#DIV/0!</v>
      </c>
      <c r="DZ149" s="31" t="e">
        <v>#DIV/0!</v>
      </c>
      <c r="EA149" s="31" t="e">
        <v>#DIV/0!</v>
      </c>
      <c r="EB149" s="31" t="e">
        <v>#DIV/0!</v>
      </c>
      <c r="EC149" s="31" t="e">
        <v>#DIV/0!</v>
      </c>
      <c r="ED149" s="31" t="e">
        <v>#DIV/0!</v>
      </c>
      <c r="EE149" s="31" t="e">
        <v>#DIV/0!</v>
      </c>
      <c r="EF149" s="31" t="e">
        <v>#DIV/0!</v>
      </c>
      <c r="EG149" s="31" t="e">
        <v>#DIV/0!</v>
      </c>
      <c r="EH149" s="31" t="e">
        <v>#DIV/0!</v>
      </c>
      <c r="EI149" s="31" t="e">
        <v>#DIV/0!</v>
      </c>
      <c r="EJ149" s="31" t="e">
        <v>#DIV/0!</v>
      </c>
      <c r="EK149" s="31" t="e">
        <v>#DIV/0!</v>
      </c>
      <c r="EL149" s="31" t="e">
        <v>#DIV/0!</v>
      </c>
      <c r="EM149" s="31" t="e">
        <v>#DIV/0!</v>
      </c>
      <c r="EN149" s="31" t="e">
        <v>#DIV/0!</v>
      </c>
      <c r="EO149" s="31" t="e">
        <v>#VALUE!</v>
      </c>
      <c r="EP149" s="31" t="e">
        <v>#DIV/0!</v>
      </c>
      <c r="EQ149" s="31" t="e">
        <v>#DIV/0!</v>
      </c>
      <c r="ER149" s="31" t="e">
        <v>#DIV/0!</v>
      </c>
      <c r="ES149" s="31" t="e">
        <v>#DIV/0!</v>
      </c>
      <c r="ET149" s="31" t="e">
        <v>#DIV/0!</v>
      </c>
      <c r="EU149" s="31" t="e">
        <v>#DIV/0!</v>
      </c>
      <c r="EV149" s="31" t="e">
        <v>#DIV/0!</v>
      </c>
      <c r="EW149" s="31" t="e">
        <v>#DIV/0!</v>
      </c>
      <c r="EX149" s="31" t="e">
        <v>#DIV/0!</v>
      </c>
      <c r="EY149" s="31" t="e">
        <v>#DIV/0!</v>
      </c>
      <c r="EZ149" s="31" t="e">
        <v>#DIV/0!</v>
      </c>
      <c r="FA149" s="31" t="e">
        <v>#DIV/0!</v>
      </c>
      <c r="FB149" s="31" t="e">
        <v>#DIV/0!</v>
      </c>
      <c r="FC149" s="31" t="e">
        <v>#DIV/0!</v>
      </c>
      <c r="FD149" s="31" t="e">
        <v>#DIV/0!</v>
      </c>
      <c r="FE149" s="31" t="e">
        <v>#DIV/0!</v>
      </c>
      <c r="FF149" s="31" t="e">
        <v>#DIV/0!</v>
      </c>
      <c r="FG149" s="31" t="e">
        <v>#DIV/0!</v>
      </c>
      <c r="FH149" s="31" t="e">
        <v>#DIV/0!</v>
      </c>
      <c r="FI149" s="31" t="e">
        <v>#DIV/0!</v>
      </c>
      <c r="FJ149" s="31" t="e">
        <v>#DIV/0!</v>
      </c>
      <c r="FK149" s="31" t="e">
        <v>#DIV/0!</v>
      </c>
      <c r="FL149" s="31" t="e">
        <v>#DIV/0!</v>
      </c>
      <c r="FM149" s="31" t="e">
        <v>#DIV/0!</v>
      </c>
      <c r="FN149" s="31" t="e">
        <v>#DIV/0!</v>
      </c>
      <c r="FO149" s="31" t="e">
        <v>#DIV/0!</v>
      </c>
      <c r="FP149" s="31" t="e">
        <v>#DIV/0!</v>
      </c>
      <c r="FQ149" s="31" t="e">
        <v>#DIV/0!</v>
      </c>
      <c r="FR149" s="31" t="e">
        <v>#DIV/0!</v>
      </c>
      <c r="FS149" s="31" t="e">
        <v>#DIV/0!</v>
      </c>
      <c r="FT149" s="31" t="e">
        <v>#DIV/0!</v>
      </c>
      <c r="FU149" s="31" t="e">
        <v>#DIV/0!</v>
      </c>
      <c r="FV149" s="31" t="e">
        <v>#DIV/0!</v>
      </c>
      <c r="FW149" s="31" t="e">
        <v>#DIV/0!</v>
      </c>
      <c r="FX149" s="31" t="e">
        <v>#DIV/0!</v>
      </c>
      <c r="FY149" s="31" t="e">
        <v>#DIV/0!</v>
      </c>
      <c r="FZ149" s="31" t="e">
        <v>#DIV/0!</v>
      </c>
      <c r="GA149" s="31" t="e">
        <v>#DIV/0!</v>
      </c>
      <c r="GB149" s="31" t="e">
        <v>#DIV/0!</v>
      </c>
      <c r="GC149" s="31" t="e">
        <v>#DIV/0!</v>
      </c>
      <c r="GD149" s="31" t="e">
        <v>#DIV/0!</v>
      </c>
      <c r="GE149" s="31" t="e">
        <v>#DIV/0!</v>
      </c>
      <c r="GF149" s="31" t="e">
        <v>#DIV/0!</v>
      </c>
      <c r="GG149" s="31" t="e">
        <v>#DIV/0!</v>
      </c>
      <c r="GH149" s="31" t="e">
        <v>#DIV/0!</v>
      </c>
      <c r="GI149" s="31"/>
      <c r="GJ149" s="31"/>
      <c r="GK149" s="31">
        <v>4</v>
      </c>
      <c r="GL149" s="51" t="e">
        <v>#VALUE!</v>
      </c>
      <c r="GM149" s="31" t="e">
        <v>#DIV/0!</v>
      </c>
      <c r="GN149" s="31" t="e">
        <v>#DIV/0!</v>
      </c>
      <c r="GO149" s="31" t="e">
        <v>#DIV/0!</v>
      </c>
      <c r="GP149" s="31" t="e">
        <v>#DIV/0!</v>
      </c>
      <c r="GQ149" s="31" t="e">
        <v>#DIV/0!</v>
      </c>
      <c r="GR149" s="31" t="e">
        <v>#DIV/0!</v>
      </c>
      <c r="GS149" s="31" t="e">
        <v>#DIV/0!</v>
      </c>
      <c r="GT149" s="31" t="e">
        <v>#DIV/0!</v>
      </c>
      <c r="GU149" s="31" t="e">
        <v>#DIV/0!</v>
      </c>
      <c r="GV149" s="31" t="e">
        <v>#DIV/0!</v>
      </c>
      <c r="GW149" s="31" t="e">
        <v>#DIV/0!</v>
      </c>
      <c r="GX149" s="31" t="e">
        <v>#DIV/0!</v>
      </c>
      <c r="GY149" s="31" t="e">
        <v>#DIV/0!</v>
      </c>
      <c r="GZ149" s="31" t="e">
        <v>#DIV/0!</v>
      </c>
      <c r="HA149" s="31" t="e">
        <v>#DIV/0!</v>
      </c>
      <c r="HB149" s="31" t="e">
        <v>#DIV/0!</v>
      </c>
      <c r="HC149" s="31" t="e">
        <v>#DIV/0!</v>
      </c>
      <c r="HD149" s="31" t="e">
        <v>#DIV/0!</v>
      </c>
      <c r="HE149" s="31" t="e">
        <v>#DIV/0!</v>
      </c>
      <c r="HF149" s="31" t="e">
        <v>#DIV/0!</v>
      </c>
      <c r="HG149" s="31" t="e">
        <v>#DIV/0!</v>
      </c>
      <c r="HH149" s="31" t="e">
        <v>#DIV/0!</v>
      </c>
      <c r="HI149" s="31" t="e">
        <v>#DIV/0!</v>
      </c>
      <c r="HJ149" s="31" t="e">
        <v>#DIV/0!</v>
      </c>
      <c r="HK149" s="31" t="e">
        <v>#DIV/0!</v>
      </c>
      <c r="HL149" s="31" t="e">
        <v>#DIV/0!</v>
      </c>
      <c r="HM149" s="31" t="e">
        <v>#DIV/0!</v>
      </c>
      <c r="HN149" s="31" t="e">
        <v>#DIV/0!</v>
      </c>
      <c r="HO149" s="31" t="e">
        <v>#DIV/0!</v>
      </c>
      <c r="HP149" s="31" t="e">
        <v>#DIV/0!</v>
      </c>
      <c r="HQ149" s="31" t="e">
        <v>#DIV/0!</v>
      </c>
      <c r="HR149" s="31" t="e">
        <v>#DIV/0!</v>
      </c>
      <c r="HS149" s="31" t="e">
        <v>#DIV/0!</v>
      </c>
      <c r="HT149" s="31" t="e">
        <v>#DIV/0!</v>
      </c>
      <c r="HU149" s="31" t="e">
        <v>#DIV/0!</v>
      </c>
      <c r="HV149" s="31" t="e">
        <v>#DIV/0!</v>
      </c>
      <c r="HW149" s="31" t="e">
        <v>#DIV/0!</v>
      </c>
      <c r="HX149" s="31" t="e">
        <v>#DIV/0!</v>
      </c>
      <c r="HY149" s="31" t="e">
        <v>#DIV/0!</v>
      </c>
      <c r="HZ149" s="31" t="e">
        <v>#DIV/0!</v>
      </c>
      <c r="IA149" s="31" t="e">
        <v>#DIV/0!</v>
      </c>
      <c r="IB149" s="31" t="e">
        <v>#DIV/0!</v>
      </c>
      <c r="IC149" s="31" t="e">
        <v>#DIV/0!</v>
      </c>
      <c r="ID149" s="31" t="e">
        <v>#DIV/0!</v>
      </c>
      <c r="IE149" s="31" t="e">
        <v>#DIV/0!</v>
      </c>
      <c r="IF149" s="31" t="e">
        <v>#VALUE!</v>
      </c>
      <c r="IG149" s="31" t="e">
        <v>#DIV/0!</v>
      </c>
      <c r="IH149" s="31" t="e">
        <v>#DIV/0!</v>
      </c>
      <c r="II149" s="31" t="e">
        <v>#DIV/0!</v>
      </c>
      <c r="IJ149" s="31" t="e">
        <v>#DIV/0!</v>
      </c>
      <c r="IK149" s="31" t="e">
        <v>#DIV/0!</v>
      </c>
      <c r="IL149" s="31" t="e">
        <v>#DIV/0!</v>
      </c>
      <c r="IM149" s="31" t="e">
        <v>#DIV/0!</v>
      </c>
      <c r="IN149" s="31" t="e">
        <v>#DIV/0!</v>
      </c>
      <c r="IO149" s="31" t="e">
        <v>#DIV/0!</v>
      </c>
      <c r="IP149" s="31" t="e">
        <v>#DIV/0!</v>
      </c>
      <c r="IQ149" s="31" t="e">
        <v>#DIV/0!</v>
      </c>
      <c r="IR149" s="31" t="e">
        <v>#DIV/0!</v>
      </c>
      <c r="IS149" s="31" t="e">
        <v>#DIV/0!</v>
      </c>
      <c r="IT149" s="31" t="e">
        <v>#DIV/0!</v>
      </c>
      <c r="IU149" s="31" t="e">
        <v>#DIV/0!</v>
      </c>
      <c r="IV149" s="31" t="e">
        <v>#DIV/0!</v>
      </c>
      <c r="IW149" s="31" t="e">
        <v>#DIV/0!</v>
      </c>
      <c r="IX149" s="31" t="e">
        <v>#DIV/0!</v>
      </c>
      <c r="IY149" s="31" t="e">
        <v>#DIV/0!</v>
      </c>
      <c r="IZ149" s="31" t="e">
        <v>#DIV/0!</v>
      </c>
      <c r="JA149" s="31" t="e">
        <v>#DIV/0!</v>
      </c>
      <c r="JB149" s="31" t="e">
        <v>#DIV/0!</v>
      </c>
      <c r="JC149" s="31" t="e">
        <v>#DIV/0!</v>
      </c>
      <c r="JD149" s="31" t="e">
        <v>#DIV/0!</v>
      </c>
      <c r="JE149" s="31" t="e">
        <v>#DIV/0!</v>
      </c>
      <c r="JF149" s="31" t="e">
        <v>#DIV/0!</v>
      </c>
      <c r="JG149" s="31" t="e">
        <v>#DIV/0!</v>
      </c>
      <c r="JH149" s="31" t="e">
        <v>#DIV/0!</v>
      </c>
      <c r="JI149" s="31" t="e">
        <v>#DIV/0!</v>
      </c>
      <c r="JJ149" s="31" t="e">
        <v>#DIV/0!</v>
      </c>
      <c r="JK149" s="31" t="e">
        <v>#DIV/0!</v>
      </c>
      <c r="JL149" s="31" t="e">
        <v>#DIV/0!</v>
      </c>
      <c r="JM149" s="31" t="e">
        <v>#DIV/0!</v>
      </c>
      <c r="JN149" s="31" t="e">
        <v>#DIV/0!</v>
      </c>
      <c r="JO149" s="31" t="e">
        <v>#DIV/0!</v>
      </c>
      <c r="JP149" s="31" t="e">
        <v>#DIV/0!</v>
      </c>
      <c r="JQ149" s="31" t="e">
        <v>#DIV/0!</v>
      </c>
      <c r="JR149" s="31" t="e">
        <v>#DIV/0!</v>
      </c>
      <c r="JS149" s="31" t="e">
        <v>#DIV/0!</v>
      </c>
      <c r="JT149" s="31" t="e">
        <v>#DIV/0!</v>
      </c>
      <c r="JU149" s="31" t="e">
        <v>#DIV/0!</v>
      </c>
      <c r="JV149" s="31" t="e">
        <v>#DIV/0!</v>
      </c>
      <c r="JW149" s="31" t="e">
        <v>#DIV/0!</v>
      </c>
      <c r="JX149" s="31" t="e">
        <v>#DIV/0!</v>
      </c>
      <c r="JY149" s="31" t="e">
        <v>#DIV/0!</v>
      </c>
      <c r="JZ149" s="31"/>
      <c r="KA149" s="31"/>
    </row>
    <row r="150" spans="1:287" x14ac:dyDescent="0.25">
      <c r="A150" s="30" t="s">
        <v>768</v>
      </c>
      <c r="B150" s="30" t="s">
        <v>206</v>
      </c>
      <c r="C150" s="31">
        <v>72</v>
      </c>
      <c r="D150" s="51" t="e">
        <v>#VALUE!</v>
      </c>
      <c r="E150" s="31" t="e">
        <v>#DIV/0!</v>
      </c>
      <c r="F150" s="31" t="e">
        <v>#DIV/0!</v>
      </c>
      <c r="G150" s="31" t="e">
        <v>#DIV/0!</v>
      </c>
      <c r="H150" s="31" t="e">
        <v>#DIV/0!</v>
      </c>
      <c r="I150" s="31" t="e">
        <v>#DIV/0!</v>
      </c>
      <c r="J150" s="31" t="e">
        <v>#DIV/0!</v>
      </c>
      <c r="K150" s="31" t="e">
        <v>#DIV/0!</v>
      </c>
      <c r="L150" s="31" t="e">
        <v>#DIV/0!</v>
      </c>
      <c r="M150" s="31" t="e">
        <v>#DIV/0!</v>
      </c>
      <c r="N150" s="31" t="e">
        <v>#DIV/0!</v>
      </c>
      <c r="O150" s="31" t="e">
        <v>#DIV/0!</v>
      </c>
      <c r="P150" s="31" t="e">
        <v>#DIV/0!</v>
      </c>
      <c r="Q150" s="31" t="e">
        <v>#DIV/0!</v>
      </c>
      <c r="R150" s="31" t="e">
        <v>#DIV/0!</v>
      </c>
      <c r="S150" s="31" t="e">
        <v>#DIV/0!</v>
      </c>
      <c r="T150" s="31" t="e">
        <v>#DIV/0!</v>
      </c>
      <c r="U150" s="31" t="e">
        <v>#DIV/0!</v>
      </c>
      <c r="V150" s="31" t="e">
        <v>#DIV/0!</v>
      </c>
      <c r="W150" s="31" t="e">
        <v>#DIV/0!</v>
      </c>
      <c r="X150" s="31" t="e">
        <v>#DIV/0!</v>
      </c>
      <c r="Y150" s="31" t="e">
        <v>#DIV/0!</v>
      </c>
      <c r="Z150" s="31" t="e">
        <v>#DIV/0!</v>
      </c>
      <c r="AA150" s="31" t="e">
        <v>#DIV/0!</v>
      </c>
      <c r="AB150" s="31" t="e">
        <v>#DIV/0!</v>
      </c>
      <c r="AC150" s="31" t="e">
        <v>#DIV/0!</v>
      </c>
      <c r="AD150" s="31" t="e">
        <v>#DIV/0!</v>
      </c>
      <c r="AE150" s="31" t="e">
        <v>#DIV/0!</v>
      </c>
      <c r="AF150" s="31" t="e">
        <v>#DIV/0!</v>
      </c>
      <c r="AG150" s="31" t="e">
        <v>#DIV/0!</v>
      </c>
      <c r="AH150" s="31" t="e">
        <v>#DIV/0!</v>
      </c>
      <c r="AI150" s="31" t="e">
        <v>#DIV/0!</v>
      </c>
      <c r="AJ150" s="31" t="e">
        <v>#DIV/0!</v>
      </c>
      <c r="AK150" s="31" t="e">
        <v>#DIV/0!</v>
      </c>
      <c r="AL150" s="31" t="e">
        <v>#DIV/0!</v>
      </c>
      <c r="AM150" s="31" t="e">
        <v>#DIV/0!</v>
      </c>
      <c r="AN150" s="31" t="e">
        <v>#DIV/0!</v>
      </c>
      <c r="AO150" s="31" t="e">
        <v>#DIV/0!</v>
      </c>
      <c r="AP150" s="31" t="e">
        <v>#DIV/0!</v>
      </c>
      <c r="AQ150" s="31" t="e">
        <v>#DIV/0!</v>
      </c>
      <c r="AR150" s="31" t="e">
        <v>#DIV/0!</v>
      </c>
      <c r="AS150" s="31" t="e">
        <v>#DIV/0!</v>
      </c>
      <c r="AT150" s="31" t="e">
        <v>#DIV/0!</v>
      </c>
      <c r="AU150" s="31" t="e">
        <v>#DIV/0!</v>
      </c>
      <c r="AV150" s="31" t="e">
        <v>#DIV/0!</v>
      </c>
      <c r="AW150" s="31" t="e">
        <v>#DIV/0!</v>
      </c>
      <c r="AX150" s="31" t="e">
        <v>#VALUE!</v>
      </c>
      <c r="AY150" s="31" t="e">
        <v>#DIV/0!</v>
      </c>
      <c r="AZ150" s="31" t="e">
        <v>#DIV/0!</v>
      </c>
      <c r="BA150" s="31" t="e">
        <v>#DIV/0!</v>
      </c>
      <c r="BB150" s="31" t="e">
        <v>#DIV/0!</v>
      </c>
      <c r="BC150" s="31" t="e">
        <v>#DIV/0!</v>
      </c>
      <c r="BD150" s="31" t="e">
        <v>#DIV/0!</v>
      </c>
      <c r="BE150" s="31" t="e">
        <v>#DIV/0!</v>
      </c>
      <c r="BF150" s="31" t="e">
        <v>#DIV/0!</v>
      </c>
      <c r="BG150" s="31" t="e">
        <v>#DIV/0!</v>
      </c>
      <c r="BH150" s="31" t="e">
        <v>#DIV/0!</v>
      </c>
      <c r="BI150" s="31" t="e">
        <v>#DIV/0!</v>
      </c>
      <c r="BJ150" s="31" t="e">
        <v>#DIV/0!</v>
      </c>
      <c r="BK150" s="31" t="e">
        <v>#DIV/0!</v>
      </c>
      <c r="BL150" s="31" t="e">
        <v>#DIV/0!</v>
      </c>
      <c r="BM150" s="31" t="e">
        <v>#DIV/0!</v>
      </c>
      <c r="BN150" s="31" t="e">
        <v>#DIV/0!</v>
      </c>
      <c r="BO150" s="31" t="e">
        <v>#DIV/0!</v>
      </c>
      <c r="BP150" s="31" t="e">
        <v>#DIV/0!</v>
      </c>
      <c r="BQ150" s="31" t="e">
        <v>#DIV/0!</v>
      </c>
      <c r="BR150" s="31" t="e">
        <v>#DIV/0!</v>
      </c>
      <c r="BS150" s="31" t="e">
        <v>#DIV/0!</v>
      </c>
      <c r="BT150" s="31" t="e">
        <v>#DIV/0!</v>
      </c>
      <c r="BU150" s="31" t="e">
        <v>#DIV/0!</v>
      </c>
      <c r="BV150" s="31" t="e">
        <v>#DIV/0!</v>
      </c>
      <c r="BW150" s="31" t="e">
        <v>#DIV/0!</v>
      </c>
      <c r="BX150" s="31" t="e">
        <v>#DIV/0!</v>
      </c>
      <c r="BY150" s="31" t="e">
        <v>#DIV/0!</v>
      </c>
      <c r="BZ150" s="31" t="e">
        <v>#DIV/0!</v>
      </c>
      <c r="CA150" s="31" t="e">
        <v>#DIV/0!</v>
      </c>
      <c r="CB150" s="31" t="e">
        <v>#DIV/0!</v>
      </c>
      <c r="CC150" s="31" t="e">
        <v>#DIV/0!</v>
      </c>
      <c r="CD150" s="31" t="e">
        <v>#DIV/0!</v>
      </c>
      <c r="CE150" s="31" t="e">
        <v>#DIV/0!</v>
      </c>
      <c r="CF150" s="31" t="e">
        <v>#DIV/0!</v>
      </c>
      <c r="CG150" s="31" t="e">
        <v>#DIV/0!</v>
      </c>
      <c r="CH150" s="31" t="e">
        <v>#DIV/0!</v>
      </c>
      <c r="CI150" s="31" t="e">
        <v>#DIV/0!</v>
      </c>
      <c r="CJ150" s="31" t="e">
        <v>#DIV/0!</v>
      </c>
      <c r="CK150" s="31" t="e">
        <v>#DIV/0!</v>
      </c>
      <c r="CL150" s="31" t="e">
        <v>#DIV/0!</v>
      </c>
      <c r="CM150" s="31" t="e">
        <v>#DIV/0!</v>
      </c>
      <c r="CN150" s="31" t="e">
        <v>#DIV/0!</v>
      </c>
      <c r="CO150" s="31" t="e">
        <v>#DIV/0!</v>
      </c>
      <c r="CP150" s="31" t="e">
        <v>#DIV/0!</v>
      </c>
      <c r="CQ150" s="31" t="e">
        <v>#DIV/0!</v>
      </c>
      <c r="CR150" s="31"/>
      <c r="CS150" s="31"/>
      <c r="CT150" s="31">
        <v>72</v>
      </c>
      <c r="CU150" s="51" t="e">
        <v>#VALUE!</v>
      </c>
      <c r="CV150" s="31" t="e">
        <v>#DIV/0!</v>
      </c>
      <c r="CW150" s="31" t="e">
        <v>#DIV/0!</v>
      </c>
      <c r="CX150" s="31" t="e">
        <v>#DIV/0!</v>
      </c>
      <c r="CY150" s="31" t="e">
        <v>#DIV/0!</v>
      </c>
      <c r="CZ150" s="31" t="e">
        <v>#DIV/0!</v>
      </c>
      <c r="DA150" s="31" t="e">
        <v>#DIV/0!</v>
      </c>
      <c r="DB150" s="31" t="e">
        <v>#DIV/0!</v>
      </c>
      <c r="DC150" s="31" t="e">
        <v>#DIV/0!</v>
      </c>
      <c r="DD150" s="31" t="e">
        <v>#DIV/0!</v>
      </c>
      <c r="DE150" s="31" t="e">
        <v>#DIV/0!</v>
      </c>
      <c r="DF150" s="31" t="e">
        <v>#DIV/0!</v>
      </c>
      <c r="DG150" s="31" t="e">
        <v>#DIV/0!</v>
      </c>
      <c r="DH150" s="31" t="e">
        <v>#DIV/0!</v>
      </c>
      <c r="DI150" s="31" t="e">
        <v>#DIV/0!</v>
      </c>
      <c r="DJ150" s="31" t="e">
        <v>#DIV/0!</v>
      </c>
      <c r="DK150" s="31" t="e">
        <v>#DIV/0!</v>
      </c>
      <c r="DL150" s="31" t="e">
        <v>#DIV/0!</v>
      </c>
      <c r="DM150" s="31" t="e">
        <v>#DIV/0!</v>
      </c>
      <c r="DN150" s="31" t="e">
        <v>#DIV/0!</v>
      </c>
      <c r="DO150" s="31" t="e">
        <v>#DIV/0!</v>
      </c>
      <c r="DP150" s="31" t="e">
        <v>#DIV/0!</v>
      </c>
      <c r="DQ150" s="31" t="e">
        <v>#DIV/0!</v>
      </c>
      <c r="DR150" s="31" t="e">
        <v>#DIV/0!</v>
      </c>
      <c r="DS150" s="31" t="e">
        <v>#DIV/0!</v>
      </c>
      <c r="DT150" s="31" t="e">
        <v>#DIV/0!</v>
      </c>
      <c r="DU150" s="31" t="e">
        <v>#DIV/0!</v>
      </c>
      <c r="DV150" s="31" t="e">
        <v>#DIV/0!</v>
      </c>
      <c r="DW150" s="31" t="e">
        <v>#DIV/0!</v>
      </c>
      <c r="DX150" s="31" t="e">
        <v>#DIV/0!</v>
      </c>
      <c r="DY150" s="31" t="e">
        <v>#DIV/0!</v>
      </c>
      <c r="DZ150" s="31" t="e">
        <v>#DIV/0!</v>
      </c>
      <c r="EA150" s="31" t="e">
        <v>#DIV/0!</v>
      </c>
      <c r="EB150" s="31" t="e">
        <v>#DIV/0!</v>
      </c>
      <c r="EC150" s="31" t="e">
        <v>#DIV/0!</v>
      </c>
      <c r="ED150" s="31" t="e">
        <v>#DIV/0!</v>
      </c>
      <c r="EE150" s="31" t="e">
        <v>#DIV/0!</v>
      </c>
      <c r="EF150" s="31" t="e">
        <v>#DIV/0!</v>
      </c>
      <c r="EG150" s="31" t="e">
        <v>#DIV/0!</v>
      </c>
      <c r="EH150" s="31" t="e">
        <v>#DIV/0!</v>
      </c>
      <c r="EI150" s="31" t="e">
        <v>#DIV/0!</v>
      </c>
      <c r="EJ150" s="31" t="e">
        <v>#DIV/0!</v>
      </c>
      <c r="EK150" s="31" t="e">
        <v>#DIV/0!</v>
      </c>
      <c r="EL150" s="31" t="e">
        <v>#DIV/0!</v>
      </c>
      <c r="EM150" s="31" t="e">
        <v>#DIV/0!</v>
      </c>
      <c r="EN150" s="31" t="e">
        <v>#DIV/0!</v>
      </c>
      <c r="EO150" s="31" t="e">
        <v>#VALUE!</v>
      </c>
      <c r="EP150" s="31" t="e">
        <v>#DIV/0!</v>
      </c>
      <c r="EQ150" s="31" t="e">
        <v>#DIV/0!</v>
      </c>
      <c r="ER150" s="31" t="e">
        <v>#DIV/0!</v>
      </c>
      <c r="ES150" s="31" t="e">
        <v>#DIV/0!</v>
      </c>
      <c r="ET150" s="31" t="e">
        <v>#DIV/0!</v>
      </c>
      <c r="EU150" s="31" t="e">
        <v>#DIV/0!</v>
      </c>
      <c r="EV150" s="31" t="e">
        <v>#DIV/0!</v>
      </c>
      <c r="EW150" s="31" t="e">
        <v>#DIV/0!</v>
      </c>
      <c r="EX150" s="31" t="e">
        <v>#DIV/0!</v>
      </c>
      <c r="EY150" s="31" t="e">
        <v>#DIV/0!</v>
      </c>
      <c r="EZ150" s="31" t="e">
        <v>#DIV/0!</v>
      </c>
      <c r="FA150" s="31" t="e">
        <v>#DIV/0!</v>
      </c>
      <c r="FB150" s="31" t="e">
        <v>#DIV/0!</v>
      </c>
      <c r="FC150" s="31" t="e">
        <v>#DIV/0!</v>
      </c>
      <c r="FD150" s="31" t="e">
        <v>#DIV/0!</v>
      </c>
      <c r="FE150" s="31" t="e">
        <v>#DIV/0!</v>
      </c>
      <c r="FF150" s="31" t="e">
        <v>#DIV/0!</v>
      </c>
      <c r="FG150" s="31" t="e">
        <v>#DIV/0!</v>
      </c>
      <c r="FH150" s="31" t="e">
        <v>#DIV/0!</v>
      </c>
      <c r="FI150" s="31" t="e">
        <v>#DIV/0!</v>
      </c>
      <c r="FJ150" s="31" t="e">
        <v>#DIV/0!</v>
      </c>
      <c r="FK150" s="31" t="e">
        <v>#DIV/0!</v>
      </c>
      <c r="FL150" s="31" t="e">
        <v>#DIV/0!</v>
      </c>
      <c r="FM150" s="31" t="e">
        <v>#DIV/0!</v>
      </c>
      <c r="FN150" s="31" t="e">
        <v>#DIV/0!</v>
      </c>
      <c r="FO150" s="31" t="e">
        <v>#DIV/0!</v>
      </c>
      <c r="FP150" s="31" t="e">
        <v>#DIV/0!</v>
      </c>
      <c r="FQ150" s="31" t="e">
        <v>#DIV/0!</v>
      </c>
      <c r="FR150" s="31" t="e">
        <v>#DIV/0!</v>
      </c>
      <c r="FS150" s="31" t="e">
        <v>#DIV/0!</v>
      </c>
      <c r="FT150" s="31" t="e">
        <v>#DIV/0!</v>
      </c>
      <c r="FU150" s="31" t="e">
        <v>#DIV/0!</v>
      </c>
      <c r="FV150" s="31" t="e">
        <v>#DIV/0!</v>
      </c>
      <c r="FW150" s="31" t="e">
        <v>#DIV/0!</v>
      </c>
      <c r="FX150" s="31" t="e">
        <v>#DIV/0!</v>
      </c>
      <c r="FY150" s="31" t="e">
        <v>#DIV/0!</v>
      </c>
      <c r="FZ150" s="31" t="e">
        <v>#DIV/0!</v>
      </c>
      <c r="GA150" s="31" t="e">
        <v>#DIV/0!</v>
      </c>
      <c r="GB150" s="31" t="e">
        <v>#DIV/0!</v>
      </c>
      <c r="GC150" s="31" t="e">
        <v>#DIV/0!</v>
      </c>
      <c r="GD150" s="31" t="e">
        <v>#DIV/0!</v>
      </c>
      <c r="GE150" s="31" t="e">
        <v>#DIV/0!</v>
      </c>
      <c r="GF150" s="31" t="e">
        <v>#DIV/0!</v>
      </c>
      <c r="GG150" s="31" t="e">
        <v>#DIV/0!</v>
      </c>
      <c r="GH150" s="31" t="e">
        <v>#DIV/0!</v>
      </c>
      <c r="GI150" s="31"/>
      <c r="GJ150" s="31"/>
      <c r="GK150" s="31">
        <v>234</v>
      </c>
      <c r="GL150" s="51" t="e">
        <v>#VALUE!</v>
      </c>
      <c r="GM150" s="31" t="e">
        <v>#DIV/0!</v>
      </c>
      <c r="GN150" s="31" t="e">
        <v>#DIV/0!</v>
      </c>
      <c r="GO150" s="31" t="e">
        <v>#DIV/0!</v>
      </c>
      <c r="GP150" s="31" t="e">
        <v>#DIV/0!</v>
      </c>
      <c r="GQ150" s="31" t="e">
        <v>#DIV/0!</v>
      </c>
      <c r="GR150" s="31" t="e">
        <v>#DIV/0!</v>
      </c>
      <c r="GS150" s="31" t="e">
        <v>#DIV/0!</v>
      </c>
      <c r="GT150" s="31" t="e">
        <v>#DIV/0!</v>
      </c>
      <c r="GU150" s="31" t="e">
        <v>#DIV/0!</v>
      </c>
      <c r="GV150" s="31" t="e">
        <v>#DIV/0!</v>
      </c>
      <c r="GW150" s="31" t="e">
        <v>#DIV/0!</v>
      </c>
      <c r="GX150" s="31" t="e">
        <v>#DIV/0!</v>
      </c>
      <c r="GY150" s="31" t="e">
        <v>#DIV/0!</v>
      </c>
      <c r="GZ150" s="31" t="e">
        <v>#DIV/0!</v>
      </c>
      <c r="HA150" s="31" t="e">
        <v>#DIV/0!</v>
      </c>
      <c r="HB150" s="31" t="e">
        <v>#DIV/0!</v>
      </c>
      <c r="HC150" s="31" t="e">
        <v>#DIV/0!</v>
      </c>
      <c r="HD150" s="31" t="e">
        <v>#DIV/0!</v>
      </c>
      <c r="HE150" s="31" t="e">
        <v>#DIV/0!</v>
      </c>
      <c r="HF150" s="31" t="e">
        <v>#DIV/0!</v>
      </c>
      <c r="HG150" s="31" t="e">
        <v>#DIV/0!</v>
      </c>
      <c r="HH150" s="31" t="e">
        <v>#DIV/0!</v>
      </c>
      <c r="HI150" s="31" t="e">
        <v>#DIV/0!</v>
      </c>
      <c r="HJ150" s="31" t="e">
        <v>#DIV/0!</v>
      </c>
      <c r="HK150" s="31" t="e">
        <v>#DIV/0!</v>
      </c>
      <c r="HL150" s="31" t="e">
        <v>#DIV/0!</v>
      </c>
      <c r="HM150" s="31" t="e">
        <v>#DIV/0!</v>
      </c>
      <c r="HN150" s="31" t="e">
        <v>#DIV/0!</v>
      </c>
      <c r="HO150" s="31" t="e">
        <v>#DIV/0!</v>
      </c>
      <c r="HP150" s="31" t="e">
        <v>#DIV/0!</v>
      </c>
      <c r="HQ150" s="31" t="e">
        <v>#DIV/0!</v>
      </c>
      <c r="HR150" s="31" t="e">
        <v>#DIV/0!</v>
      </c>
      <c r="HS150" s="31" t="e">
        <v>#DIV/0!</v>
      </c>
      <c r="HT150" s="31" t="e">
        <v>#DIV/0!</v>
      </c>
      <c r="HU150" s="31" t="e">
        <v>#DIV/0!</v>
      </c>
      <c r="HV150" s="31" t="e">
        <v>#DIV/0!</v>
      </c>
      <c r="HW150" s="31" t="e">
        <v>#DIV/0!</v>
      </c>
      <c r="HX150" s="31" t="e">
        <v>#DIV/0!</v>
      </c>
      <c r="HY150" s="31" t="e">
        <v>#DIV/0!</v>
      </c>
      <c r="HZ150" s="31" t="e">
        <v>#DIV/0!</v>
      </c>
      <c r="IA150" s="31" t="e">
        <v>#DIV/0!</v>
      </c>
      <c r="IB150" s="31" t="e">
        <v>#DIV/0!</v>
      </c>
      <c r="IC150" s="31" t="e">
        <v>#DIV/0!</v>
      </c>
      <c r="ID150" s="31" t="e">
        <v>#DIV/0!</v>
      </c>
      <c r="IE150" s="31" t="e">
        <v>#DIV/0!</v>
      </c>
      <c r="IF150" s="31" t="e">
        <v>#VALUE!</v>
      </c>
      <c r="IG150" s="31" t="e">
        <v>#DIV/0!</v>
      </c>
      <c r="IH150" s="31" t="e">
        <v>#DIV/0!</v>
      </c>
      <c r="II150" s="31" t="e">
        <v>#DIV/0!</v>
      </c>
      <c r="IJ150" s="31" t="e">
        <v>#DIV/0!</v>
      </c>
      <c r="IK150" s="31" t="e">
        <v>#DIV/0!</v>
      </c>
      <c r="IL150" s="31" t="e">
        <v>#DIV/0!</v>
      </c>
      <c r="IM150" s="31" t="e">
        <v>#DIV/0!</v>
      </c>
      <c r="IN150" s="31" t="e">
        <v>#DIV/0!</v>
      </c>
      <c r="IO150" s="31" t="e">
        <v>#DIV/0!</v>
      </c>
      <c r="IP150" s="31" t="e">
        <v>#DIV/0!</v>
      </c>
      <c r="IQ150" s="31" t="e">
        <v>#DIV/0!</v>
      </c>
      <c r="IR150" s="31" t="e">
        <v>#DIV/0!</v>
      </c>
      <c r="IS150" s="31" t="e">
        <v>#DIV/0!</v>
      </c>
      <c r="IT150" s="31" t="e">
        <v>#DIV/0!</v>
      </c>
      <c r="IU150" s="31" t="e">
        <v>#DIV/0!</v>
      </c>
      <c r="IV150" s="31" t="e">
        <v>#DIV/0!</v>
      </c>
      <c r="IW150" s="31" t="e">
        <v>#DIV/0!</v>
      </c>
      <c r="IX150" s="31" t="e">
        <v>#DIV/0!</v>
      </c>
      <c r="IY150" s="31" t="e">
        <v>#DIV/0!</v>
      </c>
      <c r="IZ150" s="31" t="e">
        <v>#DIV/0!</v>
      </c>
      <c r="JA150" s="31" t="e">
        <v>#DIV/0!</v>
      </c>
      <c r="JB150" s="31" t="e">
        <v>#DIV/0!</v>
      </c>
      <c r="JC150" s="31" t="e">
        <v>#DIV/0!</v>
      </c>
      <c r="JD150" s="31" t="e">
        <v>#DIV/0!</v>
      </c>
      <c r="JE150" s="31" t="e">
        <v>#DIV/0!</v>
      </c>
      <c r="JF150" s="31" t="e">
        <v>#DIV/0!</v>
      </c>
      <c r="JG150" s="31" t="e">
        <v>#DIV/0!</v>
      </c>
      <c r="JH150" s="31" t="e">
        <v>#DIV/0!</v>
      </c>
      <c r="JI150" s="31" t="e">
        <v>#DIV/0!</v>
      </c>
      <c r="JJ150" s="31" t="e">
        <v>#DIV/0!</v>
      </c>
      <c r="JK150" s="31" t="e">
        <v>#DIV/0!</v>
      </c>
      <c r="JL150" s="31" t="e">
        <v>#DIV/0!</v>
      </c>
      <c r="JM150" s="31" t="e">
        <v>#DIV/0!</v>
      </c>
      <c r="JN150" s="31" t="e">
        <v>#DIV/0!</v>
      </c>
      <c r="JO150" s="31" t="e">
        <v>#DIV/0!</v>
      </c>
      <c r="JP150" s="31" t="e">
        <v>#DIV/0!</v>
      </c>
      <c r="JQ150" s="31" t="e">
        <v>#DIV/0!</v>
      </c>
      <c r="JR150" s="31" t="e">
        <v>#DIV/0!</v>
      </c>
      <c r="JS150" s="31" t="e">
        <v>#DIV/0!</v>
      </c>
      <c r="JT150" s="31" t="e">
        <v>#DIV/0!</v>
      </c>
      <c r="JU150" s="31" t="e">
        <v>#DIV/0!</v>
      </c>
      <c r="JV150" s="31" t="e">
        <v>#DIV/0!</v>
      </c>
      <c r="JW150" s="31" t="e">
        <v>#DIV/0!</v>
      </c>
      <c r="JX150" s="31" t="e">
        <v>#DIV/0!</v>
      </c>
      <c r="JY150" s="31" t="e">
        <v>#DIV/0!</v>
      </c>
      <c r="JZ150" s="31"/>
      <c r="KA150" s="31"/>
    </row>
    <row r="151" spans="1:287" x14ac:dyDescent="0.25">
      <c r="A151" s="30" t="s">
        <v>769</v>
      </c>
      <c r="B151" s="30" t="s">
        <v>200</v>
      </c>
      <c r="C151" s="31"/>
      <c r="D151" s="51" t="e">
        <v>#VALUE!</v>
      </c>
      <c r="E151" s="31" t="e">
        <v>#DIV/0!</v>
      </c>
      <c r="F151" s="31" t="e">
        <v>#DIV/0!</v>
      </c>
      <c r="G151" s="31" t="e">
        <v>#DIV/0!</v>
      </c>
      <c r="H151" s="31" t="e">
        <v>#DIV/0!</v>
      </c>
      <c r="I151" s="31" t="e">
        <v>#DIV/0!</v>
      </c>
      <c r="J151" s="31" t="e">
        <v>#DIV/0!</v>
      </c>
      <c r="K151" s="31" t="e">
        <v>#DIV/0!</v>
      </c>
      <c r="L151" s="31" t="e">
        <v>#DIV/0!</v>
      </c>
      <c r="M151" s="31" t="e">
        <v>#DIV/0!</v>
      </c>
      <c r="N151" s="31" t="e">
        <v>#DIV/0!</v>
      </c>
      <c r="O151" s="31" t="e">
        <v>#DIV/0!</v>
      </c>
      <c r="P151" s="31" t="e">
        <v>#DIV/0!</v>
      </c>
      <c r="Q151" s="31" t="e">
        <v>#DIV/0!</v>
      </c>
      <c r="R151" s="31" t="e">
        <v>#DIV/0!</v>
      </c>
      <c r="S151" s="31" t="e">
        <v>#DIV/0!</v>
      </c>
      <c r="T151" s="31" t="e">
        <v>#DIV/0!</v>
      </c>
      <c r="U151" s="31" t="e">
        <v>#DIV/0!</v>
      </c>
      <c r="V151" s="31" t="e">
        <v>#DIV/0!</v>
      </c>
      <c r="W151" s="31" t="e">
        <v>#DIV/0!</v>
      </c>
      <c r="X151" s="31" t="e">
        <v>#DIV/0!</v>
      </c>
      <c r="Y151" s="31" t="e">
        <v>#DIV/0!</v>
      </c>
      <c r="Z151" s="31" t="e">
        <v>#DIV/0!</v>
      </c>
      <c r="AA151" s="31" t="e">
        <v>#DIV/0!</v>
      </c>
      <c r="AB151" s="31" t="e">
        <v>#DIV/0!</v>
      </c>
      <c r="AC151" s="31" t="e">
        <v>#DIV/0!</v>
      </c>
      <c r="AD151" s="31" t="e">
        <v>#DIV/0!</v>
      </c>
      <c r="AE151" s="31" t="e">
        <v>#DIV/0!</v>
      </c>
      <c r="AF151" s="31" t="e">
        <v>#DIV/0!</v>
      </c>
      <c r="AG151" s="31" t="e">
        <v>#DIV/0!</v>
      </c>
      <c r="AH151" s="31" t="e">
        <v>#DIV/0!</v>
      </c>
      <c r="AI151" s="31" t="e">
        <v>#DIV/0!</v>
      </c>
      <c r="AJ151" s="31" t="e">
        <v>#DIV/0!</v>
      </c>
      <c r="AK151" s="31" t="e">
        <v>#DIV/0!</v>
      </c>
      <c r="AL151" s="31" t="e">
        <v>#DIV/0!</v>
      </c>
      <c r="AM151" s="31" t="e">
        <v>#DIV/0!</v>
      </c>
      <c r="AN151" s="31" t="e">
        <v>#DIV/0!</v>
      </c>
      <c r="AO151" s="31" t="e">
        <v>#DIV/0!</v>
      </c>
      <c r="AP151" s="31" t="e">
        <v>#DIV/0!</v>
      </c>
      <c r="AQ151" s="31" t="e">
        <v>#DIV/0!</v>
      </c>
      <c r="AR151" s="31" t="e">
        <v>#DIV/0!</v>
      </c>
      <c r="AS151" s="31" t="e">
        <v>#DIV/0!</v>
      </c>
      <c r="AT151" s="31" t="e">
        <v>#DIV/0!</v>
      </c>
      <c r="AU151" s="31" t="e">
        <v>#DIV/0!</v>
      </c>
      <c r="AV151" s="31" t="e">
        <v>#DIV/0!</v>
      </c>
      <c r="AW151" s="31" t="e">
        <v>#DIV/0!</v>
      </c>
      <c r="AX151" s="31" t="e">
        <v>#VALUE!</v>
      </c>
      <c r="AY151" s="31" t="e">
        <v>#DIV/0!</v>
      </c>
      <c r="AZ151" s="31" t="e">
        <v>#DIV/0!</v>
      </c>
      <c r="BA151" s="31" t="e">
        <v>#DIV/0!</v>
      </c>
      <c r="BB151" s="31" t="e">
        <v>#DIV/0!</v>
      </c>
      <c r="BC151" s="31" t="e">
        <v>#DIV/0!</v>
      </c>
      <c r="BD151" s="31" t="e">
        <v>#DIV/0!</v>
      </c>
      <c r="BE151" s="31" t="e">
        <v>#DIV/0!</v>
      </c>
      <c r="BF151" s="31" t="e">
        <v>#DIV/0!</v>
      </c>
      <c r="BG151" s="31" t="e">
        <v>#DIV/0!</v>
      </c>
      <c r="BH151" s="31" t="e">
        <v>#DIV/0!</v>
      </c>
      <c r="BI151" s="31" t="e">
        <v>#DIV/0!</v>
      </c>
      <c r="BJ151" s="31" t="e">
        <v>#DIV/0!</v>
      </c>
      <c r="BK151" s="31" t="e">
        <v>#DIV/0!</v>
      </c>
      <c r="BL151" s="31" t="e">
        <v>#DIV/0!</v>
      </c>
      <c r="BM151" s="31" t="e">
        <v>#DIV/0!</v>
      </c>
      <c r="BN151" s="31" t="e">
        <v>#DIV/0!</v>
      </c>
      <c r="BO151" s="31" t="e">
        <v>#DIV/0!</v>
      </c>
      <c r="BP151" s="31" t="e">
        <v>#DIV/0!</v>
      </c>
      <c r="BQ151" s="31" t="e">
        <v>#DIV/0!</v>
      </c>
      <c r="BR151" s="31" t="e">
        <v>#DIV/0!</v>
      </c>
      <c r="BS151" s="31" t="e">
        <v>#DIV/0!</v>
      </c>
      <c r="BT151" s="31" t="e">
        <v>#DIV/0!</v>
      </c>
      <c r="BU151" s="31" t="e">
        <v>#DIV/0!</v>
      </c>
      <c r="BV151" s="31" t="e">
        <v>#DIV/0!</v>
      </c>
      <c r="BW151" s="31" t="e">
        <v>#DIV/0!</v>
      </c>
      <c r="BX151" s="31" t="e">
        <v>#DIV/0!</v>
      </c>
      <c r="BY151" s="31" t="e">
        <v>#DIV/0!</v>
      </c>
      <c r="BZ151" s="31" t="e">
        <v>#DIV/0!</v>
      </c>
      <c r="CA151" s="31" t="e">
        <v>#DIV/0!</v>
      </c>
      <c r="CB151" s="31" t="e">
        <v>#DIV/0!</v>
      </c>
      <c r="CC151" s="31" t="e">
        <v>#DIV/0!</v>
      </c>
      <c r="CD151" s="31" t="e">
        <v>#DIV/0!</v>
      </c>
      <c r="CE151" s="31" t="e">
        <v>#DIV/0!</v>
      </c>
      <c r="CF151" s="31" t="e">
        <v>#DIV/0!</v>
      </c>
      <c r="CG151" s="31" t="e">
        <v>#DIV/0!</v>
      </c>
      <c r="CH151" s="31" t="e">
        <v>#DIV/0!</v>
      </c>
      <c r="CI151" s="31" t="e">
        <v>#DIV/0!</v>
      </c>
      <c r="CJ151" s="31" t="e">
        <v>#DIV/0!</v>
      </c>
      <c r="CK151" s="31" t="e">
        <v>#DIV/0!</v>
      </c>
      <c r="CL151" s="31" t="e">
        <v>#DIV/0!</v>
      </c>
      <c r="CM151" s="31" t="e">
        <v>#DIV/0!</v>
      </c>
      <c r="CN151" s="31" t="e">
        <v>#DIV/0!</v>
      </c>
      <c r="CO151" s="31" t="e">
        <v>#DIV/0!</v>
      </c>
      <c r="CP151" s="31" t="e">
        <v>#DIV/0!</v>
      </c>
      <c r="CQ151" s="31" t="e">
        <v>#DIV/0!</v>
      </c>
      <c r="CR151" s="31"/>
      <c r="CS151" s="31"/>
      <c r="CT151" s="31">
        <v>72</v>
      </c>
      <c r="CU151" s="51" t="e">
        <v>#VALUE!</v>
      </c>
      <c r="CV151" s="31" t="e">
        <v>#DIV/0!</v>
      </c>
      <c r="CW151" s="31" t="e">
        <v>#DIV/0!</v>
      </c>
      <c r="CX151" s="31" t="e">
        <v>#DIV/0!</v>
      </c>
      <c r="CY151" s="31" t="e">
        <v>#DIV/0!</v>
      </c>
      <c r="CZ151" s="31" t="e">
        <v>#DIV/0!</v>
      </c>
      <c r="DA151" s="31" t="e">
        <v>#DIV/0!</v>
      </c>
      <c r="DB151" s="31" t="e">
        <v>#DIV/0!</v>
      </c>
      <c r="DC151" s="31" t="e">
        <v>#DIV/0!</v>
      </c>
      <c r="DD151" s="31" t="e">
        <v>#DIV/0!</v>
      </c>
      <c r="DE151" s="31" t="e">
        <v>#DIV/0!</v>
      </c>
      <c r="DF151" s="31" t="e">
        <v>#DIV/0!</v>
      </c>
      <c r="DG151" s="31" t="e">
        <v>#DIV/0!</v>
      </c>
      <c r="DH151" s="31" t="e">
        <v>#DIV/0!</v>
      </c>
      <c r="DI151" s="31" t="e">
        <v>#DIV/0!</v>
      </c>
      <c r="DJ151" s="31" t="e">
        <v>#DIV/0!</v>
      </c>
      <c r="DK151" s="31" t="e">
        <v>#DIV/0!</v>
      </c>
      <c r="DL151" s="31" t="e">
        <v>#DIV/0!</v>
      </c>
      <c r="DM151" s="31" t="e">
        <v>#DIV/0!</v>
      </c>
      <c r="DN151" s="31" t="e">
        <v>#DIV/0!</v>
      </c>
      <c r="DO151" s="31" t="e">
        <v>#DIV/0!</v>
      </c>
      <c r="DP151" s="31" t="e">
        <v>#DIV/0!</v>
      </c>
      <c r="DQ151" s="31" t="e">
        <v>#DIV/0!</v>
      </c>
      <c r="DR151" s="31" t="e">
        <v>#DIV/0!</v>
      </c>
      <c r="DS151" s="31" t="e">
        <v>#DIV/0!</v>
      </c>
      <c r="DT151" s="31" t="e">
        <v>#DIV/0!</v>
      </c>
      <c r="DU151" s="31" t="e">
        <v>#DIV/0!</v>
      </c>
      <c r="DV151" s="31" t="e">
        <v>#DIV/0!</v>
      </c>
      <c r="DW151" s="31" t="e">
        <v>#DIV/0!</v>
      </c>
      <c r="DX151" s="31" t="e">
        <v>#DIV/0!</v>
      </c>
      <c r="DY151" s="31" t="e">
        <v>#DIV/0!</v>
      </c>
      <c r="DZ151" s="31" t="e">
        <v>#DIV/0!</v>
      </c>
      <c r="EA151" s="31" t="e">
        <v>#DIV/0!</v>
      </c>
      <c r="EB151" s="31" t="e">
        <v>#DIV/0!</v>
      </c>
      <c r="EC151" s="31" t="e">
        <v>#DIV/0!</v>
      </c>
      <c r="ED151" s="31" t="e">
        <v>#DIV/0!</v>
      </c>
      <c r="EE151" s="31" t="e">
        <v>#DIV/0!</v>
      </c>
      <c r="EF151" s="31" t="e">
        <v>#DIV/0!</v>
      </c>
      <c r="EG151" s="31" t="e">
        <v>#DIV/0!</v>
      </c>
      <c r="EH151" s="31" t="e">
        <v>#DIV/0!</v>
      </c>
      <c r="EI151" s="31" t="e">
        <v>#DIV/0!</v>
      </c>
      <c r="EJ151" s="31" t="e">
        <v>#DIV/0!</v>
      </c>
      <c r="EK151" s="31" t="e">
        <v>#DIV/0!</v>
      </c>
      <c r="EL151" s="31" t="e">
        <v>#DIV/0!</v>
      </c>
      <c r="EM151" s="31" t="e">
        <v>#DIV/0!</v>
      </c>
      <c r="EN151" s="31" t="e">
        <v>#DIV/0!</v>
      </c>
      <c r="EO151" s="31" t="e">
        <v>#VALUE!</v>
      </c>
      <c r="EP151" s="31" t="e">
        <v>#DIV/0!</v>
      </c>
      <c r="EQ151" s="31" t="e">
        <v>#DIV/0!</v>
      </c>
      <c r="ER151" s="31" t="e">
        <v>#DIV/0!</v>
      </c>
      <c r="ES151" s="31" t="e">
        <v>#DIV/0!</v>
      </c>
      <c r="ET151" s="31" t="e">
        <v>#DIV/0!</v>
      </c>
      <c r="EU151" s="31" t="e">
        <v>#DIV/0!</v>
      </c>
      <c r="EV151" s="31" t="e">
        <v>#DIV/0!</v>
      </c>
      <c r="EW151" s="31" t="e">
        <v>#DIV/0!</v>
      </c>
      <c r="EX151" s="31" t="e">
        <v>#DIV/0!</v>
      </c>
      <c r="EY151" s="31" t="e">
        <v>#DIV/0!</v>
      </c>
      <c r="EZ151" s="31" t="e">
        <v>#DIV/0!</v>
      </c>
      <c r="FA151" s="31" t="e">
        <v>#DIV/0!</v>
      </c>
      <c r="FB151" s="31" t="e">
        <v>#DIV/0!</v>
      </c>
      <c r="FC151" s="31" t="e">
        <v>#DIV/0!</v>
      </c>
      <c r="FD151" s="31" t="e">
        <v>#DIV/0!</v>
      </c>
      <c r="FE151" s="31" t="e">
        <v>#DIV/0!</v>
      </c>
      <c r="FF151" s="31" t="e">
        <v>#DIV/0!</v>
      </c>
      <c r="FG151" s="31" t="e">
        <v>#DIV/0!</v>
      </c>
      <c r="FH151" s="31" t="e">
        <v>#DIV/0!</v>
      </c>
      <c r="FI151" s="31" t="e">
        <v>#DIV/0!</v>
      </c>
      <c r="FJ151" s="31" t="e">
        <v>#DIV/0!</v>
      </c>
      <c r="FK151" s="31" t="e">
        <v>#DIV/0!</v>
      </c>
      <c r="FL151" s="31" t="e">
        <v>#DIV/0!</v>
      </c>
      <c r="FM151" s="31" t="e">
        <v>#DIV/0!</v>
      </c>
      <c r="FN151" s="31" t="e">
        <v>#DIV/0!</v>
      </c>
      <c r="FO151" s="31" t="e">
        <v>#DIV/0!</v>
      </c>
      <c r="FP151" s="31" t="e">
        <v>#DIV/0!</v>
      </c>
      <c r="FQ151" s="31" t="e">
        <v>#DIV/0!</v>
      </c>
      <c r="FR151" s="31" t="e">
        <v>#DIV/0!</v>
      </c>
      <c r="FS151" s="31" t="e">
        <v>#DIV/0!</v>
      </c>
      <c r="FT151" s="31" t="e">
        <v>#DIV/0!</v>
      </c>
      <c r="FU151" s="31" t="e">
        <v>#DIV/0!</v>
      </c>
      <c r="FV151" s="31" t="e">
        <v>#DIV/0!</v>
      </c>
      <c r="FW151" s="31" t="e">
        <v>#DIV/0!</v>
      </c>
      <c r="FX151" s="31" t="e">
        <v>#DIV/0!</v>
      </c>
      <c r="FY151" s="31" t="e">
        <v>#DIV/0!</v>
      </c>
      <c r="FZ151" s="31" t="e">
        <v>#DIV/0!</v>
      </c>
      <c r="GA151" s="31" t="e">
        <v>#DIV/0!</v>
      </c>
      <c r="GB151" s="31" t="e">
        <v>#DIV/0!</v>
      </c>
      <c r="GC151" s="31" t="e">
        <v>#DIV/0!</v>
      </c>
      <c r="GD151" s="31" t="e">
        <v>#DIV/0!</v>
      </c>
      <c r="GE151" s="31" t="e">
        <v>#DIV/0!</v>
      </c>
      <c r="GF151" s="31" t="e">
        <v>#DIV/0!</v>
      </c>
      <c r="GG151" s="31" t="e">
        <v>#DIV/0!</v>
      </c>
      <c r="GH151" s="31" t="e">
        <v>#DIV/0!</v>
      </c>
      <c r="GI151" s="31"/>
      <c r="GJ151" s="31"/>
      <c r="GK151" s="31">
        <v>245</v>
      </c>
      <c r="GL151" s="51" t="e">
        <v>#VALUE!</v>
      </c>
      <c r="GM151" s="31" t="e">
        <v>#DIV/0!</v>
      </c>
      <c r="GN151" s="31" t="e">
        <v>#DIV/0!</v>
      </c>
      <c r="GO151" s="31" t="e">
        <v>#DIV/0!</v>
      </c>
      <c r="GP151" s="31" t="e">
        <v>#DIV/0!</v>
      </c>
      <c r="GQ151" s="31" t="e">
        <v>#DIV/0!</v>
      </c>
      <c r="GR151" s="31" t="e">
        <v>#DIV/0!</v>
      </c>
      <c r="GS151" s="31" t="e">
        <v>#DIV/0!</v>
      </c>
      <c r="GT151" s="31" t="e">
        <v>#DIV/0!</v>
      </c>
      <c r="GU151" s="31" t="e">
        <v>#DIV/0!</v>
      </c>
      <c r="GV151" s="31" t="e">
        <v>#DIV/0!</v>
      </c>
      <c r="GW151" s="31" t="e">
        <v>#DIV/0!</v>
      </c>
      <c r="GX151" s="31" t="e">
        <v>#DIV/0!</v>
      </c>
      <c r="GY151" s="31" t="e">
        <v>#DIV/0!</v>
      </c>
      <c r="GZ151" s="31" t="e">
        <v>#DIV/0!</v>
      </c>
      <c r="HA151" s="31" t="e">
        <v>#DIV/0!</v>
      </c>
      <c r="HB151" s="31" t="e">
        <v>#DIV/0!</v>
      </c>
      <c r="HC151" s="31" t="e">
        <v>#DIV/0!</v>
      </c>
      <c r="HD151" s="31" t="e">
        <v>#DIV/0!</v>
      </c>
      <c r="HE151" s="31" t="e">
        <v>#DIV/0!</v>
      </c>
      <c r="HF151" s="31" t="e">
        <v>#DIV/0!</v>
      </c>
      <c r="HG151" s="31" t="e">
        <v>#DIV/0!</v>
      </c>
      <c r="HH151" s="31" t="e">
        <v>#DIV/0!</v>
      </c>
      <c r="HI151" s="31" t="e">
        <v>#DIV/0!</v>
      </c>
      <c r="HJ151" s="31" t="e">
        <v>#DIV/0!</v>
      </c>
      <c r="HK151" s="31" t="e">
        <v>#DIV/0!</v>
      </c>
      <c r="HL151" s="31" t="e">
        <v>#DIV/0!</v>
      </c>
      <c r="HM151" s="31" t="e">
        <v>#DIV/0!</v>
      </c>
      <c r="HN151" s="31" t="e">
        <v>#DIV/0!</v>
      </c>
      <c r="HO151" s="31" t="e">
        <v>#DIV/0!</v>
      </c>
      <c r="HP151" s="31" t="e">
        <v>#DIV/0!</v>
      </c>
      <c r="HQ151" s="31" t="e">
        <v>#DIV/0!</v>
      </c>
      <c r="HR151" s="31" t="e">
        <v>#DIV/0!</v>
      </c>
      <c r="HS151" s="31" t="e">
        <v>#DIV/0!</v>
      </c>
      <c r="HT151" s="31" t="e">
        <v>#DIV/0!</v>
      </c>
      <c r="HU151" s="31" t="e">
        <v>#DIV/0!</v>
      </c>
      <c r="HV151" s="31" t="e">
        <v>#DIV/0!</v>
      </c>
      <c r="HW151" s="31" t="e">
        <v>#DIV/0!</v>
      </c>
      <c r="HX151" s="31" t="e">
        <v>#DIV/0!</v>
      </c>
      <c r="HY151" s="31" t="e">
        <v>#DIV/0!</v>
      </c>
      <c r="HZ151" s="31" t="e">
        <v>#DIV/0!</v>
      </c>
      <c r="IA151" s="31" t="e">
        <v>#DIV/0!</v>
      </c>
      <c r="IB151" s="31" t="e">
        <v>#DIV/0!</v>
      </c>
      <c r="IC151" s="31" t="e">
        <v>#DIV/0!</v>
      </c>
      <c r="ID151" s="31" t="e">
        <v>#DIV/0!</v>
      </c>
      <c r="IE151" s="31" t="e">
        <v>#DIV/0!</v>
      </c>
      <c r="IF151" s="31" t="e">
        <v>#VALUE!</v>
      </c>
      <c r="IG151" s="31" t="e">
        <v>#DIV/0!</v>
      </c>
      <c r="IH151" s="31" t="e">
        <v>#DIV/0!</v>
      </c>
      <c r="II151" s="31" t="e">
        <v>#DIV/0!</v>
      </c>
      <c r="IJ151" s="31" t="e">
        <v>#DIV/0!</v>
      </c>
      <c r="IK151" s="31" t="e">
        <v>#DIV/0!</v>
      </c>
      <c r="IL151" s="31" t="e">
        <v>#DIV/0!</v>
      </c>
      <c r="IM151" s="31" t="e">
        <v>#DIV/0!</v>
      </c>
      <c r="IN151" s="31" t="e">
        <v>#DIV/0!</v>
      </c>
      <c r="IO151" s="31" t="e">
        <v>#DIV/0!</v>
      </c>
      <c r="IP151" s="31" t="e">
        <v>#DIV/0!</v>
      </c>
      <c r="IQ151" s="31" t="e">
        <v>#DIV/0!</v>
      </c>
      <c r="IR151" s="31" t="e">
        <v>#DIV/0!</v>
      </c>
      <c r="IS151" s="31" t="e">
        <v>#DIV/0!</v>
      </c>
      <c r="IT151" s="31" t="e">
        <v>#DIV/0!</v>
      </c>
      <c r="IU151" s="31" t="e">
        <v>#DIV/0!</v>
      </c>
      <c r="IV151" s="31" t="e">
        <v>#DIV/0!</v>
      </c>
      <c r="IW151" s="31" t="e">
        <v>#DIV/0!</v>
      </c>
      <c r="IX151" s="31" t="e">
        <v>#DIV/0!</v>
      </c>
      <c r="IY151" s="31" t="e">
        <v>#DIV/0!</v>
      </c>
      <c r="IZ151" s="31" t="e">
        <v>#DIV/0!</v>
      </c>
      <c r="JA151" s="31" t="e">
        <v>#DIV/0!</v>
      </c>
      <c r="JB151" s="31" t="e">
        <v>#DIV/0!</v>
      </c>
      <c r="JC151" s="31" t="e">
        <v>#DIV/0!</v>
      </c>
      <c r="JD151" s="31" t="e">
        <v>#DIV/0!</v>
      </c>
      <c r="JE151" s="31" t="e">
        <v>#DIV/0!</v>
      </c>
      <c r="JF151" s="31" t="e">
        <v>#DIV/0!</v>
      </c>
      <c r="JG151" s="31" t="e">
        <v>#DIV/0!</v>
      </c>
      <c r="JH151" s="31" t="e">
        <v>#DIV/0!</v>
      </c>
      <c r="JI151" s="31" t="e">
        <v>#DIV/0!</v>
      </c>
      <c r="JJ151" s="31" t="e">
        <v>#DIV/0!</v>
      </c>
      <c r="JK151" s="31" t="e">
        <v>#DIV/0!</v>
      </c>
      <c r="JL151" s="31" t="e">
        <v>#DIV/0!</v>
      </c>
      <c r="JM151" s="31" t="e">
        <v>#DIV/0!</v>
      </c>
      <c r="JN151" s="31" t="e">
        <v>#DIV/0!</v>
      </c>
      <c r="JO151" s="31" t="e">
        <v>#DIV/0!</v>
      </c>
      <c r="JP151" s="31" t="e">
        <v>#DIV/0!</v>
      </c>
      <c r="JQ151" s="31" t="e">
        <v>#DIV/0!</v>
      </c>
      <c r="JR151" s="31" t="e">
        <v>#DIV/0!</v>
      </c>
      <c r="JS151" s="31" t="e">
        <v>#DIV/0!</v>
      </c>
      <c r="JT151" s="31" t="e">
        <v>#DIV/0!</v>
      </c>
      <c r="JU151" s="31" t="e">
        <v>#DIV/0!</v>
      </c>
      <c r="JV151" s="31" t="e">
        <v>#DIV/0!</v>
      </c>
      <c r="JW151" s="31" t="e">
        <v>#DIV/0!</v>
      </c>
      <c r="JX151" s="31" t="e">
        <v>#DIV/0!</v>
      </c>
      <c r="JY151" s="31" t="e">
        <v>#DIV/0!</v>
      </c>
      <c r="JZ151" s="31"/>
      <c r="KA151" s="31"/>
    </row>
    <row r="152" spans="1:287" x14ac:dyDescent="0.25">
      <c r="A152" s="30" t="s">
        <v>770</v>
      </c>
      <c r="B152" s="30" t="s">
        <v>214</v>
      </c>
      <c r="C152" s="31">
        <v>4</v>
      </c>
      <c r="D152" s="51" t="e">
        <v>#VALUE!</v>
      </c>
      <c r="E152" s="31" t="e">
        <v>#DIV/0!</v>
      </c>
      <c r="F152" s="31" t="e">
        <v>#DIV/0!</v>
      </c>
      <c r="G152" s="31" t="e">
        <v>#DIV/0!</v>
      </c>
      <c r="H152" s="31" t="e">
        <v>#DIV/0!</v>
      </c>
      <c r="I152" s="31" t="e">
        <v>#DIV/0!</v>
      </c>
      <c r="J152" s="31" t="e">
        <v>#DIV/0!</v>
      </c>
      <c r="K152" s="31" t="e">
        <v>#DIV/0!</v>
      </c>
      <c r="L152" s="31" t="e">
        <v>#DIV/0!</v>
      </c>
      <c r="M152" s="31" t="e">
        <v>#DIV/0!</v>
      </c>
      <c r="N152" s="31" t="e">
        <v>#DIV/0!</v>
      </c>
      <c r="O152" s="31" t="e">
        <v>#DIV/0!</v>
      </c>
      <c r="P152" s="31" t="e">
        <v>#DIV/0!</v>
      </c>
      <c r="Q152" s="31" t="e">
        <v>#DIV/0!</v>
      </c>
      <c r="R152" s="31" t="e">
        <v>#DIV/0!</v>
      </c>
      <c r="S152" s="31" t="e">
        <v>#DIV/0!</v>
      </c>
      <c r="T152" s="31" t="e">
        <v>#DIV/0!</v>
      </c>
      <c r="U152" s="31" t="e">
        <v>#DIV/0!</v>
      </c>
      <c r="V152" s="31" t="e">
        <v>#DIV/0!</v>
      </c>
      <c r="W152" s="31" t="e">
        <v>#DIV/0!</v>
      </c>
      <c r="X152" s="31" t="e">
        <v>#DIV/0!</v>
      </c>
      <c r="Y152" s="31" t="e">
        <v>#DIV/0!</v>
      </c>
      <c r="Z152" s="31" t="e">
        <v>#DIV/0!</v>
      </c>
      <c r="AA152" s="31" t="e">
        <v>#DIV/0!</v>
      </c>
      <c r="AB152" s="31" t="e">
        <v>#DIV/0!</v>
      </c>
      <c r="AC152" s="31" t="e">
        <v>#DIV/0!</v>
      </c>
      <c r="AD152" s="31" t="e">
        <v>#DIV/0!</v>
      </c>
      <c r="AE152" s="31" t="e">
        <v>#DIV/0!</v>
      </c>
      <c r="AF152" s="31" t="e">
        <v>#DIV/0!</v>
      </c>
      <c r="AG152" s="31" t="e">
        <v>#DIV/0!</v>
      </c>
      <c r="AH152" s="31" t="e">
        <v>#DIV/0!</v>
      </c>
      <c r="AI152" s="31" t="e">
        <v>#DIV/0!</v>
      </c>
      <c r="AJ152" s="31" t="e">
        <v>#DIV/0!</v>
      </c>
      <c r="AK152" s="31" t="e">
        <v>#DIV/0!</v>
      </c>
      <c r="AL152" s="31" t="e">
        <v>#DIV/0!</v>
      </c>
      <c r="AM152" s="31" t="e">
        <v>#DIV/0!</v>
      </c>
      <c r="AN152" s="31" t="e">
        <v>#DIV/0!</v>
      </c>
      <c r="AO152" s="31" t="e">
        <v>#DIV/0!</v>
      </c>
      <c r="AP152" s="31" t="e">
        <v>#DIV/0!</v>
      </c>
      <c r="AQ152" s="31" t="e">
        <v>#DIV/0!</v>
      </c>
      <c r="AR152" s="31" t="e">
        <v>#DIV/0!</v>
      </c>
      <c r="AS152" s="31" t="e">
        <v>#DIV/0!</v>
      </c>
      <c r="AT152" s="31" t="e">
        <v>#DIV/0!</v>
      </c>
      <c r="AU152" s="31" t="e">
        <v>#DIV/0!</v>
      </c>
      <c r="AV152" s="31" t="e">
        <v>#DIV/0!</v>
      </c>
      <c r="AW152" s="31" t="e">
        <v>#DIV/0!</v>
      </c>
      <c r="AX152" s="31" t="e">
        <v>#VALUE!</v>
      </c>
      <c r="AY152" s="31" t="e">
        <v>#DIV/0!</v>
      </c>
      <c r="AZ152" s="31" t="e">
        <v>#DIV/0!</v>
      </c>
      <c r="BA152" s="31" t="e">
        <v>#DIV/0!</v>
      </c>
      <c r="BB152" s="31" t="e">
        <v>#DIV/0!</v>
      </c>
      <c r="BC152" s="31" t="e">
        <v>#DIV/0!</v>
      </c>
      <c r="BD152" s="31" t="e">
        <v>#DIV/0!</v>
      </c>
      <c r="BE152" s="31" t="e">
        <v>#DIV/0!</v>
      </c>
      <c r="BF152" s="31" t="e">
        <v>#DIV/0!</v>
      </c>
      <c r="BG152" s="31" t="e">
        <v>#DIV/0!</v>
      </c>
      <c r="BH152" s="31" t="e">
        <v>#DIV/0!</v>
      </c>
      <c r="BI152" s="31" t="e">
        <v>#DIV/0!</v>
      </c>
      <c r="BJ152" s="31" t="e">
        <v>#DIV/0!</v>
      </c>
      <c r="BK152" s="31" t="e">
        <v>#DIV/0!</v>
      </c>
      <c r="BL152" s="31" t="e">
        <v>#DIV/0!</v>
      </c>
      <c r="BM152" s="31" t="e">
        <v>#DIV/0!</v>
      </c>
      <c r="BN152" s="31" t="e">
        <v>#DIV/0!</v>
      </c>
      <c r="BO152" s="31" t="e">
        <v>#DIV/0!</v>
      </c>
      <c r="BP152" s="31" t="e">
        <v>#DIV/0!</v>
      </c>
      <c r="BQ152" s="31" t="e">
        <v>#DIV/0!</v>
      </c>
      <c r="BR152" s="31" t="e">
        <v>#DIV/0!</v>
      </c>
      <c r="BS152" s="31" t="e">
        <v>#DIV/0!</v>
      </c>
      <c r="BT152" s="31" t="e">
        <v>#DIV/0!</v>
      </c>
      <c r="BU152" s="31" t="e">
        <v>#DIV/0!</v>
      </c>
      <c r="BV152" s="31" t="e">
        <v>#DIV/0!</v>
      </c>
      <c r="BW152" s="31" t="e">
        <v>#DIV/0!</v>
      </c>
      <c r="BX152" s="31" t="e">
        <v>#DIV/0!</v>
      </c>
      <c r="BY152" s="31" t="e">
        <v>#DIV/0!</v>
      </c>
      <c r="BZ152" s="31" t="e">
        <v>#DIV/0!</v>
      </c>
      <c r="CA152" s="31" t="e">
        <v>#DIV/0!</v>
      </c>
      <c r="CB152" s="31" t="e">
        <v>#DIV/0!</v>
      </c>
      <c r="CC152" s="31" t="e">
        <v>#DIV/0!</v>
      </c>
      <c r="CD152" s="31" t="e">
        <v>#DIV/0!</v>
      </c>
      <c r="CE152" s="31" t="e">
        <v>#DIV/0!</v>
      </c>
      <c r="CF152" s="31" t="e">
        <v>#DIV/0!</v>
      </c>
      <c r="CG152" s="31" t="e">
        <v>#DIV/0!</v>
      </c>
      <c r="CH152" s="31" t="e">
        <v>#DIV/0!</v>
      </c>
      <c r="CI152" s="31" t="e">
        <v>#DIV/0!</v>
      </c>
      <c r="CJ152" s="31" t="e">
        <v>#DIV/0!</v>
      </c>
      <c r="CK152" s="31" t="e">
        <v>#DIV/0!</v>
      </c>
      <c r="CL152" s="31" t="e">
        <v>#DIV/0!</v>
      </c>
      <c r="CM152" s="31" t="e">
        <v>#DIV/0!</v>
      </c>
      <c r="CN152" s="31" t="e">
        <v>#DIV/0!</v>
      </c>
      <c r="CO152" s="31" t="e">
        <v>#DIV/0!</v>
      </c>
      <c r="CP152" s="31" t="e">
        <v>#DIV/0!</v>
      </c>
      <c r="CQ152" s="31" t="e">
        <v>#DIV/0!</v>
      </c>
      <c r="CR152" s="31"/>
      <c r="CS152" s="31"/>
      <c r="CT152" s="31">
        <v>4</v>
      </c>
      <c r="CU152" s="51" t="e">
        <v>#VALUE!</v>
      </c>
      <c r="CV152" s="31" t="e">
        <v>#DIV/0!</v>
      </c>
      <c r="CW152" s="31" t="e">
        <v>#DIV/0!</v>
      </c>
      <c r="CX152" s="31" t="e">
        <v>#DIV/0!</v>
      </c>
      <c r="CY152" s="31" t="e">
        <v>#DIV/0!</v>
      </c>
      <c r="CZ152" s="31" t="e">
        <v>#DIV/0!</v>
      </c>
      <c r="DA152" s="31" t="e">
        <v>#DIV/0!</v>
      </c>
      <c r="DB152" s="31" t="e">
        <v>#DIV/0!</v>
      </c>
      <c r="DC152" s="31" t="e">
        <v>#DIV/0!</v>
      </c>
      <c r="DD152" s="31" t="e">
        <v>#DIV/0!</v>
      </c>
      <c r="DE152" s="31" t="e">
        <v>#DIV/0!</v>
      </c>
      <c r="DF152" s="31" t="e">
        <v>#DIV/0!</v>
      </c>
      <c r="DG152" s="31" t="e">
        <v>#DIV/0!</v>
      </c>
      <c r="DH152" s="31" t="e">
        <v>#DIV/0!</v>
      </c>
      <c r="DI152" s="31" t="e">
        <v>#DIV/0!</v>
      </c>
      <c r="DJ152" s="31" t="e">
        <v>#DIV/0!</v>
      </c>
      <c r="DK152" s="31" t="e">
        <v>#DIV/0!</v>
      </c>
      <c r="DL152" s="31" t="e">
        <v>#DIV/0!</v>
      </c>
      <c r="DM152" s="31" t="e">
        <v>#DIV/0!</v>
      </c>
      <c r="DN152" s="31" t="e">
        <v>#DIV/0!</v>
      </c>
      <c r="DO152" s="31" t="e">
        <v>#DIV/0!</v>
      </c>
      <c r="DP152" s="31" t="e">
        <v>#DIV/0!</v>
      </c>
      <c r="DQ152" s="31" t="e">
        <v>#DIV/0!</v>
      </c>
      <c r="DR152" s="31" t="e">
        <v>#DIV/0!</v>
      </c>
      <c r="DS152" s="31" t="e">
        <v>#DIV/0!</v>
      </c>
      <c r="DT152" s="31" t="e">
        <v>#DIV/0!</v>
      </c>
      <c r="DU152" s="31" t="e">
        <v>#DIV/0!</v>
      </c>
      <c r="DV152" s="31" t="e">
        <v>#DIV/0!</v>
      </c>
      <c r="DW152" s="31" t="e">
        <v>#DIV/0!</v>
      </c>
      <c r="DX152" s="31" t="e">
        <v>#DIV/0!</v>
      </c>
      <c r="DY152" s="31" t="e">
        <v>#DIV/0!</v>
      </c>
      <c r="DZ152" s="31" t="e">
        <v>#DIV/0!</v>
      </c>
      <c r="EA152" s="31" t="e">
        <v>#DIV/0!</v>
      </c>
      <c r="EB152" s="31" t="e">
        <v>#DIV/0!</v>
      </c>
      <c r="EC152" s="31" t="e">
        <v>#DIV/0!</v>
      </c>
      <c r="ED152" s="31" t="e">
        <v>#DIV/0!</v>
      </c>
      <c r="EE152" s="31" t="e">
        <v>#DIV/0!</v>
      </c>
      <c r="EF152" s="31" t="e">
        <v>#DIV/0!</v>
      </c>
      <c r="EG152" s="31" t="e">
        <v>#DIV/0!</v>
      </c>
      <c r="EH152" s="31" t="e">
        <v>#DIV/0!</v>
      </c>
      <c r="EI152" s="31" t="e">
        <v>#DIV/0!</v>
      </c>
      <c r="EJ152" s="31" t="e">
        <v>#DIV/0!</v>
      </c>
      <c r="EK152" s="31" t="e">
        <v>#DIV/0!</v>
      </c>
      <c r="EL152" s="31" t="e">
        <v>#DIV/0!</v>
      </c>
      <c r="EM152" s="31" t="e">
        <v>#DIV/0!</v>
      </c>
      <c r="EN152" s="31" t="e">
        <v>#DIV/0!</v>
      </c>
      <c r="EO152" s="31" t="e">
        <v>#VALUE!</v>
      </c>
      <c r="EP152" s="31" t="e">
        <v>#DIV/0!</v>
      </c>
      <c r="EQ152" s="31" t="e">
        <v>#DIV/0!</v>
      </c>
      <c r="ER152" s="31" t="e">
        <v>#DIV/0!</v>
      </c>
      <c r="ES152" s="31" t="e">
        <v>#DIV/0!</v>
      </c>
      <c r="ET152" s="31" t="e">
        <v>#DIV/0!</v>
      </c>
      <c r="EU152" s="31" t="e">
        <v>#DIV/0!</v>
      </c>
      <c r="EV152" s="31" t="e">
        <v>#DIV/0!</v>
      </c>
      <c r="EW152" s="31" t="e">
        <v>#DIV/0!</v>
      </c>
      <c r="EX152" s="31" t="e">
        <v>#DIV/0!</v>
      </c>
      <c r="EY152" s="31" t="e">
        <v>#DIV/0!</v>
      </c>
      <c r="EZ152" s="31" t="e">
        <v>#DIV/0!</v>
      </c>
      <c r="FA152" s="31" t="e">
        <v>#DIV/0!</v>
      </c>
      <c r="FB152" s="31" t="e">
        <v>#DIV/0!</v>
      </c>
      <c r="FC152" s="31" t="e">
        <v>#DIV/0!</v>
      </c>
      <c r="FD152" s="31" t="e">
        <v>#DIV/0!</v>
      </c>
      <c r="FE152" s="31" t="e">
        <v>#DIV/0!</v>
      </c>
      <c r="FF152" s="31" t="e">
        <v>#DIV/0!</v>
      </c>
      <c r="FG152" s="31" t="e">
        <v>#DIV/0!</v>
      </c>
      <c r="FH152" s="31" t="e">
        <v>#DIV/0!</v>
      </c>
      <c r="FI152" s="31" t="e">
        <v>#DIV/0!</v>
      </c>
      <c r="FJ152" s="31" t="e">
        <v>#DIV/0!</v>
      </c>
      <c r="FK152" s="31" t="e">
        <v>#DIV/0!</v>
      </c>
      <c r="FL152" s="31" t="e">
        <v>#DIV/0!</v>
      </c>
      <c r="FM152" s="31" t="e">
        <v>#DIV/0!</v>
      </c>
      <c r="FN152" s="31" t="e">
        <v>#DIV/0!</v>
      </c>
      <c r="FO152" s="31" t="e">
        <v>#DIV/0!</v>
      </c>
      <c r="FP152" s="31" t="e">
        <v>#DIV/0!</v>
      </c>
      <c r="FQ152" s="31" t="e">
        <v>#DIV/0!</v>
      </c>
      <c r="FR152" s="31" t="e">
        <v>#DIV/0!</v>
      </c>
      <c r="FS152" s="31" t="e">
        <v>#DIV/0!</v>
      </c>
      <c r="FT152" s="31" t="e">
        <v>#DIV/0!</v>
      </c>
      <c r="FU152" s="31" t="e">
        <v>#DIV/0!</v>
      </c>
      <c r="FV152" s="31" t="e">
        <v>#DIV/0!</v>
      </c>
      <c r="FW152" s="31" t="e">
        <v>#DIV/0!</v>
      </c>
      <c r="FX152" s="31" t="e">
        <v>#DIV/0!</v>
      </c>
      <c r="FY152" s="31" t="e">
        <v>#DIV/0!</v>
      </c>
      <c r="FZ152" s="31" t="e">
        <v>#DIV/0!</v>
      </c>
      <c r="GA152" s="31" t="e">
        <v>#DIV/0!</v>
      </c>
      <c r="GB152" s="31" t="e">
        <v>#DIV/0!</v>
      </c>
      <c r="GC152" s="31" t="e">
        <v>#DIV/0!</v>
      </c>
      <c r="GD152" s="31" t="e">
        <v>#DIV/0!</v>
      </c>
      <c r="GE152" s="31" t="e">
        <v>#DIV/0!</v>
      </c>
      <c r="GF152" s="31" t="e">
        <v>#DIV/0!</v>
      </c>
      <c r="GG152" s="31" t="e">
        <v>#DIV/0!</v>
      </c>
      <c r="GH152" s="31" t="e">
        <v>#DIV/0!</v>
      </c>
      <c r="GI152" s="31"/>
      <c r="GJ152" s="31"/>
      <c r="GK152" s="31">
        <v>4</v>
      </c>
      <c r="GL152" s="51" t="e">
        <v>#VALUE!</v>
      </c>
      <c r="GM152" s="31" t="e">
        <v>#DIV/0!</v>
      </c>
      <c r="GN152" s="31" t="e">
        <v>#DIV/0!</v>
      </c>
      <c r="GO152" s="31" t="e">
        <v>#DIV/0!</v>
      </c>
      <c r="GP152" s="31" t="e">
        <v>#DIV/0!</v>
      </c>
      <c r="GQ152" s="31" t="e">
        <v>#DIV/0!</v>
      </c>
      <c r="GR152" s="31" t="e">
        <v>#DIV/0!</v>
      </c>
      <c r="GS152" s="31" t="e">
        <v>#DIV/0!</v>
      </c>
      <c r="GT152" s="31" t="e">
        <v>#DIV/0!</v>
      </c>
      <c r="GU152" s="31" t="e">
        <v>#DIV/0!</v>
      </c>
      <c r="GV152" s="31" t="e">
        <v>#DIV/0!</v>
      </c>
      <c r="GW152" s="31" t="e">
        <v>#DIV/0!</v>
      </c>
      <c r="GX152" s="31" t="e">
        <v>#DIV/0!</v>
      </c>
      <c r="GY152" s="31" t="e">
        <v>#DIV/0!</v>
      </c>
      <c r="GZ152" s="31" t="e">
        <v>#DIV/0!</v>
      </c>
      <c r="HA152" s="31" t="e">
        <v>#DIV/0!</v>
      </c>
      <c r="HB152" s="31" t="e">
        <v>#DIV/0!</v>
      </c>
      <c r="HC152" s="31" t="e">
        <v>#DIV/0!</v>
      </c>
      <c r="HD152" s="31" t="e">
        <v>#DIV/0!</v>
      </c>
      <c r="HE152" s="31" t="e">
        <v>#DIV/0!</v>
      </c>
      <c r="HF152" s="31" t="e">
        <v>#DIV/0!</v>
      </c>
      <c r="HG152" s="31" t="e">
        <v>#DIV/0!</v>
      </c>
      <c r="HH152" s="31" t="e">
        <v>#DIV/0!</v>
      </c>
      <c r="HI152" s="31" t="e">
        <v>#DIV/0!</v>
      </c>
      <c r="HJ152" s="31" t="e">
        <v>#DIV/0!</v>
      </c>
      <c r="HK152" s="31" t="e">
        <v>#DIV/0!</v>
      </c>
      <c r="HL152" s="31" t="e">
        <v>#DIV/0!</v>
      </c>
      <c r="HM152" s="31" t="e">
        <v>#DIV/0!</v>
      </c>
      <c r="HN152" s="31" t="e">
        <v>#DIV/0!</v>
      </c>
      <c r="HO152" s="31" t="e">
        <v>#DIV/0!</v>
      </c>
      <c r="HP152" s="31" t="e">
        <v>#DIV/0!</v>
      </c>
      <c r="HQ152" s="31" t="e">
        <v>#DIV/0!</v>
      </c>
      <c r="HR152" s="31" t="e">
        <v>#DIV/0!</v>
      </c>
      <c r="HS152" s="31" t="e">
        <v>#DIV/0!</v>
      </c>
      <c r="HT152" s="31" t="e">
        <v>#DIV/0!</v>
      </c>
      <c r="HU152" s="31" t="e">
        <v>#DIV/0!</v>
      </c>
      <c r="HV152" s="31" t="e">
        <v>#DIV/0!</v>
      </c>
      <c r="HW152" s="31" t="e">
        <v>#DIV/0!</v>
      </c>
      <c r="HX152" s="31" t="e">
        <v>#DIV/0!</v>
      </c>
      <c r="HY152" s="31" t="e">
        <v>#DIV/0!</v>
      </c>
      <c r="HZ152" s="31" t="e">
        <v>#DIV/0!</v>
      </c>
      <c r="IA152" s="31" t="e">
        <v>#DIV/0!</v>
      </c>
      <c r="IB152" s="31" t="e">
        <v>#DIV/0!</v>
      </c>
      <c r="IC152" s="31" t="e">
        <v>#DIV/0!</v>
      </c>
      <c r="ID152" s="31" t="e">
        <v>#DIV/0!</v>
      </c>
      <c r="IE152" s="31" t="e">
        <v>#DIV/0!</v>
      </c>
      <c r="IF152" s="31" t="e">
        <v>#VALUE!</v>
      </c>
      <c r="IG152" s="31" t="e">
        <v>#DIV/0!</v>
      </c>
      <c r="IH152" s="31" t="e">
        <v>#DIV/0!</v>
      </c>
      <c r="II152" s="31" t="e">
        <v>#DIV/0!</v>
      </c>
      <c r="IJ152" s="31" t="e">
        <v>#DIV/0!</v>
      </c>
      <c r="IK152" s="31" t="e">
        <v>#DIV/0!</v>
      </c>
      <c r="IL152" s="31" t="e">
        <v>#DIV/0!</v>
      </c>
      <c r="IM152" s="31" t="e">
        <v>#DIV/0!</v>
      </c>
      <c r="IN152" s="31" t="e">
        <v>#DIV/0!</v>
      </c>
      <c r="IO152" s="31" t="e">
        <v>#DIV/0!</v>
      </c>
      <c r="IP152" s="31" t="e">
        <v>#DIV/0!</v>
      </c>
      <c r="IQ152" s="31" t="e">
        <v>#DIV/0!</v>
      </c>
      <c r="IR152" s="31" t="e">
        <v>#DIV/0!</v>
      </c>
      <c r="IS152" s="31" t="e">
        <v>#DIV/0!</v>
      </c>
      <c r="IT152" s="31" t="e">
        <v>#DIV/0!</v>
      </c>
      <c r="IU152" s="31" t="e">
        <v>#DIV/0!</v>
      </c>
      <c r="IV152" s="31" t="e">
        <v>#DIV/0!</v>
      </c>
      <c r="IW152" s="31" t="e">
        <v>#DIV/0!</v>
      </c>
      <c r="IX152" s="31" t="e">
        <v>#DIV/0!</v>
      </c>
      <c r="IY152" s="31" t="e">
        <v>#DIV/0!</v>
      </c>
      <c r="IZ152" s="31" t="e">
        <v>#DIV/0!</v>
      </c>
      <c r="JA152" s="31" t="e">
        <v>#DIV/0!</v>
      </c>
      <c r="JB152" s="31" t="e">
        <v>#DIV/0!</v>
      </c>
      <c r="JC152" s="31" t="e">
        <v>#DIV/0!</v>
      </c>
      <c r="JD152" s="31" t="e">
        <v>#DIV/0!</v>
      </c>
      <c r="JE152" s="31" t="e">
        <v>#DIV/0!</v>
      </c>
      <c r="JF152" s="31" t="e">
        <v>#DIV/0!</v>
      </c>
      <c r="JG152" s="31" t="e">
        <v>#DIV/0!</v>
      </c>
      <c r="JH152" s="31" t="e">
        <v>#DIV/0!</v>
      </c>
      <c r="JI152" s="31" t="e">
        <v>#DIV/0!</v>
      </c>
      <c r="JJ152" s="31" t="e">
        <v>#DIV/0!</v>
      </c>
      <c r="JK152" s="31" t="e">
        <v>#DIV/0!</v>
      </c>
      <c r="JL152" s="31" t="e">
        <v>#DIV/0!</v>
      </c>
      <c r="JM152" s="31" t="e">
        <v>#DIV/0!</v>
      </c>
      <c r="JN152" s="31" t="e">
        <v>#DIV/0!</v>
      </c>
      <c r="JO152" s="31" t="e">
        <v>#DIV/0!</v>
      </c>
      <c r="JP152" s="31" t="e">
        <v>#DIV/0!</v>
      </c>
      <c r="JQ152" s="31" t="e">
        <v>#DIV/0!</v>
      </c>
      <c r="JR152" s="31" t="e">
        <v>#DIV/0!</v>
      </c>
      <c r="JS152" s="31" t="e">
        <v>#DIV/0!</v>
      </c>
      <c r="JT152" s="31" t="e">
        <v>#DIV/0!</v>
      </c>
      <c r="JU152" s="31" t="e">
        <v>#DIV/0!</v>
      </c>
      <c r="JV152" s="31" t="e">
        <v>#DIV/0!</v>
      </c>
      <c r="JW152" s="31" t="e">
        <v>#DIV/0!</v>
      </c>
      <c r="JX152" s="31" t="e">
        <v>#DIV/0!</v>
      </c>
      <c r="JY152" s="31" t="e">
        <v>#DIV/0!</v>
      </c>
      <c r="JZ152" s="31"/>
      <c r="KA152" s="31"/>
    </row>
    <row r="153" spans="1:287" x14ac:dyDescent="0.25">
      <c r="A153" s="30" t="s">
        <v>771</v>
      </c>
      <c r="B153" s="30" t="s">
        <v>133</v>
      </c>
      <c r="C153" s="31"/>
      <c r="D153" s="51" t="e">
        <v>#VALUE!</v>
      </c>
      <c r="E153" s="31" t="e">
        <v>#DIV/0!</v>
      </c>
      <c r="F153" s="31" t="e">
        <v>#DIV/0!</v>
      </c>
      <c r="G153" s="31" t="e">
        <v>#DIV/0!</v>
      </c>
      <c r="H153" s="31" t="e">
        <v>#DIV/0!</v>
      </c>
      <c r="I153" s="31" t="e">
        <v>#DIV/0!</v>
      </c>
      <c r="J153" s="31" t="e">
        <v>#DIV/0!</v>
      </c>
      <c r="K153" s="31" t="e">
        <v>#DIV/0!</v>
      </c>
      <c r="L153" s="31" t="e">
        <v>#DIV/0!</v>
      </c>
      <c r="M153" s="31" t="e">
        <v>#DIV/0!</v>
      </c>
      <c r="N153" s="31" t="e">
        <v>#DIV/0!</v>
      </c>
      <c r="O153" s="31" t="e">
        <v>#DIV/0!</v>
      </c>
      <c r="P153" s="31" t="e">
        <v>#DIV/0!</v>
      </c>
      <c r="Q153" s="31" t="e">
        <v>#DIV/0!</v>
      </c>
      <c r="R153" s="31" t="e">
        <v>#DIV/0!</v>
      </c>
      <c r="S153" s="31" t="e">
        <v>#DIV/0!</v>
      </c>
      <c r="T153" s="31" t="e">
        <v>#DIV/0!</v>
      </c>
      <c r="U153" s="31" t="e">
        <v>#DIV/0!</v>
      </c>
      <c r="V153" s="31" t="e">
        <v>#DIV/0!</v>
      </c>
      <c r="W153" s="31" t="e">
        <v>#DIV/0!</v>
      </c>
      <c r="X153" s="31" t="e">
        <v>#DIV/0!</v>
      </c>
      <c r="Y153" s="31" t="e">
        <v>#DIV/0!</v>
      </c>
      <c r="Z153" s="31" t="e">
        <v>#DIV/0!</v>
      </c>
      <c r="AA153" s="31" t="e">
        <v>#DIV/0!</v>
      </c>
      <c r="AB153" s="31" t="e">
        <v>#DIV/0!</v>
      </c>
      <c r="AC153" s="31" t="e">
        <v>#DIV/0!</v>
      </c>
      <c r="AD153" s="31" t="e">
        <v>#DIV/0!</v>
      </c>
      <c r="AE153" s="31" t="e">
        <v>#DIV/0!</v>
      </c>
      <c r="AF153" s="31" t="e">
        <v>#DIV/0!</v>
      </c>
      <c r="AG153" s="31" t="e">
        <v>#DIV/0!</v>
      </c>
      <c r="AH153" s="31" t="e">
        <v>#DIV/0!</v>
      </c>
      <c r="AI153" s="31" t="e">
        <v>#DIV/0!</v>
      </c>
      <c r="AJ153" s="31" t="e">
        <v>#DIV/0!</v>
      </c>
      <c r="AK153" s="31" t="e">
        <v>#DIV/0!</v>
      </c>
      <c r="AL153" s="31" t="e">
        <v>#DIV/0!</v>
      </c>
      <c r="AM153" s="31" t="e">
        <v>#DIV/0!</v>
      </c>
      <c r="AN153" s="31" t="e">
        <v>#DIV/0!</v>
      </c>
      <c r="AO153" s="31" t="e">
        <v>#DIV/0!</v>
      </c>
      <c r="AP153" s="31" t="e">
        <v>#DIV/0!</v>
      </c>
      <c r="AQ153" s="31" t="e">
        <v>#DIV/0!</v>
      </c>
      <c r="AR153" s="31" t="e">
        <v>#DIV/0!</v>
      </c>
      <c r="AS153" s="31" t="e">
        <v>#DIV/0!</v>
      </c>
      <c r="AT153" s="31" t="e">
        <v>#DIV/0!</v>
      </c>
      <c r="AU153" s="31" t="e">
        <v>#DIV/0!</v>
      </c>
      <c r="AV153" s="31" t="e">
        <v>#DIV/0!</v>
      </c>
      <c r="AW153" s="31" t="e">
        <v>#DIV/0!</v>
      </c>
      <c r="AX153" s="31" t="e">
        <v>#VALUE!</v>
      </c>
      <c r="AY153" s="31" t="e">
        <v>#DIV/0!</v>
      </c>
      <c r="AZ153" s="31" t="e">
        <v>#DIV/0!</v>
      </c>
      <c r="BA153" s="31" t="e">
        <v>#DIV/0!</v>
      </c>
      <c r="BB153" s="31" t="e">
        <v>#DIV/0!</v>
      </c>
      <c r="BC153" s="31" t="e">
        <v>#DIV/0!</v>
      </c>
      <c r="BD153" s="31" t="e">
        <v>#DIV/0!</v>
      </c>
      <c r="BE153" s="31" t="e">
        <v>#DIV/0!</v>
      </c>
      <c r="BF153" s="31" t="e">
        <v>#DIV/0!</v>
      </c>
      <c r="BG153" s="31" t="e">
        <v>#DIV/0!</v>
      </c>
      <c r="BH153" s="31" t="e">
        <v>#DIV/0!</v>
      </c>
      <c r="BI153" s="31" t="e">
        <v>#DIV/0!</v>
      </c>
      <c r="BJ153" s="31" t="e">
        <v>#DIV/0!</v>
      </c>
      <c r="BK153" s="31" t="e">
        <v>#DIV/0!</v>
      </c>
      <c r="BL153" s="31" t="e">
        <v>#DIV/0!</v>
      </c>
      <c r="BM153" s="31" t="e">
        <v>#DIV/0!</v>
      </c>
      <c r="BN153" s="31" t="e">
        <v>#DIV/0!</v>
      </c>
      <c r="BO153" s="31" t="e">
        <v>#DIV/0!</v>
      </c>
      <c r="BP153" s="31" t="e">
        <v>#DIV/0!</v>
      </c>
      <c r="BQ153" s="31" t="e">
        <v>#DIV/0!</v>
      </c>
      <c r="BR153" s="31" t="e">
        <v>#DIV/0!</v>
      </c>
      <c r="BS153" s="31" t="e">
        <v>#DIV/0!</v>
      </c>
      <c r="BT153" s="31" t="e">
        <v>#DIV/0!</v>
      </c>
      <c r="BU153" s="31" t="e">
        <v>#DIV/0!</v>
      </c>
      <c r="BV153" s="31" t="e">
        <v>#DIV/0!</v>
      </c>
      <c r="BW153" s="31" t="e">
        <v>#DIV/0!</v>
      </c>
      <c r="BX153" s="31" t="e">
        <v>#DIV/0!</v>
      </c>
      <c r="BY153" s="31" t="e">
        <v>#DIV/0!</v>
      </c>
      <c r="BZ153" s="31" t="e">
        <v>#DIV/0!</v>
      </c>
      <c r="CA153" s="31" t="e">
        <v>#DIV/0!</v>
      </c>
      <c r="CB153" s="31" t="e">
        <v>#DIV/0!</v>
      </c>
      <c r="CC153" s="31" t="e">
        <v>#DIV/0!</v>
      </c>
      <c r="CD153" s="31" t="e">
        <v>#DIV/0!</v>
      </c>
      <c r="CE153" s="31" t="e">
        <v>#DIV/0!</v>
      </c>
      <c r="CF153" s="31" t="e">
        <v>#DIV/0!</v>
      </c>
      <c r="CG153" s="31" t="e">
        <v>#DIV/0!</v>
      </c>
      <c r="CH153" s="31" t="e">
        <v>#DIV/0!</v>
      </c>
      <c r="CI153" s="31" t="e">
        <v>#DIV/0!</v>
      </c>
      <c r="CJ153" s="31" t="e">
        <v>#DIV/0!</v>
      </c>
      <c r="CK153" s="31" t="e">
        <v>#DIV/0!</v>
      </c>
      <c r="CL153" s="31" t="e">
        <v>#DIV/0!</v>
      </c>
      <c r="CM153" s="31" t="e">
        <v>#DIV/0!</v>
      </c>
      <c r="CN153" s="31" t="e">
        <v>#DIV/0!</v>
      </c>
      <c r="CO153" s="31" t="e">
        <v>#DIV/0!</v>
      </c>
      <c r="CP153" s="31" t="e">
        <v>#DIV/0!</v>
      </c>
      <c r="CQ153" s="31" t="e">
        <v>#DIV/0!</v>
      </c>
      <c r="CR153" s="31"/>
      <c r="CS153" s="31"/>
      <c r="CT153" s="31">
        <v>555</v>
      </c>
      <c r="CU153" s="51">
        <v>0.14285714285714285</v>
      </c>
      <c r="CV153" s="31">
        <v>0.14285714285714285</v>
      </c>
      <c r="CW153" s="31">
        <v>0</v>
      </c>
      <c r="CX153" s="31">
        <v>0.14285714285714285</v>
      </c>
      <c r="CY153" s="31">
        <v>0</v>
      </c>
      <c r="CZ153" s="31">
        <v>0.14285714285714285</v>
      </c>
      <c r="DA153" s="31">
        <v>0.5714285714285714</v>
      </c>
      <c r="DB153" s="31">
        <v>0.8571428571428571</v>
      </c>
      <c r="DC153" s="31">
        <v>0</v>
      </c>
      <c r="DD153" s="31">
        <v>0.14285714285714285</v>
      </c>
      <c r="DE153" s="31">
        <v>0.14285714285714285</v>
      </c>
      <c r="DF153" s="31">
        <v>0.14285714285714285</v>
      </c>
      <c r="DG153" s="31">
        <v>0</v>
      </c>
      <c r="DH153" s="31">
        <v>0</v>
      </c>
      <c r="DI153" s="31">
        <v>0</v>
      </c>
      <c r="DJ153" s="31">
        <v>0</v>
      </c>
      <c r="DK153" s="31">
        <v>0</v>
      </c>
      <c r="DL153" s="31">
        <v>0</v>
      </c>
      <c r="DM153" s="31">
        <v>0.14285714285714285</v>
      </c>
      <c r="DN153" s="31">
        <v>0.14285714285714285</v>
      </c>
      <c r="DO153" s="31">
        <v>0</v>
      </c>
      <c r="DP153" s="31">
        <v>0.8571428571428571</v>
      </c>
      <c r="DQ153" s="31">
        <v>0.14285714285714285</v>
      </c>
      <c r="DR153" s="31">
        <v>0</v>
      </c>
      <c r="DS153" s="31">
        <v>0.14285714285714285</v>
      </c>
      <c r="DT153" s="31">
        <v>1</v>
      </c>
      <c r="DU153" s="31">
        <v>0.7142857142857143</v>
      </c>
      <c r="DV153" s="31">
        <v>0</v>
      </c>
      <c r="DW153" s="31">
        <v>0</v>
      </c>
      <c r="DX153" s="31">
        <v>0.42857142857142855</v>
      </c>
      <c r="DY153" s="31">
        <v>0</v>
      </c>
      <c r="DZ153" s="31">
        <v>0</v>
      </c>
      <c r="EA153" s="31">
        <v>0</v>
      </c>
      <c r="EB153" s="31">
        <v>0</v>
      </c>
      <c r="EC153" s="31">
        <v>0</v>
      </c>
      <c r="ED153" s="31">
        <v>0</v>
      </c>
      <c r="EE153" s="31">
        <v>0</v>
      </c>
      <c r="EF153" s="31">
        <v>0.7142857142857143</v>
      </c>
      <c r="EG153" s="31">
        <v>0.14285714285714285</v>
      </c>
      <c r="EH153" s="31">
        <v>0.14285714285714285</v>
      </c>
      <c r="EI153" s="31">
        <v>0.14285714285714285</v>
      </c>
      <c r="EJ153" s="31">
        <v>0.8571428571428571</v>
      </c>
      <c r="EK153" s="31">
        <v>0</v>
      </c>
      <c r="EL153" s="31">
        <v>0.2857142857142857</v>
      </c>
      <c r="EM153" s="31">
        <v>0.7142857142857143</v>
      </c>
      <c r="EN153" s="31">
        <v>0</v>
      </c>
      <c r="EO153" s="31">
        <v>79.285714285714278</v>
      </c>
      <c r="EP153" s="31">
        <v>79.285714285714278</v>
      </c>
      <c r="EQ153" s="31">
        <v>0</v>
      </c>
      <c r="ER153" s="31">
        <v>79.285714285714278</v>
      </c>
      <c r="ES153" s="31">
        <v>0</v>
      </c>
      <c r="ET153" s="31">
        <v>79.285714285714278</v>
      </c>
      <c r="EU153" s="31">
        <v>317.14285714285711</v>
      </c>
      <c r="EV153" s="31">
        <v>475.71428571428567</v>
      </c>
      <c r="EW153" s="31">
        <v>0</v>
      </c>
      <c r="EX153" s="31">
        <v>79.285714285714278</v>
      </c>
      <c r="EY153" s="31">
        <v>79.285714285714278</v>
      </c>
      <c r="EZ153" s="31">
        <v>79.285714285714278</v>
      </c>
      <c r="FA153" s="31">
        <v>0</v>
      </c>
      <c r="FB153" s="31">
        <v>0</v>
      </c>
      <c r="FC153" s="31">
        <v>0</v>
      </c>
      <c r="FD153" s="31">
        <v>0</v>
      </c>
      <c r="FE153" s="31">
        <v>0</v>
      </c>
      <c r="FF153" s="31">
        <v>0</v>
      </c>
      <c r="FG153" s="31">
        <v>79.285714285714278</v>
      </c>
      <c r="FH153" s="31">
        <v>79.285714285714278</v>
      </c>
      <c r="FI153" s="31">
        <v>0</v>
      </c>
      <c r="FJ153" s="31">
        <v>475.71428571428567</v>
      </c>
      <c r="FK153" s="31">
        <v>79.285714285714278</v>
      </c>
      <c r="FL153" s="31">
        <v>0</v>
      </c>
      <c r="FM153" s="31">
        <v>79.285714285714278</v>
      </c>
      <c r="FN153" s="31">
        <v>555</v>
      </c>
      <c r="FO153" s="31">
        <v>396.42857142857144</v>
      </c>
      <c r="FP153" s="31">
        <v>0</v>
      </c>
      <c r="FQ153" s="31">
        <v>0</v>
      </c>
      <c r="FR153" s="31">
        <v>237.85714285714283</v>
      </c>
      <c r="FS153" s="31">
        <v>0</v>
      </c>
      <c r="FT153" s="31">
        <v>0</v>
      </c>
      <c r="FU153" s="31">
        <v>0</v>
      </c>
      <c r="FV153" s="31">
        <v>0</v>
      </c>
      <c r="FW153" s="31">
        <v>0</v>
      </c>
      <c r="FX153" s="31">
        <v>0</v>
      </c>
      <c r="FY153" s="31">
        <v>0</v>
      </c>
      <c r="FZ153" s="31">
        <v>396.42857142857144</v>
      </c>
      <c r="GA153" s="31">
        <v>79.285714285714278</v>
      </c>
      <c r="GB153" s="31">
        <v>79.285714285714278</v>
      </c>
      <c r="GC153" s="31">
        <v>79.285714285714278</v>
      </c>
      <c r="GD153" s="31">
        <v>475.71428571428567</v>
      </c>
      <c r="GE153" s="31">
        <v>0</v>
      </c>
      <c r="GF153" s="31">
        <v>158.57142857142856</v>
      </c>
      <c r="GG153" s="31">
        <v>396.42857142857144</v>
      </c>
      <c r="GH153" s="31">
        <v>0</v>
      </c>
      <c r="GI153" s="31">
        <v>7</v>
      </c>
      <c r="GJ153" s="31">
        <v>1</v>
      </c>
      <c r="GK153" s="31">
        <v>555</v>
      </c>
      <c r="GL153" s="51">
        <v>0.16666666666666666</v>
      </c>
      <c r="GM153" s="31">
        <v>0.16666666666666666</v>
      </c>
      <c r="GN153" s="31">
        <v>0</v>
      </c>
      <c r="GO153" s="31">
        <v>0.5</v>
      </c>
      <c r="GP153" s="31">
        <v>0.33333333333333331</v>
      </c>
      <c r="GQ153" s="31">
        <v>0.16666666666666666</v>
      </c>
      <c r="GR153" s="31">
        <v>0.33333333333333331</v>
      </c>
      <c r="GS153" s="31">
        <v>0.83333333333333337</v>
      </c>
      <c r="GT153" s="31">
        <v>0.16666666666666666</v>
      </c>
      <c r="GU153" s="31">
        <v>0</v>
      </c>
      <c r="GV153" s="31">
        <v>0.16666666666666666</v>
      </c>
      <c r="GW153" s="31">
        <v>0.16666666666666666</v>
      </c>
      <c r="GX153" s="31">
        <v>0</v>
      </c>
      <c r="GY153" s="31">
        <v>0</v>
      </c>
      <c r="GZ153" s="31">
        <v>0</v>
      </c>
      <c r="HA153" s="31">
        <v>0</v>
      </c>
      <c r="HB153" s="31">
        <v>0</v>
      </c>
      <c r="HC153" s="31">
        <v>0</v>
      </c>
      <c r="HD153" s="31">
        <v>0.16666666666666666</v>
      </c>
      <c r="HE153" s="31">
        <v>0</v>
      </c>
      <c r="HF153" s="31">
        <v>0</v>
      </c>
      <c r="HG153" s="31">
        <v>1</v>
      </c>
      <c r="HH153" s="31">
        <v>0</v>
      </c>
      <c r="HI153" s="31">
        <v>0</v>
      </c>
      <c r="HJ153" s="31">
        <v>0</v>
      </c>
      <c r="HK153" s="31">
        <v>1</v>
      </c>
      <c r="HL153" s="31">
        <v>0.33333333333333331</v>
      </c>
      <c r="HM153" s="31">
        <v>0.16666666666666666</v>
      </c>
      <c r="HN153" s="31">
        <v>0.16666666666666666</v>
      </c>
      <c r="HO153" s="31">
        <v>0.83333333333333337</v>
      </c>
      <c r="HP153" s="31">
        <v>0</v>
      </c>
      <c r="HQ153" s="31">
        <v>0</v>
      </c>
      <c r="HR153" s="31">
        <v>0</v>
      </c>
      <c r="HS153" s="31">
        <v>0</v>
      </c>
      <c r="HT153" s="31">
        <v>0</v>
      </c>
      <c r="HU153" s="31">
        <v>0</v>
      </c>
      <c r="HV153" s="31">
        <v>0.16666666666666666</v>
      </c>
      <c r="HW153" s="31">
        <v>0.66666666666666663</v>
      </c>
      <c r="HX153" s="31">
        <v>0.16666666666666666</v>
      </c>
      <c r="HY153" s="31">
        <v>0.16666666666666666</v>
      </c>
      <c r="HZ153" s="31">
        <v>0.16666666666666666</v>
      </c>
      <c r="IA153" s="31">
        <v>0.83333333333333337</v>
      </c>
      <c r="IB153" s="31">
        <v>0</v>
      </c>
      <c r="IC153" s="31">
        <v>0</v>
      </c>
      <c r="ID153" s="31">
        <v>1</v>
      </c>
      <c r="IE153" s="31">
        <v>0</v>
      </c>
      <c r="IF153" s="31">
        <v>92.5</v>
      </c>
      <c r="IG153" s="31">
        <v>92.5</v>
      </c>
      <c r="IH153" s="31">
        <v>0</v>
      </c>
      <c r="II153" s="31">
        <v>277.5</v>
      </c>
      <c r="IJ153" s="31">
        <v>185</v>
      </c>
      <c r="IK153" s="31">
        <v>92.5</v>
      </c>
      <c r="IL153" s="31">
        <v>185</v>
      </c>
      <c r="IM153" s="31">
        <v>462.5</v>
      </c>
      <c r="IN153" s="31">
        <v>92.5</v>
      </c>
      <c r="IO153" s="31">
        <v>0</v>
      </c>
      <c r="IP153" s="31">
        <v>92.5</v>
      </c>
      <c r="IQ153" s="31">
        <v>92.5</v>
      </c>
      <c r="IR153" s="31">
        <v>0</v>
      </c>
      <c r="IS153" s="31">
        <v>0</v>
      </c>
      <c r="IT153" s="31">
        <v>0</v>
      </c>
      <c r="IU153" s="31">
        <v>0</v>
      </c>
      <c r="IV153" s="31">
        <v>0</v>
      </c>
      <c r="IW153" s="31">
        <v>0</v>
      </c>
      <c r="IX153" s="31">
        <v>92.5</v>
      </c>
      <c r="IY153" s="31">
        <v>0</v>
      </c>
      <c r="IZ153" s="31">
        <v>0</v>
      </c>
      <c r="JA153" s="31">
        <v>555</v>
      </c>
      <c r="JB153" s="31">
        <v>0</v>
      </c>
      <c r="JC153" s="31">
        <v>0</v>
      </c>
      <c r="JD153" s="31">
        <v>0</v>
      </c>
      <c r="JE153" s="31">
        <v>555</v>
      </c>
      <c r="JF153" s="31">
        <v>185</v>
      </c>
      <c r="JG153" s="31">
        <v>92.5</v>
      </c>
      <c r="JH153" s="31">
        <v>92.5</v>
      </c>
      <c r="JI153" s="31">
        <v>462.5</v>
      </c>
      <c r="JJ153" s="31">
        <v>0</v>
      </c>
      <c r="JK153" s="31">
        <v>0</v>
      </c>
      <c r="JL153" s="31">
        <v>0</v>
      </c>
      <c r="JM153" s="31">
        <v>0</v>
      </c>
      <c r="JN153" s="31">
        <v>0</v>
      </c>
      <c r="JO153" s="31">
        <v>0</v>
      </c>
      <c r="JP153" s="31">
        <v>92.5</v>
      </c>
      <c r="JQ153" s="31">
        <v>370</v>
      </c>
      <c r="JR153" s="31">
        <v>92.5</v>
      </c>
      <c r="JS153" s="31">
        <v>92.5</v>
      </c>
      <c r="JT153" s="31">
        <v>92.5</v>
      </c>
      <c r="JU153" s="31">
        <v>462.5</v>
      </c>
      <c r="JV153" s="31">
        <v>0</v>
      </c>
      <c r="JW153" s="31">
        <v>0</v>
      </c>
      <c r="JX153" s="31">
        <v>555</v>
      </c>
      <c r="JY153" s="31">
        <v>0</v>
      </c>
      <c r="JZ153" s="31">
        <v>6</v>
      </c>
      <c r="KA153" s="31">
        <v>1</v>
      </c>
    </row>
    <row r="154" spans="1:287" x14ac:dyDescent="0.25">
      <c r="A154" s="30" t="s">
        <v>772</v>
      </c>
      <c r="B154" s="30" t="s">
        <v>222</v>
      </c>
      <c r="C154" s="31">
        <v>180</v>
      </c>
      <c r="D154" s="51" t="e">
        <v>#VALUE!</v>
      </c>
      <c r="E154" s="31" t="e">
        <v>#DIV/0!</v>
      </c>
      <c r="F154" s="31" t="e">
        <v>#DIV/0!</v>
      </c>
      <c r="G154" s="31" t="e">
        <v>#DIV/0!</v>
      </c>
      <c r="H154" s="31" t="e">
        <v>#DIV/0!</v>
      </c>
      <c r="I154" s="31" t="e">
        <v>#DIV/0!</v>
      </c>
      <c r="J154" s="31" t="e">
        <v>#DIV/0!</v>
      </c>
      <c r="K154" s="31" t="e">
        <v>#DIV/0!</v>
      </c>
      <c r="L154" s="31" t="e">
        <v>#DIV/0!</v>
      </c>
      <c r="M154" s="31" t="e">
        <v>#DIV/0!</v>
      </c>
      <c r="N154" s="31" t="e">
        <v>#DIV/0!</v>
      </c>
      <c r="O154" s="31" t="e">
        <v>#DIV/0!</v>
      </c>
      <c r="P154" s="31" t="e">
        <v>#DIV/0!</v>
      </c>
      <c r="Q154" s="31" t="e">
        <v>#DIV/0!</v>
      </c>
      <c r="R154" s="31" t="e">
        <v>#DIV/0!</v>
      </c>
      <c r="S154" s="31" t="e">
        <v>#DIV/0!</v>
      </c>
      <c r="T154" s="31" t="e">
        <v>#DIV/0!</v>
      </c>
      <c r="U154" s="31" t="e">
        <v>#DIV/0!</v>
      </c>
      <c r="V154" s="31" t="e">
        <v>#DIV/0!</v>
      </c>
      <c r="W154" s="31" t="e">
        <v>#DIV/0!</v>
      </c>
      <c r="X154" s="31" t="e">
        <v>#DIV/0!</v>
      </c>
      <c r="Y154" s="31" t="e">
        <v>#DIV/0!</v>
      </c>
      <c r="Z154" s="31" t="e">
        <v>#DIV/0!</v>
      </c>
      <c r="AA154" s="31" t="e">
        <v>#DIV/0!</v>
      </c>
      <c r="AB154" s="31" t="e">
        <v>#DIV/0!</v>
      </c>
      <c r="AC154" s="31" t="e">
        <v>#DIV/0!</v>
      </c>
      <c r="AD154" s="31" t="e">
        <v>#DIV/0!</v>
      </c>
      <c r="AE154" s="31" t="e">
        <v>#DIV/0!</v>
      </c>
      <c r="AF154" s="31" t="e">
        <v>#DIV/0!</v>
      </c>
      <c r="AG154" s="31" t="e">
        <v>#DIV/0!</v>
      </c>
      <c r="AH154" s="31" t="e">
        <v>#DIV/0!</v>
      </c>
      <c r="AI154" s="31" t="e">
        <v>#DIV/0!</v>
      </c>
      <c r="AJ154" s="31" t="e">
        <v>#DIV/0!</v>
      </c>
      <c r="AK154" s="31" t="e">
        <v>#DIV/0!</v>
      </c>
      <c r="AL154" s="31" t="e">
        <v>#DIV/0!</v>
      </c>
      <c r="AM154" s="31" t="e">
        <v>#DIV/0!</v>
      </c>
      <c r="AN154" s="31" t="e">
        <v>#DIV/0!</v>
      </c>
      <c r="AO154" s="31" t="e">
        <v>#DIV/0!</v>
      </c>
      <c r="AP154" s="31" t="e">
        <v>#DIV/0!</v>
      </c>
      <c r="AQ154" s="31" t="e">
        <v>#DIV/0!</v>
      </c>
      <c r="AR154" s="31" t="e">
        <v>#DIV/0!</v>
      </c>
      <c r="AS154" s="31" t="e">
        <v>#DIV/0!</v>
      </c>
      <c r="AT154" s="31" t="e">
        <v>#DIV/0!</v>
      </c>
      <c r="AU154" s="31" t="e">
        <v>#DIV/0!</v>
      </c>
      <c r="AV154" s="31" t="e">
        <v>#DIV/0!</v>
      </c>
      <c r="AW154" s="31" t="e">
        <v>#DIV/0!</v>
      </c>
      <c r="AX154" s="31" t="e">
        <v>#VALUE!</v>
      </c>
      <c r="AY154" s="31" t="e">
        <v>#DIV/0!</v>
      </c>
      <c r="AZ154" s="31" t="e">
        <v>#DIV/0!</v>
      </c>
      <c r="BA154" s="31" t="e">
        <v>#DIV/0!</v>
      </c>
      <c r="BB154" s="31" t="e">
        <v>#DIV/0!</v>
      </c>
      <c r="BC154" s="31" t="e">
        <v>#DIV/0!</v>
      </c>
      <c r="BD154" s="31" t="e">
        <v>#DIV/0!</v>
      </c>
      <c r="BE154" s="31" t="e">
        <v>#DIV/0!</v>
      </c>
      <c r="BF154" s="31" t="e">
        <v>#DIV/0!</v>
      </c>
      <c r="BG154" s="31" t="e">
        <v>#DIV/0!</v>
      </c>
      <c r="BH154" s="31" t="e">
        <v>#DIV/0!</v>
      </c>
      <c r="BI154" s="31" t="e">
        <v>#DIV/0!</v>
      </c>
      <c r="BJ154" s="31" t="e">
        <v>#DIV/0!</v>
      </c>
      <c r="BK154" s="31" t="e">
        <v>#DIV/0!</v>
      </c>
      <c r="BL154" s="31" t="e">
        <v>#DIV/0!</v>
      </c>
      <c r="BM154" s="31" t="e">
        <v>#DIV/0!</v>
      </c>
      <c r="BN154" s="31" t="e">
        <v>#DIV/0!</v>
      </c>
      <c r="BO154" s="31" t="e">
        <v>#DIV/0!</v>
      </c>
      <c r="BP154" s="31" t="e">
        <v>#DIV/0!</v>
      </c>
      <c r="BQ154" s="31" t="e">
        <v>#DIV/0!</v>
      </c>
      <c r="BR154" s="31" t="e">
        <v>#DIV/0!</v>
      </c>
      <c r="BS154" s="31" t="e">
        <v>#DIV/0!</v>
      </c>
      <c r="BT154" s="31" t="e">
        <v>#DIV/0!</v>
      </c>
      <c r="BU154" s="31" t="e">
        <v>#DIV/0!</v>
      </c>
      <c r="BV154" s="31" t="e">
        <v>#DIV/0!</v>
      </c>
      <c r="BW154" s="31" t="e">
        <v>#DIV/0!</v>
      </c>
      <c r="BX154" s="31" t="e">
        <v>#DIV/0!</v>
      </c>
      <c r="BY154" s="31" t="e">
        <v>#DIV/0!</v>
      </c>
      <c r="BZ154" s="31" t="e">
        <v>#DIV/0!</v>
      </c>
      <c r="CA154" s="31" t="e">
        <v>#DIV/0!</v>
      </c>
      <c r="CB154" s="31" t="e">
        <v>#DIV/0!</v>
      </c>
      <c r="CC154" s="31" t="e">
        <v>#DIV/0!</v>
      </c>
      <c r="CD154" s="31" t="e">
        <v>#DIV/0!</v>
      </c>
      <c r="CE154" s="31" t="e">
        <v>#DIV/0!</v>
      </c>
      <c r="CF154" s="31" t="e">
        <v>#DIV/0!</v>
      </c>
      <c r="CG154" s="31" t="e">
        <v>#DIV/0!</v>
      </c>
      <c r="CH154" s="31" t="e">
        <v>#DIV/0!</v>
      </c>
      <c r="CI154" s="31" t="e">
        <v>#DIV/0!</v>
      </c>
      <c r="CJ154" s="31" t="e">
        <v>#DIV/0!</v>
      </c>
      <c r="CK154" s="31" t="e">
        <v>#DIV/0!</v>
      </c>
      <c r="CL154" s="31" t="e">
        <v>#DIV/0!</v>
      </c>
      <c r="CM154" s="31" t="e">
        <v>#DIV/0!</v>
      </c>
      <c r="CN154" s="31" t="e">
        <v>#DIV/0!</v>
      </c>
      <c r="CO154" s="31" t="e">
        <v>#DIV/0!</v>
      </c>
      <c r="CP154" s="31" t="e">
        <v>#DIV/0!</v>
      </c>
      <c r="CQ154" s="31" t="e">
        <v>#DIV/0!</v>
      </c>
      <c r="CR154" s="31"/>
      <c r="CS154" s="31"/>
      <c r="CT154" s="31">
        <v>180</v>
      </c>
      <c r="CU154" s="51" t="e">
        <v>#VALUE!</v>
      </c>
      <c r="CV154" s="31" t="e">
        <v>#DIV/0!</v>
      </c>
      <c r="CW154" s="31" t="e">
        <v>#DIV/0!</v>
      </c>
      <c r="CX154" s="31" t="e">
        <v>#DIV/0!</v>
      </c>
      <c r="CY154" s="31" t="e">
        <v>#DIV/0!</v>
      </c>
      <c r="CZ154" s="31" t="e">
        <v>#DIV/0!</v>
      </c>
      <c r="DA154" s="31" t="e">
        <v>#DIV/0!</v>
      </c>
      <c r="DB154" s="31" t="e">
        <v>#DIV/0!</v>
      </c>
      <c r="DC154" s="31" t="e">
        <v>#DIV/0!</v>
      </c>
      <c r="DD154" s="31" t="e">
        <v>#DIV/0!</v>
      </c>
      <c r="DE154" s="31" t="e">
        <v>#DIV/0!</v>
      </c>
      <c r="DF154" s="31" t="e">
        <v>#DIV/0!</v>
      </c>
      <c r="DG154" s="31" t="e">
        <v>#DIV/0!</v>
      </c>
      <c r="DH154" s="31" t="e">
        <v>#DIV/0!</v>
      </c>
      <c r="DI154" s="31" t="e">
        <v>#DIV/0!</v>
      </c>
      <c r="DJ154" s="31" t="e">
        <v>#DIV/0!</v>
      </c>
      <c r="DK154" s="31" t="e">
        <v>#DIV/0!</v>
      </c>
      <c r="DL154" s="31" t="e">
        <v>#DIV/0!</v>
      </c>
      <c r="DM154" s="31" t="e">
        <v>#DIV/0!</v>
      </c>
      <c r="DN154" s="31" t="e">
        <v>#DIV/0!</v>
      </c>
      <c r="DO154" s="31" t="e">
        <v>#DIV/0!</v>
      </c>
      <c r="DP154" s="31" t="e">
        <v>#DIV/0!</v>
      </c>
      <c r="DQ154" s="31" t="e">
        <v>#DIV/0!</v>
      </c>
      <c r="DR154" s="31" t="e">
        <v>#DIV/0!</v>
      </c>
      <c r="DS154" s="31" t="e">
        <v>#DIV/0!</v>
      </c>
      <c r="DT154" s="31" t="e">
        <v>#DIV/0!</v>
      </c>
      <c r="DU154" s="31" t="e">
        <v>#DIV/0!</v>
      </c>
      <c r="DV154" s="31" t="e">
        <v>#DIV/0!</v>
      </c>
      <c r="DW154" s="31" t="e">
        <v>#DIV/0!</v>
      </c>
      <c r="DX154" s="31" t="e">
        <v>#DIV/0!</v>
      </c>
      <c r="DY154" s="31" t="e">
        <v>#DIV/0!</v>
      </c>
      <c r="DZ154" s="31" t="e">
        <v>#DIV/0!</v>
      </c>
      <c r="EA154" s="31" t="e">
        <v>#DIV/0!</v>
      </c>
      <c r="EB154" s="31" t="e">
        <v>#DIV/0!</v>
      </c>
      <c r="EC154" s="31" t="e">
        <v>#DIV/0!</v>
      </c>
      <c r="ED154" s="31" t="e">
        <v>#DIV/0!</v>
      </c>
      <c r="EE154" s="31" t="e">
        <v>#DIV/0!</v>
      </c>
      <c r="EF154" s="31" t="e">
        <v>#DIV/0!</v>
      </c>
      <c r="EG154" s="31" t="e">
        <v>#DIV/0!</v>
      </c>
      <c r="EH154" s="31" t="e">
        <v>#DIV/0!</v>
      </c>
      <c r="EI154" s="31" t="e">
        <v>#DIV/0!</v>
      </c>
      <c r="EJ154" s="31" t="e">
        <v>#DIV/0!</v>
      </c>
      <c r="EK154" s="31" t="e">
        <v>#DIV/0!</v>
      </c>
      <c r="EL154" s="31" t="e">
        <v>#DIV/0!</v>
      </c>
      <c r="EM154" s="31" t="e">
        <v>#DIV/0!</v>
      </c>
      <c r="EN154" s="31" t="e">
        <v>#DIV/0!</v>
      </c>
      <c r="EO154" s="31" t="e">
        <v>#VALUE!</v>
      </c>
      <c r="EP154" s="31" t="e">
        <v>#DIV/0!</v>
      </c>
      <c r="EQ154" s="31" t="e">
        <v>#DIV/0!</v>
      </c>
      <c r="ER154" s="31" t="e">
        <v>#DIV/0!</v>
      </c>
      <c r="ES154" s="31" t="e">
        <v>#DIV/0!</v>
      </c>
      <c r="ET154" s="31" t="e">
        <v>#DIV/0!</v>
      </c>
      <c r="EU154" s="31" t="e">
        <v>#DIV/0!</v>
      </c>
      <c r="EV154" s="31" t="e">
        <v>#DIV/0!</v>
      </c>
      <c r="EW154" s="31" t="e">
        <v>#DIV/0!</v>
      </c>
      <c r="EX154" s="31" t="e">
        <v>#DIV/0!</v>
      </c>
      <c r="EY154" s="31" t="e">
        <v>#DIV/0!</v>
      </c>
      <c r="EZ154" s="31" t="e">
        <v>#DIV/0!</v>
      </c>
      <c r="FA154" s="31" t="e">
        <v>#DIV/0!</v>
      </c>
      <c r="FB154" s="31" t="e">
        <v>#DIV/0!</v>
      </c>
      <c r="FC154" s="31" t="e">
        <v>#DIV/0!</v>
      </c>
      <c r="FD154" s="31" t="e">
        <v>#DIV/0!</v>
      </c>
      <c r="FE154" s="31" t="e">
        <v>#DIV/0!</v>
      </c>
      <c r="FF154" s="31" t="e">
        <v>#DIV/0!</v>
      </c>
      <c r="FG154" s="31" t="e">
        <v>#DIV/0!</v>
      </c>
      <c r="FH154" s="31" t="e">
        <v>#DIV/0!</v>
      </c>
      <c r="FI154" s="31" t="e">
        <v>#DIV/0!</v>
      </c>
      <c r="FJ154" s="31" t="e">
        <v>#DIV/0!</v>
      </c>
      <c r="FK154" s="31" t="e">
        <v>#DIV/0!</v>
      </c>
      <c r="FL154" s="31" t="e">
        <v>#DIV/0!</v>
      </c>
      <c r="FM154" s="31" t="e">
        <v>#DIV/0!</v>
      </c>
      <c r="FN154" s="31" t="e">
        <v>#DIV/0!</v>
      </c>
      <c r="FO154" s="31" t="e">
        <v>#DIV/0!</v>
      </c>
      <c r="FP154" s="31" t="e">
        <v>#DIV/0!</v>
      </c>
      <c r="FQ154" s="31" t="e">
        <v>#DIV/0!</v>
      </c>
      <c r="FR154" s="31" t="e">
        <v>#DIV/0!</v>
      </c>
      <c r="FS154" s="31" t="e">
        <v>#DIV/0!</v>
      </c>
      <c r="FT154" s="31" t="e">
        <v>#DIV/0!</v>
      </c>
      <c r="FU154" s="31" t="e">
        <v>#DIV/0!</v>
      </c>
      <c r="FV154" s="31" t="e">
        <v>#DIV/0!</v>
      </c>
      <c r="FW154" s="31" t="e">
        <v>#DIV/0!</v>
      </c>
      <c r="FX154" s="31" t="e">
        <v>#DIV/0!</v>
      </c>
      <c r="FY154" s="31" t="e">
        <v>#DIV/0!</v>
      </c>
      <c r="FZ154" s="31" t="e">
        <v>#DIV/0!</v>
      </c>
      <c r="GA154" s="31" t="e">
        <v>#DIV/0!</v>
      </c>
      <c r="GB154" s="31" t="e">
        <v>#DIV/0!</v>
      </c>
      <c r="GC154" s="31" t="e">
        <v>#DIV/0!</v>
      </c>
      <c r="GD154" s="31" t="e">
        <v>#DIV/0!</v>
      </c>
      <c r="GE154" s="31" t="e">
        <v>#DIV/0!</v>
      </c>
      <c r="GF154" s="31" t="e">
        <v>#DIV/0!</v>
      </c>
      <c r="GG154" s="31" t="e">
        <v>#DIV/0!</v>
      </c>
      <c r="GH154" s="31" t="e">
        <v>#DIV/0!</v>
      </c>
      <c r="GI154" s="31"/>
      <c r="GJ154" s="31"/>
      <c r="GK154" s="31">
        <v>725</v>
      </c>
      <c r="GL154" s="51">
        <v>0.16666666666666666</v>
      </c>
      <c r="GM154" s="31">
        <v>0</v>
      </c>
      <c r="GN154" s="31">
        <v>0</v>
      </c>
      <c r="GO154" s="31">
        <v>0.16666666666666666</v>
      </c>
      <c r="GP154" s="31">
        <v>0</v>
      </c>
      <c r="GQ154" s="31">
        <v>0</v>
      </c>
      <c r="GR154" s="31">
        <v>0.83333333333333337</v>
      </c>
      <c r="GS154" s="31">
        <v>0.83333333333333337</v>
      </c>
      <c r="GT154" s="31">
        <v>0</v>
      </c>
      <c r="GU154" s="31">
        <v>0.16666666666666666</v>
      </c>
      <c r="GV154" s="31">
        <v>0.16666666666666666</v>
      </c>
      <c r="GW154" s="31">
        <v>0</v>
      </c>
      <c r="GX154" s="31">
        <v>0.16666666666666666</v>
      </c>
      <c r="GY154" s="31">
        <v>0</v>
      </c>
      <c r="GZ154" s="31">
        <v>0</v>
      </c>
      <c r="HA154" s="31">
        <v>0</v>
      </c>
      <c r="HB154" s="31">
        <v>0</v>
      </c>
      <c r="HC154" s="31">
        <v>0</v>
      </c>
      <c r="HD154" s="31">
        <v>0</v>
      </c>
      <c r="HE154" s="31">
        <v>0</v>
      </c>
      <c r="HF154" s="31">
        <v>0.16666666666666666</v>
      </c>
      <c r="HG154" s="31">
        <v>1</v>
      </c>
      <c r="HH154" s="31">
        <v>0</v>
      </c>
      <c r="HI154" s="31">
        <v>0</v>
      </c>
      <c r="HJ154" s="31">
        <v>0</v>
      </c>
      <c r="HK154" s="31">
        <v>1</v>
      </c>
      <c r="HL154" s="31">
        <v>0.16666666666666666</v>
      </c>
      <c r="HM154" s="31">
        <v>0</v>
      </c>
      <c r="HN154" s="31">
        <v>0</v>
      </c>
      <c r="HO154" s="31">
        <v>1</v>
      </c>
      <c r="HP154" s="31">
        <v>0</v>
      </c>
      <c r="HQ154" s="31">
        <v>0</v>
      </c>
      <c r="HR154" s="31">
        <v>0</v>
      </c>
      <c r="HS154" s="31">
        <v>0</v>
      </c>
      <c r="HT154" s="31">
        <v>0</v>
      </c>
      <c r="HU154" s="31">
        <v>0</v>
      </c>
      <c r="HV154" s="31">
        <v>0</v>
      </c>
      <c r="HW154" s="31">
        <v>0.16666666666666666</v>
      </c>
      <c r="HX154" s="31">
        <v>0.83333333333333337</v>
      </c>
      <c r="HY154" s="31">
        <v>0</v>
      </c>
      <c r="HZ154" s="31">
        <v>0.66666666666666663</v>
      </c>
      <c r="IA154" s="31">
        <v>0.33333333333333331</v>
      </c>
      <c r="IB154" s="31">
        <v>0</v>
      </c>
      <c r="IC154" s="31">
        <v>0</v>
      </c>
      <c r="ID154" s="31">
        <v>0</v>
      </c>
      <c r="IE154" s="31">
        <v>1</v>
      </c>
      <c r="IF154" s="31">
        <v>120.83333333333333</v>
      </c>
      <c r="IG154" s="31">
        <v>0</v>
      </c>
      <c r="IH154" s="31">
        <v>0</v>
      </c>
      <c r="II154" s="31">
        <v>120.83333333333333</v>
      </c>
      <c r="IJ154" s="31">
        <v>0</v>
      </c>
      <c r="IK154" s="31">
        <v>0</v>
      </c>
      <c r="IL154" s="31">
        <v>604.16666666666674</v>
      </c>
      <c r="IM154" s="31">
        <v>604.16666666666674</v>
      </c>
      <c r="IN154" s="31">
        <v>0</v>
      </c>
      <c r="IO154" s="31">
        <v>120.83333333333333</v>
      </c>
      <c r="IP154" s="31">
        <v>120.83333333333333</v>
      </c>
      <c r="IQ154" s="31">
        <v>0</v>
      </c>
      <c r="IR154" s="31">
        <v>120.83333333333333</v>
      </c>
      <c r="IS154" s="31">
        <v>0</v>
      </c>
      <c r="IT154" s="31">
        <v>0</v>
      </c>
      <c r="IU154" s="31">
        <v>0</v>
      </c>
      <c r="IV154" s="31">
        <v>0</v>
      </c>
      <c r="IW154" s="31">
        <v>0</v>
      </c>
      <c r="IX154" s="31">
        <v>0</v>
      </c>
      <c r="IY154" s="31">
        <v>0</v>
      </c>
      <c r="IZ154" s="31">
        <v>120.83333333333333</v>
      </c>
      <c r="JA154" s="31">
        <v>725</v>
      </c>
      <c r="JB154" s="31">
        <v>0</v>
      </c>
      <c r="JC154" s="31">
        <v>0</v>
      </c>
      <c r="JD154" s="31">
        <v>0</v>
      </c>
      <c r="JE154" s="31">
        <v>725</v>
      </c>
      <c r="JF154" s="31">
        <v>120.83333333333333</v>
      </c>
      <c r="JG154" s="31">
        <v>0</v>
      </c>
      <c r="JH154" s="31">
        <v>0</v>
      </c>
      <c r="JI154" s="31">
        <v>725</v>
      </c>
      <c r="JJ154" s="31">
        <v>0</v>
      </c>
      <c r="JK154" s="31">
        <v>0</v>
      </c>
      <c r="JL154" s="31">
        <v>0</v>
      </c>
      <c r="JM154" s="31">
        <v>0</v>
      </c>
      <c r="JN154" s="31">
        <v>0</v>
      </c>
      <c r="JO154" s="31">
        <v>0</v>
      </c>
      <c r="JP154" s="31">
        <v>0</v>
      </c>
      <c r="JQ154" s="31">
        <v>120.83333333333333</v>
      </c>
      <c r="JR154" s="31">
        <v>604.16666666666674</v>
      </c>
      <c r="JS154" s="31">
        <v>0</v>
      </c>
      <c r="JT154" s="31">
        <v>483.33333333333331</v>
      </c>
      <c r="JU154" s="31">
        <v>241.66666666666666</v>
      </c>
      <c r="JV154" s="31">
        <v>0</v>
      </c>
      <c r="JW154" s="31">
        <v>0</v>
      </c>
      <c r="JX154" s="31">
        <v>0</v>
      </c>
      <c r="JY154" s="31">
        <v>725</v>
      </c>
      <c r="JZ154" s="31">
        <v>6</v>
      </c>
      <c r="KA154" s="31">
        <v>1</v>
      </c>
    </row>
    <row r="155" spans="1:287" x14ac:dyDescent="0.25">
      <c r="A155" s="30" t="s">
        <v>773</v>
      </c>
      <c r="B155" s="30" t="s">
        <v>108</v>
      </c>
      <c r="C155" s="31">
        <v>110</v>
      </c>
      <c r="D155" s="51" t="e">
        <v>#VALUE!</v>
      </c>
      <c r="E155" s="31" t="e">
        <v>#DIV/0!</v>
      </c>
      <c r="F155" s="31" t="e">
        <v>#DIV/0!</v>
      </c>
      <c r="G155" s="31" t="e">
        <v>#DIV/0!</v>
      </c>
      <c r="H155" s="31" t="e">
        <v>#DIV/0!</v>
      </c>
      <c r="I155" s="31" t="e">
        <v>#DIV/0!</v>
      </c>
      <c r="J155" s="31" t="e">
        <v>#DIV/0!</v>
      </c>
      <c r="K155" s="31" t="e">
        <v>#DIV/0!</v>
      </c>
      <c r="L155" s="31" t="e">
        <v>#DIV/0!</v>
      </c>
      <c r="M155" s="31" t="e">
        <v>#DIV/0!</v>
      </c>
      <c r="N155" s="31" t="e">
        <v>#DIV/0!</v>
      </c>
      <c r="O155" s="31" t="e">
        <v>#DIV/0!</v>
      </c>
      <c r="P155" s="31" t="e">
        <v>#DIV/0!</v>
      </c>
      <c r="Q155" s="31" t="e">
        <v>#DIV/0!</v>
      </c>
      <c r="R155" s="31" t="e">
        <v>#DIV/0!</v>
      </c>
      <c r="S155" s="31" t="e">
        <v>#DIV/0!</v>
      </c>
      <c r="T155" s="31" t="e">
        <v>#DIV/0!</v>
      </c>
      <c r="U155" s="31" t="e">
        <v>#DIV/0!</v>
      </c>
      <c r="V155" s="31" t="e">
        <v>#DIV/0!</v>
      </c>
      <c r="W155" s="31" t="e">
        <v>#DIV/0!</v>
      </c>
      <c r="X155" s="31" t="e">
        <v>#DIV/0!</v>
      </c>
      <c r="Y155" s="31" t="e">
        <v>#DIV/0!</v>
      </c>
      <c r="Z155" s="31" t="e">
        <v>#DIV/0!</v>
      </c>
      <c r="AA155" s="31" t="e">
        <v>#DIV/0!</v>
      </c>
      <c r="AB155" s="31" t="e">
        <v>#DIV/0!</v>
      </c>
      <c r="AC155" s="31" t="e">
        <v>#DIV/0!</v>
      </c>
      <c r="AD155" s="31" t="e">
        <v>#DIV/0!</v>
      </c>
      <c r="AE155" s="31" t="e">
        <v>#DIV/0!</v>
      </c>
      <c r="AF155" s="31" t="e">
        <v>#DIV/0!</v>
      </c>
      <c r="AG155" s="31" t="e">
        <v>#DIV/0!</v>
      </c>
      <c r="AH155" s="31" t="e">
        <v>#DIV/0!</v>
      </c>
      <c r="AI155" s="31" t="e">
        <v>#DIV/0!</v>
      </c>
      <c r="AJ155" s="31" t="e">
        <v>#DIV/0!</v>
      </c>
      <c r="AK155" s="31" t="e">
        <v>#DIV/0!</v>
      </c>
      <c r="AL155" s="31" t="e">
        <v>#DIV/0!</v>
      </c>
      <c r="AM155" s="31" t="e">
        <v>#DIV/0!</v>
      </c>
      <c r="AN155" s="31" t="e">
        <v>#DIV/0!</v>
      </c>
      <c r="AO155" s="31" t="e">
        <v>#DIV/0!</v>
      </c>
      <c r="AP155" s="31" t="e">
        <v>#DIV/0!</v>
      </c>
      <c r="AQ155" s="31" t="e">
        <v>#DIV/0!</v>
      </c>
      <c r="AR155" s="31" t="e">
        <v>#DIV/0!</v>
      </c>
      <c r="AS155" s="31" t="e">
        <v>#DIV/0!</v>
      </c>
      <c r="AT155" s="31" t="e">
        <v>#DIV/0!</v>
      </c>
      <c r="AU155" s="31" t="e">
        <v>#DIV/0!</v>
      </c>
      <c r="AV155" s="31" t="e">
        <v>#DIV/0!</v>
      </c>
      <c r="AW155" s="31" t="e">
        <v>#DIV/0!</v>
      </c>
      <c r="AX155" s="31" t="e">
        <v>#VALUE!</v>
      </c>
      <c r="AY155" s="31" t="e">
        <v>#DIV/0!</v>
      </c>
      <c r="AZ155" s="31" t="e">
        <v>#DIV/0!</v>
      </c>
      <c r="BA155" s="31" t="e">
        <v>#DIV/0!</v>
      </c>
      <c r="BB155" s="31" t="e">
        <v>#DIV/0!</v>
      </c>
      <c r="BC155" s="31" t="e">
        <v>#DIV/0!</v>
      </c>
      <c r="BD155" s="31" t="e">
        <v>#DIV/0!</v>
      </c>
      <c r="BE155" s="31" t="e">
        <v>#DIV/0!</v>
      </c>
      <c r="BF155" s="31" t="e">
        <v>#DIV/0!</v>
      </c>
      <c r="BG155" s="31" t="e">
        <v>#DIV/0!</v>
      </c>
      <c r="BH155" s="31" t="e">
        <v>#DIV/0!</v>
      </c>
      <c r="BI155" s="31" t="e">
        <v>#DIV/0!</v>
      </c>
      <c r="BJ155" s="31" t="e">
        <v>#DIV/0!</v>
      </c>
      <c r="BK155" s="31" t="e">
        <v>#DIV/0!</v>
      </c>
      <c r="BL155" s="31" t="e">
        <v>#DIV/0!</v>
      </c>
      <c r="BM155" s="31" t="e">
        <v>#DIV/0!</v>
      </c>
      <c r="BN155" s="31" t="e">
        <v>#DIV/0!</v>
      </c>
      <c r="BO155" s="31" t="e">
        <v>#DIV/0!</v>
      </c>
      <c r="BP155" s="31" t="e">
        <v>#DIV/0!</v>
      </c>
      <c r="BQ155" s="31" t="e">
        <v>#DIV/0!</v>
      </c>
      <c r="BR155" s="31" t="e">
        <v>#DIV/0!</v>
      </c>
      <c r="BS155" s="31" t="e">
        <v>#DIV/0!</v>
      </c>
      <c r="BT155" s="31" t="e">
        <v>#DIV/0!</v>
      </c>
      <c r="BU155" s="31" t="e">
        <v>#DIV/0!</v>
      </c>
      <c r="BV155" s="31" t="e">
        <v>#DIV/0!</v>
      </c>
      <c r="BW155" s="31" t="e">
        <v>#DIV/0!</v>
      </c>
      <c r="BX155" s="31" t="e">
        <v>#DIV/0!</v>
      </c>
      <c r="BY155" s="31" t="e">
        <v>#DIV/0!</v>
      </c>
      <c r="BZ155" s="31" t="e">
        <v>#DIV/0!</v>
      </c>
      <c r="CA155" s="31" t="e">
        <v>#DIV/0!</v>
      </c>
      <c r="CB155" s="31" t="e">
        <v>#DIV/0!</v>
      </c>
      <c r="CC155" s="31" t="e">
        <v>#DIV/0!</v>
      </c>
      <c r="CD155" s="31" t="e">
        <v>#DIV/0!</v>
      </c>
      <c r="CE155" s="31" t="e">
        <v>#DIV/0!</v>
      </c>
      <c r="CF155" s="31" t="e">
        <v>#DIV/0!</v>
      </c>
      <c r="CG155" s="31" t="e">
        <v>#DIV/0!</v>
      </c>
      <c r="CH155" s="31" t="e">
        <v>#DIV/0!</v>
      </c>
      <c r="CI155" s="31" t="e">
        <v>#DIV/0!</v>
      </c>
      <c r="CJ155" s="31" t="e">
        <v>#DIV/0!</v>
      </c>
      <c r="CK155" s="31" t="e">
        <v>#DIV/0!</v>
      </c>
      <c r="CL155" s="31" t="e">
        <v>#DIV/0!</v>
      </c>
      <c r="CM155" s="31" t="e">
        <v>#DIV/0!</v>
      </c>
      <c r="CN155" s="31" t="e">
        <v>#DIV/0!</v>
      </c>
      <c r="CO155" s="31" t="e">
        <v>#DIV/0!</v>
      </c>
      <c r="CP155" s="31" t="e">
        <v>#DIV/0!</v>
      </c>
      <c r="CQ155" s="31" t="e">
        <v>#DIV/0!</v>
      </c>
      <c r="CR155" s="31"/>
      <c r="CS155" s="31"/>
      <c r="CT155" s="31">
        <v>110</v>
      </c>
      <c r="CU155" s="51">
        <v>0.2</v>
      </c>
      <c r="CV155" s="31">
        <v>0.1</v>
      </c>
      <c r="CW155" s="31">
        <v>0</v>
      </c>
      <c r="CX155" s="31">
        <v>0.35</v>
      </c>
      <c r="CY155" s="31">
        <v>0.25</v>
      </c>
      <c r="CZ155" s="31">
        <v>0.05</v>
      </c>
      <c r="DA155" s="31">
        <v>0.45</v>
      </c>
      <c r="DB155" s="31">
        <v>0.25</v>
      </c>
      <c r="DC155" s="31">
        <v>0.1</v>
      </c>
      <c r="DD155" s="31">
        <v>0.65</v>
      </c>
      <c r="DE155" s="31">
        <v>0.75</v>
      </c>
      <c r="DF155" s="31">
        <v>0.75</v>
      </c>
      <c r="DG155" s="31">
        <v>0.05</v>
      </c>
      <c r="DH155" s="31">
        <v>0.05</v>
      </c>
      <c r="DI155" s="31">
        <v>0</v>
      </c>
      <c r="DJ155" s="31">
        <v>0.05</v>
      </c>
      <c r="DK155" s="31">
        <v>0.15</v>
      </c>
      <c r="DL155" s="31">
        <v>0</v>
      </c>
      <c r="DM155" s="31">
        <v>0.15</v>
      </c>
      <c r="DN155" s="31">
        <v>0.65</v>
      </c>
      <c r="DO155" s="31">
        <v>0</v>
      </c>
      <c r="DP155" s="31">
        <v>0.9</v>
      </c>
      <c r="DQ155" s="31">
        <v>0.05</v>
      </c>
      <c r="DR155" s="31">
        <v>0.05</v>
      </c>
      <c r="DS155" s="31">
        <v>0.1</v>
      </c>
      <c r="DT155" s="31">
        <v>0.95</v>
      </c>
      <c r="DU155" s="31">
        <v>0.65</v>
      </c>
      <c r="DV155" s="31">
        <v>0.05</v>
      </c>
      <c r="DW155" s="31">
        <v>0.15</v>
      </c>
      <c r="DX155" s="31">
        <v>0.25</v>
      </c>
      <c r="DY155" s="31">
        <v>0</v>
      </c>
      <c r="DZ155" s="31">
        <v>0</v>
      </c>
      <c r="EA155" s="31">
        <v>0</v>
      </c>
      <c r="EB155" s="31">
        <v>0</v>
      </c>
      <c r="EC155" s="31">
        <v>0.15</v>
      </c>
      <c r="ED155" s="31">
        <v>0</v>
      </c>
      <c r="EE155" s="31">
        <v>0</v>
      </c>
      <c r="EF155" s="31">
        <v>0.6</v>
      </c>
      <c r="EG155" s="31">
        <v>0.05</v>
      </c>
      <c r="EH155" s="31">
        <v>0.35</v>
      </c>
      <c r="EI155" s="31">
        <v>0.05</v>
      </c>
      <c r="EJ155" s="31">
        <v>0.9</v>
      </c>
      <c r="EK155" s="31">
        <v>0.05</v>
      </c>
      <c r="EL155" s="31">
        <v>0.1</v>
      </c>
      <c r="EM155" s="31">
        <v>0.45</v>
      </c>
      <c r="EN155" s="31">
        <v>0.4</v>
      </c>
      <c r="EO155" s="31">
        <v>22</v>
      </c>
      <c r="EP155" s="31">
        <v>11</v>
      </c>
      <c r="EQ155" s="31">
        <v>0</v>
      </c>
      <c r="ER155" s="31">
        <v>38.5</v>
      </c>
      <c r="ES155" s="31">
        <v>27.5</v>
      </c>
      <c r="ET155" s="31">
        <v>5.5</v>
      </c>
      <c r="EU155" s="31">
        <v>49.5</v>
      </c>
      <c r="EV155" s="31">
        <v>27.5</v>
      </c>
      <c r="EW155" s="31">
        <v>11</v>
      </c>
      <c r="EX155" s="31">
        <v>71.5</v>
      </c>
      <c r="EY155" s="31">
        <v>82.5</v>
      </c>
      <c r="EZ155" s="31">
        <v>82.5</v>
      </c>
      <c r="FA155" s="31">
        <v>5.5</v>
      </c>
      <c r="FB155" s="31">
        <v>5.5</v>
      </c>
      <c r="FC155" s="31">
        <v>0</v>
      </c>
      <c r="FD155" s="31">
        <v>5.5</v>
      </c>
      <c r="FE155" s="31">
        <v>16.5</v>
      </c>
      <c r="FF155" s="31">
        <v>0</v>
      </c>
      <c r="FG155" s="31">
        <v>16.5</v>
      </c>
      <c r="FH155" s="31">
        <v>71.5</v>
      </c>
      <c r="FI155" s="31">
        <v>0</v>
      </c>
      <c r="FJ155" s="31">
        <v>99</v>
      </c>
      <c r="FK155" s="31">
        <v>5.5</v>
      </c>
      <c r="FL155" s="31">
        <v>5.5</v>
      </c>
      <c r="FM155" s="31">
        <v>11</v>
      </c>
      <c r="FN155" s="31">
        <v>104.5</v>
      </c>
      <c r="FO155" s="31">
        <v>71.5</v>
      </c>
      <c r="FP155" s="31">
        <v>5.5</v>
      </c>
      <c r="FQ155" s="31">
        <v>16.5</v>
      </c>
      <c r="FR155" s="31">
        <v>27.5</v>
      </c>
      <c r="FS155" s="31">
        <v>0</v>
      </c>
      <c r="FT155" s="31">
        <v>0</v>
      </c>
      <c r="FU155" s="31">
        <v>0</v>
      </c>
      <c r="FV155" s="31">
        <v>0</v>
      </c>
      <c r="FW155" s="31">
        <v>16.5</v>
      </c>
      <c r="FX155" s="31">
        <v>0</v>
      </c>
      <c r="FY155" s="31">
        <v>0</v>
      </c>
      <c r="FZ155" s="31">
        <v>66</v>
      </c>
      <c r="GA155" s="31">
        <v>5.5</v>
      </c>
      <c r="GB155" s="31">
        <v>38.5</v>
      </c>
      <c r="GC155" s="31">
        <v>5.5</v>
      </c>
      <c r="GD155" s="31">
        <v>99</v>
      </c>
      <c r="GE155" s="31">
        <v>5.5</v>
      </c>
      <c r="GF155" s="31">
        <v>11</v>
      </c>
      <c r="GG155" s="31">
        <v>49.5</v>
      </c>
      <c r="GH155" s="31">
        <v>44</v>
      </c>
      <c r="GI155" s="31">
        <v>20</v>
      </c>
      <c r="GJ155" s="31">
        <v>1</v>
      </c>
      <c r="GK155" s="31">
        <v>110</v>
      </c>
      <c r="GL155" s="51">
        <v>0.18181818181818182</v>
      </c>
      <c r="GM155" s="31">
        <v>9.0909090909090912E-2</v>
      </c>
      <c r="GN155" s="31">
        <v>0</v>
      </c>
      <c r="GO155" s="31">
        <v>0.31818181818181818</v>
      </c>
      <c r="GP155" s="31">
        <v>0.22727272727272727</v>
      </c>
      <c r="GQ155" s="31">
        <v>4.5454545454545456E-2</v>
      </c>
      <c r="GR155" s="31">
        <v>0.5</v>
      </c>
      <c r="GS155" s="31">
        <v>0.27272727272727271</v>
      </c>
      <c r="GT155" s="31">
        <v>9.0909090909090912E-2</v>
      </c>
      <c r="GU155" s="31">
        <v>0.63636363636363635</v>
      </c>
      <c r="GV155" s="31">
        <v>0.72727272727272729</v>
      </c>
      <c r="GW155" s="31">
        <v>0.72727272727272729</v>
      </c>
      <c r="GX155" s="31">
        <v>4.5454545454545456E-2</v>
      </c>
      <c r="GY155" s="31">
        <v>4.5454545454545456E-2</v>
      </c>
      <c r="GZ155" s="31">
        <v>0</v>
      </c>
      <c r="HA155" s="31">
        <v>4.5454545454545456E-2</v>
      </c>
      <c r="HB155" s="31">
        <v>0.13636363636363635</v>
      </c>
      <c r="HC155" s="31">
        <v>0</v>
      </c>
      <c r="HD155" s="31">
        <v>0.13636363636363635</v>
      </c>
      <c r="HE155" s="31">
        <v>0.59090909090909094</v>
      </c>
      <c r="HF155" s="31">
        <v>4.5454545454545456E-2</v>
      </c>
      <c r="HG155" s="31">
        <v>0.90909090909090906</v>
      </c>
      <c r="HH155" s="31">
        <v>4.5454545454545456E-2</v>
      </c>
      <c r="HI155" s="31">
        <v>4.5454545454545456E-2</v>
      </c>
      <c r="HJ155" s="31">
        <v>9.0909090909090912E-2</v>
      </c>
      <c r="HK155" s="31">
        <v>0.95454545454545459</v>
      </c>
      <c r="HL155" s="31">
        <v>0.68181818181818177</v>
      </c>
      <c r="HM155" s="31">
        <v>4.5454545454545456E-2</v>
      </c>
      <c r="HN155" s="31">
        <v>0.13636363636363635</v>
      </c>
      <c r="HO155" s="31">
        <v>0.31818181818181818</v>
      </c>
      <c r="HP155" s="31">
        <v>0</v>
      </c>
      <c r="HQ155" s="31">
        <v>0</v>
      </c>
      <c r="HR155" s="31">
        <v>0</v>
      </c>
      <c r="HS155" s="31">
        <v>0</v>
      </c>
      <c r="HT155" s="31">
        <v>0.13636363636363635</v>
      </c>
      <c r="HU155" s="31">
        <v>0</v>
      </c>
      <c r="HV155" s="31">
        <v>0</v>
      </c>
      <c r="HW155" s="31">
        <v>0.63636363636363635</v>
      </c>
      <c r="HX155" s="31">
        <v>4.5454545454545456E-2</v>
      </c>
      <c r="HY155" s="31">
        <v>0.31818181818181818</v>
      </c>
      <c r="HZ155" s="31">
        <v>9.0909090909090912E-2</v>
      </c>
      <c r="IA155" s="31">
        <v>0.86363636363636365</v>
      </c>
      <c r="IB155" s="31">
        <v>4.5454545454545456E-2</v>
      </c>
      <c r="IC155" s="31">
        <v>9.0909090909090912E-2</v>
      </c>
      <c r="ID155" s="31">
        <v>0.5</v>
      </c>
      <c r="IE155" s="31">
        <v>0.36363636363636365</v>
      </c>
      <c r="IF155" s="31">
        <v>20</v>
      </c>
      <c r="IG155" s="31">
        <v>10</v>
      </c>
      <c r="IH155" s="31">
        <v>0</v>
      </c>
      <c r="II155" s="31">
        <v>35</v>
      </c>
      <c r="IJ155" s="31">
        <v>25</v>
      </c>
      <c r="IK155" s="31">
        <v>5</v>
      </c>
      <c r="IL155" s="31">
        <v>55</v>
      </c>
      <c r="IM155" s="31">
        <v>29.999999999999996</v>
      </c>
      <c r="IN155" s="31">
        <v>10</v>
      </c>
      <c r="IO155" s="31">
        <v>70</v>
      </c>
      <c r="IP155" s="31">
        <v>80</v>
      </c>
      <c r="IQ155" s="31">
        <v>80</v>
      </c>
      <c r="IR155" s="31">
        <v>5</v>
      </c>
      <c r="IS155" s="31">
        <v>5</v>
      </c>
      <c r="IT155" s="31">
        <v>0</v>
      </c>
      <c r="IU155" s="31">
        <v>5</v>
      </c>
      <c r="IV155" s="31">
        <v>14.999999999999998</v>
      </c>
      <c r="IW155" s="31">
        <v>0</v>
      </c>
      <c r="IX155" s="31">
        <v>14.999999999999998</v>
      </c>
      <c r="IY155" s="31">
        <v>65</v>
      </c>
      <c r="IZ155" s="31">
        <v>5</v>
      </c>
      <c r="JA155" s="31">
        <v>100</v>
      </c>
      <c r="JB155" s="31">
        <v>5</v>
      </c>
      <c r="JC155" s="31">
        <v>5</v>
      </c>
      <c r="JD155" s="31">
        <v>10</v>
      </c>
      <c r="JE155" s="31">
        <v>105</v>
      </c>
      <c r="JF155" s="31">
        <v>75</v>
      </c>
      <c r="JG155" s="31">
        <v>5</v>
      </c>
      <c r="JH155" s="31">
        <v>14.999999999999998</v>
      </c>
      <c r="JI155" s="31">
        <v>35</v>
      </c>
      <c r="JJ155" s="31">
        <v>0</v>
      </c>
      <c r="JK155" s="31">
        <v>0</v>
      </c>
      <c r="JL155" s="31">
        <v>0</v>
      </c>
      <c r="JM155" s="31">
        <v>0</v>
      </c>
      <c r="JN155" s="31">
        <v>14.999999999999998</v>
      </c>
      <c r="JO155" s="31">
        <v>0</v>
      </c>
      <c r="JP155" s="31">
        <v>0</v>
      </c>
      <c r="JQ155" s="31">
        <v>70</v>
      </c>
      <c r="JR155" s="31">
        <v>5</v>
      </c>
      <c r="JS155" s="31">
        <v>35</v>
      </c>
      <c r="JT155" s="31">
        <v>10</v>
      </c>
      <c r="JU155" s="31">
        <v>95</v>
      </c>
      <c r="JV155" s="31">
        <v>5</v>
      </c>
      <c r="JW155" s="31">
        <v>10</v>
      </c>
      <c r="JX155" s="31">
        <v>55</v>
      </c>
      <c r="JY155" s="31">
        <v>40</v>
      </c>
      <c r="JZ155" s="31">
        <v>22</v>
      </c>
      <c r="KA155" s="31">
        <v>1</v>
      </c>
    </row>
    <row r="156" spans="1:287" x14ac:dyDescent="0.25">
      <c r="A156" s="30" t="s">
        <v>774</v>
      </c>
      <c r="B156" s="30" t="s">
        <v>107</v>
      </c>
      <c r="C156" s="31">
        <v>86</v>
      </c>
      <c r="D156" s="51" t="e">
        <v>#VALUE!</v>
      </c>
      <c r="E156" s="31" t="e">
        <v>#DIV/0!</v>
      </c>
      <c r="F156" s="31" t="e">
        <v>#DIV/0!</v>
      </c>
      <c r="G156" s="31" t="e">
        <v>#DIV/0!</v>
      </c>
      <c r="H156" s="31" t="e">
        <v>#DIV/0!</v>
      </c>
      <c r="I156" s="31" t="e">
        <v>#DIV/0!</v>
      </c>
      <c r="J156" s="31" t="e">
        <v>#DIV/0!</v>
      </c>
      <c r="K156" s="31" t="e">
        <v>#DIV/0!</v>
      </c>
      <c r="L156" s="31" t="e">
        <v>#DIV/0!</v>
      </c>
      <c r="M156" s="31" t="e">
        <v>#DIV/0!</v>
      </c>
      <c r="N156" s="31" t="e">
        <v>#DIV/0!</v>
      </c>
      <c r="O156" s="31" t="e">
        <v>#DIV/0!</v>
      </c>
      <c r="P156" s="31" t="e">
        <v>#DIV/0!</v>
      </c>
      <c r="Q156" s="31" t="e">
        <v>#DIV/0!</v>
      </c>
      <c r="R156" s="31" t="e">
        <v>#DIV/0!</v>
      </c>
      <c r="S156" s="31" t="e">
        <v>#DIV/0!</v>
      </c>
      <c r="T156" s="31" t="e">
        <v>#DIV/0!</v>
      </c>
      <c r="U156" s="31" t="e">
        <v>#DIV/0!</v>
      </c>
      <c r="V156" s="31" t="e">
        <v>#DIV/0!</v>
      </c>
      <c r="W156" s="31" t="e">
        <v>#DIV/0!</v>
      </c>
      <c r="X156" s="31" t="e">
        <v>#DIV/0!</v>
      </c>
      <c r="Y156" s="31" t="e">
        <v>#DIV/0!</v>
      </c>
      <c r="Z156" s="31" t="e">
        <v>#DIV/0!</v>
      </c>
      <c r="AA156" s="31" t="e">
        <v>#DIV/0!</v>
      </c>
      <c r="AB156" s="31" t="e">
        <v>#DIV/0!</v>
      </c>
      <c r="AC156" s="31" t="e">
        <v>#DIV/0!</v>
      </c>
      <c r="AD156" s="31" t="e">
        <v>#DIV/0!</v>
      </c>
      <c r="AE156" s="31" t="e">
        <v>#DIV/0!</v>
      </c>
      <c r="AF156" s="31" t="e">
        <v>#DIV/0!</v>
      </c>
      <c r="AG156" s="31" t="e">
        <v>#DIV/0!</v>
      </c>
      <c r="AH156" s="31" t="e">
        <v>#DIV/0!</v>
      </c>
      <c r="AI156" s="31" t="e">
        <v>#DIV/0!</v>
      </c>
      <c r="AJ156" s="31" t="e">
        <v>#DIV/0!</v>
      </c>
      <c r="AK156" s="31" t="e">
        <v>#DIV/0!</v>
      </c>
      <c r="AL156" s="31" t="e">
        <v>#DIV/0!</v>
      </c>
      <c r="AM156" s="31" t="e">
        <v>#DIV/0!</v>
      </c>
      <c r="AN156" s="31" t="e">
        <v>#DIV/0!</v>
      </c>
      <c r="AO156" s="31" t="e">
        <v>#DIV/0!</v>
      </c>
      <c r="AP156" s="31" t="e">
        <v>#DIV/0!</v>
      </c>
      <c r="AQ156" s="31" t="e">
        <v>#DIV/0!</v>
      </c>
      <c r="AR156" s="31" t="e">
        <v>#DIV/0!</v>
      </c>
      <c r="AS156" s="31" t="e">
        <v>#DIV/0!</v>
      </c>
      <c r="AT156" s="31" t="e">
        <v>#DIV/0!</v>
      </c>
      <c r="AU156" s="31" t="e">
        <v>#DIV/0!</v>
      </c>
      <c r="AV156" s="31" t="e">
        <v>#DIV/0!</v>
      </c>
      <c r="AW156" s="31" t="e">
        <v>#DIV/0!</v>
      </c>
      <c r="AX156" s="31" t="e">
        <v>#VALUE!</v>
      </c>
      <c r="AY156" s="31" t="e">
        <v>#DIV/0!</v>
      </c>
      <c r="AZ156" s="31" t="e">
        <v>#DIV/0!</v>
      </c>
      <c r="BA156" s="31" t="e">
        <v>#DIV/0!</v>
      </c>
      <c r="BB156" s="31" t="e">
        <v>#DIV/0!</v>
      </c>
      <c r="BC156" s="31" t="e">
        <v>#DIV/0!</v>
      </c>
      <c r="BD156" s="31" t="e">
        <v>#DIV/0!</v>
      </c>
      <c r="BE156" s="31" t="e">
        <v>#DIV/0!</v>
      </c>
      <c r="BF156" s="31" t="e">
        <v>#DIV/0!</v>
      </c>
      <c r="BG156" s="31" t="e">
        <v>#DIV/0!</v>
      </c>
      <c r="BH156" s="31" t="e">
        <v>#DIV/0!</v>
      </c>
      <c r="BI156" s="31" t="e">
        <v>#DIV/0!</v>
      </c>
      <c r="BJ156" s="31" t="e">
        <v>#DIV/0!</v>
      </c>
      <c r="BK156" s="31" t="e">
        <v>#DIV/0!</v>
      </c>
      <c r="BL156" s="31" t="e">
        <v>#DIV/0!</v>
      </c>
      <c r="BM156" s="31" t="e">
        <v>#DIV/0!</v>
      </c>
      <c r="BN156" s="31" t="e">
        <v>#DIV/0!</v>
      </c>
      <c r="BO156" s="31" t="e">
        <v>#DIV/0!</v>
      </c>
      <c r="BP156" s="31" t="e">
        <v>#DIV/0!</v>
      </c>
      <c r="BQ156" s="31" t="e">
        <v>#DIV/0!</v>
      </c>
      <c r="BR156" s="31" t="e">
        <v>#DIV/0!</v>
      </c>
      <c r="BS156" s="31" t="e">
        <v>#DIV/0!</v>
      </c>
      <c r="BT156" s="31" t="e">
        <v>#DIV/0!</v>
      </c>
      <c r="BU156" s="31" t="e">
        <v>#DIV/0!</v>
      </c>
      <c r="BV156" s="31" t="e">
        <v>#DIV/0!</v>
      </c>
      <c r="BW156" s="31" t="e">
        <v>#DIV/0!</v>
      </c>
      <c r="BX156" s="31" t="e">
        <v>#DIV/0!</v>
      </c>
      <c r="BY156" s="31" t="e">
        <v>#DIV/0!</v>
      </c>
      <c r="BZ156" s="31" t="e">
        <v>#DIV/0!</v>
      </c>
      <c r="CA156" s="31" t="e">
        <v>#DIV/0!</v>
      </c>
      <c r="CB156" s="31" t="e">
        <v>#DIV/0!</v>
      </c>
      <c r="CC156" s="31" t="e">
        <v>#DIV/0!</v>
      </c>
      <c r="CD156" s="31" t="e">
        <v>#DIV/0!</v>
      </c>
      <c r="CE156" s="31" t="e">
        <v>#DIV/0!</v>
      </c>
      <c r="CF156" s="31" t="e">
        <v>#DIV/0!</v>
      </c>
      <c r="CG156" s="31" t="e">
        <v>#DIV/0!</v>
      </c>
      <c r="CH156" s="31" t="e">
        <v>#DIV/0!</v>
      </c>
      <c r="CI156" s="31" t="e">
        <v>#DIV/0!</v>
      </c>
      <c r="CJ156" s="31" t="e">
        <v>#DIV/0!</v>
      </c>
      <c r="CK156" s="31" t="e">
        <v>#DIV/0!</v>
      </c>
      <c r="CL156" s="31" t="e">
        <v>#DIV/0!</v>
      </c>
      <c r="CM156" s="31" t="e">
        <v>#DIV/0!</v>
      </c>
      <c r="CN156" s="31" t="e">
        <v>#DIV/0!</v>
      </c>
      <c r="CO156" s="31" t="e">
        <v>#DIV/0!</v>
      </c>
      <c r="CP156" s="31" t="e">
        <v>#DIV/0!</v>
      </c>
      <c r="CQ156" s="31" t="e">
        <v>#DIV/0!</v>
      </c>
      <c r="CR156" s="31"/>
      <c r="CS156" s="31"/>
      <c r="CT156" s="31">
        <v>86</v>
      </c>
      <c r="CU156" s="51" t="e">
        <v>#VALUE!</v>
      </c>
      <c r="CV156" s="31" t="e">
        <v>#DIV/0!</v>
      </c>
      <c r="CW156" s="31" t="e">
        <v>#DIV/0!</v>
      </c>
      <c r="CX156" s="31" t="e">
        <v>#DIV/0!</v>
      </c>
      <c r="CY156" s="31" t="e">
        <v>#DIV/0!</v>
      </c>
      <c r="CZ156" s="31" t="e">
        <v>#DIV/0!</v>
      </c>
      <c r="DA156" s="31" t="e">
        <v>#DIV/0!</v>
      </c>
      <c r="DB156" s="31" t="e">
        <v>#DIV/0!</v>
      </c>
      <c r="DC156" s="31" t="e">
        <v>#DIV/0!</v>
      </c>
      <c r="DD156" s="31" t="e">
        <v>#DIV/0!</v>
      </c>
      <c r="DE156" s="31" t="e">
        <v>#DIV/0!</v>
      </c>
      <c r="DF156" s="31" t="e">
        <v>#DIV/0!</v>
      </c>
      <c r="DG156" s="31" t="e">
        <v>#DIV/0!</v>
      </c>
      <c r="DH156" s="31" t="e">
        <v>#DIV/0!</v>
      </c>
      <c r="DI156" s="31" t="e">
        <v>#DIV/0!</v>
      </c>
      <c r="DJ156" s="31" t="e">
        <v>#DIV/0!</v>
      </c>
      <c r="DK156" s="31" t="e">
        <v>#DIV/0!</v>
      </c>
      <c r="DL156" s="31" t="e">
        <v>#DIV/0!</v>
      </c>
      <c r="DM156" s="31" t="e">
        <v>#DIV/0!</v>
      </c>
      <c r="DN156" s="31" t="e">
        <v>#DIV/0!</v>
      </c>
      <c r="DO156" s="31" t="e">
        <v>#DIV/0!</v>
      </c>
      <c r="DP156" s="31" t="e">
        <v>#DIV/0!</v>
      </c>
      <c r="DQ156" s="31" t="e">
        <v>#DIV/0!</v>
      </c>
      <c r="DR156" s="31" t="e">
        <v>#DIV/0!</v>
      </c>
      <c r="DS156" s="31" t="e">
        <v>#DIV/0!</v>
      </c>
      <c r="DT156" s="31" t="e">
        <v>#DIV/0!</v>
      </c>
      <c r="DU156" s="31" t="e">
        <v>#DIV/0!</v>
      </c>
      <c r="DV156" s="31" t="e">
        <v>#DIV/0!</v>
      </c>
      <c r="DW156" s="31" t="e">
        <v>#DIV/0!</v>
      </c>
      <c r="DX156" s="31" t="e">
        <v>#DIV/0!</v>
      </c>
      <c r="DY156" s="31" t="e">
        <v>#DIV/0!</v>
      </c>
      <c r="DZ156" s="31" t="e">
        <v>#DIV/0!</v>
      </c>
      <c r="EA156" s="31" t="e">
        <v>#DIV/0!</v>
      </c>
      <c r="EB156" s="31" t="e">
        <v>#DIV/0!</v>
      </c>
      <c r="EC156" s="31" t="e">
        <v>#DIV/0!</v>
      </c>
      <c r="ED156" s="31" t="e">
        <v>#DIV/0!</v>
      </c>
      <c r="EE156" s="31" t="e">
        <v>#DIV/0!</v>
      </c>
      <c r="EF156" s="31" t="e">
        <v>#DIV/0!</v>
      </c>
      <c r="EG156" s="31" t="e">
        <v>#DIV/0!</v>
      </c>
      <c r="EH156" s="31" t="e">
        <v>#DIV/0!</v>
      </c>
      <c r="EI156" s="31" t="e">
        <v>#DIV/0!</v>
      </c>
      <c r="EJ156" s="31" t="e">
        <v>#DIV/0!</v>
      </c>
      <c r="EK156" s="31" t="e">
        <v>#DIV/0!</v>
      </c>
      <c r="EL156" s="31" t="e">
        <v>#DIV/0!</v>
      </c>
      <c r="EM156" s="31" t="e">
        <v>#DIV/0!</v>
      </c>
      <c r="EN156" s="31" t="e">
        <v>#DIV/0!</v>
      </c>
      <c r="EO156" s="31" t="e">
        <v>#VALUE!</v>
      </c>
      <c r="EP156" s="31" t="e">
        <v>#DIV/0!</v>
      </c>
      <c r="EQ156" s="31" t="e">
        <v>#DIV/0!</v>
      </c>
      <c r="ER156" s="31" t="e">
        <v>#DIV/0!</v>
      </c>
      <c r="ES156" s="31" t="e">
        <v>#DIV/0!</v>
      </c>
      <c r="ET156" s="31" t="e">
        <v>#DIV/0!</v>
      </c>
      <c r="EU156" s="31" t="e">
        <v>#DIV/0!</v>
      </c>
      <c r="EV156" s="31" t="e">
        <v>#DIV/0!</v>
      </c>
      <c r="EW156" s="31" t="e">
        <v>#DIV/0!</v>
      </c>
      <c r="EX156" s="31" t="e">
        <v>#DIV/0!</v>
      </c>
      <c r="EY156" s="31" t="e">
        <v>#DIV/0!</v>
      </c>
      <c r="EZ156" s="31" t="e">
        <v>#DIV/0!</v>
      </c>
      <c r="FA156" s="31" t="e">
        <v>#DIV/0!</v>
      </c>
      <c r="FB156" s="31" t="e">
        <v>#DIV/0!</v>
      </c>
      <c r="FC156" s="31" t="e">
        <v>#DIV/0!</v>
      </c>
      <c r="FD156" s="31" t="e">
        <v>#DIV/0!</v>
      </c>
      <c r="FE156" s="31" t="e">
        <v>#DIV/0!</v>
      </c>
      <c r="FF156" s="31" t="e">
        <v>#DIV/0!</v>
      </c>
      <c r="FG156" s="31" t="e">
        <v>#DIV/0!</v>
      </c>
      <c r="FH156" s="31" t="e">
        <v>#DIV/0!</v>
      </c>
      <c r="FI156" s="31" t="e">
        <v>#DIV/0!</v>
      </c>
      <c r="FJ156" s="31" t="e">
        <v>#DIV/0!</v>
      </c>
      <c r="FK156" s="31" t="e">
        <v>#DIV/0!</v>
      </c>
      <c r="FL156" s="31" t="e">
        <v>#DIV/0!</v>
      </c>
      <c r="FM156" s="31" t="e">
        <v>#DIV/0!</v>
      </c>
      <c r="FN156" s="31" t="e">
        <v>#DIV/0!</v>
      </c>
      <c r="FO156" s="31" t="e">
        <v>#DIV/0!</v>
      </c>
      <c r="FP156" s="31" t="e">
        <v>#DIV/0!</v>
      </c>
      <c r="FQ156" s="31" t="e">
        <v>#DIV/0!</v>
      </c>
      <c r="FR156" s="31" t="e">
        <v>#DIV/0!</v>
      </c>
      <c r="FS156" s="31" t="e">
        <v>#DIV/0!</v>
      </c>
      <c r="FT156" s="31" t="e">
        <v>#DIV/0!</v>
      </c>
      <c r="FU156" s="31" t="e">
        <v>#DIV/0!</v>
      </c>
      <c r="FV156" s="31" t="e">
        <v>#DIV/0!</v>
      </c>
      <c r="FW156" s="31" t="e">
        <v>#DIV/0!</v>
      </c>
      <c r="FX156" s="31" t="e">
        <v>#DIV/0!</v>
      </c>
      <c r="FY156" s="31" t="e">
        <v>#DIV/0!</v>
      </c>
      <c r="FZ156" s="31" t="e">
        <v>#DIV/0!</v>
      </c>
      <c r="GA156" s="31" t="e">
        <v>#DIV/0!</v>
      </c>
      <c r="GB156" s="31" t="e">
        <v>#DIV/0!</v>
      </c>
      <c r="GC156" s="31" t="e">
        <v>#DIV/0!</v>
      </c>
      <c r="GD156" s="31" t="e">
        <v>#DIV/0!</v>
      </c>
      <c r="GE156" s="31" t="e">
        <v>#DIV/0!</v>
      </c>
      <c r="GF156" s="31" t="e">
        <v>#DIV/0!</v>
      </c>
      <c r="GG156" s="31" t="e">
        <v>#DIV/0!</v>
      </c>
      <c r="GH156" s="31" t="e">
        <v>#DIV/0!</v>
      </c>
      <c r="GI156" s="31"/>
      <c r="GJ156" s="31"/>
      <c r="GK156" s="31">
        <v>86</v>
      </c>
      <c r="GL156" s="51">
        <v>0</v>
      </c>
      <c r="GM156" s="31">
        <v>0</v>
      </c>
      <c r="GN156" s="31">
        <v>0</v>
      </c>
      <c r="GO156" s="31">
        <v>0</v>
      </c>
      <c r="GP156" s="31">
        <v>0</v>
      </c>
      <c r="GQ156" s="31">
        <v>0</v>
      </c>
      <c r="GR156" s="31">
        <v>1</v>
      </c>
      <c r="GS156" s="31">
        <v>0.33333333333333331</v>
      </c>
      <c r="GT156" s="31">
        <v>0</v>
      </c>
      <c r="GU156" s="31">
        <v>0.66666666666666663</v>
      </c>
      <c r="GV156" s="31">
        <v>0.66666666666666663</v>
      </c>
      <c r="GW156" s="31">
        <v>0.33333333333333331</v>
      </c>
      <c r="GX156" s="31">
        <v>0.66666666666666663</v>
      </c>
      <c r="GY156" s="31">
        <v>0</v>
      </c>
      <c r="GZ156" s="31">
        <v>0</v>
      </c>
      <c r="HA156" s="31">
        <v>0.33333333333333331</v>
      </c>
      <c r="HB156" s="31">
        <v>0</v>
      </c>
      <c r="HC156" s="31">
        <v>0</v>
      </c>
      <c r="HD156" s="31">
        <v>0</v>
      </c>
      <c r="HE156" s="31">
        <v>0</v>
      </c>
      <c r="HF156" s="31">
        <v>0.33333333333333331</v>
      </c>
      <c r="HG156" s="31">
        <v>1</v>
      </c>
      <c r="HH156" s="31">
        <v>0</v>
      </c>
      <c r="HI156" s="31">
        <v>0</v>
      </c>
      <c r="HJ156" s="31">
        <v>0</v>
      </c>
      <c r="HK156" s="31">
        <v>1</v>
      </c>
      <c r="HL156" s="31">
        <v>0.66666666666666663</v>
      </c>
      <c r="HM156" s="31">
        <v>0</v>
      </c>
      <c r="HN156" s="31">
        <v>0</v>
      </c>
      <c r="HO156" s="31">
        <v>1</v>
      </c>
      <c r="HP156" s="31">
        <v>0</v>
      </c>
      <c r="HQ156" s="31">
        <v>0</v>
      </c>
      <c r="HR156" s="31">
        <v>0</v>
      </c>
      <c r="HS156" s="31">
        <v>0</v>
      </c>
      <c r="HT156" s="31">
        <v>0</v>
      </c>
      <c r="HU156" s="31">
        <v>0</v>
      </c>
      <c r="HV156" s="31">
        <v>0</v>
      </c>
      <c r="HW156" s="31">
        <v>0.33333333333333331</v>
      </c>
      <c r="HX156" s="31">
        <v>0</v>
      </c>
      <c r="HY156" s="31">
        <v>0.66666666666666663</v>
      </c>
      <c r="HZ156" s="31">
        <v>0</v>
      </c>
      <c r="IA156" s="31">
        <v>1</v>
      </c>
      <c r="IB156" s="31">
        <v>0</v>
      </c>
      <c r="IC156" s="31">
        <v>0</v>
      </c>
      <c r="ID156" s="31">
        <v>0.33333333333333331</v>
      </c>
      <c r="IE156" s="31">
        <v>0.66666666666666663</v>
      </c>
      <c r="IF156" s="31">
        <v>0</v>
      </c>
      <c r="IG156" s="31">
        <v>0</v>
      </c>
      <c r="IH156" s="31">
        <v>0</v>
      </c>
      <c r="II156" s="31">
        <v>0</v>
      </c>
      <c r="IJ156" s="31">
        <v>0</v>
      </c>
      <c r="IK156" s="31">
        <v>0</v>
      </c>
      <c r="IL156" s="31">
        <v>86</v>
      </c>
      <c r="IM156" s="31">
        <v>28.666666666666664</v>
      </c>
      <c r="IN156" s="31">
        <v>0</v>
      </c>
      <c r="IO156" s="31">
        <v>57.333333333333329</v>
      </c>
      <c r="IP156" s="31">
        <v>57.333333333333329</v>
      </c>
      <c r="IQ156" s="31">
        <v>28.666666666666664</v>
      </c>
      <c r="IR156" s="31">
        <v>57.333333333333329</v>
      </c>
      <c r="IS156" s="31">
        <v>0</v>
      </c>
      <c r="IT156" s="31">
        <v>0</v>
      </c>
      <c r="IU156" s="31">
        <v>28.666666666666664</v>
      </c>
      <c r="IV156" s="31">
        <v>0</v>
      </c>
      <c r="IW156" s="31">
        <v>0</v>
      </c>
      <c r="IX156" s="31">
        <v>0</v>
      </c>
      <c r="IY156" s="31">
        <v>0</v>
      </c>
      <c r="IZ156" s="31">
        <v>28.666666666666664</v>
      </c>
      <c r="JA156" s="31">
        <v>86</v>
      </c>
      <c r="JB156" s="31">
        <v>0</v>
      </c>
      <c r="JC156" s="31">
        <v>0</v>
      </c>
      <c r="JD156" s="31">
        <v>0</v>
      </c>
      <c r="JE156" s="31">
        <v>86</v>
      </c>
      <c r="JF156" s="31">
        <v>57.333333333333329</v>
      </c>
      <c r="JG156" s="31">
        <v>0</v>
      </c>
      <c r="JH156" s="31">
        <v>0</v>
      </c>
      <c r="JI156" s="31">
        <v>86</v>
      </c>
      <c r="JJ156" s="31">
        <v>0</v>
      </c>
      <c r="JK156" s="31">
        <v>0</v>
      </c>
      <c r="JL156" s="31">
        <v>0</v>
      </c>
      <c r="JM156" s="31">
        <v>0</v>
      </c>
      <c r="JN156" s="31">
        <v>0</v>
      </c>
      <c r="JO156" s="31">
        <v>0</v>
      </c>
      <c r="JP156" s="31">
        <v>0</v>
      </c>
      <c r="JQ156" s="31">
        <v>28.666666666666664</v>
      </c>
      <c r="JR156" s="31">
        <v>0</v>
      </c>
      <c r="JS156" s="31">
        <v>57.333333333333329</v>
      </c>
      <c r="JT156" s="31">
        <v>0</v>
      </c>
      <c r="JU156" s="31">
        <v>86</v>
      </c>
      <c r="JV156" s="31">
        <v>0</v>
      </c>
      <c r="JW156" s="31">
        <v>0</v>
      </c>
      <c r="JX156" s="31">
        <v>28.666666666666664</v>
      </c>
      <c r="JY156" s="31">
        <v>57.333333333333329</v>
      </c>
      <c r="JZ156" s="31">
        <v>3</v>
      </c>
      <c r="KA156" s="31">
        <v>1</v>
      </c>
    </row>
    <row r="157" spans="1:287" x14ac:dyDescent="0.25">
      <c r="A157" s="30" t="s">
        <v>684</v>
      </c>
      <c r="B157" s="30" t="s">
        <v>222</v>
      </c>
      <c r="C157" s="31">
        <v>48</v>
      </c>
      <c r="D157" s="51" t="e">
        <v>#VALUE!</v>
      </c>
      <c r="E157" s="31" t="e">
        <v>#DIV/0!</v>
      </c>
      <c r="F157" s="31" t="e">
        <v>#DIV/0!</v>
      </c>
      <c r="G157" s="31" t="e">
        <v>#DIV/0!</v>
      </c>
      <c r="H157" s="31" t="e">
        <v>#DIV/0!</v>
      </c>
      <c r="I157" s="31" t="e">
        <v>#DIV/0!</v>
      </c>
      <c r="J157" s="31" t="e">
        <v>#DIV/0!</v>
      </c>
      <c r="K157" s="31" t="e">
        <v>#DIV/0!</v>
      </c>
      <c r="L157" s="31" t="e">
        <v>#DIV/0!</v>
      </c>
      <c r="M157" s="31" t="e">
        <v>#DIV/0!</v>
      </c>
      <c r="N157" s="31" t="e">
        <v>#DIV/0!</v>
      </c>
      <c r="O157" s="31" t="e">
        <v>#DIV/0!</v>
      </c>
      <c r="P157" s="31" t="e">
        <v>#DIV/0!</v>
      </c>
      <c r="Q157" s="31" t="e">
        <v>#DIV/0!</v>
      </c>
      <c r="R157" s="31" t="e">
        <v>#DIV/0!</v>
      </c>
      <c r="S157" s="31" t="e">
        <v>#DIV/0!</v>
      </c>
      <c r="T157" s="31" t="e">
        <v>#DIV/0!</v>
      </c>
      <c r="U157" s="31" t="e">
        <v>#DIV/0!</v>
      </c>
      <c r="V157" s="31" t="e">
        <v>#DIV/0!</v>
      </c>
      <c r="W157" s="31" t="e">
        <v>#DIV/0!</v>
      </c>
      <c r="X157" s="31" t="e">
        <v>#DIV/0!</v>
      </c>
      <c r="Y157" s="31" t="e">
        <v>#DIV/0!</v>
      </c>
      <c r="Z157" s="31" t="e">
        <v>#DIV/0!</v>
      </c>
      <c r="AA157" s="31" t="e">
        <v>#DIV/0!</v>
      </c>
      <c r="AB157" s="31" t="e">
        <v>#DIV/0!</v>
      </c>
      <c r="AC157" s="31" t="e">
        <v>#DIV/0!</v>
      </c>
      <c r="AD157" s="31" t="e">
        <v>#DIV/0!</v>
      </c>
      <c r="AE157" s="31" t="e">
        <v>#DIV/0!</v>
      </c>
      <c r="AF157" s="31" t="e">
        <v>#DIV/0!</v>
      </c>
      <c r="AG157" s="31" t="e">
        <v>#DIV/0!</v>
      </c>
      <c r="AH157" s="31" t="e">
        <v>#DIV/0!</v>
      </c>
      <c r="AI157" s="31" t="e">
        <v>#DIV/0!</v>
      </c>
      <c r="AJ157" s="31" t="e">
        <v>#DIV/0!</v>
      </c>
      <c r="AK157" s="31" t="e">
        <v>#DIV/0!</v>
      </c>
      <c r="AL157" s="31" t="e">
        <v>#DIV/0!</v>
      </c>
      <c r="AM157" s="31" t="e">
        <v>#DIV/0!</v>
      </c>
      <c r="AN157" s="31" t="e">
        <v>#DIV/0!</v>
      </c>
      <c r="AO157" s="31" t="e">
        <v>#DIV/0!</v>
      </c>
      <c r="AP157" s="31" t="e">
        <v>#DIV/0!</v>
      </c>
      <c r="AQ157" s="31" t="e">
        <v>#DIV/0!</v>
      </c>
      <c r="AR157" s="31" t="e">
        <v>#DIV/0!</v>
      </c>
      <c r="AS157" s="31" t="e">
        <v>#DIV/0!</v>
      </c>
      <c r="AT157" s="31" t="e">
        <v>#DIV/0!</v>
      </c>
      <c r="AU157" s="31" t="e">
        <v>#DIV/0!</v>
      </c>
      <c r="AV157" s="31" t="e">
        <v>#DIV/0!</v>
      </c>
      <c r="AW157" s="31" t="e">
        <v>#DIV/0!</v>
      </c>
      <c r="AX157" s="31" t="e">
        <v>#VALUE!</v>
      </c>
      <c r="AY157" s="31" t="e">
        <v>#DIV/0!</v>
      </c>
      <c r="AZ157" s="31" t="e">
        <v>#DIV/0!</v>
      </c>
      <c r="BA157" s="31" t="e">
        <v>#DIV/0!</v>
      </c>
      <c r="BB157" s="31" t="e">
        <v>#DIV/0!</v>
      </c>
      <c r="BC157" s="31" t="e">
        <v>#DIV/0!</v>
      </c>
      <c r="BD157" s="31" t="e">
        <v>#DIV/0!</v>
      </c>
      <c r="BE157" s="31" t="e">
        <v>#DIV/0!</v>
      </c>
      <c r="BF157" s="31" t="e">
        <v>#DIV/0!</v>
      </c>
      <c r="BG157" s="31" t="e">
        <v>#DIV/0!</v>
      </c>
      <c r="BH157" s="31" t="e">
        <v>#DIV/0!</v>
      </c>
      <c r="BI157" s="31" t="e">
        <v>#DIV/0!</v>
      </c>
      <c r="BJ157" s="31" t="e">
        <v>#DIV/0!</v>
      </c>
      <c r="BK157" s="31" t="e">
        <v>#DIV/0!</v>
      </c>
      <c r="BL157" s="31" t="e">
        <v>#DIV/0!</v>
      </c>
      <c r="BM157" s="31" t="e">
        <v>#DIV/0!</v>
      </c>
      <c r="BN157" s="31" t="e">
        <v>#DIV/0!</v>
      </c>
      <c r="BO157" s="31" t="e">
        <v>#DIV/0!</v>
      </c>
      <c r="BP157" s="31" t="e">
        <v>#DIV/0!</v>
      </c>
      <c r="BQ157" s="31" t="e">
        <v>#DIV/0!</v>
      </c>
      <c r="BR157" s="31" t="e">
        <v>#DIV/0!</v>
      </c>
      <c r="BS157" s="31" t="e">
        <v>#DIV/0!</v>
      </c>
      <c r="BT157" s="31" t="e">
        <v>#DIV/0!</v>
      </c>
      <c r="BU157" s="31" t="e">
        <v>#DIV/0!</v>
      </c>
      <c r="BV157" s="31" t="e">
        <v>#DIV/0!</v>
      </c>
      <c r="BW157" s="31" t="e">
        <v>#DIV/0!</v>
      </c>
      <c r="BX157" s="31" t="e">
        <v>#DIV/0!</v>
      </c>
      <c r="BY157" s="31" t="e">
        <v>#DIV/0!</v>
      </c>
      <c r="BZ157" s="31" t="e">
        <v>#DIV/0!</v>
      </c>
      <c r="CA157" s="31" t="e">
        <v>#DIV/0!</v>
      </c>
      <c r="CB157" s="31" t="e">
        <v>#DIV/0!</v>
      </c>
      <c r="CC157" s="31" t="e">
        <v>#DIV/0!</v>
      </c>
      <c r="CD157" s="31" t="e">
        <v>#DIV/0!</v>
      </c>
      <c r="CE157" s="31" t="e">
        <v>#DIV/0!</v>
      </c>
      <c r="CF157" s="31" t="e">
        <v>#DIV/0!</v>
      </c>
      <c r="CG157" s="31" t="e">
        <v>#DIV/0!</v>
      </c>
      <c r="CH157" s="31" t="e">
        <v>#DIV/0!</v>
      </c>
      <c r="CI157" s="31" t="e">
        <v>#DIV/0!</v>
      </c>
      <c r="CJ157" s="31" t="e">
        <v>#DIV/0!</v>
      </c>
      <c r="CK157" s="31" t="e">
        <v>#DIV/0!</v>
      </c>
      <c r="CL157" s="31" t="e">
        <v>#DIV/0!</v>
      </c>
      <c r="CM157" s="31" t="e">
        <v>#DIV/0!</v>
      </c>
      <c r="CN157" s="31" t="e">
        <v>#DIV/0!</v>
      </c>
      <c r="CO157" s="31" t="e">
        <v>#DIV/0!</v>
      </c>
      <c r="CP157" s="31" t="e">
        <v>#DIV/0!</v>
      </c>
      <c r="CQ157" s="31" t="e">
        <v>#DIV/0!</v>
      </c>
      <c r="CR157" s="31"/>
      <c r="CS157" s="31"/>
      <c r="CT157" s="31">
        <v>48</v>
      </c>
      <c r="CU157" s="51" t="e">
        <v>#VALUE!</v>
      </c>
      <c r="CV157" s="31" t="e">
        <v>#DIV/0!</v>
      </c>
      <c r="CW157" s="31" t="e">
        <v>#DIV/0!</v>
      </c>
      <c r="CX157" s="31" t="e">
        <v>#DIV/0!</v>
      </c>
      <c r="CY157" s="31" t="e">
        <v>#DIV/0!</v>
      </c>
      <c r="CZ157" s="31" t="e">
        <v>#DIV/0!</v>
      </c>
      <c r="DA157" s="31" t="e">
        <v>#DIV/0!</v>
      </c>
      <c r="DB157" s="31" t="e">
        <v>#DIV/0!</v>
      </c>
      <c r="DC157" s="31" t="e">
        <v>#DIV/0!</v>
      </c>
      <c r="DD157" s="31" t="e">
        <v>#DIV/0!</v>
      </c>
      <c r="DE157" s="31" t="e">
        <v>#DIV/0!</v>
      </c>
      <c r="DF157" s="31" t="e">
        <v>#DIV/0!</v>
      </c>
      <c r="DG157" s="31" t="e">
        <v>#DIV/0!</v>
      </c>
      <c r="DH157" s="31" t="e">
        <v>#DIV/0!</v>
      </c>
      <c r="DI157" s="31" t="e">
        <v>#DIV/0!</v>
      </c>
      <c r="DJ157" s="31" t="e">
        <v>#DIV/0!</v>
      </c>
      <c r="DK157" s="31" t="e">
        <v>#DIV/0!</v>
      </c>
      <c r="DL157" s="31" t="e">
        <v>#DIV/0!</v>
      </c>
      <c r="DM157" s="31" t="e">
        <v>#DIV/0!</v>
      </c>
      <c r="DN157" s="31" t="e">
        <v>#DIV/0!</v>
      </c>
      <c r="DO157" s="31" t="e">
        <v>#DIV/0!</v>
      </c>
      <c r="DP157" s="31" t="e">
        <v>#DIV/0!</v>
      </c>
      <c r="DQ157" s="31" t="e">
        <v>#DIV/0!</v>
      </c>
      <c r="DR157" s="31" t="e">
        <v>#DIV/0!</v>
      </c>
      <c r="DS157" s="31" t="e">
        <v>#DIV/0!</v>
      </c>
      <c r="DT157" s="31" t="e">
        <v>#DIV/0!</v>
      </c>
      <c r="DU157" s="31" t="e">
        <v>#DIV/0!</v>
      </c>
      <c r="DV157" s="31" t="e">
        <v>#DIV/0!</v>
      </c>
      <c r="DW157" s="31" t="e">
        <v>#DIV/0!</v>
      </c>
      <c r="DX157" s="31" t="e">
        <v>#DIV/0!</v>
      </c>
      <c r="DY157" s="31" t="e">
        <v>#DIV/0!</v>
      </c>
      <c r="DZ157" s="31" t="e">
        <v>#DIV/0!</v>
      </c>
      <c r="EA157" s="31" t="e">
        <v>#DIV/0!</v>
      </c>
      <c r="EB157" s="31" t="e">
        <v>#DIV/0!</v>
      </c>
      <c r="EC157" s="31" t="e">
        <v>#DIV/0!</v>
      </c>
      <c r="ED157" s="31" t="e">
        <v>#DIV/0!</v>
      </c>
      <c r="EE157" s="31" t="e">
        <v>#DIV/0!</v>
      </c>
      <c r="EF157" s="31" t="e">
        <v>#DIV/0!</v>
      </c>
      <c r="EG157" s="31" t="e">
        <v>#DIV/0!</v>
      </c>
      <c r="EH157" s="31" t="e">
        <v>#DIV/0!</v>
      </c>
      <c r="EI157" s="31" t="e">
        <v>#DIV/0!</v>
      </c>
      <c r="EJ157" s="31" t="e">
        <v>#DIV/0!</v>
      </c>
      <c r="EK157" s="31" t="e">
        <v>#DIV/0!</v>
      </c>
      <c r="EL157" s="31" t="e">
        <v>#DIV/0!</v>
      </c>
      <c r="EM157" s="31" t="e">
        <v>#DIV/0!</v>
      </c>
      <c r="EN157" s="31" t="e">
        <v>#DIV/0!</v>
      </c>
      <c r="EO157" s="31" t="e">
        <v>#VALUE!</v>
      </c>
      <c r="EP157" s="31" t="e">
        <v>#DIV/0!</v>
      </c>
      <c r="EQ157" s="31" t="e">
        <v>#DIV/0!</v>
      </c>
      <c r="ER157" s="31" t="e">
        <v>#DIV/0!</v>
      </c>
      <c r="ES157" s="31" t="e">
        <v>#DIV/0!</v>
      </c>
      <c r="ET157" s="31" t="e">
        <v>#DIV/0!</v>
      </c>
      <c r="EU157" s="31" t="e">
        <v>#DIV/0!</v>
      </c>
      <c r="EV157" s="31" t="e">
        <v>#DIV/0!</v>
      </c>
      <c r="EW157" s="31" t="e">
        <v>#DIV/0!</v>
      </c>
      <c r="EX157" s="31" t="e">
        <v>#DIV/0!</v>
      </c>
      <c r="EY157" s="31" t="e">
        <v>#DIV/0!</v>
      </c>
      <c r="EZ157" s="31" t="e">
        <v>#DIV/0!</v>
      </c>
      <c r="FA157" s="31" t="e">
        <v>#DIV/0!</v>
      </c>
      <c r="FB157" s="31" t="e">
        <v>#DIV/0!</v>
      </c>
      <c r="FC157" s="31" t="e">
        <v>#DIV/0!</v>
      </c>
      <c r="FD157" s="31" t="e">
        <v>#DIV/0!</v>
      </c>
      <c r="FE157" s="31" t="e">
        <v>#DIV/0!</v>
      </c>
      <c r="FF157" s="31" t="e">
        <v>#DIV/0!</v>
      </c>
      <c r="FG157" s="31" t="e">
        <v>#DIV/0!</v>
      </c>
      <c r="FH157" s="31" t="e">
        <v>#DIV/0!</v>
      </c>
      <c r="FI157" s="31" t="e">
        <v>#DIV/0!</v>
      </c>
      <c r="FJ157" s="31" t="e">
        <v>#DIV/0!</v>
      </c>
      <c r="FK157" s="31" t="e">
        <v>#DIV/0!</v>
      </c>
      <c r="FL157" s="31" t="e">
        <v>#DIV/0!</v>
      </c>
      <c r="FM157" s="31" t="e">
        <v>#DIV/0!</v>
      </c>
      <c r="FN157" s="31" t="e">
        <v>#DIV/0!</v>
      </c>
      <c r="FO157" s="31" t="e">
        <v>#DIV/0!</v>
      </c>
      <c r="FP157" s="31" t="e">
        <v>#DIV/0!</v>
      </c>
      <c r="FQ157" s="31" t="e">
        <v>#DIV/0!</v>
      </c>
      <c r="FR157" s="31" t="e">
        <v>#DIV/0!</v>
      </c>
      <c r="FS157" s="31" t="e">
        <v>#DIV/0!</v>
      </c>
      <c r="FT157" s="31" t="e">
        <v>#DIV/0!</v>
      </c>
      <c r="FU157" s="31" t="e">
        <v>#DIV/0!</v>
      </c>
      <c r="FV157" s="31" t="e">
        <v>#DIV/0!</v>
      </c>
      <c r="FW157" s="31" t="e">
        <v>#DIV/0!</v>
      </c>
      <c r="FX157" s="31" t="e">
        <v>#DIV/0!</v>
      </c>
      <c r="FY157" s="31" t="e">
        <v>#DIV/0!</v>
      </c>
      <c r="FZ157" s="31" t="e">
        <v>#DIV/0!</v>
      </c>
      <c r="GA157" s="31" t="e">
        <v>#DIV/0!</v>
      </c>
      <c r="GB157" s="31" t="e">
        <v>#DIV/0!</v>
      </c>
      <c r="GC157" s="31" t="e">
        <v>#DIV/0!</v>
      </c>
      <c r="GD157" s="31" t="e">
        <v>#DIV/0!</v>
      </c>
      <c r="GE157" s="31" t="e">
        <v>#DIV/0!</v>
      </c>
      <c r="GF157" s="31" t="e">
        <v>#DIV/0!</v>
      </c>
      <c r="GG157" s="31" t="e">
        <v>#DIV/0!</v>
      </c>
      <c r="GH157" s="31" t="e">
        <v>#DIV/0!</v>
      </c>
      <c r="GI157" s="31"/>
      <c r="GJ157" s="31"/>
      <c r="GK157" s="31">
        <v>48</v>
      </c>
      <c r="GL157" s="51" t="e">
        <v>#VALUE!</v>
      </c>
      <c r="GM157" s="31" t="e">
        <v>#DIV/0!</v>
      </c>
      <c r="GN157" s="31" t="e">
        <v>#DIV/0!</v>
      </c>
      <c r="GO157" s="31" t="e">
        <v>#DIV/0!</v>
      </c>
      <c r="GP157" s="31" t="e">
        <v>#DIV/0!</v>
      </c>
      <c r="GQ157" s="31" t="e">
        <v>#DIV/0!</v>
      </c>
      <c r="GR157" s="31" t="e">
        <v>#DIV/0!</v>
      </c>
      <c r="GS157" s="31" t="e">
        <v>#DIV/0!</v>
      </c>
      <c r="GT157" s="31" t="e">
        <v>#DIV/0!</v>
      </c>
      <c r="GU157" s="31" t="e">
        <v>#DIV/0!</v>
      </c>
      <c r="GV157" s="31" t="e">
        <v>#DIV/0!</v>
      </c>
      <c r="GW157" s="31" t="e">
        <v>#DIV/0!</v>
      </c>
      <c r="GX157" s="31" t="e">
        <v>#DIV/0!</v>
      </c>
      <c r="GY157" s="31" t="e">
        <v>#DIV/0!</v>
      </c>
      <c r="GZ157" s="31" t="e">
        <v>#DIV/0!</v>
      </c>
      <c r="HA157" s="31" t="e">
        <v>#DIV/0!</v>
      </c>
      <c r="HB157" s="31" t="e">
        <v>#DIV/0!</v>
      </c>
      <c r="HC157" s="31" t="e">
        <v>#DIV/0!</v>
      </c>
      <c r="HD157" s="31" t="e">
        <v>#DIV/0!</v>
      </c>
      <c r="HE157" s="31" t="e">
        <v>#DIV/0!</v>
      </c>
      <c r="HF157" s="31" t="e">
        <v>#DIV/0!</v>
      </c>
      <c r="HG157" s="31" t="e">
        <v>#DIV/0!</v>
      </c>
      <c r="HH157" s="31" t="e">
        <v>#DIV/0!</v>
      </c>
      <c r="HI157" s="31" t="e">
        <v>#DIV/0!</v>
      </c>
      <c r="HJ157" s="31" t="e">
        <v>#DIV/0!</v>
      </c>
      <c r="HK157" s="31" t="e">
        <v>#DIV/0!</v>
      </c>
      <c r="HL157" s="31" t="e">
        <v>#DIV/0!</v>
      </c>
      <c r="HM157" s="31" t="e">
        <v>#DIV/0!</v>
      </c>
      <c r="HN157" s="31" t="e">
        <v>#DIV/0!</v>
      </c>
      <c r="HO157" s="31" t="e">
        <v>#DIV/0!</v>
      </c>
      <c r="HP157" s="31" t="e">
        <v>#DIV/0!</v>
      </c>
      <c r="HQ157" s="31" t="e">
        <v>#DIV/0!</v>
      </c>
      <c r="HR157" s="31" t="e">
        <v>#DIV/0!</v>
      </c>
      <c r="HS157" s="31" t="e">
        <v>#DIV/0!</v>
      </c>
      <c r="HT157" s="31" t="e">
        <v>#DIV/0!</v>
      </c>
      <c r="HU157" s="31" t="e">
        <v>#DIV/0!</v>
      </c>
      <c r="HV157" s="31" t="e">
        <v>#DIV/0!</v>
      </c>
      <c r="HW157" s="31" t="e">
        <v>#DIV/0!</v>
      </c>
      <c r="HX157" s="31" t="e">
        <v>#DIV/0!</v>
      </c>
      <c r="HY157" s="31" t="e">
        <v>#DIV/0!</v>
      </c>
      <c r="HZ157" s="31" t="e">
        <v>#DIV/0!</v>
      </c>
      <c r="IA157" s="31" t="e">
        <v>#DIV/0!</v>
      </c>
      <c r="IB157" s="31" t="e">
        <v>#DIV/0!</v>
      </c>
      <c r="IC157" s="31" t="e">
        <v>#DIV/0!</v>
      </c>
      <c r="ID157" s="31" t="e">
        <v>#DIV/0!</v>
      </c>
      <c r="IE157" s="31" t="e">
        <v>#DIV/0!</v>
      </c>
      <c r="IF157" s="31" t="e">
        <v>#VALUE!</v>
      </c>
      <c r="IG157" s="31" t="e">
        <v>#DIV/0!</v>
      </c>
      <c r="IH157" s="31" t="e">
        <v>#DIV/0!</v>
      </c>
      <c r="II157" s="31" t="e">
        <v>#DIV/0!</v>
      </c>
      <c r="IJ157" s="31" t="e">
        <v>#DIV/0!</v>
      </c>
      <c r="IK157" s="31" t="e">
        <v>#DIV/0!</v>
      </c>
      <c r="IL157" s="31" t="e">
        <v>#DIV/0!</v>
      </c>
      <c r="IM157" s="31" t="e">
        <v>#DIV/0!</v>
      </c>
      <c r="IN157" s="31" t="e">
        <v>#DIV/0!</v>
      </c>
      <c r="IO157" s="31" t="e">
        <v>#DIV/0!</v>
      </c>
      <c r="IP157" s="31" t="e">
        <v>#DIV/0!</v>
      </c>
      <c r="IQ157" s="31" t="e">
        <v>#DIV/0!</v>
      </c>
      <c r="IR157" s="31" t="e">
        <v>#DIV/0!</v>
      </c>
      <c r="IS157" s="31" t="e">
        <v>#DIV/0!</v>
      </c>
      <c r="IT157" s="31" t="e">
        <v>#DIV/0!</v>
      </c>
      <c r="IU157" s="31" t="e">
        <v>#DIV/0!</v>
      </c>
      <c r="IV157" s="31" t="e">
        <v>#DIV/0!</v>
      </c>
      <c r="IW157" s="31" t="e">
        <v>#DIV/0!</v>
      </c>
      <c r="IX157" s="31" t="e">
        <v>#DIV/0!</v>
      </c>
      <c r="IY157" s="31" t="e">
        <v>#DIV/0!</v>
      </c>
      <c r="IZ157" s="31" t="e">
        <v>#DIV/0!</v>
      </c>
      <c r="JA157" s="31" t="e">
        <v>#DIV/0!</v>
      </c>
      <c r="JB157" s="31" t="e">
        <v>#DIV/0!</v>
      </c>
      <c r="JC157" s="31" t="e">
        <v>#DIV/0!</v>
      </c>
      <c r="JD157" s="31" t="e">
        <v>#DIV/0!</v>
      </c>
      <c r="JE157" s="31" t="e">
        <v>#DIV/0!</v>
      </c>
      <c r="JF157" s="31" t="e">
        <v>#DIV/0!</v>
      </c>
      <c r="JG157" s="31" t="e">
        <v>#DIV/0!</v>
      </c>
      <c r="JH157" s="31" t="e">
        <v>#DIV/0!</v>
      </c>
      <c r="JI157" s="31" t="e">
        <v>#DIV/0!</v>
      </c>
      <c r="JJ157" s="31" t="e">
        <v>#DIV/0!</v>
      </c>
      <c r="JK157" s="31" t="e">
        <v>#DIV/0!</v>
      </c>
      <c r="JL157" s="31" t="e">
        <v>#DIV/0!</v>
      </c>
      <c r="JM157" s="31" t="e">
        <v>#DIV/0!</v>
      </c>
      <c r="JN157" s="31" t="e">
        <v>#DIV/0!</v>
      </c>
      <c r="JO157" s="31" t="e">
        <v>#DIV/0!</v>
      </c>
      <c r="JP157" s="31" t="e">
        <v>#DIV/0!</v>
      </c>
      <c r="JQ157" s="31" t="e">
        <v>#DIV/0!</v>
      </c>
      <c r="JR157" s="31" t="e">
        <v>#DIV/0!</v>
      </c>
      <c r="JS157" s="31" t="e">
        <v>#DIV/0!</v>
      </c>
      <c r="JT157" s="31" t="e">
        <v>#DIV/0!</v>
      </c>
      <c r="JU157" s="31" t="e">
        <v>#DIV/0!</v>
      </c>
      <c r="JV157" s="31" t="e">
        <v>#DIV/0!</v>
      </c>
      <c r="JW157" s="31" t="e">
        <v>#DIV/0!</v>
      </c>
      <c r="JX157" s="31" t="e">
        <v>#DIV/0!</v>
      </c>
      <c r="JY157" s="31" t="e">
        <v>#DIV/0!</v>
      </c>
      <c r="JZ157" s="31"/>
      <c r="KA157" s="31"/>
    </row>
    <row r="158" spans="1:287" x14ac:dyDescent="0.25">
      <c r="A158" s="30" t="s">
        <v>775</v>
      </c>
      <c r="B158" s="30" t="s">
        <v>206</v>
      </c>
      <c r="C158" s="31">
        <v>18</v>
      </c>
      <c r="D158" s="51" t="e">
        <v>#VALUE!</v>
      </c>
      <c r="E158" s="31" t="e">
        <v>#DIV/0!</v>
      </c>
      <c r="F158" s="31" t="e">
        <v>#DIV/0!</v>
      </c>
      <c r="G158" s="31" t="e">
        <v>#DIV/0!</v>
      </c>
      <c r="H158" s="31" t="e">
        <v>#DIV/0!</v>
      </c>
      <c r="I158" s="31" t="e">
        <v>#DIV/0!</v>
      </c>
      <c r="J158" s="31" t="e">
        <v>#DIV/0!</v>
      </c>
      <c r="K158" s="31" t="e">
        <v>#DIV/0!</v>
      </c>
      <c r="L158" s="31" t="e">
        <v>#DIV/0!</v>
      </c>
      <c r="M158" s="31" t="e">
        <v>#DIV/0!</v>
      </c>
      <c r="N158" s="31" t="e">
        <v>#DIV/0!</v>
      </c>
      <c r="O158" s="31" t="e">
        <v>#DIV/0!</v>
      </c>
      <c r="P158" s="31" t="e">
        <v>#DIV/0!</v>
      </c>
      <c r="Q158" s="31" t="e">
        <v>#DIV/0!</v>
      </c>
      <c r="R158" s="31" t="e">
        <v>#DIV/0!</v>
      </c>
      <c r="S158" s="31" t="e">
        <v>#DIV/0!</v>
      </c>
      <c r="T158" s="31" t="e">
        <v>#DIV/0!</v>
      </c>
      <c r="U158" s="31" t="e">
        <v>#DIV/0!</v>
      </c>
      <c r="V158" s="31" t="e">
        <v>#DIV/0!</v>
      </c>
      <c r="W158" s="31" t="e">
        <v>#DIV/0!</v>
      </c>
      <c r="X158" s="31" t="e">
        <v>#DIV/0!</v>
      </c>
      <c r="Y158" s="31" t="e">
        <v>#DIV/0!</v>
      </c>
      <c r="Z158" s="31" t="e">
        <v>#DIV/0!</v>
      </c>
      <c r="AA158" s="31" t="e">
        <v>#DIV/0!</v>
      </c>
      <c r="AB158" s="31" t="e">
        <v>#DIV/0!</v>
      </c>
      <c r="AC158" s="31" t="e">
        <v>#DIV/0!</v>
      </c>
      <c r="AD158" s="31" t="e">
        <v>#DIV/0!</v>
      </c>
      <c r="AE158" s="31" t="e">
        <v>#DIV/0!</v>
      </c>
      <c r="AF158" s="31" t="e">
        <v>#DIV/0!</v>
      </c>
      <c r="AG158" s="31" t="e">
        <v>#DIV/0!</v>
      </c>
      <c r="AH158" s="31" t="e">
        <v>#DIV/0!</v>
      </c>
      <c r="AI158" s="31" t="e">
        <v>#DIV/0!</v>
      </c>
      <c r="AJ158" s="31" t="e">
        <v>#DIV/0!</v>
      </c>
      <c r="AK158" s="31" t="e">
        <v>#DIV/0!</v>
      </c>
      <c r="AL158" s="31" t="e">
        <v>#DIV/0!</v>
      </c>
      <c r="AM158" s="31" t="e">
        <v>#DIV/0!</v>
      </c>
      <c r="AN158" s="31" t="e">
        <v>#DIV/0!</v>
      </c>
      <c r="AO158" s="31" t="e">
        <v>#DIV/0!</v>
      </c>
      <c r="AP158" s="31" t="e">
        <v>#DIV/0!</v>
      </c>
      <c r="AQ158" s="31" t="e">
        <v>#DIV/0!</v>
      </c>
      <c r="AR158" s="31" t="e">
        <v>#DIV/0!</v>
      </c>
      <c r="AS158" s="31" t="e">
        <v>#DIV/0!</v>
      </c>
      <c r="AT158" s="31" t="e">
        <v>#DIV/0!</v>
      </c>
      <c r="AU158" s="31" t="e">
        <v>#DIV/0!</v>
      </c>
      <c r="AV158" s="31" t="e">
        <v>#DIV/0!</v>
      </c>
      <c r="AW158" s="31" t="e">
        <v>#DIV/0!</v>
      </c>
      <c r="AX158" s="31" t="e">
        <v>#VALUE!</v>
      </c>
      <c r="AY158" s="31" t="e">
        <v>#DIV/0!</v>
      </c>
      <c r="AZ158" s="31" t="e">
        <v>#DIV/0!</v>
      </c>
      <c r="BA158" s="31" t="e">
        <v>#DIV/0!</v>
      </c>
      <c r="BB158" s="31" t="e">
        <v>#DIV/0!</v>
      </c>
      <c r="BC158" s="31" t="e">
        <v>#DIV/0!</v>
      </c>
      <c r="BD158" s="31" t="e">
        <v>#DIV/0!</v>
      </c>
      <c r="BE158" s="31" t="e">
        <v>#DIV/0!</v>
      </c>
      <c r="BF158" s="31" t="e">
        <v>#DIV/0!</v>
      </c>
      <c r="BG158" s="31" t="e">
        <v>#DIV/0!</v>
      </c>
      <c r="BH158" s="31" t="e">
        <v>#DIV/0!</v>
      </c>
      <c r="BI158" s="31" t="e">
        <v>#DIV/0!</v>
      </c>
      <c r="BJ158" s="31" t="e">
        <v>#DIV/0!</v>
      </c>
      <c r="BK158" s="31" t="e">
        <v>#DIV/0!</v>
      </c>
      <c r="BL158" s="31" t="e">
        <v>#DIV/0!</v>
      </c>
      <c r="BM158" s="31" t="e">
        <v>#DIV/0!</v>
      </c>
      <c r="BN158" s="31" t="e">
        <v>#DIV/0!</v>
      </c>
      <c r="BO158" s="31" t="e">
        <v>#DIV/0!</v>
      </c>
      <c r="BP158" s="31" t="e">
        <v>#DIV/0!</v>
      </c>
      <c r="BQ158" s="31" t="e">
        <v>#DIV/0!</v>
      </c>
      <c r="BR158" s="31" t="e">
        <v>#DIV/0!</v>
      </c>
      <c r="BS158" s="31" t="e">
        <v>#DIV/0!</v>
      </c>
      <c r="BT158" s="31" t="e">
        <v>#DIV/0!</v>
      </c>
      <c r="BU158" s="31" t="e">
        <v>#DIV/0!</v>
      </c>
      <c r="BV158" s="31" t="e">
        <v>#DIV/0!</v>
      </c>
      <c r="BW158" s="31" t="e">
        <v>#DIV/0!</v>
      </c>
      <c r="BX158" s="31" t="e">
        <v>#DIV/0!</v>
      </c>
      <c r="BY158" s="31" t="e">
        <v>#DIV/0!</v>
      </c>
      <c r="BZ158" s="31" t="e">
        <v>#DIV/0!</v>
      </c>
      <c r="CA158" s="31" t="e">
        <v>#DIV/0!</v>
      </c>
      <c r="CB158" s="31" t="e">
        <v>#DIV/0!</v>
      </c>
      <c r="CC158" s="31" t="e">
        <v>#DIV/0!</v>
      </c>
      <c r="CD158" s="31" t="e">
        <v>#DIV/0!</v>
      </c>
      <c r="CE158" s="31" t="e">
        <v>#DIV/0!</v>
      </c>
      <c r="CF158" s="31" t="e">
        <v>#DIV/0!</v>
      </c>
      <c r="CG158" s="31" t="e">
        <v>#DIV/0!</v>
      </c>
      <c r="CH158" s="31" t="e">
        <v>#DIV/0!</v>
      </c>
      <c r="CI158" s="31" t="e">
        <v>#DIV/0!</v>
      </c>
      <c r="CJ158" s="31" t="e">
        <v>#DIV/0!</v>
      </c>
      <c r="CK158" s="31" t="e">
        <v>#DIV/0!</v>
      </c>
      <c r="CL158" s="31" t="e">
        <v>#DIV/0!</v>
      </c>
      <c r="CM158" s="31" t="e">
        <v>#DIV/0!</v>
      </c>
      <c r="CN158" s="31" t="e">
        <v>#DIV/0!</v>
      </c>
      <c r="CO158" s="31" t="e">
        <v>#DIV/0!</v>
      </c>
      <c r="CP158" s="31" t="e">
        <v>#DIV/0!</v>
      </c>
      <c r="CQ158" s="31" t="e">
        <v>#DIV/0!</v>
      </c>
      <c r="CR158" s="31"/>
      <c r="CS158" s="31"/>
      <c r="CT158" s="31">
        <v>18</v>
      </c>
      <c r="CU158" s="51" t="e">
        <v>#VALUE!</v>
      </c>
      <c r="CV158" s="31" t="e">
        <v>#DIV/0!</v>
      </c>
      <c r="CW158" s="31" t="e">
        <v>#DIV/0!</v>
      </c>
      <c r="CX158" s="31" t="e">
        <v>#DIV/0!</v>
      </c>
      <c r="CY158" s="31" t="e">
        <v>#DIV/0!</v>
      </c>
      <c r="CZ158" s="31" t="e">
        <v>#DIV/0!</v>
      </c>
      <c r="DA158" s="31" t="e">
        <v>#DIV/0!</v>
      </c>
      <c r="DB158" s="31" t="e">
        <v>#DIV/0!</v>
      </c>
      <c r="DC158" s="31" t="e">
        <v>#DIV/0!</v>
      </c>
      <c r="DD158" s="31" t="e">
        <v>#DIV/0!</v>
      </c>
      <c r="DE158" s="31" t="e">
        <v>#DIV/0!</v>
      </c>
      <c r="DF158" s="31" t="e">
        <v>#DIV/0!</v>
      </c>
      <c r="DG158" s="31" t="e">
        <v>#DIV/0!</v>
      </c>
      <c r="DH158" s="31" t="e">
        <v>#DIV/0!</v>
      </c>
      <c r="DI158" s="31" t="e">
        <v>#DIV/0!</v>
      </c>
      <c r="DJ158" s="31" t="e">
        <v>#DIV/0!</v>
      </c>
      <c r="DK158" s="31" t="e">
        <v>#DIV/0!</v>
      </c>
      <c r="DL158" s="31" t="e">
        <v>#DIV/0!</v>
      </c>
      <c r="DM158" s="31" t="e">
        <v>#DIV/0!</v>
      </c>
      <c r="DN158" s="31" t="e">
        <v>#DIV/0!</v>
      </c>
      <c r="DO158" s="31" t="e">
        <v>#DIV/0!</v>
      </c>
      <c r="DP158" s="31" t="e">
        <v>#DIV/0!</v>
      </c>
      <c r="DQ158" s="31" t="e">
        <v>#DIV/0!</v>
      </c>
      <c r="DR158" s="31" t="e">
        <v>#DIV/0!</v>
      </c>
      <c r="DS158" s="31" t="e">
        <v>#DIV/0!</v>
      </c>
      <c r="DT158" s="31" t="e">
        <v>#DIV/0!</v>
      </c>
      <c r="DU158" s="31" t="e">
        <v>#DIV/0!</v>
      </c>
      <c r="DV158" s="31" t="e">
        <v>#DIV/0!</v>
      </c>
      <c r="DW158" s="31" t="e">
        <v>#DIV/0!</v>
      </c>
      <c r="DX158" s="31" t="e">
        <v>#DIV/0!</v>
      </c>
      <c r="DY158" s="31" t="e">
        <v>#DIV/0!</v>
      </c>
      <c r="DZ158" s="31" t="e">
        <v>#DIV/0!</v>
      </c>
      <c r="EA158" s="31" t="e">
        <v>#DIV/0!</v>
      </c>
      <c r="EB158" s="31" t="e">
        <v>#DIV/0!</v>
      </c>
      <c r="EC158" s="31" t="e">
        <v>#DIV/0!</v>
      </c>
      <c r="ED158" s="31" t="e">
        <v>#DIV/0!</v>
      </c>
      <c r="EE158" s="31" t="e">
        <v>#DIV/0!</v>
      </c>
      <c r="EF158" s="31" t="e">
        <v>#DIV/0!</v>
      </c>
      <c r="EG158" s="31" t="e">
        <v>#DIV/0!</v>
      </c>
      <c r="EH158" s="31" t="e">
        <v>#DIV/0!</v>
      </c>
      <c r="EI158" s="31" t="e">
        <v>#DIV/0!</v>
      </c>
      <c r="EJ158" s="31" t="e">
        <v>#DIV/0!</v>
      </c>
      <c r="EK158" s="31" t="e">
        <v>#DIV/0!</v>
      </c>
      <c r="EL158" s="31" t="e">
        <v>#DIV/0!</v>
      </c>
      <c r="EM158" s="31" t="e">
        <v>#DIV/0!</v>
      </c>
      <c r="EN158" s="31" t="e">
        <v>#DIV/0!</v>
      </c>
      <c r="EO158" s="31" t="e">
        <v>#VALUE!</v>
      </c>
      <c r="EP158" s="31" t="e">
        <v>#DIV/0!</v>
      </c>
      <c r="EQ158" s="31" t="e">
        <v>#DIV/0!</v>
      </c>
      <c r="ER158" s="31" t="e">
        <v>#DIV/0!</v>
      </c>
      <c r="ES158" s="31" t="e">
        <v>#DIV/0!</v>
      </c>
      <c r="ET158" s="31" t="e">
        <v>#DIV/0!</v>
      </c>
      <c r="EU158" s="31" t="e">
        <v>#DIV/0!</v>
      </c>
      <c r="EV158" s="31" t="e">
        <v>#DIV/0!</v>
      </c>
      <c r="EW158" s="31" t="e">
        <v>#DIV/0!</v>
      </c>
      <c r="EX158" s="31" t="e">
        <v>#DIV/0!</v>
      </c>
      <c r="EY158" s="31" t="e">
        <v>#DIV/0!</v>
      </c>
      <c r="EZ158" s="31" t="e">
        <v>#DIV/0!</v>
      </c>
      <c r="FA158" s="31" t="e">
        <v>#DIV/0!</v>
      </c>
      <c r="FB158" s="31" t="e">
        <v>#DIV/0!</v>
      </c>
      <c r="FC158" s="31" t="e">
        <v>#DIV/0!</v>
      </c>
      <c r="FD158" s="31" t="e">
        <v>#DIV/0!</v>
      </c>
      <c r="FE158" s="31" t="e">
        <v>#DIV/0!</v>
      </c>
      <c r="FF158" s="31" t="e">
        <v>#DIV/0!</v>
      </c>
      <c r="FG158" s="31" t="e">
        <v>#DIV/0!</v>
      </c>
      <c r="FH158" s="31" t="e">
        <v>#DIV/0!</v>
      </c>
      <c r="FI158" s="31" t="e">
        <v>#DIV/0!</v>
      </c>
      <c r="FJ158" s="31" t="e">
        <v>#DIV/0!</v>
      </c>
      <c r="FK158" s="31" t="e">
        <v>#DIV/0!</v>
      </c>
      <c r="FL158" s="31" t="e">
        <v>#DIV/0!</v>
      </c>
      <c r="FM158" s="31" t="e">
        <v>#DIV/0!</v>
      </c>
      <c r="FN158" s="31" t="e">
        <v>#DIV/0!</v>
      </c>
      <c r="FO158" s="31" t="e">
        <v>#DIV/0!</v>
      </c>
      <c r="FP158" s="31" t="e">
        <v>#DIV/0!</v>
      </c>
      <c r="FQ158" s="31" t="e">
        <v>#DIV/0!</v>
      </c>
      <c r="FR158" s="31" t="e">
        <v>#DIV/0!</v>
      </c>
      <c r="FS158" s="31" t="e">
        <v>#DIV/0!</v>
      </c>
      <c r="FT158" s="31" t="e">
        <v>#DIV/0!</v>
      </c>
      <c r="FU158" s="31" t="e">
        <v>#DIV/0!</v>
      </c>
      <c r="FV158" s="31" t="e">
        <v>#DIV/0!</v>
      </c>
      <c r="FW158" s="31" t="e">
        <v>#DIV/0!</v>
      </c>
      <c r="FX158" s="31" t="e">
        <v>#DIV/0!</v>
      </c>
      <c r="FY158" s="31" t="e">
        <v>#DIV/0!</v>
      </c>
      <c r="FZ158" s="31" t="e">
        <v>#DIV/0!</v>
      </c>
      <c r="GA158" s="31" t="e">
        <v>#DIV/0!</v>
      </c>
      <c r="GB158" s="31" t="e">
        <v>#DIV/0!</v>
      </c>
      <c r="GC158" s="31" t="e">
        <v>#DIV/0!</v>
      </c>
      <c r="GD158" s="31" t="e">
        <v>#DIV/0!</v>
      </c>
      <c r="GE158" s="31" t="e">
        <v>#DIV/0!</v>
      </c>
      <c r="GF158" s="31" t="e">
        <v>#DIV/0!</v>
      </c>
      <c r="GG158" s="31" t="e">
        <v>#DIV/0!</v>
      </c>
      <c r="GH158" s="31" t="e">
        <v>#DIV/0!</v>
      </c>
      <c r="GI158" s="31"/>
      <c r="GJ158" s="31"/>
      <c r="GK158" s="31">
        <v>18</v>
      </c>
      <c r="GL158" s="51" t="e">
        <v>#VALUE!</v>
      </c>
      <c r="GM158" s="31" t="e">
        <v>#DIV/0!</v>
      </c>
      <c r="GN158" s="31" t="e">
        <v>#DIV/0!</v>
      </c>
      <c r="GO158" s="31" t="e">
        <v>#DIV/0!</v>
      </c>
      <c r="GP158" s="31" t="e">
        <v>#DIV/0!</v>
      </c>
      <c r="GQ158" s="31" t="e">
        <v>#DIV/0!</v>
      </c>
      <c r="GR158" s="31" t="e">
        <v>#DIV/0!</v>
      </c>
      <c r="GS158" s="31" t="e">
        <v>#DIV/0!</v>
      </c>
      <c r="GT158" s="31" t="e">
        <v>#DIV/0!</v>
      </c>
      <c r="GU158" s="31" t="e">
        <v>#DIV/0!</v>
      </c>
      <c r="GV158" s="31" t="e">
        <v>#DIV/0!</v>
      </c>
      <c r="GW158" s="31" t="e">
        <v>#DIV/0!</v>
      </c>
      <c r="GX158" s="31" t="e">
        <v>#DIV/0!</v>
      </c>
      <c r="GY158" s="31" t="e">
        <v>#DIV/0!</v>
      </c>
      <c r="GZ158" s="31" t="e">
        <v>#DIV/0!</v>
      </c>
      <c r="HA158" s="31" t="e">
        <v>#DIV/0!</v>
      </c>
      <c r="HB158" s="31" t="e">
        <v>#DIV/0!</v>
      </c>
      <c r="HC158" s="31" t="e">
        <v>#DIV/0!</v>
      </c>
      <c r="HD158" s="31" t="e">
        <v>#DIV/0!</v>
      </c>
      <c r="HE158" s="31" t="e">
        <v>#DIV/0!</v>
      </c>
      <c r="HF158" s="31" t="e">
        <v>#DIV/0!</v>
      </c>
      <c r="HG158" s="31" t="e">
        <v>#DIV/0!</v>
      </c>
      <c r="HH158" s="31" t="e">
        <v>#DIV/0!</v>
      </c>
      <c r="HI158" s="31" t="e">
        <v>#DIV/0!</v>
      </c>
      <c r="HJ158" s="31" t="e">
        <v>#DIV/0!</v>
      </c>
      <c r="HK158" s="31" t="e">
        <v>#DIV/0!</v>
      </c>
      <c r="HL158" s="31" t="e">
        <v>#DIV/0!</v>
      </c>
      <c r="HM158" s="31" t="e">
        <v>#DIV/0!</v>
      </c>
      <c r="HN158" s="31" t="e">
        <v>#DIV/0!</v>
      </c>
      <c r="HO158" s="31" t="e">
        <v>#DIV/0!</v>
      </c>
      <c r="HP158" s="31" t="e">
        <v>#DIV/0!</v>
      </c>
      <c r="HQ158" s="31" t="e">
        <v>#DIV/0!</v>
      </c>
      <c r="HR158" s="31" t="e">
        <v>#DIV/0!</v>
      </c>
      <c r="HS158" s="31" t="e">
        <v>#DIV/0!</v>
      </c>
      <c r="HT158" s="31" t="e">
        <v>#DIV/0!</v>
      </c>
      <c r="HU158" s="31" t="e">
        <v>#DIV/0!</v>
      </c>
      <c r="HV158" s="31" t="e">
        <v>#DIV/0!</v>
      </c>
      <c r="HW158" s="31" t="e">
        <v>#DIV/0!</v>
      </c>
      <c r="HX158" s="31" t="e">
        <v>#DIV/0!</v>
      </c>
      <c r="HY158" s="31" t="e">
        <v>#DIV/0!</v>
      </c>
      <c r="HZ158" s="31" t="e">
        <v>#DIV/0!</v>
      </c>
      <c r="IA158" s="31" t="e">
        <v>#DIV/0!</v>
      </c>
      <c r="IB158" s="31" t="e">
        <v>#DIV/0!</v>
      </c>
      <c r="IC158" s="31" t="e">
        <v>#DIV/0!</v>
      </c>
      <c r="ID158" s="31" t="e">
        <v>#DIV/0!</v>
      </c>
      <c r="IE158" s="31" t="e">
        <v>#DIV/0!</v>
      </c>
      <c r="IF158" s="31" t="e">
        <v>#VALUE!</v>
      </c>
      <c r="IG158" s="31" t="e">
        <v>#DIV/0!</v>
      </c>
      <c r="IH158" s="31" t="e">
        <v>#DIV/0!</v>
      </c>
      <c r="II158" s="31" t="e">
        <v>#DIV/0!</v>
      </c>
      <c r="IJ158" s="31" t="e">
        <v>#DIV/0!</v>
      </c>
      <c r="IK158" s="31" t="e">
        <v>#DIV/0!</v>
      </c>
      <c r="IL158" s="31" t="e">
        <v>#DIV/0!</v>
      </c>
      <c r="IM158" s="31" t="e">
        <v>#DIV/0!</v>
      </c>
      <c r="IN158" s="31" t="e">
        <v>#DIV/0!</v>
      </c>
      <c r="IO158" s="31" t="e">
        <v>#DIV/0!</v>
      </c>
      <c r="IP158" s="31" t="e">
        <v>#DIV/0!</v>
      </c>
      <c r="IQ158" s="31" t="e">
        <v>#DIV/0!</v>
      </c>
      <c r="IR158" s="31" t="e">
        <v>#DIV/0!</v>
      </c>
      <c r="IS158" s="31" t="e">
        <v>#DIV/0!</v>
      </c>
      <c r="IT158" s="31" t="e">
        <v>#DIV/0!</v>
      </c>
      <c r="IU158" s="31" t="e">
        <v>#DIV/0!</v>
      </c>
      <c r="IV158" s="31" t="e">
        <v>#DIV/0!</v>
      </c>
      <c r="IW158" s="31" t="e">
        <v>#DIV/0!</v>
      </c>
      <c r="IX158" s="31" t="e">
        <v>#DIV/0!</v>
      </c>
      <c r="IY158" s="31" t="e">
        <v>#DIV/0!</v>
      </c>
      <c r="IZ158" s="31" t="e">
        <v>#DIV/0!</v>
      </c>
      <c r="JA158" s="31" t="e">
        <v>#DIV/0!</v>
      </c>
      <c r="JB158" s="31" t="e">
        <v>#DIV/0!</v>
      </c>
      <c r="JC158" s="31" t="e">
        <v>#DIV/0!</v>
      </c>
      <c r="JD158" s="31" t="e">
        <v>#DIV/0!</v>
      </c>
      <c r="JE158" s="31" t="e">
        <v>#DIV/0!</v>
      </c>
      <c r="JF158" s="31" t="e">
        <v>#DIV/0!</v>
      </c>
      <c r="JG158" s="31" t="e">
        <v>#DIV/0!</v>
      </c>
      <c r="JH158" s="31" t="e">
        <v>#DIV/0!</v>
      </c>
      <c r="JI158" s="31" t="e">
        <v>#DIV/0!</v>
      </c>
      <c r="JJ158" s="31" t="e">
        <v>#DIV/0!</v>
      </c>
      <c r="JK158" s="31" t="e">
        <v>#DIV/0!</v>
      </c>
      <c r="JL158" s="31" t="e">
        <v>#DIV/0!</v>
      </c>
      <c r="JM158" s="31" t="e">
        <v>#DIV/0!</v>
      </c>
      <c r="JN158" s="31" t="e">
        <v>#DIV/0!</v>
      </c>
      <c r="JO158" s="31" t="e">
        <v>#DIV/0!</v>
      </c>
      <c r="JP158" s="31" t="e">
        <v>#DIV/0!</v>
      </c>
      <c r="JQ158" s="31" t="e">
        <v>#DIV/0!</v>
      </c>
      <c r="JR158" s="31" t="e">
        <v>#DIV/0!</v>
      </c>
      <c r="JS158" s="31" t="e">
        <v>#DIV/0!</v>
      </c>
      <c r="JT158" s="31" t="e">
        <v>#DIV/0!</v>
      </c>
      <c r="JU158" s="31" t="e">
        <v>#DIV/0!</v>
      </c>
      <c r="JV158" s="31" t="e">
        <v>#DIV/0!</v>
      </c>
      <c r="JW158" s="31" t="e">
        <v>#DIV/0!</v>
      </c>
      <c r="JX158" s="31" t="e">
        <v>#DIV/0!</v>
      </c>
      <c r="JY158" s="31" t="e">
        <v>#DIV/0!</v>
      </c>
      <c r="JZ158" s="31"/>
      <c r="KA158" s="31"/>
    </row>
    <row r="159" spans="1:287" x14ac:dyDescent="0.25">
      <c r="A159" s="30" t="s">
        <v>776</v>
      </c>
      <c r="B159" s="30" t="s">
        <v>206</v>
      </c>
      <c r="C159" s="31">
        <v>9</v>
      </c>
      <c r="D159" s="51" t="e">
        <v>#VALUE!</v>
      </c>
      <c r="E159" s="31" t="e">
        <v>#DIV/0!</v>
      </c>
      <c r="F159" s="31" t="e">
        <v>#DIV/0!</v>
      </c>
      <c r="G159" s="31" t="e">
        <v>#DIV/0!</v>
      </c>
      <c r="H159" s="31" t="e">
        <v>#DIV/0!</v>
      </c>
      <c r="I159" s="31" t="e">
        <v>#DIV/0!</v>
      </c>
      <c r="J159" s="31" t="e">
        <v>#DIV/0!</v>
      </c>
      <c r="K159" s="31" t="e">
        <v>#DIV/0!</v>
      </c>
      <c r="L159" s="31" t="e">
        <v>#DIV/0!</v>
      </c>
      <c r="M159" s="31" t="e">
        <v>#DIV/0!</v>
      </c>
      <c r="N159" s="31" t="e">
        <v>#DIV/0!</v>
      </c>
      <c r="O159" s="31" t="e">
        <v>#DIV/0!</v>
      </c>
      <c r="P159" s="31" t="e">
        <v>#DIV/0!</v>
      </c>
      <c r="Q159" s="31" t="e">
        <v>#DIV/0!</v>
      </c>
      <c r="R159" s="31" t="e">
        <v>#DIV/0!</v>
      </c>
      <c r="S159" s="31" t="e">
        <v>#DIV/0!</v>
      </c>
      <c r="T159" s="31" t="e">
        <v>#DIV/0!</v>
      </c>
      <c r="U159" s="31" t="e">
        <v>#DIV/0!</v>
      </c>
      <c r="V159" s="31" t="e">
        <v>#DIV/0!</v>
      </c>
      <c r="W159" s="31" t="e">
        <v>#DIV/0!</v>
      </c>
      <c r="X159" s="31" t="e">
        <v>#DIV/0!</v>
      </c>
      <c r="Y159" s="31" t="e">
        <v>#DIV/0!</v>
      </c>
      <c r="Z159" s="31" t="e">
        <v>#DIV/0!</v>
      </c>
      <c r="AA159" s="31" t="e">
        <v>#DIV/0!</v>
      </c>
      <c r="AB159" s="31" t="e">
        <v>#DIV/0!</v>
      </c>
      <c r="AC159" s="31" t="e">
        <v>#DIV/0!</v>
      </c>
      <c r="AD159" s="31" t="e">
        <v>#DIV/0!</v>
      </c>
      <c r="AE159" s="31" t="e">
        <v>#DIV/0!</v>
      </c>
      <c r="AF159" s="31" t="e">
        <v>#DIV/0!</v>
      </c>
      <c r="AG159" s="31" t="e">
        <v>#DIV/0!</v>
      </c>
      <c r="AH159" s="31" t="e">
        <v>#DIV/0!</v>
      </c>
      <c r="AI159" s="31" t="e">
        <v>#DIV/0!</v>
      </c>
      <c r="AJ159" s="31" t="e">
        <v>#DIV/0!</v>
      </c>
      <c r="AK159" s="31" t="e">
        <v>#DIV/0!</v>
      </c>
      <c r="AL159" s="31" t="e">
        <v>#DIV/0!</v>
      </c>
      <c r="AM159" s="31" t="e">
        <v>#DIV/0!</v>
      </c>
      <c r="AN159" s="31" t="e">
        <v>#DIV/0!</v>
      </c>
      <c r="AO159" s="31" t="e">
        <v>#DIV/0!</v>
      </c>
      <c r="AP159" s="31" t="e">
        <v>#DIV/0!</v>
      </c>
      <c r="AQ159" s="31" t="e">
        <v>#DIV/0!</v>
      </c>
      <c r="AR159" s="31" t="e">
        <v>#DIV/0!</v>
      </c>
      <c r="AS159" s="31" t="e">
        <v>#DIV/0!</v>
      </c>
      <c r="AT159" s="31" t="e">
        <v>#DIV/0!</v>
      </c>
      <c r="AU159" s="31" t="e">
        <v>#DIV/0!</v>
      </c>
      <c r="AV159" s="31" t="e">
        <v>#DIV/0!</v>
      </c>
      <c r="AW159" s="31" t="e">
        <v>#DIV/0!</v>
      </c>
      <c r="AX159" s="31" t="e">
        <v>#VALUE!</v>
      </c>
      <c r="AY159" s="31" t="e">
        <v>#DIV/0!</v>
      </c>
      <c r="AZ159" s="31" t="e">
        <v>#DIV/0!</v>
      </c>
      <c r="BA159" s="31" t="e">
        <v>#DIV/0!</v>
      </c>
      <c r="BB159" s="31" t="e">
        <v>#DIV/0!</v>
      </c>
      <c r="BC159" s="31" t="e">
        <v>#DIV/0!</v>
      </c>
      <c r="BD159" s="31" t="e">
        <v>#DIV/0!</v>
      </c>
      <c r="BE159" s="31" t="e">
        <v>#DIV/0!</v>
      </c>
      <c r="BF159" s="31" t="e">
        <v>#DIV/0!</v>
      </c>
      <c r="BG159" s="31" t="e">
        <v>#DIV/0!</v>
      </c>
      <c r="BH159" s="31" t="e">
        <v>#DIV/0!</v>
      </c>
      <c r="BI159" s="31" t="e">
        <v>#DIV/0!</v>
      </c>
      <c r="BJ159" s="31" t="e">
        <v>#DIV/0!</v>
      </c>
      <c r="BK159" s="31" t="e">
        <v>#DIV/0!</v>
      </c>
      <c r="BL159" s="31" t="e">
        <v>#DIV/0!</v>
      </c>
      <c r="BM159" s="31" t="e">
        <v>#DIV/0!</v>
      </c>
      <c r="BN159" s="31" t="e">
        <v>#DIV/0!</v>
      </c>
      <c r="BO159" s="31" t="e">
        <v>#DIV/0!</v>
      </c>
      <c r="BP159" s="31" t="e">
        <v>#DIV/0!</v>
      </c>
      <c r="BQ159" s="31" t="e">
        <v>#DIV/0!</v>
      </c>
      <c r="BR159" s="31" t="e">
        <v>#DIV/0!</v>
      </c>
      <c r="BS159" s="31" t="e">
        <v>#DIV/0!</v>
      </c>
      <c r="BT159" s="31" t="e">
        <v>#DIV/0!</v>
      </c>
      <c r="BU159" s="31" t="e">
        <v>#DIV/0!</v>
      </c>
      <c r="BV159" s="31" t="e">
        <v>#DIV/0!</v>
      </c>
      <c r="BW159" s="31" t="e">
        <v>#DIV/0!</v>
      </c>
      <c r="BX159" s="31" t="e">
        <v>#DIV/0!</v>
      </c>
      <c r="BY159" s="31" t="e">
        <v>#DIV/0!</v>
      </c>
      <c r="BZ159" s="31" t="e">
        <v>#DIV/0!</v>
      </c>
      <c r="CA159" s="31" t="e">
        <v>#DIV/0!</v>
      </c>
      <c r="CB159" s="31" t="e">
        <v>#DIV/0!</v>
      </c>
      <c r="CC159" s="31" t="e">
        <v>#DIV/0!</v>
      </c>
      <c r="CD159" s="31" t="e">
        <v>#DIV/0!</v>
      </c>
      <c r="CE159" s="31" t="e">
        <v>#DIV/0!</v>
      </c>
      <c r="CF159" s="31" t="e">
        <v>#DIV/0!</v>
      </c>
      <c r="CG159" s="31" t="e">
        <v>#DIV/0!</v>
      </c>
      <c r="CH159" s="31" t="e">
        <v>#DIV/0!</v>
      </c>
      <c r="CI159" s="31" t="e">
        <v>#DIV/0!</v>
      </c>
      <c r="CJ159" s="31" t="e">
        <v>#DIV/0!</v>
      </c>
      <c r="CK159" s="31" t="e">
        <v>#DIV/0!</v>
      </c>
      <c r="CL159" s="31" t="e">
        <v>#DIV/0!</v>
      </c>
      <c r="CM159" s="31" t="e">
        <v>#DIV/0!</v>
      </c>
      <c r="CN159" s="31" t="e">
        <v>#DIV/0!</v>
      </c>
      <c r="CO159" s="31" t="e">
        <v>#DIV/0!</v>
      </c>
      <c r="CP159" s="31" t="e">
        <v>#DIV/0!</v>
      </c>
      <c r="CQ159" s="31" t="e">
        <v>#DIV/0!</v>
      </c>
      <c r="CR159" s="31"/>
      <c r="CS159" s="31"/>
      <c r="CT159" s="31">
        <v>9</v>
      </c>
      <c r="CU159" s="51" t="e">
        <v>#VALUE!</v>
      </c>
      <c r="CV159" s="31" t="e">
        <v>#DIV/0!</v>
      </c>
      <c r="CW159" s="31" t="e">
        <v>#DIV/0!</v>
      </c>
      <c r="CX159" s="31" t="e">
        <v>#DIV/0!</v>
      </c>
      <c r="CY159" s="31" t="e">
        <v>#DIV/0!</v>
      </c>
      <c r="CZ159" s="31" t="e">
        <v>#DIV/0!</v>
      </c>
      <c r="DA159" s="31" t="e">
        <v>#DIV/0!</v>
      </c>
      <c r="DB159" s="31" t="e">
        <v>#DIV/0!</v>
      </c>
      <c r="DC159" s="31" t="e">
        <v>#DIV/0!</v>
      </c>
      <c r="DD159" s="31" t="e">
        <v>#DIV/0!</v>
      </c>
      <c r="DE159" s="31" t="e">
        <v>#DIV/0!</v>
      </c>
      <c r="DF159" s="31" t="e">
        <v>#DIV/0!</v>
      </c>
      <c r="DG159" s="31" t="e">
        <v>#DIV/0!</v>
      </c>
      <c r="DH159" s="31" t="e">
        <v>#DIV/0!</v>
      </c>
      <c r="DI159" s="31" t="e">
        <v>#DIV/0!</v>
      </c>
      <c r="DJ159" s="31" t="e">
        <v>#DIV/0!</v>
      </c>
      <c r="DK159" s="31" t="e">
        <v>#DIV/0!</v>
      </c>
      <c r="DL159" s="31" t="e">
        <v>#DIV/0!</v>
      </c>
      <c r="DM159" s="31" t="e">
        <v>#DIV/0!</v>
      </c>
      <c r="DN159" s="31" t="e">
        <v>#DIV/0!</v>
      </c>
      <c r="DO159" s="31" t="e">
        <v>#DIV/0!</v>
      </c>
      <c r="DP159" s="31" t="e">
        <v>#DIV/0!</v>
      </c>
      <c r="DQ159" s="31" t="e">
        <v>#DIV/0!</v>
      </c>
      <c r="DR159" s="31" t="e">
        <v>#DIV/0!</v>
      </c>
      <c r="DS159" s="31" t="e">
        <v>#DIV/0!</v>
      </c>
      <c r="DT159" s="31" t="e">
        <v>#DIV/0!</v>
      </c>
      <c r="DU159" s="31" t="e">
        <v>#DIV/0!</v>
      </c>
      <c r="DV159" s="31" t="e">
        <v>#DIV/0!</v>
      </c>
      <c r="DW159" s="31" t="e">
        <v>#DIV/0!</v>
      </c>
      <c r="DX159" s="31" t="e">
        <v>#DIV/0!</v>
      </c>
      <c r="DY159" s="31" t="e">
        <v>#DIV/0!</v>
      </c>
      <c r="DZ159" s="31" t="e">
        <v>#DIV/0!</v>
      </c>
      <c r="EA159" s="31" t="e">
        <v>#DIV/0!</v>
      </c>
      <c r="EB159" s="31" t="e">
        <v>#DIV/0!</v>
      </c>
      <c r="EC159" s="31" t="e">
        <v>#DIV/0!</v>
      </c>
      <c r="ED159" s="31" t="e">
        <v>#DIV/0!</v>
      </c>
      <c r="EE159" s="31" t="e">
        <v>#DIV/0!</v>
      </c>
      <c r="EF159" s="31" t="e">
        <v>#DIV/0!</v>
      </c>
      <c r="EG159" s="31" t="e">
        <v>#DIV/0!</v>
      </c>
      <c r="EH159" s="31" t="e">
        <v>#DIV/0!</v>
      </c>
      <c r="EI159" s="31" t="e">
        <v>#DIV/0!</v>
      </c>
      <c r="EJ159" s="31" t="e">
        <v>#DIV/0!</v>
      </c>
      <c r="EK159" s="31" t="e">
        <v>#DIV/0!</v>
      </c>
      <c r="EL159" s="31" t="e">
        <v>#DIV/0!</v>
      </c>
      <c r="EM159" s="31" t="e">
        <v>#DIV/0!</v>
      </c>
      <c r="EN159" s="31" t="e">
        <v>#DIV/0!</v>
      </c>
      <c r="EO159" s="31" t="e">
        <v>#VALUE!</v>
      </c>
      <c r="EP159" s="31" t="e">
        <v>#DIV/0!</v>
      </c>
      <c r="EQ159" s="31" t="e">
        <v>#DIV/0!</v>
      </c>
      <c r="ER159" s="31" t="e">
        <v>#DIV/0!</v>
      </c>
      <c r="ES159" s="31" t="e">
        <v>#DIV/0!</v>
      </c>
      <c r="ET159" s="31" t="e">
        <v>#DIV/0!</v>
      </c>
      <c r="EU159" s="31" t="e">
        <v>#DIV/0!</v>
      </c>
      <c r="EV159" s="31" t="e">
        <v>#DIV/0!</v>
      </c>
      <c r="EW159" s="31" t="e">
        <v>#DIV/0!</v>
      </c>
      <c r="EX159" s="31" t="e">
        <v>#DIV/0!</v>
      </c>
      <c r="EY159" s="31" t="e">
        <v>#DIV/0!</v>
      </c>
      <c r="EZ159" s="31" t="e">
        <v>#DIV/0!</v>
      </c>
      <c r="FA159" s="31" t="e">
        <v>#DIV/0!</v>
      </c>
      <c r="FB159" s="31" t="e">
        <v>#DIV/0!</v>
      </c>
      <c r="FC159" s="31" t="e">
        <v>#DIV/0!</v>
      </c>
      <c r="FD159" s="31" t="e">
        <v>#DIV/0!</v>
      </c>
      <c r="FE159" s="31" t="e">
        <v>#DIV/0!</v>
      </c>
      <c r="FF159" s="31" t="e">
        <v>#DIV/0!</v>
      </c>
      <c r="FG159" s="31" t="e">
        <v>#DIV/0!</v>
      </c>
      <c r="FH159" s="31" t="e">
        <v>#DIV/0!</v>
      </c>
      <c r="FI159" s="31" t="e">
        <v>#DIV/0!</v>
      </c>
      <c r="FJ159" s="31" t="e">
        <v>#DIV/0!</v>
      </c>
      <c r="FK159" s="31" t="e">
        <v>#DIV/0!</v>
      </c>
      <c r="FL159" s="31" t="e">
        <v>#DIV/0!</v>
      </c>
      <c r="FM159" s="31" t="e">
        <v>#DIV/0!</v>
      </c>
      <c r="FN159" s="31" t="e">
        <v>#DIV/0!</v>
      </c>
      <c r="FO159" s="31" t="e">
        <v>#DIV/0!</v>
      </c>
      <c r="FP159" s="31" t="e">
        <v>#DIV/0!</v>
      </c>
      <c r="FQ159" s="31" t="e">
        <v>#DIV/0!</v>
      </c>
      <c r="FR159" s="31" t="e">
        <v>#DIV/0!</v>
      </c>
      <c r="FS159" s="31" t="e">
        <v>#DIV/0!</v>
      </c>
      <c r="FT159" s="31" t="e">
        <v>#DIV/0!</v>
      </c>
      <c r="FU159" s="31" t="e">
        <v>#DIV/0!</v>
      </c>
      <c r="FV159" s="31" t="e">
        <v>#DIV/0!</v>
      </c>
      <c r="FW159" s="31" t="e">
        <v>#DIV/0!</v>
      </c>
      <c r="FX159" s="31" t="e">
        <v>#DIV/0!</v>
      </c>
      <c r="FY159" s="31" t="e">
        <v>#DIV/0!</v>
      </c>
      <c r="FZ159" s="31" t="e">
        <v>#DIV/0!</v>
      </c>
      <c r="GA159" s="31" t="e">
        <v>#DIV/0!</v>
      </c>
      <c r="GB159" s="31" t="e">
        <v>#DIV/0!</v>
      </c>
      <c r="GC159" s="31" t="e">
        <v>#DIV/0!</v>
      </c>
      <c r="GD159" s="31" t="e">
        <v>#DIV/0!</v>
      </c>
      <c r="GE159" s="31" t="e">
        <v>#DIV/0!</v>
      </c>
      <c r="GF159" s="31" t="e">
        <v>#DIV/0!</v>
      </c>
      <c r="GG159" s="31" t="e">
        <v>#DIV/0!</v>
      </c>
      <c r="GH159" s="31" t="e">
        <v>#DIV/0!</v>
      </c>
      <c r="GI159" s="31"/>
      <c r="GJ159" s="31"/>
      <c r="GK159" s="31">
        <v>9</v>
      </c>
      <c r="GL159" s="51" t="e">
        <v>#VALUE!</v>
      </c>
      <c r="GM159" s="31" t="e">
        <v>#DIV/0!</v>
      </c>
      <c r="GN159" s="31" t="e">
        <v>#DIV/0!</v>
      </c>
      <c r="GO159" s="31" t="e">
        <v>#DIV/0!</v>
      </c>
      <c r="GP159" s="31" t="e">
        <v>#DIV/0!</v>
      </c>
      <c r="GQ159" s="31" t="e">
        <v>#DIV/0!</v>
      </c>
      <c r="GR159" s="31" t="e">
        <v>#DIV/0!</v>
      </c>
      <c r="GS159" s="31" t="e">
        <v>#DIV/0!</v>
      </c>
      <c r="GT159" s="31" t="e">
        <v>#DIV/0!</v>
      </c>
      <c r="GU159" s="31" t="e">
        <v>#DIV/0!</v>
      </c>
      <c r="GV159" s="31" t="e">
        <v>#DIV/0!</v>
      </c>
      <c r="GW159" s="31" t="e">
        <v>#DIV/0!</v>
      </c>
      <c r="GX159" s="31" t="e">
        <v>#DIV/0!</v>
      </c>
      <c r="GY159" s="31" t="e">
        <v>#DIV/0!</v>
      </c>
      <c r="GZ159" s="31" t="e">
        <v>#DIV/0!</v>
      </c>
      <c r="HA159" s="31" t="e">
        <v>#DIV/0!</v>
      </c>
      <c r="HB159" s="31" t="e">
        <v>#DIV/0!</v>
      </c>
      <c r="HC159" s="31" t="e">
        <v>#DIV/0!</v>
      </c>
      <c r="HD159" s="31" t="e">
        <v>#DIV/0!</v>
      </c>
      <c r="HE159" s="31" t="e">
        <v>#DIV/0!</v>
      </c>
      <c r="HF159" s="31" t="e">
        <v>#DIV/0!</v>
      </c>
      <c r="HG159" s="31" t="e">
        <v>#DIV/0!</v>
      </c>
      <c r="HH159" s="31" t="e">
        <v>#DIV/0!</v>
      </c>
      <c r="HI159" s="31" t="e">
        <v>#DIV/0!</v>
      </c>
      <c r="HJ159" s="31" t="e">
        <v>#DIV/0!</v>
      </c>
      <c r="HK159" s="31" t="e">
        <v>#DIV/0!</v>
      </c>
      <c r="HL159" s="31" t="e">
        <v>#DIV/0!</v>
      </c>
      <c r="HM159" s="31" t="e">
        <v>#DIV/0!</v>
      </c>
      <c r="HN159" s="31" t="e">
        <v>#DIV/0!</v>
      </c>
      <c r="HO159" s="31" t="e">
        <v>#DIV/0!</v>
      </c>
      <c r="HP159" s="31" t="e">
        <v>#DIV/0!</v>
      </c>
      <c r="HQ159" s="31" t="e">
        <v>#DIV/0!</v>
      </c>
      <c r="HR159" s="31" t="e">
        <v>#DIV/0!</v>
      </c>
      <c r="HS159" s="31" t="e">
        <v>#DIV/0!</v>
      </c>
      <c r="HT159" s="31" t="e">
        <v>#DIV/0!</v>
      </c>
      <c r="HU159" s="31" t="e">
        <v>#DIV/0!</v>
      </c>
      <c r="HV159" s="31" t="e">
        <v>#DIV/0!</v>
      </c>
      <c r="HW159" s="31" t="e">
        <v>#DIV/0!</v>
      </c>
      <c r="HX159" s="31" t="e">
        <v>#DIV/0!</v>
      </c>
      <c r="HY159" s="31" t="e">
        <v>#DIV/0!</v>
      </c>
      <c r="HZ159" s="31" t="e">
        <v>#DIV/0!</v>
      </c>
      <c r="IA159" s="31" t="e">
        <v>#DIV/0!</v>
      </c>
      <c r="IB159" s="31" t="e">
        <v>#DIV/0!</v>
      </c>
      <c r="IC159" s="31" t="e">
        <v>#DIV/0!</v>
      </c>
      <c r="ID159" s="31" t="e">
        <v>#DIV/0!</v>
      </c>
      <c r="IE159" s="31" t="e">
        <v>#DIV/0!</v>
      </c>
      <c r="IF159" s="31" t="e">
        <v>#VALUE!</v>
      </c>
      <c r="IG159" s="31" t="e">
        <v>#DIV/0!</v>
      </c>
      <c r="IH159" s="31" t="e">
        <v>#DIV/0!</v>
      </c>
      <c r="II159" s="31" t="e">
        <v>#DIV/0!</v>
      </c>
      <c r="IJ159" s="31" t="e">
        <v>#DIV/0!</v>
      </c>
      <c r="IK159" s="31" t="e">
        <v>#DIV/0!</v>
      </c>
      <c r="IL159" s="31" t="e">
        <v>#DIV/0!</v>
      </c>
      <c r="IM159" s="31" t="e">
        <v>#DIV/0!</v>
      </c>
      <c r="IN159" s="31" t="e">
        <v>#DIV/0!</v>
      </c>
      <c r="IO159" s="31" t="e">
        <v>#DIV/0!</v>
      </c>
      <c r="IP159" s="31" t="e">
        <v>#DIV/0!</v>
      </c>
      <c r="IQ159" s="31" t="e">
        <v>#DIV/0!</v>
      </c>
      <c r="IR159" s="31" t="e">
        <v>#DIV/0!</v>
      </c>
      <c r="IS159" s="31" t="e">
        <v>#DIV/0!</v>
      </c>
      <c r="IT159" s="31" t="e">
        <v>#DIV/0!</v>
      </c>
      <c r="IU159" s="31" t="e">
        <v>#DIV/0!</v>
      </c>
      <c r="IV159" s="31" t="e">
        <v>#DIV/0!</v>
      </c>
      <c r="IW159" s="31" t="e">
        <v>#DIV/0!</v>
      </c>
      <c r="IX159" s="31" t="e">
        <v>#DIV/0!</v>
      </c>
      <c r="IY159" s="31" t="e">
        <v>#DIV/0!</v>
      </c>
      <c r="IZ159" s="31" t="e">
        <v>#DIV/0!</v>
      </c>
      <c r="JA159" s="31" t="e">
        <v>#DIV/0!</v>
      </c>
      <c r="JB159" s="31" t="e">
        <v>#DIV/0!</v>
      </c>
      <c r="JC159" s="31" t="e">
        <v>#DIV/0!</v>
      </c>
      <c r="JD159" s="31" t="e">
        <v>#DIV/0!</v>
      </c>
      <c r="JE159" s="31" t="e">
        <v>#DIV/0!</v>
      </c>
      <c r="JF159" s="31" t="e">
        <v>#DIV/0!</v>
      </c>
      <c r="JG159" s="31" t="e">
        <v>#DIV/0!</v>
      </c>
      <c r="JH159" s="31" t="e">
        <v>#DIV/0!</v>
      </c>
      <c r="JI159" s="31" t="e">
        <v>#DIV/0!</v>
      </c>
      <c r="JJ159" s="31" t="e">
        <v>#DIV/0!</v>
      </c>
      <c r="JK159" s="31" t="e">
        <v>#DIV/0!</v>
      </c>
      <c r="JL159" s="31" t="e">
        <v>#DIV/0!</v>
      </c>
      <c r="JM159" s="31" t="e">
        <v>#DIV/0!</v>
      </c>
      <c r="JN159" s="31" t="e">
        <v>#DIV/0!</v>
      </c>
      <c r="JO159" s="31" t="e">
        <v>#DIV/0!</v>
      </c>
      <c r="JP159" s="31" t="e">
        <v>#DIV/0!</v>
      </c>
      <c r="JQ159" s="31" t="e">
        <v>#DIV/0!</v>
      </c>
      <c r="JR159" s="31" t="e">
        <v>#DIV/0!</v>
      </c>
      <c r="JS159" s="31" t="e">
        <v>#DIV/0!</v>
      </c>
      <c r="JT159" s="31" t="e">
        <v>#DIV/0!</v>
      </c>
      <c r="JU159" s="31" t="e">
        <v>#DIV/0!</v>
      </c>
      <c r="JV159" s="31" t="e">
        <v>#DIV/0!</v>
      </c>
      <c r="JW159" s="31" t="e">
        <v>#DIV/0!</v>
      </c>
      <c r="JX159" s="31" t="e">
        <v>#DIV/0!</v>
      </c>
      <c r="JY159" s="31" t="e">
        <v>#DIV/0!</v>
      </c>
      <c r="JZ159" s="31"/>
      <c r="KA159" s="31"/>
    </row>
    <row r="160" spans="1:287" x14ac:dyDescent="0.25">
      <c r="A160" s="30" t="s">
        <v>777</v>
      </c>
      <c r="B160" s="30" t="s">
        <v>206</v>
      </c>
      <c r="C160" s="31">
        <v>10</v>
      </c>
      <c r="D160" s="51" t="e">
        <v>#VALUE!</v>
      </c>
      <c r="E160" s="31" t="e">
        <v>#DIV/0!</v>
      </c>
      <c r="F160" s="31" t="e">
        <v>#DIV/0!</v>
      </c>
      <c r="G160" s="31" t="e">
        <v>#DIV/0!</v>
      </c>
      <c r="H160" s="31" t="e">
        <v>#DIV/0!</v>
      </c>
      <c r="I160" s="31" t="e">
        <v>#DIV/0!</v>
      </c>
      <c r="J160" s="31" t="e">
        <v>#DIV/0!</v>
      </c>
      <c r="K160" s="31" t="e">
        <v>#DIV/0!</v>
      </c>
      <c r="L160" s="31" t="e">
        <v>#DIV/0!</v>
      </c>
      <c r="M160" s="31" t="e">
        <v>#DIV/0!</v>
      </c>
      <c r="N160" s="31" t="e">
        <v>#DIV/0!</v>
      </c>
      <c r="O160" s="31" t="e">
        <v>#DIV/0!</v>
      </c>
      <c r="P160" s="31" t="e">
        <v>#DIV/0!</v>
      </c>
      <c r="Q160" s="31" t="e">
        <v>#DIV/0!</v>
      </c>
      <c r="R160" s="31" t="e">
        <v>#DIV/0!</v>
      </c>
      <c r="S160" s="31" t="e">
        <v>#DIV/0!</v>
      </c>
      <c r="T160" s="31" t="e">
        <v>#DIV/0!</v>
      </c>
      <c r="U160" s="31" t="e">
        <v>#DIV/0!</v>
      </c>
      <c r="V160" s="31" t="e">
        <v>#DIV/0!</v>
      </c>
      <c r="W160" s="31" t="e">
        <v>#DIV/0!</v>
      </c>
      <c r="X160" s="31" t="e">
        <v>#DIV/0!</v>
      </c>
      <c r="Y160" s="31" t="e">
        <v>#DIV/0!</v>
      </c>
      <c r="Z160" s="31" t="e">
        <v>#DIV/0!</v>
      </c>
      <c r="AA160" s="31" t="e">
        <v>#DIV/0!</v>
      </c>
      <c r="AB160" s="31" t="e">
        <v>#DIV/0!</v>
      </c>
      <c r="AC160" s="31" t="e">
        <v>#DIV/0!</v>
      </c>
      <c r="AD160" s="31" t="e">
        <v>#DIV/0!</v>
      </c>
      <c r="AE160" s="31" t="e">
        <v>#DIV/0!</v>
      </c>
      <c r="AF160" s="31" t="e">
        <v>#DIV/0!</v>
      </c>
      <c r="AG160" s="31" t="e">
        <v>#DIV/0!</v>
      </c>
      <c r="AH160" s="31" t="e">
        <v>#DIV/0!</v>
      </c>
      <c r="AI160" s="31" t="e">
        <v>#DIV/0!</v>
      </c>
      <c r="AJ160" s="31" t="e">
        <v>#DIV/0!</v>
      </c>
      <c r="AK160" s="31" t="e">
        <v>#DIV/0!</v>
      </c>
      <c r="AL160" s="31" t="e">
        <v>#DIV/0!</v>
      </c>
      <c r="AM160" s="31" t="e">
        <v>#DIV/0!</v>
      </c>
      <c r="AN160" s="31" t="e">
        <v>#DIV/0!</v>
      </c>
      <c r="AO160" s="31" t="e">
        <v>#DIV/0!</v>
      </c>
      <c r="AP160" s="31" t="e">
        <v>#DIV/0!</v>
      </c>
      <c r="AQ160" s="31" t="e">
        <v>#DIV/0!</v>
      </c>
      <c r="AR160" s="31" t="e">
        <v>#DIV/0!</v>
      </c>
      <c r="AS160" s="31" t="e">
        <v>#DIV/0!</v>
      </c>
      <c r="AT160" s="31" t="e">
        <v>#DIV/0!</v>
      </c>
      <c r="AU160" s="31" t="e">
        <v>#DIV/0!</v>
      </c>
      <c r="AV160" s="31" t="e">
        <v>#DIV/0!</v>
      </c>
      <c r="AW160" s="31" t="e">
        <v>#DIV/0!</v>
      </c>
      <c r="AX160" s="31" t="e">
        <v>#VALUE!</v>
      </c>
      <c r="AY160" s="31" t="e">
        <v>#DIV/0!</v>
      </c>
      <c r="AZ160" s="31" t="e">
        <v>#DIV/0!</v>
      </c>
      <c r="BA160" s="31" t="e">
        <v>#DIV/0!</v>
      </c>
      <c r="BB160" s="31" t="e">
        <v>#DIV/0!</v>
      </c>
      <c r="BC160" s="31" t="e">
        <v>#DIV/0!</v>
      </c>
      <c r="BD160" s="31" t="e">
        <v>#DIV/0!</v>
      </c>
      <c r="BE160" s="31" t="e">
        <v>#DIV/0!</v>
      </c>
      <c r="BF160" s="31" t="e">
        <v>#DIV/0!</v>
      </c>
      <c r="BG160" s="31" t="e">
        <v>#DIV/0!</v>
      </c>
      <c r="BH160" s="31" t="e">
        <v>#DIV/0!</v>
      </c>
      <c r="BI160" s="31" t="e">
        <v>#DIV/0!</v>
      </c>
      <c r="BJ160" s="31" t="e">
        <v>#DIV/0!</v>
      </c>
      <c r="BK160" s="31" t="e">
        <v>#DIV/0!</v>
      </c>
      <c r="BL160" s="31" t="e">
        <v>#DIV/0!</v>
      </c>
      <c r="BM160" s="31" t="e">
        <v>#DIV/0!</v>
      </c>
      <c r="BN160" s="31" t="e">
        <v>#DIV/0!</v>
      </c>
      <c r="BO160" s="31" t="e">
        <v>#DIV/0!</v>
      </c>
      <c r="BP160" s="31" t="e">
        <v>#DIV/0!</v>
      </c>
      <c r="BQ160" s="31" t="e">
        <v>#DIV/0!</v>
      </c>
      <c r="BR160" s="31" t="e">
        <v>#DIV/0!</v>
      </c>
      <c r="BS160" s="31" t="e">
        <v>#DIV/0!</v>
      </c>
      <c r="BT160" s="31" t="e">
        <v>#DIV/0!</v>
      </c>
      <c r="BU160" s="31" t="e">
        <v>#DIV/0!</v>
      </c>
      <c r="BV160" s="31" t="e">
        <v>#DIV/0!</v>
      </c>
      <c r="BW160" s="31" t="e">
        <v>#DIV/0!</v>
      </c>
      <c r="BX160" s="31" t="e">
        <v>#DIV/0!</v>
      </c>
      <c r="BY160" s="31" t="e">
        <v>#DIV/0!</v>
      </c>
      <c r="BZ160" s="31" t="e">
        <v>#DIV/0!</v>
      </c>
      <c r="CA160" s="31" t="e">
        <v>#DIV/0!</v>
      </c>
      <c r="CB160" s="31" t="e">
        <v>#DIV/0!</v>
      </c>
      <c r="CC160" s="31" t="e">
        <v>#DIV/0!</v>
      </c>
      <c r="CD160" s="31" t="e">
        <v>#DIV/0!</v>
      </c>
      <c r="CE160" s="31" t="e">
        <v>#DIV/0!</v>
      </c>
      <c r="CF160" s="31" t="e">
        <v>#DIV/0!</v>
      </c>
      <c r="CG160" s="31" t="e">
        <v>#DIV/0!</v>
      </c>
      <c r="CH160" s="31" t="e">
        <v>#DIV/0!</v>
      </c>
      <c r="CI160" s="31" t="e">
        <v>#DIV/0!</v>
      </c>
      <c r="CJ160" s="31" t="e">
        <v>#DIV/0!</v>
      </c>
      <c r="CK160" s="31" t="e">
        <v>#DIV/0!</v>
      </c>
      <c r="CL160" s="31" t="e">
        <v>#DIV/0!</v>
      </c>
      <c r="CM160" s="31" t="e">
        <v>#DIV/0!</v>
      </c>
      <c r="CN160" s="31" t="e">
        <v>#DIV/0!</v>
      </c>
      <c r="CO160" s="31" t="e">
        <v>#DIV/0!</v>
      </c>
      <c r="CP160" s="31" t="e">
        <v>#DIV/0!</v>
      </c>
      <c r="CQ160" s="31" t="e">
        <v>#DIV/0!</v>
      </c>
      <c r="CR160" s="31"/>
      <c r="CS160" s="31"/>
      <c r="CT160" s="31">
        <v>10</v>
      </c>
      <c r="CU160" s="51" t="e">
        <v>#VALUE!</v>
      </c>
      <c r="CV160" s="31" t="e">
        <v>#DIV/0!</v>
      </c>
      <c r="CW160" s="31" t="e">
        <v>#DIV/0!</v>
      </c>
      <c r="CX160" s="31" t="e">
        <v>#DIV/0!</v>
      </c>
      <c r="CY160" s="31" t="e">
        <v>#DIV/0!</v>
      </c>
      <c r="CZ160" s="31" t="e">
        <v>#DIV/0!</v>
      </c>
      <c r="DA160" s="31" t="e">
        <v>#DIV/0!</v>
      </c>
      <c r="DB160" s="31" t="e">
        <v>#DIV/0!</v>
      </c>
      <c r="DC160" s="31" t="e">
        <v>#DIV/0!</v>
      </c>
      <c r="DD160" s="31" t="e">
        <v>#DIV/0!</v>
      </c>
      <c r="DE160" s="31" t="e">
        <v>#DIV/0!</v>
      </c>
      <c r="DF160" s="31" t="e">
        <v>#DIV/0!</v>
      </c>
      <c r="DG160" s="31" t="e">
        <v>#DIV/0!</v>
      </c>
      <c r="DH160" s="31" t="e">
        <v>#DIV/0!</v>
      </c>
      <c r="DI160" s="31" t="e">
        <v>#DIV/0!</v>
      </c>
      <c r="DJ160" s="31" t="e">
        <v>#DIV/0!</v>
      </c>
      <c r="DK160" s="31" t="e">
        <v>#DIV/0!</v>
      </c>
      <c r="DL160" s="31" t="e">
        <v>#DIV/0!</v>
      </c>
      <c r="DM160" s="31" t="e">
        <v>#DIV/0!</v>
      </c>
      <c r="DN160" s="31" t="e">
        <v>#DIV/0!</v>
      </c>
      <c r="DO160" s="31" t="e">
        <v>#DIV/0!</v>
      </c>
      <c r="DP160" s="31" t="e">
        <v>#DIV/0!</v>
      </c>
      <c r="DQ160" s="31" t="e">
        <v>#DIV/0!</v>
      </c>
      <c r="DR160" s="31" t="e">
        <v>#DIV/0!</v>
      </c>
      <c r="DS160" s="31" t="e">
        <v>#DIV/0!</v>
      </c>
      <c r="DT160" s="31" t="e">
        <v>#DIV/0!</v>
      </c>
      <c r="DU160" s="31" t="e">
        <v>#DIV/0!</v>
      </c>
      <c r="DV160" s="31" t="e">
        <v>#DIV/0!</v>
      </c>
      <c r="DW160" s="31" t="e">
        <v>#DIV/0!</v>
      </c>
      <c r="DX160" s="31" t="e">
        <v>#DIV/0!</v>
      </c>
      <c r="DY160" s="31" t="e">
        <v>#DIV/0!</v>
      </c>
      <c r="DZ160" s="31" t="e">
        <v>#DIV/0!</v>
      </c>
      <c r="EA160" s="31" t="e">
        <v>#DIV/0!</v>
      </c>
      <c r="EB160" s="31" t="e">
        <v>#DIV/0!</v>
      </c>
      <c r="EC160" s="31" t="e">
        <v>#DIV/0!</v>
      </c>
      <c r="ED160" s="31" t="e">
        <v>#DIV/0!</v>
      </c>
      <c r="EE160" s="31" t="e">
        <v>#DIV/0!</v>
      </c>
      <c r="EF160" s="31" t="e">
        <v>#DIV/0!</v>
      </c>
      <c r="EG160" s="31" t="e">
        <v>#DIV/0!</v>
      </c>
      <c r="EH160" s="31" t="e">
        <v>#DIV/0!</v>
      </c>
      <c r="EI160" s="31" t="e">
        <v>#DIV/0!</v>
      </c>
      <c r="EJ160" s="31" t="e">
        <v>#DIV/0!</v>
      </c>
      <c r="EK160" s="31" t="e">
        <v>#DIV/0!</v>
      </c>
      <c r="EL160" s="31" t="e">
        <v>#DIV/0!</v>
      </c>
      <c r="EM160" s="31" t="e">
        <v>#DIV/0!</v>
      </c>
      <c r="EN160" s="31" t="e">
        <v>#DIV/0!</v>
      </c>
      <c r="EO160" s="31" t="e">
        <v>#VALUE!</v>
      </c>
      <c r="EP160" s="31" t="e">
        <v>#DIV/0!</v>
      </c>
      <c r="EQ160" s="31" t="e">
        <v>#DIV/0!</v>
      </c>
      <c r="ER160" s="31" t="e">
        <v>#DIV/0!</v>
      </c>
      <c r="ES160" s="31" t="e">
        <v>#DIV/0!</v>
      </c>
      <c r="ET160" s="31" t="e">
        <v>#DIV/0!</v>
      </c>
      <c r="EU160" s="31" t="e">
        <v>#DIV/0!</v>
      </c>
      <c r="EV160" s="31" t="e">
        <v>#DIV/0!</v>
      </c>
      <c r="EW160" s="31" t="e">
        <v>#DIV/0!</v>
      </c>
      <c r="EX160" s="31" t="e">
        <v>#DIV/0!</v>
      </c>
      <c r="EY160" s="31" t="e">
        <v>#DIV/0!</v>
      </c>
      <c r="EZ160" s="31" t="e">
        <v>#DIV/0!</v>
      </c>
      <c r="FA160" s="31" t="e">
        <v>#DIV/0!</v>
      </c>
      <c r="FB160" s="31" t="e">
        <v>#DIV/0!</v>
      </c>
      <c r="FC160" s="31" t="e">
        <v>#DIV/0!</v>
      </c>
      <c r="FD160" s="31" t="e">
        <v>#DIV/0!</v>
      </c>
      <c r="FE160" s="31" t="e">
        <v>#DIV/0!</v>
      </c>
      <c r="FF160" s="31" t="e">
        <v>#DIV/0!</v>
      </c>
      <c r="FG160" s="31" t="e">
        <v>#DIV/0!</v>
      </c>
      <c r="FH160" s="31" t="e">
        <v>#DIV/0!</v>
      </c>
      <c r="FI160" s="31" t="e">
        <v>#DIV/0!</v>
      </c>
      <c r="FJ160" s="31" t="e">
        <v>#DIV/0!</v>
      </c>
      <c r="FK160" s="31" t="e">
        <v>#DIV/0!</v>
      </c>
      <c r="FL160" s="31" t="e">
        <v>#DIV/0!</v>
      </c>
      <c r="FM160" s="31" t="e">
        <v>#DIV/0!</v>
      </c>
      <c r="FN160" s="31" t="e">
        <v>#DIV/0!</v>
      </c>
      <c r="FO160" s="31" t="e">
        <v>#DIV/0!</v>
      </c>
      <c r="FP160" s="31" t="e">
        <v>#DIV/0!</v>
      </c>
      <c r="FQ160" s="31" t="e">
        <v>#DIV/0!</v>
      </c>
      <c r="FR160" s="31" t="e">
        <v>#DIV/0!</v>
      </c>
      <c r="FS160" s="31" t="e">
        <v>#DIV/0!</v>
      </c>
      <c r="FT160" s="31" t="e">
        <v>#DIV/0!</v>
      </c>
      <c r="FU160" s="31" t="e">
        <v>#DIV/0!</v>
      </c>
      <c r="FV160" s="31" t="e">
        <v>#DIV/0!</v>
      </c>
      <c r="FW160" s="31" t="e">
        <v>#DIV/0!</v>
      </c>
      <c r="FX160" s="31" t="e">
        <v>#DIV/0!</v>
      </c>
      <c r="FY160" s="31" t="e">
        <v>#DIV/0!</v>
      </c>
      <c r="FZ160" s="31" t="e">
        <v>#DIV/0!</v>
      </c>
      <c r="GA160" s="31" t="e">
        <v>#DIV/0!</v>
      </c>
      <c r="GB160" s="31" t="e">
        <v>#DIV/0!</v>
      </c>
      <c r="GC160" s="31" t="e">
        <v>#DIV/0!</v>
      </c>
      <c r="GD160" s="31" t="e">
        <v>#DIV/0!</v>
      </c>
      <c r="GE160" s="31" t="e">
        <v>#DIV/0!</v>
      </c>
      <c r="GF160" s="31" t="e">
        <v>#DIV/0!</v>
      </c>
      <c r="GG160" s="31" t="e">
        <v>#DIV/0!</v>
      </c>
      <c r="GH160" s="31" t="e">
        <v>#DIV/0!</v>
      </c>
      <c r="GI160" s="31"/>
      <c r="GJ160" s="31"/>
      <c r="GK160" s="31">
        <v>10</v>
      </c>
      <c r="GL160" s="51" t="e">
        <v>#VALUE!</v>
      </c>
      <c r="GM160" s="31" t="e">
        <v>#DIV/0!</v>
      </c>
      <c r="GN160" s="31" t="e">
        <v>#DIV/0!</v>
      </c>
      <c r="GO160" s="31" t="e">
        <v>#DIV/0!</v>
      </c>
      <c r="GP160" s="31" t="e">
        <v>#DIV/0!</v>
      </c>
      <c r="GQ160" s="31" t="e">
        <v>#DIV/0!</v>
      </c>
      <c r="GR160" s="31" t="e">
        <v>#DIV/0!</v>
      </c>
      <c r="GS160" s="31" t="e">
        <v>#DIV/0!</v>
      </c>
      <c r="GT160" s="31" t="e">
        <v>#DIV/0!</v>
      </c>
      <c r="GU160" s="31" t="e">
        <v>#DIV/0!</v>
      </c>
      <c r="GV160" s="31" t="e">
        <v>#DIV/0!</v>
      </c>
      <c r="GW160" s="31" t="e">
        <v>#DIV/0!</v>
      </c>
      <c r="GX160" s="31" t="e">
        <v>#DIV/0!</v>
      </c>
      <c r="GY160" s="31" t="e">
        <v>#DIV/0!</v>
      </c>
      <c r="GZ160" s="31" t="e">
        <v>#DIV/0!</v>
      </c>
      <c r="HA160" s="31" t="e">
        <v>#DIV/0!</v>
      </c>
      <c r="HB160" s="31" t="e">
        <v>#DIV/0!</v>
      </c>
      <c r="HC160" s="31" t="e">
        <v>#DIV/0!</v>
      </c>
      <c r="HD160" s="31" t="e">
        <v>#DIV/0!</v>
      </c>
      <c r="HE160" s="31" t="e">
        <v>#DIV/0!</v>
      </c>
      <c r="HF160" s="31" t="e">
        <v>#DIV/0!</v>
      </c>
      <c r="HG160" s="31" t="e">
        <v>#DIV/0!</v>
      </c>
      <c r="HH160" s="31" t="e">
        <v>#DIV/0!</v>
      </c>
      <c r="HI160" s="31" t="e">
        <v>#DIV/0!</v>
      </c>
      <c r="HJ160" s="31" t="e">
        <v>#DIV/0!</v>
      </c>
      <c r="HK160" s="31" t="e">
        <v>#DIV/0!</v>
      </c>
      <c r="HL160" s="31" t="e">
        <v>#DIV/0!</v>
      </c>
      <c r="HM160" s="31" t="e">
        <v>#DIV/0!</v>
      </c>
      <c r="HN160" s="31" t="e">
        <v>#DIV/0!</v>
      </c>
      <c r="HO160" s="31" t="e">
        <v>#DIV/0!</v>
      </c>
      <c r="HP160" s="31" t="e">
        <v>#DIV/0!</v>
      </c>
      <c r="HQ160" s="31" t="e">
        <v>#DIV/0!</v>
      </c>
      <c r="HR160" s="31" t="e">
        <v>#DIV/0!</v>
      </c>
      <c r="HS160" s="31" t="e">
        <v>#DIV/0!</v>
      </c>
      <c r="HT160" s="31" t="e">
        <v>#DIV/0!</v>
      </c>
      <c r="HU160" s="31" t="e">
        <v>#DIV/0!</v>
      </c>
      <c r="HV160" s="31" t="e">
        <v>#DIV/0!</v>
      </c>
      <c r="HW160" s="31" t="e">
        <v>#DIV/0!</v>
      </c>
      <c r="HX160" s="31" t="e">
        <v>#DIV/0!</v>
      </c>
      <c r="HY160" s="31" t="e">
        <v>#DIV/0!</v>
      </c>
      <c r="HZ160" s="31" t="e">
        <v>#DIV/0!</v>
      </c>
      <c r="IA160" s="31" t="e">
        <v>#DIV/0!</v>
      </c>
      <c r="IB160" s="31" t="e">
        <v>#DIV/0!</v>
      </c>
      <c r="IC160" s="31" t="e">
        <v>#DIV/0!</v>
      </c>
      <c r="ID160" s="31" t="e">
        <v>#DIV/0!</v>
      </c>
      <c r="IE160" s="31" t="e">
        <v>#DIV/0!</v>
      </c>
      <c r="IF160" s="31" t="e">
        <v>#VALUE!</v>
      </c>
      <c r="IG160" s="31" t="e">
        <v>#DIV/0!</v>
      </c>
      <c r="IH160" s="31" t="e">
        <v>#DIV/0!</v>
      </c>
      <c r="II160" s="31" t="e">
        <v>#DIV/0!</v>
      </c>
      <c r="IJ160" s="31" t="e">
        <v>#DIV/0!</v>
      </c>
      <c r="IK160" s="31" t="e">
        <v>#DIV/0!</v>
      </c>
      <c r="IL160" s="31" t="e">
        <v>#DIV/0!</v>
      </c>
      <c r="IM160" s="31" t="e">
        <v>#DIV/0!</v>
      </c>
      <c r="IN160" s="31" t="e">
        <v>#DIV/0!</v>
      </c>
      <c r="IO160" s="31" t="e">
        <v>#DIV/0!</v>
      </c>
      <c r="IP160" s="31" t="e">
        <v>#DIV/0!</v>
      </c>
      <c r="IQ160" s="31" t="e">
        <v>#DIV/0!</v>
      </c>
      <c r="IR160" s="31" t="e">
        <v>#DIV/0!</v>
      </c>
      <c r="IS160" s="31" t="e">
        <v>#DIV/0!</v>
      </c>
      <c r="IT160" s="31" t="e">
        <v>#DIV/0!</v>
      </c>
      <c r="IU160" s="31" t="e">
        <v>#DIV/0!</v>
      </c>
      <c r="IV160" s="31" t="e">
        <v>#DIV/0!</v>
      </c>
      <c r="IW160" s="31" t="e">
        <v>#DIV/0!</v>
      </c>
      <c r="IX160" s="31" t="e">
        <v>#DIV/0!</v>
      </c>
      <c r="IY160" s="31" t="e">
        <v>#DIV/0!</v>
      </c>
      <c r="IZ160" s="31" t="e">
        <v>#DIV/0!</v>
      </c>
      <c r="JA160" s="31" t="e">
        <v>#DIV/0!</v>
      </c>
      <c r="JB160" s="31" t="e">
        <v>#DIV/0!</v>
      </c>
      <c r="JC160" s="31" t="e">
        <v>#DIV/0!</v>
      </c>
      <c r="JD160" s="31" t="e">
        <v>#DIV/0!</v>
      </c>
      <c r="JE160" s="31" t="e">
        <v>#DIV/0!</v>
      </c>
      <c r="JF160" s="31" t="e">
        <v>#DIV/0!</v>
      </c>
      <c r="JG160" s="31" t="e">
        <v>#DIV/0!</v>
      </c>
      <c r="JH160" s="31" t="e">
        <v>#DIV/0!</v>
      </c>
      <c r="JI160" s="31" t="e">
        <v>#DIV/0!</v>
      </c>
      <c r="JJ160" s="31" t="e">
        <v>#DIV/0!</v>
      </c>
      <c r="JK160" s="31" t="e">
        <v>#DIV/0!</v>
      </c>
      <c r="JL160" s="31" t="e">
        <v>#DIV/0!</v>
      </c>
      <c r="JM160" s="31" t="e">
        <v>#DIV/0!</v>
      </c>
      <c r="JN160" s="31" t="e">
        <v>#DIV/0!</v>
      </c>
      <c r="JO160" s="31" t="e">
        <v>#DIV/0!</v>
      </c>
      <c r="JP160" s="31" t="e">
        <v>#DIV/0!</v>
      </c>
      <c r="JQ160" s="31" t="e">
        <v>#DIV/0!</v>
      </c>
      <c r="JR160" s="31" t="e">
        <v>#DIV/0!</v>
      </c>
      <c r="JS160" s="31" t="e">
        <v>#DIV/0!</v>
      </c>
      <c r="JT160" s="31" t="e">
        <v>#DIV/0!</v>
      </c>
      <c r="JU160" s="31" t="e">
        <v>#DIV/0!</v>
      </c>
      <c r="JV160" s="31" t="e">
        <v>#DIV/0!</v>
      </c>
      <c r="JW160" s="31" t="e">
        <v>#DIV/0!</v>
      </c>
      <c r="JX160" s="31" t="e">
        <v>#DIV/0!</v>
      </c>
      <c r="JY160" s="31" t="e">
        <v>#DIV/0!</v>
      </c>
      <c r="JZ160" s="31"/>
      <c r="KA160" s="31"/>
    </row>
    <row r="161" spans="1:287" x14ac:dyDescent="0.25">
      <c r="A161" s="30" t="s">
        <v>778</v>
      </c>
      <c r="B161" s="30" t="s">
        <v>224</v>
      </c>
      <c r="C161" s="31">
        <v>252</v>
      </c>
      <c r="D161" s="51" t="e">
        <v>#VALUE!</v>
      </c>
      <c r="E161" s="31" t="e">
        <v>#DIV/0!</v>
      </c>
      <c r="F161" s="31" t="e">
        <v>#DIV/0!</v>
      </c>
      <c r="G161" s="31" t="e">
        <v>#DIV/0!</v>
      </c>
      <c r="H161" s="31" t="e">
        <v>#DIV/0!</v>
      </c>
      <c r="I161" s="31" t="e">
        <v>#DIV/0!</v>
      </c>
      <c r="J161" s="31" t="e">
        <v>#DIV/0!</v>
      </c>
      <c r="K161" s="31" t="e">
        <v>#DIV/0!</v>
      </c>
      <c r="L161" s="31" t="e">
        <v>#DIV/0!</v>
      </c>
      <c r="M161" s="31" t="e">
        <v>#DIV/0!</v>
      </c>
      <c r="N161" s="31" t="e">
        <v>#DIV/0!</v>
      </c>
      <c r="O161" s="31" t="e">
        <v>#DIV/0!</v>
      </c>
      <c r="P161" s="31" t="e">
        <v>#DIV/0!</v>
      </c>
      <c r="Q161" s="31" t="e">
        <v>#DIV/0!</v>
      </c>
      <c r="R161" s="31" t="e">
        <v>#DIV/0!</v>
      </c>
      <c r="S161" s="31" t="e">
        <v>#DIV/0!</v>
      </c>
      <c r="T161" s="31" t="e">
        <v>#DIV/0!</v>
      </c>
      <c r="U161" s="31" t="e">
        <v>#DIV/0!</v>
      </c>
      <c r="V161" s="31" t="e">
        <v>#DIV/0!</v>
      </c>
      <c r="W161" s="31" t="e">
        <v>#DIV/0!</v>
      </c>
      <c r="X161" s="31" t="e">
        <v>#DIV/0!</v>
      </c>
      <c r="Y161" s="31" t="e">
        <v>#DIV/0!</v>
      </c>
      <c r="Z161" s="31" t="e">
        <v>#DIV/0!</v>
      </c>
      <c r="AA161" s="31" t="e">
        <v>#DIV/0!</v>
      </c>
      <c r="AB161" s="31" t="e">
        <v>#DIV/0!</v>
      </c>
      <c r="AC161" s="31" t="e">
        <v>#DIV/0!</v>
      </c>
      <c r="AD161" s="31" t="e">
        <v>#DIV/0!</v>
      </c>
      <c r="AE161" s="31" t="e">
        <v>#DIV/0!</v>
      </c>
      <c r="AF161" s="31" t="e">
        <v>#DIV/0!</v>
      </c>
      <c r="AG161" s="31" t="e">
        <v>#DIV/0!</v>
      </c>
      <c r="AH161" s="31" t="e">
        <v>#DIV/0!</v>
      </c>
      <c r="AI161" s="31" t="e">
        <v>#DIV/0!</v>
      </c>
      <c r="AJ161" s="31" t="e">
        <v>#DIV/0!</v>
      </c>
      <c r="AK161" s="31" t="e">
        <v>#DIV/0!</v>
      </c>
      <c r="AL161" s="31" t="e">
        <v>#DIV/0!</v>
      </c>
      <c r="AM161" s="31" t="e">
        <v>#DIV/0!</v>
      </c>
      <c r="AN161" s="31" t="e">
        <v>#DIV/0!</v>
      </c>
      <c r="AO161" s="31" t="e">
        <v>#DIV/0!</v>
      </c>
      <c r="AP161" s="31" t="e">
        <v>#DIV/0!</v>
      </c>
      <c r="AQ161" s="31" t="e">
        <v>#DIV/0!</v>
      </c>
      <c r="AR161" s="31" t="e">
        <v>#DIV/0!</v>
      </c>
      <c r="AS161" s="31" t="e">
        <v>#DIV/0!</v>
      </c>
      <c r="AT161" s="31" t="e">
        <v>#DIV/0!</v>
      </c>
      <c r="AU161" s="31" t="e">
        <v>#DIV/0!</v>
      </c>
      <c r="AV161" s="31" t="e">
        <v>#DIV/0!</v>
      </c>
      <c r="AW161" s="31" t="e">
        <v>#DIV/0!</v>
      </c>
      <c r="AX161" s="31" t="e">
        <v>#VALUE!</v>
      </c>
      <c r="AY161" s="31" t="e">
        <v>#DIV/0!</v>
      </c>
      <c r="AZ161" s="31" t="e">
        <v>#DIV/0!</v>
      </c>
      <c r="BA161" s="31" t="e">
        <v>#DIV/0!</v>
      </c>
      <c r="BB161" s="31" t="e">
        <v>#DIV/0!</v>
      </c>
      <c r="BC161" s="31" t="e">
        <v>#DIV/0!</v>
      </c>
      <c r="BD161" s="31" t="e">
        <v>#DIV/0!</v>
      </c>
      <c r="BE161" s="31" t="e">
        <v>#DIV/0!</v>
      </c>
      <c r="BF161" s="31" t="e">
        <v>#DIV/0!</v>
      </c>
      <c r="BG161" s="31" t="e">
        <v>#DIV/0!</v>
      </c>
      <c r="BH161" s="31" t="e">
        <v>#DIV/0!</v>
      </c>
      <c r="BI161" s="31" t="e">
        <v>#DIV/0!</v>
      </c>
      <c r="BJ161" s="31" t="e">
        <v>#DIV/0!</v>
      </c>
      <c r="BK161" s="31" t="e">
        <v>#DIV/0!</v>
      </c>
      <c r="BL161" s="31" t="e">
        <v>#DIV/0!</v>
      </c>
      <c r="BM161" s="31" t="e">
        <v>#DIV/0!</v>
      </c>
      <c r="BN161" s="31" t="e">
        <v>#DIV/0!</v>
      </c>
      <c r="BO161" s="31" t="e">
        <v>#DIV/0!</v>
      </c>
      <c r="BP161" s="31" t="e">
        <v>#DIV/0!</v>
      </c>
      <c r="BQ161" s="31" t="e">
        <v>#DIV/0!</v>
      </c>
      <c r="BR161" s="31" t="e">
        <v>#DIV/0!</v>
      </c>
      <c r="BS161" s="31" t="e">
        <v>#DIV/0!</v>
      </c>
      <c r="BT161" s="31" t="e">
        <v>#DIV/0!</v>
      </c>
      <c r="BU161" s="31" t="e">
        <v>#DIV/0!</v>
      </c>
      <c r="BV161" s="31" t="e">
        <v>#DIV/0!</v>
      </c>
      <c r="BW161" s="31" t="e">
        <v>#DIV/0!</v>
      </c>
      <c r="BX161" s="31" t="e">
        <v>#DIV/0!</v>
      </c>
      <c r="BY161" s="31" t="e">
        <v>#DIV/0!</v>
      </c>
      <c r="BZ161" s="31" t="e">
        <v>#DIV/0!</v>
      </c>
      <c r="CA161" s="31" t="e">
        <v>#DIV/0!</v>
      </c>
      <c r="CB161" s="31" t="e">
        <v>#DIV/0!</v>
      </c>
      <c r="CC161" s="31" t="e">
        <v>#DIV/0!</v>
      </c>
      <c r="CD161" s="31" t="e">
        <v>#DIV/0!</v>
      </c>
      <c r="CE161" s="31" t="e">
        <v>#DIV/0!</v>
      </c>
      <c r="CF161" s="31" t="e">
        <v>#DIV/0!</v>
      </c>
      <c r="CG161" s="31" t="e">
        <v>#DIV/0!</v>
      </c>
      <c r="CH161" s="31" t="e">
        <v>#DIV/0!</v>
      </c>
      <c r="CI161" s="31" t="e">
        <v>#DIV/0!</v>
      </c>
      <c r="CJ161" s="31" t="e">
        <v>#DIV/0!</v>
      </c>
      <c r="CK161" s="31" t="e">
        <v>#DIV/0!</v>
      </c>
      <c r="CL161" s="31" t="e">
        <v>#DIV/0!</v>
      </c>
      <c r="CM161" s="31" t="e">
        <v>#DIV/0!</v>
      </c>
      <c r="CN161" s="31" t="e">
        <v>#DIV/0!</v>
      </c>
      <c r="CO161" s="31" t="e">
        <v>#DIV/0!</v>
      </c>
      <c r="CP161" s="31" t="e">
        <v>#DIV/0!</v>
      </c>
      <c r="CQ161" s="31" t="e">
        <v>#DIV/0!</v>
      </c>
      <c r="CR161" s="31"/>
      <c r="CS161" s="31"/>
      <c r="CT161" s="31">
        <v>252</v>
      </c>
      <c r="CU161" s="51" t="e">
        <v>#VALUE!</v>
      </c>
      <c r="CV161" s="31" t="e">
        <v>#DIV/0!</v>
      </c>
      <c r="CW161" s="31" t="e">
        <v>#DIV/0!</v>
      </c>
      <c r="CX161" s="31" t="e">
        <v>#DIV/0!</v>
      </c>
      <c r="CY161" s="31" t="e">
        <v>#DIV/0!</v>
      </c>
      <c r="CZ161" s="31" t="e">
        <v>#DIV/0!</v>
      </c>
      <c r="DA161" s="31" t="e">
        <v>#DIV/0!</v>
      </c>
      <c r="DB161" s="31" t="e">
        <v>#DIV/0!</v>
      </c>
      <c r="DC161" s="31" t="e">
        <v>#DIV/0!</v>
      </c>
      <c r="DD161" s="31" t="e">
        <v>#DIV/0!</v>
      </c>
      <c r="DE161" s="31" t="e">
        <v>#DIV/0!</v>
      </c>
      <c r="DF161" s="31" t="e">
        <v>#DIV/0!</v>
      </c>
      <c r="DG161" s="31" t="e">
        <v>#DIV/0!</v>
      </c>
      <c r="DH161" s="31" t="e">
        <v>#DIV/0!</v>
      </c>
      <c r="DI161" s="31" t="e">
        <v>#DIV/0!</v>
      </c>
      <c r="DJ161" s="31" t="e">
        <v>#DIV/0!</v>
      </c>
      <c r="DK161" s="31" t="e">
        <v>#DIV/0!</v>
      </c>
      <c r="DL161" s="31" t="e">
        <v>#DIV/0!</v>
      </c>
      <c r="DM161" s="31" t="e">
        <v>#DIV/0!</v>
      </c>
      <c r="DN161" s="31" t="e">
        <v>#DIV/0!</v>
      </c>
      <c r="DO161" s="31" t="e">
        <v>#DIV/0!</v>
      </c>
      <c r="DP161" s="31" t="e">
        <v>#DIV/0!</v>
      </c>
      <c r="DQ161" s="31" t="e">
        <v>#DIV/0!</v>
      </c>
      <c r="DR161" s="31" t="e">
        <v>#DIV/0!</v>
      </c>
      <c r="DS161" s="31" t="e">
        <v>#DIV/0!</v>
      </c>
      <c r="DT161" s="31" t="e">
        <v>#DIV/0!</v>
      </c>
      <c r="DU161" s="31" t="e">
        <v>#DIV/0!</v>
      </c>
      <c r="DV161" s="31" t="e">
        <v>#DIV/0!</v>
      </c>
      <c r="DW161" s="31" t="e">
        <v>#DIV/0!</v>
      </c>
      <c r="DX161" s="31" t="e">
        <v>#DIV/0!</v>
      </c>
      <c r="DY161" s="31" t="e">
        <v>#DIV/0!</v>
      </c>
      <c r="DZ161" s="31" t="e">
        <v>#DIV/0!</v>
      </c>
      <c r="EA161" s="31" t="e">
        <v>#DIV/0!</v>
      </c>
      <c r="EB161" s="31" t="e">
        <v>#DIV/0!</v>
      </c>
      <c r="EC161" s="31" t="e">
        <v>#DIV/0!</v>
      </c>
      <c r="ED161" s="31" t="e">
        <v>#DIV/0!</v>
      </c>
      <c r="EE161" s="31" t="e">
        <v>#DIV/0!</v>
      </c>
      <c r="EF161" s="31" t="e">
        <v>#DIV/0!</v>
      </c>
      <c r="EG161" s="31" t="e">
        <v>#DIV/0!</v>
      </c>
      <c r="EH161" s="31" t="e">
        <v>#DIV/0!</v>
      </c>
      <c r="EI161" s="31" t="e">
        <v>#DIV/0!</v>
      </c>
      <c r="EJ161" s="31" t="e">
        <v>#DIV/0!</v>
      </c>
      <c r="EK161" s="31" t="e">
        <v>#DIV/0!</v>
      </c>
      <c r="EL161" s="31" t="e">
        <v>#DIV/0!</v>
      </c>
      <c r="EM161" s="31" t="e">
        <v>#DIV/0!</v>
      </c>
      <c r="EN161" s="31" t="e">
        <v>#DIV/0!</v>
      </c>
      <c r="EO161" s="31" t="e">
        <v>#VALUE!</v>
      </c>
      <c r="EP161" s="31" t="e">
        <v>#DIV/0!</v>
      </c>
      <c r="EQ161" s="31" t="e">
        <v>#DIV/0!</v>
      </c>
      <c r="ER161" s="31" t="e">
        <v>#DIV/0!</v>
      </c>
      <c r="ES161" s="31" t="e">
        <v>#DIV/0!</v>
      </c>
      <c r="ET161" s="31" t="e">
        <v>#DIV/0!</v>
      </c>
      <c r="EU161" s="31" t="e">
        <v>#DIV/0!</v>
      </c>
      <c r="EV161" s="31" t="e">
        <v>#DIV/0!</v>
      </c>
      <c r="EW161" s="31" t="e">
        <v>#DIV/0!</v>
      </c>
      <c r="EX161" s="31" t="e">
        <v>#DIV/0!</v>
      </c>
      <c r="EY161" s="31" t="e">
        <v>#DIV/0!</v>
      </c>
      <c r="EZ161" s="31" t="e">
        <v>#DIV/0!</v>
      </c>
      <c r="FA161" s="31" t="e">
        <v>#DIV/0!</v>
      </c>
      <c r="FB161" s="31" t="e">
        <v>#DIV/0!</v>
      </c>
      <c r="FC161" s="31" t="e">
        <v>#DIV/0!</v>
      </c>
      <c r="FD161" s="31" t="e">
        <v>#DIV/0!</v>
      </c>
      <c r="FE161" s="31" t="e">
        <v>#DIV/0!</v>
      </c>
      <c r="FF161" s="31" t="e">
        <v>#DIV/0!</v>
      </c>
      <c r="FG161" s="31" t="e">
        <v>#DIV/0!</v>
      </c>
      <c r="FH161" s="31" t="e">
        <v>#DIV/0!</v>
      </c>
      <c r="FI161" s="31" t="e">
        <v>#DIV/0!</v>
      </c>
      <c r="FJ161" s="31" t="e">
        <v>#DIV/0!</v>
      </c>
      <c r="FK161" s="31" t="e">
        <v>#DIV/0!</v>
      </c>
      <c r="FL161" s="31" t="e">
        <v>#DIV/0!</v>
      </c>
      <c r="FM161" s="31" t="e">
        <v>#DIV/0!</v>
      </c>
      <c r="FN161" s="31" t="e">
        <v>#DIV/0!</v>
      </c>
      <c r="FO161" s="31" t="e">
        <v>#DIV/0!</v>
      </c>
      <c r="FP161" s="31" t="e">
        <v>#DIV/0!</v>
      </c>
      <c r="FQ161" s="31" t="e">
        <v>#DIV/0!</v>
      </c>
      <c r="FR161" s="31" t="e">
        <v>#DIV/0!</v>
      </c>
      <c r="FS161" s="31" t="e">
        <v>#DIV/0!</v>
      </c>
      <c r="FT161" s="31" t="e">
        <v>#DIV/0!</v>
      </c>
      <c r="FU161" s="31" t="e">
        <v>#DIV/0!</v>
      </c>
      <c r="FV161" s="31" t="e">
        <v>#DIV/0!</v>
      </c>
      <c r="FW161" s="31" t="e">
        <v>#DIV/0!</v>
      </c>
      <c r="FX161" s="31" t="e">
        <v>#DIV/0!</v>
      </c>
      <c r="FY161" s="31" t="e">
        <v>#DIV/0!</v>
      </c>
      <c r="FZ161" s="31" t="e">
        <v>#DIV/0!</v>
      </c>
      <c r="GA161" s="31" t="e">
        <v>#DIV/0!</v>
      </c>
      <c r="GB161" s="31" t="e">
        <v>#DIV/0!</v>
      </c>
      <c r="GC161" s="31" t="e">
        <v>#DIV/0!</v>
      </c>
      <c r="GD161" s="31" t="e">
        <v>#DIV/0!</v>
      </c>
      <c r="GE161" s="31" t="e">
        <v>#DIV/0!</v>
      </c>
      <c r="GF161" s="31" t="e">
        <v>#DIV/0!</v>
      </c>
      <c r="GG161" s="31" t="e">
        <v>#DIV/0!</v>
      </c>
      <c r="GH161" s="31" t="e">
        <v>#DIV/0!</v>
      </c>
      <c r="GI161" s="31"/>
      <c r="GJ161" s="31"/>
      <c r="GK161" s="31">
        <v>42</v>
      </c>
      <c r="GL161" s="51">
        <v>0</v>
      </c>
      <c r="GM161" s="31">
        <v>0.2</v>
      </c>
      <c r="GN161" s="31">
        <v>0</v>
      </c>
      <c r="GO161" s="31">
        <v>0</v>
      </c>
      <c r="GP161" s="31">
        <v>0.2</v>
      </c>
      <c r="GQ161" s="31">
        <v>0</v>
      </c>
      <c r="GR161" s="31">
        <v>0.6</v>
      </c>
      <c r="GS161" s="31">
        <v>0.8</v>
      </c>
      <c r="GT161" s="31">
        <v>0.2</v>
      </c>
      <c r="GU161" s="31">
        <v>0</v>
      </c>
      <c r="GV161" s="31">
        <v>0.2</v>
      </c>
      <c r="GW161" s="31">
        <v>0</v>
      </c>
      <c r="GX161" s="31">
        <v>0.2</v>
      </c>
      <c r="GY161" s="31">
        <v>0</v>
      </c>
      <c r="GZ161" s="31">
        <v>0</v>
      </c>
      <c r="HA161" s="31">
        <v>0</v>
      </c>
      <c r="HB161" s="31">
        <v>0</v>
      </c>
      <c r="HC161" s="31">
        <v>0</v>
      </c>
      <c r="HD161" s="31">
        <v>0</v>
      </c>
      <c r="HE161" s="31">
        <v>0</v>
      </c>
      <c r="HF161" s="31">
        <v>0.2</v>
      </c>
      <c r="HG161" s="31">
        <v>1</v>
      </c>
      <c r="HH161" s="31">
        <v>0</v>
      </c>
      <c r="HI161" s="31">
        <v>0</v>
      </c>
      <c r="HJ161" s="31">
        <v>0</v>
      </c>
      <c r="HK161" s="31">
        <v>1</v>
      </c>
      <c r="HL161" s="31">
        <v>1</v>
      </c>
      <c r="HM161" s="31">
        <v>0</v>
      </c>
      <c r="HN161" s="31">
        <v>0</v>
      </c>
      <c r="HO161" s="31">
        <v>1</v>
      </c>
      <c r="HP161" s="31">
        <v>0</v>
      </c>
      <c r="HQ161" s="31">
        <v>0</v>
      </c>
      <c r="HR161" s="31">
        <v>0</v>
      </c>
      <c r="HS161" s="31">
        <v>0</v>
      </c>
      <c r="HT161" s="31">
        <v>0</v>
      </c>
      <c r="HU161" s="31">
        <v>0</v>
      </c>
      <c r="HV161" s="31">
        <v>0</v>
      </c>
      <c r="HW161" s="31">
        <v>0.2</v>
      </c>
      <c r="HX161" s="31">
        <v>0.6</v>
      </c>
      <c r="HY161" s="31">
        <v>0.2</v>
      </c>
      <c r="HZ161" s="31">
        <v>0.2</v>
      </c>
      <c r="IA161" s="31">
        <v>0.8</v>
      </c>
      <c r="IB161" s="31">
        <v>0</v>
      </c>
      <c r="IC161" s="31">
        <v>0.2</v>
      </c>
      <c r="ID161" s="31">
        <v>0.2</v>
      </c>
      <c r="IE161" s="31">
        <v>0.6</v>
      </c>
      <c r="IF161" s="31">
        <v>0</v>
      </c>
      <c r="IG161" s="31">
        <v>8.4</v>
      </c>
      <c r="IH161" s="31">
        <v>0</v>
      </c>
      <c r="II161" s="31">
        <v>0</v>
      </c>
      <c r="IJ161" s="31">
        <v>8.4</v>
      </c>
      <c r="IK161" s="31">
        <v>0</v>
      </c>
      <c r="IL161" s="31">
        <v>25.2</v>
      </c>
      <c r="IM161" s="31">
        <v>33.6</v>
      </c>
      <c r="IN161" s="31">
        <v>8.4</v>
      </c>
      <c r="IO161" s="31">
        <v>0</v>
      </c>
      <c r="IP161" s="31">
        <v>8.4</v>
      </c>
      <c r="IQ161" s="31">
        <v>0</v>
      </c>
      <c r="IR161" s="31">
        <v>8.4</v>
      </c>
      <c r="IS161" s="31">
        <v>0</v>
      </c>
      <c r="IT161" s="31">
        <v>0</v>
      </c>
      <c r="IU161" s="31">
        <v>0</v>
      </c>
      <c r="IV161" s="31">
        <v>0</v>
      </c>
      <c r="IW161" s="31">
        <v>0</v>
      </c>
      <c r="IX161" s="31">
        <v>0</v>
      </c>
      <c r="IY161" s="31">
        <v>0</v>
      </c>
      <c r="IZ161" s="31">
        <v>8.4</v>
      </c>
      <c r="JA161" s="31">
        <v>42</v>
      </c>
      <c r="JB161" s="31">
        <v>0</v>
      </c>
      <c r="JC161" s="31">
        <v>0</v>
      </c>
      <c r="JD161" s="31">
        <v>0</v>
      </c>
      <c r="JE161" s="31">
        <v>42</v>
      </c>
      <c r="JF161" s="31">
        <v>42</v>
      </c>
      <c r="JG161" s="31">
        <v>0</v>
      </c>
      <c r="JH161" s="31">
        <v>0</v>
      </c>
      <c r="JI161" s="31">
        <v>42</v>
      </c>
      <c r="JJ161" s="31">
        <v>0</v>
      </c>
      <c r="JK161" s="31">
        <v>0</v>
      </c>
      <c r="JL161" s="31">
        <v>0</v>
      </c>
      <c r="JM161" s="31">
        <v>0</v>
      </c>
      <c r="JN161" s="31">
        <v>0</v>
      </c>
      <c r="JO161" s="31">
        <v>0</v>
      </c>
      <c r="JP161" s="31">
        <v>0</v>
      </c>
      <c r="JQ161" s="31">
        <v>8.4</v>
      </c>
      <c r="JR161" s="31">
        <v>25.2</v>
      </c>
      <c r="JS161" s="31">
        <v>8.4</v>
      </c>
      <c r="JT161" s="31">
        <v>8.4</v>
      </c>
      <c r="JU161" s="31">
        <v>33.6</v>
      </c>
      <c r="JV161" s="31">
        <v>0</v>
      </c>
      <c r="JW161" s="31">
        <v>8.4</v>
      </c>
      <c r="JX161" s="31">
        <v>8.4</v>
      </c>
      <c r="JY161" s="31">
        <v>25.2</v>
      </c>
      <c r="JZ161" s="31">
        <v>5</v>
      </c>
      <c r="KA161" s="31">
        <v>1</v>
      </c>
    </row>
    <row r="162" spans="1:287" x14ac:dyDescent="0.25">
      <c r="A162" s="30" t="s">
        <v>781</v>
      </c>
      <c r="B162" s="30" t="s">
        <v>107</v>
      </c>
      <c r="C162" s="31">
        <v>31</v>
      </c>
      <c r="D162" s="51" t="e">
        <v>#VALUE!</v>
      </c>
      <c r="E162" s="31" t="e">
        <v>#DIV/0!</v>
      </c>
      <c r="F162" s="31" t="e">
        <v>#DIV/0!</v>
      </c>
      <c r="G162" s="31" t="e">
        <v>#DIV/0!</v>
      </c>
      <c r="H162" s="31" t="e">
        <v>#DIV/0!</v>
      </c>
      <c r="I162" s="31" t="e">
        <v>#DIV/0!</v>
      </c>
      <c r="J162" s="31" t="e">
        <v>#DIV/0!</v>
      </c>
      <c r="K162" s="31" t="e">
        <v>#DIV/0!</v>
      </c>
      <c r="L162" s="31" t="e">
        <v>#DIV/0!</v>
      </c>
      <c r="M162" s="31" t="e">
        <v>#DIV/0!</v>
      </c>
      <c r="N162" s="31" t="e">
        <v>#DIV/0!</v>
      </c>
      <c r="O162" s="31" t="e">
        <v>#DIV/0!</v>
      </c>
      <c r="P162" s="31" t="e">
        <v>#DIV/0!</v>
      </c>
      <c r="Q162" s="31" t="e">
        <v>#DIV/0!</v>
      </c>
      <c r="R162" s="31" t="e">
        <v>#DIV/0!</v>
      </c>
      <c r="S162" s="31" t="e">
        <v>#DIV/0!</v>
      </c>
      <c r="T162" s="31" t="e">
        <v>#DIV/0!</v>
      </c>
      <c r="U162" s="31" t="e">
        <v>#DIV/0!</v>
      </c>
      <c r="V162" s="31" t="e">
        <v>#DIV/0!</v>
      </c>
      <c r="W162" s="31" t="e">
        <v>#DIV/0!</v>
      </c>
      <c r="X162" s="31" t="e">
        <v>#DIV/0!</v>
      </c>
      <c r="Y162" s="31" t="e">
        <v>#DIV/0!</v>
      </c>
      <c r="Z162" s="31" t="e">
        <v>#DIV/0!</v>
      </c>
      <c r="AA162" s="31" t="e">
        <v>#DIV/0!</v>
      </c>
      <c r="AB162" s="31" t="e">
        <v>#DIV/0!</v>
      </c>
      <c r="AC162" s="31" t="e">
        <v>#DIV/0!</v>
      </c>
      <c r="AD162" s="31" t="e">
        <v>#DIV/0!</v>
      </c>
      <c r="AE162" s="31" t="e">
        <v>#DIV/0!</v>
      </c>
      <c r="AF162" s="31" t="e">
        <v>#DIV/0!</v>
      </c>
      <c r="AG162" s="31" t="e">
        <v>#DIV/0!</v>
      </c>
      <c r="AH162" s="31" t="e">
        <v>#DIV/0!</v>
      </c>
      <c r="AI162" s="31" t="e">
        <v>#DIV/0!</v>
      </c>
      <c r="AJ162" s="31" t="e">
        <v>#DIV/0!</v>
      </c>
      <c r="AK162" s="31" t="e">
        <v>#DIV/0!</v>
      </c>
      <c r="AL162" s="31" t="e">
        <v>#DIV/0!</v>
      </c>
      <c r="AM162" s="31" t="e">
        <v>#DIV/0!</v>
      </c>
      <c r="AN162" s="31" t="e">
        <v>#DIV/0!</v>
      </c>
      <c r="AO162" s="31" t="e">
        <v>#DIV/0!</v>
      </c>
      <c r="AP162" s="31" t="e">
        <v>#DIV/0!</v>
      </c>
      <c r="AQ162" s="31" t="e">
        <v>#DIV/0!</v>
      </c>
      <c r="AR162" s="31" t="e">
        <v>#DIV/0!</v>
      </c>
      <c r="AS162" s="31" t="e">
        <v>#DIV/0!</v>
      </c>
      <c r="AT162" s="31" t="e">
        <v>#DIV/0!</v>
      </c>
      <c r="AU162" s="31" t="e">
        <v>#DIV/0!</v>
      </c>
      <c r="AV162" s="31" t="e">
        <v>#DIV/0!</v>
      </c>
      <c r="AW162" s="31" t="e">
        <v>#DIV/0!</v>
      </c>
      <c r="AX162" s="31" t="e">
        <v>#VALUE!</v>
      </c>
      <c r="AY162" s="31" t="e">
        <v>#DIV/0!</v>
      </c>
      <c r="AZ162" s="31" t="e">
        <v>#DIV/0!</v>
      </c>
      <c r="BA162" s="31" t="e">
        <v>#DIV/0!</v>
      </c>
      <c r="BB162" s="31" t="e">
        <v>#DIV/0!</v>
      </c>
      <c r="BC162" s="31" t="e">
        <v>#DIV/0!</v>
      </c>
      <c r="BD162" s="31" t="e">
        <v>#DIV/0!</v>
      </c>
      <c r="BE162" s="31" t="e">
        <v>#DIV/0!</v>
      </c>
      <c r="BF162" s="31" t="e">
        <v>#DIV/0!</v>
      </c>
      <c r="BG162" s="31" t="e">
        <v>#DIV/0!</v>
      </c>
      <c r="BH162" s="31" t="e">
        <v>#DIV/0!</v>
      </c>
      <c r="BI162" s="31" t="e">
        <v>#DIV/0!</v>
      </c>
      <c r="BJ162" s="31" t="e">
        <v>#DIV/0!</v>
      </c>
      <c r="BK162" s="31" t="e">
        <v>#DIV/0!</v>
      </c>
      <c r="BL162" s="31" t="e">
        <v>#DIV/0!</v>
      </c>
      <c r="BM162" s="31" t="e">
        <v>#DIV/0!</v>
      </c>
      <c r="BN162" s="31" t="e">
        <v>#DIV/0!</v>
      </c>
      <c r="BO162" s="31" t="e">
        <v>#DIV/0!</v>
      </c>
      <c r="BP162" s="31" t="e">
        <v>#DIV/0!</v>
      </c>
      <c r="BQ162" s="31" t="e">
        <v>#DIV/0!</v>
      </c>
      <c r="BR162" s="31" t="e">
        <v>#DIV/0!</v>
      </c>
      <c r="BS162" s="31" t="e">
        <v>#DIV/0!</v>
      </c>
      <c r="BT162" s="31" t="e">
        <v>#DIV/0!</v>
      </c>
      <c r="BU162" s="31" t="e">
        <v>#DIV/0!</v>
      </c>
      <c r="BV162" s="31" t="e">
        <v>#DIV/0!</v>
      </c>
      <c r="BW162" s="31" t="e">
        <v>#DIV/0!</v>
      </c>
      <c r="BX162" s="31" t="e">
        <v>#DIV/0!</v>
      </c>
      <c r="BY162" s="31" t="e">
        <v>#DIV/0!</v>
      </c>
      <c r="BZ162" s="31" t="e">
        <v>#DIV/0!</v>
      </c>
      <c r="CA162" s="31" t="e">
        <v>#DIV/0!</v>
      </c>
      <c r="CB162" s="31" t="e">
        <v>#DIV/0!</v>
      </c>
      <c r="CC162" s="31" t="e">
        <v>#DIV/0!</v>
      </c>
      <c r="CD162" s="31" t="e">
        <v>#DIV/0!</v>
      </c>
      <c r="CE162" s="31" t="e">
        <v>#DIV/0!</v>
      </c>
      <c r="CF162" s="31" t="e">
        <v>#DIV/0!</v>
      </c>
      <c r="CG162" s="31" t="e">
        <v>#DIV/0!</v>
      </c>
      <c r="CH162" s="31" t="e">
        <v>#DIV/0!</v>
      </c>
      <c r="CI162" s="31" t="e">
        <v>#DIV/0!</v>
      </c>
      <c r="CJ162" s="31" t="e">
        <v>#DIV/0!</v>
      </c>
      <c r="CK162" s="31" t="e">
        <v>#DIV/0!</v>
      </c>
      <c r="CL162" s="31" t="e">
        <v>#DIV/0!</v>
      </c>
      <c r="CM162" s="31" t="e">
        <v>#DIV/0!</v>
      </c>
      <c r="CN162" s="31" t="e">
        <v>#DIV/0!</v>
      </c>
      <c r="CO162" s="31" t="e">
        <v>#DIV/0!</v>
      </c>
      <c r="CP162" s="31" t="e">
        <v>#DIV/0!</v>
      </c>
      <c r="CQ162" s="31" t="e">
        <v>#DIV/0!</v>
      </c>
      <c r="CR162" s="31"/>
      <c r="CS162" s="31"/>
      <c r="CT162" s="31">
        <v>31</v>
      </c>
      <c r="CU162" s="51" t="e">
        <v>#VALUE!</v>
      </c>
      <c r="CV162" s="31" t="e">
        <v>#DIV/0!</v>
      </c>
      <c r="CW162" s="31" t="e">
        <v>#DIV/0!</v>
      </c>
      <c r="CX162" s="31" t="e">
        <v>#DIV/0!</v>
      </c>
      <c r="CY162" s="31" t="e">
        <v>#DIV/0!</v>
      </c>
      <c r="CZ162" s="31" t="e">
        <v>#DIV/0!</v>
      </c>
      <c r="DA162" s="31" t="e">
        <v>#DIV/0!</v>
      </c>
      <c r="DB162" s="31" t="e">
        <v>#DIV/0!</v>
      </c>
      <c r="DC162" s="31" t="e">
        <v>#DIV/0!</v>
      </c>
      <c r="DD162" s="31" t="e">
        <v>#DIV/0!</v>
      </c>
      <c r="DE162" s="31" t="e">
        <v>#DIV/0!</v>
      </c>
      <c r="DF162" s="31" t="e">
        <v>#DIV/0!</v>
      </c>
      <c r="DG162" s="31" t="e">
        <v>#DIV/0!</v>
      </c>
      <c r="DH162" s="31" t="e">
        <v>#DIV/0!</v>
      </c>
      <c r="DI162" s="31" t="e">
        <v>#DIV/0!</v>
      </c>
      <c r="DJ162" s="31" t="e">
        <v>#DIV/0!</v>
      </c>
      <c r="DK162" s="31" t="e">
        <v>#DIV/0!</v>
      </c>
      <c r="DL162" s="31" t="e">
        <v>#DIV/0!</v>
      </c>
      <c r="DM162" s="31" t="e">
        <v>#DIV/0!</v>
      </c>
      <c r="DN162" s="31" t="e">
        <v>#DIV/0!</v>
      </c>
      <c r="DO162" s="31" t="e">
        <v>#DIV/0!</v>
      </c>
      <c r="DP162" s="31" t="e">
        <v>#DIV/0!</v>
      </c>
      <c r="DQ162" s="31" t="e">
        <v>#DIV/0!</v>
      </c>
      <c r="DR162" s="31" t="e">
        <v>#DIV/0!</v>
      </c>
      <c r="DS162" s="31" t="e">
        <v>#DIV/0!</v>
      </c>
      <c r="DT162" s="31" t="e">
        <v>#DIV/0!</v>
      </c>
      <c r="DU162" s="31" t="e">
        <v>#DIV/0!</v>
      </c>
      <c r="DV162" s="31" t="e">
        <v>#DIV/0!</v>
      </c>
      <c r="DW162" s="31" t="e">
        <v>#DIV/0!</v>
      </c>
      <c r="DX162" s="31" t="e">
        <v>#DIV/0!</v>
      </c>
      <c r="DY162" s="31" t="e">
        <v>#DIV/0!</v>
      </c>
      <c r="DZ162" s="31" t="e">
        <v>#DIV/0!</v>
      </c>
      <c r="EA162" s="31" t="e">
        <v>#DIV/0!</v>
      </c>
      <c r="EB162" s="31" t="e">
        <v>#DIV/0!</v>
      </c>
      <c r="EC162" s="31" t="e">
        <v>#DIV/0!</v>
      </c>
      <c r="ED162" s="31" t="e">
        <v>#DIV/0!</v>
      </c>
      <c r="EE162" s="31" t="e">
        <v>#DIV/0!</v>
      </c>
      <c r="EF162" s="31" t="e">
        <v>#DIV/0!</v>
      </c>
      <c r="EG162" s="31" t="e">
        <v>#DIV/0!</v>
      </c>
      <c r="EH162" s="31" t="e">
        <v>#DIV/0!</v>
      </c>
      <c r="EI162" s="31" t="e">
        <v>#DIV/0!</v>
      </c>
      <c r="EJ162" s="31" t="e">
        <v>#DIV/0!</v>
      </c>
      <c r="EK162" s="31" t="e">
        <v>#DIV/0!</v>
      </c>
      <c r="EL162" s="31" t="e">
        <v>#DIV/0!</v>
      </c>
      <c r="EM162" s="31" t="e">
        <v>#DIV/0!</v>
      </c>
      <c r="EN162" s="31" t="e">
        <v>#DIV/0!</v>
      </c>
      <c r="EO162" s="31" t="e">
        <v>#VALUE!</v>
      </c>
      <c r="EP162" s="31" t="e">
        <v>#DIV/0!</v>
      </c>
      <c r="EQ162" s="31" t="e">
        <v>#DIV/0!</v>
      </c>
      <c r="ER162" s="31" t="e">
        <v>#DIV/0!</v>
      </c>
      <c r="ES162" s="31" t="e">
        <v>#DIV/0!</v>
      </c>
      <c r="ET162" s="31" t="e">
        <v>#DIV/0!</v>
      </c>
      <c r="EU162" s="31" t="e">
        <v>#DIV/0!</v>
      </c>
      <c r="EV162" s="31" t="e">
        <v>#DIV/0!</v>
      </c>
      <c r="EW162" s="31" t="e">
        <v>#DIV/0!</v>
      </c>
      <c r="EX162" s="31" t="e">
        <v>#DIV/0!</v>
      </c>
      <c r="EY162" s="31" t="e">
        <v>#DIV/0!</v>
      </c>
      <c r="EZ162" s="31" t="e">
        <v>#DIV/0!</v>
      </c>
      <c r="FA162" s="31" t="e">
        <v>#DIV/0!</v>
      </c>
      <c r="FB162" s="31" t="e">
        <v>#DIV/0!</v>
      </c>
      <c r="FC162" s="31" t="e">
        <v>#DIV/0!</v>
      </c>
      <c r="FD162" s="31" t="e">
        <v>#DIV/0!</v>
      </c>
      <c r="FE162" s="31" t="e">
        <v>#DIV/0!</v>
      </c>
      <c r="FF162" s="31" t="e">
        <v>#DIV/0!</v>
      </c>
      <c r="FG162" s="31" t="e">
        <v>#DIV/0!</v>
      </c>
      <c r="FH162" s="31" t="e">
        <v>#DIV/0!</v>
      </c>
      <c r="FI162" s="31" t="e">
        <v>#DIV/0!</v>
      </c>
      <c r="FJ162" s="31" t="e">
        <v>#DIV/0!</v>
      </c>
      <c r="FK162" s="31" t="e">
        <v>#DIV/0!</v>
      </c>
      <c r="FL162" s="31" t="e">
        <v>#DIV/0!</v>
      </c>
      <c r="FM162" s="31" t="e">
        <v>#DIV/0!</v>
      </c>
      <c r="FN162" s="31" t="e">
        <v>#DIV/0!</v>
      </c>
      <c r="FO162" s="31" t="e">
        <v>#DIV/0!</v>
      </c>
      <c r="FP162" s="31" t="e">
        <v>#DIV/0!</v>
      </c>
      <c r="FQ162" s="31" t="e">
        <v>#DIV/0!</v>
      </c>
      <c r="FR162" s="31" t="e">
        <v>#DIV/0!</v>
      </c>
      <c r="FS162" s="31" t="e">
        <v>#DIV/0!</v>
      </c>
      <c r="FT162" s="31" t="e">
        <v>#DIV/0!</v>
      </c>
      <c r="FU162" s="31" t="e">
        <v>#DIV/0!</v>
      </c>
      <c r="FV162" s="31" t="e">
        <v>#DIV/0!</v>
      </c>
      <c r="FW162" s="31" t="e">
        <v>#DIV/0!</v>
      </c>
      <c r="FX162" s="31" t="e">
        <v>#DIV/0!</v>
      </c>
      <c r="FY162" s="31" t="e">
        <v>#DIV/0!</v>
      </c>
      <c r="FZ162" s="31" t="e">
        <v>#DIV/0!</v>
      </c>
      <c r="GA162" s="31" t="e">
        <v>#DIV/0!</v>
      </c>
      <c r="GB162" s="31" t="e">
        <v>#DIV/0!</v>
      </c>
      <c r="GC162" s="31" t="e">
        <v>#DIV/0!</v>
      </c>
      <c r="GD162" s="31" t="e">
        <v>#DIV/0!</v>
      </c>
      <c r="GE162" s="31" t="e">
        <v>#DIV/0!</v>
      </c>
      <c r="GF162" s="31" t="e">
        <v>#DIV/0!</v>
      </c>
      <c r="GG162" s="31" t="e">
        <v>#DIV/0!</v>
      </c>
      <c r="GH162" s="31" t="e">
        <v>#DIV/0!</v>
      </c>
      <c r="GI162" s="31"/>
      <c r="GJ162" s="31"/>
      <c r="GK162" s="31">
        <v>35</v>
      </c>
      <c r="GL162" s="51" t="e">
        <v>#VALUE!</v>
      </c>
      <c r="GM162" s="31" t="e">
        <v>#DIV/0!</v>
      </c>
      <c r="GN162" s="31" t="e">
        <v>#DIV/0!</v>
      </c>
      <c r="GO162" s="31" t="e">
        <v>#DIV/0!</v>
      </c>
      <c r="GP162" s="31" t="e">
        <v>#DIV/0!</v>
      </c>
      <c r="GQ162" s="31" t="e">
        <v>#DIV/0!</v>
      </c>
      <c r="GR162" s="31" t="e">
        <v>#DIV/0!</v>
      </c>
      <c r="GS162" s="31" t="e">
        <v>#DIV/0!</v>
      </c>
      <c r="GT162" s="31" t="e">
        <v>#DIV/0!</v>
      </c>
      <c r="GU162" s="31" t="e">
        <v>#DIV/0!</v>
      </c>
      <c r="GV162" s="31" t="e">
        <v>#DIV/0!</v>
      </c>
      <c r="GW162" s="31" t="e">
        <v>#DIV/0!</v>
      </c>
      <c r="GX162" s="31" t="e">
        <v>#DIV/0!</v>
      </c>
      <c r="GY162" s="31" t="e">
        <v>#DIV/0!</v>
      </c>
      <c r="GZ162" s="31" t="e">
        <v>#DIV/0!</v>
      </c>
      <c r="HA162" s="31" t="e">
        <v>#DIV/0!</v>
      </c>
      <c r="HB162" s="31" t="e">
        <v>#DIV/0!</v>
      </c>
      <c r="HC162" s="31" t="e">
        <v>#DIV/0!</v>
      </c>
      <c r="HD162" s="31" t="e">
        <v>#DIV/0!</v>
      </c>
      <c r="HE162" s="31" t="e">
        <v>#DIV/0!</v>
      </c>
      <c r="HF162" s="31" t="e">
        <v>#DIV/0!</v>
      </c>
      <c r="HG162" s="31" t="e">
        <v>#DIV/0!</v>
      </c>
      <c r="HH162" s="31" t="e">
        <v>#DIV/0!</v>
      </c>
      <c r="HI162" s="31" t="e">
        <v>#DIV/0!</v>
      </c>
      <c r="HJ162" s="31" t="e">
        <v>#DIV/0!</v>
      </c>
      <c r="HK162" s="31" t="e">
        <v>#DIV/0!</v>
      </c>
      <c r="HL162" s="31" t="e">
        <v>#DIV/0!</v>
      </c>
      <c r="HM162" s="31" t="e">
        <v>#DIV/0!</v>
      </c>
      <c r="HN162" s="31" t="e">
        <v>#DIV/0!</v>
      </c>
      <c r="HO162" s="31" t="e">
        <v>#DIV/0!</v>
      </c>
      <c r="HP162" s="31" t="e">
        <v>#DIV/0!</v>
      </c>
      <c r="HQ162" s="31" t="e">
        <v>#DIV/0!</v>
      </c>
      <c r="HR162" s="31" t="e">
        <v>#DIV/0!</v>
      </c>
      <c r="HS162" s="31" t="e">
        <v>#DIV/0!</v>
      </c>
      <c r="HT162" s="31" t="e">
        <v>#DIV/0!</v>
      </c>
      <c r="HU162" s="31" t="e">
        <v>#DIV/0!</v>
      </c>
      <c r="HV162" s="31" t="e">
        <v>#DIV/0!</v>
      </c>
      <c r="HW162" s="31" t="e">
        <v>#DIV/0!</v>
      </c>
      <c r="HX162" s="31" t="e">
        <v>#DIV/0!</v>
      </c>
      <c r="HY162" s="31" t="e">
        <v>#DIV/0!</v>
      </c>
      <c r="HZ162" s="31" t="e">
        <v>#DIV/0!</v>
      </c>
      <c r="IA162" s="31" t="e">
        <v>#DIV/0!</v>
      </c>
      <c r="IB162" s="31" t="e">
        <v>#DIV/0!</v>
      </c>
      <c r="IC162" s="31" t="e">
        <v>#DIV/0!</v>
      </c>
      <c r="ID162" s="31" t="e">
        <v>#DIV/0!</v>
      </c>
      <c r="IE162" s="31" t="e">
        <v>#DIV/0!</v>
      </c>
      <c r="IF162" s="31" t="e">
        <v>#VALUE!</v>
      </c>
      <c r="IG162" s="31" t="e">
        <v>#DIV/0!</v>
      </c>
      <c r="IH162" s="31" t="e">
        <v>#DIV/0!</v>
      </c>
      <c r="II162" s="31" t="e">
        <v>#DIV/0!</v>
      </c>
      <c r="IJ162" s="31" t="e">
        <v>#DIV/0!</v>
      </c>
      <c r="IK162" s="31" t="e">
        <v>#DIV/0!</v>
      </c>
      <c r="IL162" s="31" t="e">
        <v>#DIV/0!</v>
      </c>
      <c r="IM162" s="31" t="e">
        <v>#DIV/0!</v>
      </c>
      <c r="IN162" s="31" t="e">
        <v>#DIV/0!</v>
      </c>
      <c r="IO162" s="31" t="e">
        <v>#DIV/0!</v>
      </c>
      <c r="IP162" s="31" t="e">
        <v>#DIV/0!</v>
      </c>
      <c r="IQ162" s="31" t="e">
        <v>#DIV/0!</v>
      </c>
      <c r="IR162" s="31" t="e">
        <v>#DIV/0!</v>
      </c>
      <c r="IS162" s="31" t="e">
        <v>#DIV/0!</v>
      </c>
      <c r="IT162" s="31" t="e">
        <v>#DIV/0!</v>
      </c>
      <c r="IU162" s="31" t="e">
        <v>#DIV/0!</v>
      </c>
      <c r="IV162" s="31" t="e">
        <v>#DIV/0!</v>
      </c>
      <c r="IW162" s="31" t="e">
        <v>#DIV/0!</v>
      </c>
      <c r="IX162" s="31" t="e">
        <v>#DIV/0!</v>
      </c>
      <c r="IY162" s="31" t="e">
        <v>#DIV/0!</v>
      </c>
      <c r="IZ162" s="31" t="e">
        <v>#DIV/0!</v>
      </c>
      <c r="JA162" s="31" t="e">
        <v>#DIV/0!</v>
      </c>
      <c r="JB162" s="31" t="e">
        <v>#DIV/0!</v>
      </c>
      <c r="JC162" s="31" t="e">
        <v>#DIV/0!</v>
      </c>
      <c r="JD162" s="31" t="e">
        <v>#DIV/0!</v>
      </c>
      <c r="JE162" s="31" t="e">
        <v>#DIV/0!</v>
      </c>
      <c r="JF162" s="31" t="e">
        <v>#DIV/0!</v>
      </c>
      <c r="JG162" s="31" t="e">
        <v>#DIV/0!</v>
      </c>
      <c r="JH162" s="31" t="e">
        <v>#DIV/0!</v>
      </c>
      <c r="JI162" s="31" t="e">
        <v>#DIV/0!</v>
      </c>
      <c r="JJ162" s="31" t="e">
        <v>#DIV/0!</v>
      </c>
      <c r="JK162" s="31" t="e">
        <v>#DIV/0!</v>
      </c>
      <c r="JL162" s="31" t="e">
        <v>#DIV/0!</v>
      </c>
      <c r="JM162" s="31" t="e">
        <v>#DIV/0!</v>
      </c>
      <c r="JN162" s="31" t="e">
        <v>#DIV/0!</v>
      </c>
      <c r="JO162" s="31" t="e">
        <v>#DIV/0!</v>
      </c>
      <c r="JP162" s="31" t="e">
        <v>#DIV/0!</v>
      </c>
      <c r="JQ162" s="31" t="e">
        <v>#DIV/0!</v>
      </c>
      <c r="JR162" s="31" t="e">
        <v>#DIV/0!</v>
      </c>
      <c r="JS162" s="31" t="e">
        <v>#DIV/0!</v>
      </c>
      <c r="JT162" s="31" t="e">
        <v>#DIV/0!</v>
      </c>
      <c r="JU162" s="31" t="e">
        <v>#DIV/0!</v>
      </c>
      <c r="JV162" s="31" t="e">
        <v>#DIV/0!</v>
      </c>
      <c r="JW162" s="31" t="e">
        <v>#DIV/0!</v>
      </c>
      <c r="JX162" s="31" t="e">
        <v>#DIV/0!</v>
      </c>
      <c r="JY162" s="31" t="e">
        <v>#DIV/0!</v>
      </c>
      <c r="JZ162" s="31"/>
      <c r="KA162" s="31"/>
    </row>
    <row r="163" spans="1:287" x14ac:dyDescent="0.25">
      <c r="A163" s="30" t="s">
        <v>782</v>
      </c>
      <c r="B163" s="30" t="s">
        <v>206</v>
      </c>
      <c r="C163" s="31">
        <v>8</v>
      </c>
      <c r="D163" s="51" t="e">
        <v>#VALUE!</v>
      </c>
      <c r="E163" s="31" t="e">
        <v>#DIV/0!</v>
      </c>
      <c r="F163" s="31" t="e">
        <v>#DIV/0!</v>
      </c>
      <c r="G163" s="31" t="e">
        <v>#DIV/0!</v>
      </c>
      <c r="H163" s="31" t="e">
        <v>#DIV/0!</v>
      </c>
      <c r="I163" s="31" t="e">
        <v>#DIV/0!</v>
      </c>
      <c r="J163" s="31" t="e">
        <v>#DIV/0!</v>
      </c>
      <c r="K163" s="31" t="e">
        <v>#DIV/0!</v>
      </c>
      <c r="L163" s="31" t="e">
        <v>#DIV/0!</v>
      </c>
      <c r="M163" s="31" t="e">
        <v>#DIV/0!</v>
      </c>
      <c r="N163" s="31" t="e">
        <v>#DIV/0!</v>
      </c>
      <c r="O163" s="31" t="e">
        <v>#DIV/0!</v>
      </c>
      <c r="P163" s="31" t="e">
        <v>#DIV/0!</v>
      </c>
      <c r="Q163" s="31" t="e">
        <v>#DIV/0!</v>
      </c>
      <c r="R163" s="31" t="e">
        <v>#DIV/0!</v>
      </c>
      <c r="S163" s="31" t="e">
        <v>#DIV/0!</v>
      </c>
      <c r="T163" s="31" t="e">
        <v>#DIV/0!</v>
      </c>
      <c r="U163" s="31" t="e">
        <v>#DIV/0!</v>
      </c>
      <c r="V163" s="31" t="e">
        <v>#DIV/0!</v>
      </c>
      <c r="W163" s="31" t="e">
        <v>#DIV/0!</v>
      </c>
      <c r="X163" s="31" t="e">
        <v>#DIV/0!</v>
      </c>
      <c r="Y163" s="31" t="e">
        <v>#DIV/0!</v>
      </c>
      <c r="Z163" s="31" t="e">
        <v>#DIV/0!</v>
      </c>
      <c r="AA163" s="31" t="e">
        <v>#DIV/0!</v>
      </c>
      <c r="AB163" s="31" t="e">
        <v>#DIV/0!</v>
      </c>
      <c r="AC163" s="31" t="e">
        <v>#DIV/0!</v>
      </c>
      <c r="AD163" s="31" t="e">
        <v>#DIV/0!</v>
      </c>
      <c r="AE163" s="31" t="e">
        <v>#DIV/0!</v>
      </c>
      <c r="AF163" s="31" t="e">
        <v>#DIV/0!</v>
      </c>
      <c r="AG163" s="31" t="e">
        <v>#DIV/0!</v>
      </c>
      <c r="AH163" s="31" t="e">
        <v>#DIV/0!</v>
      </c>
      <c r="AI163" s="31" t="e">
        <v>#DIV/0!</v>
      </c>
      <c r="AJ163" s="31" t="e">
        <v>#DIV/0!</v>
      </c>
      <c r="AK163" s="31" t="e">
        <v>#DIV/0!</v>
      </c>
      <c r="AL163" s="31" t="e">
        <v>#DIV/0!</v>
      </c>
      <c r="AM163" s="31" t="e">
        <v>#DIV/0!</v>
      </c>
      <c r="AN163" s="31" t="e">
        <v>#DIV/0!</v>
      </c>
      <c r="AO163" s="31" t="e">
        <v>#DIV/0!</v>
      </c>
      <c r="AP163" s="31" t="e">
        <v>#DIV/0!</v>
      </c>
      <c r="AQ163" s="31" t="e">
        <v>#DIV/0!</v>
      </c>
      <c r="AR163" s="31" t="e">
        <v>#DIV/0!</v>
      </c>
      <c r="AS163" s="31" t="e">
        <v>#DIV/0!</v>
      </c>
      <c r="AT163" s="31" t="e">
        <v>#DIV/0!</v>
      </c>
      <c r="AU163" s="31" t="e">
        <v>#DIV/0!</v>
      </c>
      <c r="AV163" s="31" t="e">
        <v>#DIV/0!</v>
      </c>
      <c r="AW163" s="31" t="e">
        <v>#DIV/0!</v>
      </c>
      <c r="AX163" s="31" t="e">
        <v>#VALUE!</v>
      </c>
      <c r="AY163" s="31" t="e">
        <v>#DIV/0!</v>
      </c>
      <c r="AZ163" s="31" t="e">
        <v>#DIV/0!</v>
      </c>
      <c r="BA163" s="31" t="e">
        <v>#DIV/0!</v>
      </c>
      <c r="BB163" s="31" t="e">
        <v>#DIV/0!</v>
      </c>
      <c r="BC163" s="31" t="e">
        <v>#DIV/0!</v>
      </c>
      <c r="BD163" s="31" t="e">
        <v>#DIV/0!</v>
      </c>
      <c r="BE163" s="31" t="e">
        <v>#DIV/0!</v>
      </c>
      <c r="BF163" s="31" t="e">
        <v>#DIV/0!</v>
      </c>
      <c r="BG163" s="31" t="e">
        <v>#DIV/0!</v>
      </c>
      <c r="BH163" s="31" t="e">
        <v>#DIV/0!</v>
      </c>
      <c r="BI163" s="31" t="e">
        <v>#DIV/0!</v>
      </c>
      <c r="BJ163" s="31" t="e">
        <v>#DIV/0!</v>
      </c>
      <c r="BK163" s="31" t="e">
        <v>#DIV/0!</v>
      </c>
      <c r="BL163" s="31" t="e">
        <v>#DIV/0!</v>
      </c>
      <c r="BM163" s="31" t="e">
        <v>#DIV/0!</v>
      </c>
      <c r="BN163" s="31" t="e">
        <v>#DIV/0!</v>
      </c>
      <c r="BO163" s="31" t="e">
        <v>#DIV/0!</v>
      </c>
      <c r="BP163" s="31" t="e">
        <v>#DIV/0!</v>
      </c>
      <c r="BQ163" s="31" t="e">
        <v>#DIV/0!</v>
      </c>
      <c r="BR163" s="31" t="e">
        <v>#DIV/0!</v>
      </c>
      <c r="BS163" s="31" t="e">
        <v>#DIV/0!</v>
      </c>
      <c r="BT163" s="31" t="e">
        <v>#DIV/0!</v>
      </c>
      <c r="BU163" s="31" t="e">
        <v>#DIV/0!</v>
      </c>
      <c r="BV163" s="31" t="e">
        <v>#DIV/0!</v>
      </c>
      <c r="BW163" s="31" t="e">
        <v>#DIV/0!</v>
      </c>
      <c r="BX163" s="31" t="e">
        <v>#DIV/0!</v>
      </c>
      <c r="BY163" s="31" t="e">
        <v>#DIV/0!</v>
      </c>
      <c r="BZ163" s="31" t="e">
        <v>#DIV/0!</v>
      </c>
      <c r="CA163" s="31" t="e">
        <v>#DIV/0!</v>
      </c>
      <c r="CB163" s="31" t="e">
        <v>#DIV/0!</v>
      </c>
      <c r="CC163" s="31" t="e">
        <v>#DIV/0!</v>
      </c>
      <c r="CD163" s="31" t="e">
        <v>#DIV/0!</v>
      </c>
      <c r="CE163" s="31" t="e">
        <v>#DIV/0!</v>
      </c>
      <c r="CF163" s="31" t="e">
        <v>#DIV/0!</v>
      </c>
      <c r="CG163" s="31" t="e">
        <v>#DIV/0!</v>
      </c>
      <c r="CH163" s="31" t="e">
        <v>#DIV/0!</v>
      </c>
      <c r="CI163" s="31" t="e">
        <v>#DIV/0!</v>
      </c>
      <c r="CJ163" s="31" t="e">
        <v>#DIV/0!</v>
      </c>
      <c r="CK163" s="31" t="e">
        <v>#DIV/0!</v>
      </c>
      <c r="CL163" s="31" t="e">
        <v>#DIV/0!</v>
      </c>
      <c r="CM163" s="31" t="e">
        <v>#DIV/0!</v>
      </c>
      <c r="CN163" s="31" t="e">
        <v>#DIV/0!</v>
      </c>
      <c r="CO163" s="31" t="e">
        <v>#DIV/0!</v>
      </c>
      <c r="CP163" s="31" t="e">
        <v>#DIV/0!</v>
      </c>
      <c r="CQ163" s="31" t="e">
        <v>#DIV/0!</v>
      </c>
      <c r="CR163" s="31"/>
      <c r="CS163" s="31"/>
      <c r="CT163" s="31">
        <v>8</v>
      </c>
      <c r="CU163" s="51" t="e">
        <v>#VALUE!</v>
      </c>
      <c r="CV163" s="31" t="e">
        <v>#DIV/0!</v>
      </c>
      <c r="CW163" s="31" t="e">
        <v>#DIV/0!</v>
      </c>
      <c r="CX163" s="31" t="e">
        <v>#DIV/0!</v>
      </c>
      <c r="CY163" s="31" t="e">
        <v>#DIV/0!</v>
      </c>
      <c r="CZ163" s="31" t="e">
        <v>#DIV/0!</v>
      </c>
      <c r="DA163" s="31" t="e">
        <v>#DIV/0!</v>
      </c>
      <c r="DB163" s="31" t="e">
        <v>#DIV/0!</v>
      </c>
      <c r="DC163" s="31" t="e">
        <v>#DIV/0!</v>
      </c>
      <c r="DD163" s="31" t="e">
        <v>#DIV/0!</v>
      </c>
      <c r="DE163" s="31" t="e">
        <v>#DIV/0!</v>
      </c>
      <c r="DF163" s="31" t="e">
        <v>#DIV/0!</v>
      </c>
      <c r="DG163" s="31" t="e">
        <v>#DIV/0!</v>
      </c>
      <c r="DH163" s="31" t="e">
        <v>#DIV/0!</v>
      </c>
      <c r="DI163" s="31" t="e">
        <v>#DIV/0!</v>
      </c>
      <c r="DJ163" s="31" t="e">
        <v>#DIV/0!</v>
      </c>
      <c r="DK163" s="31" t="e">
        <v>#DIV/0!</v>
      </c>
      <c r="DL163" s="31" t="e">
        <v>#DIV/0!</v>
      </c>
      <c r="DM163" s="31" t="e">
        <v>#DIV/0!</v>
      </c>
      <c r="DN163" s="31" t="e">
        <v>#DIV/0!</v>
      </c>
      <c r="DO163" s="31" t="e">
        <v>#DIV/0!</v>
      </c>
      <c r="DP163" s="31" t="e">
        <v>#DIV/0!</v>
      </c>
      <c r="DQ163" s="31" t="e">
        <v>#DIV/0!</v>
      </c>
      <c r="DR163" s="31" t="e">
        <v>#DIV/0!</v>
      </c>
      <c r="DS163" s="31" t="e">
        <v>#DIV/0!</v>
      </c>
      <c r="DT163" s="31" t="e">
        <v>#DIV/0!</v>
      </c>
      <c r="DU163" s="31" t="e">
        <v>#DIV/0!</v>
      </c>
      <c r="DV163" s="31" t="e">
        <v>#DIV/0!</v>
      </c>
      <c r="DW163" s="31" t="e">
        <v>#DIV/0!</v>
      </c>
      <c r="DX163" s="31" t="e">
        <v>#DIV/0!</v>
      </c>
      <c r="DY163" s="31" t="e">
        <v>#DIV/0!</v>
      </c>
      <c r="DZ163" s="31" t="e">
        <v>#DIV/0!</v>
      </c>
      <c r="EA163" s="31" t="e">
        <v>#DIV/0!</v>
      </c>
      <c r="EB163" s="31" t="e">
        <v>#DIV/0!</v>
      </c>
      <c r="EC163" s="31" t="e">
        <v>#DIV/0!</v>
      </c>
      <c r="ED163" s="31" t="e">
        <v>#DIV/0!</v>
      </c>
      <c r="EE163" s="31" t="e">
        <v>#DIV/0!</v>
      </c>
      <c r="EF163" s="31" t="e">
        <v>#DIV/0!</v>
      </c>
      <c r="EG163" s="31" t="e">
        <v>#DIV/0!</v>
      </c>
      <c r="EH163" s="31" t="e">
        <v>#DIV/0!</v>
      </c>
      <c r="EI163" s="31" t="e">
        <v>#DIV/0!</v>
      </c>
      <c r="EJ163" s="31" t="e">
        <v>#DIV/0!</v>
      </c>
      <c r="EK163" s="31" t="e">
        <v>#DIV/0!</v>
      </c>
      <c r="EL163" s="31" t="e">
        <v>#DIV/0!</v>
      </c>
      <c r="EM163" s="31" t="e">
        <v>#DIV/0!</v>
      </c>
      <c r="EN163" s="31" t="e">
        <v>#DIV/0!</v>
      </c>
      <c r="EO163" s="31" t="e">
        <v>#VALUE!</v>
      </c>
      <c r="EP163" s="31" t="e">
        <v>#DIV/0!</v>
      </c>
      <c r="EQ163" s="31" t="e">
        <v>#DIV/0!</v>
      </c>
      <c r="ER163" s="31" t="e">
        <v>#DIV/0!</v>
      </c>
      <c r="ES163" s="31" t="e">
        <v>#DIV/0!</v>
      </c>
      <c r="ET163" s="31" t="e">
        <v>#DIV/0!</v>
      </c>
      <c r="EU163" s="31" t="e">
        <v>#DIV/0!</v>
      </c>
      <c r="EV163" s="31" t="e">
        <v>#DIV/0!</v>
      </c>
      <c r="EW163" s="31" t="e">
        <v>#DIV/0!</v>
      </c>
      <c r="EX163" s="31" t="e">
        <v>#DIV/0!</v>
      </c>
      <c r="EY163" s="31" t="e">
        <v>#DIV/0!</v>
      </c>
      <c r="EZ163" s="31" t="e">
        <v>#DIV/0!</v>
      </c>
      <c r="FA163" s="31" t="e">
        <v>#DIV/0!</v>
      </c>
      <c r="FB163" s="31" t="e">
        <v>#DIV/0!</v>
      </c>
      <c r="FC163" s="31" t="e">
        <v>#DIV/0!</v>
      </c>
      <c r="FD163" s="31" t="e">
        <v>#DIV/0!</v>
      </c>
      <c r="FE163" s="31" t="e">
        <v>#DIV/0!</v>
      </c>
      <c r="FF163" s="31" t="e">
        <v>#DIV/0!</v>
      </c>
      <c r="FG163" s="31" t="e">
        <v>#DIV/0!</v>
      </c>
      <c r="FH163" s="31" t="e">
        <v>#DIV/0!</v>
      </c>
      <c r="FI163" s="31" t="e">
        <v>#DIV/0!</v>
      </c>
      <c r="FJ163" s="31" t="e">
        <v>#DIV/0!</v>
      </c>
      <c r="FK163" s="31" t="e">
        <v>#DIV/0!</v>
      </c>
      <c r="FL163" s="31" t="e">
        <v>#DIV/0!</v>
      </c>
      <c r="FM163" s="31" t="e">
        <v>#DIV/0!</v>
      </c>
      <c r="FN163" s="31" t="e">
        <v>#DIV/0!</v>
      </c>
      <c r="FO163" s="31" t="e">
        <v>#DIV/0!</v>
      </c>
      <c r="FP163" s="31" t="e">
        <v>#DIV/0!</v>
      </c>
      <c r="FQ163" s="31" t="e">
        <v>#DIV/0!</v>
      </c>
      <c r="FR163" s="31" t="e">
        <v>#DIV/0!</v>
      </c>
      <c r="FS163" s="31" t="e">
        <v>#DIV/0!</v>
      </c>
      <c r="FT163" s="31" t="e">
        <v>#DIV/0!</v>
      </c>
      <c r="FU163" s="31" t="e">
        <v>#DIV/0!</v>
      </c>
      <c r="FV163" s="31" t="e">
        <v>#DIV/0!</v>
      </c>
      <c r="FW163" s="31" t="e">
        <v>#DIV/0!</v>
      </c>
      <c r="FX163" s="31" t="e">
        <v>#DIV/0!</v>
      </c>
      <c r="FY163" s="31" t="e">
        <v>#DIV/0!</v>
      </c>
      <c r="FZ163" s="31" t="e">
        <v>#DIV/0!</v>
      </c>
      <c r="GA163" s="31" t="e">
        <v>#DIV/0!</v>
      </c>
      <c r="GB163" s="31" t="e">
        <v>#DIV/0!</v>
      </c>
      <c r="GC163" s="31" t="e">
        <v>#DIV/0!</v>
      </c>
      <c r="GD163" s="31" t="e">
        <v>#DIV/0!</v>
      </c>
      <c r="GE163" s="31" t="e">
        <v>#DIV/0!</v>
      </c>
      <c r="GF163" s="31" t="e">
        <v>#DIV/0!</v>
      </c>
      <c r="GG163" s="31" t="e">
        <v>#DIV/0!</v>
      </c>
      <c r="GH163" s="31" t="e">
        <v>#DIV/0!</v>
      </c>
      <c r="GI163" s="31"/>
      <c r="GJ163" s="31"/>
      <c r="GK163" s="31">
        <v>8</v>
      </c>
      <c r="GL163" s="51" t="e">
        <v>#VALUE!</v>
      </c>
      <c r="GM163" s="31" t="e">
        <v>#DIV/0!</v>
      </c>
      <c r="GN163" s="31" t="e">
        <v>#DIV/0!</v>
      </c>
      <c r="GO163" s="31" t="e">
        <v>#DIV/0!</v>
      </c>
      <c r="GP163" s="31" t="e">
        <v>#DIV/0!</v>
      </c>
      <c r="GQ163" s="31" t="e">
        <v>#DIV/0!</v>
      </c>
      <c r="GR163" s="31" t="e">
        <v>#DIV/0!</v>
      </c>
      <c r="GS163" s="31" t="e">
        <v>#DIV/0!</v>
      </c>
      <c r="GT163" s="31" t="e">
        <v>#DIV/0!</v>
      </c>
      <c r="GU163" s="31" t="e">
        <v>#DIV/0!</v>
      </c>
      <c r="GV163" s="31" t="e">
        <v>#DIV/0!</v>
      </c>
      <c r="GW163" s="31" t="e">
        <v>#DIV/0!</v>
      </c>
      <c r="GX163" s="31" t="e">
        <v>#DIV/0!</v>
      </c>
      <c r="GY163" s="31" t="e">
        <v>#DIV/0!</v>
      </c>
      <c r="GZ163" s="31" t="e">
        <v>#DIV/0!</v>
      </c>
      <c r="HA163" s="31" t="e">
        <v>#DIV/0!</v>
      </c>
      <c r="HB163" s="31" t="e">
        <v>#DIV/0!</v>
      </c>
      <c r="HC163" s="31" t="e">
        <v>#DIV/0!</v>
      </c>
      <c r="HD163" s="31" t="e">
        <v>#DIV/0!</v>
      </c>
      <c r="HE163" s="31" t="e">
        <v>#DIV/0!</v>
      </c>
      <c r="HF163" s="31" t="e">
        <v>#DIV/0!</v>
      </c>
      <c r="HG163" s="31" t="e">
        <v>#DIV/0!</v>
      </c>
      <c r="HH163" s="31" t="e">
        <v>#DIV/0!</v>
      </c>
      <c r="HI163" s="31" t="e">
        <v>#DIV/0!</v>
      </c>
      <c r="HJ163" s="31" t="e">
        <v>#DIV/0!</v>
      </c>
      <c r="HK163" s="31" t="e">
        <v>#DIV/0!</v>
      </c>
      <c r="HL163" s="31" t="e">
        <v>#DIV/0!</v>
      </c>
      <c r="HM163" s="31" t="e">
        <v>#DIV/0!</v>
      </c>
      <c r="HN163" s="31" t="e">
        <v>#DIV/0!</v>
      </c>
      <c r="HO163" s="31" t="e">
        <v>#DIV/0!</v>
      </c>
      <c r="HP163" s="31" t="e">
        <v>#DIV/0!</v>
      </c>
      <c r="HQ163" s="31" t="e">
        <v>#DIV/0!</v>
      </c>
      <c r="HR163" s="31" t="e">
        <v>#DIV/0!</v>
      </c>
      <c r="HS163" s="31" t="e">
        <v>#DIV/0!</v>
      </c>
      <c r="HT163" s="31" t="e">
        <v>#DIV/0!</v>
      </c>
      <c r="HU163" s="31" t="e">
        <v>#DIV/0!</v>
      </c>
      <c r="HV163" s="31" t="e">
        <v>#DIV/0!</v>
      </c>
      <c r="HW163" s="31" t="e">
        <v>#DIV/0!</v>
      </c>
      <c r="HX163" s="31" t="e">
        <v>#DIV/0!</v>
      </c>
      <c r="HY163" s="31" t="e">
        <v>#DIV/0!</v>
      </c>
      <c r="HZ163" s="31" t="e">
        <v>#DIV/0!</v>
      </c>
      <c r="IA163" s="31" t="e">
        <v>#DIV/0!</v>
      </c>
      <c r="IB163" s="31" t="e">
        <v>#DIV/0!</v>
      </c>
      <c r="IC163" s="31" t="e">
        <v>#DIV/0!</v>
      </c>
      <c r="ID163" s="31" t="e">
        <v>#DIV/0!</v>
      </c>
      <c r="IE163" s="31" t="e">
        <v>#DIV/0!</v>
      </c>
      <c r="IF163" s="31" t="e">
        <v>#VALUE!</v>
      </c>
      <c r="IG163" s="31" t="e">
        <v>#DIV/0!</v>
      </c>
      <c r="IH163" s="31" t="e">
        <v>#DIV/0!</v>
      </c>
      <c r="II163" s="31" t="e">
        <v>#DIV/0!</v>
      </c>
      <c r="IJ163" s="31" t="e">
        <v>#DIV/0!</v>
      </c>
      <c r="IK163" s="31" t="e">
        <v>#DIV/0!</v>
      </c>
      <c r="IL163" s="31" t="e">
        <v>#DIV/0!</v>
      </c>
      <c r="IM163" s="31" t="e">
        <v>#DIV/0!</v>
      </c>
      <c r="IN163" s="31" t="e">
        <v>#DIV/0!</v>
      </c>
      <c r="IO163" s="31" t="e">
        <v>#DIV/0!</v>
      </c>
      <c r="IP163" s="31" t="e">
        <v>#DIV/0!</v>
      </c>
      <c r="IQ163" s="31" t="e">
        <v>#DIV/0!</v>
      </c>
      <c r="IR163" s="31" t="e">
        <v>#DIV/0!</v>
      </c>
      <c r="IS163" s="31" t="e">
        <v>#DIV/0!</v>
      </c>
      <c r="IT163" s="31" t="e">
        <v>#DIV/0!</v>
      </c>
      <c r="IU163" s="31" t="e">
        <v>#DIV/0!</v>
      </c>
      <c r="IV163" s="31" t="e">
        <v>#DIV/0!</v>
      </c>
      <c r="IW163" s="31" t="e">
        <v>#DIV/0!</v>
      </c>
      <c r="IX163" s="31" t="e">
        <v>#DIV/0!</v>
      </c>
      <c r="IY163" s="31" t="e">
        <v>#DIV/0!</v>
      </c>
      <c r="IZ163" s="31" t="e">
        <v>#DIV/0!</v>
      </c>
      <c r="JA163" s="31" t="e">
        <v>#DIV/0!</v>
      </c>
      <c r="JB163" s="31" t="e">
        <v>#DIV/0!</v>
      </c>
      <c r="JC163" s="31" t="e">
        <v>#DIV/0!</v>
      </c>
      <c r="JD163" s="31" t="e">
        <v>#DIV/0!</v>
      </c>
      <c r="JE163" s="31" t="e">
        <v>#DIV/0!</v>
      </c>
      <c r="JF163" s="31" t="e">
        <v>#DIV/0!</v>
      </c>
      <c r="JG163" s="31" t="e">
        <v>#DIV/0!</v>
      </c>
      <c r="JH163" s="31" t="e">
        <v>#DIV/0!</v>
      </c>
      <c r="JI163" s="31" t="e">
        <v>#DIV/0!</v>
      </c>
      <c r="JJ163" s="31" t="e">
        <v>#DIV/0!</v>
      </c>
      <c r="JK163" s="31" t="e">
        <v>#DIV/0!</v>
      </c>
      <c r="JL163" s="31" t="e">
        <v>#DIV/0!</v>
      </c>
      <c r="JM163" s="31" t="e">
        <v>#DIV/0!</v>
      </c>
      <c r="JN163" s="31" t="e">
        <v>#DIV/0!</v>
      </c>
      <c r="JO163" s="31" t="e">
        <v>#DIV/0!</v>
      </c>
      <c r="JP163" s="31" t="e">
        <v>#DIV/0!</v>
      </c>
      <c r="JQ163" s="31" t="e">
        <v>#DIV/0!</v>
      </c>
      <c r="JR163" s="31" t="e">
        <v>#DIV/0!</v>
      </c>
      <c r="JS163" s="31" t="e">
        <v>#DIV/0!</v>
      </c>
      <c r="JT163" s="31" t="e">
        <v>#DIV/0!</v>
      </c>
      <c r="JU163" s="31" t="e">
        <v>#DIV/0!</v>
      </c>
      <c r="JV163" s="31" t="e">
        <v>#DIV/0!</v>
      </c>
      <c r="JW163" s="31" t="e">
        <v>#DIV/0!</v>
      </c>
      <c r="JX163" s="31" t="e">
        <v>#DIV/0!</v>
      </c>
      <c r="JY163" s="31" t="e">
        <v>#DIV/0!</v>
      </c>
      <c r="JZ163" s="31"/>
      <c r="KA163" s="31"/>
    </row>
    <row r="164" spans="1:287" x14ac:dyDescent="0.25">
      <c r="A164" s="30" t="s">
        <v>783</v>
      </c>
      <c r="B164" s="30" t="s">
        <v>200</v>
      </c>
      <c r="C164" s="31"/>
      <c r="D164" s="51" t="e">
        <v>#VALUE!</v>
      </c>
      <c r="E164" s="31" t="e">
        <v>#DIV/0!</v>
      </c>
      <c r="F164" s="31" t="e">
        <v>#DIV/0!</v>
      </c>
      <c r="G164" s="31" t="e">
        <v>#DIV/0!</v>
      </c>
      <c r="H164" s="31" t="e">
        <v>#DIV/0!</v>
      </c>
      <c r="I164" s="31" t="e">
        <v>#DIV/0!</v>
      </c>
      <c r="J164" s="31" t="e">
        <v>#DIV/0!</v>
      </c>
      <c r="K164" s="31" t="e">
        <v>#DIV/0!</v>
      </c>
      <c r="L164" s="31" t="e">
        <v>#DIV/0!</v>
      </c>
      <c r="M164" s="31" t="e">
        <v>#DIV/0!</v>
      </c>
      <c r="N164" s="31" t="e">
        <v>#DIV/0!</v>
      </c>
      <c r="O164" s="31" t="e">
        <v>#DIV/0!</v>
      </c>
      <c r="P164" s="31" t="e">
        <v>#DIV/0!</v>
      </c>
      <c r="Q164" s="31" t="e">
        <v>#DIV/0!</v>
      </c>
      <c r="R164" s="31" t="e">
        <v>#DIV/0!</v>
      </c>
      <c r="S164" s="31" t="e">
        <v>#DIV/0!</v>
      </c>
      <c r="T164" s="31" t="e">
        <v>#DIV/0!</v>
      </c>
      <c r="U164" s="31" t="e">
        <v>#DIV/0!</v>
      </c>
      <c r="V164" s="31" t="e">
        <v>#DIV/0!</v>
      </c>
      <c r="W164" s="31" t="e">
        <v>#DIV/0!</v>
      </c>
      <c r="X164" s="31" t="e">
        <v>#DIV/0!</v>
      </c>
      <c r="Y164" s="31" t="e">
        <v>#DIV/0!</v>
      </c>
      <c r="Z164" s="31" t="e">
        <v>#DIV/0!</v>
      </c>
      <c r="AA164" s="31" t="e">
        <v>#DIV/0!</v>
      </c>
      <c r="AB164" s="31" t="e">
        <v>#DIV/0!</v>
      </c>
      <c r="AC164" s="31" t="e">
        <v>#DIV/0!</v>
      </c>
      <c r="AD164" s="31" t="e">
        <v>#DIV/0!</v>
      </c>
      <c r="AE164" s="31" t="e">
        <v>#DIV/0!</v>
      </c>
      <c r="AF164" s="31" t="e">
        <v>#DIV/0!</v>
      </c>
      <c r="AG164" s="31" t="e">
        <v>#DIV/0!</v>
      </c>
      <c r="AH164" s="31" t="e">
        <v>#DIV/0!</v>
      </c>
      <c r="AI164" s="31" t="e">
        <v>#DIV/0!</v>
      </c>
      <c r="AJ164" s="31" t="e">
        <v>#DIV/0!</v>
      </c>
      <c r="AK164" s="31" t="e">
        <v>#DIV/0!</v>
      </c>
      <c r="AL164" s="31" t="e">
        <v>#DIV/0!</v>
      </c>
      <c r="AM164" s="31" t="e">
        <v>#DIV/0!</v>
      </c>
      <c r="AN164" s="31" t="e">
        <v>#DIV/0!</v>
      </c>
      <c r="AO164" s="31" t="e">
        <v>#DIV/0!</v>
      </c>
      <c r="AP164" s="31" t="e">
        <v>#DIV/0!</v>
      </c>
      <c r="AQ164" s="31" t="e">
        <v>#DIV/0!</v>
      </c>
      <c r="AR164" s="31" t="e">
        <v>#DIV/0!</v>
      </c>
      <c r="AS164" s="31" t="e">
        <v>#DIV/0!</v>
      </c>
      <c r="AT164" s="31" t="e">
        <v>#DIV/0!</v>
      </c>
      <c r="AU164" s="31" t="e">
        <v>#DIV/0!</v>
      </c>
      <c r="AV164" s="31" t="e">
        <v>#DIV/0!</v>
      </c>
      <c r="AW164" s="31" t="e">
        <v>#DIV/0!</v>
      </c>
      <c r="AX164" s="31" t="e">
        <v>#VALUE!</v>
      </c>
      <c r="AY164" s="31" t="e">
        <v>#DIV/0!</v>
      </c>
      <c r="AZ164" s="31" t="e">
        <v>#DIV/0!</v>
      </c>
      <c r="BA164" s="31" t="e">
        <v>#DIV/0!</v>
      </c>
      <c r="BB164" s="31" t="e">
        <v>#DIV/0!</v>
      </c>
      <c r="BC164" s="31" t="e">
        <v>#DIV/0!</v>
      </c>
      <c r="BD164" s="31" t="e">
        <v>#DIV/0!</v>
      </c>
      <c r="BE164" s="31" t="e">
        <v>#DIV/0!</v>
      </c>
      <c r="BF164" s="31" t="e">
        <v>#DIV/0!</v>
      </c>
      <c r="BG164" s="31" t="e">
        <v>#DIV/0!</v>
      </c>
      <c r="BH164" s="31" t="e">
        <v>#DIV/0!</v>
      </c>
      <c r="BI164" s="31" t="e">
        <v>#DIV/0!</v>
      </c>
      <c r="BJ164" s="31" t="e">
        <v>#DIV/0!</v>
      </c>
      <c r="BK164" s="31" t="e">
        <v>#DIV/0!</v>
      </c>
      <c r="BL164" s="31" t="e">
        <v>#DIV/0!</v>
      </c>
      <c r="BM164" s="31" t="e">
        <v>#DIV/0!</v>
      </c>
      <c r="BN164" s="31" t="e">
        <v>#DIV/0!</v>
      </c>
      <c r="BO164" s="31" t="e">
        <v>#DIV/0!</v>
      </c>
      <c r="BP164" s="31" t="e">
        <v>#DIV/0!</v>
      </c>
      <c r="BQ164" s="31" t="e">
        <v>#DIV/0!</v>
      </c>
      <c r="BR164" s="31" t="e">
        <v>#DIV/0!</v>
      </c>
      <c r="BS164" s="31" t="e">
        <v>#DIV/0!</v>
      </c>
      <c r="BT164" s="31" t="e">
        <v>#DIV/0!</v>
      </c>
      <c r="BU164" s="31" t="e">
        <v>#DIV/0!</v>
      </c>
      <c r="BV164" s="31" t="e">
        <v>#DIV/0!</v>
      </c>
      <c r="BW164" s="31" t="e">
        <v>#DIV/0!</v>
      </c>
      <c r="BX164" s="31" t="e">
        <v>#DIV/0!</v>
      </c>
      <c r="BY164" s="31" t="e">
        <v>#DIV/0!</v>
      </c>
      <c r="BZ164" s="31" t="e">
        <v>#DIV/0!</v>
      </c>
      <c r="CA164" s="31" t="e">
        <v>#DIV/0!</v>
      </c>
      <c r="CB164" s="31" t="e">
        <v>#DIV/0!</v>
      </c>
      <c r="CC164" s="31" t="e">
        <v>#DIV/0!</v>
      </c>
      <c r="CD164" s="31" t="e">
        <v>#DIV/0!</v>
      </c>
      <c r="CE164" s="31" t="e">
        <v>#DIV/0!</v>
      </c>
      <c r="CF164" s="31" t="e">
        <v>#DIV/0!</v>
      </c>
      <c r="CG164" s="31" t="e">
        <v>#DIV/0!</v>
      </c>
      <c r="CH164" s="31" t="e">
        <v>#DIV/0!</v>
      </c>
      <c r="CI164" s="31" t="e">
        <v>#DIV/0!</v>
      </c>
      <c r="CJ164" s="31" t="e">
        <v>#DIV/0!</v>
      </c>
      <c r="CK164" s="31" t="e">
        <v>#DIV/0!</v>
      </c>
      <c r="CL164" s="31" t="e">
        <v>#DIV/0!</v>
      </c>
      <c r="CM164" s="31" t="e">
        <v>#DIV/0!</v>
      </c>
      <c r="CN164" s="31" t="e">
        <v>#DIV/0!</v>
      </c>
      <c r="CO164" s="31" t="e">
        <v>#DIV/0!</v>
      </c>
      <c r="CP164" s="31" t="e">
        <v>#DIV/0!</v>
      </c>
      <c r="CQ164" s="31" t="e">
        <v>#DIV/0!</v>
      </c>
      <c r="CR164" s="31"/>
      <c r="CS164" s="31"/>
      <c r="CT164" s="31">
        <v>30</v>
      </c>
      <c r="CU164" s="51" t="e">
        <v>#VALUE!</v>
      </c>
      <c r="CV164" s="31" t="e">
        <v>#DIV/0!</v>
      </c>
      <c r="CW164" s="31" t="e">
        <v>#DIV/0!</v>
      </c>
      <c r="CX164" s="31" t="e">
        <v>#DIV/0!</v>
      </c>
      <c r="CY164" s="31" t="e">
        <v>#DIV/0!</v>
      </c>
      <c r="CZ164" s="31" t="e">
        <v>#DIV/0!</v>
      </c>
      <c r="DA164" s="31" t="e">
        <v>#DIV/0!</v>
      </c>
      <c r="DB164" s="31" t="e">
        <v>#DIV/0!</v>
      </c>
      <c r="DC164" s="31" t="e">
        <v>#DIV/0!</v>
      </c>
      <c r="DD164" s="31" t="e">
        <v>#DIV/0!</v>
      </c>
      <c r="DE164" s="31" t="e">
        <v>#DIV/0!</v>
      </c>
      <c r="DF164" s="31" t="e">
        <v>#DIV/0!</v>
      </c>
      <c r="DG164" s="31" t="e">
        <v>#DIV/0!</v>
      </c>
      <c r="DH164" s="31" t="e">
        <v>#DIV/0!</v>
      </c>
      <c r="DI164" s="31" t="e">
        <v>#DIV/0!</v>
      </c>
      <c r="DJ164" s="31" t="e">
        <v>#DIV/0!</v>
      </c>
      <c r="DK164" s="31" t="e">
        <v>#DIV/0!</v>
      </c>
      <c r="DL164" s="31" t="e">
        <v>#DIV/0!</v>
      </c>
      <c r="DM164" s="31" t="e">
        <v>#DIV/0!</v>
      </c>
      <c r="DN164" s="31" t="e">
        <v>#DIV/0!</v>
      </c>
      <c r="DO164" s="31" t="e">
        <v>#DIV/0!</v>
      </c>
      <c r="DP164" s="31" t="e">
        <v>#DIV/0!</v>
      </c>
      <c r="DQ164" s="31" t="e">
        <v>#DIV/0!</v>
      </c>
      <c r="DR164" s="31" t="e">
        <v>#DIV/0!</v>
      </c>
      <c r="DS164" s="31" t="e">
        <v>#DIV/0!</v>
      </c>
      <c r="DT164" s="31" t="e">
        <v>#DIV/0!</v>
      </c>
      <c r="DU164" s="31" t="e">
        <v>#DIV/0!</v>
      </c>
      <c r="DV164" s="31" t="e">
        <v>#DIV/0!</v>
      </c>
      <c r="DW164" s="31" t="e">
        <v>#DIV/0!</v>
      </c>
      <c r="DX164" s="31" t="e">
        <v>#DIV/0!</v>
      </c>
      <c r="DY164" s="31" t="e">
        <v>#DIV/0!</v>
      </c>
      <c r="DZ164" s="31" t="e">
        <v>#DIV/0!</v>
      </c>
      <c r="EA164" s="31" t="e">
        <v>#DIV/0!</v>
      </c>
      <c r="EB164" s="31" t="e">
        <v>#DIV/0!</v>
      </c>
      <c r="EC164" s="31" t="e">
        <v>#DIV/0!</v>
      </c>
      <c r="ED164" s="31" t="e">
        <v>#DIV/0!</v>
      </c>
      <c r="EE164" s="31" t="e">
        <v>#DIV/0!</v>
      </c>
      <c r="EF164" s="31" t="e">
        <v>#DIV/0!</v>
      </c>
      <c r="EG164" s="31" t="e">
        <v>#DIV/0!</v>
      </c>
      <c r="EH164" s="31" t="e">
        <v>#DIV/0!</v>
      </c>
      <c r="EI164" s="31" t="e">
        <v>#DIV/0!</v>
      </c>
      <c r="EJ164" s="31" t="e">
        <v>#DIV/0!</v>
      </c>
      <c r="EK164" s="31" t="e">
        <v>#DIV/0!</v>
      </c>
      <c r="EL164" s="31" t="e">
        <v>#DIV/0!</v>
      </c>
      <c r="EM164" s="31" t="e">
        <v>#DIV/0!</v>
      </c>
      <c r="EN164" s="31" t="e">
        <v>#DIV/0!</v>
      </c>
      <c r="EO164" s="31" t="e">
        <v>#VALUE!</v>
      </c>
      <c r="EP164" s="31" t="e">
        <v>#DIV/0!</v>
      </c>
      <c r="EQ164" s="31" t="e">
        <v>#DIV/0!</v>
      </c>
      <c r="ER164" s="31" t="e">
        <v>#DIV/0!</v>
      </c>
      <c r="ES164" s="31" t="e">
        <v>#DIV/0!</v>
      </c>
      <c r="ET164" s="31" t="e">
        <v>#DIV/0!</v>
      </c>
      <c r="EU164" s="31" t="e">
        <v>#DIV/0!</v>
      </c>
      <c r="EV164" s="31" t="e">
        <v>#DIV/0!</v>
      </c>
      <c r="EW164" s="31" t="e">
        <v>#DIV/0!</v>
      </c>
      <c r="EX164" s="31" t="e">
        <v>#DIV/0!</v>
      </c>
      <c r="EY164" s="31" t="e">
        <v>#DIV/0!</v>
      </c>
      <c r="EZ164" s="31" t="e">
        <v>#DIV/0!</v>
      </c>
      <c r="FA164" s="31" t="e">
        <v>#DIV/0!</v>
      </c>
      <c r="FB164" s="31" t="e">
        <v>#DIV/0!</v>
      </c>
      <c r="FC164" s="31" t="e">
        <v>#DIV/0!</v>
      </c>
      <c r="FD164" s="31" t="e">
        <v>#DIV/0!</v>
      </c>
      <c r="FE164" s="31" t="e">
        <v>#DIV/0!</v>
      </c>
      <c r="FF164" s="31" t="e">
        <v>#DIV/0!</v>
      </c>
      <c r="FG164" s="31" t="e">
        <v>#DIV/0!</v>
      </c>
      <c r="FH164" s="31" t="e">
        <v>#DIV/0!</v>
      </c>
      <c r="FI164" s="31" t="e">
        <v>#DIV/0!</v>
      </c>
      <c r="FJ164" s="31" t="e">
        <v>#DIV/0!</v>
      </c>
      <c r="FK164" s="31" t="e">
        <v>#DIV/0!</v>
      </c>
      <c r="FL164" s="31" t="e">
        <v>#DIV/0!</v>
      </c>
      <c r="FM164" s="31" t="e">
        <v>#DIV/0!</v>
      </c>
      <c r="FN164" s="31" t="e">
        <v>#DIV/0!</v>
      </c>
      <c r="FO164" s="31" t="e">
        <v>#DIV/0!</v>
      </c>
      <c r="FP164" s="31" t="e">
        <v>#DIV/0!</v>
      </c>
      <c r="FQ164" s="31" t="e">
        <v>#DIV/0!</v>
      </c>
      <c r="FR164" s="31" t="e">
        <v>#DIV/0!</v>
      </c>
      <c r="FS164" s="31" t="e">
        <v>#DIV/0!</v>
      </c>
      <c r="FT164" s="31" t="e">
        <v>#DIV/0!</v>
      </c>
      <c r="FU164" s="31" t="e">
        <v>#DIV/0!</v>
      </c>
      <c r="FV164" s="31" t="e">
        <v>#DIV/0!</v>
      </c>
      <c r="FW164" s="31" t="e">
        <v>#DIV/0!</v>
      </c>
      <c r="FX164" s="31" t="e">
        <v>#DIV/0!</v>
      </c>
      <c r="FY164" s="31" t="e">
        <v>#DIV/0!</v>
      </c>
      <c r="FZ164" s="31" t="e">
        <v>#DIV/0!</v>
      </c>
      <c r="GA164" s="31" t="e">
        <v>#DIV/0!</v>
      </c>
      <c r="GB164" s="31" t="e">
        <v>#DIV/0!</v>
      </c>
      <c r="GC164" s="31" t="e">
        <v>#DIV/0!</v>
      </c>
      <c r="GD164" s="31" t="e">
        <v>#DIV/0!</v>
      </c>
      <c r="GE164" s="31" t="e">
        <v>#DIV/0!</v>
      </c>
      <c r="GF164" s="31" t="e">
        <v>#DIV/0!</v>
      </c>
      <c r="GG164" s="31" t="e">
        <v>#DIV/0!</v>
      </c>
      <c r="GH164" s="31" t="e">
        <v>#DIV/0!</v>
      </c>
      <c r="GI164" s="31"/>
      <c r="GJ164" s="31"/>
      <c r="GK164" s="31">
        <v>284</v>
      </c>
      <c r="GL164" s="51" t="e">
        <v>#VALUE!</v>
      </c>
      <c r="GM164" s="31" t="e">
        <v>#DIV/0!</v>
      </c>
      <c r="GN164" s="31" t="e">
        <v>#DIV/0!</v>
      </c>
      <c r="GO164" s="31" t="e">
        <v>#DIV/0!</v>
      </c>
      <c r="GP164" s="31" t="e">
        <v>#DIV/0!</v>
      </c>
      <c r="GQ164" s="31" t="e">
        <v>#DIV/0!</v>
      </c>
      <c r="GR164" s="31" t="e">
        <v>#DIV/0!</v>
      </c>
      <c r="GS164" s="31" t="e">
        <v>#DIV/0!</v>
      </c>
      <c r="GT164" s="31" t="e">
        <v>#DIV/0!</v>
      </c>
      <c r="GU164" s="31" t="e">
        <v>#DIV/0!</v>
      </c>
      <c r="GV164" s="31" t="e">
        <v>#DIV/0!</v>
      </c>
      <c r="GW164" s="31" t="e">
        <v>#DIV/0!</v>
      </c>
      <c r="GX164" s="31" t="e">
        <v>#DIV/0!</v>
      </c>
      <c r="GY164" s="31" t="e">
        <v>#DIV/0!</v>
      </c>
      <c r="GZ164" s="31" t="e">
        <v>#DIV/0!</v>
      </c>
      <c r="HA164" s="31" t="e">
        <v>#DIV/0!</v>
      </c>
      <c r="HB164" s="31" t="e">
        <v>#DIV/0!</v>
      </c>
      <c r="HC164" s="31" t="e">
        <v>#DIV/0!</v>
      </c>
      <c r="HD164" s="31" t="e">
        <v>#DIV/0!</v>
      </c>
      <c r="HE164" s="31" t="e">
        <v>#DIV/0!</v>
      </c>
      <c r="HF164" s="31" t="e">
        <v>#DIV/0!</v>
      </c>
      <c r="HG164" s="31" t="e">
        <v>#DIV/0!</v>
      </c>
      <c r="HH164" s="31" t="e">
        <v>#DIV/0!</v>
      </c>
      <c r="HI164" s="31" t="e">
        <v>#DIV/0!</v>
      </c>
      <c r="HJ164" s="31" t="e">
        <v>#DIV/0!</v>
      </c>
      <c r="HK164" s="31" t="e">
        <v>#DIV/0!</v>
      </c>
      <c r="HL164" s="31" t="e">
        <v>#DIV/0!</v>
      </c>
      <c r="HM164" s="31" t="e">
        <v>#DIV/0!</v>
      </c>
      <c r="HN164" s="31" t="e">
        <v>#DIV/0!</v>
      </c>
      <c r="HO164" s="31" t="e">
        <v>#DIV/0!</v>
      </c>
      <c r="HP164" s="31" t="e">
        <v>#DIV/0!</v>
      </c>
      <c r="HQ164" s="31" t="e">
        <v>#DIV/0!</v>
      </c>
      <c r="HR164" s="31" t="e">
        <v>#DIV/0!</v>
      </c>
      <c r="HS164" s="31" t="e">
        <v>#DIV/0!</v>
      </c>
      <c r="HT164" s="31" t="e">
        <v>#DIV/0!</v>
      </c>
      <c r="HU164" s="31" t="e">
        <v>#DIV/0!</v>
      </c>
      <c r="HV164" s="31" t="e">
        <v>#DIV/0!</v>
      </c>
      <c r="HW164" s="31" t="e">
        <v>#DIV/0!</v>
      </c>
      <c r="HX164" s="31" t="e">
        <v>#DIV/0!</v>
      </c>
      <c r="HY164" s="31" t="e">
        <v>#DIV/0!</v>
      </c>
      <c r="HZ164" s="31" t="e">
        <v>#DIV/0!</v>
      </c>
      <c r="IA164" s="31" t="e">
        <v>#DIV/0!</v>
      </c>
      <c r="IB164" s="31" t="e">
        <v>#DIV/0!</v>
      </c>
      <c r="IC164" s="31" t="e">
        <v>#DIV/0!</v>
      </c>
      <c r="ID164" s="31" t="e">
        <v>#DIV/0!</v>
      </c>
      <c r="IE164" s="31" t="e">
        <v>#DIV/0!</v>
      </c>
      <c r="IF164" s="31" t="e">
        <v>#VALUE!</v>
      </c>
      <c r="IG164" s="31" t="e">
        <v>#DIV/0!</v>
      </c>
      <c r="IH164" s="31" t="e">
        <v>#DIV/0!</v>
      </c>
      <c r="II164" s="31" t="e">
        <v>#DIV/0!</v>
      </c>
      <c r="IJ164" s="31" t="e">
        <v>#DIV/0!</v>
      </c>
      <c r="IK164" s="31" t="e">
        <v>#DIV/0!</v>
      </c>
      <c r="IL164" s="31" t="e">
        <v>#DIV/0!</v>
      </c>
      <c r="IM164" s="31" t="e">
        <v>#DIV/0!</v>
      </c>
      <c r="IN164" s="31" t="e">
        <v>#DIV/0!</v>
      </c>
      <c r="IO164" s="31" t="e">
        <v>#DIV/0!</v>
      </c>
      <c r="IP164" s="31" t="e">
        <v>#DIV/0!</v>
      </c>
      <c r="IQ164" s="31" t="e">
        <v>#DIV/0!</v>
      </c>
      <c r="IR164" s="31" t="e">
        <v>#DIV/0!</v>
      </c>
      <c r="IS164" s="31" t="e">
        <v>#DIV/0!</v>
      </c>
      <c r="IT164" s="31" t="e">
        <v>#DIV/0!</v>
      </c>
      <c r="IU164" s="31" t="e">
        <v>#DIV/0!</v>
      </c>
      <c r="IV164" s="31" t="e">
        <v>#DIV/0!</v>
      </c>
      <c r="IW164" s="31" t="e">
        <v>#DIV/0!</v>
      </c>
      <c r="IX164" s="31" t="e">
        <v>#DIV/0!</v>
      </c>
      <c r="IY164" s="31" t="e">
        <v>#DIV/0!</v>
      </c>
      <c r="IZ164" s="31" t="e">
        <v>#DIV/0!</v>
      </c>
      <c r="JA164" s="31" t="e">
        <v>#DIV/0!</v>
      </c>
      <c r="JB164" s="31" t="e">
        <v>#DIV/0!</v>
      </c>
      <c r="JC164" s="31" t="e">
        <v>#DIV/0!</v>
      </c>
      <c r="JD164" s="31" t="e">
        <v>#DIV/0!</v>
      </c>
      <c r="JE164" s="31" t="e">
        <v>#DIV/0!</v>
      </c>
      <c r="JF164" s="31" t="e">
        <v>#DIV/0!</v>
      </c>
      <c r="JG164" s="31" t="e">
        <v>#DIV/0!</v>
      </c>
      <c r="JH164" s="31" t="e">
        <v>#DIV/0!</v>
      </c>
      <c r="JI164" s="31" t="e">
        <v>#DIV/0!</v>
      </c>
      <c r="JJ164" s="31" t="e">
        <v>#DIV/0!</v>
      </c>
      <c r="JK164" s="31" t="e">
        <v>#DIV/0!</v>
      </c>
      <c r="JL164" s="31" t="e">
        <v>#DIV/0!</v>
      </c>
      <c r="JM164" s="31" t="e">
        <v>#DIV/0!</v>
      </c>
      <c r="JN164" s="31" t="e">
        <v>#DIV/0!</v>
      </c>
      <c r="JO164" s="31" t="e">
        <v>#DIV/0!</v>
      </c>
      <c r="JP164" s="31" t="e">
        <v>#DIV/0!</v>
      </c>
      <c r="JQ164" s="31" t="e">
        <v>#DIV/0!</v>
      </c>
      <c r="JR164" s="31" t="e">
        <v>#DIV/0!</v>
      </c>
      <c r="JS164" s="31" t="e">
        <v>#DIV/0!</v>
      </c>
      <c r="JT164" s="31" t="e">
        <v>#DIV/0!</v>
      </c>
      <c r="JU164" s="31" t="e">
        <v>#DIV/0!</v>
      </c>
      <c r="JV164" s="31" t="e">
        <v>#DIV/0!</v>
      </c>
      <c r="JW164" s="31" t="e">
        <v>#DIV/0!</v>
      </c>
      <c r="JX164" s="31" t="e">
        <v>#DIV/0!</v>
      </c>
      <c r="JY164" s="31" t="e">
        <v>#DIV/0!</v>
      </c>
      <c r="JZ164" s="31"/>
      <c r="KA164" s="31"/>
    </row>
    <row r="165" spans="1:287" x14ac:dyDescent="0.25">
      <c r="A165" s="30" t="s">
        <v>784</v>
      </c>
      <c r="B165" s="30" t="s">
        <v>200</v>
      </c>
      <c r="C165" s="31"/>
      <c r="D165" s="51" t="e">
        <v>#VALUE!</v>
      </c>
      <c r="E165" s="31" t="e">
        <v>#DIV/0!</v>
      </c>
      <c r="F165" s="31" t="e">
        <v>#DIV/0!</v>
      </c>
      <c r="G165" s="31" t="e">
        <v>#DIV/0!</v>
      </c>
      <c r="H165" s="31" t="e">
        <v>#DIV/0!</v>
      </c>
      <c r="I165" s="31" t="e">
        <v>#DIV/0!</v>
      </c>
      <c r="J165" s="31" t="e">
        <v>#DIV/0!</v>
      </c>
      <c r="K165" s="31" t="e">
        <v>#DIV/0!</v>
      </c>
      <c r="L165" s="31" t="e">
        <v>#DIV/0!</v>
      </c>
      <c r="M165" s="31" t="e">
        <v>#DIV/0!</v>
      </c>
      <c r="N165" s="31" t="e">
        <v>#DIV/0!</v>
      </c>
      <c r="O165" s="31" t="e">
        <v>#DIV/0!</v>
      </c>
      <c r="P165" s="31" t="e">
        <v>#DIV/0!</v>
      </c>
      <c r="Q165" s="31" t="e">
        <v>#DIV/0!</v>
      </c>
      <c r="R165" s="31" t="e">
        <v>#DIV/0!</v>
      </c>
      <c r="S165" s="31" t="e">
        <v>#DIV/0!</v>
      </c>
      <c r="T165" s="31" t="e">
        <v>#DIV/0!</v>
      </c>
      <c r="U165" s="31" t="e">
        <v>#DIV/0!</v>
      </c>
      <c r="V165" s="31" t="e">
        <v>#DIV/0!</v>
      </c>
      <c r="W165" s="31" t="e">
        <v>#DIV/0!</v>
      </c>
      <c r="X165" s="31" t="e">
        <v>#DIV/0!</v>
      </c>
      <c r="Y165" s="31" t="e">
        <v>#DIV/0!</v>
      </c>
      <c r="Z165" s="31" t="e">
        <v>#DIV/0!</v>
      </c>
      <c r="AA165" s="31" t="e">
        <v>#DIV/0!</v>
      </c>
      <c r="AB165" s="31" t="e">
        <v>#DIV/0!</v>
      </c>
      <c r="AC165" s="31" t="e">
        <v>#DIV/0!</v>
      </c>
      <c r="AD165" s="31" t="e">
        <v>#DIV/0!</v>
      </c>
      <c r="AE165" s="31" t="e">
        <v>#DIV/0!</v>
      </c>
      <c r="AF165" s="31" t="e">
        <v>#DIV/0!</v>
      </c>
      <c r="AG165" s="31" t="e">
        <v>#DIV/0!</v>
      </c>
      <c r="AH165" s="31" t="e">
        <v>#DIV/0!</v>
      </c>
      <c r="AI165" s="31" t="e">
        <v>#DIV/0!</v>
      </c>
      <c r="AJ165" s="31" t="e">
        <v>#DIV/0!</v>
      </c>
      <c r="AK165" s="31" t="e">
        <v>#DIV/0!</v>
      </c>
      <c r="AL165" s="31" t="e">
        <v>#DIV/0!</v>
      </c>
      <c r="AM165" s="31" t="e">
        <v>#DIV/0!</v>
      </c>
      <c r="AN165" s="31" t="e">
        <v>#DIV/0!</v>
      </c>
      <c r="AO165" s="31" t="e">
        <v>#DIV/0!</v>
      </c>
      <c r="AP165" s="31" t="e">
        <v>#DIV/0!</v>
      </c>
      <c r="AQ165" s="31" t="e">
        <v>#DIV/0!</v>
      </c>
      <c r="AR165" s="31" t="e">
        <v>#DIV/0!</v>
      </c>
      <c r="AS165" s="31" t="e">
        <v>#DIV/0!</v>
      </c>
      <c r="AT165" s="31" t="e">
        <v>#DIV/0!</v>
      </c>
      <c r="AU165" s="31" t="e">
        <v>#DIV/0!</v>
      </c>
      <c r="AV165" s="31" t="e">
        <v>#DIV/0!</v>
      </c>
      <c r="AW165" s="31" t="e">
        <v>#DIV/0!</v>
      </c>
      <c r="AX165" s="31" t="e">
        <v>#VALUE!</v>
      </c>
      <c r="AY165" s="31" t="e">
        <v>#DIV/0!</v>
      </c>
      <c r="AZ165" s="31" t="e">
        <v>#DIV/0!</v>
      </c>
      <c r="BA165" s="31" t="e">
        <v>#DIV/0!</v>
      </c>
      <c r="BB165" s="31" t="e">
        <v>#DIV/0!</v>
      </c>
      <c r="BC165" s="31" t="e">
        <v>#DIV/0!</v>
      </c>
      <c r="BD165" s="31" t="e">
        <v>#DIV/0!</v>
      </c>
      <c r="BE165" s="31" t="e">
        <v>#DIV/0!</v>
      </c>
      <c r="BF165" s="31" t="e">
        <v>#DIV/0!</v>
      </c>
      <c r="BG165" s="31" t="e">
        <v>#DIV/0!</v>
      </c>
      <c r="BH165" s="31" t="e">
        <v>#DIV/0!</v>
      </c>
      <c r="BI165" s="31" t="e">
        <v>#DIV/0!</v>
      </c>
      <c r="BJ165" s="31" t="e">
        <v>#DIV/0!</v>
      </c>
      <c r="BK165" s="31" t="e">
        <v>#DIV/0!</v>
      </c>
      <c r="BL165" s="31" t="e">
        <v>#DIV/0!</v>
      </c>
      <c r="BM165" s="31" t="e">
        <v>#DIV/0!</v>
      </c>
      <c r="BN165" s="31" t="e">
        <v>#DIV/0!</v>
      </c>
      <c r="BO165" s="31" t="e">
        <v>#DIV/0!</v>
      </c>
      <c r="BP165" s="31" t="e">
        <v>#DIV/0!</v>
      </c>
      <c r="BQ165" s="31" t="e">
        <v>#DIV/0!</v>
      </c>
      <c r="BR165" s="31" t="e">
        <v>#DIV/0!</v>
      </c>
      <c r="BS165" s="31" t="e">
        <v>#DIV/0!</v>
      </c>
      <c r="BT165" s="31" t="e">
        <v>#DIV/0!</v>
      </c>
      <c r="BU165" s="31" t="e">
        <v>#DIV/0!</v>
      </c>
      <c r="BV165" s="31" t="e">
        <v>#DIV/0!</v>
      </c>
      <c r="BW165" s="31" t="e">
        <v>#DIV/0!</v>
      </c>
      <c r="BX165" s="31" t="e">
        <v>#DIV/0!</v>
      </c>
      <c r="BY165" s="31" t="e">
        <v>#DIV/0!</v>
      </c>
      <c r="BZ165" s="31" t="e">
        <v>#DIV/0!</v>
      </c>
      <c r="CA165" s="31" t="e">
        <v>#DIV/0!</v>
      </c>
      <c r="CB165" s="31" t="e">
        <v>#DIV/0!</v>
      </c>
      <c r="CC165" s="31" t="e">
        <v>#DIV/0!</v>
      </c>
      <c r="CD165" s="31" t="e">
        <v>#DIV/0!</v>
      </c>
      <c r="CE165" s="31" t="e">
        <v>#DIV/0!</v>
      </c>
      <c r="CF165" s="31" t="e">
        <v>#DIV/0!</v>
      </c>
      <c r="CG165" s="31" t="e">
        <v>#DIV/0!</v>
      </c>
      <c r="CH165" s="31" t="e">
        <v>#DIV/0!</v>
      </c>
      <c r="CI165" s="31" t="e">
        <v>#DIV/0!</v>
      </c>
      <c r="CJ165" s="31" t="e">
        <v>#DIV/0!</v>
      </c>
      <c r="CK165" s="31" t="e">
        <v>#DIV/0!</v>
      </c>
      <c r="CL165" s="31" t="e">
        <v>#DIV/0!</v>
      </c>
      <c r="CM165" s="31" t="e">
        <v>#DIV/0!</v>
      </c>
      <c r="CN165" s="31" t="e">
        <v>#DIV/0!</v>
      </c>
      <c r="CO165" s="31" t="e">
        <v>#DIV/0!</v>
      </c>
      <c r="CP165" s="31" t="e">
        <v>#DIV/0!</v>
      </c>
      <c r="CQ165" s="31" t="e">
        <v>#DIV/0!</v>
      </c>
      <c r="CR165" s="31"/>
      <c r="CS165" s="31"/>
      <c r="CT165" s="31">
        <v>191</v>
      </c>
      <c r="CU165" s="51" t="e">
        <v>#VALUE!</v>
      </c>
      <c r="CV165" s="31" t="e">
        <v>#DIV/0!</v>
      </c>
      <c r="CW165" s="31" t="e">
        <v>#DIV/0!</v>
      </c>
      <c r="CX165" s="31" t="e">
        <v>#DIV/0!</v>
      </c>
      <c r="CY165" s="31" t="e">
        <v>#DIV/0!</v>
      </c>
      <c r="CZ165" s="31" t="e">
        <v>#DIV/0!</v>
      </c>
      <c r="DA165" s="31" t="e">
        <v>#DIV/0!</v>
      </c>
      <c r="DB165" s="31" t="e">
        <v>#DIV/0!</v>
      </c>
      <c r="DC165" s="31" t="e">
        <v>#DIV/0!</v>
      </c>
      <c r="DD165" s="31" t="e">
        <v>#DIV/0!</v>
      </c>
      <c r="DE165" s="31" t="e">
        <v>#DIV/0!</v>
      </c>
      <c r="DF165" s="31" t="e">
        <v>#DIV/0!</v>
      </c>
      <c r="DG165" s="31" t="e">
        <v>#DIV/0!</v>
      </c>
      <c r="DH165" s="31" t="e">
        <v>#DIV/0!</v>
      </c>
      <c r="DI165" s="31" t="e">
        <v>#DIV/0!</v>
      </c>
      <c r="DJ165" s="31" t="e">
        <v>#DIV/0!</v>
      </c>
      <c r="DK165" s="31" t="e">
        <v>#DIV/0!</v>
      </c>
      <c r="DL165" s="31" t="e">
        <v>#DIV/0!</v>
      </c>
      <c r="DM165" s="31" t="e">
        <v>#DIV/0!</v>
      </c>
      <c r="DN165" s="31" t="e">
        <v>#DIV/0!</v>
      </c>
      <c r="DO165" s="31" t="e">
        <v>#DIV/0!</v>
      </c>
      <c r="DP165" s="31" t="e">
        <v>#DIV/0!</v>
      </c>
      <c r="DQ165" s="31" t="e">
        <v>#DIV/0!</v>
      </c>
      <c r="DR165" s="31" t="e">
        <v>#DIV/0!</v>
      </c>
      <c r="DS165" s="31" t="e">
        <v>#DIV/0!</v>
      </c>
      <c r="DT165" s="31" t="e">
        <v>#DIV/0!</v>
      </c>
      <c r="DU165" s="31" t="e">
        <v>#DIV/0!</v>
      </c>
      <c r="DV165" s="31" t="e">
        <v>#DIV/0!</v>
      </c>
      <c r="DW165" s="31" t="e">
        <v>#DIV/0!</v>
      </c>
      <c r="DX165" s="31" t="e">
        <v>#DIV/0!</v>
      </c>
      <c r="DY165" s="31" t="e">
        <v>#DIV/0!</v>
      </c>
      <c r="DZ165" s="31" t="e">
        <v>#DIV/0!</v>
      </c>
      <c r="EA165" s="31" t="e">
        <v>#DIV/0!</v>
      </c>
      <c r="EB165" s="31" t="e">
        <v>#DIV/0!</v>
      </c>
      <c r="EC165" s="31" t="e">
        <v>#DIV/0!</v>
      </c>
      <c r="ED165" s="31" t="e">
        <v>#DIV/0!</v>
      </c>
      <c r="EE165" s="31" t="e">
        <v>#DIV/0!</v>
      </c>
      <c r="EF165" s="31" t="e">
        <v>#DIV/0!</v>
      </c>
      <c r="EG165" s="31" t="e">
        <v>#DIV/0!</v>
      </c>
      <c r="EH165" s="31" t="e">
        <v>#DIV/0!</v>
      </c>
      <c r="EI165" s="31" t="e">
        <v>#DIV/0!</v>
      </c>
      <c r="EJ165" s="31" t="e">
        <v>#DIV/0!</v>
      </c>
      <c r="EK165" s="31" t="e">
        <v>#DIV/0!</v>
      </c>
      <c r="EL165" s="31" t="e">
        <v>#DIV/0!</v>
      </c>
      <c r="EM165" s="31" t="e">
        <v>#DIV/0!</v>
      </c>
      <c r="EN165" s="31" t="e">
        <v>#DIV/0!</v>
      </c>
      <c r="EO165" s="31" t="e">
        <v>#VALUE!</v>
      </c>
      <c r="EP165" s="31" t="e">
        <v>#DIV/0!</v>
      </c>
      <c r="EQ165" s="31" t="e">
        <v>#DIV/0!</v>
      </c>
      <c r="ER165" s="31" t="e">
        <v>#DIV/0!</v>
      </c>
      <c r="ES165" s="31" t="e">
        <v>#DIV/0!</v>
      </c>
      <c r="ET165" s="31" t="e">
        <v>#DIV/0!</v>
      </c>
      <c r="EU165" s="31" t="e">
        <v>#DIV/0!</v>
      </c>
      <c r="EV165" s="31" t="e">
        <v>#DIV/0!</v>
      </c>
      <c r="EW165" s="31" t="e">
        <v>#DIV/0!</v>
      </c>
      <c r="EX165" s="31" t="e">
        <v>#DIV/0!</v>
      </c>
      <c r="EY165" s="31" t="e">
        <v>#DIV/0!</v>
      </c>
      <c r="EZ165" s="31" t="e">
        <v>#DIV/0!</v>
      </c>
      <c r="FA165" s="31" t="e">
        <v>#DIV/0!</v>
      </c>
      <c r="FB165" s="31" t="e">
        <v>#DIV/0!</v>
      </c>
      <c r="FC165" s="31" t="e">
        <v>#DIV/0!</v>
      </c>
      <c r="FD165" s="31" t="e">
        <v>#DIV/0!</v>
      </c>
      <c r="FE165" s="31" t="e">
        <v>#DIV/0!</v>
      </c>
      <c r="FF165" s="31" t="e">
        <v>#DIV/0!</v>
      </c>
      <c r="FG165" s="31" t="e">
        <v>#DIV/0!</v>
      </c>
      <c r="FH165" s="31" t="e">
        <v>#DIV/0!</v>
      </c>
      <c r="FI165" s="31" t="e">
        <v>#DIV/0!</v>
      </c>
      <c r="FJ165" s="31" t="e">
        <v>#DIV/0!</v>
      </c>
      <c r="FK165" s="31" t="e">
        <v>#DIV/0!</v>
      </c>
      <c r="FL165" s="31" t="e">
        <v>#DIV/0!</v>
      </c>
      <c r="FM165" s="31" t="e">
        <v>#DIV/0!</v>
      </c>
      <c r="FN165" s="31" t="e">
        <v>#DIV/0!</v>
      </c>
      <c r="FO165" s="31" t="e">
        <v>#DIV/0!</v>
      </c>
      <c r="FP165" s="31" t="e">
        <v>#DIV/0!</v>
      </c>
      <c r="FQ165" s="31" t="e">
        <v>#DIV/0!</v>
      </c>
      <c r="FR165" s="31" t="e">
        <v>#DIV/0!</v>
      </c>
      <c r="FS165" s="31" t="e">
        <v>#DIV/0!</v>
      </c>
      <c r="FT165" s="31" t="e">
        <v>#DIV/0!</v>
      </c>
      <c r="FU165" s="31" t="e">
        <v>#DIV/0!</v>
      </c>
      <c r="FV165" s="31" t="e">
        <v>#DIV/0!</v>
      </c>
      <c r="FW165" s="31" t="e">
        <v>#DIV/0!</v>
      </c>
      <c r="FX165" s="31" t="e">
        <v>#DIV/0!</v>
      </c>
      <c r="FY165" s="31" t="e">
        <v>#DIV/0!</v>
      </c>
      <c r="FZ165" s="31" t="e">
        <v>#DIV/0!</v>
      </c>
      <c r="GA165" s="31" t="e">
        <v>#DIV/0!</v>
      </c>
      <c r="GB165" s="31" t="e">
        <v>#DIV/0!</v>
      </c>
      <c r="GC165" s="31" t="e">
        <v>#DIV/0!</v>
      </c>
      <c r="GD165" s="31" t="e">
        <v>#DIV/0!</v>
      </c>
      <c r="GE165" s="31" t="e">
        <v>#DIV/0!</v>
      </c>
      <c r="GF165" s="31" t="e">
        <v>#DIV/0!</v>
      </c>
      <c r="GG165" s="31" t="e">
        <v>#DIV/0!</v>
      </c>
      <c r="GH165" s="31" t="e">
        <v>#DIV/0!</v>
      </c>
      <c r="GI165" s="31"/>
      <c r="GJ165" s="31"/>
      <c r="GK165" s="31">
        <v>191</v>
      </c>
      <c r="GL165" s="51" t="e">
        <v>#VALUE!</v>
      </c>
      <c r="GM165" s="31" t="e">
        <v>#DIV/0!</v>
      </c>
      <c r="GN165" s="31" t="e">
        <v>#DIV/0!</v>
      </c>
      <c r="GO165" s="31" t="e">
        <v>#DIV/0!</v>
      </c>
      <c r="GP165" s="31" t="e">
        <v>#DIV/0!</v>
      </c>
      <c r="GQ165" s="31" t="e">
        <v>#DIV/0!</v>
      </c>
      <c r="GR165" s="31" t="e">
        <v>#DIV/0!</v>
      </c>
      <c r="GS165" s="31" t="e">
        <v>#DIV/0!</v>
      </c>
      <c r="GT165" s="31" t="e">
        <v>#DIV/0!</v>
      </c>
      <c r="GU165" s="31" t="e">
        <v>#DIV/0!</v>
      </c>
      <c r="GV165" s="31" t="e">
        <v>#DIV/0!</v>
      </c>
      <c r="GW165" s="31" t="e">
        <v>#DIV/0!</v>
      </c>
      <c r="GX165" s="31" t="e">
        <v>#DIV/0!</v>
      </c>
      <c r="GY165" s="31" t="e">
        <v>#DIV/0!</v>
      </c>
      <c r="GZ165" s="31" t="e">
        <v>#DIV/0!</v>
      </c>
      <c r="HA165" s="31" t="e">
        <v>#DIV/0!</v>
      </c>
      <c r="HB165" s="31" t="e">
        <v>#DIV/0!</v>
      </c>
      <c r="HC165" s="31" t="e">
        <v>#DIV/0!</v>
      </c>
      <c r="HD165" s="31" t="e">
        <v>#DIV/0!</v>
      </c>
      <c r="HE165" s="31" t="e">
        <v>#DIV/0!</v>
      </c>
      <c r="HF165" s="31" t="e">
        <v>#DIV/0!</v>
      </c>
      <c r="HG165" s="31" t="e">
        <v>#DIV/0!</v>
      </c>
      <c r="HH165" s="31" t="e">
        <v>#DIV/0!</v>
      </c>
      <c r="HI165" s="31" t="e">
        <v>#DIV/0!</v>
      </c>
      <c r="HJ165" s="31" t="e">
        <v>#DIV/0!</v>
      </c>
      <c r="HK165" s="31" t="e">
        <v>#DIV/0!</v>
      </c>
      <c r="HL165" s="31" t="e">
        <v>#DIV/0!</v>
      </c>
      <c r="HM165" s="31" t="e">
        <v>#DIV/0!</v>
      </c>
      <c r="HN165" s="31" t="e">
        <v>#DIV/0!</v>
      </c>
      <c r="HO165" s="31" t="e">
        <v>#DIV/0!</v>
      </c>
      <c r="HP165" s="31" t="e">
        <v>#DIV/0!</v>
      </c>
      <c r="HQ165" s="31" t="e">
        <v>#DIV/0!</v>
      </c>
      <c r="HR165" s="31" t="e">
        <v>#DIV/0!</v>
      </c>
      <c r="HS165" s="31" t="e">
        <v>#DIV/0!</v>
      </c>
      <c r="HT165" s="31" t="e">
        <v>#DIV/0!</v>
      </c>
      <c r="HU165" s="31" t="e">
        <v>#DIV/0!</v>
      </c>
      <c r="HV165" s="31" t="e">
        <v>#DIV/0!</v>
      </c>
      <c r="HW165" s="31" t="e">
        <v>#DIV/0!</v>
      </c>
      <c r="HX165" s="31" t="e">
        <v>#DIV/0!</v>
      </c>
      <c r="HY165" s="31" t="e">
        <v>#DIV/0!</v>
      </c>
      <c r="HZ165" s="31" t="e">
        <v>#DIV/0!</v>
      </c>
      <c r="IA165" s="31" t="e">
        <v>#DIV/0!</v>
      </c>
      <c r="IB165" s="31" t="e">
        <v>#DIV/0!</v>
      </c>
      <c r="IC165" s="31" t="e">
        <v>#DIV/0!</v>
      </c>
      <c r="ID165" s="31" t="e">
        <v>#DIV/0!</v>
      </c>
      <c r="IE165" s="31" t="e">
        <v>#DIV/0!</v>
      </c>
      <c r="IF165" s="31" t="e">
        <v>#VALUE!</v>
      </c>
      <c r="IG165" s="31" t="e">
        <v>#DIV/0!</v>
      </c>
      <c r="IH165" s="31" t="e">
        <v>#DIV/0!</v>
      </c>
      <c r="II165" s="31" t="e">
        <v>#DIV/0!</v>
      </c>
      <c r="IJ165" s="31" t="e">
        <v>#DIV/0!</v>
      </c>
      <c r="IK165" s="31" t="e">
        <v>#DIV/0!</v>
      </c>
      <c r="IL165" s="31" t="e">
        <v>#DIV/0!</v>
      </c>
      <c r="IM165" s="31" t="e">
        <v>#DIV/0!</v>
      </c>
      <c r="IN165" s="31" t="e">
        <v>#DIV/0!</v>
      </c>
      <c r="IO165" s="31" t="e">
        <v>#DIV/0!</v>
      </c>
      <c r="IP165" s="31" t="e">
        <v>#DIV/0!</v>
      </c>
      <c r="IQ165" s="31" t="e">
        <v>#DIV/0!</v>
      </c>
      <c r="IR165" s="31" t="e">
        <v>#DIV/0!</v>
      </c>
      <c r="IS165" s="31" t="e">
        <v>#DIV/0!</v>
      </c>
      <c r="IT165" s="31" t="e">
        <v>#DIV/0!</v>
      </c>
      <c r="IU165" s="31" t="e">
        <v>#DIV/0!</v>
      </c>
      <c r="IV165" s="31" t="e">
        <v>#DIV/0!</v>
      </c>
      <c r="IW165" s="31" t="e">
        <v>#DIV/0!</v>
      </c>
      <c r="IX165" s="31" t="e">
        <v>#DIV/0!</v>
      </c>
      <c r="IY165" s="31" t="e">
        <v>#DIV/0!</v>
      </c>
      <c r="IZ165" s="31" t="e">
        <v>#DIV/0!</v>
      </c>
      <c r="JA165" s="31" t="e">
        <v>#DIV/0!</v>
      </c>
      <c r="JB165" s="31" t="e">
        <v>#DIV/0!</v>
      </c>
      <c r="JC165" s="31" t="e">
        <v>#DIV/0!</v>
      </c>
      <c r="JD165" s="31" t="e">
        <v>#DIV/0!</v>
      </c>
      <c r="JE165" s="31" t="e">
        <v>#DIV/0!</v>
      </c>
      <c r="JF165" s="31" t="e">
        <v>#DIV/0!</v>
      </c>
      <c r="JG165" s="31" t="e">
        <v>#DIV/0!</v>
      </c>
      <c r="JH165" s="31" t="e">
        <v>#DIV/0!</v>
      </c>
      <c r="JI165" s="31" t="e">
        <v>#DIV/0!</v>
      </c>
      <c r="JJ165" s="31" t="e">
        <v>#DIV/0!</v>
      </c>
      <c r="JK165" s="31" t="e">
        <v>#DIV/0!</v>
      </c>
      <c r="JL165" s="31" t="e">
        <v>#DIV/0!</v>
      </c>
      <c r="JM165" s="31" t="e">
        <v>#DIV/0!</v>
      </c>
      <c r="JN165" s="31" t="e">
        <v>#DIV/0!</v>
      </c>
      <c r="JO165" s="31" t="e">
        <v>#DIV/0!</v>
      </c>
      <c r="JP165" s="31" t="e">
        <v>#DIV/0!</v>
      </c>
      <c r="JQ165" s="31" t="e">
        <v>#DIV/0!</v>
      </c>
      <c r="JR165" s="31" t="e">
        <v>#DIV/0!</v>
      </c>
      <c r="JS165" s="31" t="e">
        <v>#DIV/0!</v>
      </c>
      <c r="JT165" s="31" t="e">
        <v>#DIV/0!</v>
      </c>
      <c r="JU165" s="31" t="e">
        <v>#DIV/0!</v>
      </c>
      <c r="JV165" s="31" t="e">
        <v>#DIV/0!</v>
      </c>
      <c r="JW165" s="31" t="e">
        <v>#DIV/0!</v>
      </c>
      <c r="JX165" s="31" t="e">
        <v>#DIV/0!</v>
      </c>
      <c r="JY165" s="31" t="e">
        <v>#DIV/0!</v>
      </c>
      <c r="JZ165" s="31"/>
      <c r="KA165" s="31"/>
    </row>
    <row r="166" spans="1:287" x14ac:dyDescent="0.25">
      <c r="A166" s="30" t="s">
        <v>785</v>
      </c>
      <c r="B166" s="30" t="s">
        <v>222</v>
      </c>
      <c r="C166" s="31">
        <v>122</v>
      </c>
      <c r="D166" s="51" t="e">
        <v>#VALUE!</v>
      </c>
      <c r="E166" s="31" t="e">
        <v>#DIV/0!</v>
      </c>
      <c r="F166" s="31" t="e">
        <v>#DIV/0!</v>
      </c>
      <c r="G166" s="31" t="e">
        <v>#DIV/0!</v>
      </c>
      <c r="H166" s="31" t="e">
        <v>#DIV/0!</v>
      </c>
      <c r="I166" s="31" t="e">
        <v>#DIV/0!</v>
      </c>
      <c r="J166" s="31" t="e">
        <v>#DIV/0!</v>
      </c>
      <c r="K166" s="31" t="e">
        <v>#DIV/0!</v>
      </c>
      <c r="L166" s="31" t="e">
        <v>#DIV/0!</v>
      </c>
      <c r="M166" s="31" t="e">
        <v>#DIV/0!</v>
      </c>
      <c r="N166" s="31" t="e">
        <v>#DIV/0!</v>
      </c>
      <c r="O166" s="31" t="e">
        <v>#DIV/0!</v>
      </c>
      <c r="P166" s="31" t="e">
        <v>#DIV/0!</v>
      </c>
      <c r="Q166" s="31" t="e">
        <v>#DIV/0!</v>
      </c>
      <c r="R166" s="31" t="e">
        <v>#DIV/0!</v>
      </c>
      <c r="S166" s="31" t="e">
        <v>#DIV/0!</v>
      </c>
      <c r="T166" s="31" t="e">
        <v>#DIV/0!</v>
      </c>
      <c r="U166" s="31" t="e">
        <v>#DIV/0!</v>
      </c>
      <c r="V166" s="31" t="e">
        <v>#DIV/0!</v>
      </c>
      <c r="W166" s="31" t="e">
        <v>#DIV/0!</v>
      </c>
      <c r="X166" s="31" t="e">
        <v>#DIV/0!</v>
      </c>
      <c r="Y166" s="31" t="e">
        <v>#DIV/0!</v>
      </c>
      <c r="Z166" s="31" t="e">
        <v>#DIV/0!</v>
      </c>
      <c r="AA166" s="31" t="e">
        <v>#DIV/0!</v>
      </c>
      <c r="AB166" s="31" t="e">
        <v>#DIV/0!</v>
      </c>
      <c r="AC166" s="31" t="e">
        <v>#DIV/0!</v>
      </c>
      <c r="AD166" s="31" t="e">
        <v>#DIV/0!</v>
      </c>
      <c r="AE166" s="31" t="e">
        <v>#DIV/0!</v>
      </c>
      <c r="AF166" s="31" t="e">
        <v>#DIV/0!</v>
      </c>
      <c r="AG166" s="31" t="e">
        <v>#DIV/0!</v>
      </c>
      <c r="AH166" s="31" t="e">
        <v>#DIV/0!</v>
      </c>
      <c r="AI166" s="31" t="e">
        <v>#DIV/0!</v>
      </c>
      <c r="AJ166" s="31" t="e">
        <v>#DIV/0!</v>
      </c>
      <c r="AK166" s="31" t="e">
        <v>#DIV/0!</v>
      </c>
      <c r="AL166" s="31" t="e">
        <v>#DIV/0!</v>
      </c>
      <c r="AM166" s="31" t="e">
        <v>#DIV/0!</v>
      </c>
      <c r="AN166" s="31" t="e">
        <v>#DIV/0!</v>
      </c>
      <c r="AO166" s="31" t="e">
        <v>#DIV/0!</v>
      </c>
      <c r="AP166" s="31" t="e">
        <v>#DIV/0!</v>
      </c>
      <c r="AQ166" s="31" t="e">
        <v>#DIV/0!</v>
      </c>
      <c r="AR166" s="31" t="e">
        <v>#DIV/0!</v>
      </c>
      <c r="AS166" s="31" t="e">
        <v>#DIV/0!</v>
      </c>
      <c r="AT166" s="31" t="e">
        <v>#DIV/0!</v>
      </c>
      <c r="AU166" s="31" t="e">
        <v>#DIV/0!</v>
      </c>
      <c r="AV166" s="31" t="e">
        <v>#DIV/0!</v>
      </c>
      <c r="AW166" s="31" t="e">
        <v>#DIV/0!</v>
      </c>
      <c r="AX166" s="31" t="e">
        <v>#VALUE!</v>
      </c>
      <c r="AY166" s="31" t="e">
        <v>#DIV/0!</v>
      </c>
      <c r="AZ166" s="31" t="e">
        <v>#DIV/0!</v>
      </c>
      <c r="BA166" s="31" t="e">
        <v>#DIV/0!</v>
      </c>
      <c r="BB166" s="31" t="e">
        <v>#DIV/0!</v>
      </c>
      <c r="BC166" s="31" t="e">
        <v>#DIV/0!</v>
      </c>
      <c r="BD166" s="31" t="e">
        <v>#DIV/0!</v>
      </c>
      <c r="BE166" s="31" t="e">
        <v>#DIV/0!</v>
      </c>
      <c r="BF166" s="31" t="e">
        <v>#DIV/0!</v>
      </c>
      <c r="BG166" s="31" t="e">
        <v>#DIV/0!</v>
      </c>
      <c r="BH166" s="31" t="e">
        <v>#DIV/0!</v>
      </c>
      <c r="BI166" s="31" t="e">
        <v>#DIV/0!</v>
      </c>
      <c r="BJ166" s="31" t="e">
        <v>#DIV/0!</v>
      </c>
      <c r="BK166" s="31" t="e">
        <v>#DIV/0!</v>
      </c>
      <c r="BL166" s="31" t="e">
        <v>#DIV/0!</v>
      </c>
      <c r="BM166" s="31" t="e">
        <v>#DIV/0!</v>
      </c>
      <c r="BN166" s="31" t="e">
        <v>#DIV/0!</v>
      </c>
      <c r="BO166" s="31" t="e">
        <v>#DIV/0!</v>
      </c>
      <c r="BP166" s="31" t="e">
        <v>#DIV/0!</v>
      </c>
      <c r="BQ166" s="31" t="e">
        <v>#DIV/0!</v>
      </c>
      <c r="BR166" s="31" t="e">
        <v>#DIV/0!</v>
      </c>
      <c r="BS166" s="31" t="e">
        <v>#DIV/0!</v>
      </c>
      <c r="BT166" s="31" t="e">
        <v>#DIV/0!</v>
      </c>
      <c r="BU166" s="31" t="e">
        <v>#DIV/0!</v>
      </c>
      <c r="BV166" s="31" t="e">
        <v>#DIV/0!</v>
      </c>
      <c r="BW166" s="31" t="e">
        <v>#DIV/0!</v>
      </c>
      <c r="BX166" s="31" t="e">
        <v>#DIV/0!</v>
      </c>
      <c r="BY166" s="31" t="e">
        <v>#DIV/0!</v>
      </c>
      <c r="BZ166" s="31" t="e">
        <v>#DIV/0!</v>
      </c>
      <c r="CA166" s="31" t="e">
        <v>#DIV/0!</v>
      </c>
      <c r="CB166" s="31" t="e">
        <v>#DIV/0!</v>
      </c>
      <c r="CC166" s="31" t="e">
        <v>#DIV/0!</v>
      </c>
      <c r="CD166" s="31" t="e">
        <v>#DIV/0!</v>
      </c>
      <c r="CE166" s="31" t="e">
        <v>#DIV/0!</v>
      </c>
      <c r="CF166" s="31" t="e">
        <v>#DIV/0!</v>
      </c>
      <c r="CG166" s="31" t="e">
        <v>#DIV/0!</v>
      </c>
      <c r="CH166" s="31" t="e">
        <v>#DIV/0!</v>
      </c>
      <c r="CI166" s="31" t="e">
        <v>#DIV/0!</v>
      </c>
      <c r="CJ166" s="31" t="e">
        <v>#DIV/0!</v>
      </c>
      <c r="CK166" s="31" t="e">
        <v>#DIV/0!</v>
      </c>
      <c r="CL166" s="31" t="e">
        <v>#DIV/0!</v>
      </c>
      <c r="CM166" s="31" t="e">
        <v>#DIV/0!</v>
      </c>
      <c r="CN166" s="31" t="e">
        <v>#DIV/0!</v>
      </c>
      <c r="CO166" s="31" t="e">
        <v>#DIV/0!</v>
      </c>
      <c r="CP166" s="31" t="e">
        <v>#DIV/0!</v>
      </c>
      <c r="CQ166" s="31" t="e">
        <v>#DIV/0!</v>
      </c>
      <c r="CR166" s="31"/>
      <c r="CS166" s="31"/>
      <c r="CT166" s="31">
        <v>122</v>
      </c>
      <c r="CU166" s="51" t="e">
        <v>#VALUE!</v>
      </c>
      <c r="CV166" s="31" t="e">
        <v>#DIV/0!</v>
      </c>
      <c r="CW166" s="31" t="e">
        <v>#DIV/0!</v>
      </c>
      <c r="CX166" s="31" t="e">
        <v>#DIV/0!</v>
      </c>
      <c r="CY166" s="31" t="e">
        <v>#DIV/0!</v>
      </c>
      <c r="CZ166" s="31" t="e">
        <v>#DIV/0!</v>
      </c>
      <c r="DA166" s="31" t="e">
        <v>#DIV/0!</v>
      </c>
      <c r="DB166" s="31" t="e">
        <v>#DIV/0!</v>
      </c>
      <c r="DC166" s="31" t="e">
        <v>#DIV/0!</v>
      </c>
      <c r="DD166" s="31" t="e">
        <v>#DIV/0!</v>
      </c>
      <c r="DE166" s="31" t="e">
        <v>#DIV/0!</v>
      </c>
      <c r="DF166" s="31" t="e">
        <v>#DIV/0!</v>
      </c>
      <c r="DG166" s="31" t="e">
        <v>#DIV/0!</v>
      </c>
      <c r="DH166" s="31" t="e">
        <v>#DIV/0!</v>
      </c>
      <c r="DI166" s="31" t="e">
        <v>#DIV/0!</v>
      </c>
      <c r="DJ166" s="31" t="e">
        <v>#DIV/0!</v>
      </c>
      <c r="DK166" s="31" t="e">
        <v>#DIV/0!</v>
      </c>
      <c r="DL166" s="31" t="e">
        <v>#DIV/0!</v>
      </c>
      <c r="DM166" s="31" t="e">
        <v>#DIV/0!</v>
      </c>
      <c r="DN166" s="31" t="e">
        <v>#DIV/0!</v>
      </c>
      <c r="DO166" s="31" t="e">
        <v>#DIV/0!</v>
      </c>
      <c r="DP166" s="31" t="e">
        <v>#DIV/0!</v>
      </c>
      <c r="DQ166" s="31" t="e">
        <v>#DIV/0!</v>
      </c>
      <c r="DR166" s="31" t="e">
        <v>#DIV/0!</v>
      </c>
      <c r="DS166" s="31" t="e">
        <v>#DIV/0!</v>
      </c>
      <c r="DT166" s="31" t="e">
        <v>#DIV/0!</v>
      </c>
      <c r="DU166" s="31" t="e">
        <v>#DIV/0!</v>
      </c>
      <c r="DV166" s="31" t="e">
        <v>#DIV/0!</v>
      </c>
      <c r="DW166" s="31" t="e">
        <v>#DIV/0!</v>
      </c>
      <c r="DX166" s="31" t="e">
        <v>#DIV/0!</v>
      </c>
      <c r="DY166" s="31" t="e">
        <v>#DIV/0!</v>
      </c>
      <c r="DZ166" s="31" t="e">
        <v>#DIV/0!</v>
      </c>
      <c r="EA166" s="31" t="e">
        <v>#DIV/0!</v>
      </c>
      <c r="EB166" s="31" t="e">
        <v>#DIV/0!</v>
      </c>
      <c r="EC166" s="31" t="e">
        <v>#DIV/0!</v>
      </c>
      <c r="ED166" s="31" t="e">
        <v>#DIV/0!</v>
      </c>
      <c r="EE166" s="31" t="e">
        <v>#DIV/0!</v>
      </c>
      <c r="EF166" s="31" t="e">
        <v>#DIV/0!</v>
      </c>
      <c r="EG166" s="31" t="e">
        <v>#DIV/0!</v>
      </c>
      <c r="EH166" s="31" t="e">
        <v>#DIV/0!</v>
      </c>
      <c r="EI166" s="31" t="e">
        <v>#DIV/0!</v>
      </c>
      <c r="EJ166" s="31" t="e">
        <v>#DIV/0!</v>
      </c>
      <c r="EK166" s="31" t="e">
        <v>#DIV/0!</v>
      </c>
      <c r="EL166" s="31" t="e">
        <v>#DIV/0!</v>
      </c>
      <c r="EM166" s="31" t="e">
        <v>#DIV/0!</v>
      </c>
      <c r="EN166" s="31" t="e">
        <v>#DIV/0!</v>
      </c>
      <c r="EO166" s="31" t="e">
        <v>#VALUE!</v>
      </c>
      <c r="EP166" s="31" t="e">
        <v>#DIV/0!</v>
      </c>
      <c r="EQ166" s="31" t="e">
        <v>#DIV/0!</v>
      </c>
      <c r="ER166" s="31" t="e">
        <v>#DIV/0!</v>
      </c>
      <c r="ES166" s="31" t="e">
        <v>#DIV/0!</v>
      </c>
      <c r="ET166" s="31" t="e">
        <v>#DIV/0!</v>
      </c>
      <c r="EU166" s="31" t="e">
        <v>#DIV/0!</v>
      </c>
      <c r="EV166" s="31" t="e">
        <v>#DIV/0!</v>
      </c>
      <c r="EW166" s="31" t="e">
        <v>#DIV/0!</v>
      </c>
      <c r="EX166" s="31" t="e">
        <v>#DIV/0!</v>
      </c>
      <c r="EY166" s="31" t="e">
        <v>#DIV/0!</v>
      </c>
      <c r="EZ166" s="31" t="e">
        <v>#DIV/0!</v>
      </c>
      <c r="FA166" s="31" t="e">
        <v>#DIV/0!</v>
      </c>
      <c r="FB166" s="31" t="e">
        <v>#DIV/0!</v>
      </c>
      <c r="FC166" s="31" t="e">
        <v>#DIV/0!</v>
      </c>
      <c r="FD166" s="31" t="e">
        <v>#DIV/0!</v>
      </c>
      <c r="FE166" s="31" t="e">
        <v>#DIV/0!</v>
      </c>
      <c r="FF166" s="31" t="e">
        <v>#DIV/0!</v>
      </c>
      <c r="FG166" s="31" t="e">
        <v>#DIV/0!</v>
      </c>
      <c r="FH166" s="31" t="e">
        <v>#DIV/0!</v>
      </c>
      <c r="FI166" s="31" t="e">
        <v>#DIV/0!</v>
      </c>
      <c r="FJ166" s="31" t="e">
        <v>#DIV/0!</v>
      </c>
      <c r="FK166" s="31" t="e">
        <v>#DIV/0!</v>
      </c>
      <c r="FL166" s="31" t="e">
        <v>#DIV/0!</v>
      </c>
      <c r="FM166" s="31" t="e">
        <v>#DIV/0!</v>
      </c>
      <c r="FN166" s="31" t="e">
        <v>#DIV/0!</v>
      </c>
      <c r="FO166" s="31" t="e">
        <v>#DIV/0!</v>
      </c>
      <c r="FP166" s="31" t="e">
        <v>#DIV/0!</v>
      </c>
      <c r="FQ166" s="31" t="e">
        <v>#DIV/0!</v>
      </c>
      <c r="FR166" s="31" t="e">
        <v>#DIV/0!</v>
      </c>
      <c r="FS166" s="31" t="e">
        <v>#DIV/0!</v>
      </c>
      <c r="FT166" s="31" t="e">
        <v>#DIV/0!</v>
      </c>
      <c r="FU166" s="31" t="e">
        <v>#DIV/0!</v>
      </c>
      <c r="FV166" s="31" t="e">
        <v>#DIV/0!</v>
      </c>
      <c r="FW166" s="31" t="e">
        <v>#DIV/0!</v>
      </c>
      <c r="FX166" s="31" t="e">
        <v>#DIV/0!</v>
      </c>
      <c r="FY166" s="31" t="e">
        <v>#DIV/0!</v>
      </c>
      <c r="FZ166" s="31" t="e">
        <v>#DIV/0!</v>
      </c>
      <c r="GA166" s="31" t="e">
        <v>#DIV/0!</v>
      </c>
      <c r="GB166" s="31" t="e">
        <v>#DIV/0!</v>
      </c>
      <c r="GC166" s="31" t="e">
        <v>#DIV/0!</v>
      </c>
      <c r="GD166" s="31" t="e">
        <v>#DIV/0!</v>
      </c>
      <c r="GE166" s="31" t="e">
        <v>#DIV/0!</v>
      </c>
      <c r="GF166" s="31" t="e">
        <v>#DIV/0!</v>
      </c>
      <c r="GG166" s="31" t="e">
        <v>#DIV/0!</v>
      </c>
      <c r="GH166" s="31" t="e">
        <v>#DIV/0!</v>
      </c>
      <c r="GI166" s="31"/>
      <c r="GJ166" s="31"/>
      <c r="GK166" s="31">
        <v>122</v>
      </c>
      <c r="GL166" s="51">
        <v>0.33333333333333331</v>
      </c>
      <c r="GM166" s="31">
        <v>0</v>
      </c>
      <c r="GN166" s="31">
        <v>0</v>
      </c>
      <c r="GO166" s="31">
        <v>0.33333333333333331</v>
      </c>
      <c r="GP166" s="31">
        <v>0.33333333333333331</v>
      </c>
      <c r="GQ166" s="31">
        <v>0</v>
      </c>
      <c r="GR166" s="31">
        <v>0</v>
      </c>
      <c r="GS166" s="31">
        <v>1</v>
      </c>
      <c r="GT166" s="31">
        <v>0</v>
      </c>
      <c r="GU166" s="31">
        <v>0</v>
      </c>
      <c r="GV166" s="31">
        <v>0</v>
      </c>
      <c r="GW166" s="31">
        <v>0</v>
      </c>
      <c r="GX166" s="31">
        <v>0</v>
      </c>
      <c r="GY166" s="31">
        <v>0</v>
      </c>
      <c r="GZ166" s="31">
        <v>0</v>
      </c>
      <c r="HA166" s="31">
        <v>0</v>
      </c>
      <c r="HB166" s="31">
        <v>0</v>
      </c>
      <c r="HC166" s="31">
        <v>0</v>
      </c>
      <c r="HD166" s="31">
        <v>0</v>
      </c>
      <c r="HE166" s="31">
        <v>0</v>
      </c>
      <c r="HF166" s="31">
        <v>0</v>
      </c>
      <c r="HG166" s="31">
        <v>1</v>
      </c>
      <c r="HH166" s="31">
        <v>0</v>
      </c>
      <c r="HI166" s="31">
        <v>0</v>
      </c>
      <c r="HJ166" s="31">
        <v>0</v>
      </c>
      <c r="HK166" s="31">
        <v>1</v>
      </c>
      <c r="HL166" s="31">
        <v>0.66666666666666663</v>
      </c>
      <c r="HM166" s="31">
        <v>0</v>
      </c>
      <c r="HN166" s="31">
        <v>0.33333333333333331</v>
      </c>
      <c r="HO166" s="31">
        <v>0.33333333333333331</v>
      </c>
      <c r="HP166" s="31">
        <v>0</v>
      </c>
      <c r="HQ166" s="31">
        <v>0</v>
      </c>
      <c r="HR166" s="31">
        <v>0</v>
      </c>
      <c r="HS166" s="31">
        <v>0</v>
      </c>
      <c r="HT166" s="31">
        <v>0.33333333333333331</v>
      </c>
      <c r="HU166" s="31">
        <v>0</v>
      </c>
      <c r="HV166" s="31">
        <v>0</v>
      </c>
      <c r="HW166" s="31">
        <v>0.66666666666666663</v>
      </c>
      <c r="HX166" s="31">
        <v>0</v>
      </c>
      <c r="HY166" s="31">
        <v>0.33333333333333331</v>
      </c>
      <c r="HZ166" s="31">
        <v>0.33333333333333331</v>
      </c>
      <c r="IA166" s="31">
        <v>0.66666666666666663</v>
      </c>
      <c r="IB166" s="31">
        <v>0</v>
      </c>
      <c r="IC166" s="31">
        <v>0</v>
      </c>
      <c r="ID166" s="31">
        <v>0</v>
      </c>
      <c r="IE166" s="31">
        <v>1</v>
      </c>
      <c r="IF166" s="31">
        <v>40.666666666666664</v>
      </c>
      <c r="IG166" s="31">
        <v>0</v>
      </c>
      <c r="IH166" s="31">
        <v>0</v>
      </c>
      <c r="II166" s="31">
        <v>40.666666666666664</v>
      </c>
      <c r="IJ166" s="31">
        <v>40.666666666666664</v>
      </c>
      <c r="IK166" s="31">
        <v>0</v>
      </c>
      <c r="IL166" s="31">
        <v>0</v>
      </c>
      <c r="IM166" s="31">
        <v>122</v>
      </c>
      <c r="IN166" s="31">
        <v>0</v>
      </c>
      <c r="IO166" s="31">
        <v>0</v>
      </c>
      <c r="IP166" s="31">
        <v>0</v>
      </c>
      <c r="IQ166" s="31">
        <v>0</v>
      </c>
      <c r="IR166" s="31">
        <v>0</v>
      </c>
      <c r="IS166" s="31">
        <v>0</v>
      </c>
      <c r="IT166" s="31">
        <v>0</v>
      </c>
      <c r="IU166" s="31">
        <v>0</v>
      </c>
      <c r="IV166" s="31">
        <v>0</v>
      </c>
      <c r="IW166" s="31">
        <v>0</v>
      </c>
      <c r="IX166" s="31">
        <v>0</v>
      </c>
      <c r="IY166" s="31">
        <v>0</v>
      </c>
      <c r="IZ166" s="31">
        <v>0</v>
      </c>
      <c r="JA166" s="31">
        <v>122</v>
      </c>
      <c r="JB166" s="31">
        <v>0</v>
      </c>
      <c r="JC166" s="31">
        <v>0</v>
      </c>
      <c r="JD166" s="31">
        <v>0</v>
      </c>
      <c r="JE166" s="31">
        <v>122</v>
      </c>
      <c r="JF166" s="31">
        <v>81.333333333333329</v>
      </c>
      <c r="JG166" s="31">
        <v>0</v>
      </c>
      <c r="JH166" s="31">
        <v>40.666666666666664</v>
      </c>
      <c r="JI166" s="31">
        <v>40.666666666666664</v>
      </c>
      <c r="JJ166" s="31">
        <v>0</v>
      </c>
      <c r="JK166" s="31">
        <v>0</v>
      </c>
      <c r="JL166" s="31">
        <v>0</v>
      </c>
      <c r="JM166" s="31">
        <v>0</v>
      </c>
      <c r="JN166" s="31">
        <v>40.666666666666664</v>
      </c>
      <c r="JO166" s="31">
        <v>0</v>
      </c>
      <c r="JP166" s="31">
        <v>0</v>
      </c>
      <c r="JQ166" s="31">
        <v>81.333333333333329</v>
      </c>
      <c r="JR166" s="31">
        <v>0</v>
      </c>
      <c r="JS166" s="31">
        <v>40.666666666666664</v>
      </c>
      <c r="JT166" s="31">
        <v>40.666666666666664</v>
      </c>
      <c r="JU166" s="31">
        <v>81.333333333333329</v>
      </c>
      <c r="JV166" s="31">
        <v>0</v>
      </c>
      <c r="JW166" s="31">
        <v>0</v>
      </c>
      <c r="JX166" s="31">
        <v>0</v>
      </c>
      <c r="JY166" s="31">
        <v>122</v>
      </c>
      <c r="JZ166" s="31">
        <v>3</v>
      </c>
      <c r="KA166" s="31">
        <v>1</v>
      </c>
    </row>
    <row r="167" spans="1:287" x14ac:dyDescent="0.25">
      <c r="A167" s="30" t="s">
        <v>786</v>
      </c>
      <c r="B167" s="30" t="s">
        <v>564</v>
      </c>
      <c r="C167" s="31"/>
      <c r="D167" s="51" t="e">
        <v>#VALUE!</v>
      </c>
      <c r="E167" s="31" t="e">
        <v>#DIV/0!</v>
      </c>
      <c r="F167" s="31" t="e">
        <v>#DIV/0!</v>
      </c>
      <c r="G167" s="31" t="e">
        <v>#DIV/0!</v>
      </c>
      <c r="H167" s="31" t="e">
        <v>#DIV/0!</v>
      </c>
      <c r="I167" s="31" t="e">
        <v>#DIV/0!</v>
      </c>
      <c r="J167" s="31" t="e">
        <v>#DIV/0!</v>
      </c>
      <c r="K167" s="31" t="e">
        <v>#DIV/0!</v>
      </c>
      <c r="L167" s="31" t="e">
        <v>#DIV/0!</v>
      </c>
      <c r="M167" s="31" t="e">
        <v>#DIV/0!</v>
      </c>
      <c r="N167" s="31" t="e">
        <v>#DIV/0!</v>
      </c>
      <c r="O167" s="31" t="e">
        <v>#DIV/0!</v>
      </c>
      <c r="P167" s="31" t="e">
        <v>#DIV/0!</v>
      </c>
      <c r="Q167" s="31" t="e">
        <v>#DIV/0!</v>
      </c>
      <c r="R167" s="31" t="e">
        <v>#DIV/0!</v>
      </c>
      <c r="S167" s="31" t="e">
        <v>#DIV/0!</v>
      </c>
      <c r="T167" s="31" t="e">
        <v>#DIV/0!</v>
      </c>
      <c r="U167" s="31" t="e">
        <v>#DIV/0!</v>
      </c>
      <c r="V167" s="31" t="e">
        <v>#DIV/0!</v>
      </c>
      <c r="W167" s="31" t="e">
        <v>#DIV/0!</v>
      </c>
      <c r="X167" s="31" t="e">
        <v>#DIV/0!</v>
      </c>
      <c r="Y167" s="31" t="e">
        <v>#DIV/0!</v>
      </c>
      <c r="Z167" s="31" t="e">
        <v>#DIV/0!</v>
      </c>
      <c r="AA167" s="31" t="e">
        <v>#DIV/0!</v>
      </c>
      <c r="AB167" s="31" t="e">
        <v>#DIV/0!</v>
      </c>
      <c r="AC167" s="31" t="e">
        <v>#DIV/0!</v>
      </c>
      <c r="AD167" s="31" t="e">
        <v>#DIV/0!</v>
      </c>
      <c r="AE167" s="31" t="e">
        <v>#DIV/0!</v>
      </c>
      <c r="AF167" s="31" t="e">
        <v>#DIV/0!</v>
      </c>
      <c r="AG167" s="31" t="e">
        <v>#DIV/0!</v>
      </c>
      <c r="AH167" s="31" t="e">
        <v>#DIV/0!</v>
      </c>
      <c r="AI167" s="31" t="e">
        <v>#DIV/0!</v>
      </c>
      <c r="AJ167" s="31" t="e">
        <v>#DIV/0!</v>
      </c>
      <c r="AK167" s="31" t="e">
        <v>#DIV/0!</v>
      </c>
      <c r="AL167" s="31" t="e">
        <v>#DIV/0!</v>
      </c>
      <c r="AM167" s="31" t="e">
        <v>#DIV/0!</v>
      </c>
      <c r="AN167" s="31" t="e">
        <v>#DIV/0!</v>
      </c>
      <c r="AO167" s="31" t="e">
        <v>#DIV/0!</v>
      </c>
      <c r="AP167" s="31" t="e">
        <v>#DIV/0!</v>
      </c>
      <c r="AQ167" s="31" t="e">
        <v>#DIV/0!</v>
      </c>
      <c r="AR167" s="31" t="e">
        <v>#DIV/0!</v>
      </c>
      <c r="AS167" s="31" t="e">
        <v>#DIV/0!</v>
      </c>
      <c r="AT167" s="31" t="e">
        <v>#DIV/0!</v>
      </c>
      <c r="AU167" s="31" t="e">
        <v>#DIV/0!</v>
      </c>
      <c r="AV167" s="31" t="e">
        <v>#DIV/0!</v>
      </c>
      <c r="AW167" s="31" t="e">
        <v>#DIV/0!</v>
      </c>
      <c r="AX167" s="31" t="e">
        <v>#VALUE!</v>
      </c>
      <c r="AY167" s="31" t="e">
        <v>#DIV/0!</v>
      </c>
      <c r="AZ167" s="31" t="e">
        <v>#DIV/0!</v>
      </c>
      <c r="BA167" s="31" t="e">
        <v>#DIV/0!</v>
      </c>
      <c r="BB167" s="31" t="e">
        <v>#DIV/0!</v>
      </c>
      <c r="BC167" s="31" t="e">
        <v>#DIV/0!</v>
      </c>
      <c r="BD167" s="31" t="e">
        <v>#DIV/0!</v>
      </c>
      <c r="BE167" s="31" t="e">
        <v>#DIV/0!</v>
      </c>
      <c r="BF167" s="31" t="e">
        <v>#DIV/0!</v>
      </c>
      <c r="BG167" s="31" t="e">
        <v>#DIV/0!</v>
      </c>
      <c r="BH167" s="31" t="e">
        <v>#DIV/0!</v>
      </c>
      <c r="BI167" s="31" t="e">
        <v>#DIV/0!</v>
      </c>
      <c r="BJ167" s="31" t="e">
        <v>#DIV/0!</v>
      </c>
      <c r="BK167" s="31" t="e">
        <v>#DIV/0!</v>
      </c>
      <c r="BL167" s="31" t="e">
        <v>#DIV/0!</v>
      </c>
      <c r="BM167" s="31" t="e">
        <v>#DIV/0!</v>
      </c>
      <c r="BN167" s="31" t="e">
        <v>#DIV/0!</v>
      </c>
      <c r="BO167" s="31" t="e">
        <v>#DIV/0!</v>
      </c>
      <c r="BP167" s="31" t="e">
        <v>#DIV/0!</v>
      </c>
      <c r="BQ167" s="31" t="e">
        <v>#DIV/0!</v>
      </c>
      <c r="BR167" s="31" t="e">
        <v>#DIV/0!</v>
      </c>
      <c r="BS167" s="31" t="e">
        <v>#DIV/0!</v>
      </c>
      <c r="BT167" s="31" t="e">
        <v>#DIV/0!</v>
      </c>
      <c r="BU167" s="31" t="e">
        <v>#DIV/0!</v>
      </c>
      <c r="BV167" s="31" t="e">
        <v>#DIV/0!</v>
      </c>
      <c r="BW167" s="31" t="e">
        <v>#DIV/0!</v>
      </c>
      <c r="BX167" s="31" t="e">
        <v>#DIV/0!</v>
      </c>
      <c r="BY167" s="31" t="e">
        <v>#DIV/0!</v>
      </c>
      <c r="BZ167" s="31" t="e">
        <v>#DIV/0!</v>
      </c>
      <c r="CA167" s="31" t="e">
        <v>#DIV/0!</v>
      </c>
      <c r="CB167" s="31" t="e">
        <v>#DIV/0!</v>
      </c>
      <c r="CC167" s="31" t="e">
        <v>#DIV/0!</v>
      </c>
      <c r="CD167" s="31" t="e">
        <v>#DIV/0!</v>
      </c>
      <c r="CE167" s="31" t="e">
        <v>#DIV/0!</v>
      </c>
      <c r="CF167" s="31" t="e">
        <v>#DIV/0!</v>
      </c>
      <c r="CG167" s="31" t="e">
        <v>#DIV/0!</v>
      </c>
      <c r="CH167" s="31" t="e">
        <v>#DIV/0!</v>
      </c>
      <c r="CI167" s="31" t="e">
        <v>#DIV/0!</v>
      </c>
      <c r="CJ167" s="31" t="e">
        <v>#DIV/0!</v>
      </c>
      <c r="CK167" s="31" t="e">
        <v>#DIV/0!</v>
      </c>
      <c r="CL167" s="31" t="e">
        <v>#DIV/0!</v>
      </c>
      <c r="CM167" s="31" t="e">
        <v>#DIV/0!</v>
      </c>
      <c r="CN167" s="31" t="e">
        <v>#DIV/0!</v>
      </c>
      <c r="CO167" s="31" t="e">
        <v>#DIV/0!</v>
      </c>
      <c r="CP167" s="31" t="e">
        <v>#DIV/0!</v>
      </c>
      <c r="CQ167" s="31" t="e">
        <v>#DIV/0!</v>
      </c>
      <c r="CR167" s="31"/>
      <c r="CS167" s="31"/>
      <c r="CT167" s="31"/>
      <c r="CU167" s="51" t="e">
        <v>#VALUE!</v>
      </c>
      <c r="CV167" s="31" t="e">
        <v>#DIV/0!</v>
      </c>
      <c r="CW167" s="31" t="e">
        <v>#DIV/0!</v>
      </c>
      <c r="CX167" s="31" t="e">
        <v>#DIV/0!</v>
      </c>
      <c r="CY167" s="31" t="e">
        <v>#DIV/0!</v>
      </c>
      <c r="CZ167" s="31" t="e">
        <v>#DIV/0!</v>
      </c>
      <c r="DA167" s="31" t="e">
        <v>#DIV/0!</v>
      </c>
      <c r="DB167" s="31" t="e">
        <v>#DIV/0!</v>
      </c>
      <c r="DC167" s="31" t="e">
        <v>#DIV/0!</v>
      </c>
      <c r="DD167" s="31" t="e">
        <v>#DIV/0!</v>
      </c>
      <c r="DE167" s="31" t="e">
        <v>#DIV/0!</v>
      </c>
      <c r="DF167" s="31" t="e">
        <v>#DIV/0!</v>
      </c>
      <c r="DG167" s="31" t="e">
        <v>#DIV/0!</v>
      </c>
      <c r="DH167" s="31" t="e">
        <v>#DIV/0!</v>
      </c>
      <c r="DI167" s="31" t="e">
        <v>#DIV/0!</v>
      </c>
      <c r="DJ167" s="31" t="e">
        <v>#DIV/0!</v>
      </c>
      <c r="DK167" s="31" t="e">
        <v>#DIV/0!</v>
      </c>
      <c r="DL167" s="31" t="e">
        <v>#DIV/0!</v>
      </c>
      <c r="DM167" s="31" t="e">
        <v>#DIV/0!</v>
      </c>
      <c r="DN167" s="31" t="e">
        <v>#DIV/0!</v>
      </c>
      <c r="DO167" s="31" t="e">
        <v>#DIV/0!</v>
      </c>
      <c r="DP167" s="31" t="e">
        <v>#DIV/0!</v>
      </c>
      <c r="DQ167" s="31" t="e">
        <v>#DIV/0!</v>
      </c>
      <c r="DR167" s="31" t="e">
        <v>#DIV/0!</v>
      </c>
      <c r="DS167" s="31" t="e">
        <v>#DIV/0!</v>
      </c>
      <c r="DT167" s="31" t="e">
        <v>#DIV/0!</v>
      </c>
      <c r="DU167" s="31" t="e">
        <v>#DIV/0!</v>
      </c>
      <c r="DV167" s="31" t="e">
        <v>#DIV/0!</v>
      </c>
      <c r="DW167" s="31" t="e">
        <v>#DIV/0!</v>
      </c>
      <c r="DX167" s="31" t="e">
        <v>#DIV/0!</v>
      </c>
      <c r="DY167" s="31" t="e">
        <v>#DIV/0!</v>
      </c>
      <c r="DZ167" s="31" t="e">
        <v>#DIV/0!</v>
      </c>
      <c r="EA167" s="31" t="e">
        <v>#DIV/0!</v>
      </c>
      <c r="EB167" s="31" t="e">
        <v>#DIV/0!</v>
      </c>
      <c r="EC167" s="31" t="e">
        <v>#DIV/0!</v>
      </c>
      <c r="ED167" s="31" t="e">
        <v>#DIV/0!</v>
      </c>
      <c r="EE167" s="31" t="e">
        <v>#DIV/0!</v>
      </c>
      <c r="EF167" s="31" t="e">
        <v>#DIV/0!</v>
      </c>
      <c r="EG167" s="31" t="e">
        <v>#DIV/0!</v>
      </c>
      <c r="EH167" s="31" t="e">
        <v>#DIV/0!</v>
      </c>
      <c r="EI167" s="31" t="e">
        <v>#DIV/0!</v>
      </c>
      <c r="EJ167" s="31" t="e">
        <v>#DIV/0!</v>
      </c>
      <c r="EK167" s="31" t="e">
        <v>#DIV/0!</v>
      </c>
      <c r="EL167" s="31" t="e">
        <v>#DIV/0!</v>
      </c>
      <c r="EM167" s="31" t="e">
        <v>#DIV/0!</v>
      </c>
      <c r="EN167" s="31" t="e">
        <v>#DIV/0!</v>
      </c>
      <c r="EO167" s="31" t="e">
        <v>#VALUE!</v>
      </c>
      <c r="EP167" s="31" t="e">
        <v>#DIV/0!</v>
      </c>
      <c r="EQ167" s="31" t="e">
        <v>#DIV/0!</v>
      </c>
      <c r="ER167" s="31" t="e">
        <v>#DIV/0!</v>
      </c>
      <c r="ES167" s="31" t="e">
        <v>#DIV/0!</v>
      </c>
      <c r="ET167" s="31" t="e">
        <v>#DIV/0!</v>
      </c>
      <c r="EU167" s="31" t="e">
        <v>#DIV/0!</v>
      </c>
      <c r="EV167" s="31" t="e">
        <v>#DIV/0!</v>
      </c>
      <c r="EW167" s="31" t="e">
        <v>#DIV/0!</v>
      </c>
      <c r="EX167" s="31" t="e">
        <v>#DIV/0!</v>
      </c>
      <c r="EY167" s="31" t="e">
        <v>#DIV/0!</v>
      </c>
      <c r="EZ167" s="31" t="e">
        <v>#DIV/0!</v>
      </c>
      <c r="FA167" s="31" t="e">
        <v>#DIV/0!</v>
      </c>
      <c r="FB167" s="31" t="e">
        <v>#DIV/0!</v>
      </c>
      <c r="FC167" s="31" t="e">
        <v>#DIV/0!</v>
      </c>
      <c r="FD167" s="31" t="e">
        <v>#DIV/0!</v>
      </c>
      <c r="FE167" s="31" t="e">
        <v>#DIV/0!</v>
      </c>
      <c r="FF167" s="31" t="e">
        <v>#DIV/0!</v>
      </c>
      <c r="FG167" s="31" t="e">
        <v>#DIV/0!</v>
      </c>
      <c r="FH167" s="31" t="e">
        <v>#DIV/0!</v>
      </c>
      <c r="FI167" s="31" t="e">
        <v>#DIV/0!</v>
      </c>
      <c r="FJ167" s="31" t="e">
        <v>#DIV/0!</v>
      </c>
      <c r="FK167" s="31" t="e">
        <v>#DIV/0!</v>
      </c>
      <c r="FL167" s="31" t="e">
        <v>#DIV/0!</v>
      </c>
      <c r="FM167" s="31" t="e">
        <v>#DIV/0!</v>
      </c>
      <c r="FN167" s="31" t="e">
        <v>#DIV/0!</v>
      </c>
      <c r="FO167" s="31" t="e">
        <v>#DIV/0!</v>
      </c>
      <c r="FP167" s="31" t="e">
        <v>#DIV/0!</v>
      </c>
      <c r="FQ167" s="31" t="e">
        <v>#DIV/0!</v>
      </c>
      <c r="FR167" s="31" t="e">
        <v>#DIV/0!</v>
      </c>
      <c r="FS167" s="31" t="e">
        <v>#DIV/0!</v>
      </c>
      <c r="FT167" s="31" t="e">
        <v>#DIV/0!</v>
      </c>
      <c r="FU167" s="31" t="e">
        <v>#DIV/0!</v>
      </c>
      <c r="FV167" s="31" t="e">
        <v>#DIV/0!</v>
      </c>
      <c r="FW167" s="31" t="e">
        <v>#DIV/0!</v>
      </c>
      <c r="FX167" s="31" t="e">
        <v>#DIV/0!</v>
      </c>
      <c r="FY167" s="31" t="e">
        <v>#DIV/0!</v>
      </c>
      <c r="FZ167" s="31" t="e">
        <v>#DIV/0!</v>
      </c>
      <c r="GA167" s="31" t="e">
        <v>#DIV/0!</v>
      </c>
      <c r="GB167" s="31" t="e">
        <v>#DIV/0!</v>
      </c>
      <c r="GC167" s="31" t="e">
        <v>#DIV/0!</v>
      </c>
      <c r="GD167" s="31" t="e">
        <v>#DIV/0!</v>
      </c>
      <c r="GE167" s="31" t="e">
        <v>#DIV/0!</v>
      </c>
      <c r="GF167" s="31" t="e">
        <v>#DIV/0!</v>
      </c>
      <c r="GG167" s="31" t="e">
        <v>#DIV/0!</v>
      </c>
      <c r="GH167" s="31" t="e">
        <v>#DIV/0!</v>
      </c>
      <c r="GI167" s="31"/>
      <c r="GJ167" s="31"/>
      <c r="GK167" s="31">
        <v>106</v>
      </c>
      <c r="GL167" s="51" t="e">
        <v>#VALUE!</v>
      </c>
      <c r="GM167" s="31" t="e">
        <v>#DIV/0!</v>
      </c>
      <c r="GN167" s="31" t="e">
        <v>#DIV/0!</v>
      </c>
      <c r="GO167" s="31" t="e">
        <v>#DIV/0!</v>
      </c>
      <c r="GP167" s="31" t="e">
        <v>#DIV/0!</v>
      </c>
      <c r="GQ167" s="31" t="e">
        <v>#DIV/0!</v>
      </c>
      <c r="GR167" s="31" t="e">
        <v>#DIV/0!</v>
      </c>
      <c r="GS167" s="31" t="e">
        <v>#DIV/0!</v>
      </c>
      <c r="GT167" s="31" t="e">
        <v>#DIV/0!</v>
      </c>
      <c r="GU167" s="31" t="e">
        <v>#DIV/0!</v>
      </c>
      <c r="GV167" s="31" t="e">
        <v>#DIV/0!</v>
      </c>
      <c r="GW167" s="31" t="e">
        <v>#DIV/0!</v>
      </c>
      <c r="GX167" s="31" t="e">
        <v>#DIV/0!</v>
      </c>
      <c r="GY167" s="31" t="e">
        <v>#DIV/0!</v>
      </c>
      <c r="GZ167" s="31" t="e">
        <v>#DIV/0!</v>
      </c>
      <c r="HA167" s="31" t="e">
        <v>#DIV/0!</v>
      </c>
      <c r="HB167" s="31" t="e">
        <v>#DIV/0!</v>
      </c>
      <c r="HC167" s="31" t="e">
        <v>#DIV/0!</v>
      </c>
      <c r="HD167" s="31" t="e">
        <v>#DIV/0!</v>
      </c>
      <c r="HE167" s="31" t="e">
        <v>#DIV/0!</v>
      </c>
      <c r="HF167" s="31" t="e">
        <v>#DIV/0!</v>
      </c>
      <c r="HG167" s="31" t="e">
        <v>#DIV/0!</v>
      </c>
      <c r="HH167" s="31" t="e">
        <v>#DIV/0!</v>
      </c>
      <c r="HI167" s="31" t="e">
        <v>#DIV/0!</v>
      </c>
      <c r="HJ167" s="31" t="e">
        <v>#DIV/0!</v>
      </c>
      <c r="HK167" s="31" t="e">
        <v>#DIV/0!</v>
      </c>
      <c r="HL167" s="31" t="e">
        <v>#DIV/0!</v>
      </c>
      <c r="HM167" s="31" t="e">
        <v>#DIV/0!</v>
      </c>
      <c r="HN167" s="31" t="e">
        <v>#DIV/0!</v>
      </c>
      <c r="HO167" s="31" t="e">
        <v>#DIV/0!</v>
      </c>
      <c r="HP167" s="31" t="e">
        <v>#DIV/0!</v>
      </c>
      <c r="HQ167" s="31" t="e">
        <v>#DIV/0!</v>
      </c>
      <c r="HR167" s="31" t="e">
        <v>#DIV/0!</v>
      </c>
      <c r="HS167" s="31" t="e">
        <v>#DIV/0!</v>
      </c>
      <c r="HT167" s="31" t="e">
        <v>#DIV/0!</v>
      </c>
      <c r="HU167" s="31" t="e">
        <v>#DIV/0!</v>
      </c>
      <c r="HV167" s="31" t="e">
        <v>#DIV/0!</v>
      </c>
      <c r="HW167" s="31" t="e">
        <v>#DIV/0!</v>
      </c>
      <c r="HX167" s="31" t="e">
        <v>#DIV/0!</v>
      </c>
      <c r="HY167" s="31" t="e">
        <v>#DIV/0!</v>
      </c>
      <c r="HZ167" s="31" t="e">
        <v>#DIV/0!</v>
      </c>
      <c r="IA167" s="31" t="e">
        <v>#DIV/0!</v>
      </c>
      <c r="IB167" s="31" t="e">
        <v>#DIV/0!</v>
      </c>
      <c r="IC167" s="31" t="e">
        <v>#DIV/0!</v>
      </c>
      <c r="ID167" s="31" t="e">
        <v>#DIV/0!</v>
      </c>
      <c r="IE167" s="31" t="e">
        <v>#DIV/0!</v>
      </c>
      <c r="IF167" s="31" t="e">
        <v>#VALUE!</v>
      </c>
      <c r="IG167" s="31" t="e">
        <v>#DIV/0!</v>
      </c>
      <c r="IH167" s="31" t="e">
        <v>#DIV/0!</v>
      </c>
      <c r="II167" s="31" t="e">
        <v>#DIV/0!</v>
      </c>
      <c r="IJ167" s="31" t="e">
        <v>#DIV/0!</v>
      </c>
      <c r="IK167" s="31" t="e">
        <v>#DIV/0!</v>
      </c>
      <c r="IL167" s="31" t="e">
        <v>#DIV/0!</v>
      </c>
      <c r="IM167" s="31" t="e">
        <v>#DIV/0!</v>
      </c>
      <c r="IN167" s="31" t="e">
        <v>#DIV/0!</v>
      </c>
      <c r="IO167" s="31" t="e">
        <v>#DIV/0!</v>
      </c>
      <c r="IP167" s="31" t="e">
        <v>#DIV/0!</v>
      </c>
      <c r="IQ167" s="31" t="e">
        <v>#DIV/0!</v>
      </c>
      <c r="IR167" s="31" t="e">
        <v>#DIV/0!</v>
      </c>
      <c r="IS167" s="31" t="e">
        <v>#DIV/0!</v>
      </c>
      <c r="IT167" s="31" t="e">
        <v>#DIV/0!</v>
      </c>
      <c r="IU167" s="31" t="e">
        <v>#DIV/0!</v>
      </c>
      <c r="IV167" s="31" t="e">
        <v>#DIV/0!</v>
      </c>
      <c r="IW167" s="31" t="e">
        <v>#DIV/0!</v>
      </c>
      <c r="IX167" s="31" t="e">
        <v>#DIV/0!</v>
      </c>
      <c r="IY167" s="31" t="e">
        <v>#DIV/0!</v>
      </c>
      <c r="IZ167" s="31" t="e">
        <v>#DIV/0!</v>
      </c>
      <c r="JA167" s="31" t="e">
        <v>#DIV/0!</v>
      </c>
      <c r="JB167" s="31" t="e">
        <v>#DIV/0!</v>
      </c>
      <c r="JC167" s="31" t="e">
        <v>#DIV/0!</v>
      </c>
      <c r="JD167" s="31" t="e">
        <v>#DIV/0!</v>
      </c>
      <c r="JE167" s="31" t="e">
        <v>#DIV/0!</v>
      </c>
      <c r="JF167" s="31" t="e">
        <v>#DIV/0!</v>
      </c>
      <c r="JG167" s="31" t="e">
        <v>#DIV/0!</v>
      </c>
      <c r="JH167" s="31" t="e">
        <v>#DIV/0!</v>
      </c>
      <c r="JI167" s="31" t="e">
        <v>#DIV/0!</v>
      </c>
      <c r="JJ167" s="31" t="e">
        <v>#DIV/0!</v>
      </c>
      <c r="JK167" s="31" t="e">
        <v>#DIV/0!</v>
      </c>
      <c r="JL167" s="31" t="e">
        <v>#DIV/0!</v>
      </c>
      <c r="JM167" s="31" t="e">
        <v>#DIV/0!</v>
      </c>
      <c r="JN167" s="31" t="e">
        <v>#DIV/0!</v>
      </c>
      <c r="JO167" s="31" t="e">
        <v>#DIV/0!</v>
      </c>
      <c r="JP167" s="31" t="e">
        <v>#DIV/0!</v>
      </c>
      <c r="JQ167" s="31" t="e">
        <v>#DIV/0!</v>
      </c>
      <c r="JR167" s="31" t="e">
        <v>#DIV/0!</v>
      </c>
      <c r="JS167" s="31" t="e">
        <v>#DIV/0!</v>
      </c>
      <c r="JT167" s="31" t="e">
        <v>#DIV/0!</v>
      </c>
      <c r="JU167" s="31" t="e">
        <v>#DIV/0!</v>
      </c>
      <c r="JV167" s="31" t="e">
        <v>#DIV/0!</v>
      </c>
      <c r="JW167" s="31" t="e">
        <v>#DIV/0!</v>
      </c>
      <c r="JX167" s="31" t="e">
        <v>#DIV/0!</v>
      </c>
      <c r="JY167" s="31" t="e">
        <v>#DIV/0!</v>
      </c>
      <c r="JZ167" s="31"/>
      <c r="KA167" s="31"/>
    </row>
    <row r="168" spans="1:287" x14ac:dyDescent="0.25">
      <c r="A168" s="30" t="s">
        <v>787</v>
      </c>
      <c r="B168" s="30" t="s">
        <v>133</v>
      </c>
      <c r="C168" s="31"/>
      <c r="D168" s="51" t="e">
        <v>#VALUE!</v>
      </c>
      <c r="E168" s="31" t="e">
        <v>#DIV/0!</v>
      </c>
      <c r="F168" s="31" t="e">
        <v>#DIV/0!</v>
      </c>
      <c r="G168" s="31" t="e">
        <v>#DIV/0!</v>
      </c>
      <c r="H168" s="31" t="e">
        <v>#DIV/0!</v>
      </c>
      <c r="I168" s="31" t="e">
        <v>#DIV/0!</v>
      </c>
      <c r="J168" s="31" t="e">
        <v>#DIV/0!</v>
      </c>
      <c r="K168" s="31" t="e">
        <v>#DIV/0!</v>
      </c>
      <c r="L168" s="31" t="e">
        <v>#DIV/0!</v>
      </c>
      <c r="M168" s="31" t="e">
        <v>#DIV/0!</v>
      </c>
      <c r="N168" s="31" t="e">
        <v>#DIV/0!</v>
      </c>
      <c r="O168" s="31" t="e">
        <v>#DIV/0!</v>
      </c>
      <c r="P168" s="31" t="e">
        <v>#DIV/0!</v>
      </c>
      <c r="Q168" s="31" t="e">
        <v>#DIV/0!</v>
      </c>
      <c r="R168" s="31" t="e">
        <v>#DIV/0!</v>
      </c>
      <c r="S168" s="31" t="e">
        <v>#DIV/0!</v>
      </c>
      <c r="T168" s="31" t="e">
        <v>#DIV/0!</v>
      </c>
      <c r="U168" s="31" t="e">
        <v>#DIV/0!</v>
      </c>
      <c r="V168" s="31" t="e">
        <v>#DIV/0!</v>
      </c>
      <c r="W168" s="31" t="e">
        <v>#DIV/0!</v>
      </c>
      <c r="X168" s="31" t="e">
        <v>#DIV/0!</v>
      </c>
      <c r="Y168" s="31" t="e">
        <v>#DIV/0!</v>
      </c>
      <c r="Z168" s="31" t="e">
        <v>#DIV/0!</v>
      </c>
      <c r="AA168" s="31" t="e">
        <v>#DIV/0!</v>
      </c>
      <c r="AB168" s="31" t="e">
        <v>#DIV/0!</v>
      </c>
      <c r="AC168" s="31" t="e">
        <v>#DIV/0!</v>
      </c>
      <c r="AD168" s="31" t="e">
        <v>#DIV/0!</v>
      </c>
      <c r="AE168" s="31" t="e">
        <v>#DIV/0!</v>
      </c>
      <c r="AF168" s="31" t="e">
        <v>#DIV/0!</v>
      </c>
      <c r="AG168" s="31" t="e">
        <v>#DIV/0!</v>
      </c>
      <c r="AH168" s="31" t="e">
        <v>#DIV/0!</v>
      </c>
      <c r="AI168" s="31" t="e">
        <v>#DIV/0!</v>
      </c>
      <c r="AJ168" s="31" t="e">
        <v>#DIV/0!</v>
      </c>
      <c r="AK168" s="31" t="e">
        <v>#DIV/0!</v>
      </c>
      <c r="AL168" s="31" t="e">
        <v>#DIV/0!</v>
      </c>
      <c r="AM168" s="31" t="e">
        <v>#DIV/0!</v>
      </c>
      <c r="AN168" s="31" t="e">
        <v>#DIV/0!</v>
      </c>
      <c r="AO168" s="31" t="e">
        <v>#DIV/0!</v>
      </c>
      <c r="AP168" s="31" t="e">
        <v>#DIV/0!</v>
      </c>
      <c r="AQ168" s="31" t="e">
        <v>#DIV/0!</v>
      </c>
      <c r="AR168" s="31" t="e">
        <v>#DIV/0!</v>
      </c>
      <c r="AS168" s="31" t="e">
        <v>#DIV/0!</v>
      </c>
      <c r="AT168" s="31" t="e">
        <v>#DIV/0!</v>
      </c>
      <c r="AU168" s="31" t="e">
        <v>#DIV/0!</v>
      </c>
      <c r="AV168" s="31" t="e">
        <v>#DIV/0!</v>
      </c>
      <c r="AW168" s="31" t="e">
        <v>#DIV/0!</v>
      </c>
      <c r="AX168" s="31" t="e">
        <v>#VALUE!</v>
      </c>
      <c r="AY168" s="31" t="e">
        <v>#DIV/0!</v>
      </c>
      <c r="AZ168" s="31" t="e">
        <v>#DIV/0!</v>
      </c>
      <c r="BA168" s="31" t="e">
        <v>#DIV/0!</v>
      </c>
      <c r="BB168" s="31" t="e">
        <v>#DIV/0!</v>
      </c>
      <c r="BC168" s="31" t="e">
        <v>#DIV/0!</v>
      </c>
      <c r="BD168" s="31" t="e">
        <v>#DIV/0!</v>
      </c>
      <c r="BE168" s="31" t="e">
        <v>#DIV/0!</v>
      </c>
      <c r="BF168" s="31" t="e">
        <v>#DIV/0!</v>
      </c>
      <c r="BG168" s="31" t="e">
        <v>#DIV/0!</v>
      </c>
      <c r="BH168" s="31" t="e">
        <v>#DIV/0!</v>
      </c>
      <c r="BI168" s="31" t="e">
        <v>#DIV/0!</v>
      </c>
      <c r="BJ168" s="31" t="e">
        <v>#DIV/0!</v>
      </c>
      <c r="BK168" s="31" t="e">
        <v>#DIV/0!</v>
      </c>
      <c r="BL168" s="31" t="e">
        <v>#DIV/0!</v>
      </c>
      <c r="BM168" s="31" t="e">
        <v>#DIV/0!</v>
      </c>
      <c r="BN168" s="31" t="e">
        <v>#DIV/0!</v>
      </c>
      <c r="BO168" s="31" t="e">
        <v>#DIV/0!</v>
      </c>
      <c r="BP168" s="31" t="e">
        <v>#DIV/0!</v>
      </c>
      <c r="BQ168" s="31" t="e">
        <v>#DIV/0!</v>
      </c>
      <c r="BR168" s="31" t="e">
        <v>#DIV/0!</v>
      </c>
      <c r="BS168" s="31" t="e">
        <v>#DIV/0!</v>
      </c>
      <c r="BT168" s="31" t="e">
        <v>#DIV/0!</v>
      </c>
      <c r="BU168" s="31" t="e">
        <v>#DIV/0!</v>
      </c>
      <c r="BV168" s="31" t="e">
        <v>#DIV/0!</v>
      </c>
      <c r="BW168" s="31" t="e">
        <v>#DIV/0!</v>
      </c>
      <c r="BX168" s="31" t="e">
        <v>#DIV/0!</v>
      </c>
      <c r="BY168" s="31" t="e">
        <v>#DIV/0!</v>
      </c>
      <c r="BZ168" s="31" t="e">
        <v>#DIV/0!</v>
      </c>
      <c r="CA168" s="31" t="e">
        <v>#DIV/0!</v>
      </c>
      <c r="CB168" s="31" t="e">
        <v>#DIV/0!</v>
      </c>
      <c r="CC168" s="31" t="e">
        <v>#DIV/0!</v>
      </c>
      <c r="CD168" s="31" t="e">
        <v>#DIV/0!</v>
      </c>
      <c r="CE168" s="31" t="e">
        <v>#DIV/0!</v>
      </c>
      <c r="CF168" s="31" t="e">
        <v>#DIV/0!</v>
      </c>
      <c r="CG168" s="31" t="e">
        <v>#DIV/0!</v>
      </c>
      <c r="CH168" s="31" t="e">
        <v>#DIV/0!</v>
      </c>
      <c r="CI168" s="31" t="e">
        <v>#DIV/0!</v>
      </c>
      <c r="CJ168" s="31" t="e">
        <v>#DIV/0!</v>
      </c>
      <c r="CK168" s="31" t="e">
        <v>#DIV/0!</v>
      </c>
      <c r="CL168" s="31" t="e">
        <v>#DIV/0!</v>
      </c>
      <c r="CM168" s="31" t="e">
        <v>#DIV/0!</v>
      </c>
      <c r="CN168" s="31" t="e">
        <v>#DIV/0!</v>
      </c>
      <c r="CO168" s="31" t="e">
        <v>#DIV/0!</v>
      </c>
      <c r="CP168" s="31" t="e">
        <v>#DIV/0!</v>
      </c>
      <c r="CQ168" s="31" t="e">
        <v>#DIV/0!</v>
      </c>
      <c r="CR168" s="31"/>
      <c r="CS168" s="31"/>
      <c r="CT168" s="31">
        <v>45</v>
      </c>
      <c r="CU168" s="51" t="e">
        <v>#VALUE!</v>
      </c>
      <c r="CV168" s="31" t="e">
        <v>#DIV/0!</v>
      </c>
      <c r="CW168" s="31" t="e">
        <v>#DIV/0!</v>
      </c>
      <c r="CX168" s="31" t="e">
        <v>#DIV/0!</v>
      </c>
      <c r="CY168" s="31" t="e">
        <v>#DIV/0!</v>
      </c>
      <c r="CZ168" s="31" t="e">
        <v>#DIV/0!</v>
      </c>
      <c r="DA168" s="31" t="e">
        <v>#DIV/0!</v>
      </c>
      <c r="DB168" s="31" t="e">
        <v>#DIV/0!</v>
      </c>
      <c r="DC168" s="31" t="e">
        <v>#DIV/0!</v>
      </c>
      <c r="DD168" s="31" t="e">
        <v>#DIV/0!</v>
      </c>
      <c r="DE168" s="31" t="e">
        <v>#DIV/0!</v>
      </c>
      <c r="DF168" s="31" t="e">
        <v>#DIV/0!</v>
      </c>
      <c r="DG168" s="31" t="e">
        <v>#DIV/0!</v>
      </c>
      <c r="DH168" s="31" t="e">
        <v>#DIV/0!</v>
      </c>
      <c r="DI168" s="31" t="e">
        <v>#DIV/0!</v>
      </c>
      <c r="DJ168" s="31" t="e">
        <v>#DIV/0!</v>
      </c>
      <c r="DK168" s="31" t="e">
        <v>#DIV/0!</v>
      </c>
      <c r="DL168" s="31" t="e">
        <v>#DIV/0!</v>
      </c>
      <c r="DM168" s="31" t="e">
        <v>#DIV/0!</v>
      </c>
      <c r="DN168" s="31" t="e">
        <v>#DIV/0!</v>
      </c>
      <c r="DO168" s="31" t="e">
        <v>#DIV/0!</v>
      </c>
      <c r="DP168" s="31" t="e">
        <v>#DIV/0!</v>
      </c>
      <c r="DQ168" s="31" t="e">
        <v>#DIV/0!</v>
      </c>
      <c r="DR168" s="31" t="e">
        <v>#DIV/0!</v>
      </c>
      <c r="DS168" s="31" t="e">
        <v>#DIV/0!</v>
      </c>
      <c r="DT168" s="31" t="e">
        <v>#DIV/0!</v>
      </c>
      <c r="DU168" s="31" t="e">
        <v>#DIV/0!</v>
      </c>
      <c r="DV168" s="31" t="e">
        <v>#DIV/0!</v>
      </c>
      <c r="DW168" s="31" t="e">
        <v>#DIV/0!</v>
      </c>
      <c r="DX168" s="31" t="e">
        <v>#DIV/0!</v>
      </c>
      <c r="DY168" s="31" t="e">
        <v>#DIV/0!</v>
      </c>
      <c r="DZ168" s="31" t="e">
        <v>#DIV/0!</v>
      </c>
      <c r="EA168" s="31" t="e">
        <v>#DIV/0!</v>
      </c>
      <c r="EB168" s="31" t="e">
        <v>#DIV/0!</v>
      </c>
      <c r="EC168" s="31" t="e">
        <v>#DIV/0!</v>
      </c>
      <c r="ED168" s="31" t="e">
        <v>#DIV/0!</v>
      </c>
      <c r="EE168" s="31" t="e">
        <v>#DIV/0!</v>
      </c>
      <c r="EF168" s="31" t="e">
        <v>#DIV/0!</v>
      </c>
      <c r="EG168" s="31" t="e">
        <v>#DIV/0!</v>
      </c>
      <c r="EH168" s="31" t="e">
        <v>#DIV/0!</v>
      </c>
      <c r="EI168" s="31" t="e">
        <v>#DIV/0!</v>
      </c>
      <c r="EJ168" s="31" t="e">
        <v>#DIV/0!</v>
      </c>
      <c r="EK168" s="31" t="e">
        <v>#DIV/0!</v>
      </c>
      <c r="EL168" s="31" t="e">
        <v>#DIV/0!</v>
      </c>
      <c r="EM168" s="31" t="e">
        <v>#DIV/0!</v>
      </c>
      <c r="EN168" s="31" t="e">
        <v>#DIV/0!</v>
      </c>
      <c r="EO168" s="31" t="e">
        <v>#VALUE!</v>
      </c>
      <c r="EP168" s="31" t="e">
        <v>#DIV/0!</v>
      </c>
      <c r="EQ168" s="31" t="e">
        <v>#DIV/0!</v>
      </c>
      <c r="ER168" s="31" t="e">
        <v>#DIV/0!</v>
      </c>
      <c r="ES168" s="31" t="e">
        <v>#DIV/0!</v>
      </c>
      <c r="ET168" s="31" t="e">
        <v>#DIV/0!</v>
      </c>
      <c r="EU168" s="31" t="e">
        <v>#DIV/0!</v>
      </c>
      <c r="EV168" s="31" t="e">
        <v>#DIV/0!</v>
      </c>
      <c r="EW168" s="31" t="e">
        <v>#DIV/0!</v>
      </c>
      <c r="EX168" s="31" t="e">
        <v>#DIV/0!</v>
      </c>
      <c r="EY168" s="31" t="e">
        <v>#DIV/0!</v>
      </c>
      <c r="EZ168" s="31" t="e">
        <v>#DIV/0!</v>
      </c>
      <c r="FA168" s="31" t="e">
        <v>#DIV/0!</v>
      </c>
      <c r="FB168" s="31" t="e">
        <v>#DIV/0!</v>
      </c>
      <c r="FC168" s="31" t="e">
        <v>#DIV/0!</v>
      </c>
      <c r="FD168" s="31" t="e">
        <v>#DIV/0!</v>
      </c>
      <c r="FE168" s="31" t="e">
        <v>#DIV/0!</v>
      </c>
      <c r="FF168" s="31" t="e">
        <v>#DIV/0!</v>
      </c>
      <c r="FG168" s="31" t="e">
        <v>#DIV/0!</v>
      </c>
      <c r="FH168" s="31" t="e">
        <v>#DIV/0!</v>
      </c>
      <c r="FI168" s="31" t="e">
        <v>#DIV/0!</v>
      </c>
      <c r="FJ168" s="31" t="e">
        <v>#DIV/0!</v>
      </c>
      <c r="FK168" s="31" t="e">
        <v>#DIV/0!</v>
      </c>
      <c r="FL168" s="31" t="e">
        <v>#DIV/0!</v>
      </c>
      <c r="FM168" s="31" t="e">
        <v>#DIV/0!</v>
      </c>
      <c r="FN168" s="31" t="e">
        <v>#DIV/0!</v>
      </c>
      <c r="FO168" s="31" t="e">
        <v>#DIV/0!</v>
      </c>
      <c r="FP168" s="31" t="e">
        <v>#DIV/0!</v>
      </c>
      <c r="FQ168" s="31" t="e">
        <v>#DIV/0!</v>
      </c>
      <c r="FR168" s="31" t="e">
        <v>#DIV/0!</v>
      </c>
      <c r="FS168" s="31" t="e">
        <v>#DIV/0!</v>
      </c>
      <c r="FT168" s="31" t="e">
        <v>#DIV/0!</v>
      </c>
      <c r="FU168" s="31" t="e">
        <v>#DIV/0!</v>
      </c>
      <c r="FV168" s="31" t="e">
        <v>#DIV/0!</v>
      </c>
      <c r="FW168" s="31" t="e">
        <v>#DIV/0!</v>
      </c>
      <c r="FX168" s="31" t="e">
        <v>#DIV/0!</v>
      </c>
      <c r="FY168" s="31" t="e">
        <v>#DIV/0!</v>
      </c>
      <c r="FZ168" s="31" t="e">
        <v>#DIV/0!</v>
      </c>
      <c r="GA168" s="31" t="e">
        <v>#DIV/0!</v>
      </c>
      <c r="GB168" s="31" t="e">
        <v>#DIV/0!</v>
      </c>
      <c r="GC168" s="31" t="e">
        <v>#DIV/0!</v>
      </c>
      <c r="GD168" s="31" t="e">
        <v>#DIV/0!</v>
      </c>
      <c r="GE168" s="31" t="e">
        <v>#DIV/0!</v>
      </c>
      <c r="GF168" s="31" t="e">
        <v>#DIV/0!</v>
      </c>
      <c r="GG168" s="31" t="e">
        <v>#DIV/0!</v>
      </c>
      <c r="GH168" s="31" t="e">
        <v>#DIV/0!</v>
      </c>
      <c r="GI168" s="31"/>
      <c r="GJ168" s="31"/>
      <c r="GK168" s="31">
        <v>45</v>
      </c>
      <c r="GL168" s="51" t="e">
        <v>#VALUE!</v>
      </c>
      <c r="GM168" s="31" t="e">
        <v>#DIV/0!</v>
      </c>
      <c r="GN168" s="31" t="e">
        <v>#DIV/0!</v>
      </c>
      <c r="GO168" s="31" t="e">
        <v>#DIV/0!</v>
      </c>
      <c r="GP168" s="31" t="e">
        <v>#DIV/0!</v>
      </c>
      <c r="GQ168" s="31" t="e">
        <v>#DIV/0!</v>
      </c>
      <c r="GR168" s="31" t="e">
        <v>#DIV/0!</v>
      </c>
      <c r="GS168" s="31" t="e">
        <v>#DIV/0!</v>
      </c>
      <c r="GT168" s="31" t="e">
        <v>#DIV/0!</v>
      </c>
      <c r="GU168" s="31" t="e">
        <v>#DIV/0!</v>
      </c>
      <c r="GV168" s="31" t="e">
        <v>#DIV/0!</v>
      </c>
      <c r="GW168" s="31" t="e">
        <v>#DIV/0!</v>
      </c>
      <c r="GX168" s="31" t="e">
        <v>#DIV/0!</v>
      </c>
      <c r="GY168" s="31" t="e">
        <v>#DIV/0!</v>
      </c>
      <c r="GZ168" s="31" t="e">
        <v>#DIV/0!</v>
      </c>
      <c r="HA168" s="31" t="e">
        <v>#DIV/0!</v>
      </c>
      <c r="HB168" s="31" t="e">
        <v>#DIV/0!</v>
      </c>
      <c r="HC168" s="31" t="e">
        <v>#DIV/0!</v>
      </c>
      <c r="HD168" s="31" t="e">
        <v>#DIV/0!</v>
      </c>
      <c r="HE168" s="31" t="e">
        <v>#DIV/0!</v>
      </c>
      <c r="HF168" s="31" t="e">
        <v>#DIV/0!</v>
      </c>
      <c r="HG168" s="31" t="e">
        <v>#DIV/0!</v>
      </c>
      <c r="HH168" s="31" t="e">
        <v>#DIV/0!</v>
      </c>
      <c r="HI168" s="31" t="e">
        <v>#DIV/0!</v>
      </c>
      <c r="HJ168" s="31" t="e">
        <v>#DIV/0!</v>
      </c>
      <c r="HK168" s="31" t="e">
        <v>#DIV/0!</v>
      </c>
      <c r="HL168" s="31" t="e">
        <v>#DIV/0!</v>
      </c>
      <c r="HM168" s="31" t="e">
        <v>#DIV/0!</v>
      </c>
      <c r="HN168" s="31" t="e">
        <v>#DIV/0!</v>
      </c>
      <c r="HO168" s="31" t="e">
        <v>#DIV/0!</v>
      </c>
      <c r="HP168" s="31" t="e">
        <v>#DIV/0!</v>
      </c>
      <c r="HQ168" s="31" t="e">
        <v>#DIV/0!</v>
      </c>
      <c r="HR168" s="31" t="e">
        <v>#DIV/0!</v>
      </c>
      <c r="HS168" s="31" t="e">
        <v>#DIV/0!</v>
      </c>
      <c r="HT168" s="31" t="e">
        <v>#DIV/0!</v>
      </c>
      <c r="HU168" s="31" t="e">
        <v>#DIV/0!</v>
      </c>
      <c r="HV168" s="31" t="e">
        <v>#DIV/0!</v>
      </c>
      <c r="HW168" s="31" t="e">
        <v>#DIV/0!</v>
      </c>
      <c r="HX168" s="31" t="e">
        <v>#DIV/0!</v>
      </c>
      <c r="HY168" s="31" t="e">
        <v>#DIV/0!</v>
      </c>
      <c r="HZ168" s="31" t="e">
        <v>#DIV/0!</v>
      </c>
      <c r="IA168" s="31" t="e">
        <v>#DIV/0!</v>
      </c>
      <c r="IB168" s="31" t="e">
        <v>#DIV/0!</v>
      </c>
      <c r="IC168" s="31" t="e">
        <v>#DIV/0!</v>
      </c>
      <c r="ID168" s="31" t="e">
        <v>#DIV/0!</v>
      </c>
      <c r="IE168" s="31" t="e">
        <v>#DIV/0!</v>
      </c>
      <c r="IF168" s="31" t="e">
        <v>#VALUE!</v>
      </c>
      <c r="IG168" s="31" t="e">
        <v>#DIV/0!</v>
      </c>
      <c r="IH168" s="31" t="e">
        <v>#DIV/0!</v>
      </c>
      <c r="II168" s="31" t="e">
        <v>#DIV/0!</v>
      </c>
      <c r="IJ168" s="31" t="e">
        <v>#DIV/0!</v>
      </c>
      <c r="IK168" s="31" t="e">
        <v>#DIV/0!</v>
      </c>
      <c r="IL168" s="31" t="e">
        <v>#DIV/0!</v>
      </c>
      <c r="IM168" s="31" t="e">
        <v>#DIV/0!</v>
      </c>
      <c r="IN168" s="31" t="e">
        <v>#DIV/0!</v>
      </c>
      <c r="IO168" s="31" t="e">
        <v>#DIV/0!</v>
      </c>
      <c r="IP168" s="31" t="e">
        <v>#DIV/0!</v>
      </c>
      <c r="IQ168" s="31" t="e">
        <v>#DIV/0!</v>
      </c>
      <c r="IR168" s="31" t="e">
        <v>#DIV/0!</v>
      </c>
      <c r="IS168" s="31" t="e">
        <v>#DIV/0!</v>
      </c>
      <c r="IT168" s="31" t="e">
        <v>#DIV/0!</v>
      </c>
      <c r="IU168" s="31" t="e">
        <v>#DIV/0!</v>
      </c>
      <c r="IV168" s="31" t="e">
        <v>#DIV/0!</v>
      </c>
      <c r="IW168" s="31" t="e">
        <v>#DIV/0!</v>
      </c>
      <c r="IX168" s="31" t="e">
        <v>#DIV/0!</v>
      </c>
      <c r="IY168" s="31" t="e">
        <v>#DIV/0!</v>
      </c>
      <c r="IZ168" s="31" t="e">
        <v>#DIV/0!</v>
      </c>
      <c r="JA168" s="31" t="e">
        <v>#DIV/0!</v>
      </c>
      <c r="JB168" s="31" t="e">
        <v>#DIV/0!</v>
      </c>
      <c r="JC168" s="31" t="e">
        <v>#DIV/0!</v>
      </c>
      <c r="JD168" s="31" t="e">
        <v>#DIV/0!</v>
      </c>
      <c r="JE168" s="31" t="e">
        <v>#DIV/0!</v>
      </c>
      <c r="JF168" s="31" t="e">
        <v>#DIV/0!</v>
      </c>
      <c r="JG168" s="31" t="e">
        <v>#DIV/0!</v>
      </c>
      <c r="JH168" s="31" t="e">
        <v>#DIV/0!</v>
      </c>
      <c r="JI168" s="31" t="e">
        <v>#DIV/0!</v>
      </c>
      <c r="JJ168" s="31" t="e">
        <v>#DIV/0!</v>
      </c>
      <c r="JK168" s="31" t="e">
        <v>#DIV/0!</v>
      </c>
      <c r="JL168" s="31" t="e">
        <v>#DIV/0!</v>
      </c>
      <c r="JM168" s="31" t="e">
        <v>#DIV/0!</v>
      </c>
      <c r="JN168" s="31" t="e">
        <v>#DIV/0!</v>
      </c>
      <c r="JO168" s="31" t="e">
        <v>#DIV/0!</v>
      </c>
      <c r="JP168" s="31" t="e">
        <v>#DIV/0!</v>
      </c>
      <c r="JQ168" s="31" t="e">
        <v>#DIV/0!</v>
      </c>
      <c r="JR168" s="31" t="e">
        <v>#DIV/0!</v>
      </c>
      <c r="JS168" s="31" t="e">
        <v>#DIV/0!</v>
      </c>
      <c r="JT168" s="31" t="e">
        <v>#DIV/0!</v>
      </c>
      <c r="JU168" s="31" t="e">
        <v>#DIV/0!</v>
      </c>
      <c r="JV168" s="31" t="e">
        <v>#DIV/0!</v>
      </c>
      <c r="JW168" s="31" t="e">
        <v>#DIV/0!</v>
      </c>
      <c r="JX168" s="31" t="e">
        <v>#DIV/0!</v>
      </c>
      <c r="JY168" s="31" t="e">
        <v>#DIV/0!</v>
      </c>
      <c r="JZ168" s="31"/>
      <c r="KA168" s="31"/>
    </row>
    <row r="169" spans="1:287" x14ac:dyDescent="0.25">
      <c r="A169" s="30" t="s">
        <v>788</v>
      </c>
      <c r="B169" s="30" t="s">
        <v>214</v>
      </c>
      <c r="C169" s="31">
        <v>160</v>
      </c>
      <c r="D169" s="51" t="e">
        <v>#VALUE!</v>
      </c>
      <c r="E169" s="31" t="e">
        <v>#DIV/0!</v>
      </c>
      <c r="F169" s="31" t="e">
        <v>#DIV/0!</v>
      </c>
      <c r="G169" s="31" t="e">
        <v>#DIV/0!</v>
      </c>
      <c r="H169" s="31" t="e">
        <v>#DIV/0!</v>
      </c>
      <c r="I169" s="31" t="e">
        <v>#DIV/0!</v>
      </c>
      <c r="J169" s="31" t="e">
        <v>#DIV/0!</v>
      </c>
      <c r="K169" s="31" t="e">
        <v>#DIV/0!</v>
      </c>
      <c r="L169" s="31" t="e">
        <v>#DIV/0!</v>
      </c>
      <c r="M169" s="31" t="e">
        <v>#DIV/0!</v>
      </c>
      <c r="N169" s="31" t="e">
        <v>#DIV/0!</v>
      </c>
      <c r="O169" s="31" t="e">
        <v>#DIV/0!</v>
      </c>
      <c r="P169" s="31" t="e">
        <v>#DIV/0!</v>
      </c>
      <c r="Q169" s="31" t="e">
        <v>#DIV/0!</v>
      </c>
      <c r="R169" s="31" t="e">
        <v>#DIV/0!</v>
      </c>
      <c r="S169" s="31" t="e">
        <v>#DIV/0!</v>
      </c>
      <c r="T169" s="31" t="e">
        <v>#DIV/0!</v>
      </c>
      <c r="U169" s="31" t="e">
        <v>#DIV/0!</v>
      </c>
      <c r="V169" s="31" t="e">
        <v>#DIV/0!</v>
      </c>
      <c r="W169" s="31" t="e">
        <v>#DIV/0!</v>
      </c>
      <c r="X169" s="31" t="e">
        <v>#DIV/0!</v>
      </c>
      <c r="Y169" s="31" t="e">
        <v>#DIV/0!</v>
      </c>
      <c r="Z169" s="31" t="e">
        <v>#DIV/0!</v>
      </c>
      <c r="AA169" s="31" t="e">
        <v>#DIV/0!</v>
      </c>
      <c r="AB169" s="31" t="e">
        <v>#DIV/0!</v>
      </c>
      <c r="AC169" s="31" t="e">
        <v>#DIV/0!</v>
      </c>
      <c r="AD169" s="31" t="e">
        <v>#DIV/0!</v>
      </c>
      <c r="AE169" s="31" t="e">
        <v>#DIV/0!</v>
      </c>
      <c r="AF169" s="31" t="e">
        <v>#DIV/0!</v>
      </c>
      <c r="AG169" s="31" t="e">
        <v>#DIV/0!</v>
      </c>
      <c r="AH169" s="31" t="e">
        <v>#DIV/0!</v>
      </c>
      <c r="AI169" s="31" t="e">
        <v>#DIV/0!</v>
      </c>
      <c r="AJ169" s="31" t="e">
        <v>#DIV/0!</v>
      </c>
      <c r="AK169" s="31" t="e">
        <v>#DIV/0!</v>
      </c>
      <c r="AL169" s="31" t="e">
        <v>#DIV/0!</v>
      </c>
      <c r="AM169" s="31" t="e">
        <v>#DIV/0!</v>
      </c>
      <c r="AN169" s="31" t="e">
        <v>#DIV/0!</v>
      </c>
      <c r="AO169" s="31" t="e">
        <v>#DIV/0!</v>
      </c>
      <c r="AP169" s="31" t="e">
        <v>#DIV/0!</v>
      </c>
      <c r="AQ169" s="31" t="e">
        <v>#DIV/0!</v>
      </c>
      <c r="AR169" s="31" t="e">
        <v>#DIV/0!</v>
      </c>
      <c r="AS169" s="31" t="e">
        <v>#DIV/0!</v>
      </c>
      <c r="AT169" s="31" t="e">
        <v>#DIV/0!</v>
      </c>
      <c r="AU169" s="31" t="e">
        <v>#DIV/0!</v>
      </c>
      <c r="AV169" s="31" t="e">
        <v>#DIV/0!</v>
      </c>
      <c r="AW169" s="31" t="e">
        <v>#DIV/0!</v>
      </c>
      <c r="AX169" s="31" t="e">
        <v>#VALUE!</v>
      </c>
      <c r="AY169" s="31" t="e">
        <v>#DIV/0!</v>
      </c>
      <c r="AZ169" s="31" t="e">
        <v>#DIV/0!</v>
      </c>
      <c r="BA169" s="31" t="e">
        <v>#DIV/0!</v>
      </c>
      <c r="BB169" s="31" t="e">
        <v>#DIV/0!</v>
      </c>
      <c r="BC169" s="31" t="e">
        <v>#DIV/0!</v>
      </c>
      <c r="BD169" s="31" t="e">
        <v>#DIV/0!</v>
      </c>
      <c r="BE169" s="31" t="e">
        <v>#DIV/0!</v>
      </c>
      <c r="BF169" s="31" t="e">
        <v>#DIV/0!</v>
      </c>
      <c r="BG169" s="31" t="e">
        <v>#DIV/0!</v>
      </c>
      <c r="BH169" s="31" t="e">
        <v>#DIV/0!</v>
      </c>
      <c r="BI169" s="31" t="e">
        <v>#DIV/0!</v>
      </c>
      <c r="BJ169" s="31" t="e">
        <v>#DIV/0!</v>
      </c>
      <c r="BK169" s="31" t="e">
        <v>#DIV/0!</v>
      </c>
      <c r="BL169" s="31" t="e">
        <v>#DIV/0!</v>
      </c>
      <c r="BM169" s="31" t="e">
        <v>#DIV/0!</v>
      </c>
      <c r="BN169" s="31" t="e">
        <v>#DIV/0!</v>
      </c>
      <c r="BO169" s="31" t="e">
        <v>#DIV/0!</v>
      </c>
      <c r="BP169" s="31" t="e">
        <v>#DIV/0!</v>
      </c>
      <c r="BQ169" s="31" t="e">
        <v>#DIV/0!</v>
      </c>
      <c r="BR169" s="31" t="e">
        <v>#DIV/0!</v>
      </c>
      <c r="BS169" s="31" t="e">
        <v>#DIV/0!</v>
      </c>
      <c r="BT169" s="31" t="e">
        <v>#DIV/0!</v>
      </c>
      <c r="BU169" s="31" t="e">
        <v>#DIV/0!</v>
      </c>
      <c r="BV169" s="31" t="e">
        <v>#DIV/0!</v>
      </c>
      <c r="BW169" s="31" t="e">
        <v>#DIV/0!</v>
      </c>
      <c r="BX169" s="31" t="e">
        <v>#DIV/0!</v>
      </c>
      <c r="BY169" s="31" t="e">
        <v>#DIV/0!</v>
      </c>
      <c r="BZ169" s="31" t="e">
        <v>#DIV/0!</v>
      </c>
      <c r="CA169" s="31" t="e">
        <v>#DIV/0!</v>
      </c>
      <c r="CB169" s="31" t="e">
        <v>#DIV/0!</v>
      </c>
      <c r="CC169" s="31" t="e">
        <v>#DIV/0!</v>
      </c>
      <c r="CD169" s="31" t="e">
        <v>#DIV/0!</v>
      </c>
      <c r="CE169" s="31" t="e">
        <v>#DIV/0!</v>
      </c>
      <c r="CF169" s="31" t="e">
        <v>#DIV/0!</v>
      </c>
      <c r="CG169" s="31" t="e">
        <v>#DIV/0!</v>
      </c>
      <c r="CH169" s="31" t="e">
        <v>#DIV/0!</v>
      </c>
      <c r="CI169" s="31" t="e">
        <v>#DIV/0!</v>
      </c>
      <c r="CJ169" s="31" t="e">
        <v>#DIV/0!</v>
      </c>
      <c r="CK169" s="31" t="e">
        <v>#DIV/0!</v>
      </c>
      <c r="CL169" s="31" t="e">
        <v>#DIV/0!</v>
      </c>
      <c r="CM169" s="31" t="e">
        <v>#DIV/0!</v>
      </c>
      <c r="CN169" s="31" t="e">
        <v>#DIV/0!</v>
      </c>
      <c r="CO169" s="31" t="e">
        <v>#DIV/0!</v>
      </c>
      <c r="CP169" s="31" t="e">
        <v>#DIV/0!</v>
      </c>
      <c r="CQ169" s="31" t="e">
        <v>#DIV/0!</v>
      </c>
      <c r="CR169" s="31"/>
      <c r="CS169" s="31"/>
      <c r="CT169" s="31">
        <v>160</v>
      </c>
      <c r="CU169" s="51" t="e">
        <v>#VALUE!</v>
      </c>
      <c r="CV169" s="31" t="e">
        <v>#DIV/0!</v>
      </c>
      <c r="CW169" s="31" t="e">
        <v>#DIV/0!</v>
      </c>
      <c r="CX169" s="31" t="e">
        <v>#DIV/0!</v>
      </c>
      <c r="CY169" s="31" t="e">
        <v>#DIV/0!</v>
      </c>
      <c r="CZ169" s="31" t="e">
        <v>#DIV/0!</v>
      </c>
      <c r="DA169" s="31" t="e">
        <v>#DIV/0!</v>
      </c>
      <c r="DB169" s="31" t="e">
        <v>#DIV/0!</v>
      </c>
      <c r="DC169" s="31" t="e">
        <v>#DIV/0!</v>
      </c>
      <c r="DD169" s="31" t="e">
        <v>#DIV/0!</v>
      </c>
      <c r="DE169" s="31" t="e">
        <v>#DIV/0!</v>
      </c>
      <c r="DF169" s="31" t="e">
        <v>#DIV/0!</v>
      </c>
      <c r="DG169" s="31" t="e">
        <v>#DIV/0!</v>
      </c>
      <c r="DH169" s="31" t="e">
        <v>#DIV/0!</v>
      </c>
      <c r="DI169" s="31" t="e">
        <v>#DIV/0!</v>
      </c>
      <c r="DJ169" s="31" t="e">
        <v>#DIV/0!</v>
      </c>
      <c r="DK169" s="31" t="e">
        <v>#DIV/0!</v>
      </c>
      <c r="DL169" s="31" t="e">
        <v>#DIV/0!</v>
      </c>
      <c r="DM169" s="31" t="e">
        <v>#DIV/0!</v>
      </c>
      <c r="DN169" s="31" t="e">
        <v>#DIV/0!</v>
      </c>
      <c r="DO169" s="31" t="e">
        <v>#DIV/0!</v>
      </c>
      <c r="DP169" s="31" t="e">
        <v>#DIV/0!</v>
      </c>
      <c r="DQ169" s="31" t="e">
        <v>#DIV/0!</v>
      </c>
      <c r="DR169" s="31" t="e">
        <v>#DIV/0!</v>
      </c>
      <c r="DS169" s="31" t="e">
        <v>#DIV/0!</v>
      </c>
      <c r="DT169" s="31" t="e">
        <v>#DIV/0!</v>
      </c>
      <c r="DU169" s="31" t="e">
        <v>#DIV/0!</v>
      </c>
      <c r="DV169" s="31" t="e">
        <v>#DIV/0!</v>
      </c>
      <c r="DW169" s="31" t="e">
        <v>#DIV/0!</v>
      </c>
      <c r="DX169" s="31" t="e">
        <v>#DIV/0!</v>
      </c>
      <c r="DY169" s="31" t="e">
        <v>#DIV/0!</v>
      </c>
      <c r="DZ169" s="31" t="e">
        <v>#DIV/0!</v>
      </c>
      <c r="EA169" s="31" t="e">
        <v>#DIV/0!</v>
      </c>
      <c r="EB169" s="31" t="e">
        <v>#DIV/0!</v>
      </c>
      <c r="EC169" s="31" t="e">
        <v>#DIV/0!</v>
      </c>
      <c r="ED169" s="31" t="e">
        <v>#DIV/0!</v>
      </c>
      <c r="EE169" s="31" t="e">
        <v>#DIV/0!</v>
      </c>
      <c r="EF169" s="31" t="e">
        <v>#DIV/0!</v>
      </c>
      <c r="EG169" s="31" t="e">
        <v>#DIV/0!</v>
      </c>
      <c r="EH169" s="31" t="e">
        <v>#DIV/0!</v>
      </c>
      <c r="EI169" s="31" t="e">
        <v>#DIV/0!</v>
      </c>
      <c r="EJ169" s="31" t="e">
        <v>#DIV/0!</v>
      </c>
      <c r="EK169" s="31" t="e">
        <v>#DIV/0!</v>
      </c>
      <c r="EL169" s="31" t="e">
        <v>#DIV/0!</v>
      </c>
      <c r="EM169" s="31" t="e">
        <v>#DIV/0!</v>
      </c>
      <c r="EN169" s="31" t="e">
        <v>#DIV/0!</v>
      </c>
      <c r="EO169" s="31" t="e">
        <v>#VALUE!</v>
      </c>
      <c r="EP169" s="31" t="e">
        <v>#DIV/0!</v>
      </c>
      <c r="EQ169" s="31" t="e">
        <v>#DIV/0!</v>
      </c>
      <c r="ER169" s="31" t="e">
        <v>#DIV/0!</v>
      </c>
      <c r="ES169" s="31" t="e">
        <v>#DIV/0!</v>
      </c>
      <c r="ET169" s="31" t="e">
        <v>#DIV/0!</v>
      </c>
      <c r="EU169" s="31" t="e">
        <v>#DIV/0!</v>
      </c>
      <c r="EV169" s="31" t="e">
        <v>#DIV/0!</v>
      </c>
      <c r="EW169" s="31" t="e">
        <v>#DIV/0!</v>
      </c>
      <c r="EX169" s="31" t="e">
        <v>#DIV/0!</v>
      </c>
      <c r="EY169" s="31" t="e">
        <v>#DIV/0!</v>
      </c>
      <c r="EZ169" s="31" t="e">
        <v>#DIV/0!</v>
      </c>
      <c r="FA169" s="31" t="e">
        <v>#DIV/0!</v>
      </c>
      <c r="FB169" s="31" t="e">
        <v>#DIV/0!</v>
      </c>
      <c r="FC169" s="31" t="e">
        <v>#DIV/0!</v>
      </c>
      <c r="FD169" s="31" t="e">
        <v>#DIV/0!</v>
      </c>
      <c r="FE169" s="31" t="e">
        <v>#DIV/0!</v>
      </c>
      <c r="FF169" s="31" t="e">
        <v>#DIV/0!</v>
      </c>
      <c r="FG169" s="31" t="e">
        <v>#DIV/0!</v>
      </c>
      <c r="FH169" s="31" t="e">
        <v>#DIV/0!</v>
      </c>
      <c r="FI169" s="31" t="e">
        <v>#DIV/0!</v>
      </c>
      <c r="FJ169" s="31" t="e">
        <v>#DIV/0!</v>
      </c>
      <c r="FK169" s="31" t="e">
        <v>#DIV/0!</v>
      </c>
      <c r="FL169" s="31" t="e">
        <v>#DIV/0!</v>
      </c>
      <c r="FM169" s="31" t="e">
        <v>#DIV/0!</v>
      </c>
      <c r="FN169" s="31" t="e">
        <v>#DIV/0!</v>
      </c>
      <c r="FO169" s="31" t="e">
        <v>#DIV/0!</v>
      </c>
      <c r="FP169" s="31" t="e">
        <v>#DIV/0!</v>
      </c>
      <c r="FQ169" s="31" t="e">
        <v>#DIV/0!</v>
      </c>
      <c r="FR169" s="31" t="e">
        <v>#DIV/0!</v>
      </c>
      <c r="FS169" s="31" t="e">
        <v>#DIV/0!</v>
      </c>
      <c r="FT169" s="31" t="e">
        <v>#DIV/0!</v>
      </c>
      <c r="FU169" s="31" t="e">
        <v>#DIV/0!</v>
      </c>
      <c r="FV169" s="31" t="e">
        <v>#DIV/0!</v>
      </c>
      <c r="FW169" s="31" t="e">
        <v>#DIV/0!</v>
      </c>
      <c r="FX169" s="31" t="e">
        <v>#DIV/0!</v>
      </c>
      <c r="FY169" s="31" t="e">
        <v>#DIV/0!</v>
      </c>
      <c r="FZ169" s="31" t="e">
        <v>#DIV/0!</v>
      </c>
      <c r="GA169" s="31" t="e">
        <v>#DIV/0!</v>
      </c>
      <c r="GB169" s="31" t="e">
        <v>#DIV/0!</v>
      </c>
      <c r="GC169" s="31" t="e">
        <v>#DIV/0!</v>
      </c>
      <c r="GD169" s="31" t="e">
        <v>#DIV/0!</v>
      </c>
      <c r="GE169" s="31" t="e">
        <v>#DIV/0!</v>
      </c>
      <c r="GF169" s="31" t="e">
        <v>#DIV/0!</v>
      </c>
      <c r="GG169" s="31" t="e">
        <v>#DIV/0!</v>
      </c>
      <c r="GH169" s="31" t="e">
        <v>#DIV/0!</v>
      </c>
      <c r="GI169" s="31"/>
      <c r="GJ169" s="31"/>
      <c r="GK169" s="31">
        <v>3</v>
      </c>
      <c r="GL169" s="51" t="e">
        <v>#VALUE!</v>
      </c>
      <c r="GM169" s="31" t="e">
        <v>#DIV/0!</v>
      </c>
      <c r="GN169" s="31" t="e">
        <v>#DIV/0!</v>
      </c>
      <c r="GO169" s="31" t="e">
        <v>#DIV/0!</v>
      </c>
      <c r="GP169" s="31" t="e">
        <v>#DIV/0!</v>
      </c>
      <c r="GQ169" s="31" t="e">
        <v>#DIV/0!</v>
      </c>
      <c r="GR169" s="31" t="e">
        <v>#DIV/0!</v>
      </c>
      <c r="GS169" s="31" t="e">
        <v>#DIV/0!</v>
      </c>
      <c r="GT169" s="31" t="e">
        <v>#DIV/0!</v>
      </c>
      <c r="GU169" s="31" t="e">
        <v>#DIV/0!</v>
      </c>
      <c r="GV169" s="31" t="e">
        <v>#DIV/0!</v>
      </c>
      <c r="GW169" s="31" t="e">
        <v>#DIV/0!</v>
      </c>
      <c r="GX169" s="31" t="e">
        <v>#DIV/0!</v>
      </c>
      <c r="GY169" s="31" t="e">
        <v>#DIV/0!</v>
      </c>
      <c r="GZ169" s="31" t="e">
        <v>#DIV/0!</v>
      </c>
      <c r="HA169" s="31" t="e">
        <v>#DIV/0!</v>
      </c>
      <c r="HB169" s="31" t="e">
        <v>#DIV/0!</v>
      </c>
      <c r="HC169" s="31" t="e">
        <v>#DIV/0!</v>
      </c>
      <c r="HD169" s="31" t="e">
        <v>#DIV/0!</v>
      </c>
      <c r="HE169" s="31" t="e">
        <v>#DIV/0!</v>
      </c>
      <c r="HF169" s="31" t="e">
        <v>#DIV/0!</v>
      </c>
      <c r="HG169" s="31" t="e">
        <v>#DIV/0!</v>
      </c>
      <c r="HH169" s="31" t="e">
        <v>#DIV/0!</v>
      </c>
      <c r="HI169" s="31" t="e">
        <v>#DIV/0!</v>
      </c>
      <c r="HJ169" s="31" t="e">
        <v>#DIV/0!</v>
      </c>
      <c r="HK169" s="31" t="e">
        <v>#DIV/0!</v>
      </c>
      <c r="HL169" s="31" t="e">
        <v>#DIV/0!</v>
      </c>
      <c r="HM169" s="31" t="e">
        <v>#DIV/0!</v>
      </c>
      <c r="HN169" s="31" t="e">
        <v>#DIV/0!</v>
      </c>
      <c r="HO169" s="31" t="e">
        <v>#DIV/0!</v>
      </c>
      <c r="HP169" s="31" t="e">
        <v>#DIV/0!</v>
      </c>
      <c r="HQ169" s="31" t="e">
        <v>#DIV/0!</v>
      </c>
      <c r="HR169" s="31" t="e">
        <v>#DIV/0!</v>
      </c>
      <c r="HS169" s="31" t="e">
        <v>#DIV/0!</v>
      </c>
      <c r="HT169" s="31" t="e">
        <v>#DIV/0!</v>
      </c>
      <c r="HU169" s="31" t="e">
        <v>#DIV/0!</v>
      </c>
      <c r="HV169" s="31" t="e">
        <v>#DIV/0!</v>
      </c>
      <c r="HW169" s="31" t="e">
        <v>#DIV/0!</v>
      </c>
      <c r="HX169" s="31" t="e">
        <v>#DIV/0!</v>
      </c>
      <c r="HY169" s="31" t="e">
        <v>#DIV/0!</v>
      </c>
      <c r="HZ169" s="31" t="e">
        <v>#DIV/0!</v>
      </c>
      <c r="IA169" s="31" t="e">
        <v>#DIV/0!</v>
      </c>
      <c r="IB169" s="31" t="e">
        <v>#DIV/0!</v>
      </c>
      <c r="IC169" s="31" t="e">
        <v>#DIV/0!</v>
      </c>
      <c r="ID169" s="31" t="e">
        <v>#DIV/0!</v>
      </c>
      <c r="IE169" s="31" t="e">
        <v>#DIV/0!</v>
      </c>
      <c r="IF169" s="31" t="e">
        <v>#VALUE!</v>
      </c>
      <c r="IG169" s="31" t="e">
        <v>#DIV/0!</v>
      </c>
      <c r="IH169" s="31" t="e">
        <v>#DIV/0!</v>
      </c>
      <c r="II169" s="31" t="e">
        <v>#DIV/0!</v>
      </c>
      <c r="IJ169" s="31" t="e">
        <v>#DIV/0!</v>
      </c>
      <c r="IK169" s="31" t="e">
        <v>#DIV/0!</v>
      </c>
      <c r="IL169" s="31" t="e">
        <v>#DIV/0!</v>
      </c>
      <c r="IM169" s="31" t="e">
        <v>#DIV/0!</v>
      </c>
      <c r="IN169" s="31" t="e">
        <v>#DIV/0!</v>
      </c>
      <c r="IO169" s="31" t="e">
        <v>#DIV/0!</v>
      </c>
      <c r="IP169" s="31" t="e">
        <v>#DIV/0!</v>
      </c>
      <c r="IQ169" s="31" t="e">
        <v>#DIV/0!</v>
      </c>
      <c r="IR169" s="31" t="e">
        <v>#DIV/0!</v>
      </c>
      <c r="IS169" s="31" t="e">
        <v>#DIV/0!</v>
      </c>
      <c r="IT169" s="31" t="e">
        <v>#DIV/0!</v>
      </c>
      <c r="IU169" s="31" t="e">
        <v>#DIV/0!</v>
      </c>
      <c r="IV169" s="31" t="e">
        <v>#DIV/0!</v>
      </c>
      <c r="IW169" s="31" t="e">
        <v>#DIV/0!</v>
      </c>
      <c r="IX169" s="31" t="e">
        <v>#DIV/0!</v>
      </c>
      <c r="IY169" s="31" t="e">
        <v>#DIV/0!</v>
      </c>
      <c r="IZ169" s="31" t="e">
        <v>#DIV/0!</v>
      </c>
      <c r="JA169" s="31" t="e">
        <v>#DIV/0!</v>
      </c>
      <c r="JB169" s="31" t="e">
        <v>#DIV/0!</v>
      </c>
      <c r="JC169" s="31" t="e">
        <v>#DIV/0!</v>
      </c>
      <c r="JD169" s="31" t="e">
        <v>#DIV/0!</v>
      </c>
      <c r="JE169" s="31" t="e">
        <v>#DIV/0!</v>
      </c>
      <c r="JF169" s="31" t="e">
        <v>#DIV/0!</v>
      </c>
      <c r="JG169" s="31" t="e">
        <v>#DIV/0!</v>
      </c>
      <c r="JH169" s="31" t="e">
        <v>#DIV/0!</v>
      </c>
      <c r="JI169" s="31" t="e">
        <v>#DIV/0!</v>
      </c>
      <c r="JJ169" s="31" t="e">
        <v>#DIV/0!</v>
      </c>
      <c r="JK169" s="31" t="e">
        <v>#DIV/0!</v>
      </c>
      <c r="JL169" s="31" t="e">
        <v>#DIV/0!</v>
      </c>
      <c r="JM169" s="31" t="e">
        <v>#DIV/0!</v>
      </c>
      <c r="JN169" s="31" t="e">
        <v>#DIV/0!</v>
      </c>
      <c r="JO169" s="31" t="e">
        <v>#DIV/0!</v>
      </c>
      <c r="JP169" s="31" t="e">
        <v>#DIV/0!</v>
      </c>
      <c r="JQ169" s="31" t="e">
        <v>#DIV/0!</v>
      </c>
      <c r="JR169" s="31" t="e">
        <v>#DIV/0!</v>
      </c>
      <c r="JS169" s="31" t="e">
        <v>#DIV/0!</v>
      </c>
      <c r="JT169" s="31" t="e">
        <v>#DIV/0!</v>
      </c>
      <c r="JU169" s="31" t="e">
        <v>#DIV/0!</v>
      </c>
      <c r="JV169" s="31" t="e">
        <v>#DIV/0!</v>
      </c>
      <c r="JW169" s="31" t="e">
        <v>#DIV/0!</v>
      </c>
      <c r="JX169" s="31" t="e">
        <v>#DIV/0!</v>
      </c>
      <c r="JY169" s="31" t="e">
        <v>#DIV/0!</v>
      </c>
      <c r="JZ169" s="31"/>
      <c r="KA169" s="31"/>
    </row>
    <row r="170" spans="1:287" x14ac:dyDescent="0.25">
      <c r="A170" s="30" t="s">
        <v>789</v>
      </c>
      <c r="B170" s="30" t="s">
        <v>214</v>
      </c>
      <c r="C170" s="31">
        <v>80</v>
      </c>
      <c r="D170" s="51" t="e">
        <v>#VALUE!</v>
      </c>
      <c r="E170" s="31" t="e">
        <v>#DIV/0!</v>
      </c>
      <c r="F170" s="31" t="e">
        <v>#DIV/0!</v>
      </c>
      <c r="G170" s="31" t="e">
        <v>#DIV/0!</v>
      </c>
      <c r="H170" s="31" t="e">
        <v>#DIV/0!</v>
      </c>
      <c r="I170" s="31" t="e">
        <v>#DIV/0!</v>
      </c>
      <c r="J170" s="31" t="e">
        <v>#DIV/0!</v>
      </c>
      <c r="K170" s="31" t="e">
        <v>#DIV/0!</v>
      </c>
      <c r="L170" s="31" t="e">
        <v>#DIV/0!</v>
      </c>
      <c r="M170" s="31" t="e">
        <v>#DIV/0!</v>
      </c>
      <c r="N170" s="31" t="e">
        <v>#DIV/0!</v>
      </c>
      <c r="O170" s="31" t="e">
        <v>#DIV/0!</v>
      </c>
      <c r="P170" s="31" t="e">
        <v>#DIV/0!</v>
      </c>
      <c r="Q170" s="31" t="e">
        <v>#DIV/0!</v>
      </c>
      <c r="R170" s="31" t="e">
        <v>#DIV/0!</v>
      </c>
      <c r="S170" s="31" t="e">
        <v>#DIV/0!</v>
      </c>
      <c r="T170" s="31" t="e">
        <v>#DIV/0!</v>
      </c>
      <c r="U170" s="31" t="e">
        <v>#DIV/0!</v>
      </c>
      <c r="V170" s="31" t="e">
        <v>#DIV/0!</v>
      </c>
      <c r="W170" s="31" t="e">
        <v>#DIV/0!</v>
      </c>
      <c r="X170" s="31" t="e">
        <v>#DIV/0!</v>
      </c>
      <c r="Y170" s="31" t="e">
        <v>#DIV/0!</v>
      </c>
      <c r="Z170" s="31" t="e">
        <v>#DIV/0!</v>
      </c>
      <c r="AA170" s="31" t="e">
        <v>#DIV/0!</v>
      </c>
      <c r="AB170" s="31" t="e">
        <v>#DIV/0!</v>
      </c>
      <c r="AC170" s="31" t="e">
        <v>#DIV/0!</v>
      </c>
      <c r="AD170" s="31" t="e">
        <v>#DIV/0!</v>
      </c>
      <c r="AE170" s="31" t="e">
        <v>#DIV/0!</v>
      </c>
      <c r="AF170" s="31" t="e">
        <v>#DIV/0!</v>
      </c>
      <c r="AG170" s="31" t="e">
        <v>#DIV/0!</v>
      </c>
      <c r="AH170" s="31" t="e">
        <v>#DIV/0!</v>
      </c>
      <c r="AI170" s="31" t="e">
        <v>#DIV/0!</v>
      </c>
      <c r="AJ170" s="31" t="e">
        <v>#DIV/0!</v>
      </c>
      <c r="AK170" s="31" t="e">
        <v>#DIV/0!</v>
      </c>
      <c r="AL170" s="31" t="e">
        <v>#DIV/0!</v>
      </c>
      <c r="AM170" s="31" t="e">
        <v>#DIV/0!</v>
      </c>
      <c r="AN170" s="31" t="e">
        <v>#DIV/0!</v>
      </c>
      <c r="AO170" s="31" t="e">
        <v>#DIV/0!</v>
      </c>
      <c r="AP170" s="31" t="e">
        <v>#DIV/0!</v>
      </c>
      <c r="AQ170" s="31" t="e">
        <v>#DIV/0!</v>
      </c>
      <c r="AR170" s="31" t="e">
        <v>#DIV/0!</v>
      </c>
      <c r="AS170" s="31" t="e">
        <v>#DIV/0!</v>
      </c>
      <c r="AT170" s="31" t="e">
        <v>#DIV/0!</v>
      </c>
      <c r="AU170" s="31" t="e">
        <v>#DIV/0!</v>
      </c>
      <c r="AV170" s="31" t="e">
        <v>#DIV/0!</v>
      </c>
      <c r="AW170" s="31" t="e">
        <v>#DIV/0!</v>
      </c>
      <c r="AX170" s="31" t="e">
        <v>#VALUE!</v>
      </c>
      <c r="AY170" s="31" t="e">
        <v>#DIV/0!</v>
      </c>
      <c r="AZ170" s="31" t="e">
        <v>#DIV/0!</v>
      </c>
      <c r="BA170" s="31" t="e">
        <v>#DIV/0!</v>
      </c>
      <c r="BB170" s="31" t="e">
        <v>#DIV/0!</v>
      </c>
      <c r="BC170" s="31" t="e">
        <v>#DIV/0!</v>
      </c>
      <c r="BD170" s="31" t="e">
        <v>#DIV/0!</v>
      </c>
      <c r="BE170" s="31" t="e">
        <v>#DIV/0!</v>
      </c>
      <c r="BF170" s="31" t="e">
        <v>#DIV/0!</v>
      </c>
      <c r="BG170" s="31" t="e">
        <v>#DIV/0!</v>
      </c>
      <c r="BH170" s="31" t="e">
        <v>#DIV/0!</v>
      </c>
      <c r="BI170" s="31" t="e">
        <v>#DIV/0!</v>
      </c>
      <c r="BJ170" s="31" t="e">
        <v>#DIV/0!</v>
      </c>
      <c r="BK170" s="31" t="e">
        <v>#DIV/0!</v>
      </c>
      <c r="BL170" s="31" t="e">
        <v>#DIV/0!</v>
      </c>
      <c r="BM170" s="31" t="e">
        <v>#DIV/0!</v>
      </c>
      <c r="BN170" s="31" t="e">
        <v>#DIV/0!</v>
      </c>
      <c r="BO170" s="31" t="e">
        <v>#DIV/0!</v>
      </c>
      <c r="BP170" s="31" t="e">
        <v>#DIV/0!</v>
      </c>
      <c r="BQ170" s="31" t="e">
        <v>#DIV/0!</v>
      </c>
      <c r="BR170" s="31" t="e">
        <v>#DIV/0!</v>
      </c>
      <c r="BS170" s="31" t="e">
        <v>#DIV/0!</v>
      </c>
      <c r="BT170" s="31" t="e">
        <v>#DIV/0!</v>
      </c>
      <c r="BU170" s="31" t="e">
        <v>#DIV/0!</v>
      </c>
      <c r="BV170" s="31" t="e">
        <v>#DIV/0!</v>
      </c>
      <c r="BW170" s="31" t="e">
        <v>#DIV/0!</v>
      </c>
      <c r="BX170" s="31" t="e">
        <v>#DIV/0!</v>
      </c>
      <c r="BY170" s="31" t="e">
        <v>#DIV/0!</v>
      </c>
      <c r="BZ170" s="31" t="e">
        <v>#DIV/0!</v>
      </c>
      <c r="CA170" s="31" t="e">
        <v>#DIV/0!</v>
      </c>
      <c r="CB170" s="31" t="e">
        <v>#DIV/0!</v>
      </c>
      <c r="CC170" s="31" t="e">
        <v>#DIV/0!</v>
      </c>
      <c r="CD170" s="31" t="e">
        <v>#DIV/0!</v>
      </c>
      <c r="CE170" s="31" t="e">
        <v>#DIV/0!</v>
      </c>
      <c r="CF170" s="31" t="e">
        <v>#DIV/0!</v>
      </c>
      <c r="CG170" s="31" t="e">
        <v>#DIV/0!</v>
      </c>
      <c r="CH170" s="31" t="e">
        <v>#DIV/0!</v>
      </c>
      <c r="CI170" s="31" t="e">
        <v>#DIV/0!</v>
      </c>
      <c r="CJ170" s="31" t="e">
        <v>#DIV/0!</v>
      </c>
      <c r="CK170" s="31" t="e">
        <v>#DIV/0!</v>
      </c>
      <c r="CL170" s="31" t="e">
        <v>#DIV/0!</v>
      </c>
      <c r="CM170" s="31" t="e">
        <v>#DIV/0!</v>
      </c>
      <c r="CN170" s="31" t="e">
        <v>#DIV/0!</v>
      </c>
      <c r="CO170" s="31" t="e">
        <v>#DIV/0!</v>
      </c>
      <c r="CP170" s="31" t="e">
        <v>#DIV/0!</v>
      </c>
      <c r="CQ170" s="31" t="e">
        <v>#DIV/0!</v>
      </c>
      <c r="CR170" s="31"/>
      <c r="CS170" s="31"/>
      <c r="CT170" s="31">
        <v>80</v>
      </c>
      <c r="CU170" s="51" t="e">
        <v>#VALUE!</v>
      </c>
      <c r="CV170" s="31" t="e">
        <v>#DIV/0!</v>
      </c>
      <c r="CW170" s="31" t="e">
        <v>#DIV/0!</v>
      </c>
      <c r="CX170" s="31" t="e">
        <v>#DIV/0!</v>
      </c>
      <c r="CY170" s="31" t="e">
        <v>#DIV/0!</v>
      </c>
      <c r="CZ170" s="31" t="e">
        <v>#DIV/0!</v>
      </c>
      <c r="DA170" s="31" t="e">
        <v>#DIV/0!</v>
      </c>
      <c r="DB170" s="31" t="e">
        <v>#DIV/0!</v>
      </c>
      <c r="DC170" s="31" t="e">
        <v>#DIV/0!</v>
      </c>
      <c r="DD170" s="31" t="e">
        <v>#DIV/0!</v>
      </c>
      <c r="DE170" s="31" t="e">
        <v>#DIV/0!</v>
      </c>
      <c r="DF170" s="31" t="e">
        <v>#DIV/0!</v>
      </c>
      <c r="DG170" s="31" t="e">
        <v>#DIV/0!</v>
      </c>
      <c r="DH170" s="31" t="e">
        <v>#DIV/0!</v>
      </c>
      <c r="DI170" s="31" t="e">
        <v>#DIV/0!</v>
      </c>
      <c r="DJ170" s="31" t="e">
        <v>#DIV/0!</v>
      </c>
      <c r="DK170" s="31" t="e">
        <v>#DIV/0!</v>
      </c>
      <c r="DL170" s="31" t="e">
        <v>#DIV/0!</v>
      </c>
      <c r="DM170" s="31" t="e">
        <v>#DIV/0!</v>
      </c>
      <c r="DN170" s="31" t="e">
        <v>#DIV/0!</v>
      </c>
      <c r="DO170" s="31" t="e">
        <v>#DIV/0!</v>
      </c>
      <c r="DP170" s="31" t="e">
        <v>#DIV/0!</v>
      </c>
      <c r="DQ170" s="31" t="e">
        <v>#DIV/0!</v>
      </c>
      <c r="DR170" s="31" t="e">
        <v>#DIV/0!</v>
      </c>
      <c r="DS170" s="31" t="e">
        <v>#DIV/0!</v>
      </c>
      <c r="DT170" s="31" t="e">
        <v>#DIV/0!</v>
      </c>
      <c r="DU170" s="31" t="e">
        <v>#DIV/0!</v>
      </c>
      <c r="DV170" s="31" t="e">
        <v>#DIV/0!</v>
      </c>
      <c r="DW170" s="31" t="e">
        <v>#DIV/0!</v>
      </c>
      <c r="DX170" s="31" t="e">
        <v>#DIV/0!</v>
      </c>
      <c r="DY170" s="31" t="e">
        <v>#DIV/0!</v>
      </c>
      <c r="DZ170" s="31" t="e">
        <v>#DIV/0!</v>
      </c>
      <c r="EA170" s="31" t="e">
        <v>#DIV/0!</v>
      </c>
      <c r="EB170" s="31" t="e">
        <v>#DIV/0!</v>
      </c>
      <c r="EC170" s="31" t="e">
        <v>#DIV/0!</v>
      </c>
      <c r="ED170" s="31" t="e">
        <v>#DIV/0!</v>
      </c>
      <c r="EE170" s="31" t="e">
        <v>#DIV/0!</v>
      </c>
      <c r="EF170" s="31" t="e">
        <v>#DIV/0!</v>
      </c>
      <c r="EG170" s="31" t="e">
        <v>#DIV/0!</v>
      </c>
      <c r="EH170" s="31" t="e">
        <v>#DIV/0!</v>
      </c>
      <c r="EI170" s="31" t="e">
        <v>#DIV/0!</v>
      </c>
      <c r="EJ170" s="31" t="e">
        <v>#DIV/0!</v>
      </c>
      <c r="EK170" s="31" t="e">
        <v>#DIV/0!</v>
      </c>
      <c r="EL170" s="31" t="e">
        <v>#DIV/0!</v>
      </c>
      <c r="EM170" s="31" t="e">
        <v>#DIV/0!</v>
      </c>
      <c r="EN170" s="31" t="e">
        <v>#DIV/0!</v>
      </c>
      <c r="EO170" s="31" t="e">
        <v>#VALUE!</v>
      </c>
      <c r="EP170" s="31" t="e">
        <v>#DIV/0!</v>
      </c>
      <c r="EQ170" s="31" t="e">
        <v>#DIV/0!</v>
      </c>
      <c r="ER170" s="31" t="e">
        <v>#DIV/0!</v>
      </c>
      <c r="ES170" s="31" t="e">
        <v>#DIV/0!</v>
      </c>
      <c r="ET170" s="31" t="e">
        <v>#DIV/0!</v>
      </c>
      <c r="EU170" s="31" t="e">
        <v>#DIV/0!</v>
      </c>
      <c r="EV170" s="31" t="e">
        <v>#DIV/0!</v>
      </c>
      <c r="EW170" s="31" t="e">
        <v>#DIV/0!</v>
      </c>
      <c r="EX170" s="31" t="e">
        <v>#DIV/0!</v>
      </c>
      <c r="EY170" s="31" t="e">
        <v>#DIV/0!</v>
      </c>
      <c r="EZ170" s="31" t="e">
        <v>#DIV/0!</v>
      </c>
      <c r="FA170" s="31" t="e">
        <v>#DIV/0!</v>
      </c>
      <c r="FB170" s="31" t="e">
        <v>#DIV/0!</v>
      </c>
      <c r="FC170" s="31" t="e">
        <v>#DIV/0!</v>
      </c>
      <c r="FD170" s="31" t="e">
        <v>#DIV/0!</v>
      </c>
      <c r="FE170" s="31" t="e">
        <v>#DIV/0!</v>
      </c>
      <c r="FF170" s="31" t="e">
        <v>#DIV/0!</v>
      </c>
      <c r="FG170" s="31" t="e">
        <v>#DIV/0!</v>
      </c>
      <c r="FH170" s="31" t="e">
        <v>#DIV/0!</v>
      </c>
      <c r="FI170" s="31" t="e">
        <v>#DIV/0!</v>
      </c>
      <c r="FJ170" s="31" t="e">
        <v>#DIV/0!</v>
      </c>
      <c r="FK170" s="31" t="e">
        <v>#DIV/0!</v>
      </c>
      <c r="FL170" s="31" t="e">
        <v>#DIV/0!</v>
      </c>
      <c r="FM170" s="31" t="e">
        <v>#DIV/0!</v>
      </c>
      <c r="FN170" s="31" t="e">
        <v>#DIV/0!</v>
      </c>
      <c r="FO170" s="31" t="e">
        <v>#DIV/0!</v>
      </c>
      <c r="FP170" s="31" t="e">
        <v>#DIV/0!</v>
      </c>
      <c r="FQ170" s="31" t="e">
        <v>#DIV/0!</v>
      </c>
      <c r="FR170" s="31" t="e">
        <v>#DIV/0!</v>
      </c>
      <c r="FS170" s="31" t="e">
        <v>#DIV/0!</v>
      </c>
      <c r="FT170" s="31" t="e">
        <v>#DIV/0!</v>
      </c>
      <c r="FU170" s="31" t="e">
        <v>#DIV/0!</v>
      </c>
      <c r="FV170" s="31" t="e">
        <v>#DIV/0!</v>
      </c>
      <c r="FW170" s="31" t="e">
        <v>#DIV/0!</v>
      </c>
      <c r="FX170" s="31" t="e">
        <v>#DIV/0!</v>
      </c>
      <c r="FY170" s="31" t="e">
        <v>#DIV/0!</v>
      </c>
      <c r="FZ170" s="31" t="e">
        <v>#DIV/0!</v>
      </c>
      <c r="GA170" s="31" t="e">
        <v>#DIV/0!</v>
      </c>
      <c r="GB170" s="31" t="e">
        <v>#DIV/0!</v>
      </c>
      <c r="GC170" s="31" t="e">
        <v>#DIV/0!</v>
      </c>
      <c r="GD170" s="31" t="e">
        <v>#DIV/0!</v>
      </c>
      <c r="GE170" s="31" t="e">
        <v>#DIV/0!</v>
      </c>
      <c r="GF170" s="31" t="e">
        <v>#DIV/0!</v>
      </c>
      <c r="GG170" s="31" t="e">
        <v>#DIV/0!</v>
      </c>
      <c r="GH170" s="31" t="e">
        <v>#DIV/0!</v>
      </c>
      <c r="GI170" s="31"/>
      <c r="GJ170" s="31"/>
      <c r="GK170" s="31">
        <v>46</v>
      </c>
      <c r="GL170" s="51" t="e">
        <v>#VALUE!</v>
      </c>
      <c r="GM170" s="31" t="e">
        <v>#DIV/0!</v>
      </c>
      <c r="GN170" s="31" t="e">
        <v>#DIV/0!</v>
      </c>
      <c r="GO170" s="31" t="e">
        <v>#DIV/0!</v>
      </c>
      <c r="GP170" s="31" t="e">
        <v>#DIV/0!</v>
      </c>
      <c r="GQ170" s="31" t="e">
        <v>#DIV/0!</v>
      </c>
      <c r="GR170" s="31" t="e">
        <v>#DIV/0!</v>
      </c>
      <c r="GS170" s="31" t="e">
        <v>#DIV/0!</v>
      </c>
      <c r="GT170" s="31" t="e">
        <v>#DIV/0!</v>
      </c>
      <c r="GU170" s="31" t="e">
        <v>#DIV/0!</v>
      </c>
      <c r="GV170" s="31" t="e">
        <v>#DIV/0!</v>
      </c>
      <c r="GW170" s="31" t="e">
        <v>#DIV/0!</v>
      </c>
      <c r="GX170" s="31" t="e">
        <v>#DIV/0!</v>
      </c>
      <c r="GY170" s="31" t="e">
        <v>#DIV/0!</v>
      </c>
      <c r="GZ170" s="31" t="e">
        <v>#DIV/0!</v>
      </c>
      <c r="HA170" s="31" t="e">
        <v>#DIV/0!</v>
      </c>
      <c r="HB170" s="31" t="e">
        <v>#DIV/0!</v>
      </c>
      <c r="HC170" s="31" t="e">
        <v>#DIV/0!</v>
      </c>
      <c r="HD170" s="31" t="e">
        <v>#DIV/0!</v>
      </c>
      <c r="HE170" s="31" t="e">
        <v>#DIV/0!</v>
      </c>
      <c r="HF170" s="31" t="e">
        <v>#DIV/0!</v>
      </c>
      <c r="HG170" s="31" t="e">
        <v>#DIV/0!</v>
      </c>
      <c r="HH170" s="31" t="e">
        <v>#DIV/0!</v>
      </c>
      <c r="HI170" s="31" t="e">
        <v>#DIV/0!</v>
      </c>
      <c r="HJ170" s="31" t="e">
        <v>#DIV/0!</v>
      </c>
      <c r="HK170" s="31" t="e">
        <v>#DIV/0!</v>
      </c>
      <c r="HL170" s="31" t="e">
        <v>#DIV/0!</v>
      </c>
      <c r="HM170" s="31" t="e">
        <v>#DIV/0!</v>
      </c>
      <c r="HN170" s="31" t="e">
        <v>#DIV/0!</v>
      </c>
      <c r="HO170" s="31" t="e">
        <v>#DIV/0!</v>
      </c>
      <c r="HP170" s="31" t="e">
        <v>#DIV/0!</v>
      </c>
      <c r="HQ170" s="31" t="e">
        <v>#DIV/0!</v>
      </c>
      <c r="HR170" s="31" t="e">
        <v>#DIV/0!</v>
      </c>
      <c r="HS170" s="31" t="e">
        <v>#DIV/0!</v>
      </c>
      <c r="HT170" s="31" t="e">
        <v>#DIV/0!</v>
      </c>
      <c r="HU170" s="31" t="e">
        <v>#DIV/0!</v>
      </c>
      <c r="HV170" s="31" t="e">
        <v>#DIV/0!</v>
      </c>
      <c r="HW170" s="31" t="e">
        <v>#DIV/0!</v>
      </c>
      <c r="HX170" s="31" t="e">
        <v>#DIV/0!</v>
      </c>
      <c r="HY170" s="31" t="e">
        <v>#DIV/0!</v>
      </c>
      <c r="HZ170" s="31" t="e">
        <v>#DIV/0!</v>
      </c>
      <c r="IA170" s="31" t="e">
        <v>#DIV/0!</v>
      </c>
      <c r="IB170" s="31" t="e">
        <v>#DIV/0!</v>
      </c>
      <c r="IC170" s="31" t="e">
        <v>#DIV/0!</v>
      </c>
      <c r="ID170" s="31" t="e">
        <v>#DIV/0!</v>
      </c>
      <c r="IE170" s="31" t="e">
        <v>#DIV/0!</v>
      </c>
      <c r="IF170" s="31" t="e">
        <v>#VALUE!</v>
      </c>
      <c r="IG170" s="31" t="e">
        <v>#DIV/0!</v>
      </c>
      <c r="IH170" s="31" t="e">
        <v>#DIV/0!</v>
      </c>
      <c r="II170" s="31" t="e">
        <v>#DIV/0!</v>
      </c>
      <c r="IJ170" s="31" t="e">
        <v>#DIV/0!</v>
      </c>
      <c r="IK170" s="31" t="e">
        <v>#DIV/0!</v>
      </c>
      <c r="IL170" s="31" t="e">
        <v>#DIV/0!</v>
      </c>
      <c r="IM170" s="31" t="e">
        <v>#DIV/0!</v>
      </c>
      <c r="IN170" s="31" t="e">
        <v>#DIV/0!</v>
      </c>
      <c r="IO170" s="31" t="e">
        <v>#DIV/0!</v>
      </c>
      <c r="IP170" s="31" t="e">
        <v>#DIV/0!</v>
      </c>
      <c r="IQ170" s="31" t="e">
        <v>#DIV/0!</v>
      </c>
      <c r="IR170" s="31" t="e">
        <v>#DIV/0!</v>
      </c>
      <c r="IS170" s="31" t="e">
        <v>#DIV/0!</v>
      </c>
      <c r="IT170" s="31" t="e">
        <v>#DIV/0!</v>
      </c>
      <c r="IU170" s="31" t="e">
        <v>#DIV/0!</v>
      </c>
      <c r="IV170" s="31" t="e">
        <v>#DIV/0!</v>
      </c>
      <c r="IW170" s="31" t="e">
        <v>#DIV/0!</v>
      </c>
      <c r="IX170" s="31" t="e">
        <v>#DIV/0!</v>
      </c>
      <c r="IY170" s="31" t="e">
        <v>#DIV/0!</v>
      </c>
      <c r="IZ170" s="31" t="e">
        <v>#DIV/0!</v>
      </c>
      <c r="JA170" s="31" t="e">
        <v>#DIV/0!</v>
      </c>
      <c r="JB170" s="31" t="e">
        <v>#DIV/0!</v>
      </c>
      <c r="JC170" s="31" t="e">
        <v>#DIV/0!</v>
      </c>
      <c r="JD170" s="31" t="e">
        <v>#DIV/0!</v>
      </c>
      <c r="JE170" s="31" t="e">
        <v>#DIV/0!</v>
      </c>
      <c r="JF170" s="31" t="e">
        <v>#DIV/0!</v>
      </c>
      <c r="JG170" s="31" t="e">
        <v>#DIV/0!</v>
      </c>
      <c r="JH170" s="31" t="e">
        <v>#DIV/0!</v>
      </c>
      <c r="JI170" s="31" t="e">
        <v>#DIV/0!</v>
      </c>
      <c r="JJ170" s="31" t="e">
        <v>#DIV/0!</v>
      </c>
      <c r="JK170" s="31" t="e">
        <v>#DIV/0!</v>
      </c>
      <c r="JL170" s="31" t="e">
        <v>#DIV/0!</v>
      </c>
      <c r="JM170" s="31" t="e">
        <v>#DIV/0!</v>
      </c>
      <c r="JN170" s="31" t="e">
        <v>#DIV/0!</v>
      </c>
      <c r="JO170" s="31" t="e">
        <v>#DIV/0!</v>
      </c>
      <c r="JP170" s="31" t="e">
        <v>#DIV/0!</v>
      </c>
      <c r="JQ170" s="31" t="e">
        <v>#DIV/0!</v>
      </c>
      <c r="JR170" s="31" t="e">
        <v>#DIV/0!</v>
      </c>
      <c r="JS170" s="31" t="e">
        <v>#DIV/0!</v>
      </c>
      <c r="JT170" s="31" t="e">
        <v>#DIV/0!</v>
      </c>
      <c r="JU170" s="31" t="e">
        <v>#DIV/0!</v>
      </c>
      <c r="JV170" s="31" t="e">
        <v>#DIV/0!</v>
      </c>
      <c r="JW170" s="31" t="e">
        <v>#DIV/0!</v>
      </c>
      <c r="JX170" s="31" t="e">
        <v>#DIV/0!</v>
      </c>
      <c r="JY170" s="31" t="e">
        <v>#DIV/0!</v>
      </c>
      <c r="JZ170" s="31"/>
      <c r="KA170" s="31"/>
    </row>
    <row r="171" spans="1:287" x14ac:dyDescent="0.25">
      <c r="A171" s="30" t="s">
        <v>791</v>
      </c>
      <c r="B171" s="30" t="s">
        <v>200</v>
      </c>
      <c r="C171" s="31"/>
      <c r="D171" s="51" t="e">
        <v>#VALUE!</v>
      </c>
      <c r="E171" s="31" t="e">
        <v>#DIV/0!</v>
      </c>
      <c r="F171" s="31" t="e">
        <v>#DIV/0!</v>
      </c>
      <c r="G171" s="31" t="e">
        <v>#DIV/0!</v>
      </c>
      <c r="H171" s="31" t="e">
        <v>#DIV/0!</v>
      </c>
      <c r="I171" s="31" t="e">
        <v>#DIV/0!</v>
      </c>
      <c r="J171" s="31" t="e">
        <v>#DIV/0!</v>
      </c>
      <c r="K171" s="31" t="e">
        <v>#DIV/0!</v>
      </c>
      <c r="L171" s="31" t="e">
        <v>#DIV/0!</v>
      </c>
      <c r="M171" s="31" t="e">
        <v>#DIV/0!</v>
      </c>
      <c r="N171" s="31" t="e">
        <v>#DIV/0!</v>
      </c>
      <c r="O171" s="31" t="e">
        <v>#DIV/0!</v>
      </c>
      <c r="P171" s="31" t="e">
        <v>#DIV/0!</v>
      </c>
      <c r="Q171" s="31" t="e">
        <v>#DIV/0!</v>
      </c>
      <c r="R171" s="31" t="e">
        <v>#DIV/0!</v>
      </c>
      <c r="S171" s="31" t="e">
        <v>#DIV/0!</v>
      </c>
      <c r="T171" s="31" t="e">
        <v>#DIV/0!</v>
      </c>
      <c r="U171" s="31" t="e">
        <v>#DIV/0!</v>
      </c>
      <c r="V171" s="31" t="e">
        <v>#DIV/0!</v>
      </c>
      <c r="W171" s="31" t="e">
        <v>#DIV/0!</v>
      </c>
      <c r="X171" s="31" t="e">
        <v>#DIV/0!</v>
      </c>
      <c r="Y171" s="31" t="e">
        <v>#DIV/0!</v>
      </c>
      <c r="Z171" s="31" t="e">
        <v>#DIV/0!</v>
      </c>
      <c r="AA171" s="31" t="e">
        <v>#DIV/0!</v>
      </c>
      <c r="AB171" s="31" t="e">
        <v>#DIV/0!</v>
      </c>
      <c r="AC171" s="31" t="e">
        <v>#DIV/0!</v>
      </c>
      <c r="AD171" s="31" t="e">
        <v>#DIV/0!</v>
      </c>
      <c r="AE171" s="31" t="e">
        <v>#DIV/0!</v>
      </c>
      <c r="AF171" s="31" t="e">
        <v>#DIV/0!</v>
      </c>
      <c r="AG171" s="31" t="e">
        <v>#DIV/0!</v>
      </c>
      <c r="AH171" s="31" t="e">
        <v>#DIV/0!</v>
      </c>
      <c r="AI171" s="31" t="e">
        <v>#DIV/0!</v>
      </c>
      <c r="AJ171" s="31" t="e">
        <v>#DIV/0!</v>
      </c>
      <c r="AK171" s="31" t="e">
        <v>#DIV/0!</v>
      </c>
      <c r="AL171" s="31" t="e">
        <v>#DIV/0!</v>
      </c>
      <c r="AM171" s="31" t="e">
        <v>#DIV/0!</v>
      </c>
      <c r="AN171" s="31" t="e">
        <v>#DIV/0!</v>
      </c>
      <c r="AO171" s="31" t="e">
        <v>#DIV/0!</v>
      </c>
      <c r="AP171" s="31" t="e">
        <v>#DIV/0!</v>
      </c>
      <c r="AQ171" s="31" t="e">
        <v>#DIV/0!</v>
      </c>
      <c r="AR171" s="31" t="e">
        <v>#DIV/0!</v>
      </c>
      <c r="AS171" s="31" t="e">
        <v>#DIV/0!</v>
      </c>
      <c r="AT171" s="31" t="e">
        <v>#DIV/0!</v>
      </c>
      <c r="AU171" s="31" t="e">
        <v>#DIV/0!</v>
      </c>
      <c r="AV171" s="31" t="e">
        <v>#DIV/0!</v>
      </c>
      <c r="AW171" s="31" t="e">
        <v>#DIV/0!</v>
      </c>
      <c r="AX171" s="31" t="e">
        <v>#VALUE!</v>
      </c>
      <c r="AY171" s="31" t="e">
        <v>#DIV/0!</v>
      </c>
      <c r="AZ171" s="31" t="e">
        <v>#DIV/0!</v>
      </c>
      <c r="BA171" s="31" t="e">
        <v>#DIV/0!</v>
      </c>
      <c r="BB171" s="31" t="e">
        <v>#DIV/0!</v>
      </c>
      <c r="BC171" s="31" t="e">
        <v>#DIV/0!</v>
      </c>
      <c r="BD171" s="31" t="e">
        <v>#DIV/0!</v>
      </c>
      <c r="BE171" s="31" t="e">
        <v>#DIV/0!</v>
      </c>
      <c r="BF171" s="31" t="e">
        <v>#DIV/0!</v>
      </c>
      <c r="BG171" s="31" t="e">
        <v>#DIV/0!</v>
      </c>
      <c r="BH171" s="31" t="e">
        <v>#DIV/0!</v>
      </c>
      <c r="BI171" s="31" t="e">
        <v>#DIV/0!</v>
      </c>
      <c r="BJ171" s="31" t="e">
        <v>#DIV/0!</v>
      </c>
      <c r="BK171" s="31" t="e">
        <v>#DIV/0!</v>
      </c>
      <c r="BL171" s="31" t="e">
        <v>#DIV/0!</v>
      </c>
      <c r="BM171" s="31" t="e">
        <v>#DIV/0!</v>
      </c>
      <c r="BN171" s="31" t="e">
        <v>#DIV/0!</v>
      </c>
      <c r="BO171" s="31" t="e">
        <v>#DIV/0!</v>
      </c>
      <c r="BP171" s="31" t="e">
        <v>#DIV/0!</v>
      </c>
      <c r="BQ171" s="31" t="e">
        <v>#DIV/0!</v>
      </c>
      <c r="BR171" s="31" t="e">
        <v>#DIV/0!</v>
      </c>
      <c r="BS171" s="31" t="e">
        <v>#DIV/0!</v>
      </c>
      <c r="BT171" s="31" t="e">
        <v>#DIV/0!</v>
      </c>
      <c r="BU171" s="31" t="e">
        <v>#DIV/0!</v>
      </c>
      <c r="BV171" s="31" t="e">
        <v>#DIV/0!</v>
      </c>
      <c r="BW171" s="31" t="e">
        <v>#DIV/0!</v>
      </c>
      <c r="BX171" s="31" t="e">
        <v>#DIV/0!</v>
      </c>
      <c r="BY171" s="31" t="e">
        <v>#DIV/0!</v>
      </c>
      <c r="BZ171" s="31" t="e">
        <v>#DIV/0!</v>
      </c>
      <c r="CA171" s="31" t="e">
        <v>#DIV/0!</v>
      </c>
      <c r="CB171" s="31" t="e">
        <v>#DIV/0!</v>
      </c>
      <c r="CC171" s="31" t="e">
        <v>#DIV/0!</v>
      </c>
      <c r="CD171" s="31" t="e">
        <v>#DIV/0!</v>
      </c>
      <c r="CE171" s="31" t="e">
        <v>#DIV/0!</v>
      </c>
      <c r="CF171" s="31" t="e">
        <v>#DIV/0!</v>
      </c>
      <c r="CG171" s="31" t="e">
        <v>#DIV/0!</v>
      </c>
      <c r="CH171" s="31" t="e">
        <v>#DIV/0!</v>
      </c>
      <c r="CI171" s="31" t="e">
        <v>#DIV/0!</v>
      </c>
      <c r="CJ171" s="31" t="e">
        <v>#DIV/0!</v>
      </c>
      <c r="CK171" s="31" t="e">
        <v>#DIV/0!</v>
      </c>
      <c r="CL171" s="31" t="e">
        <v>#DIV/0!</v>
      </c>
      <c r="CM171" s="31" t="e">
        <v>#DIV/0!</v>
      </c>
      <c r="CN171" s="31" t="e">
        <v>#DIV/0!</v>
      </c>
      <c r="CO171" s="31" t="e">
        <v>#DIV/0!</v>
      </c>
      <c r="CP171" s="31" t="e">
        <v>#DIV/0!</v>
      </c>
      <c r="CQ171" s="31" t="e">
        <v>#DIV/0!</v>
      </c>
      <c r="CR171" s="31"/>
      <c r="CS171" s="31"/>
      <c r="CT171" s="31"/>
      <c r="CU171" s="51" t="e">
        <v>#VALUE!</v>
      </c>
      <c r="CV171" s="31" t="e">
        <v>#DIV/0!</v>
      </c>
      <c r="CW171" s="31" t="e">
        <v>#DIV/0!</v>
      </c>
      <c r="CX171" s="31" t="e">
        <v>#DIV/0!</v>
      </c>
      <c r="CY171" s="31" t="e">
        <v>#DIV/0!</v>
      </c>
      <c r="CZ171" s="31" t="e">
        <v>#DIV/0!</v>
      </c>
      <c r="DA171" s="31" t="e">
        <v>#DIV/0!</v>
      </c>
      <c r="DB171" s="31" t="e">
        <v>#DIV/0!</v>
      </c>
      <c r="DC171" s="31" t="e">
        <v>#DIV/0!</v>
      </c>
      <c r="DD171" s="31" t="e">
        <v>#DIV/0!</v>
      </c>
      <c r="DE171" s="31" t="e">
        <v>#DIV/0!</v>
      </c>
      <c r="DF171" s="31" t="e">
        <v>#DIV/0!</v>
      </c>
      <c r="DG171" s="31" t="e">
        <v>#DIV/0!</v>
      </c>
      <c r="DH171" s="31" t="e">
        <v>#DIV/0!</v>
      </c>
      <c r="DI171" s="31" t="e">
        <v>#DIV/0!</v>
      </c>
      <c r="DJ171" s="31" t="e">
        <v>#DIV/0!</v>
      </c>
      <c r="DK171" s="31" t="e">
        <v>#DIV/0!</v>
      </c>
      <c r="DL171" s="31" t="e">
        <v>#DIV/0!</v>
      </c>
      <c r="DM171" s="31" t="e">
        <v>#DIV/0!</v>
      </c>
      <c r="DN171" s="31" t="e">
        <v>#DIV/0!</v>
      </c>
      <c r="DO171" s="31" t="e">
        <v>#DIV/0!</v>
      </c>
      <c r="DP171" s="31" t="e">
        <v>#DIV/0!</v>
      </c>
      <c r="DQ171" s="31" t="e">
        <v>#DIV/0!</v>
      </c>
      <c r="DR171" s="31" t="e">
        <v>#DIV/0!</v>
      </c>
      <c r="DS171" s="31" t="e">
        <v>#DIV/0!</v>
      </c>
      <c r="DT171" s="31" t="e">
        <v>#DIV/0!</v>
      </c>
      <c r="DU171" s="31" t="e">
        <v>#DIV/0!</v>
      </c>
      <c r="DV171" s="31" t="e">
        <v>#DIV/0!</v>
      </c>
      <c r="DW171" s="31" t="e">
        <v>#DIV/0!</v>
      </c>
      <c r="DX171" s="31" t="e">
        <v>#DIV/0!</v>
      </c>
      <c r="DY171" s="31" t="e">
        <v>#DIV/0!</v>
      </c>
      <c r="DZ171" s="31" t="e">
        <v>#DIV/0!</v>
      </c>
      <c r="EA171" s="31" t="e">
        <v>#DIV/0!</v>
      </c>
      <c r="EB171" s="31" t="e">
        <v>#DIV/0!</v>
      </c>
      <c r="EC171" s="31" t="e">
        <v>#DIV/0!</v>
      </c>
      <c r="ED171" s="31" t="e">
        <v>#DIV/0!</v>
      </c>
      <c r="EE171" s="31" t="e">
        <v>#DIV/0!</v>
      </c>
      <c r="EF171" s="31" t="e">
        <v>#DIV/0!</v>
      </c>
      <c r="EG171" s="31" t="e">
        <v>#DIV/0!</v>
      </c>
      <c r="EH171" s="31" t="e">
        <v>#DIV/0!</v>
      </c>
      <c r="EI171" s="31" t="e">
        <v>#DIV/0!</v>
      </c>
      <c r="EJ171" s="31" t="e">
        <v>#DIV/0!</v>
      </c>
      <c r="EK171" s="31" t="e">
        <v>#DIV/0!</v>
      </c>
      <c r="EL171" s="31" t="e">
        <v>#DIV/0!</v>
      </c>
      <c r="EM171" s="31" t="e">
        <v>#DIV/0!</v>
      </c>
      <c r="EN171" s="31" t="e">
        <v>#DIV/0!</v>
      </c>
      <c r="EO171" s="31" t="e">
        <v>#VALUE!</v>
      </c>
      <c r="EP171" s="31" t="e">
        <v>#DIV/0!</v>
      </c>
      <c r="EQ171" s="31" t="e">
        <v>#DIV/0!</v>
      </c>
      <c r="ER171" s="31" t="e">
        <v>#DIV/0!</v>
      </c>
      <c r="ES171" s="31" t="e">
        <v>#DIV/0!</v>
      </c>
      <c r="ET171" s="31" t="e">
        <v>#DIV/0!</v>
      </c>
      <c r="EU171" s="31" t="e">
        <v>#DIV/0!</v>
      </c>
      <c r="EV171" s="31" t="e">
        <v>#DIV/0!</v>
      </c>
      <c r="EW171" s="31" t="e">
        <v>#DIV/0!</v>
      </c>
      <c r="EX171" s="31" t="e">
        <v>#DIV/0!</v>
      </c>
      <c r="EY171" s="31" t="e">
        <v>#DIV/0!</v>
      </c>
      <c r="EZ171" s="31" t="e">
        <v>#DIV/0!</v>
      </c>
      <c r="FA171" s="31" t="e">
        <v>#DIV/0!</v>
      </c>
      <c r="FB171" s="31" t="e">
        <v>#DIV/0!</v>
      </c>
      <c r="FC171" s="31" t="e">
        <v>#DIV/0!</v>
      </c>
      <c r="FD171" s="31" t="e">
        <v>#DIV/0!</v>
      </c>
      <c r="FE171" s="31" t="e">
        <v>#DIV/0!</v>
      </c>
      <c r="FF171" s="31" t="e">
        <v>#DIV/0!</v>
      </c>
      <c r="FG171" s="31" t="e">
        <v>#DIV/0!</v>
      </c>
      <c r="FH171" s="31" t="e">
        <v>#DIV/0!</v>
      </c>
      <c r="FI171" s="31" t="e">
        <v>#DIV/0!</v>
      </c>
      <c r="FJ171" s="31" t="e">
        <v>#DIV/0!</v>
      </c>
      <c r="FK171" s="31" t="e">
        <v>#DIV/0!</v>
      </c>
      <c r="FL171" s="31" t="e">
        <v>#DIV/0!</v>
      </c>
      <c r="FM171" s="31" t="e">
        <v>#DIV/0!</v>
      </c>
      <c r="FN171" s="31" t="e">
        <v>#DIV/0!</v>
      </c>
      <c r="FO171" s="31" t="e">
        <v>#DIV/0!</v>
      </c>
      <c r="FP171" s="31" t="e">
        <v>#DIV/0!</v>
      </c>
      <c r="FQ171" s="31" t="e">
        <v>#DIV/0!</v>
      </c>
      <c r="FR171" s="31" t="e">
        <v>#DIV/0!</v>
      </c>
      <c r="FS171" s="31" t="e">
        <v>#DIV/0!</v>
      </c>
      <c r="FT171" s="31" t="e">
        <v>#DIV/0!</v>
      </c>
      <c r="FU171" s="31" t="e">
        <v>#DIV/0!</v>
      </c>
      <c r="FV171" s="31" t="e">
        <v>#DIV/0!</v>
      </c>
      <c r="FW171" s="31" t="e">
        <v>#DIV/0!</v>
      </c>
      <c r="FX171" s="31" t="e">
        <v>#DIV/0!</v>
      </c>
      <c r="FY171" s="31" t="e">
        <v>#DIV/0!</v>
      </c>
      <c r="FZ171" s="31" t="e">
        <v>#DIV/0!</v>
      </c>
      <c r="GA171" s="31" t="e">
        <v>#DIV/0!</v>
      </c>
      <c r="GB171" s="31" t="e">
        <v>#DIV/0!</v>
      </c>
      <c r="GC171" s="31" t="e">
        <v>#DIV/0!</v>
      </c>
      <c r="GD171" s="31" t="e">
        <v>#DIV/0!</v>
      </c>
      <c r="GE171" s="31" t="e">
        <v>#DIV/0!</v>
      </c>
      <c r="GF171" s="31" t="e">
        <v>#DIV/0!</v>
      </c>
      <c r="GG171" s="31" t="e">
        <v>#DIV/0!</v>
      </c>
      <c r="GH171" s="31" t="e">
        <v>#DIV/0!</v>
      </c>
      <c r="GI171" s="31"/>
      <c r="GJ171" s="31"/>
      <c r="GK171" s="31">
        <v>34</v>
      </c>
      <c r="GL171" s="51" t="e">
        <v>#VALUE!</v>
      </c>
      <c r="GM171" s="31" t="e">
        <v>#DIV/0!</v>
      </c>
      <c r="GN171" s="31" t="e">
        <v>#DIV/0!</v>
      </c>
      <c r="GO171" s="31" t="e">
        <v>#DIV/0!</v>
      </c>
      <c r="GP171" s="31" t="e">
        <v>#DIV/0!</v>
      </c>
      <c r="GQ171" s="31" t="e">
        <v>#DIV/0!</v>
      </c>
      <c r="GR171" s="31" t="e">
        <v>#DIV/0!</v>
      </c>
      <c r="GS171" s="31" t="e">
        <v>#DIV/0!</v>
      </c>
      <c r="GT171" s="31" t="e">
        <v>#DIV/0!</v>
      </c>
      <c r="GU171" s="31" t="e">
        <v>#DIV/0!</v>
      </c>
      <c r="GV171" s="31" t="e">
        <v>#DIV/0!</v>
      </c>
      <c r="GW171" s="31" t="e">
        <v>#DIV/0!</v>
      </c>
      <c r="GX171" s="31" t="e">
        <v>#DIV/0!</v>
      </c>
      <c r="GY171" s="31" t="e">
        <v>#DIV/0!</v>
      </c>
      <c r="GZ171" s="31" t="e">
        <v>#DIV/0!</v>
      </c>
      <c r="HA171" s="31" t="e">
        <v>#DIV/0!</v>
      </c>
      <c r="HB171" s="31" t="e">
        <v>#DIV/0!</v>
      </c>
      <c r="HC171" s="31" t="e">
        <v>#DIV/0!</v>
      </c>
      <c r="HD171" s="31" t="e">
        <v>#DIV/0!</v>
      </c>
      <c r="HE171" s="31" t="e">
        <v>#DIV/0!</v>
      </c>
      <c r="HF171" s="31" t="e">
        <v>#DIV/0!</v>
      </c>
      <c r="HG171" s="31" t="e">
        <v>#DIV/0!</v>
      </c>
      <c r="HH171" s="31" t="e">
        <v>#DIV/0!</v>
      </c>
      <c r="HI171" s="31" t="e">
        <v>#DIV/0!</v>
      </c>
      <c r="HJ171" s="31" t="e">
        <v>#DIV/0!</v>
      </c>
      <c r="HK171" s="31" t="e">
        <v>#DIV/0!</v>
      </c>
      <c r="HL171" s="31" t="e">
        <v>#DIV/0!</v>
      </c>
      <c r="HM171" s="31" t="e">
        <v>#DIV/0!</v>
      </c>
      <c r="HN171" s="31" t="e">
        <v>#DIV/0!</v>
      </c>
      <c r="HO171" s="31" t="e">
        <v>#DIV/0!</v>
      </c>
      <c r="HP171" s="31" t="e">
        <v>#DIV/0!</v>
      </c>
      <c r="HQ171" s="31" t="e">
        <v>#DIV/0!</v>
      </c>
      <c r="HR171" s="31" t="e">
        <v>#DIV/0!</v>
      </c>
      <c r="HS171" s="31" t="e">
        <v>#DIV/0!</v>
      </c>
      <c r="HT171" s="31" t="e">
        <v>#DIV/0!</v>
      </c>
      <c r="HU171" s="31" t="e">
        <v>#DIV/0!</v>
      </c>
      <c r="HV171" s="31" t="e">
        <v>#DIV/0!</v>
      </c>
      <c r="HW171" s="31" t="e">
        <v>#DIV/0!</v>
      </c>
      <c r="HX171" s="31" t="e">
        <v>#DIV/0!</v>
      </c>
      <c r="HY171" s="31" t="e">
        <v>#DIV/0!</v>
      </c>
      <c r="HZ171" s="31" t="e">
        <v>#DIV/0!</v>
      </c>
      <c r="IA171" s="31" t="e">
        <v>#DIV/0!</v>
      </c>
      <c r="IB171" s="31" t="e">
        <v>#DIV/0!</v>
      </c>
      <c r="IC171" s="31" t="e">
        <v>#DIV/0!</v>
      </c>
      <c r="ID171" s="31" t="e">
        <v>#DIV/0!</v>
      </c>
      <c r="IE171" s="31" t="e">
        <v>#DIV/0!</v>
      </c>
      <c r="IF171" s="31" t="e">
        <v>#VALUE!</v>
      </c>
      <c r="IG171" s="31" t="e">
        <v>#DIV/0!</v>
      </c>
      <c r="IH171" s="31" t="e">
        <v>#DIV/0!</v>
      </c>
      <c r="II171" s="31" t="e">
        <v>#DIV/0!</v>
      </c>
      <c r="IJ171" s="31" t="e">
        <v>#DIV/0!</v>
      </c>
      <c r="IK171" s="31" t="e">
        <v>#DIV/0!</v>
      </c>
      <c r="IL171" s="31" t="e">
        <v>#DIV/0!</v>
      </c>
      <c r="IM171" s="31" t="e">
        <v>#DIV/0!</v>
      </c>
      <c r="IN171" s="31" t="e">
        <v>#DIV/0!</v>
      </c>
      <c r="IO171" s="31" t="e">
        <v>#DIV/0!</v>
      </c>
      <c r="IP171" s="31" t="e">
        <v>#DIV/0!</v>
      </c>
      <c r="IQ171" s="31" t="e">
        <v>#DIV/0!</v>
      </c>
      <c r="IR171" s="31" t="e">
        <v>#DIV/0!</v>
      </c>
      <c r="IS171" s="31" t="e">
        <v>#DIV/0!</v>
      </c>
      <c r="IT171" s="31" t="e">
        <v>#DIV/0!</v>
      </c>
      <c r="IU171" s="31" t="e">
        <v>#DIV/0!</v>
      </c>
      <c r="IV171" s="31" t="e">
        <v>#DIV/0!</v>
      </c>
      <c r="IW171" s="31" t="e">
        <v>#DIV/0!</v>
      </c>
      <c r="IX171" s="31" t="e">
        <v>#DIV/0!</v>
      </c>
      <c r="IY171" s="31" t="e">
        <v>#DIV/0!</v>
      </c>
      <c r="IZ171" s="31" t="e">
        <v>#DIV/0!</v>
      </c>
      <c r="JA171" s="31" t="e">
        <v>#DIV/0!</v>
      </c>
      <c r="JB171" s="31" t="e">
        <v>#DIV/0!</v>
      </c>
      <c r="JC171" s="31" t="e">
        <v>#DIV/0!</v>
      </c>
      <c r="JD171" s="31" t="e">
        <v>#DIV/0!</v>
      </c>
      <c r="JE171" s="31" t="e">
        <v>#DIV/0!</v>
      </c>
      <c r="JF171" s="31" t="e">
        <v>#DIV/0!</v>
      </c>
      <c r="JG171" s="31" t="e">
        <v>#DIV/0!</v>
      </c>
      <c r="JH171" s="31" t="e">
        <v>#DIV/0!</v>
      </c>
      <c r="JI171" s="31" t="e">
        <v>#DIV/0!</v>
      </c>
      <c r="JJ171" s="31" t="e">
        <v>#DIV/0!</v>
      </c>
      <c r="JK171" s="31" t="e">
        <v>#DIV/0!</v>
      </c>
      <c r="JL171" s="31" t="e">
        <v>#DIV/0!</v>
      </c>
      <c r="JM171" s="31" t="e">
        <v>#DIV/0!</v>
      </c>
      <c r="JN171" s="31" t="e">
        <v>#DIV/0!</v>
      </c>
      <c r="JO171" s="31" t="e">
        <v>#DIV/0!</v>
      </c>
      <c r="JP171" s="31" t="e">
        <v>#DIV/0!</v>
      </c>
      <c r="JQ171" s="31" t="e">
        <v>#DIV/0!</v>
      </c>
      <c r="JR171" s="31" t="e">
        <v>#DIV/0!</v>
      </c>
      <c r="JS171" s="31" t="e">
        <v>#DIV/0!</v>
      </c>
      <c r="JT171" s="31" t="e">
        <v>#DIV/0!</v>
      </c>
      <c r="JU171" s="31" t="e">
        <v>#DIV/0!</v>
      </c>
      <c r="JV171" s="31" t="e">
        <v>#DIV/0!</v>
      </c>
      <c r="JW171" s="31" t="e">
        <v>#DIV/0!</v>
      </c>
      <c r="JX171" s="31" t="e">
        <v>#DIV/0!</v>
      </c>
      <c r="JY171" s="31" t="e">
        <v>#DIV/0!</v>
      </c>
      <c r="JZ171" s="31"/>
      <c r="KA171" s="31"/>
    </row>
    <row r="172" spans="1:287" x14ac:dyDescent="0.25">
      <c r="A172" s="30" t="s">
        <v>792</v>
      </c>
      <c r="B172" s="30" t="s">
        <v>130</v>
      </c>
      <c r="C172" s="31">
        <v>3</v>
      </c>
      <c r="D172" s="51" t="e">
        <v>#VALUE!</v>
      </c>
      <c r="E172" s="31" t="e">
        <v>#DIV/0!</v>
      </c>
      <c r="F172" s="31" t="e">
        <v>#DIV/0!</v>
      </c>
      <c r="G172" s="31" t="e">
        <v>#DIV/0!</v>
      </c>
      <c r="H172" s="31" t="e">
        <v>#DIV/0!</v>
      </c>
      <c r="I172" s="31" t="e">
        <v>#DIV/0!</v>
      </c>
      <c r="J172" s="31" t="e">
        <v>#DIV/0!</v>
      </c>
      <c r="K172" s="31" t="e">
        <v>#DIV/0!</v>
      </c>
      <c r="L172" s="31" t="e">
        <v>#DIV/0!</v>
      </c>
      <c r="M172" s="31" t="e">
        <v>#DIV/0!</v>
      </c>
      <c r="N172" s="31" t="e">
        <v>#DIV/0!</v>
      </c>
      <c r="O172" s="31" t="e">
        <v>#DIV/0!</v>
      </c>
      <c r="P172" s="31" t="e">
        <v>#DIV/0!</v>
      </c>
      <c r="Q172" s="31" t="e">
        <v>#DIV/0!</v>
      </c>
      <c r="R172" s="31" t="e">
        <v>#DIV/0!</v>
      </c>
      <c r="S172" s="31" t="e">
        <v>#DIV/0!</v>
      </c>
      <c r="T172" s="31" t="e">
        <v>#DIV/0!</v>
      </c>
      <c r="U172" s="31" t="e">
        <v>#DIV/0!</v>
      </c>
      <c r="V172" s="31" t="e">
        <v>#DIV/0!</v>
      </c>
      <c r="W172" s="31" t="e">
        <v>#DIV/0!</v>
      </c>
      <c r="X172" s="31" t="e">
        <v>#DIV/0!</v>
      </c>
      <c r="Y172" s="31" t="e">
        <v>#DIV/0!</v>
      </c>
      <c r="Z172" s="31" t="e">
        <v>#DIV/0!</v>
      </c>
      <c r="AA172" s="31" t="e">
        <v>#DIV/0!</v>
      </c>
      <c r="AB172" s="31" t="e">
        <v>#DIV/0!</v>
      </c>
      <c r="AC172" s="31" t="e">
        <v>#DIV/0!</v>
      </c>
      <c r="AD172" s="31" t="e">
        <v>#DIV/0!</v>
      </c>
      <c r="AE172" s="31" t="e">
        <v>#DIV/0!</v>
      </c>
      <c r="AF172" s="31" t="e">
        <v>#DIV/0!</v>
      </c>
      <c r="AG172" s="31" t="e">
        <v>#DIV/0!</v>
      </c>
      <c r="AH172" s="31" t="e">
        <v>#DIV/0!</v>
      </c>
      <c r="AI172" s="31" t="e">
        <v>#DIV/0!</v>
      </c>
      <c r="AJ172" s="31" t="e">
        <v>#DIV/0!</v>
      </c>
      <c r="AK172" s="31" t="e">
        <v>#DIV/0!</v>
      </c>
      <c r="AL172" s="31" t="e">
        <v>#DIV/0!</v>
      </c>
      <c r="AM172" s="31" t="e">
        <v>#DIV/0!</v>
      </c>
      <c r="AN172" s="31" t="e">
        <v>#DIV/0!</v>
      </c>
      <c r="AO172" s="31" t="e">
        <v>#DIV/0!</v>
      </c>
      <c r="AP172" s="31" t="e">
        <v>#DIV/0!</v>
      </c>
      <c r="AQ172" s="31" t="e">
        <v>#DIV/0!</v>
      </c>
      <c r="AR172" s="31" t="e">
        <v>#DIV/0!</v>
      </c>
      <c r="AS172" s="31" t="e">
        <v>#DIV/0!</v>
      </c>
      <c r="AT172" s="31" t="e">
        <v>#DIV/0!</v>
      </c>
      <c r="AU172" s="31" t="e">
        <v>#DIV/0!</v>
      </c>
      <c r="AV172" s="31" t="e">
        <v>#DIV/0!</v>
      </c>
      <c r="AW172" s="31" t="e">
        <v>#DIV/0!</v>
      </c>
      <c r="AX172" s="31" t="e">
        <v>#VALUE!</v>
      </c>
      <c r="AY172" s="31" t="e">
        <v>#DIV/0!</v>
      </c>
      <c r="AZ172" s="31" t="e">
        <v>#DIV/0!</v>
      </c>
      <c r="BA172" s="31" t="e">
        <v>#DIV/0!</v>
      </c>
      <c r="BB172" s="31" t="e">
        <v>#DIV/0!</v>
      </c>
      <c r="BC172" s="31" t="e">
        <v>#DIV/0!</v>
      </c>
      <c r="BD172" s="31" t="e">
        <v>#DIV/0!</v>
      </c>
      <c r="BE172" s="31" t="e">
        <v>#DIV/0!</v>
      </c>
      <c r="BF172" s="31" t="e">
        <v>#DIV/0!</v>
      </c>
      <c r="BG172" s="31" t="e">
        <v>#DIV/0!</v>
      </c>
      <c r="BH172" s="31" t="e">
        <v>#DIV/0!</v>
      </c>
      <c r="BI172" s="31" t="e">
        <v>#DIV/0!</v>
      </c>
      <c r="BJ172" s="31" t="e">
        <v>#DIV/0!</v>
      </c>
      <c r="BK172" s="31" t="e">
        <v>#DIV/0!</v>
      </c>
      <c r="BL172" s="31" t="e">
        <v>#DIV/0!</v>
      </c>
      <c r="BM172" s="31" t="e">
        <v>#DIV/0!</v>
      </c>
      <c r="BN172" s="31" t="e">
        <v>#DIV/0!</v>
      </c>
      <c r="BO172" s="31" t="e">
        <v>#DIV/0!</v>
      </c>
      <c r="BP172" s="31" t="e">
        <v>#DIV/0!</v>
      </c>
      <c r="BQ172" s="31" t="e">
        <v>#DIV/0!</v>
      </c>
      <c r="BR172" s="31" t="e">
        <v>#DIV/0!</v>
      </c>
      <c r="BS172" s="31" t="e">
        <v>#DIV/0!</v>
      </c>
      <c r="BT172" s="31" t="e">
        <v>#DIV/0!</v>
      </c>
      <c r="BU172" s="31" t="e">
        <v>#DIV/0!</v>
      </c>
      <c r="BV172" s="31" t="e">
        <v>#DIV/0!</v>
      </c>
      <c r="BW172" s="31" t="e">
        <v>#DIV/0!</v>
      </c>
      <c r="BX172" s="31" t="e">
        <v>#DIV/0!</v>
      </c>
      <c r="BY172" s="31" t="e">
        <v>#DIV/0!</v>
      </c>
      <c r="BZ172" s="31" t="e">
        <v>#DIV/0!</v>
      </c>
      <c r="CA172" s="31" t="e">
        <v>#DIV/0!</v>
      </c>
      <c r="CB172" s="31" t="e">
        <v>#DIV/0!</v>
      </c>
      <c r="CC172" s="31" t="e">
        <v>#DIV/0!</v>
      </c>
      <c r="CD172" s="31" t="e">
        <v>#DIV/0!</v>
      </c>
      <c r="CE172" s="31" t="e">
        <v>#DIV/0!</v>
      </c>
      <c r="CF172" s="31" t="e">
        <v>#DIV/0!</v>
      </c>
      <c r="CG172" s="31" t="e">
        <v>#DIV/0!</v>
      </c>
      <c r="CH172" s="31" t="e">
        <v>#DIV/0!</v>
      </c>
      <c r="CI172" s="31" t="e">
        <v>#DIV/0!</v>
      </c>
      <c r="CJ172" s="31" t="e">
        <v>#DIV/0!</v>
      </c>
      <c r="CK172" s="31" t="e">
        <v>#DIV/0!</v>
      </c>
      <c r="CL172" s="31" t="e">
        <v>#DIV/0!</v>
      </c>
      <c r="CM172" s="31" t="e">
        <v>#DIV/0!</v>
      </c>
      <c r="CN172" s="31" t="e">
        <v>#DIV/0!</v>
      </c>
      <c r="CO172" s="31" t="e">
        <v>#DIV/0!</v>
      </c>
      <c r="CP172" s="31" t="e">
        <v>#DIV/0!</v>
      </c>
      <c r="CQ172" s="31" t="e">
        <v>#DIV/0!</v>
      </c>
      <c r="CR172" s="31"/>
      <c r="CS172" s="31"/>
      <c r="CT172" s="31">
        <v>3</v>
      </c>
      <c r="CU172" s="51" t="e">
        <v>#VALUE!</v>
      </c>
      <c r="CV172" s="31" t="e">
        <v>#DIV/0!</v>
      </c>
      <c r="CW172" s="31" t="e">
        <v>#DIV/0!</v>
      </c>
      <c r="CX172" s="31" t="e">
        <v>#DIV/0!</v>
      </c>
      <c r="CY172" s="31" t="e">
        <v>#DIV/0!</v>
      </c>
      <c r="CZ172" s="31" t="e">
        <v>#DIV/0!</v>
      </c>
      <c r="DA172" s="31" t="e">
        <v>#DIV/0!</v>
      </c>
      <c r="DB172" s="31" t="e">
        <v>#DIV/0!</v>
      </c>
      <c r="DC172" s="31" t="e">
        <v>#DIV/0!</v>
      </c>
      <c r="DD172" s="31" t="e">
        <v>#DIV/0!</v>
      </c>
      <c r="DE172" s="31" t="e">
        <v>#DIV/0!</v>
      </c>
      <c r="DF172" s="31" t="e">
        <v>#DIV/0!</v>
      </c>
      <c r="DG172" s="31" t="e">
        <v>#DIV/0!</v>
      </c>
      <c r="DH172" s="31" t="e">
        <v>#DIV/0!</v>
      </c>
      <c r="DI172" s="31" t="e">
        <v>#DIV/0!</v>
      </c>
      <c r="DJ172" s="31" t="e">
        <v>#DIV/0!</v>
      </c>
      <c r="DK172" s="31" t="e">
        <v>#DIV/0!</v>
      </c>
      <c r="DL172" s="31" t="e">
        <v>#DIV/0!</v>
      </c>
      <c r="DM172" s="31" t="e">
        <v>#DIV/0!</v>
      </c>
      <c r="DN172" s="31" t="e">
        <v>#DIV/0!</v>
      </c>
      <c r="DO172" s="31" t="e">
        <v>#DIV/0!</v>
      </c>
      <c r="DP172" s="31" t="e">
        <v>#DIV/0!</v>
      </c>
      <c r="DQ172" s="31" t="e">
        <v>#DIV/0!</v>
      </c>
      <c r="DR172" s="31" t="e">
        <v>#DIV/0!</v>
      </c>
      <c r="DS172" s="31" t="e">
        <v>#DIV/0!</v>
      </c>
      <c r="DT172" s="31" t="e">
        <v>#DIV/0!</v>
      </c>
      <c r="DU172" s="31" t="e">
        <v>#DIV/0!</v>
      </c>
      <c r="DV172" s="31" t="e">
        <v>#DIV/0!</v>
      </c>
      <c r="DW172" s="31" t="e">
        <v>#DIV/0!</v>
      </c>
      <c r="DX172" s="31" t="e">
        <v>#DIV/0!</v>
      </c>
      <c r="DY172" s="31" t="e">
        <v>#DIV/0!</v>
      </c>
      <c r="DZ172" s="31" t="e">
        <v>#DIV/0!</v>
      </c>
      <c r="EA172" s="31" t="e">
        <v>#DIV/0!</v>
      </c>
      <c r="EB172" s="31" t="e">
        <v>#DIV/0!</v>
      </c>
      <c r="EC172" s="31" t="e">
        <v>#DIV/0!</v>
      </c>
      <c r="ED172" s="31" t="e">
        <v>#DIV/0!</v>
      </c>
      <c r="EE172" s="31" t="e">
        <v>#DIV/0!</v>
      </c>
      <c r="EF172" s="31" t="e">
        <v>#DIV/0!</v>
      </c>
      <c r="EG172" s="31" t="e">
        <v>#DIV/0!</v>
      </c>
      <c r="EH172" s="31" t="e">
        <v>#DIV/0!</v>
      </c>
      <c r="EI172" s="31" t="e">
        <v>#DIV/0!</v>
      </c>
      <c r="EJ172" s="31" t="e">
        <v>#DIV/0!</v>
      </c>
      <c r="EK172" s="31" t="e">
        <v>#DIV/0!</v>
      </c>
      <c r="EL172" s="31" t="e">
        <v>#DIV/0!</v>
      </c>
      <c r="EM172" s="31" t="e">
        <v>#DIV/0!</v>
      </c>
      <c r="EN172" s="31" t="e">
        <v>#DIV/0!</v>
      </c>
      <c r="EO172" s="31" t="e">
        <v>#VALUE!</v>
      </c>
      <c r="EP172" s="31" t="e">
        <v>#DIV/0!</v>
      </c>
      <c r="EQ172" s="31" t="e">
        <v>#DIV/0!</v>
      </c>
      <c r="ER172" s="31" t="e">
        <v>#DIV/0!</v>
      </c>
      <c r="ES172" s="31" t="e">
        <v>#DIV/0!</v>
      </c>
      <c r="ET172" s="31" t="e">
        <v>#DIV/0!</v>
      </c>
      <c r="EU172" s="31" t="e">
        <v>#DIV/0!</v>
      </c>
      <c r="EV172" s="31" t="e">
        <v>#DIV/0!</v>
      </c>
      <c r="EW172" s="31" t="e">
        <v>#DIV/0!</v>
      </c>
      <c r="EX172" s="31" t="e">
        <v>#DIV/0!</v>
      </c>
      <c r="EY172" s="31" t="e">
        <v>#DIV/0!</v>
      </c>
      <c r="EZ172" s="31" t="e">
        <v>#DIV/0!</v>
      </c>
      <c r="FA172" s="31" t="e">
        <v>#DIV/0!</v>
      </c>
      <c r="FB172" s="31" t="e">
        <v>#DIV/0!</v>
      </c>
      <c r="FC172" s="31" t="e">
        <v>#DIV/0!</v>
      </c>
      <c r="FD172" s="31" t="e">
        <v>#DIV/0!</v>
      </c>
      <c r="FE172" s="31" t="e">
        <v>#DIV/0!</v>
      </c>
      <c r="FF172" s="31" t="e">
        <v>#DIV/0!</v>
      </c>
      <c r="FG172" s="31" t="e">
        <v>#DIV/0!</v>
      </c>
      <c r="FH172" s="31" t="e">
        <v>#DIV/0!</v>
      </c>
      <c r="FI172" s="31" t="e">
        <v>#DIV/0!</v>
      </c>
      <c r="FJ172" s="31" t="e">
        <v>#DIV/0!</v>
      </c>
      <c r="FK172" s="31" t="e">
        <v>#DIV/0!</v>
      </c>
      <c r="FL172" s="31" t="e">
        <v>#DIV/0!</v>
      </c>
      <c r="FM172" s="31" t="e">
        <v>#DIV/0!</v>
      </c>
      <c r="FN172" s="31" t="e">
        <v>#DIV/0!</v>
      </c>
      <c r="FO172" s="31" t="e">
        <v>#DIV/0!</v>
      </c>
      <c r="FP172" s="31" t="e">
        <v>#DIV/0!</v>
      </c>
      <c r="FQ172" s="31" t="e">
        <v>#DIV/0!</v>
      </c>
      <c r="FR172" s="31" t="e">
        <v>#DIV/0!</v>
      </c>
      <c r="FS172" s="31" t="e">
        <v>#DIV/0!</v>
      </c>
      <c r="FT172" s="31" t="e">
        <v>#DIV/0!</v>
      </c>
      <c r="FU172" s="31" t="e">
        <v>#DIV/0!</v>
      </c>
      <c r="FV172" s="31" t="e">
        <v>#DIV/0!</v>
      </c>
      <c r="FW172" s="31" t="e">
        <v>#DIV/0!</v>
      </c>
      <c r="FX172" s="31" t="e">
        <v>#DIV/0!</v>
      </c>
      <c r="FY172" s="31" t="e">
        <v>#DIV/0!</v>
      </c>
      <c r="FZ172" s="31" t="e">
        <v>#DIV/0!</v>
      </c>
      <c r="GA172" s="31" t="e">
        <v>#DIV/0!</v>
      </c>
      <c r="GB172" s="31" t="e">
        <v>#DIV/0!</v>
      </c>
      <c r="GC172" s="31" t="e">
        <v>#DIV/0!</v>
      </c>
      <c r="GD172" s="31" t="e">
        <v>#DIV/0!</v>
      </c>
      <c r="GE172" s="31" t="e">
        <v>#DIV/0!</v>
      </c>
      <c r="GF172" s="31" t="e">
        <v>#DIV/0!</v>
      </c>
      <c r="GG172" s="31" t="e">
        <v>#DIV/0!</v>
      </c>
      <c r="GH172" s="31" t="e">
        <v>#DIV/0!</v>
      </c>
      <c r="GI172" s="31"/>
      <c r="GJ172" s="31"/>
      <c r="GK172" s="31">
        <v>3</v>
      </c>
      <c r="GL172" s="51" t="e">
        <v>#VALUE!</v>
      </c>
      <c r="GM172" s="31" t="e">
        <v>#DIV/0!</v>
      </c>
      <c r="GN172" s="31" t="e">
        <v>#DIV/0!</v>
      </c>
      <c r="GO172" s="31" t="e">
        <v>#DIV/0!</v>
      </c>
      <c r="GP172" s="31" t="e">
        <v>#DIV/0!</v>
      </c>
      <c r="GQ172" s="31" t="e">
        <v>#DIV/0!</v>
      </c>
      <c r="GR172" s="31" t="e">
        <v>#DIV/0!</v>
      </c>
      <c r="GS172" s="31" t="e">
        <v>#DIV/0!</v>
      </c>
      <c r="GT172" s="31" t="e">
        <v>#DIV/0!</v>
      </c>
      <c r="GU172" s="31" t="e">
        <v>#DIV/0!</v>
      </c>
      <c r="GV172" s="31" t="e">
        <v>#DIV/0!</v>
      </c>
      <c r="GW172" s="31" t="e">
        <v>#DIV/0!</v>
      </c>
      <c r="GX172" s="31" t="e">
        <v>#DIV/0!</v>
      </c>
      <c r="GY172" s="31" t="e">
        <v>#DIV/0!</v>
      </c>
      <c r="GZ172" s="31" t="e">
        <v>#DIV/0!</v>
      </c>
      <c r="HA172" s="31" t="e">
        <v>#DIV/0!</v>
      </c>
      <c r="HB172" s="31" t="e">
        <v>#DIV/0!</v>
      </c>
      <c r="HC172" s="31" t="e">
        <v>#DIV/0!</v>
      </c>
      <c r="HD172" s="31" t="e">
        <v>#DIV/0!</v>
      </c>
      <c r="HE172" s="31" t="e">
        <v>#DIV/0!</v>
      </c>
      <c r="HF172" s="31" t="e">
        <v>#DIV/0!</v>
      </c>
      <c r="HG172" s="31" t="e">
        <v>#DIV/0!</v>
      </c>
      <c r="HH172" s="31" t="e">
        <v>#DIV/0!</v>
      </c>
      <c r="HI172" s="31" t="e">
        <v>#DIV/0!</v>
      </c>
      <c r="HJ172" s="31" t="e">
        <v>#DIV/0!</v>
      </c>
      <c r="HK172" s="31" t="e">
        <v>#DIV/0!</v>
      </c>
      <c r="HL172" s="31" t="e">
        <v>#DIV/0!</v>
      </c>
      <c r="HM172" s="31" t="e">
        <v>#DIV/0!</v>
      </c>
      <c r="HN172" s="31" t="e">
        <v>#DIV/0!</v>
      </c>
      <c r="HO172" s="31" t="e">
        <v>#DIV/0!</v>
      </c>
      <c r="HP172" s="31" t="e">
        <v>#DIV/0!</v>
      </c>
      <c r="HQ172" s="31" t="e">
        <v>#DIV/0!</v>
      </c>
      <c r="HR172" s="31" t="e">
        <v>#DIV/0!</v>
      </c>
      <c r="HS172" s="31" t="e">
        <v>#DIV/0!</v>
      </c>
      <c r="HT172" s="31" t="e">
        <v>#DIV/0!</v>
      </c>
      <c r="HU172" s="31" t="e">
        <v>#DIV/0!</v>
      </c>
      <c r="HV172" s="31" t="e">
        <v>#DIV/0!</v>
      </c>
      <c r="HW172" s="31" t="e">
        <v>#DIV/0!</v>
      </c>
      <c r="HX172" s="31" t="e">
        <v>#DIV/0!</v>
      </c>
      <c r="HY172" s="31" t="e">
        <v>#DIV/0!</v>
      </c>
      <c r="HZ172" s="31" t="e">
        <v>#DIV/0!</v>
      </c>
      <c r="IA172" s="31" t="e">
        <v>#DIV/0!</v>
      </c>
      <c r="IB172" s="31" t="e">
        <v>#DIV/0!</v>
      </c>
      <c r="IC172" s="31" t="e">
        <v>#DIV/0!</v>
      </c>
      <c r="ID172" s="31" t="e">
        <v>#DIV/0!</v>
      </c>
      <c r="IE172" s="31" t="e">
        <v>#DIV/0!</v>
      </c>
      <c r="IF172" s="31" t="e">
        <v>#VALUE!</v>
      </c>
      <c r="IG172" s="31" t="e">
        <v>#DIV/0!</v>
      </c>
      <c r="IH172" s="31" t="e">
        <v>#DIV/0!</v>
      </c>
      <c r="II172" s="31" t="e">
        <v>#DIV/0!</v>
      </c>
      <c r="IJ172" s="31" t="e">
        <v>#DIV/0!</v>
      </c>
      <c r="IK172" s="31" t="e">
        <v>#DIV/0!</v>
      </c>
      <c r="IL172" s="31" t="e">
        <v>#DIV/0!</v>
      </c>
      <c r="IM172" s="31" t="e">
        <v>#DIV/0!</v>
      </c>
      <c r="IN172" s="31" t="e">
        <v>#DIV/0!</v>
      </c>
      <c r="IO172" s="31" t="e">
        <v>#DIV/0!</v>
      </c>
      <c r="IP172" s="31" t="e">
        <v>#DIV/0!</v>
      </c>
      <c r="IQ172" s="31" t="e">
        <v>#DIV/0!</v>
      </c>
      <c r="IR172" s="31" t="e">
        <v>#DIV/0!</v>
      </c>
      <c r="IS172" s="31" t="e">
        <v>#DIV/0!</v>
      </c>
      <c r="IT172" s="31" t="e">
        <v>#DIV/0!</v>
      </c>
      <c r="IU172" s="31" t="e">
        <v>#DIV/0!</v>
      </c>
      <c r="IV172" s="31" t="e">
        <v>#DIV/0!</v>
      </c>
      <c r="IW172" s="31" t="e">
        <v>#DIV/0!</v>
      </c>
      <c r="IX172" s="31" t="e">
        <v>#DIV/0!</v>
      </c>
      <c r="IY172" s="31" t="e">
        <v>#DIV/0!</v>
      </c>
      <c r="IZ172" s="31" t="e">
        <v>#DIV/0!</v>
      </c>
      <c r="JA172" s="31" t="e">
        <v>#DIV/0!</v>
      </c>
      <c r="JB172" s="31" t="e">
        <v>#DIV/0!</v>
      </c>
      <c r="JC172" s="31" t="e">
        <v>#DIV/0!</v>
      </c>
      <c r="JD172" s="31" t="e">
        <v>#DIV/0!</v>
      </c>
      <c r="JE172" s="31" t="e">
        <v>#DIV/0!</v>
      </c>
      <c r="JF172" s="31" t="e">
        <v>#DIV/0!</v>
      </c>
      <c r="JG172" s="31" t="e">
        <v>#DIV/0!</v>
      </c>
      <c r="JH172" s="31" t="e">
        <v>#DIV/0!</v>
      </c>
      <c r="JI172" s="31" t="e">
        <v>#DIV/0!</v>
      </c>
      <c r="JJ172" s="31" t="e">
        <v>#DIV/0!</v>
      </c>
      <c r="JK172" s="31" t="e">
        <v>#DIV/0!</v>
      </c>
      <c r="JL172" s="31" t="e">
        <v>#DIV/0!</v>
      </c>
      <c r="JM172" s="31" t="e">
        <v>#DIV/0!</v>
      </c>
      <c r="JN172" s="31" t="e">
        <v>#DIV/0!</v>
      </c>
      <c r="JO172" s="31" t="e">
        <v>#DIV/0!</v>
      </c>
      <c r="JP172" s="31" t="e">
        <v>#DIV/0!</v>
      </c>
      <c r="JQ172" s="31" t="e">
        <v>#DIV/0!</v>
      </c>
      <c r="JR172" s="31" t="e">
        <v>#DIV/0!</v>
      </c>
      <c r="JS172" s="31" t="e">
        <v>#DIV/0!</v>
      </c>
      <c r="JT172" s="31" t="e">
        <v>#DIV/0!</v>
      </c>
      <c r="JU172" s="31" t="e">
        <v>#DIV/0!</v>
      </c>
      <c r="JV172" s="31" t="e">
        <v>#DIV/0!</v>
      </c>
      <c r="JW172" s="31" t="e">
        <v>#DIV/0!</v>
      </c>
      <c r="JX172" s="31" t="e">
        <v>#DIV/0!</v>
      </c>
      <c r="JY172" s="31" t="e">
        <v>#DIV/0!</v>
      </c>
      <c r="JZ172" s="31"/>
      <c r="KA172" s="31"/>
    </row>
    <row r="173" spans="1:287" x14ac:dyDescent="0.25">
      <c r="A173" s="30" t="s">
        <v>793</v>
      </c>
      <c r="B173" s="30" t="s">
        <v>223</v>
      </c>
      <c r="C173" s="31">
        <v>52</v>
      </c>
      <c r="D173" s="51" t="e">
        <v>#VALUE!</v>
      </c>
      <c r="E173" s="31" t="e">
        <v>#DIV/0!</v>
      </c>
      <c r="F173" s="31" t="e">
        <v>#DIV/0!</v>
      </c>
      <c r="G173" s="31" t="e">
        <v>#DIV/0!</v>
      </c>
      <c r="H173" s="31" t="e">
        <v>#DIV/0!</v>
      </c>
      <c r="I173" s="31" t="e">
        <v>#DIV/0!</v>
      </c>
      <c r="J173" s="31" t="e">
        <v>#DIV/0!</v>
      </c>
      <c r="K173" s="31" t="e">
        <v>#DIV/0!</v>
      </c>
      <c r="L173" s="31" t="e">
        <v>#DIV/0!</v>
      </c>
      <c r="M173" s="31" t="e">
        <v>#DIV/0!</v>
      </c>
      <c r="N173" s="31" t="e">
        <v>#DIV/0!</v>
      </c>
      <c r="O173" s="31" t="e">
        <v>#DIV/0!</v>
      </c>
      <c r="P173" s="31" t="e">
        <v>#DIV/0!</v>
      </c>
      <c r="Q173" s="31" t="e">
        <v>#DIV/0!</v>
      </c>
      <c r="R173" s="31" t="e">
        <v>#DIV/0!</v>
      </c>
      <c r="S173" s="31" t="e">
        <v>#DIV/0!</v>
      </c>
      <c r="T173" s="31" t="e">
        <v>#DIV/0!</v>
      </c>
      <c r="U173" s="31" t="e">
        <v>#DIV/0!</v>
      </c>
      <c r="V173" s="31" t="e">
        <v>#DIV/0!</v>
      </c>
      <c r="W173" s="31" t="e">
        <v>#DIV/0!</v>
      </c>
      <c r="X173" s="31" t="e">
        <v>#DIV/0!</v>
      </c>
      <c r="Y173" s="31" t="e">
        <v>#DIV/0!</v>
      </c>
      <c r="Z173" s="31" t="e">
        <v>#DIV/0!</v>
      </c>
      <c r="AA173" s="31" t="e">
        <v>#DIV/0!</v>
      </c>
      <c r="AB173" s="31" t="e">
        <v>#DIV/0!</v>
      </c>
      <c r="AC173" s="31" t="e">
        <v>#DIV/0!</v>
      </c>
      <c r="AD173" s="31" t="e">
        <v>#DIV/0!</v>
      </c>
      <c r="AE173" s="31" t="e">
        <v>#DIV/0!</v>
      </c>
      <c r="AF173" s="31" t="e">
        <v>#DIV/0!</v>
      </c>
      <c r="AG173" s="31" t="e">
        <v>#DIV/0!</v>
      </c>
      <c r="AH173" s="31" t="e">
        <v>#DIV/0!</v>
      </c>
      <c r="AI173" s="31" t="e">
        <v>#DIV/0!</v>
      </c>
      <c r="AJ173" s="31" t="e">
        <v>#DIV/0!</v>
      </c>
      <c r="AK173" s="31" t="e">
        <v>#DIV/0!</v>
      </c>
      <c r="AL173" s="31" t="e">
        <v>#DIV/0!</v>
      </c>
      <c r="AM173" s="31" t="e">
        <v>#DIV/0!</v>
      </c>
      <c r="AN173" s="31" t="e">
        <v>#DIV/0!</v>
      </c>
      <c r="AO173" s="31" t="e">
        <v>#DIV/0!</v>
      </c>
      <c r="AP173" s="31" t="e">
        <v>#DIV/0!</v>
      </c>
      <c r="AQ173" s="31" t="e">
        <v>#DIV/0!</v>
      </c>
      <c r="AR173" s="31" t="e">
        <v>#DIV/0!</v>
      </c>
      <c r="AS173" s="31" t="e">
        <v>#DIV/0!</v>
      </c>
      <c r="AT173" s="31" t="e">
        <v>#DIV/0!</v>
      </c>
      <c r="AU173" s="31" t="e">
        <v>#DIV/0!</v>
      </c>
      <c r="AV173" s="31" t="e">
        <v>#DIV/0!</v>
      </c>
      <c r="AW173" s="31" t="e">
        <v>#DIV/0!</v>
      </c>
      <c r="AX173" s="31" t="e">
        <v>#VALUE!</v>
      </c>
      <c r="AY173" s="31" t="e">
        <v>#DIV/0!</v>
      </c>
      <c r="AZ173" s="31" t="e">
        <v>#DIV/0!</v>
      </c>
      <c r="BA173" s="31" t="e">
        <v>#DIV/0!</v>
      </c>
      <c r="BB173" s="31" t="e">
        <v>#DIV/0!</v>
      </c>
      <c r="BC173" s="31" t="e">
        <v>#DIV/0!</v>
      </c>
      <c r="BD173" s="31" t="e">
        <v>#DIV/0!</v>
      </c>
      <c r="BE173" s="31" t="e">
        <v>#DIV/0!</v>
      </c>
      <c r="BF173" s="31" t="e">
        <v>#DIV/0!</v>
      </c>
      <c r="BG173" s="31" t="e">
        <v>#DIV/0!</v>
      </c>
      <c r="BH173" s="31" t="e">
        <v>#DIV/0!</v>
      </c>
      <c r="BI173" s="31" t="e">
        <v>#DIV/0!</v>
      </c>
      <c r="BJ173" s="31" t="e">
        <v>#DIV/0!</v>
      </c>
      <c r="BK173" s="31" t="e">
        <v>#DIV/0!</v>
      </c>
      <c r="BL173" s="31" t="e">
        <v>#DIV/0!</v>
      </c>
      <c r="BM173" s="31" t="e">
        <v>#DIV/0!</v>
      </c>
      <c r="BN173" s="31" t="e">
        <v>#DIV/0!</v>
      </c>
      <c r="BO173" s="31" t="e">
        <v>#DIV/0!</v>
      </c>
      <c r="BP173" s="31" t="e">
        <v>#DIV/0!</v>
      </c>
      <c r="BQ173" s="31" t="e">
        <v>#DIV/0!</v>
      </c>
      <c r="BR173" s="31" t="e">
        <v>#DIV/0!</v>
      </c>
      <c r="BS173" s="31" t="e">
        <v>#DIV/0!</v>
      </c>
      <c r="BT173" s="31" t="e">
        <v>#DIV/0!</v>
      </c>
      <c r="BU173" s="31" t="e">
        <v>#DIV/0!</v>
      </c>
      <c r="BV173" s="31" t="e">
        <v>#DIV/0!</v>
      </c>
      <c r="BW173" s="31" t="e">
        <v>#DIV/0!</v>
      </c>
      <c r="BX173" s="31" t="e">
        <v>#DIV/0!</v>
      </c>
      <c r="BY173" s="31" t="e">
        <v>#DIV/0!</v>
      </c>
      <c r="BZ173" s="31" t="e">
        <v>#DIV/0!</v>
      </c>
      <c r="CA173" s="31" t="e">
        <v>#DIV/0!</v>
      </c>
      <c r="CB173" s="31" t="e">
        <v>#DIV/0!</v>
      </c>
      <c r="CC173" s="31" t="e">
        <v>#DIV/0!</v>
      </c>
      <c r="CD173" s="31" t="e">
        <v>#DIV/0!</v>
      </c>
      <c r="CE173" s="31" t="e">
        <v>#DIV/0!</v>
      </c>
      <c r="CF173" s="31" t="e">
        <v>#DIV/0!</v>
      </c>
      <c r="CG173" s="31" t="e">
        <v>#DIV/0!</v>
      </c>
      <c r="CH173" s="31" t="e">
        <v>#DIV/0!</v>
      </c>
      <c r="CI173" s="31" t="e">
        <v>#DIV/0!</v>
      </c>
      <c r="CJ173" s="31" t="e">
        <v>#DIV/0!</v>
      </c>
      <c r="CK173" s="31" t="e">
        <v>#DIV/0!</v>
      </c>
      <c r="CL173" s="31" t="e">
        <v>#DIV/0!</v>
      </c>
      <c r="CM173" s="31" t="e">
        <v>#DIV/0!</v>
      </c>
      <c r="CN173" s="31" t="e">
        <v>#DIV/0!</v>
      </c>
      <c r="CO173" s="31" t="e">
        <v>#DIV/0!</v>
      </c>
      <c r="CP173" s="31" t="e">
        <v>#DIV/0!</v>
      </c>
      <c r="CQ173" s="31" t="e">
        <v>#DIV/0!</v>
      </c>
      <c r="CR173" s="31"/>
      <c r="CS173" s="31"/>
      <c r="CT173" s="31">
        <v>52</v>
      </c>
      <c r="CU173" s="51" t="e">
        <v>#VALUE!</v>
      </c>
      <c r="CV173" s="31" t="e">
        <v>#DIV/0!</v>
      </c>
      <c r="CW173" s="31" t="e">
        <v>#DIV/0!</v>
      </c>
      <c r="CX173" s="31" t="e">
        <v>#DIV/0!</v>
      </c>
      <c r="CY173" s="31" t="e">
        <v>#DIV/0!</v>
      </c>
      <c r="CZ173" s="31" t="e">
        <v>#DIV/0!</v>
      </c>
      <c r="DA173" s="31" t="e">
        <v>#DIV/0!</v>
      </c>
      <c r="DB173" s="31" t="e">
        <v>#DIV/0!</v>
      </c>
      <c r="DC173" s="31" t="e">
        <v>#DIV/0!</v>
      </c>
      <c r="DD173" s="31" t="e">
        <v>#DIV/0!</v>
      </c>
      <c r="DE173" s="31" t="e">
        <v>#DIV/0!</v>
      </c>
      <c r="DF173" s="31" t="e">
        <v>#DIV/0!</v>
      </c>
      <c r="DG173" s="31" t="e">
        <v>#DIV/0!</v>
      </c>
      <c r="DH173" s="31" t="e">
        <v>#DIV/0!</v>
      </c>
      <c r="DI173" s="31" t="e">
        <v>#DIV/0!</v>
      </c>
      <c r="DJ173" s="31" t="e">
        <v>#DIV/0!</v>
      </c>
      <c r="DK173" s="31" t="e">
        <v>#DIV/0!</v>
      </c>
      <c r="DL173" s="31" t="e">
        <v>#DIV/0!</v>
      </c>
      <c r="DM173" s="31" t="e">
        <v>#DIV/0!</v>
      </c>
      <c r="DN173" s="31" t="e">
        <v>#DIV/0!</v>
      </c>
      <c r="DO173" s="31" t="e">
        <v>#DIV/0!</v>
      </c>
      <c r="DP173" s="31" t="e">
        <v>#DIV/0!</v>
      </c>
      <c r="DQ173" s="31" t="e">
        <v>#DIV/0!</v>
      </c>
      <c r="DR173" s="31" t="e">
        <v>#DIV/0!</v>
      </c>
      <c r="DS173" s="31" t="e">
        <v>#DIV/0!</v>
      </c>
      <c r="DT173" s="31" t="e">
        <v>#DIV/0!</v>
      </c>
      <c r="DU173" s="31" t="e">
        <v>#DIV/0!</v>
      </c>
      <c r="DV173" s="31" t="e">
        <v>#DIV/0!</v>
      </c>
      <c r="DW173" s="31" t="e">
        <v>#DIV/0!</v>
      </c>
      <c r="DX173" s="31" t="e">
        <v>#DIV/0!</v>
      </c>
      <c r="DY173" s="31" t="e">
        <v>#DIV/0!</v>
      </c>
      <c r="DZ173" s="31" t="e">
        <v>#DIV/0!</v>
      </c>
      <c r="EA173" s="31" t="e">
        <v>#DIV/0!</v>
      </c>
      <c r="EB173" s="31" t="e">
        <v>#DIV/0!</v>
      </c>
      <c r="EC173" s="31" t="e">
        <v>#DIV/0!</v>
      </c>
      <c r="ED173" s="31" t="e">
        <v>#DIV/0!</v>
      </c>
      <c r="EE173" s="31" t="e">
        <v>#DIV/0!</v>
      </c>
      <c r="EF173" s="31" t="e">
        <v>#DIV/0!</v>
      </c>
      <c r="EG173" s="31" t="e">
        <v>#DIV/0!</v>
      </c>
      <c r="EH173" s="31" t="e">
        <v>#DIV/0!</v>
      </c>
      <c r="EI173" s="31" t="e">
        <v>#DIV/0!</v>
      </c>
      <c r="EJ173" s="31" t="e">
        <v>#DIV/0!</v>
      </c>
      <c r="EK173" s="31" t="e">
        <v>#DIV/0!</v>
      </c>
      <c r="EL173" s="31" t="e">
        <v>#DIV/0!</v>
      </c>
      <c r="EM173" s="31" t="e">
        <v>#DIV/0!</v>
      </c>
      <c r="EN173" s="31" t="e">
        <v>#DIV/0!</v>
      </c>
      <c r="EO173" s="31" t="e">
        <v>#VALUE!</v>
      </c>
      <c r="EP173" s="31" t="e">
        <v>#DIV/0!</v>
      </c>
      <c r="EQ173" s="31" t="e">
        <v>#DIV/0!</v>
      </c>
      <c r="ER173" s="31" t="e">
        <v>#DIV/0!</v>
      </c>
      <c r="ES173" s="31" t="e">
        <v>#DIV/0!</v>
      </c>
      <c r="ET173" s="31" t="e">
        <v>#DIV/0!</v>
      </c>
      <c r="EU173" s="31" t="e">
        <v>#DIV/0!</v>
      </c>
      <c r="EV173" s="31" t="e">
        <v>#DIV/0!</v>
      </c>
      <c r="EW173" s="31" t="e">
        <v>#DIV/0!</v>
      </c>
      <c r="EX173" s="31" t="e">
        <v>#DIV/0!</v>
      </c>
      <c r="EY173" s="31" t="e">
        <v>#DIV/0!</v>
      </c>
      <c r="EZ173" s="31" t="e">
        <v>#DIV/0!</v>
      </c>
      <c r="FA173" s="31" t="e">
        <v>#DIV/0!</v>
      </c>
      <c r="FB173" s="31" t="e">
        <v>#DIV/0!</v>
      </c>
      <c r="FC173" s="31" t="e">
        <v>#DIV/0!</v>
      </c>
      <c r="FD173" s="31" t="e">
        <v>#DIV/0!</v>
      </c>
      <c r="FE173" s="31" t="e">
        <v>#DIV/0!</v>
      </c>
      <c r="FF173" s="31" t="e">
        <v>#DIV/0!</v>
      </c>
      <c r="FG173" s="31" t="e">
        <v>#DIV/0!</v>
      </c>
      <c r="FH173" s="31" t="e">
        <v>#DIV/0!</v>
      </c>
      <c r="FI173" s="31" t="e">
        <v>#DIV/0!</v>
      </c>
      <c r="FJ173" s="31" t="e">
        <v>#DIV/0!</v>
      </c>
      <c r="FK173" s="31" t="e">
        <v>#DIV/0!</v>
      </c>
      <c r="FL173" s="31" t="e">
        <v>#DIV/0!</v>
      </c>
      <c r="FM173" s="31" t="e">
        <v>#DIV/0!</v>
      </c>
      <c r="FN173" s="31" t="e">
        <v>#DIV/0!</v>
      </c>
      <c r="FO173" s="31" t="e">
        <v>#DIV/0!</v>
      </c>
      <c r="FP173" s="31" t="e">
        <v>#DIV/0!</v>
      </c>
      <c r="FQ173" s="31" t="e">
        <v>#DIV/0!</v>
      </c>
      <c r="FR173" s="31" t="e">
        <v>#DIV/0!</v>
      </c>
      <c r="FS173" s="31" t="e">
        <v>#DIV/0!</v>
      </c>
      <c r="FT173" s="31" t="e">
        <v>#DIV/0!</v>
      </c>
      <c r="FU173" s="31" t="e">
        <v>#DIV/0!</v>
      </c>
      <c r="FV173" s="31" t="e">
        <v>#DIV/0!</v>
      </c>
      <c r="FW173" s="31" t="e">
        <v>#DIV/0!</v>
      </c>
      <c r="FX173" s="31" t="e">
        <v>#DIV/0!</v>
      </c>
      <c r="FY173" s="31" t="e">
        <v>#DIV/0!</v>
      </c>
      <c r="FZ173" s="31" t="e">
        <v>#DIV/0!</v>
      </c>
      <c r="GA173" s="31" t="e">
        <v>#DIV/0!</v>
      </c>
      <c r="GB173" s="31" t="e">
        <v>#DIV/0!</v>
      </c>
      <c r="GC173" s="31" t="e">
        <v>#DIV/0!</v>
      </c>
      <c r="GD173" s="31" t="e">
        <v>#DIV/0!</v>
      </c>
      <c r="GE173" s="31" t="e">
        <v>#DIV/0!</v>
      </c>
      <c r="GF173" s="31" t="e">
        <v>#DIV/0!</v>
      </c>
      <c r="GG173" s="31" t="e">
        <v>#DIV/0!</v>
      </c>
      <c r="GH173" s="31" t="e">
        <v>#DIV/0!</v>
      </c>
      <c r="GI173" s="31"/>
      <c r="GJ173" s="31"/>
      <c r="GK173" s="31">
        <v>52</v>
      </c>
      <c r="GL173" s="51">
        <v>0</v>
      </c>
      <c r="GM173" s="31">
        <v>0</v>
      </c>
      <c r="GN173" s="31">
        <v>0</v>
      </c>
      <c r="GO173" s="31">
        <v>0</v>
      </c>
      <c r="GP173" s="31">
        <v>0</v>
      </c>
      <c r="GQ173" s="31">
        <v>0</v>
      </c>
      <c r="GR173" s="31">
        <v>1</v>
      </c>
      <c r="GS173" s="31">
        <v>0.33333333333333331</v>
      </c>
      <c r="GT173" s="31">
        <v>0</v>
      </c>
      <c r="GU173" s="31">
        <v>0.66666666666666663</v>
      </c>
      <c r="GV173" s="31">
        <v>0.66666666666666663</v>
      </c>
      <c r="GW173" s="31">
        <v>0.66666666666666663</v>
      </c>
      <c r="GX173" s="31">
        <v>0.33333333333333331</v>
      </c>
      <c r="GY173" s="31">
        <v>0</v>
      </c>
      <c r="GZ173" s="31">
        <v>0</v>
      </c>
      <c r="HA173" s="31">
        <v>0</v>
      </c>
      <c r="HB173" s="31">
        <v>0</v>
      </c>
      <c r="HC173" s="31">
        <v>0</v>
      </c>
      <c r="HD173" s="31">
        <v>0</v>
      </c>
      <c r="HE173" s="31">
        <v>0</v>
      </c>
      <c r="HF173" s="31">
        <v>0.66666666666666663</v>
      </c>
      <c r="HG173" s="31">
        <v>0.66666666666666663</v>
      </c>
      <c r="HH173" s="31">
        <v>0</v>
      </c>
      <c r="HI173" s="31">
        <v>0.33333333333333331</v>
      </c>
      <c r="HJ173" s="31">
        <v>0.33333333333333331</v>
      </c>
      <c r="HK173" s="31">
        <v>1</v>
      </c>
      <c r="HL173" s="31">
        <v>0.33333333333333331</v>
      </c>
      <c r="HM173" s="31">
        <v>0</v>
      </c>
      <c r="HN173" s="31">
        <v>0</v>
      </c>
      <c r="HO173" s="31">
        <v>1</v>
      </c>
      <c r="HP173" s="31">
        <v>0</v>
      </c>
      <c r="HQ173" s="31">
        <v>0</v>
      </c>
      <c r="HR173" s="31">
        <v>0</v>
      </c>
      <c r="HS173" s="31">
        <v>0</v>
      </c>
      <c r="HT173" s="31">
        <v>0</v>
      </c>
      <c r="HU173" s="31">
        <v>0</v>
      </c>
      <c r="HV173" s="31">
        <v>0</v>
      </c>
      <c r="HW173" s="31">
        <v>0</v>
      </c>
      <c r="HX173" s="31">
        <v>0.66666666666666663</v>
      </c>
      <c r="HY173" s="31">
        <v>0.33333333333333331</v>
      </c>
      <c r="HZ173" s="31">
        <v>0</v>
      </c>
      <c r="IA173" s="31">
        <v>1</v>
      </c>
      <c r="IB173" s="31">
        <v>0</v>
      </c>
      <c r="IC173" s="31">
        <v>0</v>
      </c>
      <c r="ID173" s="31">
        <v>0</v>
      </c>
      <c r="IE173" s="31">
        <v>1</v>
      </c>
      <c r="IF173" s="31">
        <v>0</v>
      </c>
      <c r="IG173" s="31">
        <v>0</v>
      </c>
      <c r="IH173" s="31">
        <v>0</v>
      </c>
      <c r="II173" s="31">
        <v>0</v>
      </c>
      <c r="IJ173" s="31">
        <v>0</v>
      </c>
      <c r="IK173" s="31">
        <v>0</v>
      </c>
      <c r="IL173" s="31">
        <v>52</v>
      </c>
      <c r="IM173" s="31">
        <v>17.333333333333332</v>
      </c>
      <c r="IN173" s="31">
        <v>0</v>
      </c>
      <c r="IO173" s="31">
        <v>34.666666666666664</v>
      </c>
      <c r="IP173" s="31">
        <v>34.666666666666664</v>
      </c>
      <c r="IQ173" s="31">
        <v>34.666666666666664</v>
      </c>
      <c r="IR173" s="31">
        <v>17.333333333333332</v>
      </c>
      <c r="IS173" s="31">
        <v>0</v>
      </c>
      <c r="IT173" s="31">
        <v>0</v>
      </c>
      <c r="IU173" s="31">
        <v>0</v>
      </c>
      <c r="IV173" s="31">
        <v>0</v>
      </c>
      <c r="IW173" s="31">
        <v>0</v>
      </c>
      <c r="IX173" s="31">
        <v>0</v>
      </c>
      <c r="IY173" s="31">
        <v>0</v>
      </c>
      <c r="IZ173" s="31">
        <v>34.666666666666664</v>
      </c>
      <c r="JA173" s="31">
        <v>34.666666666666664</v>
      </c>
      <c r="JB173" s="31">
        <v>0</v>
      </c>
      <c r="JC173" s="31">
        <v>17.333333333333332</v>
      </c>
      <c r="JD173" s="31">
        <v>17.333333333333332</v>
      </c>
      <c r="JE173" s="31">
        <v>52</v>
      </c>
      <c r="JF173" s="31">
        <v>17.333333333333332</v>
      </c>
      <c r="JG173" s="31">
        <v>0</v>
      </c>
      <c r="JH173" s="31">
        <v>0</v>
      </c>
      <c r="JI173" s="31">
        <v>52</v>
      </c>
      <c r="JJ173" s="31">
        <v>0</v>
      </c>
      <c r="JK173" s="31">
        <v>0</v>
      </c>
      <c r="JL173" s="31">
        <v>0</v>
      </c>
      <c r="JM173" s="31">
        <v>0</v>
      </c>
      <c r="JN173" s="31">
        <v>0</v>
      </c>
      <c r="JO173" s="31">
        <v>0</v>
      </c>
      <c r="JP173" s="31">
        <v>0</v>
      </c>
      <c r="JQ173" s="31">
        <v>0</v>
      </c>
      <c r="JR173" s="31">
        <v>34.666666666666664</v>
      </c>
      <c r="JS173" s="31">
        <v>17.333333333333332</v>
      </c>
      <c r="JT173" s="31">
        <v>0</v>
      </c>
      <c r="JU173" s="31">
        <v>52</v>
      </c>
      <c r="JV173" s="31">
        <v>0</v>
      </c>
      <c r="JW173" s="31">
        <v>0</v>
      </c>
      <c r="JX173" s="31">
        <v>0</v>
      </c>
      <c r="JY173" s="31">
        <v>52</v>
      </c>
      <c r="JZ173" s="31">
        <v>3</v>
      </c>
      <c r="KA173" s="31">
        <v>1</v>
      </c>
    </row>
    <row r="174" spans="1:287" x14ac:dyDescent="0.25">
      <c r="A174" s="30" t="s">
        <v>794</v>
      </c>
      <c r="B174" s="30" t="s">
        <v>564</v>
      </c>
      <c r="C174" s="31"/>
      <c r="D174" s="51" t="e">
        <v>#VALUE!</v>
      </c>
      <c r="E174" s="31" t="e">
        <v>#DIV/0!</v>
      </c>
      <c r="F174" s="31" t="e">
        <v>#DIV/0!</v>
      </c>
      <c r="G174" s="31" t="e">
        <v>#DIV/0!</v>
      </c>
      <c r="H174" s="31" t="e">
        <v>#DIV/0!</v>
      </c>
      <c r="I174" s="31" t="e">
        <v>#DIV/0!</v>
      </c>
      <c r="J174" s="31" t="e">
        <v>#DIV/0!</v>
      </c>
      <c r="K174" s="31" t="e">
        <v>#DIV/0!</v>
      </c>
      <c r="L174" s="31" t="e">
        <v>#DIV/0!</v>
      </c>
      <c r="M174" s="31" t="e">
        <v>#DIV/0!</v>
      </c>
      <c r="N174" s="31" t="e">
        <v>#DIV/0!</v>
      </c>
      <c r="O174" s="31" t="e">
        <v>#DIV/0!</v>
      </c>
      <c r="P174" s="31" t="e">
        <v>#DIV/0!</v>
      </c>
      <c r="Q174" s="31" t="e">
        <v>#DIV/0!</v>
      </c>
      <c r="R174" s="31" t="e">
        <v>#DIV/0!</v>
      </c>
      <c r="S174" s="31" t="e">
        <v>#DIV/0!</v>
      </c>
      <c r="T174" s="31" t="e">
        <v>#DIV/0!</v>
      </c>
      <c r="U174" s="31" t="e">
        <v>#DIV/0!</v>
      </c>
      <c r="V174" s="31" t="e">
        <v>#DIV/0!</v>
      </c>
      <c r="W174" s="31" t="e">
        <v>#DIV/0!</v>
      </c>
      <c r="X174" s="31" t="e">
        <v>#DIV/0!</v>
      </c>
      <c r="Y174" s="31" t="e">
        <v>#DIV/0!</v>
      </c>
      <c r="Z174" s="31" t="e">
        <v>#DIV/0!</v>
      </c>
      <c r="AA174" s="31" t="e">
        <v>#DIV/0!</v>
      </c>
      <c r="AB174" s="31" t="e">
        <v>#DIV/0!</v>
      </c>
      <c r="AC174" s="31" t="e">
        <v>#DIV/0!</v>
      </c>
      <c r="AD174" s="31" t="e">
        <v>#DIV/0!</v>
      </c>
      <c r="AE174" s="31" t="e">
        <v>#DIV/0!</v>
      </c>
      <c r="AF174" s="31" t="e">
        <v>#DIV/0!</v>
      </c>
      <c r="AG174" s="31" t="e">
        <v>#DIV/0!</v>
      </c>
      <c r="AH174" s="31" t="e">
        <v>#DIV/0!</v>
      </c>
      <c r="AI174" s="31" t="e">
        <v>#DIV/0!</v>
      </c>
      <c r="AJ174" s="31" t="e">
        <v>#DIV/0!</v>
      </c>
      <c r="AK174" s="31" t="e">
        <v>#DIV/0!</v>
      </c>
      <c r="AL174" s="31" t="e">
        <v>#DIV/0!</v>
      </c>
      <c r="AM174" s="31" t="e">
        <v>#DIV/0!</v>
      </c>
      <c r="AN174" s="31" t="e">
        <v>#DIV/0!</v>
      </c>
      <c r="AO174" s="31" t="e">
        <v>#DIV/0!</v>
      </c>
      <c r="AP174" s="31" t="e">
        <v>#DIV/0!</v>
      </c>
      <c r="AQ174" s="31" t="e">
        <v>#DIV/0!</v>
      </c>
      <c r="AR174" s="31" t="e">
        <v>#DIV/0!</v>
      </c>
      <c r="AS174" s="31" t="e">
        <v>#DIV/0!</v>
      </c>
      <c r="AT174" s="31" t="e">
        <v>#DIV/0!</v>
      </c>
      <c r="AU174" s="31" t="e">
        <v>#DIV/0!</v>
      </c>
      <c r="AV174" s="31" t="e">
        <v>#DIV/0!</v>
      </c>
      <c r="AW174" s="31" t="e">
        <v>#DIV/0!</v>
      </c>
      <c r="AX174" s="31" t="e">
        <v>#VALUE!</v>
      </c>
      <c r="AY174" s="31" t="e">
        <v>#DIV/0!</v>
      </c>
      <c r="AZ174" s="31" t="e">
        <v>#DIV/0!</v>
      </c>
      <c r="BA174" s="31" t="e">
        <v>#DIV/0!</v>
      </c>
      <c r="BB174" s="31" t="e">
        <v>#DIV/0!</v>
      </c>
      <c r="BC174" s="31" t="e">
        <v>#DIV/0!</v>
      </c>
      <c r="BD174" s="31" t="e">
        <v>#DIV/0!</v>
      </c>
      <c r="BE174" s="31" t="e">
        <v>#DIV/0!</v>
      </c>
      <c r="BF174" s="31" t="e">
        <v>#DIV/0!</v>
      </c>
      <c r="BG174" s="31" t="e">
        <v>#DIV/0!</v>
      </c>
      <c r="BH174" s="31" t="e">
        <v>#DIV/0!</v>
      </c>
      <c r="BI174" s="31" t="e">
        <v>#DIV/0!</v>
      </c>
      <c r="BJ174" s="31" t="e">
        <v>#DIV/0!</v>
      </c>
      <c r="BK174" s="31" t="e">
        <v>#DIV/0!</v>
      </c>
      <c r="BL174" s="31" t="e">
        <v>#DIV/0!</v>
      </c>
      <c r="BM174" s="31" t="e">
        <v>#DIV/0!</v>
      </c>
      <c r="BN174" s="31" t="e">
        <v>#DIV/0!</v>
      </c>
      <c r="BO174" s="31" t="e">
        <v>#DIV/0!</v>
      </c>
      <c r="BP174" s="31" t="e">
        <v>#DIV/0!</v>
      </c>
      <c r="BQ174" s="31" t="e">
        <v>#DIV/0!</v>
      </c>
      <c r="BR174" s="31" t="e">
        <v>#DIV/0!</v>
      </c>
      <c r="BS174" s="31" t="e">
        <v>#DIV/0!</v>
      </c>
      <c r="BT174" s="31" t="e">
        <v>#DIV/0!</v>
      </c>
      <c r="BU174" s="31" t="e">
        <v>#DIV/0!</v>
      </c>
      <c r="BV174" s="31" t="e">
        <v>#DIV/0!</v>
      </c>
      <c r="BW174" s="31" t="e">
        <v>#DIV/0!</v>
      </c>
      <c r="BX174" s="31" t="e">
        <v>#DIV/0!</v>
      </c>
      <c r="BY174" s="31" t="e">
        <v>#DIV/0!</v>
      </c>
      <c r="BZ174" s="31" t="e">
        <v>#DIV/0!</v>
      </c>
      <c r="CA174" s="31" t="e">
        <v>#DIV/0!</v>
      </c>
      <c r="CB174" s="31" t="e">
        <v>#DIV/0!</v>
      </c>
      <c r="CC174" s="31" t="e">
        <v>#DIV/0!</v>
      </c>
      <c r="CD174" s="31" t="e">
        <v>#DIV/0!</v>
      </c>
      <c r="CE174" s="31" t="e">
        <v>#DIV/0!</v>
      </c>
      <c r="CF174" s="31" t="e">
        <v>#DIV/0!</v>
      </c>
      <c r="CG174" s="31" t="e">
        <v>#DIV/0!</v>
      </c>
      <c r="CH174" s="31" t="e">
        <v>#DIV/0!</v>
      </c>
      <c r="CI174" s="31" t="e">
        <v>#DIV/0!</v>
      </c>
      <c r="CJ174" s="31" t="e">
        <v>#DIV/0!</v>
      </c>
      <c r="CK174" s="31" t="e">
        <v>#DIV/0!</v>
      </c>
      <c r="CL174" s="31" t="e">
        <v>#DIV/0!</v>
      </c>
      <c r="CM174" s="31" t="e">
        <v>#DIV/0!</v>
      </c>
      <c r="CN174" s="31" t="e">
        <v>#DIV/0!</v>
      </c>
      <c r="CO174" s="31" t="e">
        <v>#DIV/0!</v>
      </c>
      <c r="CP174" s="31" t="e">
        <v>#DIV/0!</v>
      </c>
      <c r="CQ174" s="31" t="e">
        <v>#DIV/0!</v>
      </c>
      <c r="CR174" s="31"/>
      <c r="CS174" s="31"/>
      <c r="CT174" s="31"/>
      <c r="CU174" s="51" t="e">
        <v>#VALUE!</v>
      </c>
      <c r="CV174" s="31" t="e">
        <v>#DIV/0!</v>
      </c>
      <c r="CW174" s="31" t="e">
        <v>#DIV/0!</v>
      </c>
      <c r="CX174" s="31" t="e">
        <v>#DIV/0!</v>
      </c>
      <c r="CY174" s="31" t="e">
        <v>#DIV/0!</v>
      </c>
      <c r="CZ174" s="31" t="e">
        <v>#DIV/0!</v>
      </c>
      <c r="DA174" s="31" t="e">
        <v>#DIV/0!</v>
      </c>
      <c r="DB174" s="31" t="e">
        <v>#DIV/0!</v>
      </c>
      <c r="DC174" s="31" t="e">
        <v>#DIV/0!</v>
      </c>
      <c r="DD174" s="31" t="e">
        <v>#DIV/0!</v>
      </c>
      <c r="DE174" s="31" t="e">
        <v>#DIV/0!</v>
      </c>
      <c r="DF174" s="31" t="e">
        <v>#DIV/0!</v>
      </c>
      <c r="DG174" s="31" t="e">
        <v>#DIV/0!</v>
      </c>
      <c r="DH174" s="31" t="e">
        <v>#DIV/0!</v>
      </c>
      <c r="DI174" s="31" t="e">
        <v>#DIV/0!</v>
      </c>
      <c r="DJ174" s="31" t="e">
        <v>#DIV/0!</v>
      </c>
      <c r="DK174" s="31" t="e">
        <v>#DIV/0!</v>
      </c>
      <c r="DL174" s="31" t="e">
        <v>#DIV/0!</v>
      </c>
      <c r="DM174" s="31" t="e">
        <v>#DIV/0!</v>
      </c>
      <c r="DN174" s="31" t="e">
        <v>#DIV/0!</v>
      </c>
      <c r="DO174" s="31" t="e">
        <v>#DIV/0!</v>
      </c>
      <c r="DP174" s="31" t="e">
        <v>#DIV/0!</v>
      </c>
      <c r="DQ174" s="31" t="e">
        <v>#DIV/0!</v>
      </c>
      <c r="DR174" s="31" t="e">
        <v>#DIV/0!</v>
      </c>
      <c r="DS174" s="31" t="e">
        <v>#DIV/0!</v>
      </c>
      <c r="DT174" s="31" t="e">
        <v>#DIV/0!</v>
      </c>
      <c r="DU174" s="31" t="e">
        <v>#DIV/0!</v>
      </c>
      <c r="DV174" s="31" t="e">
        <v>#DIV/0!</v>
      </c>
      <c r="DW174" s="31" t="e">
        <v>#DIV/0!</v>
      </c>
      <c r="DX174" s="31" t="e">
        <v>#DIV/0!</v>
      </c>
      <c r="DY174" s="31" t="e">
        <v>#DIV/0!</v>
      </c>
      <c r="DZ174" s="31" t="e">
        <v>#DIV/0!</v>
      </c>
      <c r="EA174" s="31" t="e">
        <v>#DIV/0!</v>
      </c>
      <c r="EB174" s="31" t="e">
        <v>#DIV/0!</v>
      </c>
      <c r="EC174" s="31" t="e">
        <v>#DIV/0!</v>
      </c>
      <c r="ED174" s="31" t="e">
        <v>#DIV/0!</v>
      </c>
      <c r="EE174" s="31" t="e">
        <v>#DIV/0!</v>
      </c>
      <c r="EF174" s="31" t="e">
        <v>#DIV/0!</v>
      </c>
      <c r="EG174" s="31" t="e">
        <v>#DIV/0!</v>
      </c>
      <c r="EH174" s="31" t="e">
        <v>#DIV/0!</v>
      </c>
      <c r="EI174" s="31" t="e">
        <v>#DIV/0!</v>
      </c>
      <c r="EJ174" s="31" t="e">
        <v>#DIV/0!</v>
      </c>
      <c r="EK174" s="31" t="e">
        <v>#DIV/0!</v>
      </c>
      <c r="EL174" s="31" t="e">
        <v>#DIV/0!</v>
      </c>
      <c r="EM174" s="31" t="e">
        <v>#DIV/0!</v>
      </c>
      <c r="EN174" s="31" t="e">
        <v>#DIV/0!</v>
      </c>
      <c r="EO174" s="31" t="e">
        <v>#VALUE!</v>
      </c>
      <c r="EP174" s="31" t="e">
        <v>#DIV/0!</v>
      </c>
      <c r="EQ174" s="31" t="e">
        <v>#DIV/0!</v>
      </c>
      <c r="ER174" s="31" t="e">
        <v>#DIV/0!</v>
      </c>
      <c r="ES174" s="31" t="e">
        <v>#DIV/0!</v>
      </c>
      <c r="ET174" s="31" t="e">
        <v>#DIV/0!</v>
      </c>
      <c r="EU174" s="31" t="e">
        <v>#DIV/0!</v>
      </c>
      <c r="EV174" s="31" t="e">
        <v>#DIV/0!</v>
      </c>
      <c r="EW174" s="31" t="e">
        <v>#DIV/0!</v>
      </c>
      <c r="EX174" s="31" t="e">
        <v>#DIV/0!</v>
      </c>
      <c r="EY174" s="31" t="e">
        <v>#DIV/0!</v>
      </c>
      <c r="EZ174" s="31" t="e">
        <v>#DIV/0!</v>
      </c>
      <c r="FA174" s="31" t="e">
        <v>#DIV/0!</v>
      </c>
      <c r="FB174" s="31" t="e">
        <v>#DIV/0!</v>
      </c>
      <c r="FC174" s="31" t="e">
        <v>#DIV/0!</v>
      </c>
      <c r="FD174" s="31" t="e">
        <v>#DIV/0!</v>
      </c>
      <c r="FE174" s="31" t="e">
        <v>#DIV/0!</v>
      </c>
      <c r="FF174" s="31" t="e">
        <v>#DIV/0!</v>
      </c>
      <c r="FG174" s="31" t="e">
        <v>#DIV/0!</v>
      </c>
      <c r="FH174" s="31" t="e">
        <v>#DIV/0!</v>
      </c>
      <c r="FI174" s="31" t="e">
        <v>#DIV/0!</v>
      </c>
      <c r="FJ174" s="31" t="e">
        <v>#DIV/0!</v>
      </c>
      <c r="FK174" s="31" t="e">
        <v>#DIV/0!</v>
      </c>
      <c r="FL174" s="31" t="e">
        <v>#DIV/0!</v>
      </c>
      <c r="FM174" s="31" t="e">
        <v>#DIV/0!</v>
      </c>
      <c r="FN174" s="31" t="e">
        <v>#DIV/0!</v>
      </c>
      <c r="FO174" s="31" t="e">
        <v>#DIV/0!</v>
      </c>
      <c r="FP174" s="31" t="e">
        <v>#DIV/0!</v>
      </c>
      <c r="FQ174" s="31" t="e">
        <v>#DIV/0!</v>
      </c>
      <c r="FR174" s="31" t="e">
        <v>#DIV/0!</v>
      </c>
      <c r="FS174" s="31" t="e">
        <v>#DIV/0!</v>
      </c>
      <c r="FT174" s="31" t="e">
        <v>#DIV/0!</v>
      </c>
      <c r="FU174" s="31" t="e">
        <v>#DIV/0!</v>
      </c>
      <c r="FV174" s="31" t="e">
        <v>#DIV/0!</v>
      </c>
      <c r="FW174" s="31" t="e">
        <v>#DIV/0!</v>
      </c>
      <c r="FX174" s="31" t="e">
        <v>#DIV/0!</v>
      </c>
      <c r="FY174" s="31" t="e">
        <v>#DIV/0!</v>
      </c>
      <c r="FZ174" s="31" t="e">
        <v>#DIV/0!</v>
      </c>
      <c r="GA174" s="31" t="e">
        <v>#DIV/0!</v>
      </c>
      <c r="GB174" s="31" t="e">
        <v>#DIV/0!</v>
      </c>
      <c r="GC174" s="31" t="e">
        <v>#DIV/0!</v>
      </c>
      <c r="GD174" s="31" t="e">
        <v>#DIV/0!</v>
      </c>
      <c r="GE174" s="31" t="e">
        <v>#DIV/0!</v>
      </c>
      <c r="GF174" s="31" t="e">
        <v>#DIV/0!</v>
      </c>
      <c r="GG174" s="31" t="e">
        <v>#DIV/0!</v>
      </c>
      <c r="GH174" s="31" t="e">
        <v>#DIV/0!</v>
      </c>
      <c r="GI174" s="31"/>
      <c r="GJ174" s="31"/>
      <c r="GK174" s="31">
        <v>37</v>
      </c>
      <c r="GL174" s="51" t="e">
        <v>#VALUE!</v>
      </c>
      <c r="GM174" s="31" t="e">
        <v>#DIV/0!</v>
      </c>
      <c r="GN174" s="31" t="e">
        <v>#DIV/0!</v>
      </c>
      <c r="GO174" s="31" t="e">
        <v>#DIV/0!</v>
      </c>
      <c r="GP174" s="31" t="e">
        <v>#DIV/0!</v>
      </c>
      <c r="GQ174" s="31" t="e">
        <v>#DIV/0!</v>
      </c>
      <c r="GR174" s="31" t="e">
        <v>#DIV/0!</v>
      </c>
      <c r="GS174" s="31" t="e">
        <v>#DIV/0!</v>
      </c>
      <c r="GT174" s="31" t="e">
        <v>#DIV/0!</v>
      </c>
      <c r="GU174" s="31" t="e">
        <v>#DIV/0!</v>
      </c>
      <c r="GV174" s="31" t="e">
        <v>#DIV/0!</v>
      </c>
      <c r="GW174" s="31" t="e">
        <v>#DIV/0!</v>
      </c>
      <c r="GX174" s="31" t="e">
        <v>#DIV/0!</v>
      </c>
      <c r="GY174" s="31" t="e">
        <v>#DIV/0!</v>
      </c>
      <c r="GZ174" s="31" t="e">
        <v>#DIV/0!</v>
      </c>
      <c r="HA174" s="31" t="e">
        <v>#DIV/0!</v>
      </c>
      <c r="HB174" s="31" t="e">
        <v>#DIV/0!</v>
      </c>
      <c r="HC174" s="31" t="e">
        <v>#DIV/0!</v>
      </c>
      <c r="HD174" s="31" t="e">
        <v>#DIV/0!</v>
      </c>
      <c r="HE174" s="31" t="e">
        <v>#DIV/0!</v>
      </c>
      <c r="HF174" s="31" t="e">
        <v>#DIV/0!</v>
      </c>
      <c r="HG174" s="31" t="e">
        <v>#DIV/0!</v>
      </c>
      <c r="HH174" s="31" t="e">
        <v>#DIV/0!</v>
      </c>
      <c r="HI174" s="31" t="e">
        <v>#DIV/0!</v>
      </c>
      <c r="HJ174" s="31" t="e">
        <v>#DIV/0!</v>
      </c>
      <c r="HK174" s="31" t="e">
        <v>#DIV/0!</v>
      </c>
      <c r="HL174" s="31" t="e">
        <v>#DIV/0!</v>
      </c>
      <c r="HM174" s="31" t="e">
        <v>#DIV/0!</v>
      </c>
      <c r="HN174" s="31" t="e">
        <v>#DIV/0!</v>
      </c>
      <c r="HO174" s="31" t="e">
        <v>#DIV/0!</v>
      </c>
      <c r="HP174" s="31" t="e">
        <v>#DIV/0!</v>
      </c>
      <c r="HQ174" s="31" t="e">
        <v>#DIV/0!</v>
      </c>
      <c r="HR174" s="31" t="e">
        <v>#DIV/0!</v>
      </c>
      <c r="HS174" s="31" t="e">
        <v>#DIV/0!</v>
      </c>
      <c r="HT174" s="31" t="e">
        <v>#DIV/0!</v>
      </c>
      <c r="HU174" s="31" t="e">
        <v>#DIV/0!</v>
      </c>
      <c r="HV174" s="31" t="e">
        <v>#DIV/0!</v>
      </c>
      <c r="HW174" s="31" t="e">
        <v>#DIV/0!</v>
      </c>
      <c r="HX174" s="31" t="e">
        <v>#DIV/0!</v>
      </c>
      <c r="HY174" s="31" t="e">
        <v>#DIV/0!</v>
      </c>
      <c r="HZ174" s="31" t="e">
        <v>#DIV/0!</v>
      </c>
      <c r="IA174" s="31" t="e">
        <v>#DIV/0!</v>
      </c>
      <c r="IB174" s="31" t="e">
        <v>#DIV/0!</v>
      </c>
      <c r="IC174" s="31" t="e">
        <v>#DIV/0!</v>
      </c>
      <c r="ID174" s="31" t="e">
        <v>#DIV/0!</v>
      </c>
      <c r="IE174" s="31" t="e">
        <v>#DIV/0!</v>
      </c>
      <c r="IF174" s="31" t="e">
        <v>#VALUE!</v>
      </c>
      <c r="IG174" s="31" t="e">
        <v>#DIV/0!</v>
      </c>
      <c r="IH174" s="31" t="e">
        <v>#DIV/0!</v>
      </c>
      <c r="II174" s="31" t="e">
        <v>#DIV/0!</v>
      </c>
      <c r="IJ174" s="31" t="e">
        <v>#DIV/0!</v>
      </c>
      <c r="IK174" s="31" t="e">
        <v>#DIV/0!</v>
      </c>
      <c r="IL174" s="31" t="e">
        <v>#DIV/0!</v>
      </c>
      <c r="IM174" s="31" t="e">
        <v>#DIV/0!</v>
      </c>
      <c r="IN174" s="31" t="e">
        <v>#DIV/0!</v>
      </c>
      <c r="IO174" s="31" t="e">
        <v>#DIV/0!</v>
      </c>
      <c r="IP174" s="31" t="e">
        <v>#DIV/0!</v>
      </c>
      <c r="IQ174" s="31" t="e">
        <v>#DIV/0!</v>
      </c>
      <c r="IR174" s="31" t="e">
        <v>#DIV/0!</v>
      </c>
      <c r="IS174" s="31" t="e">
        <v>#DIV/0!</v>
      </c>
      <c r="IT174" s="31" t="e">
        <v>#DIV/0!</v>
      </c>
      <c r="IU174" s="31" t="e">
        <v>#DIV/0!</v>
      </c>
      <c r="IV174" s="31" t="e">
        <v>#DIV/0!</v>
      </c>
      <c r="IW174" s="31" t="e">
        <v>#DIV/0!</v>
      </c>
      <c r="IX174" s="31" t="e">
        <v>#DIV/0!</v>
      </c>
      <c r="IY174" s="31" t="e">
        <v>#DIV/0!</v>
      </c>
      <c r="IZ174" s="31" t="e">
        <v>#DIV/0!</v>
      </c>
      <c r="JA174" s="31" t="e">
        <v>#DIV/0!</v>
      </c>
      <c r="JB174" s="31" t="e">
        <v>#DIV/0!</v>
      </c>
      <c r="JC174" s="31" t="e">
        <v>#DIV/0!</v>
      </c>
      <c r="JD174" s="31" t="e">
        <v>#DIV/0!</v>
      </c>
      <c r="JE174" s="31" t="e">
        <v>#DIV/0!</v>
      </c>
      <c r="JF174" s="31" t="e">
        <v>#DIV/0!</v>
      </c>
      <c r="JG174" s="31" t="e">
        <v>#DIV/0!</v>
      </c>
      <c r="JH174" s="31" t="e">
        <v>#DIV/0!</v>
      </c>
      <c r="JI174" s="31" t="e">
        <v>#DIV/0!</v>
      </c>
      <c r="JJ174" s="31" t="e">
        <v>#DIV/0!</v>
      </c>
      <c r="JK174" s="31" t="e">
        <v>#DIV/0!</v>
      </c>
      <c r="JL174" s="31" t="e">
        <v>#DIV/0!</v>
      </c>
      <c r="JM174" s="31" t="e">
        <v>#DIV/0!</v>
      </c>
      <c r="JN174" s="31" t="e">
        <v>#DIV/0!</v>
      </c>
      <c r="JO174" s="31" t="e">
        <v>#DIV/0!</v>
      </c>
      <c r="JP174" s="31" t="e">
        <v>#DIV/0!</v>
      </c>
      <c r="JQ174" s="31" t="e">
        <v>#DIV/0!</v>
      </c>
      <c r="JR174" s="31" t="e">
        <v>#DIV/0!</v>
      </c>
      <c r="JS174" s="31" t="e">
        <v>#DIV/0!</v>
      </c>
      <c r="JT174" s="31" t="e">
        <v>#DIV/0!</v>
      </c>
      <c r="JU174" s="31" t="e">
        <v>#DIV/0!</v>
      </c>
      <c r="JV174" s="31" t="e">
        <v>#DIV/0!</v>
      </c>
      <c r="JW174" s="31" t="e">
        <v>#DIV/0!</v>
      </c>
      <c r="JX174" s="31" t="e">
        <v>#DIV/0!</v>
      </c>
      <c r="JY174" s="31" t="e">
        <v>#DIV/0!</v>
      </c>
      <c r="JZ174" s="31"/>
      <c r="KA174" s="31"/>
    </row>
    <row r="175" spans="1:287" x14ac:dyDescent="0.25">
      <c r="A175" s="30" t="s">
        <v>795</v>
      </c>
      <c r="B175" s="30" t="s">
        <v>133</v>
      </c>
      <c r="C175" s="31"/>
      <c r="D175" s="51" t="e">
        <v>#VALUE!</v>
      </c>
      <c r="E175" s="31" t="e">
        <v>#DIV/0!</v>
      </c>
      <c r="F175" s="31" t="e">
        <v>#DIV/0!</v>
      </c>
      <c r="G175" s="31" t="e">
        <v>#DIV/0!</v>
      </c>
      <c r="H175" s="31" t="e">
        <v>#DIV/0!</v>
      </c>
      <c r="I175" s="31" t="e">
        <v>#DIV/0!</v>
      </c>
      <c r="J175" s="31" t="e">
        <v>#DIV/0!</v>
      </c>
      <c r="K175" s="31" t="e">
        <v>#DIV/0!</v>
      </c>
      <c r="L175" s="31" t="e">
        <v>#DIV/0!</v>
      </c>
      <c r="M175" s="31" t="e">
        <v>#DIV/0!</v>
      </c>
      <c r="N175" s="31" t="e">
        <v>#DIV/0!</v>
      </c>
      <c r="O175" s="31" t="e">
        <v>#DIV/0!</v>
      </c>
      <c r="P175" s="31" t="e">
        <v>#DIV/0!</v>
      </c>
      <c r="Q175" s="31" t="e">
        <v>#DIV/0!</v>
      </c>
      <c r="R175" s="31" t="e">
        <v>#DIV/0!</v>
      </c>
      <c r="S175" s="31" t="e">
        <v>#DIV/0!</v>
      </c>
      <c r="T175" s="31" t="e">
        <v>#DIV/0!</v>
      </c>
      <c r="U175" s="31" t="e">
        <v>#DIV/0!</v>
      </c>
      <c r="V175" s="31" t="e">
        <v>#DIV/0!</v>
      </c>
      <c r="W175" s="31" t="e">
        <v>#DIV/0!</v>
      </c>
      <c r="X175" s="31" t="e">
        <v>#DIV/0!</v>
      </c>
      <c r="Y175" s="31" t="e">
        <v>#DIV/0!</v>
      </c>
      <c r="Z175" s="31" t="e">
        <v>#DIV/0!</v>
      </c>
      <c r="AA175" s="31" t="e">
        <v>#DIV/0!</v>
      </c>
      <c r="AB175" s="31" t="e">
        <v>#DIV/0!</v>
      </c>
      <c r="AC175" s="31" t="e">
        <v>#DIV/0!</v>
      </c>
      <c r="AD175" s="31" t="e">
        <v>#DIV/0!</v>
      </c>
      <c r="AE175" s="31" t="e">
        <v>#DIV/0!</v>
      </c>
      <c r="AF175" s="31" t="e">
        <v>#DIV/0!</v>
      </c>
      <c r="AG175" s="31" t="e">
        <v>#DIV/0!</v>
      </c>
      <c r="AH175" s="31" t="e">
        <v>#DIV/0!</v>
      </c>
      <c r="AI175" s="31" t="e">
        <v>#DIV/0!</v>
      </c>
      <c r="AJ175" s="31" t="e">
        <v>#DIV/0!</v>
      </c>
      <c r="AK175" s="31" t="e">
        <v>#DIV/0!</v>
      </c>
      <c r="AL175" s="31" t="e">
        <v>#DIV/0!</v>
      </c>
      <c r="AM175" s="31" t="e">
        <v>#DIV/0!</v>
      </c>
      <c r="AN175" s="31" t="e">
        <v>#DIV/0!</v>
      </c>
      <c r="AO175" s="31" t="e">
        <v>#DIV/0!</v>
      </c>
      <c r="AP175" s="31" t="e">
        <v>#DIV/0!</v>
      </c>
      <c r="AQ175" s="31" t="e">
        <v>#DIV/0!</v>
      </c>
      <c r="AR175" s="31" t="e">
        <v>#DIV/0!</v>
      </c>
      <c r="AS175" s="31" t="e">
        <v>#DIV/0!</v>
      </c>
      <c r="AT175" s="31" t="e">
        <v>#DIV/0!</v>
      </c>
      <c r="AU175" s="31" t="e">
        <v>#DIV/0!</v>
      </c>
      <c r="AV175" s="31" t="e">
        <v>#DIV/0!</v>
      </c>
      <c r="AW175" s="31" t="e">
        <v>#DIV/0!</v>
      </c>
      <c r="AX175" s="31" t="e">
        <v>#VALUE!</v>
      </c>
      <c r="AY175" s="31" t="e">
        <v>#DIV/0!</v>
      </c>
      <c r="AZ175" s="31" t="e">
        <v>#DIV/0!</v>
      </c>
      <c r="BA175" s="31" t="e">
        <v>#DIV/0!</v>
      </c>
      <c r="BB175" s="31" t="e">
        <v>#DIV/0!</v>
      </c>
      <c r="BC175" s="31" t="e">
        <v>#DIV/0!</v>
      </c>
      <c r="BD175" s="31" t="e">
        <v>#DIV/0!</v>
      </c>
      <c r="BE175" s="31" t="e">
        <v>#DIV/0!</v>
      </c>
      <c r="BF175" s="31" t="e">
        <v>#DIV/0!</v>
      </c>
      <c r="BG175" s="31" t="e">
        <v>#DIV/0!</v>
      </c>
      <c r="BH175" s="31" t="e">
        <v>#DIV/0!</v>
      </c>
      <c r="BI175" s="31" t="e">
        <v>#DIV/0!</v>
      </c>
      <c r="BJ175" s="31" t="e">
        <v>#DIV/0!</v>
      </c>
      <c r="BK175" s="31" t="e">
        <v>#DIV/0!</v>
      </c>
      <c r="BL175" s="31" t="e">
        <v>#DIV/0!</v>
      </c>
      <c r="BM175" s="31" t="e">
        <v>#DIV/0!</v>
      </c>
      <c r="BN175" s="31" t="e">
        <v>#DIV/0!</v>
      </c>
      <c r="BO175" s="31" t="e">
        <v>#DIV/0!</v>
      </c>
      <c r="BP175" s="31" t="e">
        <v>#DIV/0!</v>
      </c>
      <c r="BQ175" s="31" t="e">
        <v>#DIV/0!</v>
      </c>
      <c r="BR175" s="31" t="e">
        <v>#DIV/0!</v>
      </c>
      <c r="BS175" s="31" t="e">
        <v>#DIV/0!</v>
      </c>
      <c r="BT175" s="31" t="e">
        <v>#DIV/0!</v>
      </c>
      <c r="BU175" s="31" t="e">
        <v>#DIV/0!</v>
      </c>
      <c r="BV175" s="31" t="e">
        <v>#DIV/0!</v>
      </c>
      <c r="BW175" s="31" t="e">
        <v>#DIV/0!</v>
      </c>
      <c r="BX175" s="31" t="e">
        <v>#DIV/0!</v>
      </c>
      <c r="BY175" s="31" t="e">
        <v>#DIV/0!</v>
      </c>
      <c r="BZ175" s="31" t="e">
        <v>#DIV/0!</v>
      </c>
      <c r="CA175" s="31" t="e">
        <v>#DIV/0!</v>
      </c>
      <c r="CB175" s="31" t="e">
        <v>#DIV/0!</v>
      </c>
      <c r="CC175" s="31" t="e">
        <v>#DIV/0!</v>
      </c>
      <c r="CD175" s="31" t="e">
        <v>#DIV/0!</v>
      </c>
      <c r="CE175" s="31" t="e">
        <v>#DIV/0!</v>
      </c>
      <c r="CF175" s="31" t="e">
        <v>#DIV/0!</v>
      </c>
      <c r="CG175" s="31" t="e">
        <v>#DIV/0!</v>
      </c>
      <c r="CH175" s="31" t="e">
        <v>#DIV/0!</v>
      </c>
      <c r="CI175" s="31" t="e">
        <v>#DIV/0!</v>
      </c>
      <c r="CJ175" s="31" t="e">
        <v>#DIV/0!</v>
      </c>
      <c r="CK175" s="31" t="e">
        <v>#DIV/0!</v>
      </c>
      <c r="CL175" s="31" t="e">
        <v>#DIV/0!</v>
      </c>
      <c r="CM175" s="31" t="e">
        <v>#DIV/0!</v>
      </c>
      <c r="CN175" s="31" t="e">
        <v>#DIV/0!</v>
      </c>
      <c r="CO175" s="31" t="e">
        <v>#DIV/0!</v>
      </c>
      <c r="CP175" s="31" t="e">
        <v>#DIV/0!</v>
      </c>
      <c r="CQ175" s="31" t="e">
        <v>#DIV/0!</v>
      </c>
      <c r="CR175" s="31"/>
      <c r="CS175" s="31"/>
      <c r="CT175" s="31"/>
      <c r="CU175" s="51" t="e">
        <v>#VALUE!</v>
      </c>
      <c r="CV175" s="31" t="e">
        <v>#DIV/0!</v>
      </c>
      <c r="CW175" s="31" t="e">
        <v>#DIV/0!</v>
      </c>
      <c r="CX175" s="31" t="e">
        <v>#DIV/0!</v>
      </c>
      <c r="CY175" s="31" t="e">
        <v>#DIV/0!</v>
      </c>
      <c r="CZ175" s="31" t="e">
        <v>#DIV/0!</v>
      </c>
      <c r="DA175" s="31" t="e">
        <v>#DIV/0!</v>
      </c>
      <c r="DB175" s="31" t="e">
        <v>#DIV/0!</v>
      </c>
      <c r="DC175" s="31" t="e">
        <v>#DIV/0!</v>
      </c>
      <c r="DD175" s="31" t="e">
        <v>#DIV/0!</v>
      </c>
      <c r="DE175" s="31" t="e">
        <v>#DIV/0!</v>
      </c>
      <c r="DF175" s="31" t="e">
        <v>#DIV/0!</v>
      </c>
      <c r="DG175" s="31" t="e">
        <v>#DIV/0!</v>
      </c>
      <c r="DH175" s="31" t="e">
        <v>#DIV/0!</v>
      </c>
      <c r="DI175" s="31" t="e">
        <v>#DIV/0!</v>
      </c>
      <c r="DJ175" s="31" t="e">
        <v>#DIV/0!</v>
      </c>
      <c r="DK175" s="31" t="e">
        <v>#DIV/0!</v>
      </c>
      <c r="DL175" s="31" t="e">
        <v>#DIV/0!</v>
      </c>
      <c r="DM175" s="31" t="e">
        <v>#DIV/0!</v>
      </c>
      <c r="DN175" s="31" t="e">
        <v>#DIV/0!</v>
      </c>
      <c r="DO175" s="31" t="e">
        <v>#DIV/0!</v>
      </c>
      <c r="DP175" s="31" t="e">
        <v>#DIV/0!</v>
      </c>
      <c r="DQ175" s="31" t="e">
        <v>#DIV/0!</v>
      </c>
      <c r="DR175" s="31" t="e">
        <v>#DIV/0!</v>
      </c>
      <c r="DS175" s="31" t="e">
        <v>#DIV/0!</v>
      </c>
      <c r="DT175" s="31" t="e">
        <v>#DIV/0!</v>
      </c>
      <c r="DU175" s="31" t="e">
        <v>#DIV/0!</v>
      </c>
      <c r="DV175" s="31" t="e">
        <v>#DIV/0!</v>
      </c>
      <c r="DW175" s="31" t="e">
        <v>#DIV/0!</v>
      </c>
      <c r="DX175" s="31" t="e">
        <v>#DIV/0!</v>
      </c>
      <c r="DY175" s="31" t="e">
        <v>#DIV/0!</v>
      </c>
      <c r="DZ175" s="31" t="e">
        <v>#DIV/0!</v>
      </c>
      <c r="EA175" s="31" t="e">
        <v>#DIV/0!</v>
      </c>
      <c r="EB175" s="31" t="e">
        <v>#DIV/0!</v>
      </c>
      <c r="EC175" s="31" t="e">
        <v>#DIV/0!</v>
      </c>
      <c r="ED175" s="31" t="e">
        <v>#DIV/0!</v>
      </c>
      <c r="EE175" s="31" t="e">
        <v>#DIV/0!</v>
      </c>
      <c r="EF175" s="31" t="e">
        <v>#DIV/0!</v>
      </c>
      <c r="EG175" s="31" t="e">
        <v>#DIV/0!</v>
      </c>
      <c r="EH175" s="31" t="e">
        <v>#DIV/0!</v>
      </c>
      <c r="EI175" s="31" t="e">
        <v>#DIV/0!</v>
      </c>
      <c r="EJ175" s="31" t="e">
        <v>#DIV/0!</v>
      </c>
      <c r="EK175" s="31" t="e">
        <v>#DIV/0!</v>
      </c>
      <c r="EL175" s="31" t="e">
        <v>#DIV/0!</v>
      </c>
      <c r="EM175" s="31" t="e">
        <v>#DIV/0!</v>
      </c>
      <c r="EN175" s="31" t="e">
        <v>#DIV/0!</v>
      </c>
      <c r="EO175" s="31" t="e">
        <v>#VALUE!</v>
      </c>
      <c r="EP175" s="31" t="e">
        <v>#DIV/0!</v>
      </c>
      <c r="EQ175" s="31" t="e">
        <v>#DIV/0!</v>
      </c>
      <c r="ER175" s="31" t="e">
        <v>#DIV/0!</v>
      </c>
      <c r="ES175" s="31" t="e">
        <v>#DIV/0!</v>
      </c>
      <c r="ET175" s="31" t="e">
        <v>#DIV/0!</v>
      </c>
      <c r="EU175" s="31" t="e">
        <v>#DIV/0!</v>
      </c>
      <c r="EV175" s="31" t="e">
        <v>#DIV/0!</v>
      </c>
      <c r="EW175" s="31" t="e">
        <v>#DIV/0!</v>
      </c>
      <c r="EX175" s="31" t="e">
        <v>#DIV/0!</v>
      </c>
      <c r="EY175" s="31" t="e">
        <v>#DIV/0!</v>
      </c>
      <c r="EZ175" s="31" t="e">
        <v>#DIV/0!</v>
      </c>
      <c r="FA175" s="31" t="e">
        <v>#DIV/0!</v>
      </c>
      <c r="FB175" s="31" t="e">
        <v>#DIV/0!</v>
      </c>
      <c r="FC175" s="31" t="e">
        <v>#DIV/0!</v>
      </c>
      <c r="FD175" s="31" t="e">
        <v>#DIV/0!</v>
      </c>
      <c r="FE175" s="31" t="e">
        <v>#DIV/0!</v>
      </c>
      <c r="FF175" s="31" t="e">
        <v>#DIV/0!</v>
      </c>
      <c r="FG175" s="31" t="e">
        <v>#DIV/0!</v>
      </c>
      <c r="FH175" s="31" t="e">
        <v>#DIV/0!</v>
      </c>
      <c r="FI175" s="31" t="e">
        <v>#DIV/0!</v>
      </c>
      <c r="FJ175" s="31" t="e">
        <v>#DIV/0!</v>
      </c>
      <c r="FK175" s="31" t="e">
        <v>#DIV/0!</v>
      </c>
      <c r="FL175" s="31" t="e">
        <v>#DIV/0!</v>
      </c>
      <c r="FM175" s="31" t="e">
        <v>#DIV/0!</v>
      </c>
      <c r="FN175" s="31" t="e">
        <v>#DIV/0!</v>
      </c>
      <c r="FO175" s="31" t="e">
        <v>#DIV/0!</v>
      </c>
      <c r="FP175" s="31" t="e">
        <v>#DIV/0!</v>
      </c>
      <c r="FQ175" s="31" t="e">
        <v>#DIV/0!</v>
      </c>
      <c r="FR175" s="31" t="e">
        <v>#DIV/0!</v>
      </c>
      <c r="FS175" s="31" t="e">
        <v>#DIV/0!</v>
      </c>
      <c r="FT175" s="31" t="e">
        <v>#DIV/0!</v>
      </c>
      <c r="FU175" s="31" t="e">
        <v>#DIV/0!</v>
      </c>
      <c r="FV175" s="31" t="e">
        <v>#DIV/0!</v>
      </c>
      <c r="FW175" s="31" t="e">
        <v>#DIV/0!</v>
      </c>
      <c r="FX175" s="31" t="e">
        <v>#DIV/0!</v>
      </c>
      <c r="FY175" s="31" t="e">
        <v>#DIV/0!</v>
      </c>
      <c r="FZ175" s="31" t="e">
        <v>#DIV/0!</v>
      </c>
      <c r="GA175" s="31" t="e">
        <v>#DIV/0!</v>
      </c>
      <c r="GB175" s="31" t="e">
        <v>#DIV/0!</v>
      </c>
      <c r="GC175" s="31" t="e">
        <v>#DIV/0!</v>
      </c>
      <c r="GD175" s="31" t="e">
        <v>#DIV/0!</v>
      </c>
      <c r="GE175" s="31" t="e">
        <v>#DIV/0!</v>
      </c>
      <c r="GF175" s="31" t="e">
        <v>#DIV/0!</v>
      </c>
      <c r="GG175" s="31" t="e">
        <v>#DIV/0!</v>
      </c>
      <c r="GH175" s="31" t="e">
        <v>#DIV/0!</v>
      </c>
      <c r="GI175" s="31"/>
      <c r="GJ175" s="31"/>
      <c r="GK175" s="31">
        <v>160</v>
      </c>
      <c r="GL175" s="51">
        <v>0</v>
      </c>
      <c r="GM175" s="31">
        <v>0</v>
      </c>
      <c r="GN175" s="31">
        <v>0</v>
      </c>
      <c r="GO175" s="31">
        <v>0.75</v>
      </c>
      <c r="GP175" s="31">
        <v>0.25</v>
      </c>
      <c r="GQ175" s="31">
        <v>0</v>
      </c>
      <c r="GR175" s="31">
        <v>0.25</v>
      </c>
      <c r="GS175" s="31">
        <v>0.75</v>
      </c>
      <c r="GT175" s="31">
        <v>0.25</v>
      </c>
      <c r="GU175" s="31">
        <v>0</v>
      </c>
      <c r="GV175" s="31">
        <v>0.25</v>
      </c>
      <c r="GW175" s="31">
        <v>0.25</v>
      </c>
      <c r="GX175" s="31">
        <v>0</v>
      </c>
      <c r="GY175" s="31">
        <v>0</v>
      </c>
      <c r="GZ175" s="31">
        <v>0</v>
      </c>
      <c r="HA175" s="31">
        <v>0</v>
      </c>
      <c r="HB175" s="31">
        <v>0</v>
      </c>
      <c r="HC175" s="31">
        <v>0</v>
      </c>
      <c r="HD175" s="31">
        <v>0.25</v>
      </c>
      <c r="HE175" s="31">
        <v>0</v>
      </c>
      <c r="HF175" s="31">
        <v>0</v>
      </c>
      <c r="HG175" s="31">
        <v>1</v>
      </c>
      <c r="HH175" s="31">
        <v>0</v>
      </c>
      <c r="HI175" s="31">
        <v>0</v>
      </c>
      <c r="HJ175" s="31">
        <v>0</v>
      </c>
      <c r="HK175" s="31">
        <v>0.75</v>
      </c>
      <c r="HL175" s="31">
        <v>0.75</v>
      </c>
      <c r="HM175" s="31">
        <v>0.25</v>
      </c>
      <c r="HN175" s="31">
        <v>0.5</v>
      </c>
      <c r="HO175" s="31">
        <v>0.5</v>
      </c>
      <c r="HP175" s="31">
        <v>0</v>
      </c>
      <c r="HQ175" s="31">
        <v>0</v>
      </c>
      <c r="HR175" s="31">
        <v>0</v>
      </c>
      <c r="HS175" s="31">
        <v>0.25</v>
      </c>
      <c r="HT175" s="31">
        <v>0.25</v>
      </c>
      <c r="HU175" s="31">
        <v>0</v>
      </c>
      <c r="HV175" s="31">
        <v>0</v>
      </c>
      <c r="HW175" s="31">
        <v>0.75</v>
      </c>
      <c r="HX175" s="31">
        <v>0</v>
      </c>
      <c r="HY175" s="31">
        <v>0.25</v>
      </c>
      <c r="HZ175" s="31">
        <v>0</v>
      </c>
      <c r="IA175" s="31">
        <v>1</v>
      </c>
      <c r="IB175" s="31">
        <v>0</v>
      </c>
      <c r="IC175" s="31">
        <v>0.5</v>
      </c>
      <c r="ID175" s="31">
        <v>0.5</v>
      </c>
      <c r="IE175" s="31">
        <v>0</v>
      </c>
      <c r="IF175" s="31">
        <v>0</v>
      </c>
      <c r="IG175" s="31">
        <v>0</v>
      </c>
      <c r="IH175" s="31">
        <v>0</v>
      </c>
      <c r="II175" s="31">
        <v>120</v>
      </c>
      <c r="IJ175" s="31">
        <v>40</v>
      </c>
      <c r="IK175" s="31">
        <v>0</v>
      </c>
      <c r="IL175" s="31">
        <v>40</v>
      </c>
      <c r="IM175" s="31">
        <v>120</v>
      </c>
      <c r="IN175" s="31">
        <v>40</v>
      </c>
      <c r="IO175" s="31">
        <v>0</v>
      </c>
      <c r="IP175" s="31">
        <v>40</v>
      </c>
      <c r="IQ175" s="31">
        <v>40</v>
      </c>
      <c r="IR175" s="31">
        <v>0</v>
      </c>
      <c r="IS175" s="31">
        <v>0</v>
      </c>
      <c r="IT175" s="31">
        <v>0</v>
      </c>
      <c r="IU175" s="31">
        <v>0</v>
      </c>
      <c r="IV175" s="31">
        <v>0</v>
      </c>
      <c r="IW175" s="31">
        <v>0</v>
      </c>
      <c r="IX175" s="31">
        <v>40</v>
      </c>
      <c r="IY175" s="31">
        <v>0</v>
      </c>
      <c r="IZ175" s="31">
        <v>0</v>
      </c>
      <c r="JA175" s="31">
        <v>160</v>
      </c>
      <c r="JB175" s="31">
        <v>0</v>
      </c>
      <c r="JC175" s="31">
        <v>0</v>
      </c>
      <c r="JD175" s="31">
        <v>0</v>
      </c>
      <c r="JE175" s="31">
        <v>120</v>
      </c>
      <c r="JF175" s="31">
        <v>120</v>
      </c>
      <c r="JG175" s="31">
        <v>40</v>
      </c>
      <c r="JH175" s="31">
        <v>80</v>
      </c>
      <c r="JI175" s="31">
        <v>80</v>
      </c>
      <c r="JJ175" s="31">
        <v>0</v>
      </c>
      <c r="JK175" s="31">
        <v>0</v>
      </c>
      <c r="JL175" s="31">
        <v>0</v>
      </c>
      <c r="JM175" s="31">
        <v>40</v>
      </c>
      <c r="JN175" s="31">
        <v>40</v>
      </c>
      <c r="JO175" s="31">
        <v>0</v>
      </c>
      <c r="JP175" s="31">
        <v>0</v>
      </c>
      <c r="JQ175" s="31">
        <v>120</v>
      </c>
      <c r="JR175" s="31">
        <v>0</v>
      </c>
      <c r="JS175" s="31">
        <v>40</v>
      </c>
      <c r="JT175" s="31">
        <v>0</v>
      </c>
      <c r="JU175" s="31">
        <v>160</v>
      </c>
      <c r="JV175" s="31">
        <v>0</v>
      </c>
      <c r="JW175" s="31">
        <v>80</v>
      </c>
      <c r="JX175" s="31">
        <v>80</v>
      </c>
      <c r="JY175" s="31">
        <v>0</v>
      </c>
      <c r="JZ175" s="31">
        <v>4</v>
      </c>
      <c r="KA175" s="31">
        <v>1</v>
      </c>
    </row>
    <row r="176" spans="1:287" x14ac:dyDescent="0.25">
      <c r="A176" s="30" t="s">
        <v>796</v>
      </c>
      <c r="B176" s="30" t="s">
        <v>200</v>
      </c>
      <c r="C176" s="31"/>
      <c r="D176" s="51" t="e">
        <v>#VALUE!</v>
      </c>
      <c r="E176" s="31" t="e">
        <v>#DIV/0!</v>
      </c>
      <c r="F176" s="31" t="e">
        <v>#DIV/0!</v>
      </c>
      <c r="G176" s="31" t="e">
        <v>#DIV/0!</v>
      </c>
      <c r="H176" s="31" t="e">
        <v>#DIV/0!</v>
      </c>
      <c r="I176" s="31" t="e">
        <v>#DIV/0!</v>
      </c>
      <c r="J176" s="31" t="e">
        <v>#DIV/0!</v>
      </c>
      <c r="K176" s="31" t="e">
        <v>#DIV/0!</v>
      </c>
      <c r="L176" s="31" t="e">
        <v>#DIV/0!</v>
      </c>
      <c r="M176" s="31" t="e">
        <v>#DIV/0!</v>
      </c>
      <c r="N176" s="31" t="e">
        <v>#DIV/0!</v>
      </c>
      <c r="O176" s="31" t="e">
        <v>#DIV/0!</v>
      </c>
      <c r="P176" s="31" t="e">
        <v>#DIV/0!</v>
      </c>
      <c r="Q176" s="31" t="e">
        <v>#DIV/0!</v>
      </c>
      <c r="R176" s="31" t="e">
        <v>#DIV/0!</v>
      </c>
      <c r="S176" s="31" t="e">
        <v>#DIV/0!</v>
      </c>
      <c r="T176" s="31" t="e">
        <v>#DIV/0!</v>
      </c>
      <c r="U176" s="31" t="e">
        <v>#DIV/0!</v>
      </c>
      <c r="V176" s="31" t="e">
        <v>#DIV/0!</v>
      </c>
      <c r="W176" s="31" t="e">
        <v>#DIV/0!</v>
      </c>
      <c r="X176" s="31" t="e">
        <v>#DIV/0!</v>
      </c>
      <c r="Y176" s="31" t="e">
        <v>#DIV/0!</v>
      </c>
      <c r="Z176" s="31" t="e">
        <v>#DIV/0!</v>
      </c>
      <c r="AA176" s="31" t="e">
        <v>#DIV/0!</v>
      </c>
      <c r="AB176" s="31" t="e">
        <v>#DIV/0!</v>
      </c>
      <c r="AC176" s="31" t="e">
        <v>#DIV/0!</v>
      </c>
      <c r="AD176" s="31" t="e">
        <v>#DIV/0!</v>
      </c>
      <c r="AE176" s="31" t="e">
        <v>#DIV/0!</v>
      </c>
      <c r="AF176" s="31" t="e">
        <v>#DIV/0!</v>
      </c>
      <c r="AG176" s="31" t="e">
        <v>#DIV/0!</v>
      </c>
      <c r="AH176" s="31" t="e">
        <v>#DIV/0!</v>
      </c>
      <c r="AI176" s="31" t="e">
        <v>#DIV/0!</v>
      </c>
      <c r="AJ176" s="31" t="e">
        <v>#DIV/0!</v>
      </c>
      <c r="AK176" s="31" t="e">
        <v>#DIV/0!</v>
      </c>
      <c r="AL176" s="31" t="e">
        <v>#DIV/0!</v>
      </c>
      <c r="AM176" s="31" t="e">
        <v>#DIV/0!</v>
      </c>
      <c r="AN176" s="31" t="e">
        <v>#DIV/0!</v>
      </c>
      <c r="AO176" s="31" t="e">
        <v>#DIV/0!</v>
      </c>
      <c r="AP176" s="31" t="e">
        <v>#DIV/0!</v>
      </c>
      <c r="AQ176" s="31" t="e">
        <v>#DIV/0!</v>
      </c>
      <c r="AR176" s="31" t="e">
        <v>#DIV/0!</v>
      </c>
      <c r="AS176" s="31" t="e">
        <v>#DIV/0!</v>
      </c>
      <c r="AT176" s="31" t="e">
        <v>#DIV/0!</v>
      </c>
      <c r="AU176" s="31" t="e">
        <v>#DIV/0!</v>
      </c>
      <c r="AV176" s="31" t="e">
        <v>#DIV/0!</v>
      </c>
      <c r="AW176" s="31" t="e">
        <v>#DIV/0!</v>
      </c>
      <c r="AX176" s="31" t="e">
        <v>#VALUE!</v>
      </c>
      <c r="AY176" s="31" t="e">
        <v>#DIV/0!</v>
      </c>
      <c r="AZ176" s="31" t="e">
        <v>#DIV/0!</v>
      </c>
      <c r="BA176" s="31" t="e">
        <v>#DIV/0!</v>
      </c>
      <c r="BB176" s="31" t="e">
        <v>#DIV/0!</v>
      </c>
      <c r="BC176" s="31" t="e">
        <v>#DIV/0!</v>
      </c>
      <c r="BD176" s="31" t="e">
        <v>#DIV/0!</v>
      </c>
      <c r="BE176" s="31" t="e">
        <v>#DIV/0!</v>
      </c>
      <c r="BF176" s="31" t="e">
        <v>#DIV/0!</v>
      </c>
      <c r="BG176" s="31" t="e">
        <v>#DIV/0!</v>
      </c>
      <c r="BH176" s="31" t="e">
        <v>#DIV/0!</v>
      </c>
      <c r="BI176" s="31" t="e">
        <v>#DIV/0!</v>
      </c>
      <c r="BJ176" s="31" t="e">
        <v>#DIV/0!</v>
      </c>
      <c r="BK176" s="31" t="e">
        <v>#DIV/0!</v>
      </c>
      <c r="BL176" s="31" t="e">
        <v>#DIV/0!</v>
      </c>
      <c r="BM176" s="31" t="e">
        <v>#DIV/0!</v>
      </c>
      <c r="BN176" s="31" t="e">
        <v>#DIV/0!</v>
      </c>
      <c r="BO176" s="31" t="e">
        <v>#DIV/0!</v>
      </c>
      <c r="BP176" s="31" t="e">
        <v>#DIV/0!</v>
      </c>
      <c r="BQ176" s="31" t="e">
        <v>#DIV/0!</v>
      </c>
      <c r="BR176" s="31" t="e">
        <v>#DIV/0!</v>
      </c>
      <c r="BS176" s="31" t="e">
        <v>#DIV/0!</v>
      </c>
      <c r="BT176" s="31" t="e">
        <v>#DIV/0!</v>
      </c>
      <c r="BU176" s="31" t="e">
        <v>#DIV/0!</v>
      </c>
      <c r="BV176" s="31" t="e">
        <v>#DIV/0!</v>
      </c>
      <c r="BW176" s="31" t="e">
        <v>#DIV/0!</v>
      </c>
      <c r="BX176" s="31" t="e">
        <v>#DIV/0!</v>
      </c>
      <c r="BY176" s="31" t="e">
        <v>#DIV/0!</v>
      </c>
      <c r="BZ176" s="31" t="e">
        <v>#DIV/0!</v>
      </c>
      <c r="CA176" s="31" t="e">
        <v>#DIV/0!</v>
      </c>
      <c r="CB176" s="31" t="e">
        <v>#DIV/0!</v>
      </c>
      <c r="CC176" s="31" t="e">
        <v>#DIV/0!</v>
      </c>
      <c r="CD176" s="31" t="e">
        <v>#DIV/0!</v>
      </c>
      <c r="CE176" s="31" t="e">
        <v>#DIV/0!</v>
      </c>
      <c r="CF176" s="31" t="e">
        <v>#DIV/0!</v>
      </c>
      <c r="CG176" s="31" t="e">
        <v>#DIV/0!</v>
      </c>
      <c r="CH176" s="31" t="e">
        <v>#DIV/0!</v>
      </c>
      <c r="CI176" s="31" t="e">
        <v>#DIV/0!</v>
      </c>
      <c r="CJ176" s="31" t="e">
        <v>#DIV/0!</v>
      </c>
      <c r="CK176" s="31" t="e">
        <v>#DIV/0!</v>
      </c>
      <c r="CL176" s="31" t="e">
        <v>#DIV/0!</v>
      </c>
      <c r="CM176" s="31" t="e">
        <v>#DIV/0!</v>
      </c>
      <c r="CN176" s="31" t="e">
        <v>#DIV/0!</v>
      </c>
      <c r="CO176" s="31" t="e">
        <v>#DIV/0!</v>
      </c>
      <c r="CP176" s="31" t="e">
        <v>#DIV/0!</v>
      </c>
      <c r="CQ176" s="31" t="e">
        <v>#DIV/0!</v>
      </c>
      <c r="CR176" s="31"/>
      <c r="CS176" s="31"/>
      <c r="CT176" s="31">
        <v>187</v>
      </c>
      <c r="CU176" s="51" t="e">
        <v>#VALUE!</v>
      </c>
      <c r="CV176" s="31" t="e">
        <v>#DIV/0!</v>
      </c>
      <c r="CW176" s="31" t="e">
        <v>#DIV/0!</v>
      </c>
      <c r="CX176" s="31" t="e">
        <v>#DIV/0!</v>
      </c>
      <c r="CY176" s="31" t="e">
        <v>#DIV/0!</v>
      </c>
      <c r="CZ176" s="31" t="e">
        <v>#DIV/0!</v>
      </c>
      <c r="DA176" s="31" t="e">
        <v>#DIV/0!</v>
      </c>
      <c r="DB176" s="31" t="e">
        <v>#DIV/0!</v>
      </c>
      <c r="DC176" s="31" t="e">
        <v>#DIV/0!</v>
      </c>
      <c r="DD176" s="31" t="e">
        <v>#DIV/0!</v>
      </c>
      <c r="DE176" s="31" t="e">
        <v>#DIV/0!</v>
      </c>
      <c r="DF176" s="31" t="e">
        <v>#DIV/0!</v>
      </c>
      <c r="DG176" s="31" t="e">
        <v>#DIV/0!</v>
      </c>
      <c r="DH176" s="31" t="e">
        <v>#DIV/0!</v>
      </c>
      <c r="DI176" s="31" t="e">
        <v>#DIV/0!</v>
      </c>
      <c r="DJ176" s="31" t="e">
        <v>#DIV/0!</v>
      </c>
      <c r="DK176" s="31" t="e">
        <v>#DIV/0!</v>
      </c>
      <c r="DL176" s="31" t="e">
        <v>#DIV/0!</v>
      </c>
      <c r="DM176" s="31" t="e">
        <v>#DIV/0!</v>
      </c>
      <c r="DN176" s="31" t="e">
        <v>#DIV/0!</v>
      </c>
      <c r="DO176" s="31" t="e">
        <v>#DIV/0!</v>
      </c>
      <c r="DP176" s="31" t="e">
        <v>#DIV/0!</v>
      </c>
      <c r="DQ176" s="31" t="e">
        <v>#DIV/0!</v>
      </c>
      <c r="DR176" s="31" t="e">
        <v>#DIV/0!</v>
      </c>
      <c r="DS176" s="31" t="e">
        <v>#DIV/0!</v>
      </c>
      <c r="DT176" s="31" t="e">
        <v>#DIV/0!</v>
      </c>
      <c r="DU176" s="31" t="e">
        <v>#DIV/0!</v>
      </c>
      <c r="DV176" s="31" t="e">
        <v>#DIV/0!</v>
      </c>
      <c r="DW176" s="31" t="e">
        <v>#DIV/0!</v>
      </c>
      <c r="DX176" s="31" t="e">
        <v>#DIV/0!</v>
      </c>
      <c r="DY176" s="31" t="e">
        <v>#DIV/0!</v>
      </c>
      <c r="DZ176" s="31" t="e">
        <v>#DIV/0!</v>
      </c>
      <c r="EA176" s="31" t="e">
        <v>#DIV/0!</v>
      </c>
      <c r="EB176" s="31" t="e">
        <v>#DIV/0!</v>
      </c>
      <c r="EC176" s="31" t="e">
        <v>#DIV/0!</v>
      </c>
      <c r="ED176" s="31" t="e">
        <v>#DIV/0!</v>
      </c>
      <c r="EE176" s="31" t="e">
        <v>#DIV/0!</v>
      </c>
      <c r="EF176" s="31" t="e">
        <v>#DIV/0!</v>
      </c>
      <c r="EG176" s="31" t="e">
        <v>#DIV/0!</v>
      </c>
      <c r="EH176" s="31" t="e">
        <v>#DIV/0!</v>
      </c>
      <c r="EI176" s="31" t="e">
        <v>#DIV/0!</v>
      </c>
      <c r="EJ176" s="31" t="e">
        <v>#DIV/0!</v>
      </c>
      <c r="EK176" s="31" t="e">
        <v>#DIV/0!</v>
      </c>
      <c r="EL176" s="31" t="e">
        <v>#DIV/0!</v>
      </c>
      <c r="EM176" s="31" t="e">
        <v>#DIV/0!</v>
      </c>
      <c r="EN176" s="31" t="e">
        <v>#DIV/0!</v>
      </c>
      <c r="EO176" s="31" t="e">
        <v>#VALUE!</v>
      </c>
      <c r="EP176" s="31" t="e">
        <v>#DIV/0!</v>
      </c>
      <c r="EQ176" s="31" t="e">
        <v>#DIV/0!</v>
      </c>
      <c r="ER176" s="31" t="e">
        <v>#DIV/0!</v>
      </c>
      <c r="ES176" s="31" t="e">
        <v>#DIV/0!</v>
      </c>
      <c r="ET176" s="31" t="e">
        <v>#DIV/0!</v>
      </c>
      <c r="EU176" s="31" t="e">
        <v>#DIV/0!</v>
      </c>
      <c r="EV176" s="31" t="e">
        <v>#DIV/0!</v>
      </c>
      <c r="EW176" s="31" t="e">
        <v>#DIV/0!</v>
      </c>
      <c r="EX176" s="31" t="e">
        <v>#DIV/0!</v>
      </c>
      <c r="EY176" s="31" t="e">
        <v>#DIV/0!</v>
      </c>
      <c r="EZ176" s="31" t="e">
        <v>#DIV/0!</v>
      </c>
      <c r="FA176" s="31" t="e">
        <v>#DIV/0!</v>
      </c>
      <c r="FB176" s="31" t="e">
        <v>#DIV/0!</v>
      </c>
      <c r="FC176" s="31" t="e">
        <v>#DIV/0!</v>
      </c>
      <c r="FD176" s="31" t="e">
        <v>#DIV/0!</v>
      </c>
      <c r="FE176" s="31" t="e">
        <v>#DIV/0!</v>
      </c>
      <c r="FF176" s="31" t="e">
        <v>#DIV/0!</v>
      </c>
      <c r="FG176" s="31" t="e">
        <v>#DIV/0!</v>
      </c>
      <c r="FH176" s="31" t="e">
        <v>#DIV/0!</v>
      </c>
      <c r="FI176" s="31" t="e">
        <v>#DIV/0!</v>
      </c>
      <c r="FJ176" s="31" t="e">
        <v>#DIV/0!</v>
      </c>
      <c r="FK176" s="31" t="e">
        <v>#DIV/0!</v>
      </c>
      <c r="FL176" s="31" t="e">
        <v>#DIV/0!</v>
      </c>
      <c r="FM176" s="31" t="e">
        <v>#DIV/0!</v>
      </c>
      <c r="FN176" s="31" t="e">
        <v>#DIV/0!</v>
      </c>
      <c r="FO176" s="31" t="e">
        <v>#DIV/0!</v>
      </c>
      <c r="FP176" s="31" t="e">
        <v>#DIV/0!</v>
      </c>
      <c r="FQ176" s="31" t="e">
        <v>#DIV/0!</v>
      </c>
      <c r="FR176" s="31" t="e">
        <v>#DIV/0!</v>
      </c>
      <c r="FS176" s="31" t="e">
        <v>#DIV/0!</v>
      </c>
      <c r="FT176" s="31" t="e">
        <v>#DIV/0!</v>
      </c>
      <c r="FU176" s="31" t="e">
        <v>#DIV/0!</v>
      </c>
      <c r="FV176" s="31" t="e">
        <v>#DIV/0!</v>
      </c>
      <c r="FW176" s="31" t="e">
        <v>#DIV/0!</v>
      </c>
      <c r="FX176" s="31" t="e">
        <v>#DIV/0!</v>
      </c>
      <c r="FY176" s="31" t="e">
        <v>#DIV/0!</v>
      </c>
      <c r="FZ176" s="31" t="e">
        <v>#DIV/0!</v>
      </c>
      <c r="GA176" s="31" t="e">
        <v>#DIV/0!</v>
      </c>
      <c r="GB176" s="31" t="e">
        <v>#DIV/0!</v>
      </c>
      <c r="GC176" s="31" t="e">
        <v>#DIV/0!</v>
      </c>
      <c r="GD176" s="31" t="e">
        <v>#DIV/0!</v>
      </c>
      <c r="GE176" s="31" t="e">
        <v>#DIV/0!</v>
      </c>
      <c r="GF176" s="31" t="e">
        <v>#DIV/0!</v>
      </c>
      <c r="GG176" s="31" t="e">
        <v>#DIV/0!</v>
      </c>
      <c r="GH176" s="31" t="e">
        <v>#DIV/0!</v>
      </c>
      <c r="GI176" s="31"/>
      <c r="GJ176" s="31"/>
      <c r="GK176" s="31">
        <v>185</v>
      </c>
      <c r="GL176" s="51" t="e">
        <v>#VALUE!</v>
      </c>
      <c r="GM176" s="31" t="e">
        <v>#DIV/0!</v>
      </c>
      <c r="GN176" s="31" t="e">
        <v>#DIV/0!</v>
      </c>
      <c r="GO176" s="31" t="e">
        <v>#DIV/0!</v>
      </c>
      <c r="GP176" s="31" t="e">
        <v>#DIV/0!</v>
      </c>
      <c r="GQ176" s="31" t="e">
        <v>#DIV/0!</v>
      </c>
      <c r="GR176" s="31" t="e">
        <v>#DIV/0!</v>
      </c>
      <c r="GS176" s="31" t="e">
        <v>#DIV/0!</v>
      </c>
      <c r="GT176" s="31" t="e">
        <v>#DIV/0!</v>
      </c>
      <c r="GU176" s="31" t="e">
        <v>#DIV/0!</v>
      </c>
      <c r="GV176" s="31" t="e">
        <v>#DIV/0!</v>
      </c>
      <c r="GW176" s="31" t="e">
        <v>#DIV/0!</v>
      </c>
      <c r="GX176" s="31" t="e">
        <v>#DIV/0!</v>
      </c>
      <c r="GY176" s="31" t="e">
        <v>#DIV/0!</v>
      </c>
      <c r="GZ176" s="31" t="e">
        <v>#DIV/0!</v>
      </c>
      <c r="HA176" s="31" t="e">
        <v>#DIV/0!</v>
      </c>
      <c r="HB176" s="31" t="e">
        <v>#DIV/0!</v>
      </c>
      <c r="HC176" s="31" t="e">
        <v>#DIV/0!</v>
      </c>
      <c r="HD176" s="31" t="e">
        <v>#DIV/0!</v>
      </c>
      <c r="HE176" s="31" t="e">
        <v>#DIV/0!</v>
      </c>
      <c r="HF176" s="31" t="e">
        <v>#DIV/0!</v>
      </c>
      <c r="HG176" s="31" t="e">
        <v>#DIV/0!</v>
      </c>
      <c r="HH176" s="31" t="e">
        <v>#DIV/0!</v>
      </c>
      <c r="HI176" s="31" t="e">
        <v>#DIV/0!</v>
      </c>
      <c r="HJ176" s="31" t="e">
        <v>#DIV/0!</v>
      </c>
      <c r="HK176" s="31" t="e">
        <v>#DIV/0!</v>
      </c>
      <c r="HL176" s="31" t="e">
        <v>#DIV/0!</v>
      </c>
      <c r="HM176" s="31" t="e">
        <v>#DIV/0!</v>
      </c>
      <c r="HN176" s="31" t="e">
        <v>#DIV/0!</v>
      </c>
      <c r="HO176" s="31" t="e">
        <v>#DIV/0!</v>
      </c>
      <c r="HP176" s="31" t="e">
        <v>#DIV/0!</v>
      </c>
      <c r="HQ176" s="31" t="e">
        <v>#DIV/0!</v>
      </c>
      <c r="HR176" s="31" t="e">
        <v>#DIV/0!</v>
      </c>
      <c r="HS176" s="31" t="e">
        <v>#DIV/0!</v>
      </c>
      <c r="HT176" s="31" t="e">
        <v>#DIV/0!</v>
      </c>
      <c r="HU176" s="31" t="e">
        <v>#DIV/0!</v>
      </c>
      <c r="HV176" s="31" t="e">
        <v>#DIV/0!</v>
      </c>
      <c r="HW176" s="31" t="e">
        <v>#DIV/0!</v>
      </c>
      <c r="HX176" s="31" t="e">
        <v>#DIV/0!</v>
      </c>
      <c r="HY176" s="31" t="e">
        <v>#DIV/0!</v>
      </c>
      <c r="HZ176" s="31" t="e">
        <v>#DIV/0!</v>
      </c>
      <c r="IA176" s="31" t="e">
        <v>#DIV/0!</v>
      </c>
      <c r="IB176" s="31" t="e">
        <v>#DIV/0!</v>
      </c>
      <c r="IC176" s="31" t="e">
        <v>#DIV/0!</v>
      </c>
      <c r="ID176" s="31" t="e">
        <v>#DIV/0!</v>
      </c>
      <c r="IE176" s="31" t="e">
        <v>#DIV/0!</v>
      </c>
      <c r="IF176" s="31" t="e">
        <v>#VALUE!</v>
      </c>
      <c r="IG176" s="31" t="e">
        <v>#DIV/0!</v>
      </c>
      <c r="IH176" s="31" t="e">
        <v>#DIV/0!</v>
      </c>
      <c r="II176" s="31" t="e">
        <v>#DIV/0!</v>
      </c>
      <c r="IJ176" s="31" t="e">
        <v>#DIV/0!</v>
      </c>
      <c r="IK176" s="31" t="e">
        <v>#DIV/0!</v>
      </c>
      <c r="IL176" s="31" t="e">
        <v>#DIV/0!</v>
      </c>
      <c r="IM176" s="31" t="e">
        <v>#DIV/0!</v>
      </c>
      <c r="IN176" s="31" t="e">
        <v>#DIV/0!</v>
      </c>
      <c r="IO176" s="31" t="e">
        <v>#DIV/0!</v>
      </c>
      <c r="IP176" s="31" t="e">
        <v>#DIV/0!</v>
      </c>
      <c r="IQ176" s="31" t="e">
        <v>#DIV/0!</v>
      </c>
      <c r="IR176" s="31" t="e">
        <v>#DIV/0!</v>
      </c>
      <c r="IS176" s="31" t="e">
        <v>#DIV/0!</v>
      </c>
      <c r="IT176" s="31" t="e">
        <v>#DIV/0!</v>
      </c>
      <c r="IU176" s="31" t="e">
        <v>#DIV/0!</v>
      </c>
      <c r="IV176" s="31" t="e">
        <v>#DIV/0!</v>
      </c>
      <c r="IW176" s="31" t="e">
        <v>#DIV/0!</v>
      </c>
      <c r="IX176" s="31" t="e">
        <v>#DIV/0!</v>
      </c>
      <c r="IY176" s="31" t="e">
        <v>#DIV/0!</v>
      </c>
      <c r="IZ176" s="31" t="e">
        <v>#DIV/0!</v>
      </c>
      <c r="JA176" s="31" t="e">
        <v>#DIV/0!</v>
      </c>
      <c r="JB176" s="31" t="e">
        <v>#DIV/0!</v>
      </c>
      <c r="JC176" s="31" t="e">
        <v>#DIV/0!</v>
      </c>
      <c r="JD176" s="31" t="e">
        <v>#DIV/0!</v>
      </c>
      <c r="JE176" s="31" t="e">
        <v>#DIV/0!</v>
      </c>
      <c r="JF176" s="31" t="e">
        <v>#DIV/0!</v>
      </c>
      <c r="JG176" s="31" t="e">
        <v>#DIV/0!</v>
      </c>
      <c r="JH176" s="31" t="e">
        <v>#DIV/0!</v>
      </c>
      <c r="JI176" s="31" t="e">
        <v>#DIV/0!</v>
      </c>
      <c r="JJ176" s="31" t="e">
        <v>#DIV/0!</v>
      </c>
      <c r="JK176" s="31" t="e">
        <v>#DIV/0!</v>
      </c>
      <c r="JL176" s="31" t="e">
        <v>#DIV/0!</v>
      </c>
      <c r="JM176" s="31" t="e">
        <v>#DIV/0!</v>
      </c>
      <c r="JN176" s="31" t="e">
        <v>#DIV/0!</v>
      </c>
      <c r="JO176" s="31" t="e">
        <v>#DIV/0!</v>
      </c>
      <c r="JP176" s="31" t="e">
        <v>#DIV/0!</v>
      </c>
      <c r="JQ176" s="31" t="e">
        <v>#DIV/0!</v>
      </c>
      <c r="JR176" s="31" t="e">
        <v>#DIV/0!</v>
      </c>
      <c r="JS176" s="31" t="e">
        <v>#DIV/0!</v>
      </c>
      <c r="JT176" s="31" t="e">
        <v>#DIV/0!</v>
      </c>
      <c r="JU176" s="31" t="e">
        <v>#DIV/0!</v>
      </c>
      <c r="JV176" s="31" t="e">
        <v>#DIV/0!</v>
      </c>
      <c r="JW176" s="31" t="e">
        <v>#DIV/0!</v>
      </c>
      <c r="JX176" s="31" t="e">
        <v>#DIV/0!</v>
      </c>
      <c r="JY176" s="31" t="e">
        <v>#DIV/0!</v>
      </c>
      <c r="JZ176" s="31"/>
      <c r="KA176" s="31"/>
    </row>
    <row r="177" spans="1:287" x14ac:dyDescent="0.25">
      <c r="A177" s="30" t="s">
        <v>797</v>
      </c>
      <c r="B177" s="30" t="s">
        <v>108</v>
      </c>
      <c r="C177" s="31">
        <v>50</v>
      </c>
      <c r="D177" s="51" t="e">
        <v>#VALUE!</v>
      </c>
      <c r="E177" s="31" t="e">
        <v>#DIV/0!</v>
      </c>
      <c r="F177" s="31" t="e">
        <v>#DIV/0!</v>
      </c>
      <c r="G177" s="31" t="e">
        <v>#DIV/0!</v>
      </c>
      <c r="H177" s="31" t="e">
        <v>#DIV/0!</v>
      </c>
      <c r="I177" s="31" t="e">
        <v>#DIV/0!</v>
      </c>
      <c r="J177" s="31" t="e">
        <v>#DIV/0!</v>
      </c>
      <c r="K177" s="31" t="e">
        <v>#DIV/0!</v>
      </c>
      <c r="L177" s="31" t="e">
        <v>#DIV/0!</v>
      </c>
      <c r="M177" s="31" t="e">
        <v>#DIV/0!</v>
      </c>
      <c r="N177" s="31" t="e">
        <v>#DIV/0!</v>
      </c>
      <c r="O177" s="31" t="e">
        <v>#DIV/0!</v>
      </c>
      <c r="P177" s="31" t="e">
        <v>#DIV/0!</v>
      </c>
      <c r="Q177" s="31" t="e">
        <v>#DIV/0!</v>
      </c>
      <c r="R177" s="31" t="e">
        <v>#DIV/0!</v>
      </c>
      <c r="S177" s="31" t="e">
        <v>#DIV/0!</v>
      </c>
      <c r="T177" s="31" t="e">
        <v>#DIV/0!</v>
      </c>
      <c r="U177" s="31" t="e">
        <v>#DIV/0!</v>
      </c>
      <c r="V177" s="31" t="e">
        <v>#DIV/0!</v>
      </c>
      <c r="W177" s="31" t="e">
        <v>#DIV/0!</v>
      </c>
      <c r="X177" s="31" t="e">
        <v>#DIV/0!</v>
      </c>
      <c r="Y177" s="31" t="e">
        <v>#DIV/0!</v>
      </c>
      <c r="Z177" s="31" t="e">
        <v>#DIV/0!</v>
      </c>
      <c r="AA177" s="31" t="e">
        <v>#DIV/0!</v>
      </c>
      <c r="AB177" s="31" t="e">
        <v>#DIV/0!</v>
      </c>
      <c r="AC177" s="31" t="e">
        <v>#DIV/0!</v>
      </c>
      <c r="AD177" s="31" t="e">
        <v>#DIV/0!</v>
      </c>
      <c r="AE177" s="31" t="e">
        <v>#DIV/0!</v>
      </c>
      <c r="AF177" s="31" t="e">
        <v>#DIV/0!</v>
      </c>
      <c r="AG177" s="31" t="e">
        <v>#DIV/0!</v>
      </c>
      <c r="AH177" s="31" t="e">
        <v>#DIV/0!</v>
      </c>
      <c r="AI177" s="31" t="e">
        <v>#DIV/0!</v>
      </c>
      <c r="AJ177" s="31" t="e">
        <v>#DIV/0!</v>
      </c>
      <c r="AK177" s="31" t="e">
        <v>#DIV/0!</v>
      </c>
      <c r="AL177" s="31" t="e">
        <v>#DIV/0!</v>
      </c>
      <c r="AM177" s="31" t="e">
        <v>#DIV/0!</v>
      </c>
      <c r="AN177" s="31" t="e">
        <v>#DIV/0!</v>
      </c>
      <c r="AO177" s="31" t="e">
        <v>#DIV/0!</v>
      </c>
      <c r="AP177" s="31" t="e">
        <v>#DIV/0!</v>
      </c>
      <c r="AQ177" s="31" t="e">
        <v>#DIV/0!</v>
      </c>
      <c r="AR177" s="31" t="e">
        <v>#DIV/0!</v>
      </c>
      <c r="AS177" s="31" t="e">
        <v>#DIV/0!</v>
      </c>
      <c r="AT177" s="31" t="e">
        <v>#DIV/0!</v>
      </c>
      <c r="AU177" s="31" t="e">
        <v>#DIV/0!</v>
      </c>
      <c r="AV177" s="31" t="e">
        <v>#DIV/0!</v>
      </c>
      <c r="AW177" s="31" t="e">
        <v>#DIV/0!</v>
      </c>
      <c r="AX177" s="31" t="e">
        <v>#VALUE!</v>
      </c>
      <c r="AY177" s="31" t="e">
        <v>#DIV/0!</v>
      </c>
      <c r="AZ177" s="31" t="e">
        <v>#DIV/0!</v>
      </c>
      <c r="BA177" s="31" t="e">
        <v>#DIV/0!</v>
      </c>
      <c r="BB177" s="31" t="e">
        <v>#DIV/0!</v>
      </c>
      <c r="BC177" s="31" t="e">
        <v>#DIV/0!</v>
      </c>
      <c r="BD177" s="31" t="e">
        <v>#DIV/0!</v>
      </c>
      <c r="BE177" s="31" t="e">
        <v>#DIV/0!</v>
      </c>
      <c r="BF177" s="31" t="e">
        <v>#DIV/0!</v>
      </c>
      <c r="BG177" s="31" t="e">
        <v>#DIV/0!</v>
      </c>
      <c r="BH177" s="31" t="e">
        <v>#DIV/0!</v>
      </c>
      <c r="BI177" s="31" t="e">
        <v>#DIV/0!</v>
      </c>
      <c r="BJ177" s="31" t="e">
        <v>#DIV/0!</v>
      </c>
      <c r="BK177" s="31" t="e">
        <v>#DIV/0!</v>
      </c>
      <c r="BL177" s="31" t="e">
        <v>#DIV/0!</v>
      </c>
      <c r="BM177" s="31" t="e">
        <v>#DIV/0!</v>
      </c>
      <c r="BN177" s="31" t="e">
        <v>#DIV/0!</v>
      </c>
      <c r="BO177" s="31" t="e">
        <v>#DIV/0!</v>
      </c>
      <c r="BP177" s="31" t="e">
        <v>#DIV/0!</v>
      </c>
      <c r="BQ177" s="31" t="e">
        <v>#DIV/0!</v>
      </c>
      <c r="BR177" s="31" t="e">
        <v>#DIV/0!</v>
      </c>
      <c r="BS177" s="31" t="e">
        <v>#DIV/0!</v>
      </c>
      <c r="BT177" s="31" t="e">
        <v>#DIV/0!</v>
      </c>
      <c r="BU177" s="31" t="e">
        <v>#DIV/0!</v>
      </c>
      <c r="BV177" s="31" t="e">
        <v>#DIV/0!</v>
      </c>
      <c r="BW177" s="31" t="e">
        <v>#DIV/0!</v>
      </c>
      <c r="BX177" s="31" t="e">
        <v>#DIV/0!</v>
      </c>
      <c r="BY177" s="31" t="e">
        <v>#DIV/0!</v>
      </c>
      <c r="BZ177" s="31" t="e">
        <v>#DIV/0!</v>
      </c>
      <c r="CA177" s="31" t="e">
        <v>#DIV/0!</v>
      </c>
      <c r="CB177" s="31" t="e">
        <v>#DIV/0!</v>
      </c>
      <c r="CC177" s="31" t="e">
        <v>#DIV/0!</v>
      </c>
      <c r="CD177" s="31" t="e">
        <v>#DIV/0!</v>
      </c>
      <c r="CE177" s="31" t="e">
        <v>#DIV/0!</v>
      </c>
      <c r="CF177" s="31" t="e">
        <v>#DIV/0!</v>
      </c>
      <c r="CG177" s="31" t="e">
        <v>#DIV/0!</v>
      </c>
      <c r="CH177" s="31" t="e">
        <v>#DIV/0!</v>
      </c>
      <c r="CI177" s="31" t="e">
        <v>#DIV/0!</v>
      </c>
      <c r="CJ177" s="31" t="e">
        <v>#DIV/0!</v>
      </c>
      <c r="CK177" s="31" t="e">
        <v>#DIV/0!</v>
      </c>
      <c r="CL177" s="31" t="e">
        <v>#DIV/0!</v>
      </c>
      <c r="CM177" s="31" t="e">
        <v>#DIV/0!</v>
      </c>
      <c r="CN177" s="31" t="e">
        <v>#DIV/0!</v>
      </c>
      <c r="CO177" s="31" t="e">
        <v>#DIV/0!</v>
      </c>
      <c r="CP177" s="31" t="e">
        <v>#DIV/0!</v>
      </c>
      <c r="CQ177" s="31" t="e">
        <v>#DIV/0!</v>
      </c>
      <c r="CR177" s="31"/>
      <c r="CS177" s="31"/>
      <c r="CT177" s="31">
        <v>50</v>
      </c>
      <c r="CU177" s="51" t="e">
        <v>#VALUE!</v>
      </c>
      <c r="CV177" s="31" t="e">
        <v>#DIV/0!</v>
      </c>
      <c r="CW177" s="31" t="e">
        <v>#DIV/0!</v>
      </c>
      <c r="CX177" s="31" t="e">
        <v>#DIV/0!</v>
      </c>
      <c r="CY177" s="31" t="e">
        <v>#DIV/0!</v>
      </c>
      <c r="CZ177" s="31" t="e">
        <v>#DIV/0!</v>
      </c>
      <c r="DA177" s="31" t="e">
        <v>#DIV/0!</v>
      </c>
      <c r="DB177" s="31" t="e">
        <v>#DIV/0!</v>
      </c>
      <c r="DC177" s="31" t="e">
        <v>#DIV/0!</v>
      </c>
      <c r="DD177" s="31" t="e">
        <v>#DIV/0!</v>
      </c>
      <c r="DE177" s="31" t="e">
        <v>#DIV/0!</v>
      </c>
      <c r="DF177" s="31" t="e">
        <v>#DIV/0!</v>
      </c>
      <c r="DG177" s="31" t="e">
        <v>#DIV/0!</v>
      </c>
      <c r="DH177" s="31" t="e">
        <v>#DIV/0!</v>
      </c>
      <c r="DI177" s="31" t="e">
        <v>#DIV/0!</v>
      </c>
      <c r="DJ177" s="31" t="e">
        <v>#DIV/0!</v>
      </c>
      <c r="DK177" s="31" t="e">
        <v>#DIV/0!</v>
      </c>
      <c r="DL177" s="31" t="e">
        <v>#DIV/0!</v>
      </c>
      <c r="DM177" s="31" t="e">
        <v>#DIV/0!</v>
      </c>
      <c r="DN177" s="31" t="e">
        <v>#DIV/0!</v>
      </c>
      <c r="DO177" s="31" t="e">
        <v>#DIV/0!</v>
      </c>
      <c r="DP177" s="31" t="e">
        <v>#DIV/0!</v>
      </c>
      <c r="DQ177" s="31" t="e">
        <v>#DIV/0!</v>
      </c>
      <c r="DR177" s="31" t="e">
        <v>#DIV/0!</v>
      </c>
      <c r="DS177" s="31" t="e">
        <v>#DIV/0!</v>
      </c>
      <c r="DT177" s="31" t="e">
        <v>#DIV/0!</v>
      </c>
      <c r="DU177" s="31" t="e">
        <v>#DIV/0!</v>
      </c>
      <c r="DV177" s="31" t="e">
        <v>#DIV/0!</v>
      </c>
      <c r="DW177" s="31" t="e">
        <v>#DIV/0!</v>
      </c>
      <c r="DX177" s="31" t="e">
        <v>#DIV/0!</v>
      </c>
      <c r="DY177" s="31" t="e">
        <v>#DIV/0!</v>
      </c>
      <c r="DZ177" s="31" t="e">
        <v>#DIV/0!</v>
      </c>
      <c r="EA177" s="31" t="e">
        <v>#DIV/0!</v>
      </c>
      <c r="EB177" s="31" t="e">
        <v>#DIV/0!</v>
      </c>
      <c r="EC177" s="31" t="e">
        <v>#DIV/0!</v>
      </c>
      <c r="ED177" s="31" t="e">
        <v>#DIV/0!</v>
      </c>
      <c r="EE177" s="31" t="e">
        <v>#DIV/0!</v>
      </c>
      <c r="EF177" s="31" t="e">
        <v>#DIV/0!</v>
      </c>
      <c r="EG177" s="31" t="e">
        <v>#DIV/0!</v>
      </c>
      <c r="EH177" s="31" t="e">
        <v>#DIV/0!</v>
      </c>
      <c r="EI177" s="31" t="e">
        <v>#DIV/0!</v>
      </c>
      <c r="EJ177" s="31" t="e">
        <v>#DIV/0!</v>
      </c>
      <c r="EK177" s="31" t="e">
        <v>#DIV/0!</v>
      </c>
      <c r="EL177" s="31" t="e">
        <v>#DIV/0!</v>
      </c>
      <c r="EM177" s="31" t="e">
        <v>#DIV/0!</v>
      </c>
      <c r="EN177" s="31" t="e">
        <v>#DIV/0!</v>
      </c>
      <c r="EO177" s="31" t="e">
        <v>#VALUE!</v>
      </c>
      <c r="EP177" s="31" t="e">
        <v>#DIV/0!</v>
      </c>
      <c r="EQ177" s="31" t="e">
        <v>#DIV/0!</v>
      </c>
      <c r="ER177" s="31" t="e">
        <v>#DIV/0!</v>
      </c>
      <c r="ES177" s="31" t="e">
        <v>#DIV/0!</v>
      </c>
      <c r="ET177" s="31" t="e">
        <v>#DIV/0!</v>
      </c>
      <c r="EU177" s="31" t="e">
        <v>#DIV/0!</v>
      </c>
      <c r="EV177" s="31" t="e">
        <v>#DIV/0!</v>
      </c>
      <c r="EW177" s="31" t="e">
        <v>#DIV/0!</v>
      </c>
      <c r="EX177" s="31" t="e">
        <v>#DIV/0!</v>
      </c>
      <c r="EY177" s="31" t="e">
        <v>#DIV/0!</v>
      </c>
      <c r="EZ177" s="31" t="e">
        <v>#DIV/0!</v>
      </c>
      <c r="FA177" s="31" t="e">
        <v>#DIV/0!</v>
      </c>
      <c r="FB177" s="31" t="e">
        <v>#DIV/0!</v>
      </c>
      <c r="FC177" s="31" t="e">
        <v>#DIV/0!</v>
      </c>
      <c r="FD177" s="31" t="e">
        <v>#DIV/0!</v>
      </c>
      <c r="FE177" s="31" t="e">
        <v>#DIV/0!</v>
      </c>
      <c r="FF177" s="31" t="e">
        <v>#DIV/0!</v>
      </c>
      <c r="FG177" s="31" t="e">
        <v>#DIV/0!</v>
      </c>
      <c r="FH177" s="31" t="e">
        <v>#DIV/0!</v>
      </c>
      <c r="FI177" s="31" t="e">
        <v>#DIV/0!</v>
      </c>
      <c r="FJ177" s="31" t="e">
        <v>#DIV/0!</v>
      </c>
      <c r="FK177" s="31" t="e">
        <v>#DIV/0!</v>
      </c>
      <c r="FL177" s="31" t="e">
        <v>#DIV/0!</v>
      </c>
      <c r="FM177" s="31" t="e">
        <v>#DIV/0!</v>
      </c>
      <c r="FN177" s="31" t="e">
        <v>#DIV/0!</v>
      </c>
      <c r="FO177" s="31" t="e">
        <v>#DIV/0!</v>
      </c>
      <c r="FP177" s="31" t="e">
        <v>#DIV/0!</v>
      </c>
      <c r="FQ177" s="31" t="e">
        <v>#DIV/0!</v>
      </c>
      <c r="FR177" s="31" t="e">
        <v>#DIV/0!</v>
      </c>
      <c r="FS177" s="31" t="e">
        <v>#DIV/0!</v>
      </c>
      <c r="FT177" s="31" t="e">
        <v>#DIV/0!</v>
      </c>
      <c r="FU177" s="31" t="e">
        <v>#DIV/0!</v>
      </c>
      <c r="FV177" s="31" t="e">
        <v>#DIV/0!</v>
      </c>
      <c r="FW177" s="31" t="e">
        <v>#DIV/0!</v>
      </c>
      <c r="FX177" s="31" t="e">
        <v>#DIV/0!</v>
      </c>
      <c r="FY177" s="31" t="e">
        <v>#DIV/0!</v>
      </c>
      <c r="FZ177" s="31" t="e">
        <v>#DIV/0!</v>
      </c>
      <c r="GA177" s="31" t="e">
        <v>#DIV/0!</v>
      </c>
      <c r="GB177" s="31" t="e">
        <v>#DIV/0!</v>
      </c>
      <c r="GC177" s="31" t="e">
        <v>#DIV/0!</v>
      </c>
      <c r="GD177" s="31" t="e">
        <v>#DIV/0!</v>
      </c>
      <c r="GE177" s="31" t="e">
        <v>#DIV/0!</v>
      </c>
      <c r="GF177" s="31" t="e">
        <v>#DIV/0!</v>
      </c>
      <c r="GG177" s="31" t="e">
        <v>#DIV/0!</v>
      </c>
      <c r="GH177" s="31" t="e">
        <v>#DIV/0!</v>
      </c>
      <c r="GI177" s="31"/>
      <c r="GJ177" s="31"/>
      <c r="GK177" s="31">
        <v>50</v>
      </c>
      <c r="GL177" s="51" t="e">
        <v>#VALUE!</v>
      </c>
      <c r="GM177" s="31" t="e">
        <v>#DIV/0!</v>
      </c>
      <c r="GN177" s="31" t="e">
        <v>#DIV/0!</v>
      </c>
      <c r="GO177" s="31" t="e">
        <v>#DIV/0!</v>
      </c>
      <c r="GP177" s="31" t="e">
        <v>#DIV/0!</v>
      </c>
      <c r="GQ177" s="31" t="e">
        <v>#DIV/0!</v>
      </c>
      <c r="GR177" s="31" t="e">
        <v>#DIV/0!</v>
      </c>
      <c r="GS177" s="31" t="e">
        <v>#DIV/0!</v>
      </c>
      <c r="GT177" s="31" t="e">
        <v>#DIV/0!</v>
      </c>
      <c r="GU177" s="31" t="e">
        <v>#DIV/0!</v>
      </c>
      <c r="GV177" s="31" t="e">
        <v>#DIV/0!</v>
      </c>
      <c r="GW177" s="31" t="e">
        <v>#DIV/0!</v>
      </c>
      <c r="GX177" s="31" t="e">
        <v>#DIV/0!</v>
      </c>
      <c r="GY177" s="31" t="e">
        <v>#DIV/0!</v>
      </c>
      <c r="GZ177" s="31" t="e">
        <v>#DIV/0!</v>
      </c>
      <c r="HA177" s="31" t="e">
        <v>#DIV/0!</v>
      </c>
      <c r="HB177" s="31" t="e">
        <v>#DIV/0!</v>
      </c>
      <c r="HC177" s="31" t="e">
        <v>#DIV/0!</v>
      </c>
      <c r="HD177" s="31" t="e">
        <v>#DIV/0!</v>
      </c>
      <c r="HE177" s="31" t="e">
        <v>#DIV/0!</v>
      </c>
      <c r="HF177" s="31" t="e">
        <v>#DIV/0!</v>
      </c>
      <c r="HG177" s="31" t="e">
        <v>#DIV/0!</v>
      </c>
      <c r="HH177" s="31" t="e">
        <v>#DIV/0!</v>
      </c>
      <c r="HI177" s="31" t="e">
        <v>#DIV/0!</v>
      </c>
      <c r="HJ177" s="31" t="e">
        <v>#DIV/0!</v>
      </c>
      <c r="HK177" s="31" t="e">
        <v>#DIV/0!</v>
      </c>
      <c r="HL177" s="31" t="e">
        <v>#DIV/0!</v>
      </c>
      <c r="HM177" s="31" t="e">
        <v>#DIV/0!</v>
      </c>
      <c r="HN177" s="31" t="e">
        <v>#DIV/0!</v>
      </c>
      <c r="HO177" s="31" t="e">
        <v>#DIV/0!</v>
      </c>
      <c r="HP177" s="31" t="e">
        <v>#DIV/0!</v>
      </c>
      <c r="HQ177" s="31" t="e">
        <v>#DIV/0!</v>
      </c>
      <c r="HR177" s="31" t="e">
        <v>#DIV/0!</v>
      </c>
      <c r="HS177" s="31" t="e">
        <v>#DIV/0!</v>
      </c>
      <c r="HT177" s="31" t="e">
        <v>#DIV/0!</v>
      </c>
      <c r="HU177" s="31" t="e">
        <v>#DIV/0!</v>
      </c>
      <c r="HV177" s="31" t="e">
        <v>#DIV/0!</v>
      </c>
      <c r="HW177" s="31" t="e">
        <v>#DIV/0!</v>
      </c>
      <c r="HX177" s="31" t="e">
        <v>#DIV/0!</v>
      </c>
      <c r="HY177" s="31" t="e">
        <v>#DIV/0!</v>
      </c>
      <c r="HZ177" s="31" t="e">
        <v>#DIV/0!</v>
      </c>
      <c r="IA177" s="31" t="e">
        <v>#DIV/0!</v>
      </c>
      <c r="IB177" s="31" t="e">
        <v>#DIV/0!</v>
      </c>
      <c r="IC177" s="31" t="e">
        <v>#DIV/0!</v>
      </c>
      <c r="ID177" s="31" t="e">
        <v>#DIV/0!</v>
      </c>
      <c r="IE177" s="31" t="e">
        <v>#DIV/0!</v>
      </c>
      <c r="IF177" s="31" t="e">
        <v>#VALUE!</v>
      </c>
      <c r="IG177" s="31" t="e">
        <v>#DIV/0!</v>
      </c>
      <c r="IH177" s="31" t="e">
        <v>#DIV/0!</v>
      </c>
      <c r="II177" s="31" t="e">
        <v>#DIV/0!</v>
      </c>
      <c r="IJ177" s="31" t="e">
        <v>#DIV/0!</v>
      </c>
      <c r="IK177" s="31" t="e">
        <v>#DIV/0!</v>
      </c>
      <c r="IL177" s="31" t="e">
        <v>#DIV/0!</v>
      </c>
      <c r="IM177" s="31" t="e">
        <v>#DIV/0!</v>
      </c>
      <c r="IN177" s="31" t="e">
        <v>#DIV/0!</v>
      </c>
      <c r="IO177" s="31" t="e">
        <v>#DIV/0!</v>
      </c>
      <c r="IP177" s="31" t="e">
        <v>#DIV/0!</v>
      </c>
      <c r="IQ177" s="31" t="e">
        <v>#DIV/0!</v>
      </c>
      <c r="IR177" s="31" t="e">
        <v>#DIV/0!</v>
      </c>
      <c r="IS177" s="31" t="e">
        <v>#DIV/0!</v>
      </c>
      <c r="IT177" s="31" t="e">
        <v>#DIV/0!</v>
      </c>
      <c r="IU177" s="31" t="e">
        <v>#DIV/0!</v>
      </c>
      <c r="IV177" s="31" t="e">
        <v>#DIV/0!</v>
      </c>
      <c r="IW177" s="31" t="e">
        <v>#DIV/0!</v>
      </c>
      <c r="IX177" s="31" t="e">
        <v>#DIV/0!</v>
      </c>
      <c r="IY177" s="31" t="e">
        <v>#DIV/0!</v>
      </c>
      <c r="IZ177" s="31" t="e">
        <v>#DIV/0!</v>
      </c>
      <c r="JA177" s="31" t="e">
        <v>#DIV/0!</v>
      </c>
      <c r="JB177" s="31" t="e">
        <v>#DIV/0!</v>
      </c>
      <c r="JC177" s="31" t="e">
        <v>#DIV/0!</v>
      </c>
      <c r="JD177" s="31" t="e">
        <v>#DIV/0!</v>
      </c>
      <c r="JE177" s="31" t="e">
        <v>#DIV/0!</v>
      </c>
      <c r="JF177" s="31" t="e">
        <v>#DIV/0!</v>
      </c>
      <c r="JG177" s="31" t="e">
        <v>#DIV/0!</v>
      </c>
      <c r="JH177" s="31" t="e">
        <v>#DIV/0!</v>
      </c>
      <c r="JI177" s="31" t="e">
        <v>#DIV/0!</v>
      </c>
      <c r="JJ177" s="31" t="e">
        <v>#DIV/0!</v>
      </c>
      <c r="JK177" s="31" t="e">
        <v>#DIV/0!</v>
      </c>
      <c r="JL177" s="31" t="e">
        <v>#DIV/0!</v>
      </c>
      <c r="JM177" s="31" t="e">
        <v>#DIV/0!</v>
      </c>
      <c r="JN177" s="31" t="e">
        <v>#DIV/0!</v>
      </c>
      <c r="JO177" s="31" t="e">
        <v>#DIV/0!</v>
      </c>
      <c r="JP177" s="31" t="e">
        <v>#DIV/0!</v>
      </c>
      <c r="JQ177" s="31" t="e">
        <v>#DIV/0!</v>
      </c>
      <c r="JR177" s="31" t="e">
        <v>#DIV/0!</v>
      </c>
      <c r="JS177" s="31" t="e">
        <v>#DIV/0!</v>
      </c>
      <c r="JT177" s="31" t="e">
        <v>#DIV/0!</v>
      </c>
      <c r="JU177" s="31" t="e">
        <v>#DIV/0!</v>
      </c>
      <c r="JV177" s="31" t="e">
        <v>#DIV/0!</v>
      </c>
      <c r="JW177" s="31" t="e">
        <v>#DIV/0!</v>
      </c>
      <c r="JX177" s="31" t="e">
        <v>#DIV/0!</v>
      </c>
      <c r="JY177" s="31" t="e">
        <v>#DIV/0!</v>
      </c>
      <c r="JZ177" s="31"/>
      <c r="KA177" s="31"/>
    </row>
    <row r="178" spans="1:287" x14ac:dyDescent="0.25">
      <c r="A178" s="30" t="s">
        <v>798</v>
      </c>
      <c r="B178" s="30" t="s">
        <v>200</v>
      </c>
      <c r="C178" s="31"/>
      <c r="D178" s="51" t="e">
        <v>#VALUE!</v>
      </c>
      <c r="E178" s="31" t="e">
        <v>#DIV/0!</v>
      </c>
      <c r="F178" s="31" t="e">
        <v>#DIV/0!</v>
      </c>
      <c r="G178" s="31" t="e">
        <v>#DIV/0!</v>
      </c>
      <c r="H178" s="31" t="e">
        <v>#DIV/0!</v>
      </c>
      <c r="I178" s="31" t="e">
        <v>#DIV/0!</v>
      </c>
      <c r="J178" s="31" t="e">
        <v>#DIV/0!</v>
      </c>
      <c r="K178" s="31" t="e">
        <v>#DIV/0!</v>
      </c>
      <c r="L178" s="31" t="e">
        <v>#DIV/0!</v>
      </c>
      <c r="M178" s="31" t="e">
        <v>#DIV/0!</v>
      </c>
      <c r="N178" s="31" t="e">
        <v>#DIV/0!</v>
      </c>
      <c r="O178" s="31" t="e">
        <v>#DIV/0!</v>
      </c>
      <c r="P178" s="31" t="e">
        <v>#DIV/0!</v>
      </c>
      <c r="Q178" s="31" t="e">
        <v>#DIV/0!</v>
      </c>
      <c r="R178" s="31" t="e">
        <v>#DIV/0!</v>
      </c>
      <c r="S178" s="31" t="e">
        <v>#DIV/0!</v>
      </c>
      <c r="T178" s="31" t="e">
        <v>#DIV/0!</v>
      </c>
      <c r="U178" s="31" t="e">
        <v>#DIV/0!</v>
      </c>
      <c r="V178" s="31" t="e">
        <v>#DIV/0!</v>
      </c>
      <c r="W178" s="31" t="e">
        <v>#DIV/0!</v>
      </c>
      <c r="X178" s="31" t="e">
        <v>#DIV/0!</v>
      </c>
      <c r="Y178" s="31" t="e">
        <v>#DIV/0!</v>
      </c>
      <c r="Z178" s="31" t="e">
        <v>#DIV/0!</v>
      </c>
      <c r="AA178" s="31" t="e">
        <v>#DIV/0!</v>
      </c>
      <c r="AB178" s="31" t="e">
        <v>#DIV/0!</v>
      </c>
      <c r="AC178" s="31" t="e">
        <v>#DIV/0!</v>
      </c>
      <c r="AD178" s="31" t="e">
        <v>#DIV/0!</v>
      </c>
      <c r="AE178" s="31" t="e">
        <v>#DIV/0!</v>
      </c>
      <c r="AF178" s="31" t="e">
        <v>#DIV/0!</v>
      </c>
      <c r="AG178" s="31" t="e">
        <v>#DIV/0!</v>
      </c>
      <c r="AH178" s="31" t="e">
        <v>#DIV/0!</v>
      </c>
      <c r="AI178" s="31" t="e">
        <v>#DIV/0!</v>
      </c>
      <c r="AJ178" s="31" t="e">
        <v>#DIV/0!</v>
      </c>
      <c r="AK178" s="31" t="e">
        <v>#DIV/0!</v>
      </c>
      <c r="AL178" s="31" t="e">
        <v>#DIV/0!</v>
      </c>
      <c r="AM178" s="31" t="e">
        <v>#DIV/0!</v>
      </c>
      <c r="AN178" s="31" t="e">
        <v>#DIV/0!</v>
      </c>
      <c r="AO178" s="31" t="e">
        <v>#DIV/0!</v>
      </c>
      <c r="AP178" s="31" t="e">
        <v>#DIV/0!</v>
      </c>
      <c r="AQ178" s="31" t="e">
        <v>#DIV/0!</v>
      </c>
      <c r="AR178" s="31" t="e">
        <v>#DIV/0!</v>
      </c>
      <c r="AS178" s="31" t="e">
        <v>#DIV/0!</v>
      </c>
      <c r="AT178" s="31" t="e">
        <v>#DIV/0!</v>
      </c>
      <c r="AU178" s="31" t="e">
        <v>#DIV/0!</v>
      </c>
      <c r="AV178" s="31" t="e">
        <v>#DIV/0!</v>
      </c>
      <c r="AW178" s="31" t="e">
        <v>#DIV/0!</v>
      </c>
      <c r="AX178" s="31" t="e">
        <v>#VALUE!</v>
      </c>
      <c r="AY178" s="31" t="e">
        <v>#DIV/0!</v>
      </c>
      <c r="AZ178" s="31" t="e">
        <v>#DIV/0!</v>
      </c>
      <c r="BA178" s="31" t="e">
        <v>#DIV/0!</v>
      </c>
      <c r="BB178" s="31" t="e">
        <v>#DIV/0!</v>
      </c>
      <c r="BC178" s="31" t="e">
        <v>#DIV/0!</v>
      </c>
      <c r="BD178" s="31" t="e">
        <v>#DIV/0!</v>
      </c>
      <c r="BE178" s="31" t="e">
        <v>#DIV/0!</v>
      </c>
      <c r="BF178" s="31" t="e">
        <v>#DIV/0!</v>
      </c>
      <c r="BG178" s="31" t="e">
        <v>#DIV/0!</v>
      </c>
      <c r="BH178" s="31" t="e">
        <v>#DIV/0!</v>
      </c>
      <c r="BI178" s="31" t="e">
        <v>#DIV/0!</v>
      </c>
      <c r="BJ178" s="31" t="e">
        <v>#DIV/0!</v>
      </c>
      <c r="BK178" s="31" t="e">
        <v>#DIV/0!</v>
      </c>
      <c r="BL178" s="31" t="e">
        <v>#DIV/0!</v>
      </c>
      <c r="BM178" s="31" t="e">
        <v>#DIV/0!</v>
      </c>
      <c r="BN178" s="31" t="e">
        <v>#DIV/0!</v>
      </c>
      <c r="BO178" s="31" t="e">
        <v>#DIV/0!</v>
      </c>
      <c r="BP178" s="31" t="e">
        <v>#DIV/0!</v>
      </c>
      <c r="BQ178" s="31" t="e">
        <v>#DIV/0!</v>
      </c>
      <c r="BR178" s="31" t="e">
        <v>#DIV/0!</v>
      </c>
      <c r="BS178" s="31" t="e">
        <v>#DIV/0!</v>
      </c>
      <c r="BT178" s="31" t="e">
        <v>#DIV/0!</v>
      </c>
      <c r="BU178" s="31" t="e">
        <v>#DIV/0!</v>
      </c>
      <c r="BV178" s="31" t="e">
        <v>#DIV/0!</v>
      </c>
      <c r="BW178" s="31" t="e">
        <v>#DIV/0!</v>
      </c>
      <c r="BX178" s="31" t="e">
        <v>#DIV/0!</v>
      </c>
      <c r="BY178" s="31" t="e">
        <v>#DIV/0!</v>
      </c>
      <c r="BZ178" s="31" t="e">
        <v>#DIV/0!</v>
      </c>
      <c r="CA178" s="31" t="e">
        <v>#DIV/0!</v>
      </c>
      <c r="CB178" s="31" t="e">
        <v>#DIV/0!</v>
      </c>
      <c r="CC178" s="31" t="e">
        <v>#DIV/0!</v>
      </c>
      <c r="CD178" s="31" t="e">
        <v>#DIV/0!</v>
      </c>
      <c r="CE178" s="31" t="e">
        <v>#DIV/0!</v>
      </c>
      <c r="CF178" s="31" t="e">
        <v>#DIV/0!</v>
      </c>
      <c r="CG178" s="31" t="e">
        <v>#DIV/0!</v>
      </c>
      <c r="CH178" s="31" t="e">
        <v>#DIV/0!</v>
      </c>
      <c r="CI178" s="31" t="e">
        <v>#DIV/0!</v>
      </c>
      <c r="CJ178" s="31" t="e">
        <v>#DIV/0!</v>
      </c>
      <c r="CK178" s="31" t="e">
        <v>#DIV/0!</v>
      </c>
      <c r="CL178" s="31" t="e">
        <v>#DIV/0!</v>
      </c>
      <c r="CM178" s="31" t="e">
        <v>#DIV/0!</v>
      </c>
      <c r="CN178" s="31" t="e">
        <v>#DIV/0!</v>
      </c>
      <c r="CO178" s="31" t="e">
        <v>#DIV/0!</v>
      </c>
      <c r="CP178" s="31" t="e">
        <v>#DIV/0!</v>
      </c>
      <c r="CQ178" s="31" t="e">
        <v>#DIV/0!</v>
      </c>
      <c r="CR178" s="31"/>
      <c r="CS178" s="31"/>
      <c r="CT178" s="31"/>
      <c r="CU178" s="51" t="e">
        <v>#VALUE!</v>
      </c>
      <c r="CV178" s="31" t="e">
        <v>#DIV/0!</v>
      </c>
      <c r="CW178" s="31" t="e">
        <v>#DIV/0!</v>
      </c>
      <c r="CX178" s="31" t="e">
        <v>#DIV/0!</v>
      </c>
      <c r="CY178" s="31" t="e">
        <v>#DIV/0!</v>
      </c>
      <c r="CZ178" s="31" t="e">
        <v>#DIV/0!</v>
      </c>
      <c r="DA178" s="31" t="e">
        <v>#DIV/0!</v>
      </c>
      <c r="DB178" s="31" t="e">
        <v>#DIV/0!</v>
      </c>
      <c r="DC178" s="31" t="e">
        <v>#DIV/0!</v>
      </c>
      <c r="DD178" s="31" t="e">
        <v>#DIV/0!</v>
      </c>
      <c r="DE178" s="31" t="e">
        <v>#DIV/0!</v>
      </c>
      <c r="DF178" s="31" t="e">
        <v>#DIV/0!</v>
      </c>
      <c r="DG178" s="31" t="e">
        <v>#DIV/0!</v>
      </c>
      <c r="DH178" s="31" t="e">
        <v>#DIV/0!</v>
      </c>
      <c r="DI178" s="31" t="e">
        <v>#DIV/0!</v>
      </c>
      <c r="DJ178" s="31" t="e">
        <v>#DIV/0!</v>
      </c>
      <c r="DK178" s="31" t="e">
        <v>#DIV/0!</v>
      </c>
      <c r="DL178" s="31" t="e">
        <v>#DIV/0!</v>
      </c>
      <c r="DM178" s="31" t="e">
        <v>#DIV/0!</v>
      </c>
      <c r="DN178" s="31" t="e">
        <v>#DIV/0!</v>
      </c>
      <c r="DO178" s="31" t="e">
        <v>#DIV/0!</v>
      </c>
      <c r="DP178" s="31" t="e">
        <v>#DIV/0!</v>
      </c>
      <c r="DQ178" s="31" t="e">
        <v>#DIV/0!</v>
      </c>
      <c r="DR178" s="31" t="e">
        <v>#DIV/0!</v>
      </c>
      <c r="DS178" s="31" t="e">
        <v>#DIV/0!</v>
      </c>
      <c r="DT178" s="31" t="e">
        <v>#DIV/0!</v>
      </c>
      <c r="DU178" s="31" t="e">
        <v>#DIV/0!</v>
      </c>
      <c r="DV178" s="31" t="e">
        <v>#DIV/0!</v>
      </c>
      <c r="DW178" s="31" t="e">
        <v>#DIV/0!</v>
      </c>
      <c r="DX178" s="31" t="e">
        <v>#DIV/0!</v>
      </c>
      <c r="DY178" s="31" t="e">
        <v>#DIV/0!</v>
      </c>
      <c r="DZ178" s="31" t="e">
        <v>#DIV/0!</v>
      </c>
      <c r="EA178" s="31" t="e">
        <v>#DIV/0!</v>
      </c>
      <c r="EB178" s="31" t="e">
        <v>#DIV/0!</v>
      </c>
      <c r="EC178" s="31" t="e">
        <v>#DIV/0!</v>
      </c>
      <c r="ED178" s="31" t="e">
        <v>#DIV/0!</v>
      </c>
      <c r="EE178" s="31" t="e">
        <v>#DIV/0!</v>
      </c>
      <c r="EF178" s="31" t="e">
        <v>#DIV/0!</v>
      </c>
      <c r="EG178" s="31" t="e">
        <v>#DIV/0!</v>
      </c>
      <c r="EH178" s="31" t="e">
        <v>#DIV/0!</v>
      </c>
      <c r="EI178" s="31" t="e">
        <v>#DIV/0!</v>
      </c>
      <c r="EJ178" s="31" t="e">
        <v>#DIV/0!</v>
      </c>
      <c r="EK178" s="31" t="e">
        <v>#DIV/0!</v>
      </c>
      <c r="EL178" s="31" t="e">
        <v>#DIV/0!</v>
      </c>
      <c r="EM178" s="31" t="e">
        <v>#DIV/0!</v>
      </c>
      <c r="EN178" s="31" t="e">
        <v>#DIV/0!</v>
      </c>
      <c r="EO178" s="31" t="e">
        <v>#VALUE!</v>
      </c>
      <c r="EP178" s="31" t="e">
        <v>#DIV/0!</v>
      </c>
      <c r="EQ178" s="31" t="e">
        <v>#DIV/0!</v>
      </c>
      <c r="ER178" s="31" t="e">
        <v>#DIV/0!</v>
      </c>
      <c r="ES178" s="31" t="e">
        <v>#DIV/0!</v>
      </c>
      <c r="ET178" s="31" t="e">
        <v>#DIV/0!</v>
      </c>
      <c r="EU178" s="31" t="e">
        <v>#DIV/0!</v>
      </c>
      <c r="EV178" s="31" t="e">
        <v>#DIV/0!</v>
      </c>
      <c r="EW178" s="31" t="e">
        <v>#DIV/0!</v>
      </c>
      <c r="EX178" s="31" t="e">
        <v>#DIV/0!</v>
      </c>
      <c r="EY178" s="31" t="e">
        <v>#DIV/0!</v>
      </c>
      <c r="EZ178" s="31" t="e">
        <v>#DIV/0!</v>
      </c>
      <c r="FA178" s="31" t="e">
        <v>#DIV/0!</v>
      </c>
      <c r="FB178" s="31" t="e">
        <v>#DIV/0!</v>
      </c>
      <c r="FC178" s="31" t="e">
        <v>#DIV/0!</v>
      </c>
      <c r="FD178" s="31" t="e">
        <v>#DIV/0!</v>
      </c>
      <c r="FE178" s="31" t="e">
        <v>#DIV/0!</v>
      </c>
      <c r="FF178" s="31" t="e">
        <v>#DIV/0!</v>
      </c>
      <c r="FG178" s="31" t="e">
        <v>#DIV/0!</v>
      </c>
      <c r="FH178" s="31" t="e">
        <v>#DIV/0!</v>
      </c>
      <c r="FI178" s="31" t="e">
        <v>#DIV/0!</v>
      </c>
      <c r="FJ178" s="31" t="e">
        <v>#DIV/0!</v>
      </c>
      <c r="FK178" s="31" t="e">
        <v>#DIV/0!</v>
      </c>
      <c r="FL178" s="31" t="e">
        <v>#DIV/0!</v>
      </c>
      <c r="FM178" s="31" t="e">
        <v>#DIV/0!</v>
      </c>
      <c r="FN178" s="31" t="e">
        <v>#DIV/0!</v>
      </c>
      <c r="FO178" s="31" t="e">
        <v>#DIV/0!</v>
      </c>
      <c r="FP178" s="31" t="e">
        <v>#DIV/0!</v>
      </c>
      <c r="FQ178" s="31" t="e">
        <v>#DIV/0!</v>
      </c>
      <c r="FR178" s="31" t="e">
        <v>#DIV/0!</v>
      </c>
      <c r="FS178" s="31" t="e">
        <v>#DIV/0!</v>
      </c>
      <c r="FT178" s="31" t="e">
        <v>#DIV/0!</v>
      </c>
      <c r="FU178" s="31" t="e">
        <v>#DIV/0!</v>
      </c>
      <c r="FV178" s="31" t="e">
        <v>#DIV/0!</v>
      </c>
      <c r="FW178" s="31" t="e">
        <v>#DIV/0!</v>
      </c>
      <c r="FX178" s="31" t="e">
        <v>#DIV/0!</v>
      </c>
      <c r="FY178" s="31" t="e">
        <v>#DIV/0!</v>
      </c>
      <c r="FZ178" s="31" t="e">
        <v>#DIV/0!</v>
      </c>
      <c r="GA178" s="31" t="e">
        <v>#DIV/0!</v>
      </c>
      <c r="GB178" s="31" t="e">
        <v>#DIV/0!</v>
      </c>
      <c r="GC178" s="31" t="e">
        <v>#DIV/0!</v>
      </c>
      <c r="GD178" s="31" t="e">
        <v>#DIV/0!</v>
      </c>
      <c r="GE178" s="31" t="e">
        <v>#DIV/0!</v>
      </c>
      <c r="GF178" s="31" t="e">
        <v>#DIV/0!</v>
      </c>
      <c r="GG178" s="31" t="e">
        <v>#DIV/0!</v>
      </c>
      <c r="GH178" s="31" t="e">
        <v>#DIV/0!</v>
      </c>
      <c r="GI178" s="31"/>
      <c r="GJ178" s="31"/>
      <c r="GK178" s="31">
        <v>571</v>
      </c>
      <c r="GL178" s="51" t="e">
        <v>#VALUE!</v>
      </c>
      <c r="GM178" s="31" t="e">
        <v>#DIV/0!</v>
      </c>
      <c r="GN178" s="31" t="e">
        <v>#DIV/0!</v>
      </c>
      <c r="GO178" s="31" t="e">
        <v>#DIV/0!</v>
      </c>
      <c r="GP178" s="31" t="e">
        <v>#DIV/0!</v>
      </c>
      <c r="GQ178" s="31" t="e">
        <v>#DIV/0!</v>
      </c>
      <c r="GR178" s="31" t="e">
        <v>#DIV/0!</v>
      </c>
      <c r="GS178" s="31" t="e">
        <v>#DIV/0!</v>
      </c>
      <c r="GT178" s="31" t="e">
        <v>#DIV/0!</v>
      </c>
      <c r="GU178" s="31" t="e">
        <v>#DIV/0!</v>
      </c>
      <c r="GV178" s="31" t="e">
        <v>#DIV/0!</v>
      </c>
      <c r="GW178" s="31" t="e">
        <v>#DIV/0!</v>
      </c>
      <c r="GX178" s="31" t="e">
        <v>#DIV/0!</v>
      </c>
      <c r="GY178" s="31" t="e">
        <v>#DIV/0!</v>
      </c>
      <c r="GZ178" s="31" t="e">
        <v>#DIV/0!</v>
      </c>
      <c r="HA178" s="31" t="e">
        <v>#DIV/0!</v>
      </c>
      <c r="HB178" s="31" t="e">
        <v>#DIV/0!</v>
      </c>
      <c r="HC178" s="31" t="e">
        <v>#DIV/0!</v>
      </c>
      <c r="HD178" s="31" t="e">
        <v>#DIV/0!</v>
      </c>
      <c r="HE178" s="31" t="e">
        <v>#DIV/0!</v>
      </c>
      <c r="HF178" s="31" t="e">
        <v>#DIV/0!</v>
      </c>
      <c r="HG178" s="31" t="e">
        <v>#DIV/0!</v>
      </c>
      <c r="HH178" s="31" t="e">
        <v>#DIV/0!</v>
      </c>
      <c r="HI178" s="31" t="e">
        <v>#DIV/0!</v>
      </c>
      <c r="HJ178" s="31" t="e">
        <v>#DIV/0!</v>
      </c>
      <c r="HK178" s="31" t="e">
        <v>#DIV/0!</v>
      </c>
      <c r="HL178" s="31" t="e">
        <v>#DIV/0!</v>
      </c>
      <c r="HM178" s="31" t="e">
        <v>#DIV/0!</v>
      </c>
      <c r="HN178" s="31" t="e">
        <v>#DIV/0!</v>
      </c>
      <c r="HO178" s="31" t="e">
        <v>#DIV/0!</v>
      </c>
      <c r="HP178" s="31" t="e">
        <v>#DIV/0!</v>
      </c>
      <c r="HQ178" s="31" t="e">
        <v>#DIV/0!</v>
      </c>
      <c r="HR178" s="31" t="e">
        <v>#DIV/0!</v>
      </c>
      <c r="HS178" s="31" t="e">
        <v>#DIV/0!</v>
      </c>
      <c r="HT178" s="31" t="e">
        <v>#DIV/0!</v>
      </c>
      <c r="HU178" s="31" t="e">
        <v>#DIV/0!</v>
      </c>
      <c r="HV178" s="31" t="e">
        <v>#DIV/0!</v>
      </c>
      <c r="HW178" s="31" t="e">
        <v>#DIV/0!</v>
      </c>
      <c r="HX178" s="31" t="e">
        <v>#DIV/0!</v>
      </c>
      <c r="HY178" s="31" t="e">
        <v>#DIV/0!</v>
      </c>
      <c r="HZ178" s="31" t="e">
        <v>#DIV/0!</v>
      </c>
      <c r="IA178" s="31" t="e">
        <v>#DIV/0!</v>
      </c>
      <c r="IB178" s="31" t="e">
        <v>#DIV/0!</v>
      </c>
      <c r="IC178" s="31" t="e">
        <v>#DIV/0!</v>
      </c>
      <c r="ID178" s="31" t="e">
        <v>#DIV/0!</v>
      </c>
      <c r="IE178" s="31" t="e">
        <v>#DIV/0!</v>
      </c>
      <c r="IF178" s="31" t="e">
        <v>#VALUE!</v>
      </c>
      <c r="IG178" s="31" t="e">
        <v>#DIV/0!</v>
      </c>
      <c r="IH178" s="31" t="e">
        <v>#DIV/0!</v>
      </c>
      <c r="II178" s="31" t="e">
        <v>#DIV/0!</v>
      </c>
      <c r="IJ178" s="31" t="e">
        <v>#DIV/0!</v>
      </c>
      <c r="IK178" s="31" t="e">
        <v>#DIV/0!</v>
      </c>
      <c r="IL178" s="31" t="e">
        <v>#DIV/0!</v>
      </c>
      <c r="IM178" s="31" t="e">
        <v>#DIV/0!</v>
      </c>
      <c r="IN178" s="31" t="e">
        <v>#DIV/0!</v>
      </c>
      <c r="IO178" s="31" t="e">
        <v>#DIV/0!</v>
      </c>
      <c r="IP178" s="31" t="e">
        <v>#DIV/0!</v>
      </c>
      <c r="IQ178" s="31" t="e">
        <v>#DIV/0!</v>
      </c>
      <c r="IR178" s="31" t="e">
        <v>#DIV/0!</v>
      </c>
      <c r="IS178" s="31" t="e">
        <v>#DIV/0!</v>
      </c>
      <c r="IT178" s="31" t="e">
        <v>#DIV/0!</v>
      </c>
      <c r="IU178" s="31" t="e">
        <v>#DIV/0!</v>
      </c>
      <c r="IV178" s="31" t="e">
        <v>#DIV/0!</v>
      </c>
      <c r="IW178" s="31" t="e">
        <v>#DIV/0!</v>
      </c>
      <c r="IX178" s="31" t="e">
        <v>#DIV/0!</v>
      </c>
      <c r="IY178" s="31" t="e">
        <v>#DIV/0!</v>
      </c>
      <c r="IZ178" s="31" t="e">
        <v>#DIV/0!</v>
      </c>
      <c r="JA178" s="31" t="e">
        <v>#DIV/0!</v>
      </c>
      <c r="JB178" s="31" t="e">
        <v>#DIV/0!</v>
      </c>
      <c r="JC178" s="31" t="e">
        <v>#DIV/0!</v>
      </c>
      <c r="JD178" s="31" t="e">
        <v>#DIV/0!</v>
      </c>
      <c r="JE178" s="31" t="e">
        <v>#DIV/0!</v>
      </c>
      <c r="JF178" s="31" t="e">
        <v>#DIV/0!</v>
      </c>
      <c r="JG178" s="31" t="e">
        <v>#DIV/0!</v>
      </c>
      <c r="JH178" s="31" t="e">
        <v>#DIV/0!</v>
      </c>
      <c r="JI178" s="31" t="e">
        <v>#DIV/0!</v>
      </c>
      <c r="JJ178" s="31" t="e">
        <v>#DIV/0!</v>
      </c>
      <c r="JK178" s="31" t="e">
        <v>#DIV/0!</v>
      </c>
      <c r="JL178" s="31" t="e">
        <v>#DIV/0!</v>
      </c>
      <c r="JM178" s="31" t="e">
        <v>#DIV/0!</v>
      </c>
      <c r="JN178" s="31" t="e">
        <v>#DIV/0!</v>
      </c>
      <c r="JO178" s="31" t="e">
        <v>#DIV/0!</v>
      </c>
      <c r="JP178" s="31" t="e">
        <v>#DIV/0!</v>
      </c>
      <c r="JQ178" s="31" t="e">
        <v>#DIV/0!</v>
      </c>
      <c r="JR178" s="31" t="e">
        <v>#DIV/0!</v>
      </c>
      <c r="JS178" s="31" t="e">
        <v>#DIV/0!</v>
      </c>
      <c r="JT178" s="31" t="e">
        <v>#DIV/0!</v>
      </c>
      <c r="JU178" s="31" t="e">
        <v>#DIV/0!</v>
      </c>
      <c r="JV178" s="31" t="e">
        <v>#DIV/0!</v>
      </c>
      <c r="JW178" s="31" t="e">
        <v>#DIV/0!</v>
      </c>
      <c r="JX178" s="31" t="e">
        <v>#DIV/0!</v>
      </c>
      <c r="JY178" s="31" t="e">
        <v>#DIV/0!</v>
      </c>
      <c r="JZ178" s="31"/>
      <c r="KA178" s="31"/>
    </row>
    <row r="179" spans="1:287" x14ac:dyDescent="0.25">
      <c r="A179" s="30" t="s">
        <v>799</v>
      </c>
      <c r="B179" s="30" t="s">
        <v>200</v>
      </c>
      <c r="C179" s="31">
        <v>777</v>
      </c>
      <c r="D179" s="51" t="e">
        <v>#VALUE!</v>
      </c>
      <c r="E179" s="31" t="e">
        <v>#DIV/0!</v>
      </c>
      <c r="F179" s="31" t="e">
        <v>#DIV/0!</v>
      </c>
      <c r="G179" s="31" t="e">
        <v>#DIV/0!</v>
      </c>
      <c r="H179" s="31" t="e">
        <v>#DIV/0!</v>
      </c>
      <c r="I179" s="31" t="e">
        <v>#DIV/0!</v>
      </c>
      <c r="J179" s="31" t="e">
        <v>#DIV/0!</v>
      </c>
      <c r="K179" s="31" t="e">
        <v>#DIV/0!</v>
      </c>
      <c r="L179" s="31" t="e">
        <v>#DIV/0!</v>
      </c>
      <c r="M179" s="31" t="e">
        <v>#DIV/0!</v>
      </c>
      <c r="N179" s="31" t="e">
        <v>#DIV/0!</v>
      </c>
      <c r="O179" s="31" t="e">
        <v>#DIV/0!</v>
      </c>
      <c r="P179" s="31" t="e">
        <v>#DIV/0!</v>
      </c>
      <c r="Q179" s="31" t="e">
        <v>#DIV/0!</v>
      </c>
      <c r="R179" s="31" t="e">
        <v>#DIV/0!</v>
      </c>
      <c r="S179" s="31" t="e">
        <v>#DIV/0!</v>
      </c>
      <c r="T179" s="31" t="e">
        <v>#DIV/0!</v>
      </c>
      <c r="U179" s="31" t="e">
        <v>#DIV/0!</v>
      </c>
      <c r="V179" s="31" t="e">
        <v>#DIV/0!</v>
      </c>
      <c r="W179" s="31" t="e">
        <v>#DIV/0!</v>
      </c>
      <c r="X179" s="31" t="e">
        <v>#DIV/0!</v>
      </c>
      <c r="Y179" s="31" t="e">
        <v>#DIV/0!</v>
      </c>
      <c r="Z179" s="31" t="e">
        <v>#DIV/0!</v>
      </c>
      <c r="AA179" s="31" t="e">
        <v>#DIV/0!</v>
      </c>
      <c r="AB179" s="31" t="e">
        <v>#DIV/0!</v>
      </c>
      <c r="AC179" s="31" t="e">
        <v>#DIV/0!</v>
      </c>
      <c r="AD179" s="31" t="e">
        <v>#DIV/0!</v>
      </c>
      <c r="AE179" s="31" t="e">
        <v>#DIV/0!</v>
      </c>
      <c r="AF179" s="31" t="e">
        <v>#DIV/0!</v>
      </c>
      <c r="AG179" s="31" t="e">
        <v>#DIV/0!</v>
      </c>
      <c r="AH179" s="31" t="e">
        <v>#DIV/0!</v>
      </c>
      <c r="AI179" s="31" t="e">
        <v>#DIV/0!</v>
      </c>
      <c r="AJ179" s="31" t="e">
        <v>#DIV/0!</v>
      </c>
      <c r="AK179" s="31" t="e">
        <v>#DIV/0!</v>
      </c>
      <c r="AL179" s="31" t="e">
        <v>#DIV/0!</v>
      </c>
      <c r="AM179" s="31" t="e">
        <v>#DIV/0!</v>
      </c>
      <c r="AN179" s="31" t="e">
        <v>#DIV/0!</v>
      </c>
      <c r="AO179" s="31" t="e">
        <v>#DIV/0!</v>
      </c>
      <c r="AP179" s="31" t="e">
        <v>#DIV/0!</v>
      </c>
      <c r="AQ179" s="31" t="e">
        <v>#DIV/0!</v>
      </c>
      <c r="AR179" s="31" t="e">
        <v>#DIV/0!</v>
      </c>
      <c r="AS179" s="31" t="e">
        <v>#DIV/0!</v>
      </c>
      <c r="AT179" s="31" t="e">
        <v>#DIV/0!</v>
      </c>
      <c r="AU179" s="31" t="e">
        <v>#DIV/0!</v>
      </c>
      <c r="AV179" s="31" t="e">
        <v>#DIV/0!</v>
      </c>
      <c r="AW179" s="31" t="e">
        <v>#DIV/0!</v>
      </c>
      <c r="AX179" s="31" t="e">
        <v>#VALUE!</v>
      </c>
      <c r="AY179" s="31" t="e">
        <v>#DIV/0!</v>
      </c>
      <c r="AZ179" s="31" t="e">
        <v>#DIV/0!</v>
      </c>
      <c r="BA179" s="31" t="e">
        <v>#DIV/0!</v>
      </c>
      <c r="BB179" s="31" t="e">
        <v>#DIV/0!</v>
      </c>
      <c r="BC179" s="31" t="e">
        <v>#DIV/0!</v>
      </c>
      <c r="BD179" s="31" t="e">
        <v>#DIV/0!</v>
      </c>
      <c r="BE179" s="31" t="e">
        <v>#DIV/0!</v>
      </c>
      <c r="BF179" s="31" t="e">
        <v>#DIV/0!</v>
      </c>
      <c r="BG179" s="31" t="e">
        <v>#DIV/0!</v>
      </c>
      <c r="BH179" s="31" t="e">
        <v>#DIV/0!</v>
      </c>
      <c r="BI179" s="31" t="e">
        <v>#DIV/0!</v>
      </c>
      <c r="BJ179" s="31" t="e">
        <v>#DIV/0!</v>
      </c>
      <c r="BK179" s="31" t="e">
        <v>#DIV/0!</v>
      </c>
      <c r="BL179" s="31" t="e">
        <v>#DIV/0!</v>
      </c>
      <c r="BM179" s="31" t="e">
        <v>#DIV/0!</v>
      </c>
      <c r="BN179" s="31" t="e">
        <v>#DIV/0!</v>
      </c>
      <c r="BO179" s="31" t="e">
        <v>#DIV/0!</v>
      </c>
      <c r="BP179" s="31" t="e">
        <v>#DIV/0!</v>
      </c>
      <c r="BQ179" s="31" t="e">
        <v>#DIV/0!</v>
      </c>
      <c r="BR179" s="31" t="e">
        <v>#DIV/0!</v>
      </c>
      <c r="BS179" s="31" t="e">
        <v>#DIV/0!</v>
      </c>
      <c r="BT179" s="31" t="e">
        <v>#DIV/0!</v>
      </c>
      <c r="BU179" s="31" t="e">
        <v>#DIV/0!</v>
      </c>
      <c r="BV179" s="31" t="e">
        <v>#DIV/0!</v>
      </c>
      <c r="BW179" s="31" t="e">
        <v>#DIV/0!</v>
      </c>
      <c r="BX179" s="31" t="e">
        <v>#DIV/0!</v>
      </c>
      <c r="BY179" s="31" t="e">
        <v>#DIV/0!</v>
      </c>
      <c r="BZ179" s="31" t="e">
        <v>#DIV/0!</v>
      </c>
      <c r="CA179" s="31" t="e">
        <v>#DIV/0!</v>
      </c>
      <c r="CB179" s="31" t="e">
        <v>#DIV/0!</v>
      </c>
      <c r="CC179" s="31" t="e">
        <v>#DIV/0!</v>
      </c>
      <c r="CD179" s="31" t="e">
        <v>#DIV/0!</v>
      </c>
      <c r="CE179" s="31" t="e">
        <v>#DIV/0!</v>
      </c>
      <c r="CF179" s="31" t="e">
        <v>#DIV/0!</v>
      </c>
      <c r="CG179" s="31" t="e">
        <v>#DIV/0!</v>
      </c>
      <c r="CH179" s="31" t="e">
        <v>#DIV/0!</v>
      </c>
      <c r="CI179" s="31" t="e">
        <v>#DIV/0!</v>
      </c>
      <c r="CJ179" s="31" t="e">
        <v>#DIV/0!</v>
      </c>
      <c r="CK179" s="31" t="e">
        <v>#DIV/0!</v>
      </c>
      <c r="CL179" s="31" t="e">
        <v>#DIV/0!</v>
      </c>
      <c r="CM179" s="31" t="e">
        <v>#DIV/0!</v>
      </c>
      <c r="CN179" s="31" t="e">
        <v>#DIV/0!</v>
      </c>
      <c r="CO179" s="31" t="e">
        <v>#DIV/0!</v>
      </c>
      <c r="CP179" s="31" t="e">
        <v>#DIV/0!</v>
      </c>
      <c r="CQ179" s="31" t="e">
        <v>#DIV/0!</v>
      </c>
      <c r="CR179" s="31"/>
      <c r="CS179" s="31"/>
      <c r="CT179" s="31">
        <v>777</v>
      </c>
      <c r="CU179" s="51">
        <v>0.15384615384615385</v>
      </c>
      <c r="CV179" s="31">
        <v>0.15384615384615385</v>
      </c>
      <c r="CW179" s="31">
        <v>0</v>
      </c>
      <c r="CX179" s="31">
        <v>0.38461538461538464</v>
      </c>
      <c r="CY179" s="31">
        <v>7.6923076923076927E-2</v>
      </c>
      <c r="CZ179" s="31">
        <v>0</v>
      </c>
      <c r="DA179" s="31">
        <v>0.53846153846153844</v>
      </c>
      <c r="DB179" s="31">
        <v>0.84615384615384615</v>
      </c>
      <c r="DC179" s="31">
        <v>0</v>
      </c>
      <c r="DD179" s="31">
        <v>0.15384615384615385</v>
      </c>
      <c r="DE179" s="31">
        <v>0.15384615384615385</v>
      </c>
      <c r="DF179" s="31">
        <v>0.15384615384615385</v>
      </c>
      <c r="DG179" s="31">
        <v>0</v>
      </c>
      <c r="DH179" s="31">
        <v>0</v>
      </c>
      <c r="DI179" s="31">
        <v>0</v>
      </c>
      <c r="DJ179" s="31">
        <v>0</v>
      </c>
      <c r="DK179" s="31">
        <v>7.6923076923076927E-2</v>
      </c>
      <c r="DL179" s="31">
        <v>0</v>
      </c>
      <c r="DM179" s="31">
        <v>7.6923076923076927E-2</v>
      </c>
      <c r="DN179" s="31">
        <v>0</v>
      </c>
      <c r="DO179" s="31">
        <v>7.6923076923076927E-2</v>
      </c>
      <c r="DP179" s="31">
        <v>1</v>
      </c>
      <c r="DQ179" s="31">
        <v>0</v>
      </c>
      <c r="DR179" s="31">
        <v>0</v>
      </c>
      <c r="DS179" s="31">
        <v>0</v>
      </c>
      <c r="DT179" s="31">
        <v>0.92307692307692313</v>
      </c>
      <c r="DU179" s="31">
        <v>0.38461538461538464</v>
      </c>
      <c r="DV179" s="31">
        <v>0</v>
      </c>
      <c r="DW179" s="31">
        <v>0.15384615384615385</v>
      </c>
      <c r="DX179" s="31">
        <v>0.23076923076923078</v>
      </c>
      <c r="DY179" s="31">
        <v>0</v>
      </c>
      <c r="DZ179" s="31">
        <v>0</v>
      </c>
      <c r="EA179" s="31">
        <v>0</v>
      </c>
      <c r="EB179" s="31">
        <v>0</v>
      </c>
      <c r="EC179" s="31">
        <v>7.6923076923076927E-2</v>
      </c>
      <c r="ED179" s="31">
        <v>0</v>
      </c>
      <c r="EE179" s="31">
        <v>7.6923076923076927E-2</v>
      </c>
      <c r="EF179" s="31">
        <v>0.23076923076923078</v>
      </c>
      <c r="EG179" s="31">
        <v>0.23076923076923078</v>
      </c>
      <c r="EH179" s="31">
        <v>0.53846153846153844</v>
      </c>
      <c r="EI179" s="31">
        <v>0.30769230769230771</v>
      </c>
      <c r="EJ179" s="31">
        <v>0.69230769230769229</v>
      </c>
      <c r="EK179" s="31">
        <v>0</v>
      </c>
      <c r="EL179" s="31">
        <v>0</v>
      </c>
      <c r="EM179" s="31">
        <v>0</v>
      </c>
      <c r="EN179" s="31">
        <v>0.84615384615384615</v>
      </c>
      <c r="EO179" s="31">
        <v>119.53846153846155</v>
      </c>
      <c r="EP179" s="31">
        <v>119.53846153846155</v>
      </c>
      <c r="EQ179" s="31">
        <v>0</v>
      </c>
      <c r="ER179" s="31">
        <v>298.84615384615387</v>
      </c>
      <c r="ES179" s="31">
        <v>59.769230769230774</v>
      </c>
      <c r="ET179" s="31">
        <v>0</v>
      </c>
      <c r="EU179" s="31">
        <v>418.38461538461536</v>
      </c>
      <c r="EV179" s="31">
        <v>657.46153846153845</v>
      </c>
      <c r="EW179" s="31">
        <v>0</v>
      </c>
      <c r="EX179" s="31">
        <v>119.53846153846155</v>
      </c>
      <c r="EY179" s="31">
        <v>119.53846153846155</v>
      </c>
      <c r="EZ179" s="31">
        <v>119.53846153846155</v>
      </c>
      <c r="FA179" s="31">
        <v>0</v>
      </c>
      <c r="FB179" s="31">
        <v>0</v>
      </c>
      <c r="FC179" s="31">
        <v>0</v>
      </c>
      <c r="FD179" s="31">
        <v>0</v>
      </c>
      <c r="FE179" s="31">
        <v>59.769230769230774</v>
      </c>
      <c r="FF179" s="31">
        <v>0</v>
      </c>
      <c r="FG179" s="31">
        <v>59.769230769230774</v>
      </c>
      <c r="FH179" s="31">
        <v>0</v>
      </c>
      <c r="FI179" s="31">
        <v>59.769230769230774</v>
      </c>
      <c r="FJ179" s="31">
        <v>777</v>
      </c>
      <c r="FK179" s="31">
        <v>0</v>
      </c>
      <c r="FL179" s="31">
        <v>0</v>
      </c>
      <c r="FM179" s="31">
        <v>0</v>
      </c>
      <c r="FN179" s="31">
        <v>717.23076923076928</v>
      </c>
      <c r="FO179" s="31">
        <v>298.84615384615387</v>
      </c>
      <c r="FP179" s="31">
        <v>0</v>
      </c>
      <c r="FQ179" s="31">
        <v>119.53846153846155</v>
      </c>
      <c r="FR179" s="31">
        <v>179.30769230769232</v>
      </c>
      <c r="FS179" s="31">
        <v>0</v>
      </c>
      <c r="FT179" s="31">
        <v>0</v>
      </c>
      <c r="FU179" s="31">
        <v>0</v>
      </c>
      <c r="FV179" s="31">
        <v>0</v>
      </c>
      <c r="FW179" s="31">
        <v>59.769230769230774</v>
      </c>
      <c r="FX179" s="31">
        <v>0</v>
      </c>
      <c r="FY179" s="31">
        <v>59.769230769230774</v>
      </c>
      <c r="FZ179" s="31">
        <v>179.30769230769232</v>
      </c>
      <c r="GA179" s="31">
        <v>179.30769230769232</v>
      </c>
      <c r="GB179" s="31">
        <v>418.38461538461536</v>
      </c>
      <c r="GC179" s="31">
        <v>239.07692307692309</v>
      </c>
      <c r="GD179" s="31">
        <v>537.92307692307691</v>
      </c>
      <c r="GE179" s="31">
        <v>0</v>
      </c>
      <c r="GF179" s="31">
        <v>0</v>
      </c>
      <c r="GG179" s="31">
        <v>0</v>
      </c>
      <c r="GH179" s="31">
        <v>657.46153846153845</v>
      </c>
      <c r="GI179" s="31">
        <v>13</v>
      </c>
      <c r="GJ179" s="31">
        <v>1</v>
      </c>
      <c r="GK179" s="31">
        <v>777</v>
      </c>
      <c r="GL179" s="51">
        <v>0</v>
      </c>
      <c r="GM179" s="31">
        <v>0</v>
      </c>
      <c r="GN179" s="31">
        <v>0</v>
      </c>
      <c r="GO179" s="31">
        <v>0</v>
      </c>
      <c r="GP179" s="31">
        <v>0</v>
      </c>
      <c r="GQ179" s="31">
        <v>0.14285714285714285</v>
      </c>
      <c r="GR179" s="31">
        <v>0.8571428571428571</v>
      </c>
      <c r="GS179" s="31">
        <v>0.8571428571428571</v>
      </c>
      <c r="GT179" s="31">
        <v>0</v>
      </c>
      <c r="GU179" s="31">
        <v>0.14285714285714285</v>
      </c>
      <c r="GV179" s="31">
        <v>0.14285714285714285</v>
      </c>
      <c r="GW179" s="31">
        <v>0.14285714285714285</v>
      </c>
      <c r="GX179" s="31">
        <v>0</v>
      </c>
      <c r="GY179" s="31">
        <v>0</v>
      </c>
      <c r="GZ179" s="31">
        <v>0</v>
      </c>
      <c r="HA179" s="31">
        <v>0</v>
      </c>
      <c r="HB179" s="31">
        <v>0</v>
      </c>
      <c r="HC179" s="31">
        <v>0</v>
      </c>
      <c r="HD179" s="31">
        <v>0</v>
      </c>
      <c r="HE179" s="31">
        <v>0</v>
      </c>
      <c r="HF179" s="31">
        <v>0</v>
      </c>
      <c r="HG179" s="31">
        <v>1</v>
      </c>
      <c r="HH179" s="31">
        <v>0</v>
      </c>
      <c r="HI179" s="31">
        <v>0</v>
      </c>
      <c r="HJ179" s="31">
        <v>0</v>
      </c>
      <c r="HK179" s="31">
        <v>1</v>
      </c>
      <c r="HL179" s="31">
        <v>0.42857142857142855</v>
      </c>
      <c r="HM179" s="31">
        <v>0</v>
      </c>
      <c r="HN179" s="31">
        <v>0</v>
      </c>
      <c r="HO179" s="31">
        <v>1</v>
      </c>
      <c r="HP179" s="31">
        <v>0</v>
      </c>
      <c r="HQ179" s="31">
        <v>0</v>
      </c>
      <c r="HR179" s="31">
        <v>0</v>
      </c>
      <c r="HS179" s="31">
        <v>0</v>
      </c>
      <c r="HT179" s="31">
        <v>0</v>
      </c>
      <c r="HU179" s="31">
        <v>0</v>
      </c>
      <c r="HV179" s="31">
        <v>0</v>
      </c>
      <c r="HW179" s="31">
        <v>0.2857142857142857</v>
      </c>
      <c r="HX179" s="31">
        <v>0.42857142857142855</v>
      </c>
      <c r="HY179" s="31">
        <v>0.2857142857142857</v>
      </c>
      <c r="HZ179" s="31">
        <v>0.14285714285714285</v>
      </c>
      <c r="IA179" s="31">
        <v>0.8571428571428571</v>
      </c>
      <c r="IB179" s="31">
        <v>0</v>
      </c>
      <c r="IC179" s="31">
        <v>0.14285714285714285</v>
      </c>
      <c r="ID179" s="31">
        <v>0</v>
      </c>
      <c r="IE179" s="31">
        <v>0.7142857142857143</v>
      </c>
      <c r="IF179" s="31">
        <v>0</v>
      </c>
      <c r="IG179" s="31">
        <v>0</v>
      </c>
      <c r="IH179" s="31">
        <v>0</v>
      </c>
      <c r="II179" s="31">
        <v>0</v>
      </c>
      <c r="IJ179" s="31">
        <v>0</v>
      </c>
      <c r="IK179" s="31">
        <v>111</v>
      </c>
      <c r="IL179" s="31">
        <v>666</v>
      </c>
      <c r="IM179" s="31">
        <v>666</v>
      </c>
      <c r="IN179" s="31">
        <v>0</v>
      </c>
      <c r="IO179" s="31">
        <v>111</v>
      </c>
      <c r="IP179" s="31">
        <v>111</v>
      </c>
      <c r="IQ179" s="31">
        <v>111</v>
      </c>
      <c r="IR179" s="31">
        <v>0</v>
      </c>
      <c r="IS179" s="31">
        <v>0</v>
      </c>
      <c r="IT179" s="31">
        <v>0</v>
      </c>
      <c r="IU179" s="31">
        <v>0</v>
      </c>
      <c r="IV179" s="31">
        <v>0</v>
      </c>
      <c r="IW179" s="31">
        <v>0</v>
      </c>
      <c r="IX179" s="31">
        <v>0</v>
      </c>
      <c r="IY179" s="31">
        <v>0</v>
      </c>
      <c r="IZ179" s="31">
        <v>0</v>
      </c>
      <c r="JA179" s="31">
        <v>777</v>
      </c>
      <c r="JB179" s="31">
        <v>0</v>
      </c>
      <c r="JC179" s="31">
        <v>0</v>
      </c>
      <c r="JD179" s="31">
        <v>0</v>
      </c>
      <c r="JE179" s="31">
        <v>777</v>
      </c>
      <c r="JF179" s="31">
        <v>333</v>
      </c>
      <c r="JG179" s="31">
        <v>0</v>
      </c>
      <c r="JH179" s="31">
        <v>0</v>
      </c>
      <c r="JI179" s="31">
        <v>777</v>
      </c>
      <c r="JJ179" s="31">
        <v>0</v>
      </c>
      <c r="JK179" s="31">
        <v>0</v>
      </c>
      <c r="JL179" s="31">
        <v>0</v>
      </c>
      <c r="JM179" s="31">
        <v>0</v>
      </c>
      <c r="JN179" s="31">
        <v>0</v>
      </c>
      <c r="JO179" s="31">
        <v>0</v>
      </c>
      <c r="JP179" s="31">
        <v>0</v>
      </c>
      <c r="JQ179" s="31">
        <v>222</v>
      </c>
      <c r="JR179" s="31">
        <v>333</v>
      </c>
      <c r="JS179" s="31">
        <v>222</v>
      </c>
      <c r="JT179" s="31">
        <v>111</v>
      </c>
      <c r="JU179" s="31">
        <v>666</v>
      </c>
      <c r="JV179" s="31">
        <v>0</v>
      </c>
      <c r="JW179" s="31">
        <v>111</v>
      </c>
      <c r="JX179" s="31">
        <v>0</v>
      </c>
      <c r="JY179" s="31">
        <v>555</v>
      </c>
      <c r="JZ179" s="31">
        <v>7</v>
      </c>
      <c r="KA179" s="31">
        <v>1</v>
      </c>
    </row>
    <row r="180" spans="1:287" x14ac:dyDescent="0.25">
      <c r="A180" s="30" t="s">
        <v>800</v>
      </c>
      <c r="B180" s="30" t="s">
        <v>200</v>
      </c>
      <c r="C180" s="31"/>
      <c r="D180" s="51" t="e">
        <v>#VALUE!</v>
      </c>
      <c r="E180" s="31" t="e">
        <v>#DIV/0!</v>
      </c>
      <c r="F180" s="31" t="e">
        <v>#DIV/0!</v>
      </c>
      <c r="G180" s="31" t="e">
        <v>#DIV/0!</v>
      </c>
      <c r="H180" s="31" t="e">
        <v>#DIV/0!</v>
      </c>
      <c r="I180" s="31" t="e">
        <v>#DIV/0!</v>
      </c>
      <c r="J180" s="31" t="e">
        <v>#DIV/0!</v>
      </c>
      <c r="K180" s="31" t="e">
        <v>#DIV/0!</v>
      </c>
      <c r="L180" s="31" t="e">
        <v>#DIV/0!</v>
      </c>
      <c r="M180" s="31" t="e">
        <v>#DIV/0!</v>
      </c>
      <c r="N180" s="31" t="e">
        <v>#DIV/0!</v>
      </c>
      <c r="O180" s="31" t="e">
        <v>#DIV/0!</v>
      </c>
      <c r="P180" s="31" t="e">
        <v>#DIV/0!</v>
      </c>
      <c r="Q180" s="31" t="e">
        <v>#DIV/0!</v>
      </c>
      <c r="R180" s="31" t="e">
        <v>#DIV/0!</v>
      </c>
      <c r="S180" s="31" t="e">
        <v>#DIV/0!</v>
      </c>
      <c r="T180" s="31" t="e">
        <v>#DIV/0!</v>
      </c>
      <c r="U180" s="31" t="e">
        <v>#DIV/0!</v>
      </c>
      <c r="V180" s="31" t="e">
        <v>#DIV/0!</v>
      </c>
      <c r="W180" s="31" t="e">
        <v>#DIV/0!</v>
      </c>
      <c r="X180" s="31" t="e">
        <v>#DIV/0!</v>
      </c>
      <c r="Y180" s="31" t="e">
        <v>#DIV/0!</v>
      </c>
      <c r="Z180" s="31" t="e">
        <v>#DIV/0!</v>
      </c>
      <c r="AA180" s="31" t="e">
        <v>#DIV/0!</v>
      </c>
      <c r="AB180" s="31" t="e">
        <v>#DIV/0!</v>
      </c>
      <c r="AC180" s="31" t="e">
        <v>#DIV/0!</v>
      </c>
      <c r="AD180" s="31" t="e">
        <v>#DIV/0!</v>
      </c>
      <c r="AE180" s="31" t="e">
        <v>#DIV/0!</v>
      </c>
      <c r="AF180" s="31" t="e">
        <v>#DIV/0!</v>
      </c>
      <c r="AG180" s="31" t="e">
        <v>#DIV/0!</v>
      </c>
      <c r="AH180" s="31" t="e">
        <v>#DIV/0!</v>
      </c>
      <c r="AI180" s="31" t="e">
        <v>#DIV/0!</v>
      </c>
      <c r="AJ180" s="31" t="e">
        <v>#DIV/0!</v>
      </c>
      <c r="AK180" s="31" t="e">
        <v>#DIV/0!</v>
      </c>
      <c r="AL180" s="31" t="e">
        <v>#DIV/0!</v>
      </c>
      <c r="AM180" s="31" t="e">
        <v>#DIV/0!</v>
      </c>
      <c r="AN180" s="31" t="e">
        <v>#DIV/0!</v>
      </c>
      <c r="AO180" s="31" t="e">
        <v>#DIV/0!</v>
      </c>
      <c r="AP180" s="31" t="e">
        <v>#DIV/0!</v>
      </c>
      <c r="AQ180" s="31" t="e">
        <v>#DIV/0!</v>
      </c>
      <c r="AR180" s="31" t="e">
        <v>#DIV/0!</v>
      </c>
      <c r="AS180" s="31" t="e">
        <v>#DIV/0!</v>
      </c>
      <c r="AT180" s="31" t="e">
        <v>#DIV/0!</v>
      </c>
      <c r="AU180" s="31" t="e">
        <v>#DIV/0!</v>
      </c>
      <c r="AV180" s="31" t="e">
        <v>#DIV/0!</v>
      </c>
      <c r="AW180" s="31" t="e">
        <v>#DIV/0!</v>
      </c>
      <c r="AX180" s="31" t="e">
        <v>#VALUE!</v>
      </c>
      <c r="AY180" s="31" t="e">
        <v>#DIV/0!</v>
      </c>
      <c r="AZ180" s="31" t="e">
        <v>#DIV/0!</v>
      </c>
      <c r="BA180" s="31" t="e">
        <v>#DIV/0!</v>
      </c>
      <c r="BB180" s="31" t="e">
        <v>#DIV/0!</v>
      </c>
      <c r="BC180" s="31" t="e">
        <v>#DIV/0!</v>
      </c>
      <c r="BD180" s="31" t="e">
        <v>#DIV/0!</v>
      </c>
      <c r="BE180" s="31" t="e">
        <v>#DIV/0!</v>
      </c>
      <c r="BF180" s="31" t="e">
        <v>#DIV/0!</v>
      </c>
      <c r="BG180" s="31" t="e">
        <v>#DIV/0!</v>
      </c>
      <c r="BH180" s="31" t="e">
        <v>#DIV/0!</v>
      </c>
      <c r="BI180" s="31" t="e">
        <v>#DIV/0!</v>
      </c>
      <c r="BJ180" s="31" t="e">
        <v>#DIV/0!</v>
      </c>
      <c r="BK180" s="31" t="e">
        <v>#DIV/0!</v>
      </c>
      <c r="BL180" s="31" t="e">
        <v>#DIV/0!</v>
      </c>
      <c r="BM180" s="31" t="e">
        <v>#DIV/0!</v>
      </c>
      <c r="BN180" s="31" t="e">
        <v>#DIV/0!</v>
      </c>
      <c r="BO180" s="31" t="e">
        <v>#DIV/0!</v>
      </c>
      <c r="BP180" s="31" t="e">
        <v>#DIV/0!</v>
      </c>
      <c r="BQ180" s="31" t="e">
        <v>#DIV/0!</v>
      </c>
      <c r="BR180" s="31" t="e">
        <v>#DIV/0!</v>
      </c>
      <c r="BS180" s="31" t="e">
        <v>#DIV/0!</v>
      </c>
      <c r="BT180" s="31" t="e">
        <v>#DIV/0!</v>
      </c>
      <c r="BU180" s="31" t="e">
        <v>#DIV/0!</v>
      </c>
      <c r="BV180" s="31" t="e">
        <v>#DIV/0!</v>
      </c>
      <c r="BW180" s="31" t="e">
        <v>#DIV/0!</v>
      </c>
      <c r="BX180" s="31" t="e">
        <v>#DIV/0!</v>
      </c>
      <c r="BY180" s="31" t="e">
        <v>#DIV/0!</v>
      </c>
      <c r="BZ180" s="31" t="e">
        <v>#DIV/0!</v>
      </c>
      <c r="CA180" s="31" t="e">
        <v>#DIV/0!</v>
      </c>
      <c r="CB180" s="31" t="e">
        <v>#DIV/0!</v>
      </c>
      <c r="CC180" s="31" t="e">
        <v>#DIV/0!</v>
      </c>
      <c r="CD180" s="31" t="e">
        <v>#DIV/0!</v>
      </c>
      <c r="CE180" s="31" t="e">
        <v>#DIV/0!</v>
      </c>
      <c r="CF180" s="31" t="e">
        <v>#DIV/0!</v>
      </c>
      <c r="CG180" s="31" t="e">
        <v>#DIV/0!</v>
      </c>
      <c r="CH180" s="31" t="e">
        <v>#DIV/0!</v>
      </c>
      <c r="CI180" s="31" t="e">
        <v>#DIV/0!</v>
      </c>
      <c r="CJ180" s="31" t="e">
        <v>#DIV/0!</v>
      </c>
      <c r="CK180" s="31" t="e">
        <v>#DIV/0!</v>
      </c>
      <c r="CL180" s="31" t="e">
        <v>#DIV/0!</v>
      </c>
      <c r="CM180" s="31" t="e">
        <v>#DIV/0!</v>
      </c>
      <c r="CN180" s="31" t="e">
        <v>#DIV/0!</v>
      </c>
      <c r="CO180" s="31" t="e">
        <v>#DIV/0!</v>
      </c>
      <c r="CP180" s="31" t="e">
        <v>#DIV/0!</v>
      </c>
      <c r="CQ180" s="31" t="e">
        <v>#DIV/0!</v>
      </c>
      <c r="CR180" s="31"/>
      <c r="CS180" s="31"/>
      <c r="CT180" s="31">
        <v>30</v>
      </c>
      <c r="CU180" s="51" t="e">
        <v>#VALUE!</v>
      </c>
      <c r="CV180" s="31" t="e">
        <v>#DIV/0!</v>
      </c>
      <c r="CW180" s="31" t="e">
        <v>#DIV/0!</v>
      </c>
      <c r="CX180" s="31" t="e">
        <v>#DIV/0!</v>
      </c>
      <c r="CY180" s="31" t="e">
        <v>#DIV/0!</v>
      </c>
      <c r="CZ180" s="31" t="e">
        <v>#DIV/0!</v>
      </c>
      <c r="DA180" s="31" t="e">
        <v>#DIV/0!</v>
      </c>
      <c r="DB180" s="31" t="e">
        <v>#DIV/0!</v>
      </c>
      <c r="DC180" s="31" t="e">
        <v>#DIV/0!</v>
      </c>
      <c r="DD180" s="31" t="e">
        <v>#DIV/0!</v>
      </c>
      <c r="DE180" s="31" t="e">
        <v>#DIV/0!</v>
      </c>
      <c r="DF180" s="31" t="e">
        <v>#DIV/0!</v>
      </c>
      <c r="DG180" s="31" t="e">
        <v>#DIV/0!</v>
      </c>
      <c r="DH180" s="31" t="e">
        <v>#DIV/0!</v>
      </c>
      <c r="DI180" s="31" t="e">
        <v>#DIV/0!</v>
      </c>
      <c r="DJ180" s="31" t="e">
        <v>#DIV/0!</v>
      </c>
      <c r="DK180" s="31" t="e">
        <v>#DIV/0!</v>
      </c>
      <c r="DL180" s="31" t="e">
        <v>#DIV/0!</v>
      </c>
      <c r="DM180" s="31" t="e">
        <v>#DIV/0!</v>
      </c>
      <c r="DN180" s="31" t="e">
        <v>#DIV/0!</v>
      </c>
      <c r="DO180" s="31" t="e">
        <v>#DIV/0!</v>
      </c>
      <c r="DP180" s="31" t="e">
        <v>#DIV/0!</v>
      </c>
      <c r="DQ180" s="31" t="e">
        <v>#DIV/0!</v>
      </c>
      <c r="DR180" s="31" t="e">
        <v>#DIV/0!</v>
      </c>
      <c r="DS180" s="31" t="e">
        <v>#DIV/0!</v>
      </c>
      <c r="DT180" s="31" t="e">
        <v>#DIV/0!</v>
      </c>
      <c r="DU180" s="31" t="e">
        <v>#DIV/0!</v>
      </c>
      <c r="DV180" s="31" t="e">
        <v>#DIV/0!</v>
      </c>
      <c r="DW180" s="31" t="e">
        <v>#DIV/0!</v>
      </c>
      <c r="DX180" s="31" t="e">
        <v>#DIV/0!</v>
      </c>
      <c r="DY180" s="31" t="e">
        <v>#DIV/0!</v>
      </c>
      <c r="DZ180" s="31" t="e">
        <v>#DIV/0!</v>
      </c>
      <c r="EA180" s="31" t="e">
        <v>#DIV/0!</v>
      </c>
      <c r="EB180" s="31" t="e">
        <v>#DIV/0!</v>
      </c>
      <c r="EC180" s="31" t="e">
        <v>#DIV/0!</v>
      </c>
      <c r="ED180" s="31" t="e">
        <v>#DIV/0!</v>
      </c>
      <c r="EE180" s="31" t="e">
        <v>#DIV/0!</v>
      </c>
      <c r="EF180" s="31" t="e">
        <v>#DIV/0!</v>
      </c>
      <c r="EG180" s="31" t="e">
        <v>#DIV/0!</v>
      </c>
      <c r="EH180" s="31" t="e">
        <v>#DIV/0!</v>
      </c>
      <c r="EI180" s="31" t="e">
        <v>#DIV/0!</v>
      </c>
      <c r="EJ180" s="31" t="e">
        <v>#DIV/0!</v>
      </c>
      <c r="EK180" s="31" t="e">
        <v>#DIV/0!</v>
      </c>
      <c r="EL180" s="31" t="e">
        <v>#DIV/0!</v>
      </c>
      <c r="EM180" s="31" t="e">
        <v>#DIV/0!</v>
      </c>
      <c r="EN180" s="31" t="e">
        <v>#DIV/0!</v>
      </c>
      <c r="EO180" s="31" t="e">
        <v>#VALUE!</v>
      </c>
      <c r="EP180" s="31" t="e">
        <v>#DIV/0!</v>
      </c>
      <c r="EQ180" s="31" t="e">
        <v>#DIV/0!</v>
      </c>
      <c r="ER180" s="31" t="e">
        <v>#DIV/0!</v>
      </c>
      <c r="ES180" s="31" t="e">
        <v>#DIV/0!</v>
      </c>
      <c r="ET180" s="31" t="e">
        <v>#DIV/0!</v>
      </c>
      <c r="EU180" s="31" t="e">
        <v>#DIV/0!</v>
      </c>
      <c r="EV180" s="31" t="e">
        <v>#DIV/0!</v>
      </c>
      <c r="EW180" s="31" t="e">
        <v>#DIV/0!</v>
      </c>
      <c r="EX180" s="31" t="e">
        <v>#DIV/0!</v>
      </c>
      <c r="EY180" s="31" t="e">
        <v>#DIV/0!</v>
      </c>
      <c r="EZ180" s="31" t="e">
        <v>#DIV/0!</v>
      </c>
      <c r="FA180" s="31" t="e">
        <v>#DIV/0!</v>
      </c>
      <c r="FB180" s="31" t="e">
        <v>#DIV/0!</v>
      </c>
      <c r="FC180" s="31" t="e">
        <v>#DIV/0!</v>
      </c>
      <c r="FD180" s="31" t="e">
        <v>#DIV/0!</v>
      </c>
      <c r="FE180" s="31" t="e">
        <v>#DIV/0!</v>
      </c>
      <c r="FF180" s="31" t="e">
        <v>#DIV/0!</v>
      </c>
      <c r="FG180" s="31" t="e">
        <v>#DIV/0!</v>
      </c>
      <c r="FH180" s="31" t="e">
        <v>#DIV/0!</v>
      </c>
      <c r="FI180" s="31" t="e">
        <v>#DIV/0!</v>
      </c>
      <c r="FJ180" s="31" t="e">
        <v>#DIV/0!</v>
      </c>
      <c r="FK180" s="31" t="e">
        <v>#DIV/0!</v>
      </c>
      <c r="FL180" s="31" t="e">
        <v>#DIV/0!</v>
      </c>
      <c r="FM180" s="31" t="e">
        <v>#DIV/0!</v>
      </c>
      <c r="FN180" s="31" t="e">
        <v>#DIV/0!</v>
      </c>
      <c r="FO180" s="31" t="e">
        <v>#DIV/0!</v>
      </c>
      <c r="FP180" s="31" t="e">
        <v>#DIV/0!</v>
      </c>
      <c r="FQ180" s="31" t="e">
        <v>#DIV/0!</v>
      </c>
      <c r="FR180" s="31" t="e">
        <v>#DIV/0!</v>
      </c>
      <c r="FS180" s="31" t="e">
        <v>#DIV/0!</v>
      </c>
      <c r="FT180" s="31" t="e">
        <v>#DIV/0!</v>
      </c>
      <c r="FU180" s="31" t="e">
        <v>#DIV/0!</v>
      </c>
      <c r="FV180" s="31" t="e">
        <v>#DIV/0!</v>
      </c>
      <c r="FW180" s="31" t="e">
        <v>#DIV/0!</v>
      </c>
      <c r="FX180" s="31" t="e">
        <v>#DIV/0!</v>
      </c>
      <c r="FY180" s="31" t="e">
        <v>#DIV/0!</v>
      </c>
      <c r="FZ180" s="31" t="e">
        <v>#DIV/0!</v>
      </c>
      <c r="GA180" s="31" t="e">
        <v>#DIV/0!</v>
      </c>
      <c r="GB180" s="31" t="e">
        <v>#DIV/0!</v>
      </c>
      <c r="GC180" s="31" t="e">
        <v>#DIV/0!</v>
      </c>
      <c r="GD180" s="31" t="e">
        <v>#DIV/0!</v>
      </c>
      <c r="GE180" s="31" t="e">
        <v>#DIV/0!</v>
      </c>
      <c r="GF180" s="31" t="e">
        <v>#DIV/0!</v>
      </c>
      <c r="GG180" s="31" t="e">
        <v>#DIV/0!</v>
      </c>
      <c r="GH180" s="31" t="e">
        <v>#DIV/0!</v>
      </c>
      <c r="GI180" s="31"/>
      <c r="GJ180" s="31"/>
      <c r="GK180" s="31">
        <v>10</v>
      </c>
      <c r="GL180" s="51" t="e">
        <v>#VALUE!</v>
      </c>
      <c r="GM180" s="31" t="e">
        <v>#DIV/0!</v>
      </c>
      <c r="GN180" s="31" t="e">
        <v>#DIV/0!</v>
      </c>
      <c r="GO180" s="31" t="e">
        <v>#DIV/0!</v>
      </c>
      <c r="GP180" s="31" t="e">
        <v>#DIV/0!</v>
      </c>
      <c r="GQ180" s="31" t="e">
        <v>#DIV/0!</v>
      </c>
      <c r="GR180" s="31" t="e">
        <v>#DIV/0!</v>
      </c>
      <c r="GS180" s="31" t="e">
        <v>#DIV/0!</v>
      </c>
      <c r="GT180" s="31" t="e">
        <v>#DIV/0!</v>
      </c>
      <c r="GU180" s="31" t="e">
        <v>#DIV/0!</v>
      </c>
      <c r="GV180" s="31" t="e">
        <v>#DIV/0!</v>
      </c>
      <c r="GW180" s="31" t="e">
        <v>#DIV/0!</v>
      </c>
      <c r="GX180" s="31" t="e">
        <v>#DIV/0!</v>
      </c>
      <c r="GY180" s="31" t="e">
        <v>#DIV/0!</v>
      </c>
      <c r="GZ180" s="31" t="e">
        <v>#DIV/0!</v>
      </c>
      <c r="HA180" s="31" t="e">
        <v>#DIV/0!</v>
      </c>
      <c r="HB180" s="31" t="e">
        <v>#DIV/0!</v>
      </c>
      <c r="HC180" s="31" t="e">
        <v>#DIV/0!</v>
      </c>
      <c r="HD180" s="31" t="e">
        <v>#DIV/0!</v>
      </c>
      <c r="HE180" s="31" t="e">
        <v>#DIV/0!</v>
      </c>
      <c r="HF180" s="31" t="e">
        <v>#DIV/0!</v>
      </c>
      <c r="HG180" s="31" t="e">
        <v>#DIV/0!</v>
      </c>
      <c r="HH180" s="31" t="e">
        <v>#DIV/0!</v>
      </c>
      <c r="HI180" s="31" t="e">
        <v>#DIV/0!</v>
      </c>
      <c r="HJ180" s="31" t="e">
        <v>#DIV/0!</v>
      </c>
      <c r="HK180" s="31" t="e">
        <v>#DIV/0!</v>
      </c>
      <c r="HL180" s="31" t="e">
        <v>#DIV/0!</v>
      </c>
      <c r="HM180" s="31" t="e">
        <v>#DIV/0!</v>
      </c>
      <c r="HN180" s="31" t="e">
        <v>#DIV/0!</v>
      </c>
      <c r="HO180" s="31" t="e">
        <v>#DIV/0!</v>
      </c>
      <c r="HP180" s="31" t="e">
        <v>#DIV/0!</v>
      </c>
      <c r="HQ180" s="31" t="e">
        <v>#DIV/0!</v>
      </c>
      <c r="HR180" s="31" t="e">
        <v>#DIV/0!</v>
      </c>
      <c r="HS180" s="31" t="e">
        <v>#DIV/0!</v>
      </c>
      <c r="HT180" s="31" t="e">
        <v>#DIV/0!</v>
      </c>
      <c r="HU180" s="31" t="e">
        <v>#DIV/0!</v>
      </c>
      <c r="HV180" s="31" t="e">
        <v>#DIV/0!</v>
      </c>
      <c r="HW180" s="31" t="e">
        <v>#DIV/0!</v>
      </c>
      <c r="HX180" s="31" t="e">
        <v>#DIV/0!</v>
      </c>
      <c r="HY180" s="31" t="e">
        <v>#DIV/0!</v>
      </c>
      <c r="HZ180" s="31" t="e">
        <v>#DIV/0!</v>
      </c>
      <c r="IA180" s="31" t="e">
        <v>#DIV/0!</v>
      </c>
      <c r="IB180" s="31" t="e">
        <v>#DIV/0!</v>
      </c>
      <c r="IC180" s="31" t="e">
        <v>#DIV/0!</v>
      </c>
      <c r="ID180" s="31" t="e">
        <v>#DIV/0!</v>
      </c>
      <c r="IE180" s="31" t="e">
        <v>#DIV/0!</v>
      </c>
      <c r="IF180" s="31" t="e">
        <v>#VALUE!</v>
      </c>
      <c r="IG180" s="31" t="e">
        <v>#DIV/0!</v>
      </c>
      <c r="IH180" s="31" t="e">
        <v>#DIV/0!</v>
      </c>
      <c r="II180" s="31" t="e">
        <v>#DIV/0!</v>
      </c>
      <c r="IJ180" s="31" t="e">
        <v>#DIV/0!</v>
      </c>
      <c r="IK180" s="31" t="e">
        <v>#DIV/0!</v>
      </c>
      <c r="IL180" s="31" t="e">
        <v>#DIV/0!</v>
      </c>
      <c r="IM180" s="31" t="e">
        <v>#DIV/0!</v>
      </c>
      <c r="IN180" s="31" t="e">
        <v>#DIV/0!</v>
      </c>
      <c r="IO180" s="31" t="e">
        <v>#DIV/0!</v>
      </c>
      <c r="IP180" s="31" t="e">
        <v>#DIV/0!</v>
      </c>
      <c r="IQ180" s="31" t="e">
        <v>#DIV/0!</v>
      </c>
      <c r="IR180" s="31" t="e">
        <v>#DIV/0!</v>
      </c>
      <c r="IS180" s="31" t="e">
        <v>#DIV/0!</v>
      </c>
      <c r="IT180" s="31" t="e">
        <v>#DIV/0!</v>
      </c>
      <c r="IU180" s="31" t="e">
        <v>#DIV/0!</v>
      </c>
      <c r="IV180" s="31" t="e">
        <v>#DIV/0!</v>
      </c>
      <c r="IW180" s="31" t="e">
        <v>#DIV/0!</v>
      </c>
      <c r="IX180" s="31" t="e">
        <v>#DIV/0!</v>
      </c>
      <c r="IY180" s="31" t="e">
        <v>#DIV/0!</v>
      </c>
      <c r="IZ180" s="31" t="e">
        <v>#DIV/0!</v>
      </c>
      <c r="JA180" s="31" t="e">
        <v>#DIV/0!</v>
      </c>
      <c r="JB180" s="31" t="e">
        <v>#DIV/0!</v>
      </c>
      <c r="JC180" s="31" t="e">
        <v>#DIV/0!</v>
      </c>
      <c r="JD180" s="31" t="e">
        <v>#DIV/0!</v>
      </c>
      <c r="JE180" s="31" t="e">
        <v>#DIV/0!</v>
      </c>
      <c r="JF180" s="31" t="e">
        <v>#DIV/0!</v>
      </c>
      <c r="JG180" s="31" t="e">
        <v>#DIV/0!</v>
      </c>
      <c r="JH180" s="31" t="e">
        <v>#DIV/0!</v>
      </c>
      <c r="JI180" s="31" t="e">
        <v>#DIV/0!</v>
      </c>
      <c r="JJ180" s="31" t="e">
        <v>#DIV/0!</v>
      </c>
      <c r="JK180" s="31" t="e">
        <v>#DIV/0!</v>
      </c>
      <c r="JL180" s="31" t="e">
        <v>#DIV/0!</v>
      </c>
      <c r="JM180" s="31" t="e">
        <v>#DIV/0!</v>
      </c>
      <c r="JN180" s="31" t="e">
        <v>#DIV/0!</v>
      </c>
      <c r="JO180" s="31" t="e">
        <v>#DIV/0!</v>
      </c>
      <c r="JP180" s="31" t="e">
        <v>#DIV/0!</v>
      </c>
      <c r="JQ180" s="31" t="e">
        <v>#DIV/0!</v>
      </c>
      <c r="JR180" s="31" t="e">
        <v>#DIV/0!</v>
      </c>
      <c r="JS180" s="31" t="e">
        <v>#DIV/0!</v>
      </c>
      <c r="JT180" s="31" t="e">
        <v>#DIV/0!</v>
      </c>
      <c r="JU180" s="31" t="e">
        <v>#DIV/0!</v>
      </c>
      <c r="JV180" s="31" t="e">
        <v>#DIV/0!</v>
      </c>
      <c r="JW180" s="31" t="e">
        <v>#DIV/0!</v>
      </c>
      <c r="JX180" s="31" t="e">
        <v>#DIV/0!</v>
      </c>
      <c r="JY180" s="31" t="e">
        <v>#DIV/0!</v>
      </c>
      <c r="JZ180" s="31"/>
      <c r="KA180" s="31"/>
    </row>
    <row r="181" spans="1:287" x14ac:dyDescent="0.25">
      <c r="A181" s="30" t="s">
        <v>801</v>
      </c>
      <c r="B181" s="30" t="s">
        <v>222</v>
      </c>
      <c r="C181" s="31">
        <v>164</v>
      </c>
      <c r="D181" s="51" t="e">
        <v>#VALUE!</v>
      </c>
      <c r="E181" s="31" t="e">
        <v>#DIV/0!</v>
      </c>
      <c r="F181" s="31" t="e">
        <v>#DIV/0!</v>
      </c>
      <c r="G181" s="31" t="e">
        <v>#DIV/0!</v>
      </c>
      <c r="H181" s="31" t="e">
        <v>#DIV/0!</v>
      </c>
      <c r="I181" s="31" t="e">
        <v>#DIV/0!</v>
      </c>
      <c r="J181" s="31" t="e">
        <v>#DIV/0!</v>
      </c>
      <c r="K181" s="31" t="e">
        <v>#DIV/0!</v>
      </c>
      <c r="L181" s="31" t="e">
        <v>#DIV/0!</v>
      </c>
      <c r="M181" s="31" t="e">
        <v>#DIV/0!</v>
      </c>
      <c r="N181" s="31" t="e">
        <v>#DIV/0!</v>
      </c>
      <c r="O181" s="31" t="e">
        <v>#DIV/0!</v>
      </c>
      <c r="P181" s="31" t="e">
        <v>#DIV/0!</v>
      </c>
      <c r="Q181" s="31" t="e">
        <v>#DIV/0!</v>
      </c>
      <c r="R181" s="31" t="e">
        <v>#DIV/0!</v>
      </c>
      <c r="S181" s="31" t="e">
        <v>#DIV/0!</v>
      </c>
      <c r="T181" s="31" t="e">
        <v>#DIV/0!</v>
      </c>
      <c r="U181" s="31" t="e">
        <v>#DIV/0!</v>
      </c>
      <c r="V181" s="31" t="e">
        <v>#DIV/0!</v>
      </c>
      <c r="W181" s="31" t="e">
        <v>#DIV/0!</v>
      </c>
      <c r="X181" s="31" t="e">
        <v>#DIV/0!</v>
      </c>
      <c r="Y181" s="31" t="e">
        <v>#DIV/0!</v>
      </c>
      <c r="Z181" s="31" t="e">
        <v>#DIV/0!</v>
      </c>
      <c r="AA181" s="31" t="e">
        <v>#DIV/0!</v>
      </c>
      <c r="AB181" s="31" t="e">
        <v>#DIV/0!</v>
      </c>
      <c r="AC181" s="31" t="e">
        <v>#DIV/0!</v>
      </c>
      <c r="AD181" s="31" t="e">
        <v>#DIV/0!</v>
      </c>
      <c r="AE181" s="31" t="e">
        <v>#DIV/0!</v>
      </c>
      <c r="AF181" s="31" t="e">
        <v>#DIV/0!</v>
      </c>
      <c r="AG181" s="31" t="e">
        <v>#DIV/0!</v>
      </c>
      <c r="AH181" s="31" t="e">
        <v>#DIV/0!</v>
      </c>
      <c r="AI181" s="31" t="e">
        <v>#DIV/0!</v>
      </c>
      <c r="AJ181" s="31" t="e">
        <v>#DIV/0!</v>
      </c>
      <c r="AK181" s="31" t="e">
        <v>#DIV/0!</v>
      </c>
      <c r="AL181" s="31" t="e">
        <v>#DIV/0!</v>
      </c>
      <c r="AM181" s="31" t="e">
        <v>#DIV/0!</v>
      </c>
      <c r="AN181" s="31" t="e">
        <v>#DIV/0!</v>
      </c>
      <c r="AO181" s="31" t="e">
        <v>#DIV/0!</v>
      </c>
      <c r="AP181" s="31" t="e">
        <v>#DIV/0!</v>
      </c>
      <c r="AQ181" s="31" t="e">
        <v>#DIV/0!</v>
      </c>
      <c r="AR181" s="31" t="e">
        <v>#DIV/0!</v>
      </c>
      <c r="AS181" s="31" t="e">
        <v>#DIV/0!</v>
      </c>
      <c r="AT181" s="31" t="e">
        <v>#DIV/0!</v>
      </c>
      <c r="AU181" s="31" t="e">
        <v>#DIV/0!</v>
      </c>
      <c r="AV181" s="31" t="e">
        <v>#DIV/0!</v>
      </c>
      <c r="AW181" s="31" t="e">
        <v>#DIV/0!</v>
      </c>
      <c r="AX181" s="31" t="e">
        <v>#VALUE!</v>
      </c>
      <c r="AY181" s="31" t="e">
        <v>#DIV/0!</v>
      </c>
      <c r="AZ181" s="31" t="e">
        <v>#DIV/0!</v>
      </c>
      <c r="BA181" s="31" t="e">
        <v>#DIV/0!</v>
      </c>
      <c r="BB181" s="31" t="e">
        <v>#DIV/0!</v>
      </c>
      <c r="BC181" s="31" t="e">
        <v>#DIV/0!</v>
      </c>
      <c r="BD181" s="31" t="e">
        <v>#DIV/0!</v>
      </c>
      <c r="BE181" s="31" t="e">
        <v>#DIV/0!</v>
      </c>
      <c r="BF181" s="31" t="e">
        <v>#DIV/0!</v>
      </c>
      <c r="BG181" s="31" t="e">
        <v>#DIV/0!</v>
      </c>
      <c r="BH181" s="31" t="e">
        <v>#DIV/0!</v>
      </c>
      <c r="BI181" s="31" t="e">
        <v>#DIV/0!</v>
      </c>
      <c r="BJ181" s="31" t="e">
        <v>#DIV/0!</v>
      </c>
      <c r="BK181" s="31" t="e">
        <v>#DIV/0!</v>
      </c>
      <c r="BL181" s="31" t="e">
        <v>#DIV/0!</v>
      </c>
      <c r="BM181" s="31" t="e">
        <v>#DIV/0!</v>
      </c>
      <c r="BN181" s="31" t="e">
        <v>#DIV/0!</v>
      </c>
      <c r="BO181" s="31" t="e">
        <v>#DIV/0!</v>
      </c>
      <c r="BP181" s="31" t="e">
        <v>#DIV/0!</v>
      </c>
      <c r="BQ181" s="31" t="e">
        <v>#DIV/0!</v>
      </c>
      <c r="BR181" s="31" t="e">
        <v>#DIV/0!</v>
      </c>
      <c r="BS181" s="31" t="e">
        <v>#DIV/0!</v>
      </c>
      <c r="BT181" s="31" t="e">
        <v>#DIV/0!</v>
      </c>
      <c r="BU181" s="31" t="e">
        <v>#DIV/0!</v>
      </c>
      <c r="BV181" s="31" t="e">
        <v>#DIV/0!</v>
      </c>
      <c r="BW181" s="31" t="e">
        <v>#DIV/0!</v>
      </c>
      <c r="BX181" s="31" t="e">
        <v>#DIV/0!</v>
      </c>
      <c r="BY181" s="31" t="e">
        <v>#DIV/0!</v>
      </c>
      <c r="BZ181" s="31" t="e">
        <v>#DIV/0!</v>
      </c>
      <c r="CA181" s="31" t="e">
        <v>#DIV/0!</v>
      </c>
      <c r="CB181" s="31" t="e">
        <v>#DIV/0!</v>
      </c>
      <c r="CC181" s="31" t="e">
        <v>#DIV/0!</v>
      </c>
      <c r="CD181" s="31" t="e">
        <v>#DIV/0!</v>
      </c>
      <c r="CE181" s="31" t="e">
        <v>#DIV/0!</v>
      </c>
      <c r="CF181" s="31" t="e">
        <v>#DIV/0!</v>
      </c>
      <c r="CG181" s="31" t="e">
        <v>#DIV/0!</v>
      </c>
      <c r="CH181" s="31" t="e">
        <v>#DIV/0!</v>
      </c>
      <c r="CI181" s="31" t="e">
        <v>#DIV/0!</v>
      </c>
      <c r="CJ181" s="31" t="e">
        <v>#DIV/0!</v>
      </c>
      <c r="CK181" s="31" t="e">
        <v>#DIV/0!</v>
      </c>
      <c r="CL181" s="31" t="e">
        <v>#DIV/0!</v>
      </c>
      <c r="CM181" s="31" t="e">
        <v>#DIV/0!</v>
      </c>
      <c r="CN181" s="31" t="e">
        <v>#DIV/0!</v>
      </c>
      <c r="CO181" s="31" t="e">
        <v>#DIV/0!</v>
      </c>
      <c r="CP181" s="31" t="e">
        <v>#DIV/0!</v>
      </c>
      <c r="CQ181" s="31" t="e">
        <v>#DIV/0!</v>
      </c>
      <c r="CR181" s="31"/>
      <c r="CS181" s="31"/>
      <c r="CT181" s="31">
        <v>164</v>
      </c>
      <c r="CU181" s="51">
        <v>0</v>
      </c>
      <c r="CV181" s="31">
        <v>0</v>
      </c>
      <c r="CW181" s="31">
        <v>0</v>
      </c>
      <c r="CX181" s="31">
        <v>0</v>
      </c>
      <c r="CY181" s="31">
        <v>0</v>
      </c>
      <c r="CZ181" s="31">
        <v>0</v>
      </c>
      <c r="DA181" s="31">
        <v>1</v>
      </c>
      <c r="DB181" s="31">
        <v>1</v>
      </c>
      <c r="DC181" s="31">
        <v>0</v>
      </c>
      <c r="DD181" s="31">
        <v>0</v>
      </c>
      <c r="DE181" s="31">
        <v>0</v>
      </c>
      <c r="DF181" s="31">
        <v>0</v>
      </c>
      <c r="DG181" s="31">
        <v>0</v>
      </c>
      <c r="DH181" s="31">
        <v>0</v>
      </c>
      <c r="DI181" s="31">
        <v>0</v>
      </c>
      <c r="DJ181" s="31">
        <v>0</v>
      </c>
      <c r="DK181" s="31">
        <v>0</v>
      </c>
      <c r="DL181" s="31">
        <v>0</v>
      </c>
      <c r="DM181" s="31">
        <v>0</v>
      </c>
      <c r="DN181" s="31">
        <v>0</v>
      </c>
      <c r="DO181" s="31">
        <v>0</v>
      </c>
      <c r="DP181" s="31">
        <v>1</v>
      </c>
      <c r="DQ181" s="31">
        <v>0</v>
      </c>
      <c r="DR181" s="31">
        <v>0</v>
      </c>
      <c r="DS181" s="31">
        <v>0</v>
      </c>
      <c r="DT181" s="31">
        <v>1</v>
      </c>
      <c r="DU181" s="31">
        <v>0.5714285714285714</v>
      </c>
      <c r="DV181" s="31">
        <v>0</v>
      </c>
      <c r="DW181" s="31">
        <v>0</v>
      </c>
      <c r="DX181" s="31">
        <v>0</v>
      </c>
      <c r="DY181" s="31">
        <v>0</v>
      </c>
      <c r="DZ181" s="31">
        <v>0</v>
      </c>
      <c r="EA181" s="31">
        <v>0</v>
      </c>
      <c r="EB181" s="31">
        <v>0</v>
      </c>
      <c r="EC181" s="31">
        <v>0</v>
      </c>
      <c r="ED181" s="31">
        <v>0</v>
      </c>
      <c r="EE181" s="31">
        <v>0</v>
      </c>
      <c r="EF181" s="31">
        <v>0.5714285714285714</v>
      </c>
      <c r="EG181" s="31">
        <v>0</v>
      </c>
      <c r="EH181" s="31">
        <v>0.42857142857142855</v>
      </c>
      <c r="EI181" s="31">
        <v>0.14285714285714285</v>
      </c>
      <c r="EJ181" s="31">
        <v>0.2857142857142857</v>
      </c>
      <c r="EK181" s="31">
        <v>0.5714285714285714</v>
      </c>
      <c r="EL181" s="31">
        <v>0</v>
      </c>
      <c r="EM181" s="31">
        <v>0.14285714285714285</v>
      </c>
      <c r="EN181" s="31">
        <v>0.8571428571428571</v>
      </c>
      <c r="EO181" s="31">
        <v>0</v>
      </c>
      <c r="EP181" s="31">
        <v>0</v>
      </c>
      <c r="EQ181" s="31">
        <v>0</v>
      </c>
      <c r="ER181" s="31">
        <v>0</v>
      </c>
      <c r="ES181" s="31">
        <v>0</v>
      </c>
      <c r="ET181" s="31">
        <v>0</v>
      </c>
      <c r="EU181" s="31">
        <v>164</v>
      </c>
      <c r="EV181" s="31">
        <v>164</v>
      </c>
      <c r="EW181" s="31">
        <v>0</v>
      </c>
      <c r="EX181" s="31">
        <v>0</v>
      </c>
      <c r="EY181" s="31">
        <v>0</v>
      </c>
      <c r="EZ181" s="31">
        <v>0</v>
      </c>
      <c r="FA181" s="31">
        <v>0</v>
      </c>
      <c r="FB181" s="31">
        <v>0</v>
      </c>
      <c r="FC181" s="31">
        <v>0</v>
      </c>
      <c r="FD181" s="31">
        <v>0</v>
      </c>
      <c r="FE181" s="31">
        <v>0</v>
      </c>
      <c r="FF181" s="31">
        <v>0</v>
      </c>
      <c r="FG181" s="31">
        <v>0</v>
      </c>
      <c r="FH181" s="31">
        <v>0</v>
      </c>
      <c r="FI181" s="31">
        <v>0</v>
      </c>
      <c r="FJ181" s="31">
        <v>164</v>
      </c>
      <c r="FK181" s="31">
        <v>0</v>
      </c>
      <c r="FL181" s="31">
        <v>0</v>
      </c>
      <c r="FM181" s="31">
        <v>0</v>
      </c>
      <c r="FN181" s="31">
        <v>164</v>
      </c>
      <c r="FO181" s="31">
        <v>93.714285714285708</v>
      </c>
      <c r="FP181" s="31">
        <v>0</v>
      </c>
      <c r="FQ181" s="31">
        <v>0</v>
      </c>
      <c r="FR181" s="31">
        <v>0</v>
      </c>
      <c r="FS181" s="31">
        <v>0</v>
      </c>
      <c r="FT181" s="31">
        <v>0</v>
      </c>
      <c r="FU181" s="31">
        <v>0</v>
      </c>
      <c r="FV181" s="31">
        <v>0</v>
      </c>
      <c r="FW181" s="31">
        <v>0</v>
      </c>
      <c r="FX181" s="31">
        <v>0</v>
      </c>
      <c r="FY181" s="31">
        <v>0</v>
      </c>
      <c r="FZ181" s="31">
        <v>93.714285714285708</v>
      </c>
      <c r="GA181" s="31">
        <v>0</v>
      </c>
      <c r="GB181" s="31">
        <v>70.285714285714278</v>
      </c>
      <c r="GC181" s="31">
        <v>23.428571428571427</v>
      </c>
      <c r="GD181" s="31">
        <v>46.857142857142854</v>
      </c>
      <c r="GE181" s="31">
        <v>93.714285714285708</v>
      </c>
      <c r="GF181" s="31">
        <v>0</v>
      </c>
      <c r="GG181" s="31">
        <v>23.428571428571427</v>
      </c>
      <c r="GH181" s="31">
        <v>140.57142857142856</v>
      </c>
      <c r="GI181" s="31">
        <v>7</v>
      </c>
      <c r="GJ181" s="31">
        <v>1</v>
      </c>
      <c r="GK181" s="31">
        <v>164</v>
      </c>
      <c r="GL181" s="51">
        <v>0</v>
      </c>
      <c r="GM181" s="31">
        <v>0</v>
      </c>
      <c r="GN181" s="31">
        <v>0</v>
      </c>
      <c r="GO181" s="31">
        <v>0</v>
      </c>
      <c r="GP181" s="31">
        <v>0.33333333333333331</v>
      </c>
      <c r="GQ181" s="31">
        <v>0</v>
      </c>
      <c r="GR181" s="31">
        <v>0.66666666666666663</v>
      </c>
      <c r="GS181" s="31">
        <v>0.66666666666666663</v>
      </c>
      <c r="GT181" s="31">
        <v>0</v>
      </c>
      <c r="GU181" s="31">
        <v>0.33333333333333331</v>
      </c>
      <c r="GV181" s="31">
        <v>0.33333333333333331</v>
      </c>
      <c r="GW181" s="31">
        <v>0</v>
      </c>
      <c r="GX181" s="31">
        <v>0.33333333333333331</v>
      </c>
      <c r="GY181" s="31">
        <v>0</v>
      </c>
      <c r="GZ181" s="31">
        <v>0</v>
      </c>
      <c r="HA181" s="31">
        <v>0.33333333333333331</v>
      </c>
      <c r="HB181" s="31">
        <v>0</v>
      </c>
      <c r="HC181" s="31">
        <v>0</v>
      </c>
      <c r="HD181" s="31">
        <v>0</v>
      </c>
      <c r="HE181" s="31">
        <v>0</v>
      </c>
      <c r="HF181" s="31">
        <v>0</v>
      </c>
      <c r="HG181" s="31">
        <v>1</v>
      </c>
      <c r="HH181" s="31">
        <v>0</v>
      </c>
      <c r="HI181" s="31">
        <v>0</v>
      </c>
      <c r="HJ181" s="31">
        <v>0</v>
      </c>
      <c r="HK181" s="31">
        <v>1</v>
      </c>
      <c r="HL181" s="31">
        <v>0.66666666666666663</v>
      </c>
      <c r="HM181" s="31">
        <v>0</v>
      </c>
      <c r="HN181" s="31">
        <v>0</v>
      </c>
      <c r="HO181" s="31">
        <v>1</v>
      </c>
      <c r="HP181" s="31">
        <v>0</v>
      </c>
      <c r="HQ181" s="31">
        <v>0</v>
      </c>
      <c r="HR181" s="31">
        <v>0</v>
      </c>
      <c r="HS181" s="31">
        <v>0</v>
      </c>
      <c r="HT181" s="31">
        <v>0</v>
      </c>
      <c r="HU181" s="31">
        <v>0</v>
      </c>
      <c r="HV181" s="31">
        <v>0</v>
      </c>
      <c r="HW181" s="31">
        <v>0.66666666666666663</v>
      </c>
      <c r="HX181" s="31">
        <v>0.33333333333333331</v>
      </c>
      <c r="HY181" s="31">
        <v>0</v>
      </c>
      <c r="HZ181" s="31">
        <v>0</v>
      </c>
      <c r="IA181" s="31">
        <v>0.66666666666666663</v>
      </c>
      <c r="IB181" s="31">
        <v>0.33333333333333331</v>
      </c>
      <c r="IC181" s="31">
        <v>0.33333333333333331</v>
      </c>
      <c r="ID181" s="31">
        <v>0</v>
      </c>
      <c r="IE181" s="31">
        <v>0.66666666666666663</v>
      </c>
      <c r="IF181" s="31">
        <v>0</v>
      </c>
      <c r="IG181" s="31">
        <v>0</v>
      </c>
      <c r="IH181" s="31">
        <v>0</v>
      </c>
      <c r="II181" s="31">
        <v>0</v>
      </c>
      <c r="IJ181" s="31">
        <v>54.666666666666664</v>
      </c>
      <c r="IK181" s="31">
        <v>0</v>
      </c>
      <c r="IL181" s="31">
        <v>109.33333333333333</v>
      </c>
      <c r="IM181" s="31">
        <v>109.33333333333333</v>
      </c>
      <c r="IN181" s="31">
        <v>0</v>
      </c>
      <c r="IO181" s="31">
        <v>54.666666666666664</v>
      </c>
      <c r="IP181" s="31">
        <v>54.666666666666664</v>
      </c>
      <c r="IQ181" s="31">
        <v>0</v>
      </c>
      <c r="IR181" s="31">
        <v>54.666666666666664</v>
      </c>
      <c r="IS181" s="31">
        <v>0</v>
      </c>
      <c r="IT181" s="31">
        <v>0</v>
      </c>
      <c r="IU181" s="31">
        <v>54.666666666666664</v>
      </c>
      <c r="IV181" s="31">
        <v>0</v>
      </c>
      <c r="IW181" s="31">
        <v>0</v>
      </c>
      <c r="IX181" s="31">
        <v>0</v>
      </c>
      <c r="IY181" s="31">
        <v>0</v>
      </c>
      <c r="IZ181" s="31">
        <v>0</v>
      </c>
      <c r="JA181" s="31">
        <v>164</v>
      </c>
      <c r="JB181" s="31">
        <v>0</v>
      </c>
      <c r="JC181" s="31">
        <v>0</v>
      </c>
      <c r="JD181" s="31">
        <v>0</v>
      </c>
      <c r="JE181" s="31">
        <v>164</v>
      </c>
      <c r="JF181" s="31">
        <v>109.33333333333333</v>
      </c>
      <c r="JG181" s="31">
        <v>0</v>
      </c>
      <c r="JH181" s="31">
        <v>0</v>
      </c>
      <c r="JI181" s="31">
        <v>164</v>
      </c>
      <c r="JJ181" s="31">
        <v>0</v>
      </c>
      <c r="JK181" s="31">
        <v>0</v>
      </c>
      <c r="JL181" s="31">
        <v>0</v>
      </c>
      <c r="JM181" s="31">
        <v>0</v>
      </c>
      <c r="JN181" s="31">
        <v>0</v>
      </c>
      <c r="JO181" s="31">
        <v>0</v>
      </c>
      <c r="JP181" s="31">
        <v>0</v>
      </c>
      <c r="JQ181" s="31">
        <v>109.33333333333333</v>
      </c>
      <c r="JR181" s="31">
        <v>54.666666666666664</v>
      </c>
      <c r="JS181" s="31">
        <v>0</v>
      </c>
      <c r="JT181" s="31">
        <v>0</v>
      </c>
      <c r="JU181" s="31">
        <v>109.33333333333333</v>
      </c>
      <c r="JV181" s="31">
        <v>54.666666666666664</v>
      </c>
      <c r="JW181" s="31">
        <v>54.666666666666664</v>
      </c>
      <c r="JX181" s="31">
        <v>0</v>
      </c>
      <c r="JY181" s="31">
        <v>109.33333333333333</v>
      </c>
      <c r="JZ181" s="31">
        <v>3</v>
      </c>
      <c r="KA181" s="31">
        <v>1</v>
      </c>
    </row>
    <row r="182" spans="1:287" x14ac:dyDescent="0.25">
      <c r="A182" s="30" t="s">
        <v>802</v>
      </c>
      <c r="B182" s="30" t="s">
        <v>137</v>
      </c>
      <c r="C182" s="31"/>
      <c r="D182" s="51" t="e">
        <v>#VALUE!</v>
      </c>
      <c r="E182" s="31" t="e">
        <v>#DIV/0!</v>
      </c>
      <c r="F182" s="31" t="e">
        <v>#DIV/0!</v>
      </c>
      <c r="G182" s="31" t="e">
        <v>#DIV/0!</v>
      </c>
      <c r="H182" s="31" t="e">
        <v>#DIV/0!</v>
      </c>
      <c r="I182" s="31" t="e">
        <v>#DIV/0!</v>
      </c>
      <c r="J182" s="31" t="e">
        <v>#DIV/0!</v>
      </c>
      <c r="K182" s="31" t="e">
        <v>#DIV/0!</v>
      </c>
      <c r="L182" s="31" t="e">
        <v>#DIV/0!</v>
      </c>
      <c r="M182" s="31" t="e">
        <v>#DIV/0!</v>
      </c>
      <c r="N182" s="31" t="e">
        <v>#DIV/0!</v>
      </c>
      <c r="O182" s="31" t="e">
        <v>#DIV/0!</v>
      </c>
      <c r="P182" s="31" t="e">
        <v>#DIV/0!</v>
      </c>
      <c r="Q182" s="31" t="e">
        <v>#DIV/0!</v>
      </c>
      <c r="R182" s="31" t="e">
        <v>#DIV/0!</v>
      </c>
      <c r="S182" s="31" t="e">
        <v>#DIV/0!</v>
      </c>
      <c r="T182" s="31" t="e">
        <v>#DIV/0!</v>
      </c>
      <c r="U182" s="31" t="e">
        <v>#DIV/0!</v>
      </c>
      <c r="V182" s="31" t="e">
        <v>#DIV/0!</v>
      </c>
      <c r="W182" s="31" t="e">
        <v>#DIV/0!</v>
      </c>
      <c r="X182" s="31" t="e">
        <v>#DIV/0!</v>
      </c>
      <c r="Y182" s="31" t="e">
        <v>#DIV/0!</v>
      </c>
      <c r="Z182" s="31" t="e">
        <v>#DIV/0!</v>
      </c>
      <c r="AA182" s="31" t="e">
        <v>#DIV/0!</v>
      </c>
      <c r="AB182" s="31" t="e">
        <v>#DIV/0!</v>
      </c>
      <c r="AC182" s="31" t="e">
        <v>#DIV/0!</v>
      </c>
      <c r="AD182" s="31" t="e">
        <v>#DIV/0!</v>
      </c>
      <c r="AE182" s="31" t="e">
        <v>#DIV/0!</v>
      </c>
      <c r="AF182" s="31" t="e">
        <v>#DIV/0!</v>
      </c>
      <c r="AG182" s="31" t="e">
        <v>#DIV/0!</v>
      </c>
      <c r="AH182" s="31" t="e">
        <v>#DIV/0!</v>
      </c>
      <c r="AI182" s="31" t="e">
        <v>#DIV/0!</v>
      </c>
      <c r="AJ182" s="31" t="e">
        <v>#DIV/0!</v>
      </c>
      <c r="AK182" s="31" t="e">
        <v>#DIV/0!</v>
      </c>
      <c r="AL182" s="31" t="e">
        <v>#DIV/0!</v>
      </c>
      <c r="AM182" s="31" t="e">
        <v>#DIV/0!</v>
      </c>
      <c r="AN182" s="31" t="e">
        <v>#DIV/0!</v>
      </c>
      <c r="AO182" s="31" t="e">
        <v>#DIV/0!</v>
      </c>
      <c r="AP182" s="31" t="e">
        <v>#DIV/0!</v>
      </c>
      <c r="AQ182" s="31" t="e">
        <v>#DIV/0!</v>
      </c>
      <c r="AR182" s="31" t="e">
        <v>#DIV/0!</v>
      </c>
      <c r="AS182" s="31" t="e">
        <v>#DIV/0!</v>
      </c>
      <c r="AT182" s="31" t="e">
        <v>#DIV/0!</v>
      </c>
      <c r="AU182" s="31" t="e">
        <v>#DIV/0!</v>
      </c>
      <c r="AV182" s="31" t="e">
        <v>#DIV/0!</v>
      </c>
      <c r="AW182" s="31" t="e">
        <v>#DIV/0!</v>
      </c>
      <c r="AX182" s="31" t="e">
        <v>#VALUE!</v>
      </c>
      <c r="AY182" s="31" t="e">
        <v>#DIV/0!</v>
      </c>
      <c r="AZ182" s="31" t="e">
        <v>#DIV/0!</v>
      </c>
      <c r="BA182" s="31" t="e">
        <v>#DIV/0!</v>
      </c>
      <c r="BB182" s="31" t="e">
        <v>#DIV/0!</v>
      </c>
      <c r="BC182" s="31" t="e">
        <v>#DIV/0!</v>
      </c>
      <c r="BD182" s="31" t="e">
        <v>#DIV/0!</v>
      </c>
      <c r="BE182" s="31" t="e">
        <v>#DIV/0!</v>
      </c>
      <c r="BF182" s="31" t="e">
        <v>#DIV/0!</v>
      </c>
      <c r="BG182" s="31" t="e">
        <v>#DIV/0!</v>
      </c>
      <c r="BH182" s="31" t="e">
        <v>#DIV/0!</v>
      </c>
      <c r="BI182" s="31" t="e">
        <v>#DIV/0!</v>
      </c>
      <c r="BJ182" s="31" t="e">
        <v>#DIV/0!</v>
      </c>
      <c r="BK182" s="31" t="e">
        <v>#DIV/0!</v>
      </c>
      <c r="BL182" s="31" t="e">
        <v>#DIV/0!</v>
      </c>
      <c r="BM182" s="31" t="e">
        <v>#DIV/0!</v>
      </c>
      <c r="BN182" s="31" t="e">
        <v>#DIV/0!</v>
      </c>
      <c r="BO182" s="31" t="e">
        <v>#DIV/0!</v>
      </c>
      <c r="BP182" s="31" t="e">
        <v>#DIV/0!</v>
      </c>
      <c r="BQ182" s="31" t="e">
        <v>#DIV/0!</v>
      </c>
      <c r="BR182" s="31" t="e">
        <v>#DIV/0!</v>
      </c>
      <c r="BS182" s="31" t="e">
        <v>#DIV/0!</v>
      </c>
      <c r="BT182" s="31" t="e">
        <v>#DIV/0!</v>
      </c>
      <c r="BU182" s="31" t="e">
        <v>#DIV/0!</v>
      </c>
      <c r="BV182" s="31" t="e">
        <v>#DIV/0!</v>
      </c>
      <c r="BW182" s="31" t="e">
        <v>#DIV/0!</v>
      </c>
      <c r="BX182" s="31" t="e">
        <v>#DIV/0!</v>
      </c>
      <c r="BY182" s="31" t="e">
        <v>#DIV/0!</v>
      </c>
      <c r="BZ182" s="31" t="e">
        <v>#DIV/0!</v>
      </c>
      <c r="CA182" s="31" t="e">
        <v>#DIV/0!</v>
      </c>
      <c r="CB182" s="31" t="e">
        <v>#DIV/0!</v>
      </c>
      <c r="CC182" s="31" t="e">
        <v>#DIV/0!</v>
      </c>
      <c r="CD182" s="31" t="e">
        <v>#DIV/0!</v>
      </c>
      <c r="CE182" s="31" t="e">
        <v>#DIV/0!</v>
      </c>
      <c r="CF182" s="31" t="e">
        <v>#DIV/0!</v>
      </c>
      <c r="CG182" s="31" t="e">
        <v>#DIV/0!</v>
      </c>
      <c r="CH182" s="31" t="e">
        <v>#DIV/0!</v>
      </c>
      <c r="CI182" s="31" t="e">
        <v>#DIV/0!</v>
      </c>
      <c r="CJ182" s="31" t="e">
        <v>#DIV/0!</v>
      </c>
      <c r="CK182" s="31" t="e">
        <v>#DIV/0!</v>
      </c>
      <c r="CL182" s="31" t="e">
        <v>#DIV/0!</v>
      </c>
      <c r="CM182" s="31" t="e">
        <v>#DIV/0!</v>
      </c>
      <c r="CN182" s="31" t="e">
        <v>#DIV/0!</v>
      </c>
      <c r="CO182" s="31" t="e">
        <v>#DIV/0!</v>
      </c>
      <c r="CP182" s="31" t="e">
        <v>#DIV/0!</v>
      </c>
      <c r="CQ182" s="31" t="e">
        <v>#DIV/0!</v>
      </c>
      <c r="CR182" s="31"/>
      <c r="CS182" s="31"/>
      <c r="CT182" s="31">
        <v>33</v>
      </c>
      <c r="CU182" s="51" t="e">
        <v>#VALUE!</v>
      </c>
      <c r="CV182" s="31" t="e">
        <v>#DIV/0!</v>
      </c>
      <c r="CW182" s="31" t="e">
        <v>#DIV/0!</v>
      </c>
      <c r="CX182" s="31" t="e">
        <v>#DIV/0!</v>
      </c>
      <c r="CY182" s="31" t="e">
        <v>#DIV/0!</v>
      </c>
      <c r="CZ182" s="31" t="e">
        <v>#DIV/0!</v>
      </c>
      <c r="DA182" s="31" t="e">
        <v>#DIV/0!</v>
      </c>
      <c r="DB182" s="31" t="e">
        <v>#DIV/0!</v>
      </c>
      <c r="DC182" s="31" t="e">
        <v>#DIV/0!</v>
      </c>
      <c r="DD182" s="31" t="e">
        <v>#DIV/0!</v>
      </c>
      <c r="DE182" s="31" t="e">
        <v>#DIV/0!</v>
      </c>
      <c r="DF182" s="31" t="e">
        <v>#DIV/0!</v>
      </c>
      <c r="DG182" s="31" t="e">
        <v>#DIV/0!</v>
      </c>
      <c r="DH182" s="31" t="e">
        <v>#DIV/0!</v>
      </c>
      <c r="DI182" s="31" t="e">
        <v>#DIV/0!</v>
      </c>
      <c r="DJ182" s="31" t="e">
        <v>#DIV/0!</v>
      </c>
      <c r="DK182" s="31" t="e">
        <v>#DIV/0!</v>
      </c>
      <c r="DL182" s="31" t="e">
        <v>#DIV/0!</v>
      </c>
      <c r="DM182" s="31" t="e">
        <v>#DIV/0!</v>
      </c>
      <c r="DN182" s="31" t="e">
        <v>#DIV/0!</v>
      </c>
      <c r="DO182" s="31" t="e">
        <v>#DIV/0!</v>
      </c>
      <c r="DP182" s="31" t="e">
        <v>#DIV/0!</v>
      </c>
      <c r="DQ182" s="31" t="e">
        <v>#DIV/0!</v>
      </c>
      <c r="DR182" s="31" t="e">
        <v>#DIV/0!</v>
      </c>
      <c r="DS182" s="31" t="e">
        <v>#DIV/0!</v>
      </c>
      <c r="DT182" s="31" t="e">
        <v>#DIV/0!</v>
      </c>
      <c r="DU182" s="31" t="e">
        <v>#DIV/0!</v>
      </c>
      <c r="DV182" s="31" t="e">
        <v>#DIV/0!</v>
      </c>
      <c r="DW182" s="31" t="e">
        <v>#DIV/0!</v>
      </c>
      <c r="DX182" s="31" t="e">
        <v>#DIV/0!</v>
      </c>
      <c r="DY182" s="31" t="e">
        <v>#DIV/0!</v>
      </c>
      <c r="DZ182" s="31" t="e">
        <v>#DIV/0!</v>
      </c>
      <c r="EA182" s="31" t="e">
        <v>#DIV/0!</v>
      </c>
      <c r="EB182" s="31" t="e">
        <v>#DIV/0!</v>
      </c>
      <c r="EC182" s="31" t="e">
        <v>#DIV/0!</v>
      </c>
      <c r="ED182" s="31" t="e">
        <v>#DIV/0!</v>
      </c>
      <c r="EE182" s="31" t="e">
        <v>#DIV/0!</v>
      </c>
      <c r="EF182" s="31" t="e">
        <v>#DIV/0!</v>
      </c>
      <c r="EG182" s="31" t="e">
        <v>#DIV/0!</v>
      </c>
      <c r="EH182" s="31" t="e">
        <v>#DIV/0!</v>
      </c>
      <c r="EI182" s="31" t="e">
        <v>#DIV/0!</v>
      </c>
      <c r="EJ182" s="31" t="e">
        <v>#DIV/0!</v>
      </c>
      <c r="EK182" s="31" t="e">
        <v>#DIV/0!</v>
      </c>
      <c r="EL182" s="31" t="e">
        <v>#DIV/0!</v>
      </c>
      <c r="EM182" s="31" t="e">
        <v>#DIV/0!</v>
      </c>
      <c r="EN182" s="31" t="e">
        <v>#DIV/0!</v>
      </c>
      <c r="EO182" s="31" t="e">
        <v>#VALUE!</v>
      </c>
      <c r="EP182" s="31" t="e">
        <v>#DIV/0!</v>
      </c>
      <c r="EQ182" s="31" t="e">
        <v>#DIV/0!</v>
      </c>
      <c r="ER182" s="31" t="e">
        <v>#DIV/0!</v>
      </c>
      <c r="ES182" s="31" t="e">
        <v>#DIV/0!</v>
      </c>
      <c r="ET182" s="31" t="e">
        <v>#DIV/0!</v>
      </c>
      <c r="EU182" s="31" t="e">
        <v>#DIV/0!</v>
      </c>
      <c r="EV182" s="31" t="e">
        <v>#DIV/0!</v>
      </c>
      <c r="EW182" s="31" t="e">
        <v>#DIV/0!</v>
      </c>
      <c r="EX182" s="31" t="e">
        <v>#DIV/0!</v>
      </c>
      <c r="EY182" s="31" t="e">
        <v>#DIV/0!</v>
      </c>
      <c r="EZ182" s="31" t="e">
        <v>#DIV/0!</v>
      </c>
      <c r="FA182" s="31" t="e">
        <v>#DIV/0!</v>
      </c>
      <c r="FB182" s="31" t="e">
        <v>#DIV/0!</v>
      </c>
      <c r="FC182" s="31" t="e">
        <v>#DIV/0!</v>
      </c>
      <c r="FD182" s="31" t="e">
        <v>#DIV/0!</v>
      </c>
      <c r="FE182" s="31" t="e">
        <v>#DIV/0!</v>
      </c>
      <c r="FF182" s="31" t="e">
        <v>#DIV/0!</v>
      </c>
      <c r="FG182" s="31" t="e">
        <v>#DIV/0!</v>
      </c>
      <c r="FH182" s="31" t="e">
        <v>#DIV/0!</v>
      </c>
      <c r="FI182" s="31" t="e">
        <v>#DIV/0!</v>
      </c>
      <c r="FJ182" s="31" t="e">
        <v>#DIV/0!</v>
      </c>
      <c r="FK182" s="31" t="e">
        <v>#DIV/0!</v>
      </c>
      <c r="FL182" s="31" t="e">
        <v>#DIV/0!</v>
      </c>
      <c r="FM182" s="31" t="e">
        <v>#DIV/0!</v>
      </c>
      <c r="FN182" s="31" t="e">
        <v>#DIV/0!</v>
      </c>
      <c r="FO182" s="31" t="e">
        <v>#DIV/0!</v>
      </c>
      <c r="FP182" s="31" t="e">
        <v>#DIV/0!</v>
      </c>
      <c r="FQ182" s="31" t="e">
        <v>#DIV/0!</v>
      </c>
      <c r="FR182" s="31" t="e">
        <v>#DIV/0!</v>
      </c>
      <c r="FS182" s="31" t="e">
        <v>#DIV/0!</v>
      </c>
      <c r="FT182" s="31" t="e">
        <v>#DIV/0!</v>
      </c>
      <c r="FU182" s="31" t="e">
        <v>#DIV/0!</v>
      </c>
      <c r="FV182" s="31" t="e">
        <v>#DIV/0!</v>
      </c>
      <c r="FW182" s="31" t="e">
        <v>#DIV/0!</v>
      </c>
      <c r="FX182" s="31" t="e">
        <v>#DIV/0!</v>
      </c>
      <c r="FY182" s="31" t="e">
        <v>#DIV/0!</v>
      </c>
      <c r="FZ182" s="31" t="e">
        <v>#DIV/0!</v>
      </c>
      <c r="GA182" s="31" t="e">
        <v>#DIV/0!</v>
      </c>
      <c r="GB182" s="31" t="e">
        <v>#DIV/0!</v>
      </c>
      <c r="GC182" s="31" t="e">
        <v>#DIV/0!</v>
      </c>
      <c r="GD182" s="31" t="e">
        <v>#DIV/0!</v>
      </c>
      <c r="GE182" s="31" t="e">
        <v>#DIV/0!</v>
      </c>
      <c r="GF182" s="31" t="e">
        <v>#DIV/0!</v>
      </c>
      <c r="GG182" s="31" t="e">
        <v>#DIV/0!</v>
      </c>
      <c r="GH182" s="31" t="e">
        <v>#DIV/0!</v>
      </c>
      <c r="GI182" s="31"/>
      <c r="GJ182" s="31"/>
      <c r="GK182" s="31">
        <v>45</v>
      </c>
      <c r="GL182" s="51" t="e">
        <v>#VALUE!</v>
      </c>
      <c r="GM182" s="31" t="e">
        <v>#DIV/0!</v>
      </c>
      <c r="GN182" s="31" t="e">
        <v>#DIV/0!</v>
      </c>
      <c r="GO182" s="31" t="e">
        <v>#DIV/0!</v>
      </c>
      <c r="GP182" s="31" t="e">
        <v>#DIV/0!</v>
      </c>
      <c r="GQ182" s="31" t="e">
        <v>#DIV/0!</v>
      </c>
      <c r="GR182" s="31" t="e">
        <v>#DIV/0!</v>
      </c>
      <c r="GS182" s="31" t="e">
        <v>#DIV/0!</v>
      </c>
      <c r="GT182" s="31" t="e">
        <v>#DIV/0!</v>
      </c>
      <c r="GU182" s="31" t="e">
        <v>#DIV/0!</v>
      </c>
      <c r="GV182" s="31" t="e">
        <v>#DIV/0!</v>
      </c>
      <c r="GW182" s="31" t="e">
        <v>#DIV/0!</v>
      </c>
      <c r="GX182" s="31" t="e">
        <v>#DIV/0!</v>
      </c>
      <c r="GY182" s="31" t="e">
        <v>#DIV/0!</v>
      </c>
      <c r="GZ182" s="31" t="e">
        <v>#DIV/0!</v>
      </c>
      <c r="HA182" s="31" t="e">
        <v>#DIV/0!</v>
      </c>
      <c r="HB182" s="31" t="e">
        <v>#DIV/0!</v>
      </c>
      <c r="HC182" s="31" t="e">
        <v>#DIV/0!</v>
      </c>
      <c r="HD182" s="31" t="e">
        <v>#DIV/0!</v>
      </c>
      <c r="HE182" s="31" t="e">
        <v>#DIV/0!</v>
      </c>
      <c r="HF182" s="31" t="e">
        <v>#DIV/0!</v>
      </c>
      <c r="HG182" s="31" t="e">
        <v>#DIV/0!</v>
      </c>
      <c r="HH182" s="31" t="e">
        <v>#DIV/0!</v>
      </c>
      <c r="HI182" s="31" t="e">
        <v>#DIV/0!</v>
      </c>
      <c r="HJ182" s="31" t="e">
        <v>#DIV/0!</v>
      </c>
      <c r="HK182" s="31" t="e">
        <v>#DIV/0!</v>
      </c>
      <c r="HL182" s="31" t="e">
        <v>#DIV/0!</v>
      </c>
      <c r="HM182" s="31" t="e">
        <v>#DIV/0!</v>
      </c>
      <c r="HN182" s="31" t="e">
        <v>#DIV/0!</v>
      </c>
      <c r="HO182" s="31" t="e">
        <v>#DIV/0!</v>
      </c>
      <c r="HP182" s="31" t="e">
        <v>#DIV/0!</v>
      </c>
      <c r="HQ182" s="31" t="e">
        <v>#DIV/0!</v>
      </c>
      <c r="HR182" s="31" t="e">
        <v>#DIV/0!</v>
      </c>
      <c r="HS182" s="31" t="e">
        <v>#DIV/0!</v>
      </c>
      <c r="HT182" s="31" t="e">
        <v>#DIV/0!</v>
      </c>
      <c r="HU182" s="31" t="e">
        <v>#DIV/0!</v>
      </c>
      <c r="HV182" s="31" t="e">
        <v>#DIV/0!</v>
      </c>
      <c r="HW182" s="31" t="e">
        <v>#DIV/0!</v>
      </c>
      <c r="HX182" s="31" t="e">
        <v>#DIV/0!</v>
      </c>
      <c r="HY182" s="31" t="e">
        <v>#DIV/0!</v>
      </c>
      <c r="HZ182" s="31" t="e">
        <v>#DIV/0!</v>
      </c>
      <c r="IA182" s="31" t="e">
        <v>#DIV/0!</v>
      </c>
      <c r="IB182" s="31" t="e">
        <v>#DIV/0!</v>
      </c>
      <c r="IC182" s="31" t="e">
        <v>#DIV/0!</v>
      </c>
      <c r="ID182" s="31" t="e">
        <v>#DIV/0!</v>
      </c>
      <c r="IE182" s="31" t="e">
        <v>#DIV/0!</v>
      </c>
      <c r="IF182" s="31" t="e">
        <v>#VALUE!</v>
      </c>
      <c r="IG182" s="31" t="e">
        <v>#DIV/0!</v>
      </c>
      <c r="IH182" s="31" t="e">
        <v>#DIV/0!</v>
      </c>
      <c r="II182" s="31" t="e">
        <v>#DIV/0!</v>
      </c>
      <c r="IJ182" s="31" t="e">
        <v>#DIV/0!</v>
      </c>
      <c r="IK182" s="31" t="e">
        <v>#DIV/0!</v>
      </c>
      <c r="IL182" s="31" t="e">
        <v>#DIV/0!</v>
      </c>
      <c r="IM182" s="31" t="e">
        <v>#DIV/0!</v>
      </c>
      <c r="IN182" s="31" t="e">
        <v>#DIV/0!</v>
      </c>
      <c r="IO182" s="31" t="e">
        <v>#DIV/0!</v>
      </c>
      <c r="IP182" s="31" t="e">
        <v>#DIV/0!</v>
      </c>
      <c r="IQ182" s="31" t="e">
        <v>#DIV/0!</v>
      </c>
      <c r="IR182" s="31" t="e">
        <v>#DIV/0!</v>
      </c>
      <c r="IS182" s="31" t="e">
        <v>#DIV/0!</v>
      </c>
      <c r="IT182" s="31" t="e">
        <v>#DIV/0!</v>
      </c>
      <c r="IU182" s="31" t="e">
        <v>#DIV/0!</v>
      </c>
      <c r="IV182" s="31" t="e">
        <v>#DIV/0!</v>
      </c>
      <c r="IW182" s="31" t="e">
        <v>#DIV/0!</v>
      </c>
      <c r="IX182" s="31" t="e">
        <v>#DIV/0!</v>
      </c>
      <c r="IY182" s="31" t="e">
        <v>#DIV/0!</v>
      </c>
      <c r="IZ182" s="31" t="e">
        <v>#DIV/0!</v>
      </c>
      <c r="JA182" s="31" t="e">
        <v>#DIV/0!</v>
      </c>
      <c r="JB182" s="31" t="e">
        <v>#DIV/0!</v>
      </c>
      <c r="JC182" s="31" t="e">
        <v>#DIV/0!</v>
      </c>
      <c r="JD182" s="31" t="e">
        <v>#DIV/0!</v>
      </c>
      <c r="JE182" s="31" t="e">
        <v>#DIV/0!</v>
      </c>
      <c r="JF182" s="31" t="e">
        <v>#DIV/0!</v>
      </c>
      <c r="JG182" s="31" t="e">
        <v>#DIV/0!</v>
      </c>
      <c r="JH182" s="31" t="e">
        <v>#DIV/0!</v>
      </c>
      <c r="JI182" s="31" t="e">
        <v>#DIV/0!</v>
      </c>
      <c r="JJ182" s="31" t="e">
        <v>#DIV/0!</v>
      </c>
      <c r="JK182" s="31" t="e">
        <v>#DIV/0!</v>
      </c>
      <c r="JL182" s="31" t="e">
        <v>#DIV/0!</v>
      </c>
      <c r="JM182" s="31" t="e">
        <v>#DIV/0!</v>
      </c>
      <c r="JN182" s="31" t="e">
        <v>#DIV/0!</v>
      </c>
      <c r="JO182" s="31" t="e">
        <v>#DIV/0!</v>
      </c>
      <c r="JP182" s="31" t="e">
        <v>#DIV/0!</v>
      </c>
      <c r="JQ182" s="31" t="e">
        <v>#DIV/0!</v>
      </c>
      <c r="JR182" s="31" t="e">
        <v>#DIV/0!</v>
      </c>
      <c r="JS182" s="31" t="e">
        <v>#DIV/0!</v>
      </c>
      <c r="JT182" s="31" t="e">
        <v>#DIV/0!</v>
      </c>
      <c r="JU182" s="31" t="e">
        <v>#DIV/0!</v>
      </c>
      <c r="JV182" s="31" t="e">
        <v>#DIV/0!</v>
      </c>
      <c r="JW182" s="31" t="e">
        <v>#DIV/0!</v>
      </c>
      <c r="JX182" s="31" t="e">
        <v>#DIV/0!</v>
      </c>
      <c r="JY182" s="31" t="e">
        <v>#DIV/0!</v>
      </c>
      <c r="JZ182" s="31"/>
      <c r="KA182" s="31"/>
    </row>
    <row r="183" spans="1:287" x14ac:dyDescent="0.25">
      <c r="A183" s="30" t="s">
        <v>803</v>
      </c>
      <c r="B183" s="30" t="s">
        <v>200</v>
      </c>
      <c r="C183" s="31"/>
      <c r="D183" s="51" t="e">
        <v>#VALUE!</v>
      </c>
      <c r="E183" s="31" t="e">
        <v>#DIV/0!</v>
      </c>
      <c r="F183" s="31" t="e">
        <v>#DIV/0!</v>
      </c>
      <c r="G183" s="31" t="e">
        <v>#DIV/0!</v>
      </c>
      <c r="H183" s="31" t="e">
        <v>#DIV/0!</v>
      </c>
      <c r="I183" s="31" t="e">
        <v>#DIV/0!</v>
      </c>
      <c r="J183" s="31" t="e">
        <v>#DIV/0!</v>
      </c>
      <c r="K183" s="31" t="e">
        <v>#DIV/0!</v>
      </c>
      <c r="L183" s="31" t="e">
        <v>#DIV/0!</v>
      </c>
      <c r="M183" s="31" t="e">
        <v>#DIV/0!</v>
      </c>
      <c r="N183" s="31" t="e">
        <v>#DIV/0!</v>
      </c>
      <c r="O183" s="31" t="e">
        <v>#DIV/0!</v>
      </c>
      <c r="P183" s="31" t="e">
        <v>#DIV/0!</v>
      </c>
      <c r="Q183" s="31" t="e">
        <v>#DIV/0!</v>
      </c>
      <c r="R183" s="31" t="e">
        <v>#DIV/0!</v>
      </c>
      <c r="S183" s="31" t="e">
        <v>#DIV/0!</v>
      </c>
      <c r="T183" s="31" t="e">
        <v>#DIV/0!</v>
      </c>
      <c r="U183" s="31" t="e">
        <v>#DIV/0!</v>
      </c>
      <c r="V183" s="31" t="e">
        <v>#DIV/0!</v>
      </c>
      <c r="W183" s="31" t="e">
        <v>#DIV/0!</v>
      </c>
      <c r="X183" s="31" t="e">
        <v>#DIV/0!</v>
      </c>
      <c r="Y183" s="31" t="e">
        <v>#DIV/0!</v>
      </c>
      <c r="Z183" s="31" t="e">
        <v>#DIV/0!</v>
      </c>
      <c r="AA183" s="31" t="e">
        <v>#DIV/0!</v>
      </c>
      <c r="AB183" s="31" t="e">
        <v>#DIV/0!</v>
      </c>
      <c r="AC183" s="31" t="e">
        <v>#DIV/0!</v>
      </c>
      <c r="AD183" s="31" t="e">
        <v>#DIV/0!</v>
      </c>
      <c r="AE183" s="31" t="e">
        <v>#DIV/0!</v>
      </c>
      <c r="AF183" s="31" t="e">
        <v>#DIV/0!</v>
      </c>
      <c r="AG183" s="31" t="e">
        <v>#DIV/0!</v>
      </c>
      <c r="AH183" s="31" t="e">
        <v>#DIV/0!</v>
      </c>
      <c r="AI183" s="31" t="e">
        <v>#DIV/0!</v>
      </c>
      <c r="AJ183" s="31" t="e">
        <v>#DIV/0!</v>
      </c>
      <c r="AK183" s="31" t="e">
        <v>#DIV/0!</v>
      </c>
      <c r="AL183" s="31" t="e">
        <v>#DIV/0!</v>
      </c>
      <c r="AM183" s="31" t="e">
        <v>#DIV/0!</v>
      </c>
      <c r="AN183" s="31" t="e">
        <v>#DIV/0!</v>
      </c>
      <c r="AO183" s="31" t="e">
        <v>#DIV/0!</v>
      </c>
      <c r="AP183" s="31" t="e">
        <v>#DIV/0!</v>
      </c>
      <c r="AQ183" s="31" t="e">
        <v>#DIV/0!</v>
      </c>
      <c r="AR183" s="31" t="e">
        <v>#DIV/0!</v>
      </c>
      <c r="AS183" s="31" t="e">
        <v>#DIV/0!</v>
      </c>
      <c r="AT183" s="31" t="e">
        <v>#DIV/0!</v>
      </c>
      <c r="AU183" s="31" t="e">
        <v>#DIV/0!</v>
      </c>
      <c r="AV183" s="31" t="e">
        <v>#DIV/0!</v>
      </c>
      <c r="AW183" s="31" t="e">
        <v>#DIV/0!</v>
      </c>
      <c r="AX183" s="31" t="e">
        <v>#VALUE!</v>
      </c>
      <c r="AY183" s="31" t="e">
        <v>#DIV/0!</v>
      </c>
      <c r="AZ183" s="31" t="e">
        <v>#DIV/0!</v>
      </c>
      <c r="BA183" s="31" t="e">
        <v>#DIV/0!</v>
      </c>
      <c r="BB183" s="31" t="e">
        <v>#DIV/0!</v>
      </c>
      <c r="BC183" s="31" t="e">
        <v>#DIV/0!</v>
      </c>
      <c r="BD183" s="31" t="e">
        <v>#DIV/0!</v>
      </c>
      <c r="BE183" s="31" t="e">
        <v>#DIV/0!</v>
      </c>
      <c r="BF183" s="31" t="e">
        <v>#DIV/0!</v>
      </c>
      <c r="BG183" s="31" t="e">
        <v>#DIV/0!</v>
      </c>
      <c r="BH183" s="31" t="e">
        <v>#DIV/0!</v>
      </c>
      <c r="BI183" s="31" t="e">
        <v>#DIV/0!</v>
      </c>
      <c r="BJ183" s="31" t="e">
        <v>#DIV/0!</v>
      </c>
      <c r="BK183" s="31" t="e">
        <v>#DIV/0!</v>
      </c>
      <c r="BL183" s="31" t="e">
        <v>#DIV/0!</v>
      </c>
      <c r="BM183" s="31" t="e">
        <v>#DIV/0!</v>
      </c>
      <c r="BN183" s="31" t="e">
        <v>#DIV/0!</v>
      </c>
      <c r="BO183" s="31" t="e">
        <v>#DIV/0!</v>
      </c>
      <c r="BP183" s="31" t="e">
        <v>#DIV/0!</v>
      </c>
      <c r="BQ183" s="31" t="e">
        <v>#DIV/0!</v>
      </c>
      <c r="BR183" s="31" t="e">
        <v>#DIV/0!</v>
      </c>
      <c r="BS183" s="31" t="e">
        <v>#DIV/0!</v>
      </c>
      <c r="BT183" s="31" t="e">
        <v>#DIV/0!</v>
      </c>
      <c r="BU183" s="31" t="e">
        <v>#DIV/0!</v>
      </c>
      <c r="BV183" s="31" t="e">
        <v>#DIV/0!</v>
      </c>
      <c r="BW183" s="31" t="e">
        <v>#DIV/0!</v>
      </c>
      <c r="BX183" s="31" t="e">
        <v>#DIV/0!</v>
      </c>
      <c r="BY183" s="31" t="e">
        <v>#DIV/0!</v>
      </c>
      <c r="BZ183" s="31" t="e">
        <v>#DIV/0!</v>
      </c>
      <c r="CA183" s="31" t="e">
        <v>#DIV/0!</v>
      </c>
      <c r="CB183" s="31" t="e">
        <v>#DIV/0!</v>
      </c>
      <c r="CC183" s="31" t="e">
        <v>#DIV/0!</v>
      </c>
      <c r="CD183" s="31" t="e">
        <v>#DIV/0!</v>
      </c>
      <c r="CE183" s="31" t="e">
        <v>#DIV/0!</v>
      </c>
      <c r="CF183" s="31" t="e">
        <v>#DIV/0!</v>
      </c>
      <c r="CG183" s="31" t="e">
        <v>#DIV/0!</v>
      </c>
      <c r="CH183" s="31" t="e">
        <v>#DIV/0!</v>
      </c>
      <c r="CI183" s="31" t="e">
        <v>#DIV/0!</v>
      </c>
      <c r="CJ183" s="31" t="e">
        <v>#DIV/0!</v>
      </c>
      <c r="CK183" s="31" t="e">
        <v>#DIV/0!</v>
      </c>
      <c r="CL183" s="31" t="e">
        <v>#DIV/0!</v>
      </c>
      <c r="CM183" s="31" t="e">
        <v>#DIV/0!</v>
      </c>
      <c r="CN183" s="31" t="e">
        <v>#DIV/0!</v>
      </c>
      <c r="CO183" s="31" t="e">
        <v>#DIV/0!</v>
      </c>
      <c r="CP183" s="31" t="e">
        <v>#DIV/0!</v>
      </c>
      <c r="CQ183" s="31" t="e">
        <v>#DIV/0!</v>
      </c>
      <c r="CR183" s="31"/>
      <c r="CS183" s="31"/>
      <c r="CT183" s="31">
        <v>100</v>
      </c>
      <c r="CU183" s="51" t="e">
        <v>#VALUE!</v>
      </c>
      <c r="CV183" s="31" t="e">
        <v>#DIV/0!</v>
      </c>
      <c r="CW183" s="31" t="e">
        <v>#DIV/0!</v>
      </c>
      <c r="CX183" s="31" t="e">
        <v>#DIV/0!</v>
      </c>
      <c r="CY183" s="31" t="e">
        <v>#DIV/0!</v>
      </c>
      <c r="CZ183" s="31" t="e">
        <v>#DIV/0!</v>
      </c>
      <c r="DA183" s="31" t="e">
        <v>#DIV/0!</v>
      </c>
      <c r="DB183" s="31" t="e">
        <v>#DIV/0!</v>
      </c>
      <c r="DC183" s="31" t="e">
        <v>#DIV/0!</v>
      </c>
      <c r="DD183" s="31" t="e">
        <v>#DIV/0!</v>
      </c>
      <c r="DE183" s="31" t="e">
        <v>#DIV/0!</v>
      </c>
      <c r="DF183" s="31" t="e">
        <v>#DIV/0!</v>
      </c>
      <c r="DG183" s="31" t="e">
        <v>#DIV/0!</v>
      </c>
      <c r="DH183" s="31" t="e">
        <v>#DIV/0!</v>
      </c>
      <c r="DI183" s="31" t="e">
        <v>#DIV/0!</v>
      </c>
      <c r="DJ183" s="31" t="e">
        <v>#DIV/0!</v>
      </c>
      <c r="DK183" s="31" t="e">
        <v>#DIV/0!</v>
      </c>
      <c r="DL183" s="31" t="e">
        <v>#DIV/0!</v>
      </c>
      <c r="DM183" s="31" t="e">
        <v>#DIV/0!</v>
      </c>
      <c r="DN183" s="31" t="e">
        <v>#DIV/0!</v>
      </c>
      <c r="DO183" s="31" t="e">
        <v>#DIV/0!</v>
      </c>
      <c r="DP183" s="31" t="e">
        <v>#DIV/0!</v>
      </c>
      <c r="DQ183" s="31" t="e">
        <v>#DIV/0!</v>
      </c>
      <c r="DR183" s="31" t="e">
        <v>#DIV/0!</v>
      </c>
      <c r="DS183" s="31" t="e">
        <v>#DIV/0!</v>
      </c>
      <c r="DT183" s="31" t="e">
        <v>#DIV/0!</v>
      </c>
      <c r="DU183" s="31" t="e">
        <v>#DIV/0!</v>
      </c>
      <c r="DV183" s="31" t="e">
        <v>#DIV/0!</v>
      </c>
      <c r="DW183" s="31" t="e">
        <v>#DIV/0!</v>
      </c>
      <c r="DX183" s="31" t="e">
        <v>#DIV/0!</v>
      </c>
      <c r="DY183" s="31" t="e">
        <v>#DIV/0!</v>
      </c>
      <c r="DZ183" s="31" t="e">
        <v>#DIV/0!</v>
      </c>
      <c r="EA183" s="31" t="e">
        <v>#DIV/0!</v>
      </c>
      <c r="EB183" s="31" t="e">
        <v>#DIV/0!</v>
      </c>
      <c r="EC183" s="31" t="e">
        <v>#DIV/0!</v>
      </c>
      <c r="ED183" s="31" t="e">
        <v>#DIV/0!</v>
      </c>
      <c r="EE183" s="31" t="e">
        <v>#DIV/0!</v>
      </c>
      <c r="EF183" s="31" t="e">
        <v>#DIV/0!</v>
      </c>
      <c r="EG183" s="31" t="e">
        <v>#DIV/0!</v>
      </c>
      <c r="EH183" s="31" t="e">
        <v>#DIV/0!</v>
      </c>
      <c r="EI183" s="31" t="e">
        <v>#DIV/0!</v>
      </c>
      <c r="EJ183" s="31" t="e">
        <v>#DIV/0!</v>
      </c>
      <c r="EK183" s="31" t="e">
        <v>#DIV/0!</v>
      </c>
      <c r="EL183" s="31" t="e">
        <v>#DIV/0!</v>
      </c>
      <c r="EM183" s="31" t="e">
        <v>#DIV/0!</v>
      </c>
      <c r="EN183" s="31" t="e">
        <v>#DIV/0!</v>
      </c>
      <c r="EO183" s="31" t="e">
        <v>#VALUE!</v>
      </c>
      <c r="EP183" s="31" t="e">
        <v>#DIV/0!</v>
      </c>
      <c r="EQ183" s="31" t="e">
        <v>#DIV/0!</v>
      </c>
      <c r="ER183" s="31" t="e">
        <v>#DIV/0!</v>
      </c>
      <c r="ES183" s="31" t="e">
        <v>#DIV/0!</v>
      </c>
      <c r="ET183" s="31" t="e">
        <v>#DIV/0!</v>
      </c>
      <c r="EU183" s="31" t="e">
        <v>#DIV/0!</v>
      </c>
      <c r="EV183" s="31" t="e">
        <v>#DIV/0!</v>
      </c>
      <c r="EW183" s="31" t="e">
        <v>#DIV/0!</v>
      </c>
      <c r="EX183" s="31" t="e">
        <v>#DIV/0!</v>
      </c>
      <c r="EY183" s="31" t="e">
        <v>#DIV/0!</v>
      </c>
      <c r="EZ183" s="31" t="e">
        <v>#DIV/0!</v>
      </c>
      <c r="FA183" s="31" t="e">
        <v>#DIV/0!</v>
      </c>
      <c r="FB183" s="31" t="e">
        <v>#DIV/0!</v>
      </c>
      <c r="FC183" s="31" t="e">
        <v>#DIV/0!</v>
      </c>
      <c r="FD183" s="31" t="e">
        <v>#DIV/0!</v>
      </c>
      <c r="FE183" s="31" t="e">
        <v>#DIV/0!</v>
      </c>
      <c r="FF183" s="31" t="e">
        <v>#DIV/0!</v>
      </c>
      <c r="FG183" s="31" t="e">
        <v>#DIV/0!</v>
      </c>
      <c r="FH183" s="31" t="e">
        <v>#DIV/0!</v>
      </c>
      <c r="FI183" s="31" t="e">
        <v>#DIV/0!</v>
      </c>
      <c r="FJ183" s="31" t="e">
        <v>#DIV/0!</v>
      </c>
      <c r="FK183" s="31" t="e">
        <v>#DIV/0!</v>
      </c>
      <c r="FL183" s="31" t="e">
        <v>#DIV/0!</v>
      </c>
      <c r="FM183" s="31" t="e">
        <v>#DIV/0!</v>
      </c>
      <c r="FN183" s="31" t="e">
        <v>#DIV/0!</v>
      </c>
      <c r="FO183" s="31" t="e">
        <v>#DIV/0!</v>
      </c>
      <c r="FP183" s="31" t="e">
        <v>#DIV/0!</v>
      </c>
      <c r="FQ183" s="31" t="e">
        <v>#DIV/0!</v>
      </c>
      <c r="FR183" s="31" t="e">
        <v>#DIV/0!</v>
      </c>
      <c r="FS183" s="31" t="e">
        <v>#DIV/0!</v>
      </c>
      <c r="FT183" s="31" t="e">
        <v>#DIV/0!</v>
      </c>
      <c r="FU183" s="31" t="e">
        <v>#DIV/0!</v>
      </c>
      <c r="FV183" s="31" t="e">
        <v>#DIV/0!</v>
      </c>
      <c r="FW183" s="31" t="e">
        <v>#DIV/0!</v>
      </c>
      <c r="FX183" s="31" t="e">
        <v>#DIV/0!</v>
      </c>
      <c r="FY183" s="31" t="e">
        <v>#DIV/0!</v>
      </c>
      <c r="FZ183" s="31" t="e">
        <v>#DIV/0!</v>
      </c>
      <c r="GA183" s="31" t="e">
        <v>#DIV/0!</v>
      </c>
      <c r="GB183" s="31" t="e">
        <v>#DIV/0!</v>
      </c>
      <c r="GC183" s="31" t="e">
        <v>#DIV/0!</v>
      </c>
      <c r="GD183" s="31" t="e">
        <v>#DIV/0!</v>
      </c>
      <c r="GE183" s="31" t="e">
        <v>#DIV/0!</v>
      </c>
      <c r="GF183" s="31" t="e">
        <v>#DIV/0!</v>
      </c>
      <c r="GG183" s="31" t="e">
        <v>#DIV/0!</v>
      </c>
      <c r="GH183" s="31" t="e">
        <v>#DIV/0!</v>
      </c>
      <c r="GI183" s="31"/>
      <c r="GJ183" s="31"/>
      <c r="GK183" s="31">
        <v>100</v>
      </c>
      <c r="GL183" s="51" t="e">
        <v>#VALUE!</v>
      </c>
      <c r="GM183" s="31" t="e">
        <v>#DIV/0!</v>
      </c>
      <c r="GN183" s="31" t="e">
        <v>#DIV/0!</v>
      </c>
      <c r="GO183" s="31" t="e">
        <v>#DIV/0!</v>
      </c>
      <c r="GP183" s="31" t="e">
        <v>#DIV/0!</v>
      </c>
      <c r="GQ183" s="31" t="e">
        <v>#DIV/0!</v>
      </c>
      <c r="GR183" s="31" t="e">
        <v>#DIV/0!</v>
      </c>
      <c r="GS183" s="31" t="e">
        <v>#DIV/0!</v>
      </c>
      <c r="GT183" s="31" t="e">
        <v>#DIV/0!</v>
      </c>
      <c r="GU183" s="31" t="e">
        <v>#DIV/0!</v>
      </c>
      <c r="GV183" s="31" t="e">
        <v>#DIV/0!</v>
      </c>
      <c r="GW183" s="31" t="e">
        <v>#DIV/0!</v>
      </c>
      <c r="GX183" s="31" t="e">
        <v>#DIV/0!</v>
      </c>
      <c r="GY183" s="31" t="e">
        <v>#DIV/0!</v>
      </c>
      <c r="GZ183" s="31" t="e">
        <v>#DIV/0!</v>
      </c>
      <c r="HA183" s="31" t="e">
        <v>#DIV/0!</v>
      </c>
      <c r="HB183" s="31" t="e">
        <v>#DIV/0!</v>
      </c>
      <c r="HC183" s="31" t="e">
        <v>#DIV/0!</v>
      </c>
      <c r="HD183" s="31" t="e">
        <v>#DIV/0!</v>
      </c>
      <c r="HE183" s="31" t="e">
        <v>#DIV/0!</v>
      </c>
      <c r="HF183" s="31" t="e">
        <v>#DIV/0!</v>
      </c>
      <c r="HG183" s="31" t="e">
        <v>#DIV/0!</v>
      </c>
      <c r="HH183" s="31" t="e">
        <v>#DIV/0!</v>
      </c>
      <c r="HI183" s="31" t="e">
        <v>#DIV/0!</v>
      </c>
      <c r="HJ183" s="31" t="e">
        <v>#DIV/0!</v>
      </c>
      <c r="HK183" s="31" t="e">
        <v>#DIV/0!</v>
      </c>
      <c r="HL183" s="31" t="e">
        <v>#DIV/0!</v>
      </c>
      <c r="HM183" s="31" t="e">
        <v>#DIV/0!</v>
      </c>
      <c r="HN183" s="31" t="e">
        <v>#DIV/0!</v>
      </c>
      <c r="HO183" s="31" t="e">
        <v>#DIV/0!</v>
      </c>
      <c r="HP183" s="31" t="e">
        <v>#DIV/0!</v>
      </c>
      <c r="HQ183" s="31" t="e">
        <v>#DIV/0!</v>
      </c>
      <c r="HR183" s="31" t="e">
        <v>#DIV/0!</v>
      </c>
      <c r="HS183" s="31" t="e">
        <v>#DIV/0!</v>
      </c>
      <c r="HT183" s="31" t="e">
        <v>#DIV/0!</v>
      </c>
      <c r="HU183" s="31" t="e">
        <v>#DIV/0!</v>
      </c>
      <c r="HV183" s="31" t="e">
        <v>#DIV/0!</v>
      </c>
      <c r="HW183" s="31" t="e">
        <v>#DIV/0!</v>
      </c>
      <c r="HX183" s="31" t="e">
        <v>#DIV/0!</v>
      </c>
      <c r="HY183" s="31" t="e">
        <v>#DIV/0!</v>
      </c>
      <c r="HZ183" s="31" t="e">
        <v>#DIV/0!</v>
      </c>
      <c r="IA183" s="31" t="e">
        <v>#DIV/0!</v>
      </c>
      <c r="IB183" s="31" t="e">
        <v>#DIV/0!</v>
      </c>
      <c r="IC183" s="31" t="e">
        <v>#DIV/0!</v>
      </c>
      <c r="ID183" s="31" t="e">
        <v>#DIV/0!</v>
      </c>
      <c r="IE183" s="31" t="e">
        <v>#DIV/0!</v>
      </c>
      <c r="IF183" s="31" t="e">
        <v>#VALUE!</v>
      </c>
      <c r="IG183" s="31" t="e">
        <v>#DIV/0!</v>
      </c>
      <c r="IH183" s="31" t="e">
        <v>#DIV/0!</v>
      </c>
      <c r="II183" s="31" t="e">
        <v>#DIV/0!</v>
      </c>
      <c r="IJ183" s="31" t="e">
        <v>#DIV/0!</v>
      </c>
      <c r="IK183" s="31" t="e">
        <v>#DIV/0!</v>
      </c>
      <c r="IL183" s="31" t="e">
        <v>#DIV/0!</v>
      </c>
      <c r="IM183" s="31" t="e">
        <v>#DIV/0!</v>
      </c>
      <c r="IN183" s="31" t="e">
        <v>#DIV/0!</v>
      </c>
      <c r="IO183" s="31" t="e">
        <v>#DIV/0!</v>
      </c>
      <c r="IP183" s="31" t="e">
        <v>#DIV/0!</v>
      </c>
      <c r="IQ183" s="31" t="e">
        <v>#DIV/0!</v>
      </c>
      <c r="IR183" s="31" t="e">
        <v>#DIV/0!</v>
      </c>
      <c r="IS183" s="31" t="e">
        <v>#DIV/0!</v>
      </c>
      <c r="IT183" s="31" t="e">
        <v>#DIV/0!</v>
      </c>
      <c r="IU183" s="31" t="e">
        <v>#DIV/0!</v>
      </c>
      <c r="IV183" s="31" t="e">
        <v>#DIV/0!</v>
      </c>
      <c r="IW183" s="31" t="e">
        <v>#DIV/0!</v>
      </c>
      <c r="IX183" s="31" t="e">
        <v>#DIV/0!</v>
      </c>
      <c r="IY183" s="31" t="e">
        <v>#DIV/0!</v>
      </c>
      <c r="IZ183" s="31" t="e">
        <v>#DIV/0!</v>
      </c>
      <c r="JA183" s="31" t="e">
        <v>#DIV/0!</v>
      </c>
      <c r="JB183" s="31" t="e">
        <v>#DIV/0!</v>
      </c>
      <c r="JC183" s="31" t="e">
        <v>#DIV/0!</v>
      </c>
      <c r="JD183" s="31" t="e">
        <v>#DIV/0!</v>
      </c>
      <c r="JE183" s="31" t="e">
        <v>#DIV/0!</v>
      </c>
      <c r="JF183" s="31" t="e">
        <v>#DIV/0!</v>
      </c>
      <c r="JG183" s="31" t="e">
        <v>#DIV/0!</v>
      </c>
      <c r="JH183" s="31" t="e">
        <v>#DIV/0!</v>
      </c>
      <c r="JI183" s="31" t="e">
        <v>#DIV/0!</v>
      </c>
      <c r="JJ183" s="31" t="e">
        <v>#DIV/0!</v>
      </c>
      <c r="JK183" s="31" t="e">
        <v>#DIV/0!</v>
      </c>
      <c r="JL183" s="31" t="e">
        <v>#DIV/0!</v>
      </c>
      <c r="JM183" s="31" t="e">
        <v>#DIV/0!</v>
      </c>
      <c r="JN183" s="31" t="e">
        <v>#DIV/0!</v>
      </c>
      <c r="JO183" s="31" t="e">
        <v>#DIV/0!</v>
      </c>
      <c r="JP183" s="31" t="e">
        <v>#DIV/0!</v>
      </c>
      <c r="JQ183" s="31" t="e">
        <v>#DIV/0!</v>
      </c>
      <c r="JR183" s="31" t="e">
        <v>#DIV/0!</v>
      </c>
      <c r="JS183" s="31" t="e">
        <v>#DIV/0!</v>
      </c>
      <c r="JT183" s="31" t="e">
        <v>#DIV/0!</v>
      </c>
      <c r="JU183" s="31" t="e">
        <v>#DIV/0!</v>
      </c>
      <c r="JV183" s="31" t="e">
        <v>#DIV/0!</v>
      </c>
      <c r="JW183" s="31" t="e">
        <v>#DIV/0!</v>
      </c>
      <c r="JX183" s="31" t="e">
        <v>#DIV/0!</v>
      </c>
      <c r="JY183" s="31" t="e">
        <v>#DIV/0!</v>
      </c>
      <c r="JZ183" s="31"/>
      <c r="KA183" s="31"/>
    </row>
    <row r="184" spans="1:287" x14ac:dyDescent="0.25">
      <c r="A184" s="30" t="s">
        <v>804</v>
      </c>
      <c r="B184" s="30" t="s">
        <v>206</v>
      </c>
      <c r="C184" s="31">
        <v>2</v>
      </c>
      <c r="D184" s="51" t="e">
        <v>#VALUE!</v>
      </c>
      <c r="E184" s="31" t="e">
        <v>#DIV/0!</v>
      </c>
      <c r="F184" s="31" t="e">
        <v>#DIV/0!</v>
      </c>
      <c r="G184" s="31" t="e">
        <v>#DIV/0!</v>
      </c>
      <c r="H184" s="31" t="e">
        <v>#DIV/0!</v>
      </c>
      <c r="I184" s="31" t="e">
        <v>#DIV/0!</v>
      </c>
      <c r="J184" s="31" t="e">
        <v>#DIV/0!</v>
      </c>
      <c r="K184" s="31" t="e">
        <v>#DIV/0!</v>
      </c>
      <c r="L184" s="31" t="e">
        <v>#DIV/0!</v>
      </c>
      <c r="M184" s="31" t="e">
        <v>#DIV/0!</v>
      </c>
      <c r="N184" s="31" t="e">
        <v>#DIV/0!</v>
      </c>
      <c r="O184" s="31" t="e">
        <v>#DIV/0!</v>
      </c>
      <c r="P184" s="31" t="e">
        <v>#DIV/0!</v>
      </c>
      <c r="Q184" s="31" t="e">
        <v>#DIV/0!</v>
      </c>
      <c r="R184" s="31" t="e">
        <v>#DIV/0!</v>
      </c>
      <c r="S184" s="31" t="e">
        <v>#DIV/0!</v>
      </c>
      <c r="T184" s="31" t="e">
        <v>#DIV/0!</v>
      </c>
      <c r="U184" s="31" t="e">
        <v>#DIV/0!</v>
      </c>
      <c r="V184" s="31" t="e">
        <v>#DIV/0!</v>
      </c>
      <c r="W184" s="31" t="e">
        <v>#DIV/0!</v>
      </c>
      <c r="X184" s="31" t="e">
        <v>#DIV/0!</v>
      </c>
      <c r="Y184" s="31" t="e">
        <v>#DIV/0!</v>
      </c>
      <c r="Z184" s="31" t="e">
        <v>#DIV/0!</v>
      </c>
      <c r="AA184" s="31" t="e">
        <v>#DIV/0!</v>
      </c>
      <c r="AB184" s="31" t="e">
        <v>#DIV/0!</v>
      </c>
      <c r="AC184" s="31" t="e">
        <v>#DIV/0!</v>
      </c>
      <c r="AD184" s="31" t="e">
        <v>#DIV/0!</v>
      </c>
      <c r="AE184" s="31" t="e">
        <v>#DIV/0!</v>
      </c>
      <c r="AF184" s="31" t="e">
        <v>#DIV/0!</v>
      </c>
      <c r="AG184" s="31" t="e">
        <v>#DIV/0!</v>
      </c>
      <c r="AH184" s="31" t="e">
        <v>#DIV/0!</v>
      </c>
      <c r="AI184" s="31" t="e">
        <v>#DIV/0!</v>
      </c>
      <c r="AJ184" s="31" t="e">
        <v>#DIV/0!</v>
      </c>
      <c r="AK184" s="31" t="e">
        <v>#DIV/0!</v>
      </c>
      <c r="AL184" s="31" t="e">
        <v>#DIV/0!</v>
      </c>
      <c r="AM184" s="31" t="e">
        <v>#DIV/0!</v>
      </c>
      <c r="AN184" s="31" t="e">
        <v>#DIV/0!</v>
      </c>
      <c r="AO184" s="31" t="e">
        <v>#DIV/0!</v>
      </c>
      <c r="AP184" s="31" t="e">
        <v>#DIV/0!</v>
      </c>
      <c r="AQ184" s="31" t="e">
        <v>#DIV/0!</v>
      </c>
      <c r="AR184" s="31" t="e">
        <v>#DIV/0!</v>
      </c>
      <c r="AS184" s="31" t="e">
        <v>#DIV/0!</v>
      </c>
      <c r="AT184" s="31" t="e">
        <v>#DIV/0!</v>
      </c>
      <c r="AU184" s="31" t="e">
        <v>#DIV/0!</v>
      </c>
      <c r="AV184" s="31" t="e">
        <v>#DIV/0!</v>
      </c>
      <c r="AW184" s="31" t="e">
        <v>#DIV/0!</v>
      </c>
      <c r="AX184" s="31" t="e">
        <v>#VALUE!</v>
      </c>
      <c r="AY184" s="31" t="e">
        <v>#DIV/0!</v>
      </c>
      <c r="AZ184" s="31" t="e">
        <v>#DIV/0!</v>
      </c>
      <c r="BA184" s="31" t="e">
        <v>#DIV/0!</v>
      </c>
      <c r="BB184" s="31" t="e">
        <v>#DIV/0!</v>
      </c>
      <c r="BC184" s="31" t="e">
        <v>#DIV/0!</v>
      </c>
      <c r="BD184" s="31" t="e">
        <v>#DIV/0!</v>
      </c>
      <c r="BE184" s="31" t="e">
        <v>#DIV/0!</v>
      </c>
      <c r="BF184" s="31" t="e">
        <v>#DIV/0!</v>
      </c>
      <c r="BG184" s="31" t="e">
        <v>#DIV/0!</v>
      </c>
      <c r="BH184" s="31" t="e">
        <v>#DIV/0!</v>
      </c>
      <c r="BI184" s="31" t="e">
        <v>#DIV/0!</v>
      </c>
      <c r="BJ184" s="31" t="e">
        <v>#DIV/0!</v>
      </c>
      <c r="BK184" s="31" t="e">
        <v>#DIV/0!</v>
      </c>
      <c r="BL184" s="31" t="e">
        <v>#DIV/0!</v>
      </c>
      <c r="BM184" s="31" t="e">
        <v>#DIV/0!</v>
      </c>
      <c r="BN184" s="31" t="e">
        <v>#DIV/0!</v>
      </c>
      <c r="BO184" s="31" t="e">
        <v>#DIV/0!</v>
      </c>
      <c r="BP184" s="31" t="e">
        <v>#DIV/0!</v>
      </c>
      <c r="BQ184" s="31" t="e">
        <v>#DIV/0!</v>
      </c>
      <c r="BR184" s="31" t="e">
        <v>#DIV/0!</v>
      </c>
      <c r="BS184" s="31" t="e">
        <v>#DIV/0!</v>
      </c>
      <c r="BT184" s="31" t="e">
        <v>#DIV/0!</v>
      </c>
      <c r="BU184" s="31" t="e">
        <v>#DIV/0!</v>
      </c>
      <c r="BV184" s="31" t="e">
        <v>#DIV/0!</v>
      </c>
      <c r="BW184" s="31" t="e">
        <v>#DIV/0!</v>
      </c>
      <c r="BX184" s="31" t="e">
        <v>#DIV/0!</v>
      </c>
      <c r="BY184" s="31" t="e">
        <v>#DIV/0!</v>
      </c>
      <c r="BZ184" s="31" t="e">
        <v>#DIV/0!</v>
      </c>
      <c r="CA184" s="31" t="e">
        <v>#DIV/0!</v>
      </c>
      <c r="CB184" s="31" t="e">
        <v>#DIV/0!</v>
      </c>
      <c r="CC184" s="31" t="e">
        <v>#DIV/0!</v>
      </c>
      <c r="CD184" s="31" t="e">
        <v>#DIV/0!</v>
      </c>
      <c r="CE184" s="31" t="e">
        <v>#DIV/0!</v>
      </c>
      <c r="CF184" s="31" t="e">
        <v>#DIV/0!</v>
      </c>
      <c r="CG184" s="31" t="e">
        <v>#DIV/0!</v>
      </c>
      <c r="CH184" s="31" t="e">
        <v>#DIV/0!</v>
      </c>
      <c r="CI184" s="31" t="e">
        <v>#DIV/0!</v>
      </c>
      <c r="CJ184" s="31" t="e">
        <v>#DIV/0!</v>
      </c>
      <c r="CK184" s="31" t="e">
        <v>#DIV/0!</v>
      </c>
      <c r="CL184" s="31" t="e">
        <v>#DIV/0!</v>
      </c>
      <c r="CM184" s="31" t="e">
        <v>#DIV/0!</v>
      </c>
      <c r="CN184" s="31" t="e">
        <v>#DIV/0!</v>
      </c>
      <c r="CO184" s="31" t="e">
        <v>#DIV/0!</v>
      </c>
      <c r="CP184" s="31" t="e">
        <v>#DIV/0!</v>
      </c>
      <c r="CQ184" s="31" t="e">
        <v>#DIV/0!</v>
      </c>
      <c r="CR184" s="31"/>
      <c r="CS184" s="31"/>
      <c r="CT184" s="31">
        <v>2</v>
      </c>
      <c r="CU184" s="51" t="e">
        <v>#VALUE!</v>
      </c>
      <c r="CV184" s="31" t="e">
        <v>#DIV/0!</v>
      </c>
      <c r="CW184" s="31" t="e">
        <v>#DIV/0!</v>
      </c>
      <c r="CX184" s="31" t="e">
        <v>#DIV/0!</v>
      </c>
      <c r="CY184" s="31" t="e">
        <v>#DIV/0!</v>
      </c>
      <c r="CZ184" s="31" t="e">
        <v>#DIV/0!</v>
      </c>
      <c r="DA184" s="31" t="e">
        <v>#DIV/0!</v>
      </c>
      <c r="DB184" s="31" t="e">
        <v>#DIV/0!</v>
      </c>
      <c r="DC184" s="31" t="e">
        <v>#DIV/0!</v>
      </c>
      <c r="DD184" s="31" t="e">
        <v>#DIV/0!</v>
      </c>
      <c r="DE184" s="31" t="e">
        <v>#DIV/0!</v>
      </c>
      <c r="DF184" s="31" t="e">
        <v>#DIV/0!</v>
      </c>
      <c r="DG184" s="31" t="e">
        <v>#DIV/0!</v>
      </c>
      <c r="DH184" s="31" t="e">
        <v>#DIV/0!</v>
      </c>
      <c r="DI184" s="31" t="e">
        <v>#DIV/0!</v>
      </c>
      <c r="DJ184" s="31" t="e">
        <v>#DIV/0!</v>
      </c>
      <c r="DK184" s="31" t="e">
        <v>#DIV/0!</v>
      </c>
      <c r="DL184" s="31" t="e">
        <v>#DIV/0!</v>
      </c>
      <c r="DM184" s="31" t="e">
        <v>#DIV/0!</v>
      </c>
      <c r="DN184" s="31" t="e">
        <v>#DIV/0!</v>
      </c>
      <c r="DO184" s="31" t="e">
        <v>#DIV/0!</v>
      </c>
      <c r="DP184" s="31" t="e">
        <v>#DIV/0!</v>
      </c>
      <c r="DQ184" s="31" t="e">
        <v>#DIV/0!</v>
      </c>
      <c r="DR184" s="31" t="e">
        <v>#DIV/0!</v>
      </c>
      <c r="DS184" s="31" t="e">
        <v>#DIV/0!</v>
      </c>
      <c r="DT184" s="31" t="e">
        <v>#DIV/0!</v>
      </c>
      <c r="DU184" s="31" t="e">
        <v>#DIV/0!</v>
      </c>
      <c r="DV184" s="31" t="e">
        <v>#DIV/0!</v>
      </c>
      <c r="DW184" s="31" t="e">
        <v>#DIV/0!</v>
      </c>
      <c r="DX184" s="31" t="e">
        <v>#DIV/0!</v>
      </c>
      <c r="DY184" s="31" t="e">
        <v>#DIV/0!</v>
      </c>
      <c r="DZ184" s="31" t="e">
        <v>#DIV/0!</v>
      </c>
      <c r="EA184" s="31" t="e">
        <v>#DIV/0!</v>
      </c>
      <c r="EB184" s="31" t="e">
        <v>#DIV/0!</v>
      </c>
      <c r="EC184" s="31" t="e">
        <v>#DIV/0!</v>
      </c>
      <c r="ED184" s="31" t="e">
        <v>#DIV/0!</v>
      </c>
      <c r="EE184" s="31" t="e">
        <v>#DIV/0!</v>
      </c>
      <c r="EF184" s="31" t="e">
        <v>#DIV/0!</v>
      </c>
      <c r="EG184" s="31" t="e">
        <v>#DIV/0!</v>
      </c>
      <c r="EH184" s="31" t="e">
        <v>#DIV/0!</v>
      </c>
      <c r="EI184" s="31" t="e">
        <v>#DIV/0!</v>
      </c>
      <c r="EJ184" s="31" t="e">
        <v>#DIV/0!</v>
      </c>
      <c r="EK184" s="31" t="e">
        <v>#DIV/0!</v>
      </c>
      <c r="EL184" s="31" t="e">
        <v>#DIV/0!</v>
      </c>
      <c r="EM184" s="31" t="e">
        <v>#DIV/0!</v>
      </c>
      <c r="EN184" s="31" t="e">
        <v>#DIV/0!</v>
      </c>
      <c r="EO184" s="31" t="e">
        <v>#VALUE!</v>
      </c>
      <c r="EP184" s="31" t="e">
        <v>#DIV/0!</v>
      </c>
      <c r="EQ184" s="31" t="e">
        <v>#DIV/0!</v>
      </c>
      <c r="ER184" s="31" t="e">
        <v>#DIV/0!</v>
      </c>
      <c r="ES184" s="31" t="e">
        <v>#DIV/0!</v>
      </c>
      <c r="ET184" s="31" t="e">
        <v>#DIV/0!</v>
      </c>
      <c r="EU184" s="31" t="e">
        <v>#DIV/0!</v>
      </c>
      <c r="EV184" s="31" t="e">
        <v>#DIV/0!</v>
      </c>
      <c r="EW184" s="31" t="e">
        <v>#DIV/0!</v>
      </c>
      <c r="EX184" s="31" t="e">
        <v>#DIV/0!</v>
      </c>
      <c r="EY184" s="31" t="e">
        <v>#DIV/0!</v>
      </c>
      <c r="EZ184" s="31" t="e">
        <v>#DIV/0!</v>
      </c>
      <c r="FA184" s="31" t="e">
        <v>#DIV/0!</v>
      </c>
      <c r="FB184" s="31" t="e">
        <v>#DIV/0!</v>
      </c>
      <c r="FC184" s="31" t="e">
        <v>#DIV/0!</v>
      </c>
      <c r="FD184" s="31" t="e">
        <v>#DIV/0!</v>
      </c>
      <c r="FE184" s="31" t="e">
        <v>#DIV/0!</v>
      </c>
      <c r="FF184" s="31" t="e">
        <v>#DIV/0!</v>
      </c>
      <c r="FG184" s="31" t="e">
        <v>#DIV/0!</v>
      </c>
      <c r="FH184" s="31" t="e">
        <v>#DIV/0!</v>
      </c>
      <c r="FI184" s="31" t="e">
        <v>#DIV/0!</v>
      </c>
      <c r="FJ184" s="31" t="e">
        <v>#DIV/0!</v>
      </c>
      <c r="FK184" s="31" t="e">
        <v>#DIV/0!</v>
      </c>
      <c r="FL184" s="31" t="e">
        <v>#DIV/0!</v>
      </c>
      <c r="FM184" s="31" t="e">
        <v>#DIV/0!</v>
      </c>
      <c r="FN184" s="31" t="e">
        <v>#DIV/0!</v>
      </c>
      <c r="FO184" s="31" t="e">
        <v>#DIV/0!</v>
      </c>
      <c r="FP184" s="31" t="e">
        <v>#DIV/0!</v>
      </c>
      <c r="FQ184" s="31" t="e">
        <v>#DIV/0!</v>
      </c>
      <c r="FR184" s="31" t="e">
        <v>#DIV/0!</v>
      </c>
      <c r="FS184" s="31" t="e">
        <v>#DIV/0!</v>
      </c>
      <c r="FT184" s="31" t="e">
        <v>#DIV/0!</v>
      </c>
      <c r="FU184" s="31" t="e">
        <v>#DIV/0!</v>
      </c>
      <c r="FV184" s="31" t="e">
        <v>#DIV/0!</v>
      </c>
      <c r="FW184" s="31" t="e">
        <v>#DIV/0!</v>
      </c>
      <c r="FX184" s="31" t="e">
        <v>#DIV/0!</v>
      </c>
      <c r="FY184" s="31" t="e">
        <v>#DIV/0!</v>
      </c>
      <c r="FZ184" s="31" t="e">
        <v>#DIV/0!</v>
      </c>
      <c r="GA184" s="31" t="e">
        <v>#DIV/0!</v>
      </c>
      <c r="GB184" s="31" t="e">
        <v>#DIV/0!</v>
      </c>
      <c r="GC184" s="31" t="e">
        <v>#DIV/0!</v>
      </c>
      <c r="GD184" s="31" t="e">
        <v>#DIV/0!</v>
      </c>
      <c r="GE184" s="31" t="e">
        <v>#DIV/0!</v>
      </c>
      <c r="GF184" s="31" t="e">
        <v>#DIV/0!</v>
      </c>
      <c r="GG184" s="31" t="e">
        <v>#DIV/0!</v>
      </c>
      <c r="GH184" s="31" t="e">
        <v>#DIV/0!</v>
      </c>
      <c r="GI184" s="31"/>
      <c r="GJ184" s="31"/>
      <c r="GK184" s="31">
        <v>2</v>
      </c>
      <c r="GL184" s="51" t="e">
        <v>#VALUE!</v>
      </c>
      <c r="GM184" s="31" t="e">
        <v>#DIV/0!</v>
      </c>
      <c r="GN184" s="31" t="e">
        <v>#DIV/0!</v>
      </c>
      <c r="GO184" s="31" t="e">
        <v>#DIV/0!</v>
      </c>
      <c r="GP184" s="31" t="e">
        <v>#DIV/0!</v>
      </c>
      <c r="GQ184" s="31" t="e">
        <v>#DIV/0!</v>
      </c>
      <c r="GR184" s="31" t="e">
        <v>#DIV/0!</v>
      </c>
      <c r="GS184" s="31" t="e">
        <v>#DIV/0!</v>
      </c>
      <c r="GT184" s="31" t="e">
        <v>#DIV/0!</v>
      </c>
      <c r="GU184" s="31" t="e">
        <v>#DIV/0!</v>
      </c>
      <c r="GV184" s="31" t="e">
        <v>#DIV/0!</v>
      </c>
      <c r="GW184" s="31" t="e">
        <v>#DIV/0!</v>
      </c>
      <c r="GX184" s="31" t="e">
        <v>#DIV/0!</v>
      </c>
      <c r="GY184" s="31" t="e">
        <v>#DIV/0!</v>
      </c>
      <c r="GZ184" s="31" t="e">
        <v>#DIV/0!</v>
      </c>
      <c r="HA184" s="31" t="e">
        <v>#DIV/0!</v>
      </c>
      <c r="HB184" s="31" t="e">
        <v>#DIV/0!</v>
      </c>
      <c r="HC184" s="31" t="e">
        <v>#DIV/0!</v>
      </c>
      <c r="HD184" s="31" t="e">
        <v>#DIV/0!</v>
      </c>
      <c r="HE184" s="31" t="e">
        <v>#DIV/0!</v>
      </c>
      <c r="HF184" s="31" t="e">
        <v>#DIV/0!</v>
      </c>
      <c r="HG184" s="31" t="e">
        <v>#DIV/0!</v>
      </c>
      <c r="HH184" s="31" t="e">
        <v>#DIV/0!</v>
      </c>
      <c r="HI184" s="31" t="e">
        <v>#DIV/0!</v>
      </c>
      <c r="HJ184" s="31" t="e">
        <v>#DIV/0!</v>
      </c>
      <c r="HK184" s="31" t="e">
        <v>#DIV/0!</v>
      </c>
      <c r="HL184" s="31" t="e">
        <v>#DIV/0!</v>
      </c>
      <c r="HM184" s="31" t="e">
        <v>#DIV/0!</v>
      </c>
      <c r="HN184" s="31" t="e">
        <v>#DIV/0!</v>
      </c>
      <c r="HO184" s="31" t="e">
        <v>#DIV/0!</v>
      </c>
      <c r="HP184" s="31" t="e">
        <v>#DIV/0!</v>
      </c>
      <c r="HQ184" s="31" t="e">
        <v>#DIV/0!</v>
      </c>
      <c r="HR184" s="31" t="e">
        <v>#DIV/0!</v>
      </c>
      <c r="HS184" s="31" t="e">
        <v>#DIV/0!</v>
      </c>
      <c r="HT184" s="31" t="e">
        <v>#DIV/0!</v>
      </c>
      <c r="HU184" s="31" t="e">
        <v>#DIV/0!</v>
      </c>
      <c r="HV184" s="31" t="e">
        <v>#DIV/0!</v>
      </c>
      <c r="HW184" s="31" t="e">
        <v>#DIV/0!</v>
      </c>
      <c r="HX184" s="31" t="e">
        <v>#DIV/0!</v>
      </c>
      <c r="HY184" s="31" t="e">
        <v>#DIV/0!</v>
      </c>
      <c r="HZ184" s="31" t="e">
        <v>#DIV/0!</v>
      </c>
      <c r="IA184" s="31" t="e">
        <v>#DIV/0!</v>
      </c>
      <c r="IB184" s="31" t="e">
        <v>#DIV/0!</v>
      </c>
      <c r="IC184" s="31" t="e">
        <v>#DIV/0!</v>
      </c>
      <c r="ID184" s="31" t="e">
        <v>#DIV/0!</v>
      </c>
      <c r="IE184" s="31" t="e">
        <v>#DIV/0!</v>
      </c>
      <c r="IF184" s="31" t="e">
        <v>#VALUE!</v>
      </c>
      <c r="IG184" s="31" t="e">
        <v>#DIV/0!</v>
      </c>
      <c r="IH184" s="31" t="e">
        <v>#DIV/0!</v>
      </c>
      <c r="II184" s="31" t="e">
        <v>#DIV/0!</v>
      </c>
      <c r="IJ184" s="31" t="e">
        <v>#DIV/0!</v>
      </c>
      <c r="IK184" s="31" t="e">
        <v>#DIV/0!</v>
      </c>
      <c r="IL184" s="31" t="e">
        <v>#DIV/0!</v>
      </c>
      <c r="IM184" s="31" t="e">
        <v>#DIV/0!</v>
      </c>
      <c r="IN184" s="31" t="e">
        <v>#DIV/0!</v>
      </c>
      <c r="IO184" s="31" t="e">
        <v>#DIV/0!</v>
      </c>
      <c r="IP184" s="31" t="e">
        <v>#DIV/0!</v>
      </c>
      <c r="IQ184" s="31" t="e">
        <v>#DIV/0!</v>
      </c>
      <c r="IR184" s="31" t="e">
        <v>#DIV/0!</v>
      </c>
      <c r="IS184" s="31" t="e">
        <v>#DIV/0!</v>
      </c>
      <c r="IT184" s="31" t="e">
        <v>#DIV/0!</v>
      </c>
      <c r="IU184" s="31" t="e">
        <v>#DIV/0!</v>
      </c>
      <c r="IV184" s="31" t="e">
        <v>#DIV/0!</v>
      </c>
      <c r="IW184" s="31" t="e">
        <v>#DIV/0!</v>
      </c>
      <c r="IX184" s="31" t="e">
        <v>#DIV/0!</v>
      </c>
      <c r="IY184" s="31" t="e">
        <v>#DIV/0!</v>
      </c>
      <c r="IZ184" s="31" t="e">
        <v>#DIV/0!</v>
      </c>
      <c r="JA184" s="31" t="e">
        <v>#DIV/0!</v>
      </c>
      <c r="JB184" s="31" t="e">
        <v>#DIV/0!</v>
      </c>
      <c r="JC184" s="31" t="e">
        <v>#DIV/0!</v>
      </c>
      <c r="JD184" s="31" t="e">
        <v>#DIV/0!</v>
      </c>
      <c r="JE184" s="31" t="e">
        <v>#DIV/0!</v>
      </c>
      <c r="JF184" s="31" t="e">
        <v>#DIV/0!</v>
      </c>
      <c r="JG184" s="31" t="e">
        <v>#DIV/0!</v>
      </c>
      <c r="JH184" s="31" t="e">
        <v>#DIV/0!</v>
      </c>
      <c r="JI184" s="31" t="e">
        <v>#DIV/0!</v>
      </c>
      <c r="JJ184" s="31" t="e">
        <v>#DIV/0!</v>
      </c>
      <c r="JK184" s="31" t="e">
        <v>#DIV/0!</v>
      </c>
      <c r="JL184" s="31" t="e">
        <v>#DIV/0!</v>
      </c>
      <c r="JM184" s="31" t="e">
        <v>#DIV/0!</v>
      </c>
      <c r="JN184" s="31" t="e">
        <v>#DIV/0!</v>
      </c>
      <c r="JO184" s="31" t="e">
        <v>#DIV/0!</v>
      </c>
      <c r="JP184" s="31" t="e">
        <v>#DIV/0!</v>
      </c>
      <c r="JQ184" s="31" t="e">
        <v>#DIV/0!</v>
      </c>
      <c r="JR184" s="31" t="e">
        <v>#DIV/0!</v>
      </c>
      <c r="JS184" s="31" t="e">
        <v>#DIV/0!</v>
      </c>
      <c r="JT184" s="31" t="e">
        <v>#DIV/0!</v>
      </c>
      <c r="JU184" s="31" t="e">
        <v>#DIV/0!</v>
      </c>
      <c r="JV184" s="31" t="e">
        <v>#DIV/0!</v>
      </c>
      <c r="JW184" s="31" t="e">
        <v>#DIV/0!</v>
      </c>
      <c r="JX184" s="31" t="e">
        <v>#DIV/0!</v>
      </c>
      <c r="JY184" s="31" t="e">
        <v>#DIV/0!</v>
      </c>
      <c r="JZ184" s="31"/>
      <c r="KA184" s="31"/>
    </row>
    <row r="185" spans="1:287" x14ac:dyDescent="0.25">
      <c r="A185" s="30" t="s">
        <v>805</v>
      </c>
      <c r="B185" s="30" t="s">
        <v>222</v>
      </c>
      <c r="C185" s="31">
        <v>300</v>
      </c>
      <c r="D185" s="51" t="e">
        <v>#VALUE!</v>
      </c>
      <c r="E185" s="31" t="e">
        <v>#DIV/0!</v>
      </c>
      <c r="F185" s="31" t="e">
        <v>#DIV/0!</v>
      </c>
      <c r="G185" s="31" t="e">
        <v>#DIV/0!</v>
      </c>
      <c r="H185" s="31" t="e">
        <v>#DIV/0!</v>
      </c>
      <c r="I185" s="31" t="e">
        <v>#DIV/0!</v>
      </c>
      <c r="J185" s="31" t="e">
        <v>#DIV/0!</v>
      </c>
      <c r="K185" s="31" t="e">
        <v>#DIV/0!</v>
      </c>
      <c r="L185" s="31" t="e">
        <v>#DIV/0!</v>
      </c>
      <c r="M185" s="31" t="e">
        <v>#DIV/0!</v>
      </c>
      <c r="N185" s="31" t="e">
        <v>#DIV/0!</v>
      </c>
      <c r="O185" s="31" t="e">
        <v>#DIV/0!</v>
      </c>
      <c r="P185" s="31" t="e">
        <v>#DIV/0!</v>
      </c>
      <c r="Q185" s="31" t="e">
        <v>#DIV/0!</v>
      </c>
      <c r="R185" s="31" t="e">
        <v>#DIV/0!</v>
      </c>
      <c r="S185" s="31" t="e">
        <v>#DIV/0!</v>
      </c>
      <c r="T185" s="31" t="e">
        <v>#DIV/0!</v>
      </c>
      <c r="U185" s="31" t="e">
        <v>#DIV/0!</v>
      </c>
      <c r="V185" s="31" t="e">
        <v>#DIV/0!</v>
      </c>
      <c r="W185" s="31" t="e">
        <v>#DIV/0!</v>
      </c>
      <c r="X185" s="31" t="e">
        <v>#DIV/0!</v>
      </c>
      <c r="Y185" s="31" t="e">
        <v>#DIV/0!</v>
      </c>
      <c r="Z185" s="31" t="e">
        <v>#DIV/0!</v>
      </c>
      <c r="AA185" s="31" t="e">
        <v>#DIV/0!</v>
      </c>
      <c r="AB185" s="31" t="e">
        <v>#DIV/0!</v>
      </c>
      <c r="AC185" s="31" t="e">
        <v>#DIV/0!</v>
      </c>
      <c r="AD185" s="31" t="e">
        <v>#DIV/0!</v>
      </c>
      <c r="AE185" s="31" t="e">
        <v>#DIV/0!</v>
      </c>
      <c r="AF185" s="31" t="e">
        <v>#DIV/0!</v>
      </c>
      <c r="AG185" s="31" t="e">
        <v>#DIV/0!</v>
      </c>
      <c r="AH185" s="31" t="e">
        <v>#DIV/0!</v>
      </c>
      <c r="AI185" s="31" t="e">
        <v>#DIV/0!</v>
      </c>
      <c r="AJ185" s="31" t="e">
        <v>#DIV/0!</v>
      </c>
      <c r="AK185" s="31" t="e">
        <v>#DIV/0!</v>
      </c>
      <c r="AL185" s="31" t="e">
        <v>#DIV/0!</v>
      </c>
      <c r="AM185" s="31" t="e">
        <v>#DIV/0!</v>
      </c>
      <c r="AN185" s="31" t="e">
        <v>#DIV/0!</v>
      </c>
      <c r="AO185" s="31" t="e">
        <v>#DIV/0!</v>
      </c>
      <c r="AP185" s="31" t="e">
        <v>#DIV/0!</v>
      </c>
      <c r="AQ185" s="31" t="e">
        <v>#DIV/0!</v>
      </c>
      <c r="AR185" s="31" t="e">
        <v>#DIV/0!</v>
      </c>
      <c r="AS185" s="31" t="e">
        <v>#DIV/0!</v>
      </c>
      <c r="AT185" s="31" t="e">
        <v>#DIV/0!</v>
      </c>
      <c r="AU185" s="31" t="e">
        <v>#DIV/0!</v>
      </c>
      <c r="AV185" s="31" t="e">
        <v>#DIV/0!</v>
      </c>
      <c r="AW185" s="31" t="e">
        <v>#DIV/0!</v>
      </c>
      <c r="AX185" s="31" t="e">
        <v>#VALUE!</v>
      </c>
      <c r="AY185" s="31" t="e">
        <v>#DIV/0!</v>
      </c>
      <c r="AZ185" s="31" t="e">
        <v>#DIV/0!</v>
      </c>
      <c r="BA185" s="31" t="e">
        <v>#DIV/0!</v>
      </c>
      <c r="BB185" s="31" t="e">
        <v>#DIV/0!</v>
      </c>
      <c r="BC185" s="31" t="e">
        <v>#DIV/0!</v>
      </c>
      <c r="BD185" s="31" t="e">
        <v>#DIV/0!</v>
      </c>
      <c r="BE185" s="31" t="e">
        <v>#DIV/0!</v>
      </c>
      <c r="BF185" s="31" t="e">
        <v>#DIV/0!</v>
      </c>
      <c r="BG185" s="31" t="e">
        <v>#DIV/0!</v>
      </c>
      <c r="BH185" s="31" t="e">
        <v>#DIV/0!</v>
      </c>
      <c r="BI185" s="31" t="e">
        <v>#DIV/0!</v>
      </c>
      <c r="BJ185" s="31" t="e">
        <v>#DIV/0!</v>
      </c>
      <c r="BK185" s="31" t="e">
        <v>#DIV/0!</v>
      </c>
      <c r="BL185" s="31" t="e">
        <v>#DIV/0!</v>
      </c>
      <c r="BM185" s="31" t="e">
        <v>#DIV/0!</v>
      </c>
      <c r="BN185" s="31" t="e">
        <v>#DIV/0!</v>
      </c>
      <c r="BO185" s="31" t="e">
        <v>#DIV/0!</v>
      </c>
      <c r="BP185" s="31" t="e">
        <v>#DIV/0!</v>
      </c>
      <c r="BQ185" s="31" t="e">
        <v>#DIV/0!</v>
      </c>
      <c r="BR185" s="31" t="e">
        <v>#DIV/0!</v>
      </c>
      <c r="BS185" s="31" t="e">
        <v>#DIV/0!</v>
      </c>
      <c r="BT185" s="31" t="e">
        <v>#DIV/0!</v>
      </c>
      <c r="BU185" s="31" t="e">
        <v>#DIV/0!</v>
      </c>
      <c r="BV185" s="31" t="e">
        <v>#DIV/0!</v>
      </c>
      <c r="BW185" s="31" t="e">
        <v>#DIV/0!</v>
      </c>
      <c r="BX185" s="31" t="e">
        <v>#DIV/0!</v>
      </c>
      <c r="BY185" s="31" t="e">
        <v>#DIV/0!</v>
      </c>
      <c r="BZ185" s="31" t="e">
        <v>#DIV/0!</v>
      </c>
      <c r="CA185" s="31" t="e">
        <v>#DIV/0!</v>
      </c>
      <c r="CB185" s="31" t="e">
        <v>#DIV/0!</v>
      </c>
      <c r="CC185" s="31" t="e">
        <v>#DIV/0!</v>
      </c>
      <c r="CD185" s="31" t="e">
        <v>#DIV/0!</v>
      </c>
      <c r="CE185" s="31" t="e">
        <v>#DIV/0!</v>
      </c>
      <c r="CF185" s="31" t="e">
        <v>#DIV/0!</v>
      </c>
      <c r="CG185" s="31" t="e">
        <v>#DIV/0!</v>
      </c>
      <c r="CH185" s="31" t="e">
        <v>#DIV/0!</v>
      </c>
      <c r="CI185" s="31" t="e">
        <v>#DIV/0!</v>
      </c>
      <c r="CJ185" s="31" t="e">
        <v>#DIV/0!</v>
      </c>
      <c r="CK185" s="31" t="e">
        <v>#DIV/0!</v>
      </c>
      <c r="CL185" s="31" t="e">
        <v>#DIV/0!</v>
      </c>
      <c r="CM185" s="31" t="e">
        <v>#DIV/0!</v>
      </c>
      <c r="CN185" s="31" t="e">
        <v>#DIV/0!</v>
      </c>
      <c r="CO185" s="31" t="e">
        <v>#DIV/0!</v>
      </c>
      <c r="CP185" s="31" t="e">
        <v>#DIV/0!</v>
      </c>
      <c r="CQ185" s="31" t="e">
        <v>#DIV/0!</v>
      </c>
      <c r="CR185" s="31"/>
      <c r="CS185" s="31"/>
      <c r="CT185" s="31">
        <v>300</v>
      </c>
      <c r="CU185" s="51" t="e">
        <v>#VALUE!</v>
      </c>
      <c r="CV185" s="31" t="e">
        <v>#DIV/0!</v>
      </c>
      <c r="CW185" s="31" t="e">
        <v>#DIV/0!</v>
      </c>
      <c r="CX185" s="31" t="e">
        <v>#DIV/0!</v>
      </c>
      <c r="CY185" s="31" t="e">
        <v>#DIV/0!</v>
      </c>
      <c r="CZ185" s="31" t="e">
        <v>#DIV/0!</v>
      </c>
      <c r="DA185" s="31" t="e">
        <v>#DIV/0!</v>
      </c>
      <c r="DB185" s="31" t="e">
        <v>#DIV/0!</v>
      </c>
      <c r="DC185" s="31" t="e">
        <v>#DIV/0!</v>
      </c>
      <c r="DD185" s="31" t="e">
        <v>#DIV/0!</v>
      </c>
      <c r="DE185" s="31" t="e">
        <v>#DIV/0!</v>
      </c>
      <c r="DF185" s="31" t="e">
        <v>#DIV/0!</v>
      </c>
      <c r="DG185" s="31" t="e">
        <v>#DIV/0!</v>
      </c>
      <c r="DH185" s="31" t="e">
        <v>#DIV/0!</v>
      </c>
      <c r="DI185" s="31" t="e">
        <v>#DIV/0!</v>
      </c>
      <c r="DJ185" s="31" t="e">
        <v>#DIV/0!</v>
      </c>
      <c r="DK185" s="31" t="e">
        <v>#DIV/0!</v>
      </c>
      <c r="DL185" s="31" t="e">
        <v>#DIV/0!</v>
      </c>
      <c r="DM185" s="31" t="e">
        <v>#DIV/0!</v>
      </c>
      <c r="DN185" s="31" t="e">
        <v>#DIV/0!</v>
      </c>
      <c r="DO185" s="31" t="e">
        <v>#DIV/0!</v>
      </c>
      <c r="DP185" s="31" t="e">
        <v>#DIV/0!</v>
      </c>
      <c r="DQ185" s="31" t="e">
        <v>#DIV/0!</v>
      </c>
      <c r="DR185" s="31" t="e">
        <v>#DIV/0!</v>
      </c>
      <c r="DS185" s="31" t="e">
        <v>#DIV/0!</v>
      </c>
      <c r="DT185" s="31" t="e">
        <v>#DIV/0!</v>
      </c>
      <c r="DU185" s="31" t="e">
        <v>#DIV/0!</v>
      </c>
      <c r="DV185" s="31" t="e">
        <v>#DIV/0!</v>
      </c>
      <c r="DW185" s="31" t="e">
        <v>#DIV/0!</v>
      </c>
      <c r="DX185" s="31" t="e">
        <v>#DIV/0!</v>
      </c>
      <c r="DY185" s="31" t="e">
        <v>#DIV/0!</v>
      </c>
      <c r="DZ185" s="31" t="e">
        <v>#DIV/0!</v>
      </c>
      <c r="EA185" s="31" t="e">
        <v>#DIV/0!</v>
      </c>
      <c r="EB185" s="31" t="e">
        <v>#DIV/0!</v>
      </c>
      <c r="EC185" s="31" t="e">
        <v>#DIV/0!</v>
      </c>
      <c r="ED185" s="31" t="e">
        <v>#DIV/0!</v>
      </c>
      <c r="EE185" s="31" t="e">
        <v>#DIV/0!</v>
      </c>
      <c r="EF185" s="31" t="e">
        <v>#DIV/0!</v>
      </c>
      <c r="EG185" s="31" t="e">
        <v>#DIV/0!</v>
      </c>
      <c r="EH185" s="31" t="e">
        <v>#DIV/0!</v>
      </c>
      <c r="EI185" s="31" t="e">
        <v>#DIV/0!</v>
      </c>
      <c r="EJ185" s="31" t="e">
        <v>#DIV/0!</v>
      </c>
      <c r="EK185" s="31" t="e">
        <v>#DIV/0!</v>
      </c>
      <c r="EL185" s="31" t="e">
        <v>#DIV/0!</v>
      </c>
      <c r="EM185" s="31" t="e">
        <v>#DIV/0!</v>
      </c>
      <c r="EN185" s="31" t="e">
        <v>#DIV/0!</v>
      </c>
      <c r="EO185" s="31" t="e">
        <v>#VALUE!</v>
      </c>
      <c r="EP185" s="31" t="e">
        <v>#DIV/0!</v>
      </c>
      <c r="EQ185" s="31" t="e">
        <v>#DIV/0!</v>
      </c>
      <c r="ER185" s="31" t="e">
        <v>#DIV/0!</v>
      </c>
      <c r="ES185" s="31" t="e">
        <v>#DIV/0!</v>
      </c>
      <c r="ET185" s="31" t="e">
        <v>#DIV/0!</v>
      </c>
      <c r="EU185" s="31" t="e">
        <v>#DIV/0!</v>
      </c>
      <c r="EV185" s="31" t="e">
        <v>#DIV/0!</v>
      </c>
      <c r="EW185" s="31" t="e">
        <v>#DIV/0!</v>
      </c>
      <c r="EX185" s="31" t="e">
        <v>#DIV/0!</v>
      </c>
      <c r="EY185" s="31" t="e">
        <v>#DIV/0!</v>
      </c>
      <c r="EZ185" s="31" t="e">
        <v>#DIV/0!</v>
      </c>
      <c r="FA185" s="31" t="e">
        <v>#DIV/0!</v>
      </c>
      <c r="FB185" s="31" t="e">
        <v>#DIV/0!</v>
      </c>
      <c r="FC185" s="31" t="e">
        <v>#DIV/0!</v>
      </c>
      <c r="FD185" s="31" t="e">
        <v>#DIV/0!</v>
      </c>
      <c r="FE185" s="31" t="e">
        <v>#DIV/0!</v>
      </c>
      <c r="FF185" s="31" t="e">
        <v>#DIV/0!</v>
      </c>
      <c r="FG185" s="31" t="e">
        <v>#DIV/0!</v>
      </c>
      <c r="FH185" s="31" t="e">
        <v>#DIV/0!</v>
      </c>
      <c r="FI185" s="31" t="e">
        <v>#DIV/0!</v>
      </c>
      <c r="FJ185" s="31" t="e">
        <v>#DIV/0!</v>
      </c>
      <c r="FK185" s="31" t="e">
        <v>#DIV/0!</v>
      </c>
      <c r="FL185" s="31" t="e">
        <v>#DIV/0!</v>
      </c>
      <c r="FM185" s="31" t="e">
        <v>#DIV/0!</v>
      </c>
      <c r="FN185" s="31" t="e">
        <v>#DIV/0!</v>
      </c>
      <c r="FO185" s="31" t="e">
        <v>#DIV/0!</v>
      </c>
      <c r="FP185" s="31" t="e">
        <v>#DIV/0!</v>
      </c>
      <c r="FQ185" s="31" t="e">
        <v>#DIV/0!</v>
      </c>
      <c r="FR185" s="31" t="e">
        <v>#DIV/0!</v>
      </c>
      <c r="FS185" s="31" t="e">
        <v>#DIV/0!</v>
      </c>
      <c r="FT185" s="31" t="e">
        <v>#DIV/0!</v>
      </c>
      <c r="FU185" s="31" t="e">
        <v>#DIV/0!</v>
      </c>
      <c r="FV185" s="31" t="e">
        <v>#DIV/0!</v>
      </c>
      <c r="FW185" s="31" t="e">
        <v>#DIV/0!</v>
      </c>
      <c r="FX185" s="31" t="e">
        <v>#DIV/0!</v>
      </c>
      <c r="FY185" s="31" t="e">
        <v>#DIV/0!</v>
      </c>
      <c r="FZ185" s="31" t="e">
        <v>#DIV/0!</v>
      </c>
      <c r="GA185" s="31" t="e">
        <v>#DIV/0!</v>
      </c>
      <c r="GB185" s="31" t="e">
        <v>#DIV/0!</v>
      </c>
      <c r="GC185" s="31" t="e">
        <v>#DIV/0!</v>
      </c>
      <c r="GD185" s="31" t="e">
        <v>#DIV/0!</v>
      </c>
      <c r="GE185" s="31" t="e">
        <v>#DIV/0!</v>
      </c>
      <c r="GF185" s="31" t="e">
        <v>#DIV/0!</v>
      </c>
      <c r="GG185" s="31" t="e">
        <v>#DIV/0!</v>
      </c>
      <c r="GH185" s="31" t="e">
        <v>#DIV/0!</v>
      </c>
      <c r="GI185" s="31"/>
      <c r="GJ185" s="31"/>
      <c r="GK185" s="31">
        <v>300</v>
      </c>
      <c r="GL185" s="51">
        <v>0.5</v>
      </c>
      <c r="GM185" s="31">
        <v>0.25</v>
      </c>
      <c r="GN185" s="31">
        <v>0</v>
      </c>
      <c r="GO185" s="31">
        <v>0</v>
      </c>
      <c r="GP185" s="31">
        <v>0.25</v>
      </c>
      <c r="GQ185" s="31">
        <v>0</v>
      </c>
      <c r="GR185" s="31">
        <v>0.5</v>
      </c>
      <c r="GS185" s="31">
        <v>0.75</v>
      </c>
      <c r="GT185" s="31">
        <v>0</v>
      </c>
      <c r="GU185" s="31">
        <v>0.25</v>
      </c>
      <c r="GV185" s="31">
        <v>0.25</v>
      </c>
      <c r="GW185" s="31">
        <v>0</v>
      </c>
      <c r="GX185" s="31">
        <v>0.25</v>
      </c>
      <c r="GY185" s="31">
        <v>0</v>
      </c>
      <c r="GZ185" s="31">
        <v>0</v>
      </c>
      <c r="HA185" s="31">
        <v>0.25</v>
      </c>
      <c r="HB185" s="31">
        <v>0</v>
      </c>
      <c r="HC185" s="31">
        <v>0</v>
      </c>
      <c r="HD185" s="31">
        <v>0</v>
      </c>
      <c r="HE185" s="31">
        <v>0</v>
      </c>
      <c r="HF185" s="31">
        <v>0</v>
      </c>
      <c r="HG185" s="31">
        <v>1</v>
      </c>
      <c r="HH185" s="31">
        <v>0</v>
      </c>
      <c r="HI185" s="31">
        <v>0</v>
      </c>
      <c r="HJ185" s="31">
        <v>0</v>
      </c>
      <c r="HK185" s="31">
        <v>0.75</v>
      </c>
      <c r="HL185" s="31">
        <v>1</v>
      </c>
      <c r="HM185" s="31">
        <v>0</v>
      </c>
      <c r="HN185" s="31">
        <v>0</v>
      </c>
      <c r="HO185" s="31">
        <v>0.5</v>
      </c>
      <c r="HP185" s="31">
        <v>0</v>
      </c>
      <c r="HQ185" s="31">
        <v>0</v>
      </c>
      <c r="HR185" s="31">
        <v>0</v>
      </c>
      <c r="HS185" s="31">
        <v>0</v>
      </c>
      <c r="HT185" s="31">
        <v>0</v>
      </c>
      <c r="HU185" s="31">
        <v>0</v>
      </c>
      <c r="HV185" s="31">
        <v>0</v>
      </c>
      <c r="HW185" s="31">
        <v>0.25</v>
      </c>
      <c r="HX185" s="31">
        <v>0.75</v>
      </c>
      <c r="HY185" s="31">
        <v>0</v>
      </c>
      <c r="HZ185" s="31">
        <v>0.25</v>
      </c>
      <c r="IA185" s="31">
        <v>0.75</v>
      </c>
      <c r="IB185" s="31">
        <v>0</v>
      </c>
      <c r="IC185" s="31">
        <v>0</v>
      </c>
      <c r="ID185" s="31">
        <v>0</v>
      </c>
      <c r="IE185" s="31">
        <v>0.75</v>
      </c>
      <c r="IF185" s="31">
        <v>150</v>
      </c>
      <c r="IG185" s="31">
        <v>75</v>
      </c>
      <c r="IH185" s="31">
        <v>0</v>
      </c>
      <c r="II185" s="31">
        <v>0</v>
      </c>
      <c r="IJ185" s="31">
        <v>75</v>
      </c>
      <c r="IK185" s="31">
        <v>0</v>
      </c>
      <c r="IL185" s="31">
        <v>150</v>
      </c>
      <c r="IM185" s="31">
        <v>225</v>
      </c>
      <c r="IN185" s="31">
        <v>0</v>
      </c>
      <c r="IO185" s="31">
        <v>75</v>
      </c>
      <c r="IP185" s="31">
        <v>75</v>
      </c>
      <c r="IQ185" s="31">
        <v>0</v>
      </c>
      <c r="IR185" s="31">
        <v>75</v>
      </c>
      <c r="IS185" s="31">
        <v>0</v>
      </c>
      <c r="IT185" s="31">
        <v>0</v>
      </c>
      <c r="IU185" s="31">
        <v>75</v>
      </c>
      <c r="IV185" s="31">
        <v>0</v>
      </c>
      <c r="IW185" s="31">
        <v>0</v>
      </c>
      <c r="IX185" s="31">
        <v>0</v>
      </c>
      <c r="IY185" s="31">
        <v>0</v>
      </c>
      <c r="IZ185" s="31">
        <v>0</v>
      </c>
      <c r="JA185" s="31">
        <v>300</v>
      </c>
      <c r="JB185" s="31">
        <v>0</v>
      </c>
      <c r="JC185" s="31">
        <v>0</v>
      </c>
      <c r="JD185" s="31">
        <v>0</v>
      </c>
      <c r="JE185" s="31">
        <v>225</v>
      </c>
      <c r="JF185" s="31">
        <v>300</v>
      </c>
      <c r="JG185" s="31">
        <v>0</v>
      </c>
      <c r="JH185" s="31">
        <v>0</v>
      </c>
      <c r="JI185" s="31">
        <v>150</v>
      </c>
      <c r="JJ185" s="31">
        <v>0</v>
      </c>
      <c r="JK185" s="31">
        <v>0</v>
      </c>
      <c r="JL185" s="31">
        <v>0</v>
      </c>
      <c r="JM185" s="31">
        <v>0</v>
      </c>
      <c r="JN185" s="31">
        <v>0</v>
      </c>
      <c r="JO185" s="31">
        <v>0</v>
      </c>
      <c r="JP185" s="31">
        <v>0</v>
      </c>
      <c r="JQ185" s="31">
        <v>75</v>
      </c>
      <c r="JR185" s="31">
        <v>225</v>
      </c>
      <c r="JS185" s="31">
        <v>0</v>
      </c>
      <c r="JT185" s="31">
        <v>75</v>
      </c>
      <c r="JU185" s="31">
        <v>225</v>
      </c>
      <c r="JV185" s="31">
        <v>0</v>
      </c>
      <c r="JW185" s="31">
        <v>0</v>
      </c>
      <c r="JX185" s="31">
        <v>0</v>
      </c>
      <c r="JY185" s="31">
        <v>225</v>
      </c>
      <c r="JZ185" s="31">
        <v>4</v>
      </c>
      <c r="KA185" s="31">
        <v>1</v>
      </c>
    </row>
    <row r="186" spans="1:287" x14ac:dyDescent="0.25">
      <c r="A186" s="30" t="s">
        <v>806</v>
      </c>
      <c r="B186" s="30" t="s">
        <v>206</v>
      </c>
      <c r="C186" s="31">
        <v>3</v>
      </c>
      <c r="D186" s="51" t="e">
        <v>#VALUE!</v>
      </c>
      <c r="E186" s="31" t="e">
        <v>#DIV/0!</v>
      </c>
      <c r="F186" s="31" t="e">
        <v>#DIV/0!</v>
      </c>
      <c r="G186" s="31" t="e">
        <v>#DIV/0!</v>
      </c>
      <c r="H186" s="31" t="e">
        <v>#DIV/0!</v>
      </c>
      <c r="I186" s="31" t="e">
        <v>#DIV/0!</v>
      </c>
      <c r="J186" s="31" t="e">
        <v>#DIV/0!</v>
      </c>
      <c r="K186" s="31" t="e">
        <v>#DIV/0!</v>
      </c>
      <c r="L186" s="31" t="e">
        <v>#DIV/0!</v>
      </c>
      <c r="M186" s="31" t="e">
        <v>#DIV/0!</v>
      </c>
      <c r="N186" s="31" t="e">
        <v>#DIV/0!</v>
      </c>
      <c r="O186" s="31" t="e">
        <v>#DIV/0!</v>
      </c>
      <c r="P186" s="31" t="e">
        <v>#DIV/0!</v>
      </c>
      <c r="Q186" s="31" t="e">
        <v>#DIV/0!</v>
      </c>
      <c r="R186" s="31" t="e">
        <v>#DIV/0!</v>
      </c>
      <c r="S186" s="31" t="e">
        <v>#DIV/0!</v>
      </c>
      <c r="T186" s="31" t="e">
        <v>#DIV/0!</v>
      </c>
      <c r="U186" s="31" t="e">
        <v>#DIV/0!</v>
      </c>
      <c r="V186" s="31" t="e">
        <v>#DIV/0!</v>
      </c>
      <c r="W186" s="31" t="e">
        <v>#DIV/0!</v>
      </c>
      <c r="X186" s="31" t="e">
        <v>#DIV/0!</v>
      </c>
      <c r="Y186" s="31" t="e">
        <v>#DIV/0!</v>
      </c>
      <c r="Z186" s="31" t="e">
        <v>#DIV/0!</v>
      </c>
      <c r="AA186" s="31" t="e">
        <v>#DIV/0!</v>
      </c>
      <c r="AB186" s="31" t="e">
        <v>#DIV/0!</v>
      </c>
      <c r="AC186" s="31" t="e">
        <v>#DIV/0!</v>
      </c>
      <c r="AD186" s="31" t="e">
        <v>#DIV/0!</v>
      </c>
      <c r="AE186" s="31" t="e">
        <v>#DIV/0!</v>
      </c>
      <c r="AF186" s="31" t="e">
        <v>#DIV/0!</v>
      </c>
      <c r="AG186" s="31" t="e">
        <v>#DIV/0!</v>
      </c>
      <c r="AH186" s="31" t="e">
        <v>#DIV/0!</v>
      </c>
      <c r="AI186" s="31" t="e">
        <v>#DIV/0!</v>
      </c>
      <c r="AJ186" s="31" t="e">
        <v>#DIV/0!</v>
      </c>
      <c r="AK186" s="31" t="e">
        <v>#DIV/0!</v>
      </c>
      <c r="AL186" s="31" t="e">
        <v>#DIV/0!</v>
      </c>
      <c r="AM186" s="31" t="e">
        <v>#DIV/0!</v>
      </c>
      <c r="AN186" s="31" t="e">
        <v>#DIV/0!</v>
      </c>
      <c r="AO186" s="31" t="e">
        <v>#DIV/0!</v>
      </c>
      <c r="AP186" s="31" t="e">
        <v>#DIV/0!</v>
      </c>
      <c r="AQ186" s="31" t="e">
        <v>#DIV/0!</v>
      </c>
      <c r="AR186" s="31" t="e">
        <v>#DIV/0!</v>
      </c>
      <c r="AS186" s="31" t="e">
        <v>#DIV/0!</v>
      </c>
      <c r="AT186" s="31" t="e">
        <v>#DIV/0!</v>
      </c>
      <c r="AU186" s="31" t="e">
        <v>#DIV/0!</v>
      </c>
      <c r="AV186" s="31" t="e">
        <v>#DIV/0!</v>
      </c>
      <c r="AW186" s="31" t="e">
        <v>#DIV/0!</v>
      </c>
      <c r="AX186" s="31" t="e">
        <v>#VALUE!</v>
      </c>
      <c r="AY186" s="31" t="e">
        <v>#DIV/0!</v>
      </c>
      <c r="AZ186" s="31" t="e">
        <v>#DIV/0!</v>
      </c>
      <c r="BA186" s="31" t="e">
        <v>#DIV/0!</v>
      </c>
      <c r="BB186" s="31" t="e">
        <v>#DIV/0!</v>
      </c>
      <c r="BC186" s="31" t="e">
        <v>#DIV/0!</v>
      </c>
      <c r="BD186" s="31" t="e">
        <v>#DIV/0!</v>
      </c>
      <c r="BE186" s="31" t="e">
        <v>#DIV/0!</v>
      </c>
      <c r="BF186" s="31" t="e">
        <v>#DIV/0!</v>
      </c>
      <c r="BG186" s="31" t="e">
        <v>#DIV/0!</v>
      </c>
      <c r="BH186" s="31" t="e">
        <v>#DIV/0!</v>
      </c>
      <c r="BI186" s="31" t="e">
        <v>#DIV/0!</v>
      </c>
      <c r="BJ186" s="31" t="e">
        <v>#DIV/0!</v>
      </c>
      <c r="BK186" s="31" t="e">
        <v>#DIV/0!</v>
      </c>
      <c r="BL186" s="31" t="e">
        <v>#DIV/0!</v>
      </c>
      <c r="BM186" s="31" t="e">
        <v>#DIV/0!</v>
      </c>
      <c r="BN186" s="31" t="e">
        <v>#DIV/0!</v>
      </c>
      <c r="BO186" s="31" t="e">
        <v>#DIV/0!</v>
      </c>
      <c r="BP186" s="31" t="e">
        <v>#DIV/0!</v>
      </c>
      <c r="BQ186" s="31" t="e">
        <v>#DIV/0!</v>
      </c>
      <c r="BR186" s="31" t="e">
        <v>#DIV/0!</v>
      </c>
      <c r="BS186" s="31" t="e">
        <v>#DIV/0!</v>
      </c>
      <c r="BT186" s="31" t="e">
        <v>#DIV/0!</v>
      </c>
      <c r="BU186" s="31" t="e">
        <v>#DIV/0!</v>
      </c>
      <c r="BV186" s="31" t="e">
        <v>#DIV/0!</v>
      </c>
      <c r="BW186" s="31" t="e">
        <v>#DIV/0!</v>
      </c>
      <c r="BX186" s="31" t="e">
        <v>#DIV/0!</v>
      </c>
      <c r="BY186" s="31" t="e">
        <v>#DIV/0!</v>
      </c>
      <c r="BZ186" s="31" t="e">
        <v>#DIV/0!</v>
      </c>
      <c r="CA186" s="31" t="e">
        <v>#DIV/0!</v>
      </c>
      <c r="CB186" s="31" t="e">
        <v>#DIV/0!</v>
      </c>
      <c r="CC186" s="31" t="e">
        <v>#DIV/0!</v>
      </c>
      <c r="CD186" s="31" t="e">
        <v>#DIV/0!</v>
      </c>
      <c r="CE186" s="31" t="e">
        <v>#DIV/0!</v>
      </c>
      <c r="CF186" s="31" t="e">
        <v>#DIV/0!</v>
      </c>
      <c r="CG186" s="31" t="e">
        <v>#DIV/0!</v>
      </c>
      <c r="CH186" s="31" t="e">
        <v>#DIV/0!</v>
      </c>
      <c r="CI186" s="31" t="e">
        <v>#DIV/0!</v>
      </c>
      <c r="CJ186" s="31" t="e">
        <v>#DIV/0!</v>
      </c>
      <c r="CK186" s="31" t="e">
        <v>#DIV/0!</v>
      </c>
      <c r="CL186" s="31" t="e">
        <v>#DIV/0!</v>
      </c>
      <c r="CM186" s="31" t="e">
        <v>#DIV/0!</v>
      </c>
      <c r="CN186" s="31" t="e">
        <v>#DIV/0!</v>
      </c>
      <c r="CO186" s="31" t="e">
        <v>#DIV/0!</v>
      </c>
      <c r="CP186" s="31" t="e">
        <v>#DIV/0!</v>
      </c>
      <c r="CQ186" s="31" t="e">
        <v>#DIV/0!</v>
      </c>
      <c r="CR186" s="31"/>
      <c r="CS186" s="31"/>
      <c r="CT186" s="31">
        <v>3</v>
      </c>
      <c r="CU186" s="51" t="e">
        <v>#VALUE!</v>
      </c>
      <c r="CV186" s="31" t="e">
        <v>#DIV/0!</v>
      </c>
      <c r="CW186" s="31" t="e">
        <v>#DIV/0!</v>
      </c>
      <c r="CX186" s="31" t="e">
        <v>#DIV/0!</v>
      </c>
      <c r="CY186" s="31" t="e">
        <v>#DIV/0!</v>
      </c>
      <c r="CZ186" s="31" t="e">
        <v>#DIV/0!</v>
      </c>
      <c r="DA186" s="31" t="e">
        <v>#DIV/0!</v>
      </c>
      <c r="DB186" s="31" t="e">
        <v>#DIV/0!</v>
      </c>
      <c r="DC186" s="31" t="e">
        <v>#DIV/0!</v>
      </c>
      <c r="DD186" s="31" t="e">
        <v>#DIV/0!</v>
      </c>
      <c r="DE186" s="31" t="e">
        <v>#DIV/0!</v>
      </c>
      <c r="DF186" s="31" t="e">
        <v>#DIV/0!</v>
      </c>
      <c r="DG186" s="31" t="e">
        <v>#DIV/0!</v>
      </c>
      <c r="DH186" s="31" t="e">
        <v>#DIV/0!</v>
      </c>
      <c r="DI186" s="31" t="e">
        <v>#DIV/0!</v>
      </c>
      <c r="DJ186" s="31" t="e">
        <v>#DIV/0!</v>
      </c>
      <c r="DK186" s="31" t="e">
        <v>#DIV/0!</v>
      </c>
      <c r="DL186" s="31" t="e">
        <v>#DIV/0!</v>
      </c>
      <c r="DM186" s="31" t="e">
        <v>#DIV/0!</v>
      </c>
      <c r="DN186" s="31" t="e">
        <v>#DIV/0!</v>
      </c>
      <c r="DO186" s="31" t="e">
        <v>#DIV/0!</v>
      </c>
      <c r="DP186" s="31" t="e">
        <v>#DIV/0!</v>
      </c>
      <c r="DQ186" s="31" t="e">
        <v>#DIV/0!</v>
      </c>
      <c r="DR186" s="31" t="e">
        <v>#DIV/0!</v>
      </c>
      <c r="DS186" s="31" t="e">
        <v>#DIV/0!</v>
      </c>
      <c r="DT186" s="31" t="e">
        <v>#DIV/0!</v>
      </c>
      <c r="DU186" s="31" t="e">
        <v>#DIV/0!</v>
      </c>
      <c r="DV186" s="31" t="e">
        <v>#DIV/0!</v>
      </c>
      <c r="DW186" s="31" t="e">
        <v>#DIV/0!</v>
      </c>
      <c r="DX186" s="31" t="e">
        <v>#DIV/0!</v>
      </c>
      <c r="DY186" s="31" t="e">
        <v>#DIV/0!</v>
      </c>
      <c r="DZ186" s="31" t="e">
        <v>#DIV/0!</v>
      </c>
      <c r="EA186" s="31" t="e">
        <v>#DIV/0!</v>
      </c>
      <c r="EB186" s="31" t="e">
        <v>#DIV/0!</v>
      </c>
      <c r="EC186" s="31" t="e">
        <v>#DIV/0!</v>
      </c>
      <c r="ED186" s="31" t="e">
        <v>#DIV/0!</v>
      </c>
      <c r="EE186" s="31" t="e">
        <v>#DIV/0!</v>
      </c>
      <c r="EF186" s="31" t="e">
        <v>#DIV/0!</v>
      </c>
      <c r="EG186" s="31" t="e">
        <v>#DIV/0!</v>
      </c>
      <c r="EH186" s="31" t="e">
        <v>#DIV/0!</v>
      </c>
      <c r="EI186" s="31" t="e">
        <v>#DIV/0!</v>
      </c>
      <c r="EJ186" s="31" t="e">
        <v>#DIV/0!</v>
      </c>
      <c r="EK186" s="31" t="e">
        <v>#DIV/0!</v>
      </c>
      <c r="EL186" s="31" t="e">
        <v>#DIV/0!</v>
      </c>
      <c r="EM186" s="31" t="e">
        <v>#DIV/0!</v>
      </c>
      <c r="EN186" s="31" t="e">
        <v>#DIV/0!</v>
      </c>
      <c r="EO186" s="31" t="e">
        <v>#VALUE!</v>
      </c>
      <c r="EP186" s="31" t="e">
        <v>#DIV/0!</v>
      </c>
      <c r="EQ186" s="31" t="e">
        <v>#DIV/0!</v>
      </c>
      <c r="ER186" s="31" t="e">
        <v>#DIV/0!</v>
      </c>
      <c r="ES186" s="31" t="e">
        <v>#DIV/0!</v>
      </c>
      <c r="ET186" s="31" t="e">
        <v>#DIV/0!</v>
      </c>
      <c r="EU186" s="31" t="e">
        <v>#DIV/0!</v>
      </c>
      <c r="EV186" s="31" t="e">
        <v>#DIV/0!</v>
      </c>
      <c r="EW186" s="31" t="e">
        <v>#DIV/0!</v>
      </c>
      <c r="EX186" s="31" t="e">
        <v>#DIV/0!</v>
      </c>
      <c r="EY186" s="31" t="e">
        <v>#DIV/0!</v>
      </c>
      <c r="EZ186" s="31" t="e">
        <v>#DIV/0!</v>
      </c>
      <c r="FA186" s="31" t="e">
        <v>#DIV/0!</v>
      </c>
      <c r="FB186" s="31" t="e">
        <v>#DIV/0!</v>
      </c>
      <c r="FC186" s="31" t="e">
        <v>#DIV/0!</v>
      </c>
      <c r="FD186" s="31" t="e">
        <v>#DIV/0!</v>
      </c>
      <c r="FE186" s="31" t="e">
        <v>#DIV/0!</v>
      </c>
      <c r="FF186" s="31" t="e">
        <v>#DIV/0!</v>
      </c>
      <c r="FG186" s="31" t="e">
        <v>#DIV/0!</v>
      </c>
      <c r="FH186" s="31" t="e">
        <v>#DIV/0!</v>
      </c>
      <c r="FI186" s="31" t="e">
        <v>#DIV/0!</v>
      </c>
      <c r="FJ186" s="31" t="e">
        <v>#DIV/0!</v>
      </c>
      <c r="FK186" s="31" t="e">
        <v>#DIV/0!</v>
      </c>
      <c r="FL186" s="31" t="e">
        <v>#DIV/0!</v>
      </c>
      <c r="FM186" s="31" t="e">
        <v>#DIV/0!</v>
      </c>
      <c r="FN186" s="31" t="e">
        <v>#DIV/0!</v>
      </c>
      <c r="FO186" s="31" t="e">
        <v>#DIV/0!</v>
      </c>
      <c r="FP186" s="31" t="e">
        <v>#DIV/0!</v>
      </c>
      <c r="FQ186" s="31" t="e">
        <v>#DIV/0!</v>
      </c>
      <c r="FR186" s="31" t="e">
        <v>#DIV/0!</v>
      </c>
      <c r="FS186" s="31" t="e">
        <v>#DIV/0!</v>
      </c>
      <c r="FT186" s="31" t="e">
        <v>#DIV/0!</v>
      </c>
      <c r="FU186" s="31" t="e">
        <v>#DIV/0!</v>
      </c>
      <c r="FV186" s="31" t="e">
        <v>#DIV/0!</v>
      </c>
      <c r="FW186" s="31" t="e">
        <v>#DIV/0!</v>
      </c>
      <c r="FX186" s="31" t="e">
        <v>#DIV/0!</v>
      </c>
      <c r="FY186" s="31" t="e">
        <v>#DIV/0!</v>
      </c>
      <c r="FZ186" s="31" t="e">
        <v>#DIV/0!</v>
      </c>
      <c r="GA186" s="31" t="e">
        <v>#DIV/0!</v>
      </c>
      <c r="GB186" s="31" t="e">
        <v>#DIV/0!</v>
      </c>
      <c r="GC186" s="31" t="e">
        <v>#DIV/0!</v>
      </c>
      <c r="GD186" s="31" t="e">
        <v>#DIV/0!</v>
      </c>
      <c r="GE186" s="31" t="e">
        <v>#DIV/0!</v>
      </c>
      <c r="GF186" s="31" t="e">
        <v>#DIV/0!</v>
      </c>
      <c r="GG186" s="31" t="e">
        <v>#DIV/0!</v>
      </c>
      <c r="GH186" s="31" t="e">
        <v>#DIV/0!</v>
      </c>
      <c r="GI186" s="31"/>
      <c r="GJ186" s="31"/>
      <c r="GK186" s="31">
        <v>3</v>
      </c>
      <c r="GL186" s="51" t="e">
        <v>#VALUE!</v>
      </c>
      <c r="GM186" s="31" t="e">
        <v>#DIV/0!</v>
      </c>
      <c r="GN186" s="31" t="e">
        <v>#DIV/0!</v>
      </c>
      <c r="GO186" s="31" t="e">
        <v>#DIV/0!</v>
      </c>
      <c r="GP186" s="31" t="e">
        <v>#DIV/0!</v>
      </c>
      <c r="GQ186" s="31" t="e">
        <v>#DIV/0!</v>
      </c>
      <c r="GR186" s="31" t="e">
        <v>#DIV/0!</v>
      </c>
      <c r="GS186" s="31" t="e">
        <v>#DIV/0!</v>
      </c>
      <c r="GT186" s="31" t="e">
        <v>#DIV/0!</v>
      </c>
      <c r="GU186" s="31" t="e">
        <v>#DIV/0!</v>
      </c>
      <c r="GV186" s="31" t="e">
        <v>#DIV/0!</v>
      </c>
      <c r="GW186" s="31" t="e">
        <v>#DIV/0!</v>
      </c>
      <c r="GX186" s="31" t="e">
        <v>#DIV/0!</v>
      </c>
      <c r="GY186" s="31" t="e">
        <v>#DIV/0!</v>
      </c>
      <c r="GZ186" s="31" t="e">
        <v>#DIV/0!</v>
      </c>
      <c r="HA186" s="31" t="e">
        <v>#DIV/0!</v>
      </c>
      <c r="HB186" s="31" t="e">
        <v>#DIV/0!</v>
      </c>
      <c r="HC186" s="31" t="e">
        <v>#DIV/0!</v>
      </c>
      <c r="HD186" s="31" t="e">
        <v>#DIV/0!</v>
      </c>
      <c r="HE186" s="31" t="e">
        <v>#DIV/0!</v>
      </c>
      <c r="HF186" s="31" t="e">
        <v>#DIV/0!</v>
      </c>
      <c r="HG186" s="31" t="e">
        <v>#DIV/0!</v>
      </c>
      <c r="HH186" s="31" t="e">
        <v>#DIV/0!</v>
      </c>
      <c r="HI186" s="31" t="e">
        <v>#DIV/0!</v>
      </c>
      <c r="HJ186" s="31" t="e">
        <v>#DIV/0!</v>
      </c>
      <c r="HK186" s="31" t="e">
        <v>#DIV/0!</v>
      </c>
      <c r="HL186" s="31" t="e">
        <v>#DIV/0!</v>
      </c>
      <c r="HM186" s="31" t="e">
        <v>#DIV/0!</v>
      </c>
      <c r="HN186" s="31" t="e">
        <v>#DIV/0!</v>
      </c>
      <c r="HO186" s="31" t="e">
        <v>#DIV/0!</v>
      </c>
      <c r="HP186" s="31" t="e">
        <v>#DIV/0!</v>
      </c>
      <c r="HQ186" s="31" t="e">
        <v>#DIV/0!</v>
      </c>
      <c r="HR186" s="31" t="e">
        <v>#DIV/0!</v>
      </c>
      <c r="HS186" s="31" t="e">
        <v>#DIV/0!</v>
      </c>
      <c r="HT186" s="31" t="e">
        <v>#DIV/0!</v>
      </c>
      <c r="HU186" s="31" t="e">
        <v>#DIV/0!</v>
      </c>
      <c r="HV186" s="31" t="e">
        <v>#DIV/0!</v>
      </c>
      <c r="HW186" s="31" t="e">
        <v>#DIV/0!</v>
      </c>
      <c r="HX186" s="31" t="e">
        <v>#DIV/0!</v>
      </c>
      <c r="HY186" s="31" t="e">
        <v>#DIV/0!</v>
      </c>
      <c r="HZ186" s="31" t="e">
        <v>#DIV/0!</v>
      </c>
      <c r="IA186" s="31" t="e">
        <v>#DIV/0!</v>
      </c>
      <c r="IB186" s="31" t="e">
        <v>#DIV/0!</v>
      </c>
      <c r="IC186" s="31" t="e">
        <v>#DIV/0!</v>
      </c>
      <c r="ID186" s="31" t="e">
        <v>#DIV/0!</v>
      </c>
      <c r="IE186" s="31" t="e">
        <v>#DIV/0!</v>
      </c>
      <c r="IF186" s="31" t="e">
        <v>#VALUE!</v>
      </c>
      <c r="IG186" s="31" t="e">
        <v>#DIV/0!</v>
      </c>
      <c r="IH186" s="31" t="e">
        <v>#DIV/0!</v>
      </c>
      <c r="II186" s="31" t="e">
        <v>#DIV/0!</v>
      </c>
      <c r="IJ186" s="31" t="e">
        <v>#DIV/0!</v>
      </c>
      <c r="IK186" s="31" t="e">
        <v>#DIV/0!</v>
      </c>
      <c r="IL186" s="31" t="e">
        <v>#DIV/0!</v>
      </c>
      <c r="IM186" s="31" t="e">
        <v>#DIV/0!</v>
      </c>
      <c r="IN186" s="31" t="e">
        <v>#DIV/0!</v>
      </c>
      <c r="IO186" s="31" t="e">
        <v>#DIV/0!</v>
      </c>
      <c r="IP186" s="31" t="e">
        <v>#DIV/0!</v>
      </c>
      <c r="IQ186" s="31" t="e">
        <v>#DIV/0!</v>
      </c>
      <c r="IR186" s="31" t="e">
        <v>#DIV/0!</v>
      </c>
      <c r="IS186" s="31" t="e">
        <v>#DIV/0!</v>
      </c>
      <c r="IT186" s="31" t="e">
        <v>#DIV/0!</v>
      </c>
      <c r="IU186" s="31" t="e">
        <v>#DIV/0!</v>
      </c>
      <c r="IV186" s="31" t="e">
        <v>#DIV/0!</v>
      </c>
      <c r="IW186" s="31" t="e">
        <v>#DIV/0!</v>
      </c>
      <c r="IX186" s="31" t="e">
        <v>#DIV/0!</v>
      </c>
      <c r="IY186" s="31" t="e">
        <v>#DIV/0!</v>
      </c>
      <c r="IZ186" s="31" t="e">
        <v>#DIV/0!</v>
      </c>
      <c r="JA186" s="31" t="e">
        <v>#DIV/0!</v>
      </c>
      <c r="JB186" s="31" t="e">
        <v>#DIV/0!</v>
      </c>
      <c r="JC186" s="31" t="e">
        <v>#DIV/0!</v>
      </c>
      <c r="JD186" s="31" t="e">
        <v>#DIV/0!</v>
      </c>
      <c r="JE186" s="31" t="e">
        <v>#DIV/0!</v>
      </c>
      <c r="JF186" s="31" t="e">
        <v>#DIV/0!</v>
      </c>
      <c r="JG186" s="31" t="e">
        <v>#DIV/0!</v>
      </c>
      <c r="JH186" s="31" t="e">
        <v>#DIV/0!</v>
      </c>
      <c r="JI186" s="31" t="e">
        <v>#DIV/0!</v>
      </c>
      <c r="JJ186" s="31" t="e">
        <v>#DIV/0!</v>
      </c>
      <c r="JK186" s="31" t="e">
        <v>#DIV/0!</v>
      </c>
      <c r="JL186" s="31" t="e">
        <v>#DIV/0!</v>
      </c>
      <c r="JM186" s="31" t="e">
        <v>#DIV/0!</v>
      </c>
      <c r="JN186" s="31" t="e">
        <v>#DIV/0!</v>
      </c>
      <c r="JO186" s="31" t="e">
        <v>#DIV/0!</v>
      </c>
      <c r="JP186" s="31" t="e">
        <v>#DIV/0!</v>
      </c>
      <c r="JQ186" s="31" t="e">
        <v>#DIV/0!</v>
      </c>
      <c r="JR186" s="31" t="e">
        <v>#DIV/0!</v>
      </c>
      <c r="JS186" s="31" t="e">
        <v>#DIV/0!</v>
      </c>
      <c r="JT186" s="31" t="e">
        <v>#DIV/0!</v>
      </c>
      <c r="JU186" s="31" t="e">
        <v>#DIV/0!</v>
      </c>
      <c r="JV186" s="31" t="e">
        <v>#DIV/0!</v>
      </c>
      <c r="JW186" s="31" t="e">
        <v>#DIV/0!</v>
      </c>
      <c r="JX186" s="31" t="e">
        <v>#DIV/0!</v>
      </c>
      <c r="JY186" s="31" t="e">
        <v>#DIV/0!</v>
      </c>
      <c r="JZ186" s="31"/>
      <c r="KA186" s="31"/>
    </row>
    <row r="187" spans="1:287" x14ac:dyDescent="0.25">
      <c r="A187" s="30" t="s">
        <v>807</v>
      </c>
      <c r="B187" s="30" t="s">
        <v>200</v>
      </c>
      <c r="C187" s="31"/>
      <c r="D187" s="51" t="e">
        <v>#VALUE!</v>
      </c>
      <c r="E187" s="31" t="e">
        <v>#DIV/0!</v>
      </c>
      <c r="F187" s="31" t="e">
        <v>#DIV/0!</v>
      </c>
      <c r="G187" s="31" t="e">
        <v>#DIV/0!</v>
      </c>
      <c r="H187" s="31" t="e">
        <v>#DIV/0!</v>
      </c>
      <c r="I187" s="31" t="e">
        <v>#DIV/0!</v>
      </c>
      <c r="J187" s="31" t="e">
        <v>#DIV/0!</v>
      </c>
      <c r="K187" s="31" t="e">
        <v>#DIV/0!</v>
      </c>
      <c r="L187" s="31" t="e">
        <v>#DIV/0!</v>
      </c>
      <c r="M187" s="31" t="e">
        <v>#DIV/0!</v>
      </c>
      <c r="N187" s="31" t="e">
        <v>#DIV/0!</v>
      </c>
      <c r="O187" s="31" t="e">
        <v>#DIV/0!</v>
      </c>
      <c r="P187" s="31" t="e">
        <v>#DIV/0!</v>
      </c>
      <c r="Q187" s="31" t="e">
        <v>#DIV/0!</v>
      </c>
      <c r="R187" s="31" t="e">
        <v>#DIV/0!</v>
      </c>
      <c r="S187" s="31" t="e">
        <v>#DIV/0!</v>
      </c>
      <c r="T187" s="31" t="e">
        <v>#DIV/0!</v>
      </c>
      <c r="U187" s="31" t="e">
        <v>#DIV/0!</v>
      </c>
      <c r="V187" s="31" t="e">
        <v>#DIV/0!</v>
      </c>
      <c r="W187" s="31" t="e">
        <v>#DIV/0!</v>
      </c>
      <c r="X187" s="31" t="e">
        <v>#DIV/0!</v>
      </c>
      <c r="Y187" s="31" t="e">
        <v>#DIV/0!</v>
      </c>
      <c r="Z187" s="31" t="e">
        <v>#DIV/0!</v>
      </c>
      <c r="AA187" s="31" t="e">
        <v>#DIV/0!</v>
      </c>
      <c r="AB187" s="31" t="e">
        <v>#DIV/0!</v>
      </c>
      <c r="AC187" s="31" t="e">
        <v>#DIV/0!</v>
      </c>
      <c r="AD187" s="31" t="e">
        <v>#DIV/0!</v>
      </c>
      <c r="AE187" s="31" t="e">
        <v>#DIV/0!</v>
      </c>
      <c r="AF187" s="31" t="e">
        <v>#DIV/0!</v>
      </c>
      <c r="AG187" s="31" t="e">
        <v>#DIV/0!</v>
      </c>
      <c r="AH187" s="31" t="e">
        <v>#DIV/0!</v>
      </c>
      <c r="AI187" s="31" t="e">
        <v>#DIV/0!</v>
      </c>
      <c r="AJ187" s="31" t="e">
        <v>#DIV/0!</v>
      </c>
      <c r="AK187" s="31" t="e">
        <v>#DIV/0!</v>
      </c>
      <c r="AL187" s="31" t="e">
        <v>#DIV/0!</v>
      </c>
      <c r="AM187" s="31" t="e">
        <v>#DIV/0!</v>
      </c>
      <c r="AN187" s="31" t="e">
        <v>#DIV/0!</v>
      </c>
      <c r="AO187" s="31" t="e">
        <v>#DIV/0!</v>
      </c>
      <c r="AP187" s="31" t="e">
        <v>#DIV/0!</v>
      </c>
      <c r="AQ187" s="31" t="e">
        <v>#DIV/0!</v>
      </c>
      <c r="AR187" s="31" t="e">
        <v>#DIV/0!</v>
      </c>
      <c r="AS187" s="31" t="e">
        <v>#DIV/0!</v>
      </c>
      <c r="AT187" s="31" t="e">
        <v>#DIV/0!</v>
      </c>
      <c r="AU187" s="31" t="e">
        <v>#DIV/0!</v>
      </c>
      <c r="AV187" s="31" t="e">
        <v>#DIV/0!</v>
      </c>
      <c r="AW187" s="31" t="e">
        <v>#DIV/0!</v>
      </c>
      <c r="AX187" s="31" t="e">
        <v>#VALUE!</v>
      </c>
      <c r="AY187" s="31" t="e">
        <v>#DIV/0!</v>
      </c>
      <c r="AZ187" s="31" t="e">
        <v>#DIV/0!</v>
      </c>
      <c r="BA187" s="31" t="e">
        <v>#DIV/0!</v>
      </c>
      <c r="BB187" s="31" t="e">
        <v>#DIV/0!</v>
      </c>
      <c r="BC187" s="31" t="e">
        <v>#DIV/0!</v>
      </c>
      <c r="BD187" s="31" t="e">
        <v>#DIV/0!</v>
      </c>
      <c r="BE187" s="31" t="e">
        <v>#DIV/0!</v>
      </c>
      <c r="BF187" s="31" t="e">
        <v>#DIV/0!</v>
      </c>
      <c r="BG187" s="31" t="e">
        <v>#DIV/0!</v>
      </c>
      <c r="BH187" s="31" t="e">
        <v>#DIV/0!</v>
      </c>
      <c r="BI187" s="31" t="e">
        <v>#DIV/0!</v>
      </c>
      <c r="BJ187" s="31" t="e">
        <v>#DIV/0!</v>
      </c>
      <c r="BK187" s="31" t="e">
        <v>#DIV/0!</v>
      </c>
      <c r="BL187" s="31" t="e">
        <v>#DIV/0!</v>
      </c>
      <c r="BM187" s="31" t="e">
        <v>#DIV/0!</v>
      </c>
      <c r="BN187" s="31" t="e">
        <v>#DIV/0!</v>
      </c>
      <c r="BO187" s="31" t="e">
        <v>#DIV/0!</v>
      </c>
      <c r="BP187" s="31" t="e">
        <v>#DIV/0!</v>
      </c>
      <c r="BQ187" s="31" t="e">
        <v>#DIV/0!</v>
      </c>
      <c r="BR187" s="31" t="e">
        <v>#DIV/0!</v>
      </c>
      <c r="BS187" s="31" t="e">
        <v>#DIV/0!</v>
      </c>
      <c r="BT187" s="31" t="e">
        <v>#DIV/0!</v>
      </c>
      <c r="BU187" s="31" t="e">
        <v>#DIV/0!</v>
      </c>
      <c r="BV187" s="31" t="e">
        <v>#DIV/0!</v>
      </c>
      <c r="BW187" s="31" t="e">
        <v>#DIV/0!</v>
      </c>
      <c r="BX187" s="31" t="e">
        <v>#DIV/0!</v>
      </c>
      <c r="BY187" s="31" t="e">
        <v>#DIV/0!</v>
      </c>
      <c r="BZ187" s="31" t="e">
        <v>#DIV/0!</v>
      </c>
      <c r="CA187" s="31" t="e">
        <v>#DIV/0!</v>
      </c>
      <c r="CB187" s="31" t="e">
        <v>#DIV/0!</v>
      </c>
      <c r="CC187" s="31" t="e">
        <v>#DIV/0!</v>
      </c>
      <c r="CD187" s="31" t="e">
        <v>#DIV/0!</v>
      </c>
      <c r="CE187" s="31" t="e">
        <v>#DIV/0!</v>
      </c>
      <c r="CF187" s="31" t="e">
        <v>#DIV/0!</v>
      </c>
      <c r="CG187" s="31" t="e">
        <v>#DIV/0!</v>
      </c>
      <c r="CH187" s="31" t="e">
        <v>#DIV/0!</v>
      </c>
      <c r="CI187" s="31" t="e">
        <v>#DIV/0!</v>
      </c>
      <c r="CJ187" s="31" t="e">
        <v>#DIV/0!</v>
      </c>
      <c r="CK187" s="31" t="e">
        <v>#DIV/0!</v>
      </c>
      <c r="CL187" s="31" t="e">
        <v>#DIV/0!</v>
      </c>
      <c r="CM187" s="31" t="e">
        <v>#DIV/0!</v>
      </c>
      <c r="CN187" s="31" t="e">
        <v>#DIV/0!</v>
      </c>
      <c r="CO187" s="31" t="e">
        <v>#DIV/0!</v>
      </c>
      <c r="CP187" s="31" t="e">
        <v>#DIV/0!</v>
      </c>
      <c r="CQ187" s="31" t="e">
        <v>#DIV/0!</v>
      </c>
      <c r="CR187" s="31"/>
      <c r="CS187" s="31"/>
      <c r="CT187" s="31">
        <v>120</v>
      </c>
      <c r="CU187" s="51">
        <v>0</v>
      </c>
      <c r="CV187" s="31">
        <v>0</v>
      </c>
      <c r="CW187" s="31">
        <v>0</v>
      </c>
      <c r="CX187" s="31">
        <v>0</v>
      </c>
      <c r="CY187" s="31">
        <v>0</v>
      </c>
      <c r="CZ187" s="31">
        <v>0</v>
      </c>
      <c r="DA187" s="31">
        <v>1</v>
      </c>
      <c r="DB187" s="31">
        <v>1</v>
      </c>
      <c r="DC187" s="31">
        <v>0</v>
      </c>
      <c r="DD187" s="31">
        <v>0</v>
      </c>
      <c r="DE187" s="31">
        <v>0</v>
      </c>
      <c r="DF187" s="31">
        <v>0</v>
      </c>
      <c r="DG187" s="31">
        <v>0</v>
      </c>
      <c r="DH187" s="31">
        <v>0</v>
      </c>
      <c r="DI187" s="31">
        <v>0</v>
      </c>
      <c r="DJ187" s="31">
        <v>0</v>
      </c>
      <c r="DK187" s="31">
        <v>0</v>
      </c>
      <c r="DL187" s="31">
        <v>0</v>
      </c>
      <c r="DM187" s="31">
        <v>0</v>
      </c>
      <c r="DN187" s="31">
        <v>0</v>
      </c>
      <c r="DO187" s="31">
        <v>0</v>
      </c>
      <c r="DP187" s="31">
        <v>1</v>
      </c>
      <c r="DQ187" s="31">
        <v>0</v>
      </c>
      <c r="DR187" s="31">
        <v>0</v>
      </c>
      <c r="DS187" s="31">
        <v>0</v>
      </c>
      <c r="DT187" s="31">
        <v>1</v>
      </c>
      <c r="DU187" s="31">
        <v>0.33333333333333331</v>
      </c>
      <c r="DV187" s="31">
        <v>0</v>
      </c>
      <c r="DW187" s="31">
        <v>0</v>
      </c>
      <c r="DX187" s="31">
        <v>0.66666666666666663</v>
      </c>
      <c r="DY187" s="31">
        <v>0</v>
      </c>
      <c r="DZ187" s="31">
        <v>0</v>
      </c>
      <c r="EA187" s="31">
        <v>0</v>
      </c>
      <c r="EB187" s="31">
        <v>0</v>
      </c>
      <c r="EC187" s="31">
        <v>0</v>
      </c>
      <c r="ED187" s="31">
        <v>0</v>
      </c>
      <c r="EE187" s="31">
        <v>0</v>
      </c>
      <c r="EF187" s="31">
        <v>0</v>
      </c>
      <c r="EG187" s="31">
        <v>0.33333333333333331</v>
      </c>
      <c r="EH187" s="31">
        <v>0.66666666666666663</v>
      </c>
      <c r="EI187" s="31">
        <v>0</v>
      </c>
      <c r="EJ187" s="31">
        <v>1</v>
      </c>
      <c r="EK187" s="31">
        <v>0</v>
      </c>
      <c r="EL187" s="31">
        <v>0</v>
      </c>
      <c r="EM187" s="31">
        <v>0</v>
      </c>
      <c r="EN187" s="31">
        <v>1</v>
      </c>
      <c r="EO187" s="31">
        <v>0</v>
      </c>
      <c r="EP187" s="31">
        <v>0</v>
      </c>
      <c r="EQ187" s="31">
        <v>0</v>
      </c>
      <c r="ER187" s="31">
        <v>0</v>
      </c>
      <c r="ES187" s="31">
        <v>0</v>
      </c>
      <c r="ET187" s="31">
        <v>0</v>
      </c>
      <c r="EU187" s="31">
        <v>120</v>
      </c>
      <c r="EV187" s="31">
        <v>120</v>
      </c>
      <c r="EW187" s="31">
        <v>0</v>
      </c>
      <c r="EX187" s="31">
        <v>0</v>
      </c>
      <c r="EY187" s="31">
        <v>0</v>
      </c>
      <c r="EZ187" s="31">
        <v>0</v>
      </c>
      <c r="FA187" s="31">
        <v>0</v>
      </c>
      <c r="FB187" s="31">
        <v>0</v>
      </c>
      <c r="FC187" s="31">
        <v>0</v>
      </c>
      <c r="FD187" s="31">
        <v>0</v>
      </c>
      <c r="FE187" s="31">
        <v>0</v>
      </c>
      <c r="FF187" s="31">
        <v>0</v>
      </c>
      <c r="FG187" s="31">
        <v>0</v>
      </c>
      <c r="FH187" s="31">
        <v>0</v>
      </c>
      <c r="FI187" s="31">
        <v>0</v>
      </c>
      <c r="FJ187" s="31">
        <v>120</v>
      </c>
      <c r="FK187" s="31">
        <v>0</v>
      </c>
      <c r="FL187" s="31">
        <v>0</v>
      </c>
      <c r="FM187" s="31">
        <v>0</v>
      </c>
      <c r="FN187" s="31">
        <v>120</v>
      </c>
      <c r="FO187" s="31">
        <v>40</v>
      </c>
      <c r="FP187" s="31">
        <v>0</v>
      </c>
      <c r="FQ187" s="31">
        <v>0</v>
      </c>
      <c r="FR187" s="31">
        <v>80</v>
      </c>
      <c r="FS187" s="31">
        <v>0</v>
      </c>
      <c r="FT187" s="31">
        <v>0</v>
      </c>
      <c r="FU187" s="31">
        <v>0</v>
      </c>
      <c r="FV187" s="31">
        <v>0</v>
      </c>
      <c r="FW187" s="31">
        <v>0</v>
      </c>
      <c r="FX187" s="31">
        <v>0</v>
      </c>
      <c r="FY187" s="31">
        <v>0</v>
      </c>
      <c r="FZ187" s="31">
        <v>0</v>
      </c>
      <c r="GA187" s="31">
        <v>40</v>
      </c>
      <c r="GB187" s="31">
        <v>80</v>
      </c>
      <c r="GC187" s="31">
        <v>0</v>
      </c>
      <c r="GD187" s="31">
        <v>120</v>
      </c>
      <c r="GE187" s="31">
        <v>0</v>
      </c>
      <c r="GF187" s="31">
        <v>0</v>
      </c>
      <c r="GG187" s="31">
        <v>0</v>
      </c>
      <c r="GH187" s="31">
        <v>120</v>
      </c>
      <c r="GI187" s="31">
        <v>3</v>
      </c>
      <c r="GJ187" s="31">
        <v>1</v>
      </c>
      <c r="GK187" s="31">
        <v>120</v>
      </c>
      <c r="GL187" s="51">
        <v>0</v>
      </c>
      <c r="GM187" s="31">
        <v>0</v>
      </c>
      <c r="GN187" s="31">
        <v>0</v>
      </c>
      <c r="GO187" s="31">
        <v>0</v>
      </c>
      <c r="GP187" s="31">
        <v>0</v>
      </c>
      <c r="GQ187" s="31">
        <v>0</v>
      </c>
      <c r="GR187" s="31">
        <v>1</v>
      </c>
      <c r="GS187" s="31">
        <v>1</v>
      </c>
      <c r="GT187" s="31">
        <v>0</v>
      </c>
      <c r="GU187" s="31">
        <v>0</v>
      </c>
      <c r="GV187" s="31">
        <v>0</v>
      </c>
      <c r="GW187" s="31">
        <v>0</v>
      </c>
      <c r="GX187" s="31">
        <v>0</v>
      </c>
      <c r="GY187" s="31">
        <v>0</v>
      </c>
      <c r="GZ187" s="31">
        <v>0</v>
      </c>
      <c r="HA187" s="31">
        <v>0</v>
      </c>
      <c r="HB187" s="31">
        <v>0</v>
      </c>
      <c r="HC187" s="31">
        <v>0</v>
      </c>
      <c r="HD187" s="31">
        <v>0</v>
      </c>
      <c r="HE187" s="31">
        <v>0</v>
      </c>
      <c r="HF187" s="31">
        <v>0</v>
      </c>
      <c r="HG187" s="31">
        <v>1</v>
      </c>
      <c r="HH187" s="31">
        <v>0</v>
      </c>
      <c r="HI187" s="31">
        <v>0</v>
      </c>
      <c r="HJ187" s="31">
        <v>0</v>
      </c>
      <c r="HK187" s="31">
        <v>1</v>
      </c>
      <c r="HL187" s="31">
        <v>0.66666666666666663</v>
      </c>
      <c r="HM187" s="31">
        <v>0</v>
      </c>
      <c r="HN187" s="31">
        <v>0</v>
      </c>
      <c r="HO187" s="31">
        <v>1</v>
      </c>
      <c r="HP187" s="31">
        <v>0</v>
      </c>
      <c r="HQ187" s="31">
        <v>0</v>
      </c>
      <c r="HR187" s="31">
        <v>0</v>
      </c>
      <c r="HS187" s="31">
        <v>0</v>
      </c>
      <c r="HT187" s="31">
        <v>0</v>
      </c>
      <c r="HU187" s="31">
        <v>0</v>
      </c>
      <c r="HV187" s="31">
        <v>0</v>
      </c>
      <c r="HW187" s="31">
        <v>0.33333333333333331</v>
      </c>
      <c r="HX187" s="31">
        <v>0.33333333333333331</v>
      </c>
      <c r="HY187" s="31">
        <v>0.33333333333333331</v>
      </c>
      <c r="HZ187" s="31">
        <v>0</v>
      </c>
      <c r="IA187" s="31">
        <v>1</v>
      </c>
      <c r="IB187" s="31">
        <v>0</v>
      </c>
      <c r="IC187" s="31">
        <v>0</v>
      </c>
      <c r="ID187" s="31">
        <v>0</v>
      </c>
      <c r="IE187" s="31">
        <v>1</v>
      </c>
      <c r="IF187" s="31">
        <v>0</v>
      </c>
      <c r="IG187" s="31">
        <v>0</v>
      </c>
      <c r="IH187" s="31">
        <v>0</v>
      </c>
      <c r="II187" s="31">
        <v>0</v>
      </c>
      <c r="IJ187" s="31">
        <v>0</v>
      </c>
      <c r="IK187" s="31">
        <v>0</v>
      </c>
      <c r="IL187" s="31">
        <v>120</v>
      </c>
      <c r="IM187" s="31">
        <v>120</v>
      </c>
      <c r="IN187" s="31">
        <v>0</v>
      </c>
      <c r="IO187" s="31">
        <v>0</v>
      </c>
      <c r="IP187" s="31">
        <v>0</v>
      </c>
      <c r="IQ187" s="31">
        <v>0</v>
      </c>
      <c r="IR187" s="31">
        <v>0</v>
      </c>
      <c r="IS187" s="31">
        <v>0</v>
      </c>
      <c r="IT187" s="31">
        <v>0</v>
      </c>
      <c r="IU187" s="31">
        <v>0</v>
      </c>
      <c r="IV187" s="31">
        <v>0</v>
      </c>
      <c r="IW187" s="31">
        <v>0</v>
      </c>
      <c r="IX187" s="31">
        <v>0</v>
      </c>
      <c r="IY187" s="31">
        <v>0</v>
      </c>
      <c r="IZ187" s="31">
        <v>0</v>
      </c>
      <c r="JA187" s="31">
        <v>120</v>
      </c>
      <c r="JB187" s="31">
        <v>0</v>
      </c>
      <c r="JC187" s="31">
        <v>0</v>
      </c>
      <c r="JD187" s="31">
        <v>0</v>
      </c>
      <c r="JE187" s="31">
        <v>120</v>
      </c>
      <c r="JF187" s="31">
        <v>80</v>
      </c>
      <c r="JG187" s="31">
        <v>0</v>
      </c>
      <c r="JH187" s="31">
        <v>0</v>
      </c>
      <c r="JI187" s="31">
        <v>120</v>
      </c>
      <c r="JJ187" s="31">
        <v>0</v>
      </c>
      <c r="JK187" s="31">
        <v>0</v>
      </c>
      <c r="JL187" s="31">
        <v>0</v>
      </c>
      <c r="JM187" s="31">
        <v>0</v>
      </c>
      <c r="JN187" s="31">
        <v>0</v>
      </c>
      <c r="JO187" s="31">
        <v>0</v>
      </c>
      <c r="JP187" s="31">
        <v>0</v>
      </c>
      <c r="JQ187" s="31">
        <v>40</v>
      </c>
      <c r="JR187" s="31">
        <v>40</v>
      </c>
      <c r="JS187" s="31">
        <v>40</v>
      </c>
      <c r="JT187" s="31">
        <v>0</v>
      </c>
      <c r="JU187" s="31">
        <v>120</v>
      </c>
      <c r="JV187" s="31">
        <v>0</v>
      </c>
      <c r="JW187" s="31">
        <v>0</v>
      </c>
      <c r="JX187" s="31">
        <v>0</v>
      </c>
      <c r="JY187" s="31">
        <v>120</v>
      </c>
      <c r="JZ187" s="31">
        <v>3</v>
      </c>
      <c r="KA187" s="31">
        <v>1</v>
      </c>
    </row>
    <row r="188" spans="1:287" x14ac:dyDescent="0.25">
      <c r="A188" s="30" t="s">
        <v>808</v>
      </c>
      <c r="B188" s="30" t="s">
        <v>222</v>
      </c>
      <c r="C188" s="31">
        <v>39</v>
      </c>
      <c r="D188" s="51" t="e">
        <v>#VALUE!</v>
      </c>
      <c r="E188" s="31" t="e">
        <v>#DIV/0!</v>
      </c>
      <c r="F188" s="31" t="e">
        <v>#DIV/0!</v>
      </c>
      <c r="G188" s="31" t="e">
        <v>#DIV/0!</v>
      </c>
      <c r="H188" s="31" t="e">
        <v>#DIV/0!</v>
      </c>
      <c r="I188" s="31" t="e">
        <v>#DIV/0!</v>
      </c>
      <c r="J188" s="31" t="e">
        <v>#DIV/0!</v>
      </c>
      <c r="K188" s="31" t="e">
        <v>#DIV/0!</v>
      </c>
      <c r="L188" s="31" t="e">
        <v>#DIV/0!</v>
      </c>
      <c r="M188" s="31" t="e">
        <v>#DIV/0!</v>
      </c>
      <c r="N188" s="31" t="e">
        <v>#DIV/0!</v>
      </c>
      <c r="O188" s="31" t="e">
        <v>#DIV/0!</v>
      </c>
      <c r="P188" s="31" t="e">
        <v>#DIV/0!</v>
      </c>
      <c r="Q188" s="31" t="e">
        <v>#DIV/0!</v>
      </c>
      <c r="R188" s="31" t="e">
        <v>#DIV/0!</v>
      </c>
      <c r="S188" s="31" t="e">
        <v>#DIV/0!</v>
      </c>
      <c r="T188" s="31" t="e">
        <v>#DIV/0!</v>
      </c>
      <c r="U188" s="31" t="e">
        <v>#DIV/0!</v>
      </c>
      <c r="V188" s="31" t="e">
        <v>#DIV/0!</v>
      </c>
      <c r="W188" s="31" t="e">
        <v>#DIV/0!</v>
      </c>
      <c r="X188" s="31" t="e">
        <v>#DIV/0!</v>
      </c>
      <c r="Y188" s="31" t="e">
        <v>#DIV/0!</v>
      </c>
      <c r="Z188" s="31" t="e">
        <v>#DIV/0!</v>
      </c>
      <c r="AA188" s="31" t="e">
        <v>#DIV/0!</v>
      </c>
      <c r="AB188" s="31" t="e">
        <v>#DIV/0!</v>
      </c>
      <c r="AC188" s="31" t="e">
        <v>#DIV/0!</v>
      </c>
      <c r="AD188" s="31" t="e">
        <v>#DIV/0!</v>
      </c>
      <c r="AE188" s="31" t="e">
        <v>#DIV/0!</v>
      </c>
      <c r="AF188" s="31" t="e">
        <v>#DIV/0!</v>
      </c>
      <c r="AG188" s="31" t="e">
        <v>#DIV/0!</v>
      </c>
      <c r="AH188" s="31" t="e">
        <v>#DIV/0!</v>
      </c>
      <c r="AI188" s="31" t="e">
        <v>#DIV/0!</v>
      </c>
      <c r="AJ188" s="31" t="e">
        <v>#DIV/0!</v>
      </c>
      <c r="AK188" s="31" t="e">
        <v>#DIV/0!</v>
      </c>
      <c r="AL188" s="31" t="e">
        <v>#DIV/0!</v>
      </c>
      <c r="AM188" s="31" t="e">
        <v>#DIV/0!</v>
      </c>
      <c r="AN188" s="31" t="e">
        <v>#DIV/0!</v>
      </c>
      <c r="AO188" s="31" t="e">
        <v>#DIV/0!</v>
      </c>
      <c r="AP188" s="31" t="e">
        <v>#DIV/0!</v>
      </c>
      <c r="AQ188" s="31" t="e">
        <v>#DIV/0!</v>
      </c>
      <c r="AR188" s="31" t="e">
        <v>#DIV/0!</v>
      </c>
      <c r="AS188" s="31" t="e">
        <v>#DIV/0!</v>
      </c>
      <c r="AT188" s="31" t="e">
        <v>#DIV/0!</v>
      </c>
      <c r="AU188" s="31" t="e">
        <v>#DIV/0!</v>
      </c>
      <c r="AV188" s="31" t="e">
        <v>#DIV/0!</v>
      </c>
      <c r="AW188" s="31" t="e">
        <v>#DIV/0!</v>
      </c>
      <c r="AX188" s="31" t="e">
        <v>#VALUE!</v>
      </c>
      <c r="AY188" s="31" t="e">
        <v>#DIV/0!</v>
      </c>
      <c r="AZ188" s="31" t="e">
        <v>#DIV/0!</v>
      </c>
      <c r="BA188" s="31" t="e">
        <v>#DIV/0!</v>
      </c>
      <c r="BB188" s="31" t="e">
        <v>#DIV/0!</v>
      </c>
      <c r="BC188" s="31" t="e">
        <v>#DIV/0!</v>
      </c>
      <c r="BD188" s="31" t="e">
        <v>#DIV/0!</v>
      </c>
      <c r="BE188" s="31" t="e">
        <v>#DIV/0!</v>
      </c>
      <c r="BF188" s="31" t="e">
        <v>#DIV/0!</v>
      </c>
      <c r="BG188" s="31" t="e">
        <v>#DIV/0!</v>
      </c>
      <c r="BH188" s="31" t="e">
        <v>#DIV/0!</v>
      </c>
      <c r="BI188" s="31" t="e">
        <v>#DIV/0!</v>
      </c>
      <c r="BJ188" s="31" t="e">
        <v>#DIV/0!</v>
      </c>
      <c r="BK188" s="31" t="e">
        <v>#DIV/0!</v>
      </c>
      <c r="BL188" s="31" t="e">
        <v>#DIV/0!</v>
      </c>
      <c r="BM188" s="31" t="e">
        <v>#DIV/0!</v>
      </c>
      <c r="BN188" s="31" t="e">
        <v>#DIV/0!</v>
      </c>
      <c r="BO188" s="31" t="e">
        <v>#DIV/0!</v>
      </c>
      <c r="BP188" s="31" t="e">
        <v>#DIV/0!</v>
      </c>
      <c r="BQ188" s="31" t="e">
        <v>#DIV/0!</v>
      </c>
      <c r="BR188" s="31" t="e">
        <v>#DIV/0!</v>
      </c>
      <c r="BS188" s="31" t="e">
        <v>#DIV/0!</v>
      </c>
      <c r="BT188" s="31" t="e">
        <v>#DIV/0!</v>
      </c>
      <c r="BU188" s="31" t="e">
        <v>#DIV/0!</v>
      </c>
      <c r="BV188" s="31" t="e">
        <v>#DIV/0!</v>
      </c>
      <c r="BW188" s="31" t="e">
        <v>#DIV/0!</v>
      </c>
      <c r="BX188" s="31" t="e">
        <v>#DIV/0!</v>
      </c>
      <c r="BY188" s="31" t="e">
        <v>#DIV/0!</v>
      </c>
      <c r="BZ188" s="31" t="e">
        <v>#DIV/0!</v>
      </c>
      <c r="CA188" s="31" t="e">
        <v>#DIV/0!</v>
      </c>
      <c r="CB188" s="31" t="e">
        <v>#DIV/0!</v>
      </c>
      <c r="CC188" s="31" t="e">
        <v>#DIV/0!</v>
      </c>
      <c r="CD188" s="31" t="e">
        <v>#DIV/0!</v>
      </c>
      <c r="CE188" s="31" t="e">
        <v>#DIV/0!</v>
      </c>
      <c r="CF188" s="31" t="e">
        <v>#DIV/0!</v>
      </c>
      <c r="CG188" s="31" t="e">
        <v>#DIV/0!</v>
      </c>
      <c r="CH188" s="31" t="e">
        <v>#DIV/0!</v>
      </c>
      <c r="CI188" s="31" t="e">
        <v>#DIV/0!</v>
      </c>
      <c r="CJ188" s="31" t="e">
        <v>#DIV/0!</v>
      </c>
      <c r="CK188" s="31" t="e">
        <v>#DIV/0!</v>
      </c>
      <c r="CL188" s="31" t="e">
        <v>#DIV/0!</v>
      </c>
      <c r="CM188" s="31" t="e">
        <v>#DIV/0!</v>
      </c>
      <c r="CN188" s="31" t="e">
        <v>#DIV/0!</v>
      </c>
      <c r="CO188" s="31" t="e">
        <v>#DIV/0!</v>
      </c>
      <c r="CP188" s="31" t="e">
        <v>#DIV/0!</v>
      </c>
      <c r="CQ188" s="31" t="e">
        <v>#DIV/0!</v>
      </c>
      <c r="CR188" s="31"/>
      <c r="CS188" s="31"/>
      <c r="CT188" s="31">
        <v>39</v>
      </c>
      <c r="CU188" s="51" t="e">
        <v>#VALUE!</v>
      </c>
      <c r="CV188" s="31" t="e">
        <v>#DIV/0!</v>
      </c>
      <c r="CW188" s="31" t="e">
        <v>#DIV/0!</v>
      </c>
      <c r="CX188" s="31" t="e">
        <v>#DIV/0!</v>
      </c>
      <c r="CY188" s="31" t="e">
        <v>#DIV/0!</v>
      </c>
      <c r="CZ188" s="31" t="e">
        <v>#DIV/0!</v>
      </c>
      <c r="DA188" s="31" t="e">
        <v>#DIV/0!</v>
      </c>
      <c r="DB188" s="31" t="e">
        <v>#DIV/0!</v>
      </c>
      <c r="DC188" s="31" t="e">
        <v>#DIV/0!</v>
      </c>
      <c r="DD188" s="31" t="e">
        <v>#DIV/0!</v>
      </c>
      <c r="DE188" s="31" t="e">
        <v>#DIV/0!</v>
      </c>
      <c r="DF188" s="31" t="e">
        <v>#DIV/0!</v>
      </c>
      <c r="DG188" s="31" t="e">
        <v>#DIV/0!</v>
      </c>
      <c r="DH188" s="31" t="e">
        <v>#DIV/0!</v>
      </c>
      <c r="DI188" s="31" t="e">
        <v>#DIV/0!</v>
      </c>
      <c r="DJ188" s="31" t="e">
        <v>#DIV/0!</v>
      </c>
      <c r="DK188" s="31" t="e">
        <v>#DIV/0!</v>
      </c>
      <c r="DL188" s="31" t="e">
        <v>#DIV/0!</v>
      </c>
      <c r="DM188" s="31" t="e">
        <v>#DIV/0!</v>
      </c>
      <c r="DN188" s="31" t="e">
        <v>#DIV/0!</v>
      </c>
      <c r="DO188" s="31" t="e">
        <v>#DIV/0!</v>
      </c>
      <c r="DP188" s="31" t="e">
        <v>#DIV/0!</v>
      </c>
      <c r="DQ188" s="31" t="e">
        <v>#DIV/0!</v>
      </c>
      <c r="DR188" s="31" t="e">
        <v>#DIV/0!</v>
      </c>
      <c r="DS188" s="31" t="e">
        <v>#DIV/0!</v>
      </c>
      <c r="DT188" s="31" t="e">
        <v>#DIV/0!</v>
      </c>
      <c r="DU188" s="31" t="e">
        <v>#DIV/0!</v>
      </c>
      <c r="DV188" s="31" t="e">
        <v>#DIV/0!</v>
      </c>
      <c r="DW188" s="31" t="e">
        <v>#DIV/0!</v>
      </c>
      <c r="DX188" s="31" t="e">
        <v>#DIV/0!</v>
      </c>
      <c r="DY188" s="31" t="e">
        <v>#DIV/0!</v>
      </c>
      <c r="DZ188" s="31" t="e">
        <v>#DIV/0!</v>
      </c>
      <c r="EA188" s="31" t="e">
        <v>#DIV/0!</v>
      </c>
      <c r="EB188" s="31" t="e">
        <v>#DIV/0!</v>
      </c>
      <c r="EC188" s="31" t="e">
        <v>#DIV/0!</v>
      </c>
      <c r="ED188" s="31" t="e">
        <v>#DIV/0!</v>
      </c>
      <c r="EE188" s="31" t="e">
        <v>#DIV/0!</v>
      </c>
      <c r="EF188" s="31" t="e">
        <v>#DIV/0!</v>
      </c>
      <c r="EG188" s="31" t="e">
        <v>#DIV/0!</v>
      </c>
      <c r="EH188" s="31" t="e">
        <v>#DIV/0!</v>
      </c>
      <c r="EI188" s="31" t="e">
        <v>#DIV/0!</v>
      </c>
      <c r="EJ188" s="31" t="e">
        <v>#DIV/0!</v>
      </c>
      <c r="EK188" s="31" t="e">
        <v>#DIV/0!</v>
      </c>
      <c r="EL188" s="31" t="e">
        <v>#DIV/0!</v>
      </c>
      <c r="EM188" s="31" t="e">
        <v>#DIV/0!</v>
      </c>
      <c r="EN188" s="31" t="e">
        <v>#DIV/0!</v>
      </c>
      <c r="EO188" s="31" t="e">
        <v>#VALUE!</v>
      </c>
      <c r="EP188" s="31" t="e">
        <v>#DIV/0!</v>
      </c>
      <c r="EQ188" s="31" t="e">
        <v>#DIV/0!</v>
      </c>
      <c r="ER188" s="31" t="e">
        <v>#DIV/0!</v>
      </c>
      <c r="ES188" s="31" t="e">
        <v>#DIV/0!</v>
      </c>
      <c r="ET188" s="31" t="e">
        <v>#DIV/0!</v>
      </c>
      <c r="EU188" s="31" t="e">
        <v>#DIV/0!</v>
      </c>
      <c r="EV188" s="31" t="e">
        <v>#DIV/0!</v>
      </c>
      <c r="EW188" s="31" t="e">
        <v>#DIV/0!</v>
      </c>
      <c r="EX188" s="31" t="e">
        <v>#DIV/0!</v>
      </c>
      <c r="EY188" s="31" t="e">
        <v>#DIV/0!</v>
      </c>
      <c r="EZ188" s="31" t="e">
        <v>#DIV/0!</v>
      </c>
      <c r="FA188" s="31" t="e">
        <v>#DIV/0!</v>
      </c>
      <c r="FB188" s="31" t="e">
        <v>#DIV/0!</v>
      </c>
      <c r="FC188" s="31" t="e">
        <v>#DIV/0!</v>
      </c>
      <c r="FD188" s="31" t="e">
        <v>#DIV/0!</v>
      </c>
      <c r="FE188" s="31" t="e">
        <v>#DIV/0!</v>
      </c>
      <c r="FF188" s="31" t="e">
        <v>#DIV/0!</v>
      </c>
      <c r="FG188" s="31" t="e">
        <v>#DIV/0!</v>
      </c>
      <c r="FH188" s="31" t="e">
        <v>#DIV/0!</v>
      </c>
      <c r="FI188" s="31" t="e">
        <v>#DIV/0!</v>
      </c>
      <c r="FJ188" s="31" t="e">
        <v>#DIV/0!</v>
      </c>
      <c r="FK188" s="31" t="e">
        <v>#DIV/0!</v>
      </c>
      <c r="FL188" s="31" t="e">
        <v>#DIV/0!</v>
      </c>
      <c r="FM188" s="31" t="e">
        <v>#DIV/0!</v>
      </c>
      <c r="FN188" s="31" t="e">
        <v>#DIV/0!</v>
      </c>
      <c r="FO188" s="31" t="e">
        <v>#DIV/0!</v>
      </c>
      <c r="FP188" s="31" t="e">
        <v>#DIV/0!</v>
      </c>
      <c r="FQ188" s="31" t="e">
        <v>#DIV/0!</v>
      </c>
      <c r="FR188" s="31" t="e">
        <v>#DIV/0!</v>
      </c>
      <c r="FS188" s="31" t="e">
        <v>#DIV/0!</v>
      </c>
      <c r="FT188" s="31" t="e">
        <v>#DIV/0!</v>
      </c>
      <c r="FU188" s="31" t="e">
        <v>#DIV/0!</v>
      </c>
      <c r="FV188" s="31" t="e">
        <v>#DIV/0!</v>
      </c>
      <c r="FW188" s="31" t="e">
        <v>#DIV/0!</v>
      </c>
      <c r="FX188" s="31" t="e">
        <v>#DIV/0!</v>
      </c>
      <c r="FY188" s="31" t="e">
        <v>#DIV/0!</v>
      </c>
      <c r="FZ188" s="31" t="e">
        <v>#DIV/0!</v>
      </c>
      <c r="GA188" s="31" t="e">
        <v>#DIV/0!</v>
      </c>
      <c r="GB188" s="31" t="e">
        <v>#DIV/0!</v>
      </c>
      <c r="GC188" s="31" t="e">
        <v>#DIV/0!</v>
      </c>
      <c r="GD188" s="31" t="e">
        <v>#DIV/0!</v>
      </c>
      <c r="GE188" s="31" t="e">
        <v>#DIV/0!</v>
      </c>
      <c r="GF188" s="31" t="e">
        <v>#DIV/0!</v>
      </c>
      <c r="GG188" s="31" t="e">
        <v>#DIV/0!</v>
      </c>
      <c r="GH188" s="31" t="e">
        <v>#DIV/0!</v>
      </c>
      <c r="GI188" s="31"/>
      <c r="GJ188" s="31"/>
      <c r="GK188" s="31">
        <v>39</v>
      </c>
      <c r="GL188" s="51" t="e">
        <v>#VALUE!</v>
      </c>
      <c r="GM188" s="31" t="e">
        <v>#DIV/0!</v>
      </c>
      <c r="GN188" s="31" t="e">
        <v>#DIV/0!</v>
      </c>
      <c r="GO188" s="31" t="e">
        <v>#DIV/0!</v>
      </c>
      <c r="GP188" s="31" t="e">
        <v>#DIV/0!</v>
      </c>
      <c r="GQ188" s="31" t="e">
        <v>#DIV/0!</v>
      </c>
      <c r="GR188" s="31" t="e">
        <v>#DIV/0!</v>
      </c>
      <c r="GS188" s="31" t="e">
        <v>#DIV/0!</v>
      </c>
      <c r="GT188" s="31" t="e">
        <v>#DIV/0!</v>
      </c>
      <c r="GU188" s="31" t="e">
        <v>#DIV/0!</v>
      </c>
      <c r="GV188" s="31" t="e">
        <v>#DIV/0!</v>
      </c>
      <c r="GW188" s="31" t="e">
        <v>#DIV/0!</v>
      </c>
      <c r="GX188" s="31" t="e">
        <v>#DIV/0!</v>
      </c>
      <c r="GY188" s="31" t="e">
        <v>#DIV/0!</v>
      </c>
      <c r="GZ188" s="31" t="e">
        <v>#DIV/0!</v>
      </c>
      <c r="HA188" s="31" t="e">
        <v>#DIV/0!</v>
      </c>
      <c r="HB188" s="31" t="e">
        <v>#DIV/0!</v>
      </c>
      <c r="HC188" s="31" t="e">
        <v>#DIV/0!</v>
      </c>
      <c r="HD188" s="31" t="e">
        <v>#DIV/0!</v>
      </c>
      <c r="HE188" s="31" t="e">
        <v>#DIV/0!</v>
      </c>
      <c r="HF188" s="31" t="e">
        <v>#DIV/0!</v>
      </c>
      <c r="HG188" s="31" t="e">
        <v>#DIV/0!</v>
      </c>
      <c r="HH188" s="31" t="e">
        <v>#DIV/0!</v>
      </c>
      <c r="HI188" s="31" t="e">
        <v>#DIV/0!</v>
      </c>
      <c r="HJ188" s="31" t="e">
        <v>#DIV/0!</v>
      </c>
      <c r="HK188" s="31" t="e">
        <v>#DIV/0!</v>
      </c>
      <c r="HL188" s="31" t="e">
        <v>#DIV/0!</v>
      </c>
      <c r="HM188" s="31" t="e">
        <v>#DIV/0!</v>
      </c>
      <c r="HN188" s="31" t="e">
        <v>#DIV/0!</v>
      </c>
      <c r="HO188" s="31" t="e">
        <v>#DIV/0!</v>
      </c>
      <c r="HP188" s="31" t="e">
        <v>#DIV/0!</v>
      </c>
      <c r="HQ188" s="31" t="e">
        <v>#DIV/0!</v>
      </c>
      <c r="HR188" s="31" t="e">
        <v>#DIV/0!</v>
      </c>
      <c r="HS188" s="31" t="e">
        <v>#DIV/0!</v>
      </c>
      <c r="HT188" s="31" t="e">
        <v>#DIV/0!</v>
      </c>
      <c r="HU188" s="31" t="e">
        <v>#DIV/0!</v>
      </c>
      <c r="HV188" s="31" t="e">
        <v>#DIV/0!</v>
      </c>
      <c r="HW188" s="31" t="e">
        <v>#DIV/0!</v>
      </c>
      <c r="HX188" s="31" t="e">
        <v>#DIV/0!</v>
      </c>
      <c r="HY188" s="31" t="e">
        <v>#DIV/0!</v>
      </c>
      <c r="HZ188" s="31" t="e">
        <v>#DIV/0!</v>
      </c>
      <c r="IA188" s="31" t="e">
        <v>#DIV/0!</v>
      </c>
      <c r="IB188" s="31" t="e">
        <v>#DIV/0!</v>
      </c>
      <c r="IC188" s="31" t="e">
        <v>#DIV/0!</v>
      </c>
      <c r="ID188" s="31" t="e">
        <v>#DIV/0!</v>
      </c>
      <c r="IE188" s="31" t="e">
        <v>#DIV/0!</v>
      </c>
      <c r="IF188" s="31" t="e">
        <v>#VALUE!</v>
      </c>
      <c r="IG188" s="31" t="e">
        <v>#DIV/0!</v>
      </c>
      <c r="IH188" s="31" t="e">
        <v>#DIV/0!</v>
      </c>
      <c r="II188" s="31" t="e">
        <v>#DIV/0!</v>
      </c>
      <c r="IJ188" s="31" t="e">
        <v>#DIV/0!</v>
      </c>
      <c r="IK188" s="31" t="e">
        <v>#DIV/0!</v>
      </c>
      <c r="IL188" s="31" t="e">
        <v>#DIV/0!</v>
      </c>
      <c r="IM188" s="31" t="e">
        <v>#DIV/0!</v>
      </c>
      <c r="IN188" s="31" t="e">
        <v>#DIV/0!</v>
      </c>
      <c r="IO188" s="31" t="e">
        <v>#DIV/0!</v>
      </c>
      <c r="IP188" s="31" t="e">
        <v>#DIV/0!</v>
      </c>
      <c r="IQ188" s="31" t="e">
        <v>#DIV/0!</v>
      </c>
      <c r="IR188" s="31" t="e">
        <v>#DIV/0!</v>
      </c>
      <c r="IS188" s="31" t="e">
        <v>#DIV/0!</v>
      </c>
      <c r="IT188" s="31" t="e">
        <v>#DIV/0!</v>
      </c>
      <c r="IU188" s="31" t="e">
        <v>#DIV/0!</v>
      </c>
      <c r="IV188" s="31" t="e">
        <v>#DIV/0!</v>
      </c>
      <c r="IW188" s="31" t="e">
        <v>#DIV/0!</v>
      </c>
      <c r="IX188" s="31" t="e">
        <v>#DIV/0!</v>
      </c>
      <c r="IY188" s="31" t="e">
        <v>#DIV/0!</v>
      </c>
      <c r="IZ188" s="31" t="e">
        <v>#DIV/0!</v>
      </c>
      <c r="JA188" s="31" t="e">
        <v>#DIV/0!</v>
      </c>
      <c r="JB188" s="31" t="e">
        <v>#DIV/0!</v>
      </c>
      <c r="JC188" s="31" t="e">
        <v>#DIV/0!</v>
      </c>
      <c r="JD188" s="31" t="e">
        <v>#DIV/0!</v>
      </c>
      <c r="JE188" s="31" t="e">
        <v>#DIV/0!</v>
      </c>
      <c r="JF188" s="31" t="e">
        <v>#DIV/0!</v>
      </c>
      <c r="JG188" s="31" t="e">
        <v>#DIV/0!</v>
      </c>
      <c r="JH188" s="31" t="e">
        <v>#DIV/0!</v>
      </c>
      <c r="JI188" s="31" t="e">
        <v>#DIV/0!</v>
      </c>
      <c r="JJ188" s="31" t="e">
        <v>#DIV/0!</v>
      </c>
      <c r="JK188" s="31" t="e">
        <v>#DIV/0!</v>
      </c>
      <c r="JL188" s="31" t="e">
        <v>#DIV/0!</v>
      </c>
      <c r="JM188" s="31" t="e">
        <v>#DIV/0!</v>
      </c>
      <c r="JN188" s="31" t="e">
        <v>#DIV/0!</v>
      </c>
      <c r="JO188" s="31" t="e">
        <v>#DIV/0!</v>
      </c>
      <c r="JP188" s="31" t="e">
        <v>#DIV/0!</v>
      </c>
      <c r="JQ188" s="31" t="e">
        <v>#DIV/0!</v>
      </c>
      <c r="JR188" s="31" t="e">
        <v>#DIV/0!</v>
      </c>
      <c r="JS188" s="31" t="e">
        <v>#DIV/0!</v>
      </c>
      <c r="JT188" s="31" t="e">
        <v>#DIV/0!</v>
      </c>
      <c r="JU188" s="31" t="e">
        <v>#DIV/0!</v>
      </c>
      <c r="JV188" s="31" t="e">
        <v>#DIV/0!</v>
      </c>
      <c r="JW188" s="31" t="e">
        <v>#DIV/0!</v>
      </c>
      <c r="JX188" s="31" t="e">
        <v>#DIV/0!</v>
      </c>
      <c r="JY188" s="31" t="e">
        <v>#DIV/0!</v>
      </c>
      <c r="JZ188" s="31"/>
      <c r="KA188" s="31"/>
    </row>
    <row r="189" spans="1:287" x14ac:dyDescent="0.25">
      <c r="A189" s="30" t="s">
        <v>809</v>
      </c>
      <c r="B189" s="30" t="s">
        <v>206</v>
      </c>
      <c r="C189" s="31">
        <v>50</v>
      </c>
      <c r="D189" s="51" t="e">
        <v>#VALUE!</v>
      </c>
      <c r="E189" s="31" t="e">
        <v>#DIV/0!</v>
      </c>
      <c r="F189" s="31" t="e">
        <v>#DIV/0!</v>
      </c>
      <c r="G189" s="31" t="e">
        <v>#DIV/0!</v>
      </c>
      <c r="H189" s="31" t="e">
        <v>#DIV/0!</v>
      </c>
      <c r="I189" s="31" t="e">
        <v>#DIV/0!</v>
      </c>
      <c r="J189" s="31" t="e">
        <v>#DIV/0!</v>
      </c>
      <c r="K189" s="31" t="e">
        <v>#DIV/0!</v>
      </c>
      <c r="L189" s="31" t="e">
        <v>#DIV/0!</v>
      </c>
      <c r="M189" s="31" t="e">
        <v>#DIV/0!</v>
      </c>
      <c r="N189" s="31" t="e">
        <v>#DIV/0!</v>
      </c>
      <c r="O189" s="31" t="e">
        <v>#DIV/0!</v>
      </c>
      <c r="P189" s="31" t="e">
        <v>#DIV/0!</v>
      </c>
      <c r="Q189" s="31" t="e">
        <v>#DIV/0!</v>
      </c>
      <c r="R189" s="31" t="e">
        <v>#DIV/0!</v>
      </c>
      <c r="S189" s="31" t="e">
        <v>#DIV/0!</v>
      </c>
      <c r="T189" s="31" t="e">
        <v>#DIV/0!</v>
      </c>
      <c r="U189" s="31" t="e">
        <v>#DIV/0!</v>
      </c>
      <c r="V189" s="31" t="e">
        <v>#DIV/0!</v>
      </c>
      <c r="W189" s="31" t="e">
        <v>#DIV/0!</v>
      </c>
      <c r="X189" s="31" t="e">
        <v>#DIV/0!</v>
      </c>
      <c r="Y189" s="31" t="e">
        <v>#DIV/0!</v>
      </c>
      <c r="Z189" s="31" t="e">
        <v>#DIV/0!</v>
      </c>
      <c r="AA189" s="31" t="e">
        <v>#DIV/0!</v>
      </c>
      <c r="AB189" s="31" t="e">
        <v>#DIV/0!</v>
      </c>
      <c r="AC189" s="31" t="e">
        <v>#DIV/0!</v>
      </c>
      <c r="AD189" s="31" t="e">
        <v>#DIV/0!</v>
      </c>
      <c r="AE189" s="31" t="e">
        <v>#DIV/0!</v>
      </c>
      <c r="AF189" s="31" t="e">
        <v>#DIV/0!</v>
      </c>
      <c r="AG189" s="31" t="e">
        <v>#DIV/0!</v>
      </c>
      <c r="AH189" s="31" t="e">
        <v>#DIV/0!</v>
      </c>
      <c r="AI189" s="31" t="e">
        <v>#DIV/0!</v>
      </c>
      <c r="AJ189" s="31" t="e">
        <v>#DIV/0!</v>
      </c>
      <c r="AK189" s="31" t="e">
        <v>#DIV/0!</v>
      </c>
      <c r="AL189" s="31" t="e">
        <v>#DIV/0!</v>
      </c>
      <c r="AM189" s="31" t="e">
        <v>#DIV/0!</v>
      </c>
      <c r="AN189" s="31" t="e">
        <v>#DIV/0!</v>
      </c>
      <c r="AO189" s="31" t="e">
        <v>#DIV/0!</v>
      </c>
      <c r="AP189" s="31" t="e">
        <v>#DIV/0!</v>
      </c>
      <c r="AQ189" s="31" t="e">
        <v>#DIV/0!</v>
      </c>
      <c r="AR189" s="31" t="e">
        <v>#DIV/0!</v>
      </c>
      <c r="AS189" s="31" t="e">
        <v>#DIV/0!</v>
      </c>
      <c r="AT189" s="31" t="e">
        <v>#DIV/0!</v>
      </c>
      <c r="AU189" s="31" t="e">
        <v>#DIV/0!</v>
      </c>
      <c r="AV189" s="31" t="e">
        <v>#DIV/0!</v>
      </c>
      <c r="AW189" s="31" t="e">
        <v>#DIV/0!</v>
      </c>
      <c r="AX189" s="31" t="e">
        <v>#VALUE!</v>
      </c>
      <c r="AY189" s="31" t="e">
        <v>#DIV/0!</v>
      </c>
      <c r="AZ189" s="31" t="e">
        <v>#DIV/0!</v>
      </c>
      <c r="BA189" s="31" t="e">
        <v>#DIV/0!</v>
      </c>
      <c r="BB189" s="31" t="e">
        <v>#DIV/0!</v>
      </c>
      <c r="BC189" s="31" t="e">
        <v>#DIV/0!</v>
      </c>
      <c r="BD189" s="31" t="e">
        <v>#DIV/0!</v>
      </c>
      <c r="BE189" s="31" t="e">
        <v>#DIV/0!</v>
      </c>
      <c r="BF189" s="31" t="e">
        <v>#DIV/0!</v>
      </c>
      <c r="BG189" s="31" t="e">
        <v>#DIV/0!</v>
      </c>
      <c r="BH189" s="31" t="e">
        <v>#DIV/0!</v>
      </c>
      <c r="BI189" s="31" t="e">
        <v>#DIV/0!</v>
      </c>
      <c r="BJ189" s="31" t="e">
        <v>#DIV/0!</v>
      </c>
      <c r="BK189" s="31" t="e">
        <v>#DIV/0!</v>
      </c>
      <c r="BL189" s="31" t="e">
        <v>#DIV/0!</v>
      </c>
      <c r="BM189" s="31" t="e">
        <v>#DIV/0!</v>
      </c>
      <c r="BN189" s="31" t="e">
        <v>#DIV/0!</v>
      </c>
      <c r="BO189" s="31" t="e">
        <v>#DIV/0!</v>
      </c>
      <c r="BP189" s="31" t="e">
        <v>#DIV/0!</v>
      </c>
      <c r="BQ189" s="31" t="e">
        <v>#DIV/0!</v>
      </c>
      <c r="BR189" s="31" t="e">
        <v>#DIV/0!</v>
      </c>
      <c r="BS189" s="31" t="e">
        <v>#DIV/0!</v>
      </c>
      <c r="BT189" s="31" t="e">
        <v>#DIV/0!</v>
      </c>
      <c r="BU189" s="31" t="e">
        <v>#DIV/0!</v>
      </c>
      <c r="BV189" s="31" t="e">
        <v>#DIV/0!</v>
      </c>
      <c r="BW189" s="31" t="e">
        <v>#DIV/0!</v>
      </c>
      <c r="BX189" s="31" t="e">
        <v>#DIV/0!</v>
      </c>
      <c r="BY189" s="31" t="e">
        <v>#DIV/0!</v>
      </c>
      <c r="BZ189" s="31" t="e">
        <v>#DIV/0!</v>
      </c>
      <c r="CA189" s="31" t="e">
        <v>#DIV/0!</v>
      </c>
      <c r="CB189" s="31" t="e">
        <v>#DIV/0!</v>
      </c>
      <c r="CC189" s="31" t="e">
        <v>#DIV/0!</v>
      </c>
      <c r="CD189" s="31" t="e">
        <v>#DIV/0!</v>
      </c>
      <c r="CE189" s="31" t="e">
        <v>#DIV/0!</v>
      </c>
      <c r="CF189" s="31" t="e">
        <v>#DIV/0!</v>
      </c>
      <c r="CG189" s="31" t="e">
        <v>#DIV/0!</v>
      </c>
      <c r="CH189" s="31" t="e">
        <v>#DIV/0!</v>
      </c>
      <c r="CI189" s="31" t="e">
        <v>#DIV/0!</v>
      </c>
      <c r="CJ189" s="31" t="e">
        <v>#DIV/0!</v>
      </c>
      <c r="CK189" s="31" t="e">
        <v>#DIV/0!</v>
      </c>
      <c r="CL189" s="31" t="e">
        <v>#DIV/0!</v>
      </c>
      <c r="CM189" s="31" t="e">
        <v>#DIV/0!</v>
      </c>
      <c r="CN189" s="31" t="e">
        <v>#DIV/0!</v>
      </c>
      <c r="CO189" s="31" t="e">
        <v>#DIV/0!</v>
      </c>
      <c r="CP189" s="31" t="e">
        <v>#DIV/0!</v>
      </c>
      <c r="CQ189" s="31" t="e">
        <v>#DIV/0!</v>
      </c>
      <c r="CR189" s="31"/>
      <c r="CS189" s="31"/>
      <c r="CT189" s="31">
        <v>50</v>
      </c>
      <c r="CU189" s="51" t="e">
        <v>#VALUE!</v>
      </c>
      <c r="CV189" s="31" t="e">
        <v>#DIV/0!</v>
      </c>
      <c r="CW189" s="31" t="e">
        <v>#DIV/0!</v>
      </c>
      <c r="CX189" s="31" t="e">
        <v>#DIV/0!</v>
      </c>
      <c r="CY189" s="31" t="e">
        <v>#DIV/0!</v>
      </c>
      <c r="CZ189" s="31" t="e">
        <v>#DIV/0!</v>
      </c>
      <c r="DA189" s="31" t="e">
        <v>#DIV/0!</v>
      </c>
      <c r="DB189" s="31" t="e">
        <v>#DIV/0!</v>
      </c>
      <c r="DC189" s="31" t="e">
        <v>#DIV/0!</v>
      </c>
      <c r="DD189" s="31" t="e">
        <v>#DIV/0!</v>
      </c>
      <c r="DE189" s="31" t="e">
        <v>#DIV/0!</v>
      </c>
      <c r="DF189" s="31" t="e">
        <v>#DIV/0!</v>
      </c>
      <c r="DG189" s="31" t="e">
        <v>#DIV/0!</v>
      </c>
      <c r="DH189" s="31" t="e">
        <v>#DIV/0!</v>
      </c>
      <c r="DI189" s="31" t="e">
        <v>#DIV/0!</v>
      </c>
      <c r="DJ189" s="31" t="e">
        <v>#DIV/0!</v>
      </c>
      <c r="DK189" s="31" t="e">
        <v>#DIV/0!</v>
      </c>
      <c r="DL189" s="31" t="e">
        <v>#DIV/0!</v>
      </c>
      <c r="DM189" s="31" t="e">
        <v>#DIV/0!</v>
      </c>
      <c r="DN189" s="31" t="e">
        <v>#DIV/0!</v>
      </c>
      <c r="DO189" s="31" t="e">
        <v>#DIV/0!</v>
      </c>
      <c r="DP189" s="31" t="e">
        <v>#DIV/0!</v>
      </c>
      <c r="DQ189" s="31" t="e">
        <v>#DIV/0!</v>
      </c>
      <c r="DR189" s="31" t="e">
        <v>#DIV/0!</v>
      </c>
      <c r="DS189" s="31" t="e">
        <v>#DIV/0!</v>
      </c>
      <c r="DT189" s="31" t="e">
        <v>#DIV/0!</v>
      </c>
      <c r="DU189" s="31" t="e">
        <v>#DIV/0!</v>
      </c>
      <c r="DV189" s="31" t="e">
        <v>#DIV/0!</v>
      </c>
      <c r="DW189" s="31" t="e">
        <v>#DIV/0!</v>
      </c>
      <c r="DX189" s="31" t="e">
        <v>#DIV/0!</v>
      </c>
      <c r="DY189" s="31" t="e">
        <v>#DIV/0!</v>
      </c>
      <c r="DZ189" s="31" t="e">
        <v>#DIV/0!</v>
      </c>
      <c r="EA189" s="31" t="e">
        <v>#DIV/0!</v>
      </c>
      <c r="EB189" s="31" t="e">
        <v>#DIV/0!</v>
      </c>
      <c r="EC189" s="31" t="e">
        <v>#DIV/0!</v>
      </c>
      <c r="ED189" s="31" t="e">
        <v>#DIV/0!</v>
      </c>
      <c r="EE189" s="31" t="e">
        <v>#DIV/0!</v>
      </c>
      <c r="EF189" s="31" t="e">
        <v>#DIV/0!</v>
      </c>
      <c r="EG189" s="31" t="e">
        <v>#DIV/0!</v>
      </c>
      <c r="EH189" s="31" t="e">
        <v>#DIV/0!</v>
      </c>
      <c r="EI189" s="31" t="e">
        <v>#DIV/0!</v>
      </c>
      <c r="EJ189" s="31" t="e">
        <v>#DIV/0!</v>
      </c>
      <c r="EK189" s="31" t="e">
        <v>#DIV/0!</v>
      </c>
      <c r="EL189" s="31" t="e">
        <v>#DIV/0!</v>
      </c>
      <c r="EM189" s="31" t="e">
        <v>#DIV/0!</v>
      </c>
      <c r="EN189" s="31" t="e">
        <v>#DIV/0!</v>
      </c>
      <c r="EO189" s="31" t="e">
        <v>#VALUE!</v>
      </c>
      <c r="EP189" s="31" t="e">
        <v>#DIV/0!</v>
      </c>
      <c r="EQ189" s="31" t="e">
        <v>#DIV/0!</v>
      </c>
      <c r="ER189" s="31" t="e">
        <v>#DIV/0!</v>
      </c>
      <c r="ES189" s="31" t="e">
        <v>#DIV/0!</v>
      </c>
      <c r="ET189" s="31" t="e">
        <v>#DIV/0!</v>
      </c>
      <c r="EU189" s="31" t="e">
        <v>#DIV/0!</v>
      </c>
      <c r="EV189" s="31" t="e">
        <v>#DIV/0!</v>
      </c>
      <c r="EW189" s="31" t="e">
        <v>#DIV/0!</v>
      </c>
      <c r="EX189" s="31" t="e">
        <v>#DIV/0!</v>
      </c>
      <c r="EY189" s="31" t="e">
        <v>#DIV/0!</v>
      </c>
      <c r="EZ189" s="31" t="e">
        <v>#DIV/0!</v>
      </c>
      <c r="FA189" s="31" t="e">
        <v>#DIV/0!</v>
      </c>
      <c r="FB189" s="31" t="e">
        <v>#DIV/0!</v>
      </c>
      <c r="FC189" s="31" t="e">
        <v>#DIV/0!</v>
      </c>
      <c r="FD189" s="31" t="e">
        <v>#DIV/0!</v>
      </c>
      <c r="FE189" s="31" t="e">
        <v>#DIV/0!</v>
      </c>
      <c r="FF189" s="31" t="e">
        <v>#DIV/0!</v>
      </c>
      <c r="FG189" s="31" t="e">
        <v>#DIV/0!</v>
      </c>
      <c r="FH189" s="31" t="e">
        <v>#DIV/0!</v>
      </c>
      <c r="FI189" s="31" t="e">
        <v>#DIV/0!</v>
      </c>
      <c r="FJ189" s="31" t="e">
        <v>#DIV/0!</v>
      </c>
      <c r="FK189" s="31" t="e">
        <v>#DIV/0!</v>
      </c>
      <c r="FL189" s="31" t="e">
        <v>#DIV/0!</v>
      </c>
      <c r="FM189" s="31" t="e">
        <v>#DIV/0!</v>
      </c>
      <c r="FN189" s="31" t="e">
        <v>#DIV/0!</v>
      </c>
      <c r="FO189" s="31" t="e">
        <v>#DIV/0!</v>
      </c>
      <c r="FP189" s="31" t="e">
        <v>#DIV/0!</v>
      </c>
      <c r="FQ189" s="31" t="e">
        <v>#DIV/0!</v>
      </c>
      <c r="FR189" s="31" t="e">
        <v>#DIV/0!</v>
      </c>
      <c r="FS189" s="31" t="e">
        <v>#DIV/0!</v>
      </c>
      <c r="FT189" s="31" t="e">
        <v>#DIV/0!</v>
      </c>
      <c r="FU189" s="31" t="e">
        <v>#DIV/0!</v>
      </c>
      <c r="FV189" s="31" t="e">
        <v>#DIV/0!</v>
      </c>
      <c r="FW189" s="31" t="e">
        <v>#DIV/0!</v>
      </c>
      <c r="FX189" s="31" t="e">
        <v>#DIV/0!</v>
      </c>
      <c r="FY189" s="31" t="e">
        <v>#DIV/0!</v>
      </c>
      <c r="FZ189" s="31" t="e">
        <v>#DIV/0!</v>
      </c>
      <c r="GA189" s="31" t="e">
        <v>#DIV/0!</v>
      </c>
      <c r="GB189" s="31" t="e">
        <v>#DIV/0!</v>
      </c>
      <c r="GC189" s="31" t="e">
        <v>#DIV/0!</v>
      </c>
      <c r="GD189" s="31" t="e">
        <v>#DIV/0!</v>
      </c>
      <c r="GE189" s="31" t="e">
        <v>#DIV/0!</v>
      </c>
      <c r="GF189" s="31" t="e">
        <v>#DIV/0!</v>
      </c>
      <c r="GG189" s="31" t="e">
        <v>#DIV/0!</v>
      </c>
      <c r="GH189" s="31" t="e">
        <v>#DIV/0!</v>
      </c>
      <c r="GI189" s="31"/>
      <c r="GJ189" s="31"/>
      <c r="GK189" s="31">
        <v>50</v>
      </c>
      <c r="GL189" s="51" t="e">
        <v>#VALUE!</v>
      </c>
      <c r="GM189" s="31" t="e">
        <v>#DIV/0!</v>
      </c>
      <c r="GN189" s="31" t="e">
        <v>#DIV/0!</v>
      </c>
      <c r="GO189" s="31" t="e">
        <v>#DIV/0!</v>
      </c>
      <c r="GP189" s="31" t="e">
        <v>#DIV/0!</v>
      </c>
      <c r="GQ189" s="31" t="e">
        <v>#DIV/0!</v>
      </c>
      <c r="GR189" s="31" t="e">
        <v>#DIV/0!</v>
      </c>
      <c r="GS189" s="31" t="e">
        <v>#DIV/0!</v>
      </c>
      <c r="GT189" s="31" t="e">
        <v>#DIV/0!</v>
      </c>
      <c r="GU189" s="31" t="e">
        <v>#DIV/0!</v>
      </c>
      <c r="GV189" s="31" t="e">
        <v>#DIV/0!</v>
      </c>
      <c r="GW189" s="31" t="e">
        <v>#DIV/0!</v>
      </c>
      <c r="GX189" s="31" t="e">
        <v>#DIV/0!</v>
      </c>
      <c r="GY189" s="31" t="e">
        <v>#DIV/0!</v>
      </c>
      <c r="GZ189" s="31" t="e">
        <v>#DIV/0!</v>
      </c>
      <c r="HA189" s="31" t="e">
        <v>#DIV/0!</v>
      </c>
      <c r="HB189" s="31" t="e">
        <v>#DIV/0!</v>
      </c>
      <c r="HC189" s="31" t="e">
        <v>#DIV/0!</v>
      </c>
      <c r="HD189" s="31" t="e">
        <v>#DIV/0!</v>
      </c>
      <c r="HE189" s="31" t="e">
        <v>#DIV/0!</v>
      </c>
      <c r="HF189" s="31" t="e">
        <v>#DIV/0!</v>
      </c>
      <c r="HG189" s="31" t="e">
        <v>#DIV/0!</v>
      </c>
      <c r="HH189" s="31" t="e">
        <v>#DIV/0!</v>
      </c>
      <c r="HI189" s="31" t="e">
        <v>#DIV/0!</v>
      </c>
      <c r="HJ189" s="31" t="e">
        <v>#DIV/0!</v>
      </c>
      <c r="HK189" s="31" t="e">
        <v>#DIV/0!</v>
      </c>
      <c r="HL189" s="31" t="e">
        <v>#DIV/0!</v>
      </c>
      <c r="HM189" s="31" t="e">
        <v>#DIV/0!</v>
      </c>
      <c r="HN189" s="31" t="e">
        <v>#DIV/0!</v>
      </c>
      <c r="HO189" s="31" t="e">
        <v>#DIV/0!</v>
      </c>
      <c r="HP189" s="31" t="e">
        <v>#DIV/0!</v>
      </c>
      <c r="HQ189" s="31" t="e">
        <v>#DIV/0!</v>
      </c>
      <c r="HR189" s="31" t="e">
        <v>#DIV/0!</v>
      </c>
      <c r="HS189" s="31" t="e">
        <v>#DIV/0!</v>
      </c>
      <c r="HT189" s="31" t="e">
        <v>#DIV/0!</v>
      </c>
      <c r="HU189" s="31" t="e">
        <v>#DIV/0!</v>
      </c>
      <c r="HV189" s="31" t="e">
        <v>#DIV/0!</v>
      </c>
      <c r="HW189" s="31" t="e">
        <v>#DIV/0!</v>
      </c>
      <c r="HX189" s="31" t="e">
        <v>#DIV/0!</v>
      </c>
      <c r="HY189" s="31" t="e">
        <v>#DIV/0!</v>
      </c>
      <c r="HZ189" s="31" t="e">
        <v>#DIV/0!</v>
      </c>
      <c r="IA189" s="31" t="e">
        <v>#DIV/0!</v>
      </c>
      <c r="IB189" s="31" t="e">
        <v>#DIV/0!</v>
      </c>
      <c r="IC189" s="31" t="e">
        <v>#DIV/0!</v>
      </c>
      <c r="ID189" s="31" t="e">
        <v>#DIV/0!</v>
      </c>
      <c r="IE189" s="31" t="e">
        <v>#DIV/0!</v>
      </c>
      <c r="IF189" s="31" t="e">
        <v>#VALUE!</v>
      </c>
      <c r="IG189" s="31" t="e">
        <v>#DIV/0!</v>
      </c>
      <c r="IH189" s="31" t="e">
        <v>#DIV/0!</v>
      </c>
      <c r="II189" s="31" t="e">
        <v>#DIV/0!</v>
      </c>
      <c r="IJ189" s="31" t="e">
        <v>#DIV/0!</v>
      </c>
      <c r="IK189" s="31" t="e">
        <v>#DIV/0!</v>
      </c>
      <c r="IL189" s="31" t="e">
        <v>#DIV/0!</v>
      </c>
      <c r="IM189" s="31" t="e">
        <v>#DIV/0!</v>
      </c>
      <c r="IN189" s="31" t="e">
        <v>#DIV/0!</v>
      </c>
      <c r="IO189" s="31" t="e">
        <v>#DIV/0!</v>
      </c>
      <c r="IP189" s="31" t="e">
        <v>#DIV/0!</v>
      </c>
      <c r="IQ189" s="31" t="e">
        <v>#DIV/0!</v>
      </c>
      <c r="IR189" s="31" t="e">
        <v>#DIV/0!</v>
      </c>
      <c r="IS189" s="31" t="e">
        <v>#DIV/0!</v>
      </c>
      <c r="IT189" s="31" t="e">
        <v>#DIV/0!</v>
      </c>
      <c r="IU189" s="31" t="e">
        <v>#DIV/0!</v>
      </c>
      <c r="IV189" s="31" t="e">
        <v>#DIV/0!</v>
      </c>
      <c r="IW189" s="31" t="e">
        <v>#DIV/0!</v>
      </c>
      <c r="IX189" s="31" t="e">
        <v>#DIV/0!</v>
      </c>
      <c r="IY189" s="31" t="e">
        <v>#DIV/0!</v>
      </c>
      <c r="IZ189" s="31" t="e">
        <v>#DIV/0!</v>
      </c>
      <c r="JA189" s="31" t="e">
        <v>#DIV/0!</v>
      </c>
      <c r="JB189" s="31" t="e">
        <v>#DIV/0!</v>
      </c>
      <c r="JC189" s="31" t="e">
        <v>#DIV/0!</v>
      </c>
      <c r="JD189" s="31" t="e">
        <v>#DIV/0!</v>
      </c>
      <c r="JE189" s="31" t="e">
        <v>#DIV/0!</v>
      </c>
      <c r="JF189" s="31" t="e">
        <v>#DIV/0!</v>
      </c>
      <c r="JG189" s="31" t="e">
        <v>#DIV/0!</v>
      </c>
      <c r="JH189" s="31" t="e">
        <v>#DIV/0!</v>
      </c>
      <c r="JI189" s="31" t="e">
        <v>#DIV/0!</v>
      </c>
      <c r="JJ189" s="31" t="e">
        <v>#DIV/0!</v>
      </c>
      <c r="JK189" s="31" t="e">
        <v>#DIV/0!</v>
      </c>
      <c r="JL189" s="31" t="e">
        <v>#DIV/0!</v>
      </c>
      <c r="JM189" s="31" t="e">
        <v>#DIV/0!</v>
      </c>
      <c r="JN189" s="31" t="e">
        <v>#DIV/0!</v>
      </c>
      <c r="JO189" s="31" t="e">
        <v>#DIV/0!</v>
      </c>
      <c r="JP189" s="31" t="e">
        <v>#DIV/0!</v>
      </c>
      <c r="JQ189" s="31" t="e">
        <v>#DIV/0!</v>
      </c>
      <c r="JR189" s="31" t="e">
        <v>#DIV/0!</v>
      </c>
      <c r="JS189" s="31" t="e">
        <v>#DIV/0!</v>
      </c>
      <c r="JT189" s="31" t="e">
        <v>#DIV/0!</v>
      </c>
      <c r="JU189" s="31" t="e">
        <v>#DIV/0!</v>
      </c>
      <c r="JV189" s="31" t="e">
        <v>#DIV/0!</v>
      </c>
      <c r="JW189" s="31" t="e">
        <v>#DIV/0!</v>
      </c>
      <c r="JX189" s="31" t="e">
        <v>#DIV/0!</v>
      </c>
      <c r="JY189" s="31" t="e">
        <v>#DIV/0!</v>
      </c>
      <c r="JZ189" s="31"/>
      <c r="KA189" s="31"/>
    </row>
    <row r="190" spans="1:287" x14ac:dyDescent="0.25">
      <c r="A190" s="30" t="s">
        <v>810</v>
      </c>
      <c r="B190" s="30" t="s">
        <v>200</v>
      </c>
      <c r="C190" s="31"/>
      <c r="D190" s="51" t="e">
        <v>#VALUE!</v>
      </c>
      <c r="E190" s="31" t="e">
        <v>#DIV/0!</v>
      </c>
      <c r="F190" s="31" t="e">
        <v>#DIV/0!</v>
      </c>
      <c r="G190" s="31" t="e">
        <v>#DIV/0!</v>
      </c>
      <c r="H190" s="31" t="e">
        <v>#DIV/0!</v>
      </c>
      <c r="I190" s="31" t="e">
        <v>#DIV/0!</v>
      </c>
      <c r="J190" s="31" t="e">
        <v>#DIV/0!</v>
      </c>
      <c r="K190" s="31" t="e">
        <v>#DIV/0!</v>
      </c>
      <c r="L190" s="31" t="e">
        <v>#DIV/0!</v>
      </c>
      <c r="M190" s="31" t="e">
        <v>#DIV/0!</v>
      </c>
      <c r="N190" s="31" t="e">
        <v>#DIV/0!</v>
      </c>
      <c r="O190" s="31" t="e">
        <v>#DIV/0!</v>
      </c>
      <c r="P190" s="31" t="e">
        <v>#DIV/0!</v>
      </c>
      <c r="Q190" s="31" t="e">
        <v>#DIV/0!</v>
      </c>
      <c r="R190" s="31" t="e">
        <v>#DIV/0!</v>
      </c>
      <c r="S190" s="31" t="e">
        <v>#DIV/0!</v>
      </c>
      <c r="T190" s="31" t="e">
        <v>#DIV/0!</v>
      </c>
      <c r="U190" s="31" t="e">
        <v>#DIV/0!</v>
      </c>
      <c r="V190" s="31" t="e">
        <v>#DIV/0!</v>
      </c>
      <c r="W190" s="31" t="e">
        <v>#DIV/0!</v>
      </c>
      <c r="X190" s="31" t="e">
        <v>#DIV/0!</v>
      </c>
      <c r="Y190" s="31" t="e">
        <v>#DIV/0!</v>
      </c>
      <c r="Z190" s="31" t="e">
        <v>#DIV/0!</v>
      </c>
      <c r="AA190" s="31" t="e">
        <v>#DIV/0!</v>
      </c>
      <c r="AB190" s="31" t="e">
        <v>#DIV/0!</v>
      </c>
      <c r="AC190" s="31" t="e">
        <v>#DIV/0!</v>
      </c>
      <c r="AD190" s="31" t="e">
        <v>#DIV/0!</v>
      </c>
      <c r="AE190" s="31" t="e">
        <v>#DIV/0!</v>
      </c>
      <c r="AF190" s="31" t="e">
        <v>#DIV/0!</v>
      </c>
      <c r="AG190" s="31" t="e">
        <v>#DIV/0!</v>
      </c>
      <c r="AH190" s="31" t="e">
        <v>#DIV/0!</v>
      </c>
      <c r="AI190" s="31" t="e">
        <v>#DIV/0!</v>
      </c>
      <c r="AJ190" s="31" t="e">
        <v>#DIV/0!</v>
      </c>
      <c r="AK190" s="31" t="e">
        <v>#DIV/0!</v>
      </c>
      <c r="AL190" s="31" t="e">
        <v>#DIV/0!</v>
      </c>
      <c r="AM190" s="31" t="e">
        <v>#DIV/0!</v>
      </c>
      <c r="AN190" s="31" t="e">
        <v>#DIV/0!</v>
      </c>
      <c r="AO190" s="31" t="e">
        <v>#DIV/0!</v>
      </c>
      <c r="AP190" s="31" t="e">
        <v>#DIV/0!</v>
      </c>
      <c r="AQ190" s="31" t="e">
        <v>#DIV/0!</v>
      </c>
      <c r="AR190" s="31" t="e">
        <v>#DIV/0!</v>
      </c>
      <c r="AS190" s="31" t="e">
        <v>#DIV/0!</v>
      </c>
      <c r="AT190" s="31" t="e">
        <v>#DIV/0!</v>
      </c>
      <c r="AU190" s="31" t="e">
        <v>#DIV/0!</v>
      </c>
      <c r="AV190" s="31" t="e">
        <v>#DIV/0!</v>
      </c>
      <c r="AW190" s="31" t="e">
        <v>#DIV/0!</v>
      </c>
      <c r="AX190" s="31" t="e">
        <v>#VALUE!</v>
      </c>
      <c r="AY190" s="31" t="e">
        <v>#DIV/0!</v>
      </c>
      <c r="AZ190" s="31" t="e">
        <v>#DIV/0!</v>
      </c>
      <c r="BA190" s="31" t="e">
        <v>#DIV/0!</v>
      </c>
      <c r="BB190" s="31" t="e">
        <v>#DIV/0!</v>
      </c>
      <c r="BC190" s="31" t="e">
        <v>#DIV/0!</v>
      </c>
      <c r="BD190" s="31" t="e">
        <v>#DIV/0!</v>
      </c>
      <c r="BE190" s="31" t="e">
        <v>#DIV/0!</v>
      </c>
      <c r="BF190" s="31" t="e">
        <v>#DIV/0!</v>
      </c>
      <c r="BG190" s="31" t="e">
        <v>#DIV/0!</v>
      </c>
      <c r="BH190" s="31" t="e">
        <v>#DIV/0!</v>
      </c>
      <c r="BI190" s="31" t="e">
        <v>#DIV/0!</v>
      </c>
      <c r="BJ190" s="31" t="e">
        <v>#DIV/0!</v>
      </c>
      <c r="BK190" s="31" t="e">
        <v>#DIV/0!</v>
      </c>
      <c r="BL190" s="31" t="e">
        <v>#DIV/0!</v>
      </c>
      <c r="BM190" s="31" t="e">
        <v>#DIV/0!</v>
      </c>
      <c r="BN190" s="31" t="e">
        <v>#DIV/0!</v>
      </c>
      <c r="BO190" s="31" t="e">
        <v>#DIV/0!</v>
      </c>
      <c r="BP190" s="31" t="e">
        <v>#DIV/0!</v>
      </c>
      <c r="BQ190" s="31" t="e">
        <v>#DIV/0!</v>
      </c>
      <c r="BR190" s="31" t="e">
        <v>#DIV/0!</v>
      </c>
      <c r="BS190" s="31" t="e">
        <v>#DIV/0!</v>
      </c>
      <c r="BT190" s="31" t="e">
        <v>#DIV/0!</v>
      </c>
      <c r="BU190" s="31" t="e">
        <v>#DIV/0!</v>
      </c>
      <c r="BV190" s="31" t="e">
        <v>#DIV/0!</v>
      </c>
      <c r="BW190" s="31" t="e">
        <v>#DIV/0!</v>
      </c>
      <c r="BX190" s="31" t="e">
        <v>#DIV/0!</v>
      </c>
      <c r="BY190" s="31" t="e">
        <v>#DIV/0!</v>
      </c>
      <c r="BZ190" s="31" t="e">
        <v>#DIV/0!</v>
      </c>
      <c r="CA190" s="31" t="e">
        <v>#DIV/0!</v>
      </c>
      <c r="CB190" s="31" t="e">
        <v>#DIV/0!</v>
      </c>
      <c r="CC190" s="31" t="e">
        <v>#DIV/0!</v>
      </c>
      <c r="CD190" s="31" t="e">
        <v>#DIV/0!</v>
      </c>
      <c r="CE190" s="31" t="e">
        <v>#DIV/0!</v>
      </c>
      <c r="CF190" s="31" t="e">
        <v>#DIV/0!</v>
      </c>
      <c r="CG190" s="31" t="e">
        <v>#DIV/0!</v>
      </c>
      <c r="CH190" s="31" t="e">
        <v>#DIV/0!</v>
      </c>
      <c r="CI190" s="31" t="e">
        <v>#DIV/0!</v>
      </c>
      <c r="CJ190" s="31" t="e">
        <v>#DIV/0!</v>
      </c>
      <c r="CK190" s="31" t="e">
        <v>#DIV/0!</v>
      </c>
      <c r="CL190" s="31" t="e">
        <v>#DIV/0!</v>
      </c>
      <c r="CM190" s="31" t="e">
        <v>#DIV/0!</v>
      </c>
      <c r="CN190" s="31" t="e">
        <v>#DIV/0!</v>
      </c>
      <c r="CO190" s="31" t="e">
        <v>#DIV/0!</v>
      </c>
      <c r="CP190" s="31" t="e">
        <v>#DIV/0!</v>
      </c>
      <c r="CQ190" s="31" t="e">
        <v>#DIV/0!</v>
      </c>
      <c r="CR190" s="31"/>
      <c r="CS190" s="31"/>
      <c r="CT190" s="31">
        <v>65</v>
      </c>
      <c r="CU190" s="51" t="e">
        <v>#VALUE!</v>
      </c>
      <c r="CV190" s="31" t="e">
        <v>#DIV/0!</v>
      </c>
      <c r="CW190" s="31" t="e">
        <v>#DIV/0!</v>
      </c>
      <c r="CX190" s="31" t="e">
        <v>#DIV/0!</v>
      </c>
      <c r="CY190" s="31" t="e">
        <v>#DIV/0!</v>
      </c>
      <c r="CZ190" s="31" t="e">
        <v>#DIV/0!</v>
      </c>
      <c r="DA190" s="31" t="e">
        <v>#DIV/0!</v>
      </c>
      <c r="DB190" s="31" t="e">
        <v>#DIV/0!</v>
      </c>
      <c r="DC190" s="31" t="e">
        <v>#DIV/0!</v>
      </c>
      <c r="DD190" s="31" t="e">
        <v>#DIV/0!</v>
      </c>
      <c r="DE190" s="31" t="e">
        <v>#DIV/0!</v>
      </c>
      <c r="DF190" s="31" t="e">
        <v>#DIV/0!</v>
      </c>
      <c r="DG190" s="31" t="e">
        <v>#DIV/0!</v>
      </c>
      <c r="DH190" s="31" t="e">
        <v>#DIV/0!</v>
      </c>
      <c r="DI190" s="31" t="e">
        <v>#DIV/0!</v>
      </c>
      <c r="DJ190" s="31" t="e">
        <v>#DIV/0!</v>
      </c>
      <c r="DK190" s="31" t="e">
        <v>#DIV/0!</v>
      </c>
      <c r="DL190" s="31" t="e">
        <v>#DIV/0!</v>
      </c>
      <c r="DM190" s="31" t="e">
        <v>#DIV/0!</v>
      </c>
      <c r="DN190" s="31" t="e">
        <v>#DIV/0!</v>
      </c>
      <c r="DO190" s="31" t="e">
        <v>#DIV/0!</v>
      </c>
      <c r="DP190" s="31" t="e">
        <v>#DIV/0!</v>
      </c>
      <c r="DQ190" s="31" t="e">
        <v>#DIV/0!</v>
      </c>
      <c r="DR190" s="31" t="e">
        <v>#DIV/0!</v>
      </c>
      <c r="DS190" s="31" t="e">
        <v>#DIV/0!</v>
      </c>
      <c r="DT190" s="31" t="e">
        <v>#DIV/0!</v>
      </c>
      <c r="DU190" s="31" t="e">
        <v>#DIV/0!</v>
      </c>
      <c r="DV190" s="31" t="e">
        <v>#DIV/0!</v>
      </c>
      <c r="DW190" s="31" t="e">
        <v>#DIV/0!</v>
      </c>
      <c r="DX190" s="31" t="e">
        <v>#DIV/0!</v>
      </c>
      <c r="DY190" s="31" t="e">
        <v>#DIV/0!</v>
      </c>
      <c r="DZ190" s="31" t="e">
        <v>#DIV/0!</v>
      </c>
      <c r="EA190" s="31" t="e">
        <v>#DIV/0!</v>
      </c>
      <c r="EB190" s="31" t="e">
        <v>#DIV/0!</v>
      </c>
      <c r="EC190" s="31" t="e">
        <v>#DIV/0!</v>
      </c>
      <c r="ED190" s="31" t="e">
        <v>#DIV/0!</v>
      </c>
      <c r="EE190" s="31" t="e">
        <v>#DIV/0!</v>
      </c>
      <c r="EF190" s="31" t="e">
        <v>#DIV/0!</v>
      </c>
      <c r="EG190" s="31" t="e">
        <v>#DIV/0!</v>
      </c>
      <c r="EH190" s="31" t="e">
        <v>#DIV/0!</v>
      </c>
      <c r="EI190" s="31" t="e">
        <v>#DIV/0!</v>
      </c>
      <c r="EJ190" s="31" t="e">
        <v>#DIV/0!</v>
      </c>
      <c r="EK190" s="31" t="e">
        <v>#DIV/0!</v>
      </c>
      <c r="EL190" s="31" t="e">
        <v>#DIV/0!</v>
      </c>
      <c r="EM190" s="31" t="e">
        <v>#DIV/0!</v>
      </c>
      <c r="EN190" s="31" t="e">
        <v>#DIV/0!</v>
      </c>
      <c r="EO190" s="31" t="e">
        <v>#VALUE!</v>
      </c>
      <c r="EP190" s="31" t="e">
        <v>#DIV/0!</v>
      </c>
      <c r="EQ190" s="31" t="e">
        <v>#DIV/0!</v>
      </c>
      <c r="ER190" s="31" t="e">
        <v>#DIV/0!</v>
      </c>
      <c r="ES190" s="31" t="e">
        <v>#DIV/0!</v>
      </c>
      <c r="ET190" s="31" t="e">
        <v>#DIV/0!</v>
      </c>
      <c r="EU190" s="31" t="e">
        <v>#DIV/0!</v>
      </c>
      <c r="EV190" s="31" t="e">
        <v>#DIV/0!</v>
      </c>
      <c r="EW190" s="31" t="e">
        <v>#DIV/0!</v>
      </c>
      <c r="EX190" s="31" t="e">
        <v>#DIV/0!</v>
      </c>
      <c r="EY190" s="31" t="e">
        <v>#DIV/0!</v>
      </c>
      <c r="EZ190" s="31" t="e">
        <v>#DIV/0!</v>
      </c>
      <c r="FA190" s="31" t="e">
        <v>#DIV/0!</v>
      </c>
      <c r="FB190" s="31" t="e">
        <v>#DIV/0!</v>
      </c>
      <c r="FC190" s="31" t="e">
        <v>#DIV/0!</v>
      </c>
      <c r="FD190" s="31" t="e">
        <v>#DIV/0!</v>
      </c>
      <c r="FE190" s="31" t="e">
        <v>#DIV/0!</v>
      </c>
      <c r="FF190" s="31" t="e">
        <v>#DIV/0!</v>
      </c>
      <c r="FG190" s="31" t="e">
        <v>#DIV/0!</v>
      </c>
      <c r="FH190" s="31" t="e">
        <v>#DIV/0!</v>
      </c>
      <c r="FI190" s="31" t="e">
        <v>#DIV/0!</v>
      </c>
      <c r="FJ190" s="31" t="e">
        <v>#DIV/0!</v>
      </c>
      <c r="FK190" s="31" t="e">
        <v>#DIV/0!</v>
      </c>
      <c r="FL190" s="31" t="e">
        <v>#DIV/0!</v>
      </c>
      <c r="FM190" s="31" t="e">
        <v>#DIV/0!</v>
      </c>
      <c r="FN190" s="31" t="e">
        <v>#DIV/0!</v>
      </c>
      <c r="FO190" s="31" t="e">
        <v>#DIV/0!</v>
      </c>
      <c r="FP190" s="31" t="e">
        <v>#DIV/0!</v>
      </c>
      <c r="FQ190" s="31" t="e">
        <v>#DIV/0!</v>
      </c>
      <c r="FR190" s="31" t="e">
        <v>#DIV/0!</v>
      </c>
      <c r="FS190" s="31" t="e">
        <v>#DIV/0!</v>
      </c>
      <c r="FT190" s="31" t="e">
        <v>#DIV/0!</v>
      </c>
      <c r="FU190" s="31" t="e">
        <v>#DIV/0!</v>
      </c>
      <c r="FV190" s="31" t="e">
        <v>#DIV/0!</v>
      </c>
      <c r="FW190" s="31" t="e">
        <v>#DIV/0!</v>
      </c>
      <c r="FX190" s="31" t="e">
        <v>#DIV/0!</v>
      </c>
      <c r="FY190" s="31" t="e">
        <v>#DIV/0!</v>
      </c>
      <c r="FZ190" s="31" t="e">
        <v>#DIV/0!</v>
      </c>
      <c r="GA190" s="31" t="e">
        <v>#DIV/0!</v>
      </c>
      <c r="GB190" s="31" t="e">
        <v>#DIV/0!</v>
      </c>
      <c r="GC190" s="31" t="e">
        <v>#DIV/0!</v>
      </c>
      <c r="GD190" s="31" t="e">
        <v>#DIV/0!</v>
      </c>
      <c r="GE190" s="31" t="e">
        <v>#DIV/0!</v>
      </c>
      <c r="GF190" s="31" t="e">
        <v>#DIV/0!</v>
      </c>
      <c r="GG190" s="31" t="e">
        <v>#DIV/0!</v>
      </c>
      <c r="GH190" s="31" t="e">
        <v>#DIV/0!</v>
      </c>
      <c r="GI190" s="31"/>
      <c r="GJ190" s="31"/>
      <c r="GK190" s="31">
        <v>65</v>
      </c>
      <c r="GL190" s="51">
        <v>0</v>
      </c>
      <c r="GM190" s="31">
        <v>0.25</v>
      </c>
      <c r="GN190" s="31">
        <v>0</v>
      </c>
      <c r="GO190" s="31">
        <v>0</v>
      </c>
      <c r="GP190" s="31">
        <v>0</v>
      </c>
      <c r="GQ190" s="31">
        <v>0</v>
      </c>
      <c r="GR190" s="31">
        <v>0.75</v>
      </c>
      <c r="GS190" s="31">
        <v>1</v>
      </c>
      <c r="GT190" s="31">
        <v>0</v>
      </c>
      <c r="GU190" s="31">
        <v>0</v>
      </c>
      <c r="GV190" s="31">
        <v>0</v>
      </c>
      <c r="GW190" s="31">
        <v>0</v>
      </c>
      <c r="GX190" s="31">
        <v>0</v>
      </c>
      <c r="GY190" s="31">
        <v>0</v>
      </c>
      <c r="GZ190" s="31">
        <v>0</v>
      </c>
      <c r="HA190" s="31">
        <v>0</v>
      </c>
      <c r="HB190" s="31">
        <v>0</v>
      </c>
      <c r="HC190" s="31">
        <v>0</v>
      </c>
      <c r="HD190" s="31">
        <v>0</v>
      </c>
      <c r="HE190" s="31">
        <v>0</v>
      </c>
      <c r="HF190" s="31">
        <v>0</v>
      </c>
      <c r="HG190" s="31">
        <v>1</v>
      </c>
      <c r="HH190" s="31">
        <v>0</v>
      </c>
      <c r="HI190" s="31">
        <v>0</v>
      </c>
      <c r="HJ190" s="31">
        <v>0</v>
      </c>
      <c r="HK190" s="31">
        <v>1</v>
      </c>
      <c r="HL190" s="31">
        <v>0.75</v>
      </c>
      <c r="HM190" s="31">
        <v>0</v>
      </c>
      <c r="HN190" s="31">
        <v>0</v>
      </c>
      <c r="HO190" s="31">
        <v>0.75</v>
      </c>
      <c r="HP190" s="31">
        <v>0</v>
      </c>
      <c r="HQ190" s="31">
        <v>0</v>
      </c>
      <c r="HR190" s="31">
        <v>0</v>
      </c>
      <c r="HS190" s="31">
        <v>0</v>
      </c>
      <c r="HT190" s="31">
        <v>0</v>
      </c>
      <c r="HU190" s="31">
        <v>0</v>
      </c>
      <c r="HV190" s="31">
        <v>0</v>
      </c>
      <c r="HW190" s="31">
        <v>0.5</v>
      </c>
      <c r="HX190" s="31">
        <v>0.5</v>
      </c>
      <c r="HY190" s="31">
        <v>0</v>
      </c>
      <c r="HZ190" s="31">
        <v>0.25</v>
      </c>
      <c r="IA190" s="31">
        <v>0.75</v>
      </c>
      <c r="IB190" s="31">
        <v>0</v>
      </c>
      <c r="IC190" s="31">
        <v>0</v>
      </c>
      <c r="ID190" s="31">
        <v>0</v>
      </c>
      <c r="IE190" s="31">
        <v>0.75</v>
      </c>
      <c r="IF190" s="31">
        <v>0</v>
      </c>
      <c r="IG190" s="31">
        <v>16.25</v>
      </c>
      <c r="IH190" s="31">
        <v>0</v>
      </c>
      <c r="II190" s="31">
        <v>0</v>
      </c>
      <c r="IJ190" s="31">
        <v>0</v>
      </c>
      <c r="IK190" s="31">
        <v>0</v>
      </c>
      <c r="IL190" s="31">
        <v>48.75</v>
      </c>
      <c r="IM190" s="31">
        <v>65</v>
      </c>
      <c r="IN190" s="31">
        <v>0</v>
      </c>
      <c r="IO190" s="31">
        <v>0</v>
      </c>
      <c r="IP190" s="31">
        <v>0</v>
      </c>
      <c r="IQ190" s="31">
        <v>0</v>
      </c>
      <c r="IR190" s="31">
        <v>0</v>
      </c>
      <c r="IS190" s="31">
        <v>0</v>
      </c>
      <c r="IT190" s="31">
        <v>0</v>
      </c>
      <c r="IU190" s="31">
        <v>0</v>
      </c>
      <c r="IV190" s="31">
        <v>0</v>
      </c>
      <c r="IW190" s="31">
        <v>0</v>
      </c>
      <c r="IX190" s="31">
        <v>0</v>
      </c>
      <c r="IY190" s="31">
        <v>0</v>
      </c>
      <c r="IZ190" s="31">
        <v>0</v>
      </c>
      <c r="JA190" s="31">
        <v>65</v>
      </c>
      <c r="JB190" s="31">
        <v>0</v>
      </c>
      <c r="JC190" s="31">
        <v>0</v>
      </c>
      <c r="JD190" s="31">
        <v>0</v>
      </c>
      <c r="JE190" s="31">
        <v>65</v>
      </c>
      <c r="JF190" s="31">
        <v>48.75</v>
      </c>
      <c r="JG190" s="31">
        <v>0</v>
      </c>
      <c r="JH190" s="31">
        <v>0</v>
      </c>
      <c r="JI190" s="31">
        <v>48.75</v>
      </c>
      <c r="JJ190" s="31">
        <v>0</v>
      </c>
      <c r="JK190" s="31">
        <v>0</v>
      </c>
      <c r="JL190" s="31">
        <v>0</v>
      </c>
      <c r="JM190" s="31">
        <v>0</v>
      </c>
      <c r="JN190" s="31">
        <v>0</v>
      </c>
      <c r="JO190" s="31">
        <v>0</v>
      </c>
      <c r="JP190" s="31">
        <v>0</v>
      </c>
      <c r="JQ190" s="31">
        <v>32.5</v>
      </c>
      <c r="JR190" s="31">
        <v>32.5</v>
      </c>
      <c r="JS190" s="31">
        <v>0</v>
      </c>
      <c r="JT190" s="31">
        <v>16.25</v>
      </c>
      <c r="JU190" s="31">
        <v>48.75</v>
      </c>
      <c r="JV190" s="31">
        <v>0</v>
      </c>
      <c r="JW190" s="31">
        <v>0</v>
      </c>
      <c r="JX190" s="31">
        <v>0</v>
      </c>
      <c r="JY190" s="31">
        <v>48.75</v>
      </c>
      <c r="JZ190" s="31">
        <v>4</v>
      </c>
      <c r="KA190" s="31">
        <v>1</v>
      </c>
    </row>
    <row r="191" spans="1:287" x14ac:dyDescent="0.25">
      <c r="A191" s="30" t="s">
        <v>811</v>
      </c>
      <c r="B191" s="30" t="s">
        <v>200</v>
      </c>
      <c r="C191" s="31"/>
      <c r="D191" s="51" t="e">
        <v>#VALUE!</v>
      </c>
      <c r="E191" s="31" t="e">
        <v>#DIV/0!</v>
      </c>
      <c r="F191" s="31" t="e">
        <v>#DIV/0!</v>
      </c>
      <c r="G191" s="31" t="e">
        <v>#DIV/0!</v>
      </c>
      <c r="H191" s="31" t="e">
        <v>#DIV/0!</v>
      </c>
      <c r="I191" s="31" t="e">
        <v>#DIV/0!</v>
      </c>
      <c r="J191" s="31" t="e">
        <v>#DIV/0!</v>
      </c>
      <c r="K191" s="31" t="e">
        <v>#DIV/0!</v>
      </c>
      <c r="L191" s="31" t="e">
        <v>#DIV/0!</v>
      </c>
      <c r="M191" s="31" t="e">
        <v>#DIV/0!</v>
      </c>
      <c r="N191" s="31" t="e">
        <v>#DIV/0!</v>
      </c>
      <c r="O191" s="31" t="e">
        <v>#DIV/0!</v>
      </c>
      <c r="P191" s="31" t="e">
        <v>#DIV/0!</v>
      </c>
      <c r="Q191" s="31" t="e">
        <v>#DIV/0!</v>
      </c>
      <c r="R191" s="31" t="e">
        <v>#DIV/0!</v>
      </c>
      <c r="S191" s="31" t="e">
        <v>#DIV/0!</v>
      </c>
      <c r="T191" s="31" t="e">
        <v>#DIV/0!</v>
      </c>
      <c r="U191" s="31" t="e">
        <v>#DIV/0!</v>
      </c>
      <c r="V191" s="31" t="e">
        <v>#DIV/0!</v>
      </c>
      <c r="W191" s="31" t="e">
        <v>#DIV/0!</v>
      </c>
      <c r="X191" s="31" t="e">
        <v>#DIV/0!</v>
      </c>
      <c r="Y191" s="31" t="e">
        <v>#DIV/0!</v>
      </c>
      <c r="Z191" s="31" t="e">
        <v>#DIV/0!</v>
      </c>
      <c r="AA191" s="31" t="e">
        <v>#DIV/0!</v>
      </c>
      <c r="AB191" s="31" t="e">
        <v>#DIV/0!</v>
      </c>
      <c r="AC191" s="31" t="e">
        <v>#DIV/0!</v>
      </c>
      <c r="AD191" s="31" t="e">
        <v>#DIV/0!</v>
      </c>
      <c r="AE191" s="31" t="e">
        <v>#DIV/0!</v>
      </c>
      <c r="AF191" s="31" t="e">
        <v>#DIV/0!</v>
      </c>
      <c r="AG191" s="31" t="e">
        <v>#DIV/0!</v>
      </c>
      <c r="AH191" s="31" t="e">
        <v>#DIV/0!</v>
      </c>
      <c r="AI191" s="31" t="e">
        <v>#DIV/0!</v>
      </c>
      <c r="AJ191" s="31" t="e">
        <v>#DIV/0!</v>
      </c>
      <c r="AK191" s="31" t="e">
        <v>#DIV/0!</v>
      </c>
      <c r="AL191" s="31" t="e">
        <v>#DIV/0!</v>
      </c>
      <c r="AM191" s="31" t="e">
        <v>#DIV/0!</v>
      </c>
      <c r="AN191" s="31" t="e">
        <v>#DIV/0!</v>
      </c>
      <c r="AO191" s="31" t="e">
        <v>#DIV/0!</v>
      </c>
      <c r="AP191" s="31" t="e">
        <v>#DIV/0!</v>
      </c>
      <c r="AQ191" s="31" t="e">
        <v>#DIV/0!</v>
      </c>
      <c r="AR191" s="31" t="e">
        <v>#DIV/0!</v>
      </c>
      <c r="AS191" s="31" t="e">
        <v>#DIV/0!</v>
      </c>
      <c r="AT191" s="31" t="e">
        <v>#DIV/0!</v>
      </c>
      <c r="AU191" s="31" t="e">
        <v>#DIV/0!</v>
      </c>
      <c r="AV191" s="31" t="e">
        <v>#DIV/0!</v>
      </c>
      <c r="AW191" s="31" t="e">
        <v>#DIV/0!</v>
      </c>
      <c r="AX191" s="31" t="e">
        <v>#VALUE!</v>
      </c>
      <c r="AY191" s="31" t="e">
        <v>#DIV/0!</v>
      </c>
      <c r="AZ191" s="31" t="e">
        <v>#DIV/0!</v>
      </c>
      <c r="BA191" s="31" t="e">
        <v>#DIV/0!</v>
      </c>
      <c r="BB191" s="31" t="e">
        <v>#DIV/0!</v>
      </c>
      <c r="BC191" s="31" t="e">
        <v>#DIV/0!</v>
      </c>
      <c r="BD191" s="31" t="e">
        <v>#DIV/0!</v>
      </c>
      <c r="BE191" s="31" t="e">
        <v>#DIV/0!</v>
      </c>
      <c r="BF191" s="31" t="e">
        <v>#DIV/0!</v>
      </c>
      <c r="BG191" s="31" t="e">
        <v>#DIV/0!</v>
      </c>
      <c r="BH191" s="31" t="e">
        <v>#DIV/0!</v>
      </c>
      <c r="BI191" s="31" t="e">
        <v>#DIV/0!</v>
      </c>
      <c r="BJ191" s="31" t="e">
        <v>#DIV/0!</v>
      </c>
      <c r="BK191" s="31" t="e">
        <v>#DIV/0!</v>
      </c>
      <c r="BL191" s="31" t="e">
        <v>#DIV/0!</v>
      </c>
      <c r="BM191" s="31" t="e">
        <v>#DIV/0!</v>
      </c>
      <c r="BN191" s="31" t="e">
        <v>#DIV/0!</v>
      </c>
      <c r="BO191" s="31" t="e">
        <v>#DIV/0!</v>
      </c>
      <c r="BP191" s="31" t="e">
        <v>#DIV/0!</v>
      </c>
      <c r="BQ191" s="31" t="e">
        <v>#DIV/0!</v>
      </c>
      <c r="BR191" s="31" t="e">
        <v>#DIV/0!</v>
      </c>
      <c r="BS191" s="31" t="e">
        <v>#DIV/0!</v>
      </c>
      <c r="BT191" s="31" t="e">
        <v>#DIV/0!</v>
      </c>
      <c r="BU191" s="31" t="e">
        <v>#DIV/0!</v>
      </c>
      <c r="BV191" s="31" t="e">
        <v>#DIV/0!</v>
      </c>
      <c r="BW191" s="31" t="e">
        <v>#DIV/0!</v>
      </c>
      <c r="BX191" s="31" t="e">
        <v>#DIV/0!</v>
      </c>
      <c r="BY191" s="31" t="e">
        <v>#DIV/0!</v>
      </c>
      <c r="BZ191" s="31" t="e">
        <v>#DIV/0!</v>
      </c>
      <c r="CA191" s="31" t="e">
        <v>#DIV/0!</v>
      </c>
      <c r="CB191" s="31" t="e">
        <v>#DIV/0!</v>
      </c>
      <c r="CC191" s="31" t="e">
        <v>#DIV/0!</v>
      </c>
      <c r="CD191" s="31" t="e">
        <v>#DIV/0!</v>
      </c>
      <c r="CE191" s="31" t="e">
        <v>#DIV/0!</v>
      </c>
      <c r="CF191" s="31" t="e">
        <v>#DIV/0!</v>
      </c>
      <c r="CG191" s="31" t="e">
        <v>#DIV/0!</v>
      </c>
      <c r="CH191" s="31" t="e">
        <v>#DIV/0!</v>
      </c>
      <c r="CI191" s="31" t="e">
        <v>#DIV/0!</v>
      </c>
      <c r="CJ191" s="31" t="e">
        <v>#DIV/0!</v>
      </c>
      <c r="CK191" s="31" t="e">
        <v>#DIV/0!</v>
      </c>
      <c r="CL191" s="31" t="e">
        <v>#DIV/0!</v>
      </c>
      <c r="CM191" s="31" t="e">
        <v>#DIV/0!</v>
      </c>
      <c r="CN191" s="31" t="e">
        <v>#DIV/0!</v>
      </c>
      <c r="CO191" s="31" t="e">
        <v>#DIV/0!</v>
      </c>
      <c r="CP191" s="31" t="e">
        <v>#DIV/0!</v>
      </c>
      <c r="CQ191" s="31" t="e">
        <v>#DIV/0!</v>
      </c>
      <c r="CR191" s="31"/>
      <c r="CS191" s="31"/>
      <c r="CT191" s="31">
        <v>174</v>
      </c>
      <c r="CU191" s="51" t="e">
        <v>#VALUE!</v>
      </c>
      <c r="CV191" s="31" t="e">
        <v>#DIV/0!</v>
      </c>
      <c r="CW191" s="31" t="e">
        <v>#DIV/0!</v>
      </c>
      <c r="CX191" s="31" t="e">
        <v>#DIV/0!</v>
      </c>
      <c r="CY191" s="31" t="e">
        <v>#DIV/0!</v>
      </c>
      <c r="CZ191" s="31" t="e">
        <v>#DIV/0!</v>
      </c>
      <c r="DA191" s="31" t="e">
        <v>#DIV/0!</v>
      </c>
      <c r="DB191" s="31" t="e">
        <v>#DIV/0!</v>
      </c>
      <c r="DC191" s="31" t="e">
        <v>#DIV/0!</v>
      </c>
      <c r="DD191" s="31" t="e">
        <v>#DIV/0!</v>
      </c>
      <c r="DE191" s="31" t="e">
        <v>#DIV/0!</v>
      </c>
      <c r="DF191" s="31" t="e">
        <v>#DIV/0!</v>
      </c>
      <c r="DG191" s="31" t="e">
        <v>#DIV/0!</v>
      </c>
      <c r="DH191" s="31" t="e">
        <v>#DIV/0!</v>
      </c>
      <c r="DI191" s="31" t="e">
        <v>#DIV/0!</v>
      </c>
      <c r="DJ191" s="31" t="e">
        <v>#DIV/0!</v>
      </c>
      <c r="DK191" s="31" t="e">
        <v>#DIV/0!</v>
      </c>
      <c r="DL191" s="31" t="e">
        <v>#DIV/0!</v>
      </c>
      <c r="DM191" s="31" t="e">
        <v>#DIV/0!</v>
      </c>
      <c r="DN191" s="31" t="e">
        <v>#DIV/0!</v>
      </c>
      <c r="DO191" s="31" t="e">
        <v>#DIV/0!</v>
      </c>
      <c r="DP191" s="31" t="e">
        <v>#DIV/0!</v>
      </c>
      <c r="DQ191" s="31" t="e">
        <v>#DIV/0!</v>
      </c>
      <c r="DR191" s="31" t="e">
        <v>#DIV/0!</v>
      </c>
      <c r="DS191" s="31" t="e">
        <v>#DIV/0!</v>
      </c>
      <c r="DT191" s="31" t="e">
        <v>#DIV/0!</v>
      </c>
      <c r="DU191" s="31" t="e">
        <v>#DIV/0!</v>
      </c>
      <c r="DV191" s="31" t="e">
        <v>#DIV/0!</v>
      </c>
      <c r="DW191" s="31" t="e">
        <v>#DIV/0!</v>
      </c>
      <c r="DX191" s="31" t="e">
        <v>#DIV/0!</v>
      </c>
      <c r="DY191" s="31" t="e">
        <v>#DIV/0!</v>
      </c>
      <c r="DZ191" s="31" t="e">
        <v>#DIV/0!</v>
      </c>
      <c r="EA191" s="31" t="e">
        <v>#DIV/0!</v>
      </c>
      <c r="EB191" s="31" t="e">
        <v>#DIV/0!</v>
      </c>
      <c r="EC191" s="31" t="e">
        <v>#DIV/0!</v>
      </c>
      <c r="ED191" s="31" t="e">
        <v>#DIV/0!</v>
      </c>
      <c r="EE191" s="31" t="e">
        <v>#DIV/0!</v>
      </c>
      <c r="EF191" s="31" t="e">
        <v>#DIV/0!</v>
      </c>
      <c r="EG191" s="31" t="e">
        <v>#DIV/0!</v>
      </c>
      <c r="EH191" s="31" t="e">
        <v>#DIV/0!</v>
      </c>
      <c r="EI191" s="31" t="e">
        <v>#DIV/0!</v>
      </c>
      <c r="EJ191" s="31" t="e">
        <v>#DIV/0!</v>
      </c>
      <c r="EK191" s="31" t="e">
        <v>#DIV/0!</v>
      </c>
      <c r="EL191" s="31" t="e">
        <v>#DIV/0!</v>
      </c>
      <c r="EM191" s="31" t="e">
        <v>#DIV/0!</v>
      </c>
      <c r="EN191" s="31" t="e">
        <v>#DIV/0!</v>
      </c>
      <c r="EO191" s="31" t="e">
        <v>#VALUE!</v>
      </c>
      <c r="EP191" s="31" t="e">
        <v>#DIV/0!</v>
      </c>
      <c r="EQ191" s="31" t="e">
        <v>#DIV/0!</v>
      </c>
      <c r="ER191" s="31" t="e">
        <v>#DIV/0!</v>
      </c>
      <c r="ES191" s="31" t="e">
        <v>#DIV/0!</v>
      </c>
      <c r="ET191" s="31" t="e">
        <v>#DIV/0!</v>
      </c>
      <c r="EU191" s="31" t="e">
        <v>#DIV/0!</v>
      </c>
      <c r="EV191" s="31" t="e">
        <v>#DIV/0!</v>
      </c>
      <c r="EW191" s="31" t="e">
        <v>#DIV/0!</v>
      </c>
      <c r="EX191" s="31" t="e">
        <v>#DIV/0!</v>
      </c>
      <c r="EY191" s="31" t="e">
        <v>#DIV/0!</v>
      </c>
      <c r="EZ191" s="31" t="e">
        <v>#DIV/0!</v>
      </c>
      <c r="FA191" s="31" t="e">
        <v>#DIV/0!</v>
      </c>
      <c r="FB191" s="31" t="e">
        <v>#DIV/0!</v>
      </c>
      <c r="FC191" s="31" t="e">
        <v>#DIV/0!</v>
      </c>
      <c r="FD191" s="31" t="e">
        <v>#DIV/0!</v>
      </c>
      <c r="FE191" s="31" t="e">
        <v>#DIV/0!</v>
      </c>
      <c r="FF191" s="31" t="e">
        <v>#DIV/0!</v>
      </c>
      <c r="FG191" s="31" t="e">
        <v>#DIV/0!</v>
      </c>
      <c r="FH191" s="31" t="e">
        <v>#DIV/0!</v>
      </c>
      <c r="FI191" s="31" t="e">
        <v>#DIV/0!</v>
      </c>
      <c r="FJ191" s="31" t="e">
        <v>#DIV/0!</v>
      </c>
      <c r="FK191" s="31" t="e">
        <v>#DIV/0!</v>
      </c>
      <c r="FL191" s="31" t="e">
        <v>#DIV/0!</v>
      </c>
      <c r="FM191" s="31" t="e">
        <v>#DIV/0!</v>
      </c>
      <c r="FN191" s="31" t="e">
        <v>#DIV/0!</v>
      </c>
      <c r="FO191" s="31" t="e">
        <v>#DIV/0!</v>
      </c>
      <c r="FP191" s="31" t="e">
        <v>#DIV/0!</v>
      </c>
      <c r="FQ191" s="31" t="e">
        <v>#DIV/0!</v>
      </c>
      <c r="FR191" s="31" t="e">
        <v>#DIV/0!</v>
      </c>
      <c r="FS191" s="31" t="e">
        <v>#DIV/0!</v>
      </c>
      <c r="FT191" s="31" t="e">
        <v>#DIV/0!</v>
      </c>
      <c r="FU191" s="31" t="e">
        <v>#DIV/0!</v>
      </c>
      <c r="FV191" s="31" t="e">
        <v>#DIV/0!</v>
      </c>
      <c r="FW191" s="31" t="e">
        <v>#DIV/0!</v>
      </c>
      <c r="FX191" s="31" t="e">
        <v>#DIV/0!</v>
      </c>
      <c r="FY191" s="31" t="e">
        <v>#DIV/0!</v>
      </c>
      <c r="FZ191" s="31" t="e">
        <v>#DIV/0!</v>
      </c>
      <c r="GA191" s="31" t="e">
        <v>#DIV/0!</v>
      </c>
      <c r="GB191" s="31" t="e">
        <v>#DIV/0!</v>
      </c>
      <c r="GC191" s="31" t="e">
        <v>#DIV/0!</v>
      </c>
      <c r="GD191" s="31" t="e">
        <v>#DIV/0!</v>
      </c>
      <c r="GE191" s="31" t="e">
        <v>#DIV/0!</v>
      </c>
      <c r="GF191" s="31" t="e">
        <v>#DIV/0!</v>
      </c>
      <c r="GG191" s="31" t="e">
        <v>#DIV/0!</v>
      </c>
      <c r="GH191" s="31" t="e">
        <v>#DIV/0!</v>
      </c>
      <c r="GI191" s="31"/>
      <c r="GJ191" s="31"/>
      <c r="GK191" s="31">
        <v>182</v>
      </c>
      <c r="GL191" s="51">
        <v>0</v>
      </c>
      <c r="GM191" s="31">
        <v>0</v>
      </c>
      <c r="GN191" s="31">
        <v>0</v>
      </c>
      <c r="GO191" s="31">
        <v>0</v>
      </c>
      <c r="GP191" s="31">
        <v>0</v>
      </c>
      <c r="GQ191" s="31">
        <v>0</v>
      </c>
      <c r="GR191" s="31">
        <v>1</v>
      </c>
      <c r="GS191" s="31">
        <v>1</v>
      </c>
      <c r="GT191" s="31">
        <v>0</v>
      </c>
      <c r="GU191" s="31">
        <v>0</v>
      </c>
      <c r="GV191" s="31">
        <v>0</v>
      </c>
      <c r="GW191" s="31">
        <v>0</v>
      </c>
      <c r="GX191" s="31">
        <v>0</v>
      </c>
      <c r="GY191" s="31">
        <v>0</v>
      </c>
      <c r="GZ191" s="31">
        <v>0</v>
      </c>
      <c r="HA191" s="31">
        <v>0</v>
      </c>
      <c r="HB191" s="31">
        <v>0</v>
      </c>
      <c r="HC191" s="31">
        <v>0</v>
      </c>
      <c r="HD191" s="31">
        <v>0</v>
      </c>
      <c r="HE191" s="31">
        <v>0</v>
      </c>
      <c r="HF191" s="31">
        <v>0</v>
      </c>
      <c r="HG191" s="31">
        <v>1</v>
      </c>
      <c r="HH191" s="31">
        <v>0</v>
      </c>
      <c r="HI191" s="31">
        <v>0</v>
      </c>
      <c r="HJ191" s="31">
        <v>0</v>
      </c>
      <c r="HK191" s="31">
        <v>0.66666666666666663</v>
      </c>
      <c r="HL191" s="31">
        <v>0.66666666666666663</v>
      </c>
      <c r="HM191" s="31">
        <v>0</v>
      </c>
      <c r="HN191" s="31">
        <v>0</v>
      </c>
      <c r="HO191" s="31">
        <v>0.66666666666666663</v>
      </c>
      <c r="HP191" s="31">
        <v>0</v>
      </c>
      <c r="HQ191" s="31">
        <v>0</v>
      </c>
      <c r="HR191" s="31">
        <v>0</v>
      </c>
      <c r="HS191" s="31">
        <v>0</v>
      </c>
      <c r="HT191" s="31">
        <v>0</v>
      </c>
      <c r="HU191" s="31">
        <v>0</v>
      </c>
      <c r="HV191" s="31">
        <v>0</v>
      </c>
      <c r="HW191" s="31">
        <v>0.66666666666666663</v>
      </c>
      <c r="HX191" s="31">
        <v>0.33333333333333331</v>
      </c>
      <c r="HY191" s="31">
        <v>0</v>
      </c>
      <c r="HZ191" s="31">
        <v>0</v>
      </c>
      <c r="IA191" s="31">
        <v>1</v>
      </c>
      <c r="IB191" s="31">
        <v>0</v>
      </c>
      <c r="IC191" s="31">
        <v>0</v>
      </c>
      <c r="ID191" s="31">
        <v>0</v>
      </c>
      <c r="IE191" s="31">
        <v>0.66666666666666663</v>
      </c>
      <c r="IF191" s="31">
        <v>0</v>
      </c>
      <c r="IG191" s="31">
        <v>0</v>
      </c>
      <c r="IH191" s="31">
        <v>0</v>
      </c>
      <c r="II191" s="31">
        <v>0</v>
      </c>
      <c r="IJ191" s="31">
        <v>0</v>
      </c>
      <c r="IK191" s="31">
        <v>0</v>
      </c>
      <c r="IL191" s="31">
        <v>182</v>
      </c>
      <c r="IM191" s="31">
        <v>182</v>
      </c>
      <c r="IN191" s="31">
        <v>0</v>
      </c>
      <c r="IO191" s="31">
        <v>0</v>
      </c>
      <c r="IP191" s="31">
        <v>0</v>
      </c>
      <c r="IQ191" s="31">
        <v>0</v>
      </c>
      <c r="IR191" s="31">
        <v>0</v>
      </c>
      <c r="IS191" s="31">
        <v>0</v>
      </c>
      <c r="IT191" s="31">
        <v>0</v>
      </c>
      <c r="IU191" s="31">
        <v>0</v>
      </c>
      <c r="IV191" s="31">
        <v>0</v>
      </c>
      <c r="IW191" s="31">
        <v>0</v>
      </c>
      <c r="IX191" s="31">
        <v>0</v>
      </c>
      <c r="IY191" s="31">
        <v>0</v>
      </c>
      <c r="IZ191" s="31">
        <v>0</v>
      </c>
      <c r="JA191" s="31">
        <v>182</v>
      </c>
      <c r="JB191" s="31">
        <v>0</v>
      </c>
      <c r="JC191" s="31">
        <v>0</v>
      </c>
      <c r="JD191" s="31">
        <v>0</v>
      </c>
      <c r="JE191" s="31">
        <v>121.33333333333333</v>
      </c>
      <c r="JF191" s="31">
        <v>121.33333333333333</v>
      </c>
      <c r="JG191" s="31">
        <v>0</v>
      </c>
      <c r="JH191" s="31">
        <v>0</v>
      </c>
      <c r="JI191" s="31">
        <v>121.33333333333333</v>
      </c>
      <c r="JJ191" s="31">
        <v>0</v>
      </c>
      <c r="JK191" s="31">
        <v>0</v>
      </c>
      <c r="JL191" s="31">
        <v>0</v>
      </c>
      <c r="JM191" s="31">
        <v>0</v>
      </c>
      <c r="JN191" s="31">
        <v>0</v>
      </c>
      <c r="JO191" s="31">
        <v>0</v>
      </c>
      <c r="JP191" s="31">
        <v>0</v>
      </c>
      <c r="JQ191" s="31">
        <v>121.33333333333333</v>
      </c>
      <c r="JR191" s="31">
        <v>60.666666666666664</v>
      </c>
      <c r="JS191" s="31">
        <v>0</v>
      </c>
      <c r="JT191" s="31">
        <v>0</v>
      </c>
      <c r="JU191" s="31">
        <v>182</v>
      </c>
      <c r="JV191" s="31">
        <v>0</v>
      </c>
      <c r="JW191" s="31">
        <v>0</v>
      </c>
      <c r="JX191" s="31">
        <v>0</v>
      </c>
      <c r="JY191" s="31">
        <v>121.33333333333333</v>
      </c>
      <c r="JZ191" s="31">
        <v>3</v>
      </c>
      <c r="KA191" s="31">
        <v>1</v>
      </c>
    </row>
    <row r="192" spans="1:287" x14ac:dyDescent="0.25">
      <c r="A192" s="30" t="s">
        <v>812</v>
      </c>
      <c r="B192" s="30" t="s">
        <v>107</v>
      </c>
      <c r="C192" s="31">
        <v>157</v>
      </c>
      <c r="D192" s="51" t="e">
        <v>#VALUE!</v>
      </c>
      <c r="E192" s="31" t="e">
        <v>#DIV/0!</v>
      </c>
      <c r="F192" s="31" t="e">
        <v>#DIV/0!</v>
      </c>
      <c r="G192" s="31" t="e">
        <v>#DIV/0!</v>
      </c>
      <c r="H192" s="31" t="e">
        <v>#DIV/0!</v>
      </c>
      <c r="I192" s="31" t="e">
        <v>#DIV/0!</v>
      </c>
      <c r="J192" s="31" t="e">
        <v>#DIV/0!</v>
      </c>
      <c r="K192" s="31" t="e">
        <v>#DIV/0!</v>
      </c>
      <c r="L192" s="31" t="e">
        <v>#DIV/0!</v>
      </c>
      <c r="M192" s="31" t="e">
        <v>#DIV/0!</v>
      </c>
      <c r="N192" s="31" t="e">
        <v>#DIV/0!</v>
      </c>
      <c r="O192" s="31" t="e">
        <v>#DIV/0!</v>
      </c>
      <c r="P192" s="31" t="e">
        <v>#DIV/0!</v>
      </c>
      <c r="Q192" s="31" t="e">
        <v>#DIV/0!</v>
      </c>
      <c r="R192" s="31" t="e">
        <v>#DIV/0!</v>
      </c>
      <c r="S192" s="31" t="e">
        <v>#DIV/0!</v>
      </c>
      <c r="T192" s="31" t="e">
        <v>#DIV/0!</v>
      </c>
      <c r="U192" s="31" t="e">
        <v>#DIV/0!</v>
      </c>
      <c r="V192" s="31" t="e">
        <v>#DIV/0!</v>
      </c>
      <c r="W192" s="31" t="e">
        <v>#DIV/0!</v>
      </c>
      <c r="X192" s="31" t="e">
        <v>#DIV/0!</v>
      </c>
      <c r="Y192" s="31" t="e">
        <v>#DIV/0!</v>
      </c>
      <c r="Z192" s="31" t="e">
        <v>#DIV/0!</v>
      </c>
      <c r="AA192" s="31" t="e">
        <v>#DIV/0!</v>
      </c>
      <c r="AB192" s="31" t="e">
        <v>#DIV/0!</v>
      </c>
      <c r="AC192" s="31" t="e">
        <v>#DIV/0!</v>
      </c>
      <c r="AD192" s="31" t="e">
        <v>#DIV/0!</v>
      </c>
      <c r="AE192" s="31" t="e">
        <v>#DIV/0!</v>
      </c>
      <c r="AF192" s="31" t="e">
        <v>#DIV/0!</v>
      </c>
      <c r="AG192" s="31" t="e">
        <v>#DIV/0!</v>
      </c>
      <c r="AH192" s="31" t="e">
        <v>#DIV/0!</v>
      </c>
      <c r="AI192" s="31" t="e">
        <v>#DIV/0!</v>
      </c>
      <c r="AJ192" s="31" t="e">
        <v>#DIV/0!</v>
      </c>
      <c r="AK192" s="31" t="e">
        <v>#DIV/0!</v>
      </c>
      <c r="AL192" s="31" t="e">
        <v>#DIV/0!</v>
      </c>
      <c r="AM192" s="31" t="e">
        <v>#DIV/0!</v>
      </c>
      <c r="AN192" s="31" t="e">
        <v>#DIV/0!</v>
      </c>
      <c r="AO192" s="31" t="e">
        <v>#DIV/0!</v>
      </c>
      <c r="AP192" s="31" t="e">
        <v>#DIV/0!</v>
      </c>
      <c r="AQ192" s="31" t="e">
        <v>#DIV/0!</v>
      </c>
      <c r="AR192" s="31" t="e">
        <v>#DIV/0!</v>
      </c>
      <c r="AS192" s="31" t="e">
        <v>#DIV/0!</v>
      </c>
      <c r="AT192" s="31" t="e">
        <v>#DIV/0!</v>
      </c>
      <c r="AU192" s="31" t="e">
        <v>#DIV/0!</v>
      </c>
      <c r="AV192" s="31" t="e">
        <v>#DIV/0!</v>
      </c>
      <c r="AW192" s="31" t="e">
        <v>#DIV/0!</v>
      </c>
      <c r="AX192" s="31" t="e">
        <v>#VALUE!</v>
      </c>
      <c r="AY192" s="31" t="e">
        <v>#DIV/0!</v>
      </c>
      <c r="AZ192" s="31" t="e">
        <v>#DIV/0!</v>
      </c>
      <c r="BA192" s="31" t="e">
        <v>#DIV/0!</v>
      </c>
      <c r="BB192" s="31" t="e">
        <v>#DIV/0!</v>
      </c>
      <c r="BC192" s="31" t="e">
        <v>#DIV/0!</v>
      </c>
      <c r="BD192" s="31" t="e">
        <v>#DIV/0!</v>
      </c>
      <c r="BE192" s="31" t="e">
        <v>#DIV/0!</v>
      </c>
      <c r="BF192" s="31" t="e">
        <v>#DIV/0!</v>
      </c>
      <c r="BG192" s="31" t="e">
        <v>#DIV/0!</v>
      </c>
      <c r="BH192" s="31" t="e">
        <v>#DIV/0!</v>
      </c>
      <c r="BI192" s="31" t="e">
        <v>#DIV/0!</v>
      </c>
      <c r="BJ192" s="31" t="e">
        <v>#DIV/0!</v>
      </c>
      <c r="BK192" s="31" t="e">
        <v>#DIV/0!</v>
      </c>
      <c r="BL192" s="31" t="e">
        <v>#DIV/0!</v>
      </c>
      <c r="BM192" s="31" t="e">
        <v>#DIV/0!</v>
      </c>
      <c r="BN192" s="31" t="e">
        <v>#DIV/0!</v>
      </c>
      <c r="BO192" s="31" t="e">
        <v>#DIV/0!</v>
      </c>
      <c r="BP192" s="31" t="e">
        <v>#DIV/0!</v>
      </c>
      <c r="BQ192" s="31" t="e">
        <v>#DIV/0!</v>
      </c>
      <c r="BR192" s="31" t="e">
        <v>#DIV/0!</v>
      </c>
      <c r="BS192" s="31" t="e">
        <v>#DIV/0!</v>
      </c>
      <c r="BT192" s="31" t="e">
        <v>#DIV/0!</v>
      </c>
      <c r="BU192" s="31" t="e">
        <v>#DIV/0!</v>
      </c>
      <c r="BV192" s="31" t="e">
        <v>#DIV/0!</v>
      </c>
      <c r="BW192" s="31" t="e">
        <v>#DIV/0!</v>
      </c>
      <c r="BX192" s="31" t="e">
        <v>#DIV/0!</v>
      </c>
      <c r="BY192" s="31" t="e">
        <v>#DIV/0!</v>
      </c>
      <c r="BZ192" s="31" t="e">
        <v>#DIV/0!</v>
      </c>
      <c r="CA192" s="31" t="e">
        <v>#DIV/0!</v>
      </c>
      <c r="CB192" s="31" t="e">
        <v>#DIV/0!</v>
      </c>
      <c r="CC192" s="31" t="e">
        <v>#DIV/0!</v>
      </c>
      <c r="CD192" s="31" t="e">
        <v>#DIV/0!</v>
      </c>
      <c r="CE192" s="31" t="e">
        <v>#DIV/0!</v>
      </c>
      <c r="CF192" s="31" t="e">
        <v>#DIV/0!</v>
      </c>
      <c r="CG192" s="31" t="e">
        <v>#DIV/0!</v>
      </c>
      <c r="CH192" s="31" t="e">
        <v>#DIV/0!</v>
      </c>
      <c r="CI192" s="31" t="e">
        <v>#DIV/0!</v>
      </c>
      <c r="CJ192" s="31" t="e">
        <v>#DIV/0!</v>
      </c>
      <c r="CK192" s="31" t="e">
        <v>#DIV/0!</v>
      </c>
      <c r="CL192" s="31" t="e">
        <v>#DIV/0!</v>
      </c>
      <c r="CM192" s="31" t="e">
        <v>#DIV/0!</v>
      </c>
      <c r="CN192" s="31" t="e">
        <v>#DIV/0!</v>
      </c>
      <c r="CO192" s="31" t="e">
        <v>#DIV/0!</v>
      </c>
      <c r="CP192" s="31" t="e">
        <v>#DIV/0!</v>
      </c>
      <c r="CQ192" s="31" t="e">
        <v>#DIV/0!</v>
      </c>
      <c r="CR192" s="31"/>
      <c r="CS192" s="31"/>
      <c r="CT192" s="31">
        <v>157</v>
      </c>
      <c r="CU192" s="51" t="e">
        <v>#VALUE!</v>
      </c>
      <c r="CV192" s="31" t="e">
        <v>#DIV/0!</v>
      </c>
      <c r="CW192" s="31" t="e">
        <v>#DIV/0!</v>
      </c>
      <c r="CX192" s="31" t="e">
        <v>#DIV/0!</v>
      </c>
      <c r="CY192" s="31" t="e">
        <v>#DIV/0!</v>
      </c>
      <c r="CZ192" s="31" t="e">
        <v>#DIV/0!</v>
      </c>
      <c r="DA192" s="31" t="e">
        <v>#DIV/0!</v>
      </c>
      <c r="DB192" s="31" t="e">
        <v>#DIV/0!</v>
      </c>
      <c r="DC192" s="31" t="e">
        <v>#DIV/0!</v>
      </c>
      <c r="DD192" s="31" t="e">
        <v>#DIV/0!</v>
      </c>
      <c r="DE192" s="31" t="e">
        <v>#DIV/0!</v>
      </c>
      <c r="DF192" s="31" t="e">
        <v>#DIV/0!</v>
      </c>
      <c r="DG192" s="31" t="e">
        <v>#DIV/0!</v>
      </c>
      <c r="DH192" s="31" t="e">
        <v>#DIV/0!</v>
      </c>
      <c r="DI192" s="31" t="e">
        <v>#DIV/0!</v>
      </c>
      <c r="DJ192" s="31" t="e">
        <v>#DIV/0!</v>
      </c>
      <c r="DK192" s="31" t="e">
        <v>#DIV/0!</v>
      </c>
      <c r="DL192" s="31" t="e">
        <v>#DIV/0!</v>
      </c>
      <c r="DM192" s="31" t="e">
        <v>#DIV/0!</v>
      </c>
      <c r="DN192" s="31" t="e">
        <v>#DIV/0!</v>
      </c>
      <c r="DO192" s="31" t="e">
        <v>#DIV/0!</v>
      </c>
      <c r="DP192" s="31" t="e">
        <v>#DIV/0!</v>
      </c>
      <c r="DQ192" s="31" t="e">
        <v>#DIV/0!</v>
      </c>
      <c r="DR192" s="31" t="e">
        <v>#DIV/0!</v>
      </c>
      <c r="DS192" s="31" t="e">
        <v>#DIV/0!</v>
      </c>
      <c r="DT192" s="31" t="e">
        <v>#DIV/0!</v>
      </c>
      <c r="DU192" s="31" t="e">
        <v>#DIV/0!</v>
      </c>
      <c r="DV192" s="31" t="e">
        <v>#DIV/0!</v>
      </c>
      <c r="DW192" s="31" t="e">
        <v>#DIV/0!</v>
      </c>
      <c r="DX192" s="31" t="e">
        <v>#DIV/0!</v>
      </c>
      <c r="DY192" s="31" t="e">
        <v>#DIV/0!</v>
      </c>
      <c r="DZ192" s="31" t="e">
        <v>#DIV/0!</v>
      </c>
      <c r="EA192" s="31" t="e">
        <v>#DIV/0!</v>
      </c>
      <c r="EB192" s="31" t="e">
        <v>#DIV/0!</v>
      </c>
      <c r="EC192" s="31" t="e">
        <v>#DIV/0!</v>
      </c>
      <c r="ED192" s="31" t="e">
        <v>#DIV/0!</v>
      </c>
      <c r="EE192" s="31" t="e">
        <v>#DIV/0!</v>
      </c>
      <c r="EF192" s="31" t="e">
        <v>#DIV/0!</v>
      </c>
      <c r="EG192" s="31" t="e">
        <v>#DIV/0!</v>
      </c>
      <c r="EH192" s="31" t="e">
        <v>#DIV/0!</v>
      </c>
      <c r="EI192" s="31" t="e">
        <v>#DIV/0!</v>
      </c>
      <c r="EJ192" s="31" t="e">
        <v>#DIV/0!</v>
      </c>
      <c r="EK192" s="31" t="e">
        <v>#DIV/0!</v>
      </c>
      <c r="EL192" s="31" t="e">
        <v>#DIV/0!</v>
      </c>
      <c r="EM192" s="31" t="e">
        <v>#DIV/0!</v>
      </c>
      <c r="EN192" s="31" t="e">
        <v>#DIV/0!</v>
      </c>
      <c r="EO192" s="31" t="e">
        <v>#VALUE!</v>
      </c>
      <c r="EP192" s="31" t="e">
        <v>#DIV/0!</v>
      </c>
      <c r="EQ192" s="31" t="e">
        <v>#DIV/0!</v>
      </c>
      <c r="ER192" s="31" t="e">
        <v>#DIV/0!</v>
      </c>
      <c r="ES192" s="31" t="e">
        <v>#DIV/0!</v>
      </c>
      <c r="ET192" s="31" t="e">
        <v>#DIV/0!</v>
      </c>
      <c r="EU192" s="31" t="e">
        <v>#DIV/0!</v>
      </c>
      <c r="EV192" s="31" t="e">
        <v>#DIV/0!</v>
      </c>
      <c r="EW192" s="31" t="e">
        <v>#DIV/0!</v>
      </c>
      <c r="EX192" s="31" t="e">
        <v>#DIV/0!</v>
      </c>
      <c r="EY192" s="31" t="e">
        <v>#DIV/0!</v>
      </c>
      <c r="EZ192" s="31" t="e">
        <v>#DIV/0!</v>
      </c>
      <c r="FA192" s="31" t="e">
        <v>#DIV/0!</v>
      </c>
      <c r="FB192" s="31" t="e">
        <v>#DIV/0!</v>
      </c>
      <c r="FC192" s="31" t="e">
        <v>#DIV/0!</v>
      </c>
      <c r="FD192" s="31" t="e">
        <v>#DIV/0!</v>
      </c>
      <c r="FE192" s="31" t="e">
        <v>#DIV/0!</v>
      </c>
      <c r="FF192" s="31" t="e">
        <v>#DIV/0!</v>
      </c>
      <c r="FG192" s="31" t="e">
        <v>#DIV/0!</v>
      </c>
      <c r="FH192" s="31" t="e">
        <v>#DIV/0!</v>
      </c>
      <c r="FI192" s="31" t="e">
        <v>#DIV/0!</v>
      </c>
      <c r="FJ192" s="31" t="e">
        <v>#DIV/0!</v>
      </c>
      <c r="FK192" s="31" t="e">
        <v>#DIV/0!</v>
      </c>
      <c r="FL192" s="31" t="e">
        <v>#DIV/0!</v>
      </c>
      <c r="FM192" s="31" t="e">
        <v>#DIV/0!</v>
      </c>
      <c r="FN192" s="31" t="e">
        <v>#DIV/0!</v>
      </c>
      <c r="FO192" s="31" t="e">
        <v>#DIV/0!</v>
      </c>
      <c r="FP192" s="31" t="e">
        <v>#DIV/0!</v>
      </c>
      <c r="FQ192" s="31" t="e">
        <v>#DIV/0!</v>
      </c>
      <c r="FR192" s="31" t="e">
        <v>#DIV/0!</v>
      </c>
      <c r="FS192" s="31" t="e">
        <v>#DIV/0!</v>
      </c>
      <c r="FT192" s="31" t="e">
        <v>#DIV/0!</v>
      </c>
      <c r="FU192" s="31" t="e">
        <v>#DIV/0!</v>
      </c>
      <c r="FV192" s="31" t="e">
        <v>#DIV/0!</v>
      </c>
      <c r="FW192" s="31" t="e">
        <v>#DIV/0!</v>
      </c>
      <c r="FX192" s="31" t="e">
        <v>#DIV/0!</v>
      </c>
      <c r="FY192" s="31" t="e">
        <v>#DIV/0!</v>
      </c>
      <c r="FZ192" s="31" t="e">
        <v>#DIV/0!</v>
      </c>
      <c r="GA192" s="31" t="e">
        <v>#DIV/0!</v>
      </c>
      <c r="GB192" s="31" t="e">
        <v>#DIV/0!</v>
      </c>
      <c r="GC192" s="31" t="e">
        <v>#DIV/0!</v>
      </c>
      <c r="GD192" s="31" t="e">
        <v>#DIV/0!</v>
      </c>
      <c r="GE192" s="31" t="e">
        <v>#DIV/0!</v>
      </c>
      <c r="GF192" s="31" t="e">
        <v>#DIV/0!</v>
      </c>
      <c r="GG192" s="31" t="e">
        <v>#DIV/0!</v>
      </c>
      <c r="GH192" s="31" t="e">
        <v>#DIV/0!</v>
      </c>
      <c r="GI192" s="31"/>
      <c r="GJ192" s="31"/>
      <c r="GK192" s="31">
        <v>157</v>
      </c>
      <c r="GL192" s="51" t="e">
        <v>#VALUE!</v>
      </c>
      <c r="GM192" s="31" t="e">
        <v>#DIV/0!</v>
      </c>
      <c r="GN192" s="31" t="e">
        <v>#DIV/0!</v>
      </c>
      <c r="GO192" s="31" t="e">
        <v>#DIV/0!</v>
      </c>
      <c r="GP192" s="31" t="e">
        <v>#DIV/0!</v>
      </c>
      <c r="GQ192" s="31" t="e">
        <v>#DIV/0!</v>
      </c>
      <c r="GR192" s="31" t="e">
        <v>#DIV/0!</v>
      </c>
      <c r="GS192" s="31" t="e">
        <v>#DIV/0!</v>
      </c>
      <c r="GT192" s="31" t="e">
        <v>#DIV/0!</v>
      </c>
      <c r="GU192" s="31" t="e">
        <v>#DIV/0!</v>
      </c>
      <c r="GV192" s="31" t="e">
        <v>#DIV/0!</v>
      </c>
      <c r="GW192" s="31" t="e">
        <v>#DIV/0!</v>
      </c>
      <c r="GX192" s="31" t="e">
        <v>#DIV/0!</v>
      </c>
      <c r="GY192" s="31" t="e">
        <v>#DIV/0!</v>
      </c>
      <c r="GZ192" s="31" t="e">
        <v>#DIV/0!</v>
      </c>
      <c r="HA192" s="31" t="e">
        <v>#DIV/0!</v>
      </c>
      <c r="HB192" s="31" t="e">
        <v>#DIV/0!</v>
      </c>
      <c r="HC192" s="31" t="e">
        <v>#DIV/0!</v>
      </c>
      <c r="HD192" s="31" t="e">
        <v>#DIV/0!</v>
      </c>
      <c r="HE192" s="31" t="e">
        <v>#DIV/0!</v>
      </c>
      <c r="HF192" s="31" t="e">
        <v>#DIV/0!</v>
      </c>
      <c r="HG192" s="31" t="e">
        <v>#DIV/0!</v>
      </c>
      <c r="HH192" s="31" t="e">
        <v>#DIV/0!</v>
      </c>
      <c r="HI192" s="31" t="e">
        <v>#DIV/0!</v>
      </c>
      <c r="HJ192" s="31" t="e">
        <v>#DIV/0!</v>
      </c>
      <c r="HK192" s="31" t="e">
        <v>#DIV/0!</v>
      </c>
      <c r="HL192" s="31" t="e">
        <v>#DIV/0!</v>
      </c>
      <c r="HM192" s="31" t="e">
        <v>#DIV/0!</v>
      </c>
      <c r="HN192" s="31" t="e">
        <v>#DIV/0!</v>
      </c>
      <c r="HO192" s="31" t="e">
        <v>#DIV/0!</v>
      </c>
      <c r="HP192" s="31" t="e">
        <v>#DIV/0!</v>
      </c>
      <c r="HQ192" s="31" t="e">
        <v>#DIV/0!</v>
      </c>
      <c r="HR192" s="31" t="e">
        <v>#DIV/0!</v>
      </c>
      <c r="HS192" s="31" t="e">
        <v>#DIV/0!</v>
      </c>
      <c r="HT192" s="31" t="e">
        <v>#DIV/0!</v>
      </c>
      <c r="HU192" s="31" t="e">
        <v>#DIV/0!</v>
      </c>
      <c r="HV192" s="31" t="e">
        <v>#DIV/0!</v>
      </c>
      <c r="HW192" s="31" t="e">
        <v>#DIV/0!</v>
      </c>
      <c r="HX192" s="31" t="e">
        <v>#DIV/0!</v>
      </c>
      <c r="HY192" s="31" t="e">
        <v>#DIV/0!</v>
      </c>
      <c r="HZ192" s="31" t="e">
        <v>#DIV/0!</v>
      </c>
      <c r="IA192" s="31" t="e">
        <v>#DIV/0!</v>
      </c>
      <c r="IB192" s="31" t="e">
        <v>#DIV/0!</v>
      </c>
      <c r="IC192" s="31" t="e">
        <v>#DIV/0!</v>
      </c>
      <c r="ID192" s="31" t="e">
        <v>#DIV/0!</v>
      </c>
      <c r="IE192" s="31" t="e">
        <v>#DIV/0!</v>
      </c>
      <c r="IF192" s="31" t="e">
        <v>#VALUE!</v>
      </c>
      <c r="IG192" s="31" t="e">
        <v>#DIV/0!</v>
      </c>
      <c r="IH192" s="31" t="e">
        <v>#DIV/0!</v>
      </c>
      <c r="II192" s="31" t="e">
        <v>#DIV/0!</v>
      </c>
      <c r="IJ192" s="31" t="e">
        <v>#DIV/0!</v>
      </c>
      <c r="IK192" s="31" t="e">
        <v>#DIV/0!</v>
      </c>
      <c r="IL192" s="31" t="e">
        <v>#DIV/0!</v>
      </c>
      <c r="IM192" s="31" t="e">
        <v>#DIV/0!</v>
      </c>
      <c r="IN192" s="31" t="e">
        <v>#DIV/0!</v>
      </c>
      <c r="IO192" s="31" t="e">
        <v>#DIV/0!</v>
      </c>
      <c r="IP192" s="31" t="e">
        <v>#DIV/0!</v>
      </c>
      <c r="IQ192" s="31" t="e">
        <v>#DIV/0!</v>
      </c>
      <c r="IR192" s="31" t="e">
        <v>#DIV/0!</v>
      </c>
      <c r="IS192" s="31" t="e">
        <v>#DIV/0!</v>
      </c>
      <c r="IT192" s="31" t="e">
        <v>#DIV/0!</v>
      </c>
      <c r="IU192" s="31" t="e">
        <v>#DIV/0!</v>
      </c>
      <c r="IV192" s="31" t="e">
        <v>#DIV/0!</v>
      </c>
      <c r="IW192" s="31" t="e">
        <v>#DIV/0!</v>
      </c>
      <c r="IX192" s="31" t="e">
        <v>#DIV/0!</v>
      </c>
      <c r="IY192" s="31" t="e">
        <v>#DIV/0!</v>
      </c>
      <c r="IZ192" s="31" t="e">
        <v>#DIV/0!</v>
      </c>
      <c r="JA192" s="31" t="e">
        <v>#DIV/0!</v>
      </c>
      <c r="JB192" s="31" t="e">
        <v>#DIV/0!</v>
      </c>
      <c r="JC192" s="31" t="e">
        <v>#DIV/0!</v>
      </c>
      <c r="JD192" s="31" t="e">
        <v>#DIV/0!</v>
      </c>
      <c r="JE192" s="31" t="e">
        <v>#DIV/0!</v>
      </c>
      <c r="JF192" s="31" t="e">
        <v>#DIV/0!</v>
      </c>
      <c r="JG192" s="31" t="e">
        <v>#DIV/0!</v>
      </c>
      <c r="JH192" s="31" t="e">
        <v>#DIV/0!</v>
      </c>
      <c r="JI192" s="31" t="e">
        <v>#DIV/0!</v>
      </c>
      <c r="JJ192" s="31" t="e">
        <v>#DIV/0!</v>
      </c>
      <c r="JK192" s="31" t="e">
        <v>#DIV/0!</v>
      </c>
      <c r="JL192" s="31" t="e">
        <v>#DIV/0!</v>
      </c>
      <c r="JM192" s="31" t="e">
        <v>#DIV/0!</v>
      </c>
      <c r="JN192" s="31" t="e">
        <v>#DIV/0!</v>
      </c>
      <c r="JO192" s="31" t="e">
        <v>#DIV/0!</v>
      </c>
      <c r="JP192" s="31" t="e">
        <v>#DIV/0!</v>
      </c>
      <c r="JQ192" s="31" t="e">
        <v>#DIV/0!</v>
      </c>
      <c r="JR192" s="31" t="e">
        <v>#DIV/0!</v>
      </c>
      <c r="JS192" s="31" t="e">
        <v>#DIV/0!</v>
      </c>
      <c r="JT192" s="31" t="e">
        <v>#DIV/0!</v>
      </c>
      <c r="JU192" s="31" t="e">
        <v>#DIV/0!</v>
      </c>
      <c r="JV192" s="31" t="e">
        <v>#DIV/0!</v>
      </c>
      <c r="JW192" s="31" t="e">
        <v>#DIV/0!</v>
      </c>
      <c r="JX192" s="31" t="e">
        <v>#DIV/0!</v>
      </c>
      <c r="JY192" s="31" t="e">
        <v>#DIV/0!</v>
      </c>
      <c r="JZ192" s="31"/>
      <c r="KA192" s="31"/>
    </row>
    <row r="193" spans="1:287" x14ac:dyDescent="0.25">
      <c r="A193" s="30" t="s">
        <v>814</v>
      </c>
      <c r="B193" s="30" t="s">
        <v>206</v>
      </c>
      <c r="C193" s="31">
        <v>23</v>
      </c>
      <c r="D193" s="51" t="e">
        <v>#VALUE!</v>
      </c>
      <c r="E193" s="31" t="e">
        <v>#DIV/0!</v>
      </c>
      <c r="F193" s="31" t="e">
        <v>#DIV/0!</v>
      </c>
      <c r="G193" s="31" t="e">
        <v>#DIV/0!</v>
      </c>
      <c r="H193" s="31" t="e">
        <v>#DIV/0!</v>
      </c>
      <c r="I193" s="31" t="e">
        <v>#DIV/0!</v>
      </c>
      <c r="J193" s="31" t="e">
        <v>#DIV/0!</v>
      </c>
      <c r="K193" s="31" t="e">
        <v>#DIV/0!</v>
      </c>
      <c r="L193" s="31" t="e">
        <v>#DIV/0!</v>
      </c>
      <c r="M193" s="31" t="e">
        <v>#DIV/0!</v>
      </c>
      <c r="N193" s="31" t="e">
        <v>#DIV/0!</v>
      </c>
      <c r="O193" s="31" t="e">
        <v>#DIV/0!</v>
      </c>
      <c r="P193" s="31" t="e">
        <v>#DIV/0!</v>
      </c>
      <c r="Q193" s="31" t="e">
        <v>#DIV/0!</v>
      </c>
      <c r="R193" s="31" t="e">
        <v>#DIV/0!</v>
      </c>
      <c r="S193" s="31" t="e">
        <v>#DIV/0!</v>
      </c>
      <c r="T193" s="31" t="e">
        <v>#DIV/0!</v>
      </c>
      <c r="U193" s="31" t="e">
        <v>#DIV/0!</v>
      </c>
      <c r="V193" s="31" t="e">
        <v>#DIV/0!</v>
      </c>
      <c r="W193" s="31" t="e">
        <v>#DIV/0!</v>
      </c>
      <c r="X193" s="31" t="e">
        <v>#DIV/0!</v>
      </c>
      <c r="Y193" s="31" t="e">
        <v>#DIV/0!</v>
      </c>
      <c r="Z193" s="31" t="e">
        <v>#DIV/0!</v>
      </c>
      <c r="AA193" s="31" t="e">
        <v>#DIV/0!</v>
      </c>
      <c r="AB193" s="31" t="e">
        <v>#DIV/0!</v>
      </c>
      <c r="AC193" s="31" t="e">
        <v>#DIV/0!</v>
      </c>
      <c r="AD193" s="31" t="e">
        <v>#DIV/0!</v>
      </c>
      <c r="AE193" s="31" t="e">
        <v>#DIV/0!</v>
      </c>
      <c r="AF193" s="31" t="e">
        <v>#DIV/0!</v>
      </c>
      <c r="AG193" s="31" t="e">
        <v>#DIV/0!</v>
      </c>
      <c r="AH193" s="31" t="e">
        <v>#DIV/0!</v>
      </c>
      <c r="AI193" s="31" t="e">
        <v>#DIV/0!</v>
      </c>
      <c r="AJ193" s="31" t="e">
        <v>#DIV/0!</v>
      </c>
      <c r="AK193" s="31" t="e">
        <v>#DIV/0!</v>
      </c>
      <c r="AL193" s="31" t="e">
        <v>#DIV/0!</v>
      </c>
      <c r="AM193" s="31" t="e">
        <v>#DIV/0!</v>
      </c>
      <c r="AN193" s="31" t="e">
        <v>#DIV/0!</v>
      </c>
      <c r="AO193" s="31" t="e">
        <v>#DIV/0!</v>
      </c>
      <c r="AP193" s="31" t="e">
        <v>#DIV/0!</v>
      </c>
      <c r="AQ193" s="31" t="e">
        <v>#DIV/0!</v>
      </c>
      <c r="AR193" s="31" t="e">
        <v>#DIV/0!</v>
      </c>
      <c r="AS193" s="31" t="e">
        <v>#DIV/0!</v>
      </c>
      <c r="AT193" s="31" t="e">
        <v>#DIV/0!</v>
      </c>
      <c r="AU193" s="31" t="e">
        <v>#DIV/0!</v>
      </c>
      <c r="AV193" s="31" t="e">
        <v>#DIV/0!</v>
      </c>
      <c r="AW193" s="31" t="e">
        <v>#DIV/0!</v>
      </c>
      <c r="AX193" s="31" t="e">
        <v>#VALUE!</v>
      </c>
      <c r="AY193" s="31" t="e">
        <v>#DIV/0!</v>
      </c>
      <c r="AZ193" s="31" t="e">
        <v>#DIV/0!</v>
      </c>
      <c r="BA193" s="31" t="e">
        <v>#DIV/0!</v>
      </c>
      <c r="BB193" s="31" t="e">
        <v>#DIV/0!</v>
      </c>
      <c r="BC193" s="31" t="e">
        <v>#DIV/0!</v>
      </c>
      <c r="BD193" s="31" t="e">
        <v>#DIV/0!</v>
      </c>
      <c r="BE193" s="31" t="e">
        <v>#DIV/0!</v>
      </c>
      <c r="BF193" s="31" t="e">
        <v>#DIV/0!</v>
      </c>
      <c r="BG193" s="31" t="e">
        <v>#DIV/0!</v>
      </c>
      <c r="BH193" s="31" t="e">
        <v>#DIV/0!</v>
      </c>
      <c r="BI193" s="31" t="e">
        <v>#DIV/0!</v>
      </c>
      <c r="BJ193" s="31" t="e">
        <v>#DIV/0!</v>
      </c>
      <c r="BK193" s="31" t="e">
        <v>#DIV/0!</v>
      </c>
      <c r="BL193" s="31" t="e">
        <v>#DIV/0!</v>
      </c>
      <c r="BM193" s="31" t="e">
        <v>#DIV/0!</v>
      </c>
      <c r="BN193" s="31" t="e">
        <v>#DIV/0!</v>
      </c>
      <c r="BO193" s="31" t="e">
        <v>#DIV/0!</v>
      </c>
      <c r="BP193" s="31" t="e">
        <v>#DIV/0!</v>
      </c>
      <c r="BQ193" s="31" t="e">
        <v>#DIV/0!</v>
      </c>
      <c r="BR193" s="31" t="e">
        <v>#DIV/0!</v>
      </c>
      <c r="BS193" s="31" t="e">
        <v>#DIV/0!</v>
      </c>
      <c r="BT193" s="31" t="e">
        <v>#DIV/0!</v>
      </c>
      <c r="BU193" s="31" t="e">
        <v>#DIV/0!</v>
      </c>
      <c r="BV193" s="31" t="e">
        <v>#DIV/0!</v>
      </c>
      <c r="BW193" s="31" t="e">
        <v>#DIV/0!</v>
      </c>
      <c r="BX193" s="31" t="e">
        <v>#DIV/0!</v>
      </c>
      <c r="BY193" s="31" t="e">
        <v>#DIV/0!</v>
      </c>
      <c r="BZ193" s="31" t="e">
        <v>#DIV/0!</v>
      </c>
      <c r="CA193" s="31" t="e">
        <v>#DIV/0!</v>
      </c>
      <c r="CB193" s="31" t="e">
        <v>#DIV/0!</v>
      </c>
      <c r="CC193" s="31" t="e">
        <v>#DIV/0!</v>
      </c>
      <c r="CD193" s="31" t="e">
        <v>#DIV/0!</v>
      </c>
      <c r="CE193" s="31" t="e">
        <v>#DIV/0!</v>
      </c>
      <c r="CF193" s="31" t="e">
        <v>#DIV/0!</v>
      </c>
      <c r="CG193" s="31" t="e">
        <v>#DIV/0!</v>
      </c>
      <c r="CH193" s="31" t="e">
        <v>#DIV/0!</v>
      </c>
      <c r="CI193" s="31" t="e">
        <v>#DIV/0!</v>
      </c>
      <c r="CJ193" s="31" t="e">
        <v>#DIV/0!</v>
      </c>
      <c r="CK193" s="31" t="e">
        <v>#DIV/0!</v>
      </c>
      <c r="CL193" s="31" t="e">
        <v>#DIV/0!</v>
      </c>
      <c r="CM193" s="31" t="e">
        <v>#DIV/0!</v>
      </c>
      <c r="CN193" s="31" t="e">
        <v>#DIV/0!</v>
      </c>
      <c r="CO193" s="31" t="e">
        <v>#DIV/0!</v>
      </c>
      <c r="CP193" s="31" t="e">
        <v>#DIV/0!</v>
      </c>
      <c r="CQ193" s="31" t="e">
        <v>#DIV/0!</v>
      </c>
      <c r="CR193" s="31"/>
      <c r="CS193" s="31"/>
      <c r="CT193" s="31">
        <v>23</v>
      </c>
      <c r="CU193" s="51" t="e">
        <v>#VALUE!</v>
      </c>
      <c r="CV193" s="31" t="e">
        <v>#DIV/0!</v>
      </c>
      <c r="CW193" s="31" t="e">
        <v>#DIV/0!</v>
      </c>
      <c r="CX193" s="31" t="e">
        <v>#DIV/0!</v>
      </c>
      <c r="CY193" s="31" t="e">
        <v>#DIV/0!</v>
      </c>
      <c r="CZ193" s="31" t="e">
        <v>#DIV/0!</v>
      </c>
      <c r="DA193" s="31" t="e">
        <v>#DIV/0!</v>
      </c>
      <c r="DB193" s="31" t="e">
        <v>#DIV/0!</v>
      </c>
      <c r="DC193" s="31" t="e">
        <v>#DIV/0!</v>
      </c>
      <c r="DD193" s="31" t="e">
        <v>#DIV/0!</v>
      </c>
      <c r="DE193" s="31" t="e">
        <v>#DIV/0!</v>
      </c>
      <c r="DF193" s="31" t="e">
        <v>#DIV/0!</v>
      </c>
      <c r="DG193" s="31" t="e">
        <v>#DIV/0!</v>
      </c>
      <c r="DH193" s="31" t="e">
        <v>#DIV/0!</v>
      </c>
      <c r="DI193" s="31" t="e">
        <v>#DIV/0!</v>
      </c>
      <c r="DJ193" s="31" t="e">
        <v>#DIV/0!</v>
      </c>
      <c r="DK193" s="31" t="e">
        <v>#DIV/0!</v>
      </c>
      <c r="DL193" s="31" t="e">
        <v>#DIV/0!</v>
      </c>
      <c r="DM193" s="31" t="e">
        <v>#DIV/0!</v>
      </c>
      <c r="DN193" s="31" t="e">
        <v>#DIV/0!</v>
      </c>
      <c r="DO193" s="31" t="e">
        <v>#DIV/0!</v>
      </c>
      <c r="DP193" s="31" t="e">
        <v>#DIV/0!</v>
      </c>
      <c r="DQ193" s="31" t="e">
        <v>#DIV/0!</v>
      </c>
      <c r="DR193" s="31" t="e">
        <v>#DIV/0!</v>
      </c>
      <c r="DS193" s="31" t="e">
        <v>#DIV/0!</v>
      </c>
      <c r="DT193" s="31" t="e">
        <v>#DIV/0!</v>
      </c>
      <c r="DU193" s="31" t="e">
        <v>#DIV/0!</v>
      </c>
      <c r="DV193" s="31" t="e">
        <v>#DIV/0!</v>
      </c>
      <c r="DW193" s="31" t="e">
        <v>#DIV/0!</v>
      </c>
      <c r="DX193" s="31" t="e">
        <v>#DIV/0!</v>
      </c>
      <c r="DY193" s="31" t="e">
        <v>#DIV/0!</v>
      </c>
      <c r="DZ193" s="31" t="e">
        <v>#DIV/0!</v>
      </c>
      <c r="EA193" s="31" t="e">
        <v>#DIV/0!</v>
      </c>
      <c r="EB193" s="31" t="e">
        <v>#DIV/0!</v>
      </c>
      <c r="EC193" s="31" t="e">
        <v>#DIV/0!</v>
      </c>
      <c r="ED193" s="31" t="e">
        <v>#DIV/0!</v>
      </c>
      <c r="EE193" s="31" t="e">
        <v>#DIV/0!</v>
      </c>
      <c r="EF193" s="31" t="e">
        <v>#DIV/0!</v>
      </c>
      <c r="EG193" s="31" t="e">
        <v>#DIV/0!</v>
      </c>
      <c r="EH193" s="31" t="e">
        <v>#DIV/0!</v>
      </c>
      <c r="EI193" s="31" t="e">
        <v>#DIV/0!</v>
      </c>
      <c r="EJ193" s="31" t="e">
        <v>#DIV/0!</v>
      </c>
      <c r="EK193" s="31" t="e">
        <v>#DIV/0!</v>
      </c>
      <c r="EL193" s="31" t="e">
        <v>#DIV/0!</v>
      </c>
      <c r="EM193" s="31" t="e">
        <v>#DIV/0!</v>
      </c>
      <c r="EN193" s="31" t="e">
        <v>#DIV/0!</v>
      </c>
      <c r="EO193" s="31" t="e">
        <v>#VALUE!</v>
      </c>
      <c r="EP193" s="31" t="e">
        <v>#DIV/0!</v>
      </c>
      <c r="EQ193" s="31" t="e">
        <v>#DIV/0!</v>
      </c>
      <c r="ER193" s="31" t="e">
        <v>#DIV/0!</v>
      </c>
      <c r="ES193" s="31" t="e">
        <v>#DIV/0!</v>
      </c>
      <c r="ET193" s="31" t="e">
        <v>#DIV/0!</v>
      </c>
      <c r="EU193" s="31" t="e">
        <v>#DIV/0!</v>
      </c>
      <c r="EV193" s="31" t="e">
        <v>#DIV/0!</v>
      </c>
      <c r="EW193" s="31" t="e">
        <v>#DIV/0!</v>
      </c>
      <c r="EX193" s="31" t="e">
        <v>#DIV/0!</v>
      </c>
      <c r="EY193" s="31" t="e">
        <v>#DIV/0!</v>
      </c>
      <c r="EZ193" s="31" t="e">
        <v>#DIV/0!</v>
      </c>
      <c r="FA193" s="31" t="e">
        <v>#DIV/0!</v>
      </c>
      <c r="FB193" s="31" t="e">
        <v>#DIV/0!</v>
      </c>
      <c r="FC193" s="31" t="e">
        <v>#DIV/0!</v>
      </c>
      <c r="FD193" s="31" t="e">
        <v>#DIV/0!</v>
      </c>
      <c r="FE193" s="31" t="e">
        <v>#DIV/0!</v>
      </c>
      <c r="FF193" s="31" t="e">
        <v>#DIV/0!</v>
      </c>
      <c r="FG193" s="31" t="e">
        <v>#DIV/0!</v>
      </c>
      <c r="FH193" s="31" t="e">
        <v>#DIV/0!</v>
      </c>
      <c r="FI193" s="31" t="e">
        <v>#DIV/0!</v>
      </c>
      <c r="FJ193" s="31" t="e">
        <v>#DIV/0!</v>
      </c>
      <c r="FK193" s="31" t="e">
        <v>#DIV/0!</v>
      </c>
      <c r="FL193" s="31" t="e">
        <v>#DIV/0!</v>
      </c>
      <c r="FM193" s="31" t="e">
        <v>#DIV/0!</v>
      </c>
      <c r="FN193" s="31" t="e">
        <v>#DIV/0!</v>
      </c>
      <c r="FO193" s="31" t="e">
        <v>#DIV/0!</v>
      </c>
      <c r="FP193" s="31" t="e">
        <v>#DIV/0!</v>
      </c>
      <c r="FQ193" s="31" t="e">
        <v>#DIV/0!</v>
      </c>
      <c r="FR193" s="31" t="e">
        <v>#DIV/0!</v>
      </c>
      <c r="FS193" s="31" t="e">
        <v>#DIV/0!</v>
      </c>
      <c r="FT193" s="31" t="e">
        <v>#DIV/0!</v>
      </c>
      <c r="FU193" s="31" t="e">
        <v>#DIV/0!</v>
      </c>
      <c r="FV193" s="31" t="e">
        <v>#DIV/0!</v>
      </c>
      <c r="FW193" s="31" t="e">
        <v>#DIV/0!</v>
      </c>
      <c r="FX193" s="31" t="e">
        <v>#DIV/0!</v>
      </c>
      <c r="FY193" s="31" t="e">
        <v>#DIV/0!</v>
      </c>
      <c r="FZ193" s="31" t="e">
        <v>#DIV/0!</v>
      </c>
      <c r="GA193" s="31" t="e">
        <v>#DIV/0!</v>
      </c>
      <c r="GB193" s="31" t="e">
        <v>#DIV/0!</v>
      </c>
      <c r="GC193" s="31" t="e">
        <v>#DIV/0!</v>
      </c>
      <c r="GD193" s="31" t="e">
        <v>#DIV/0!</v>
      </c>
      <c r="GE193" s="31" t="e">
        <v>#DIV/0!</v>
      </c>
      <c r="GF193" s="31" t="e">
        <v>#DIV/0!</v>
      </c>
      <c r="GG193" s="31" t="e">
        <v>#DIV/0!</v>
      </c>
      <c r="GH193" s="31" t="e">
        <v>#DIV/0!</v>
      </c>
      <c r="GI193" s="31"/>
      <c r="GJ193" s="31"/>
      <c r="GK193" s="31">
        <v>23</v>
      </c>
      <c r="GL193" s="51" t="e">
        <v>#VALUE!</v>
      </c>
      <c r="GM193" s="31" t="e">
        <v>#DIV/0!</v>
      </c>
      <c r="GN193" s="31" t="e">
        <v>#DIV/0!</v>
      </c>
      <c r="GO193" s="31" t="e">
        <v>#DIV/0!</v>
      </c>
      <c r="GP193" s="31" t="e">
        <v>#DIV/0!</v>
      </c>
      <c r="GQ193" s="31" t="e">
        <v>#DIV/0!</v>
      </c>
      <c r="GR193" s="31" t="e">
        <v>#DIV/0!</v>
      </c>
      <c r="GS193" s="31" t="e">
        <v>#DIV/0!</v>
      </c>
      <c r="GT193" s="31" t="e">
        <v>#DIV/0!</v>
      </c>
      <c r="GU193" s="31" t="e">
        <v>#DIV/0!</v>
      </c>
      <c r="GV193" s="31" t="e">
        <v>#DIV/0!</v>
      </c>
      <c r="GW193" s="31" t="e">
        <v>#DIV/0!</v>
      </c>
      <c r="GX193" s="31" t="e">
        <v>#DIV/0!</v>
      </c>
      <c r="GY193" s="31" t="e">
        <v>#DIV/0!</v>
      </c>
      <c r="GZ193" s="31" t="e">
        <v>#DIV/0!</v>
      </c>
      <c r="HA193" s="31" t="e">
        <v>#DIV/0!</v>
      </c>
      <c r="HB193" s="31" t="e">
        <v>#DIV/0!</v>
      </c>
      <c r="HC193" s="31" t="e">
        <v>#DIV/0!</v>
      </c>
      <c r="HD193" s="31" t="e">
        <v>#DIV/0!</v>
      </c>
      <c r="HE193" s="31" t="e">
        <v>#DIV/0!</v>
      </c>
      <c r="HF193" s="31" t="e">
        <v>#DIV/0!</v>
      </c>
      <c r="HG193" s="31" t="e">
        <v>#DIV/0!</v>
      </c>
      <c r="HH193" s="31" t="e">
        <v>#DIV/0!</v>
      </c>
      <c r="HI193" s="31" t="e">
        <v>#DIV/0!</v>
      </c>
      <c r="HJ193" s="31" t="e">
        <v>#DIV/0!</v>
      </c>
      <c r="HK193" s="31" t="e">
        <v>#DIV/0!</v>
      </c>
      <c r="HL193" s="31" t="e">
        <v>#DIV/0!</v>
      </c>
      <c r="HM193" s="31" t="e">
        <v>#DIV/0!</v>
      </c>
      <c r="HN193" s="31" t="e">
        <v>#DIV/0!</v>
      </c>
      <c r="HO193" s="31" t="e">
        <v>#DIV/0!</v>
      </c>
      <c r="HP193" s="31" t="e">
        <v>#DIV/0!</v>
      </c>
      <c r="HQ193" s="31" t="e">
        <v>#DIV/0!</v>
      </c>
      <c r="HR193" s="31" t="e">
        <v>#DIV/0!</v>
      </c>
      <c r="HS193" s="31" t="e">
        <v>#DIV/0!</v>
      </c>
      <c r="HT193" s="31" t="e">
        <v>#DIV/0!</v>
      </c>
      <c r="HU193" s="31" t="e">
        <v>#DIV/0!</v>
      </c>
      <c r="HV193" s="31" t="e">
        <v>#DIV/0!</v>
      </c>
      <c r="HW193" s="31" t="e">
        <v>#DIV/0!</v>
      </c>
      <c r="HX193" s="31" t="e">
        <v>#DIV/0!</v>
      </c>
      <c r="HY193" s="31" t="e">
        <v>#DIV/0!</v>
      </c>
      <c r="HZ193" s="31" t="e">
        <v>#DIV/0!</v>
      </c>
      <c r="IA193" s="31" t="e">
        <v>#DIV/0!</v>
      </c>
      <c r="IB193" s="31" t="e">
        <v>#DIV/0!</v>
      </c>
      <c r="IC193" s="31" t="e">
        <v>#DIV/0!</v>
      </c>
      <c r="ID193" s="31" t="e">
        <v>#DIV/0!</v>
      </c>
      <c r="IE193" s="31" t="e">
        <v>#DIV/0!</v>
      </c>
      <c r="IF193" s="31" t="e">
        <v>#VALUE!</v>
      </c>
      <c r="IG193" s="31" t="e">
        <v>#DIV/0!</v>
      </c>
      <c r="IH193" s="31" t="e">
        <v>#DIV/0!</v>
      </c>
      <c r="II193" s="31" t="e">
        <v>#DIV/0!</v>
      </c>
      <c r="IJ193" s="31" t="e">
        <v>#DIV/0!</v>
      </c>
      <c r="IK193" s="31" t="e">
        <v>#DIV/0!</v>
      </c>
      <c r="IL193" s="31" t="e">
        <v>#DIV/0!</v>
      </c>
      <c r="IM193" s="31" t="e">
        <v>#DIV/0!</v>
      </c>
      <c r="IN193" s="31" t="e">
        <v>#DIV/0!</v>
      </c>
      <c r="IO193" s="31" t="e">
        <v>#DIV/0!</v>
      </c>
      <c r="IP193" s="31" t="e">
        <v>#DIV/0!</v>
      </c>
      <c r="IQ193" s="31" t="e">
        <v>#DIV/0!</v>
      </c>
      <c r="IR193" s="31" t="e">
        <v>#DIV/0!</v>
      </c>
      <c r="IS193" s="31" t="e">
        <v>#DIV/0!</v>
      </c>
      <c r="IT193" s="31" t="e">
        <v>#DIV/0!</v>
      </c>
      <c r="IU193" s="31" t="e">
        <v>#DIV/0!</v>
      </c>
      <c r="IV193" s="31" t="e">
        <v>#DIV/0!</v>
      </c>
      <c r="IW193" s="31" t="e">
        <v>#DIV/0!</v>
      </c>
      <c r="IX193" s="31" t="e">
        <v>#DIV/0!</v>
      </c>
      <c r="IY193" s="31" t="e">
        <v>#DIV/0!</v>
      </c>
      <c r="IZ193" s="31" t="e">
        <v>#DIV/0!</v>
      </c>
      <c r="JA193" s="31" t="e">
        <v>#DIV/0!</v>
      </c>
      <c r="JB193" s="31" t="e">
        <v>#DIV/0!</v>
      </c>
      <c r="JC193" s="31" t="e">
        <v>#DIV/0!</v>
      </c>
      <c r="JD193" s="31" t="e">
        <v>#DIV/0!</v>
      </c>
      <c r="JE193" s="31" t="e">
        <v>#DIV/0!</v>
      </c>
      <c r="JF193" s="31" t="e">
        <v>#DIV/0!</v>
      </c>
      <c r="JG193" s="31" t="e">
        <v>#DIV/0!</v>
      </c>
      <c r="JH193" s="31" t="e">
        <v>#DIV/0!</v>
      </c>
      <c r="JI193" s="31" t="e">
        <v>#DIV/0!</v>
      </c>
      <c r="JJ193" s="31" t="e">
        <v>#DIV/0!</v>
      </c>
      <c r="JK193" s="31" t="e">
        <v>#DIV/0!</v>
      </c>
      <c r="JL193" s="31" t="e">
        <v>#DIV/0!</v>
      </c>
      <c r="JM193" s="31" t="e">
        <v>#DIV/0!</v>
      </c>
      <c r="JN193" s="31" t="e">
        <v>#DIV/0!</v>
      </c>
      <c r="JO193" s="31" t="e">
        <v>#DIV/0!</v>
      </c>
      <c r="JP193" s="31" t="e">
        <v>#DIV/0!</v>
      </c>
      <c r="JQ193" s="31" t="e">
        <v>#DIV/0!</v>
      </c>
      <c r="JR193" s="31" t="e">
        <v>#DIV/0!</v>
      </c>
      <c r="JS193" s="31" t="e">
        <v>#DIV/0!</v>
      </c>
      <c r="JT193" s="31" t="e">
        <v>#DIV/0!</v>
      </c>
      <c r="JU193" s="31" t="e">
        <v>#DIV/0!</v>
      </c>
      <c r="JV193" s="31" t="e">
        <v>#DIV/0!</v>
      </c>
      <c r="JW193" s="31" t="e">
        <v>#DIV/0!</v>
      </c>
      <c r="JX193" s="31" t="e">
        <v>#DIV/0!</v>
      </c>
      <c r="JY193" s="31" t="e">
        <v>#DIV/0!</v>
      </c>
      <c r="JZ193" s="31"/>
      <c r="KA193" s="31"/>
    </row>
    <row r="194" spans="1:287" x14ac:dyDescent="0.25">
      <c r="A194" s="30" t="s">
        <v>815</v>
      </c>
      <c r="B194" s="30" t="s">
        <v>200</v>
      </c>
      <c r="C194" s="31"/>
      <c r="D194" s="51" t="e">
        <v>#VALUE!</v>
      </c>
      <c r="E194" s="31" t="e">
        <v>#DIV/0!</v>
      </c>
      <c r="F194" s="31" t="e">
        <v>#DIV/0!</v>
      </c>
      <c r="G194" s="31" t="e">
        <v>#DIV/0!</v>
      </c>
      <c r="H194" s="31" t="e">
        <v>#DIV/0!</v>
      </c>
      <c r="I194" s="31" t="e">
        <v>#DIV/0!</v>
      </c>
      <c r="J194" s="31" t="e">
        <v>#DIV/0!</v>
      </c>
      <c r="K194" s="31" t="e">
        <v>#DIV/0!</v>
      </c>
      <c r="L194" s="31" t="e">
        <v>#DIV/0!</v>
      </c>
      <c r="M194" s="31" t="e">
        <v>#DIV/0!</v>
      </c>
      <c r="N194" s="31" t="e">
        <v>#DIV/0!</v>
      </c>
      <c r="O194" s="31" t="e">
        <v>#DIV/0!</v>
      </c>
      <c r="P194" s="31" t="e">
        <v>#DIV/0!</v>
      </c>
      <c r="Q194" s="31" t="e">
        <v>#DIV/0!</v>
      </c>
      <c r="R194" s="31" t="e">
        <v>#DIV/0!</v>
      </c>
      <c r="S194" s="31" t="e">
        <v>#DIV/0!</v>
      </c>
      <c r="T194" s="31" t="e">
        <v>#DIV/0!</v>
      </c>
      <c r="U194" s="31" t="e">
        <v>#DIV/0!</v>
      </c>
      <c r="V194" s="31" t="e">
        <v>#DIV/0!</v>
      </c>
      <c r="W194" s="31" t="e">
        <v>#DIV/0!</v>
      </c>
      <c r="X194" s="31" t="e">
        <v>#DIV/0!</v>
      </c>
      <c r="Y194" s="31" t="e">
        <v>#DIV/0!</v>
      </c>
      <c r="Z194" s="31" t="e">
        <v>#DIV/0!</v>
      </c>
      <c r="AA194" s="31" t="e">
        <v>#DIV/0!</v>
      </c>
      <c r="AB194" s="31" t="e">
        <v>#DIV/0!</v>
      </c>
      <c r="AC194" s="31" t="e">
        <v>#DIV/0!</v>
      </c>
      <c r="AD194" s="31" t="e">
        <v>#DIV/0!</v>
      </c>
      <c r="AE194" s="31" t="e">
        <v>#DIV/0!</v>
      </c>
      <c r="AF194" s="31" t="e">
        <v>#DIV/0!</v>
      </c>
      <c r="AG194" s="31" t="e">
        <v>#DIV/0!</v>
      </c>
      <c r="AH194" s="31" t="e">
        <v>#DIV/0!</v>
      </c>
      <c r="AI194" s="31" t="e">
        <v>#DIV/0!</v>
      </c>
      <c r="AJ194" s="31" t="e">
        <v>#DIV/0!</v>
      </c>
      <c r="AK194" s="31" t="e">
        <v>#DIV/0!</v>
      </c>
      <c r="AL194" s="31" t="e">
        <v>#DIV/0!</v>
      </c>
      <c r="AM194" s="31" t="e">
        <v>#DIV/0!</v>
      </c>
      <c r="AN194" s="31" t="e">
        <v>#DIV/0!</v>
      </c>
      <c r="AO194" s="31" t="e">
        <v>#DIV/0!</v>
      </c>
      <c r="AP194" s="31" t="e">
        <v>#DIV/0!</v>
      </c>
      <c r="AQ194" s="31" t="e">
        <v>#DIV/0!</v>
      </c>
      <c r="AR194" s="31" t="e">
        <v>#DIV/0!</v>
      </c>
      <c r="AS194" s="31" t="e">
        <v>#DIV/0!</v>
      </c>
      <c r="AT194" s="31" t="e">
        <v>#DIV/0!</v>
      </c>
      <c r="AU194" s="31" t="e">
        <v>#DIV/0!</v>
      </c>
      <c r="AV194" s="31" t="e">
        <v>#DIV/0!</v>
      </c>
      <c r="AW194" s="31" t="e">
        <v>#DIV/0!</v>
      </c>
      <c r="AX194" s="31" t="e">
        <v>#VALUE!</v>
      </c>
      <c r="AY194" s="31" t="e">
        <v>#DIV/0!</v>
      </c>
      <c r="AZ194" s="31" t="e">
        <v>#DIV/0!</v>
      </c>
      <c r="BA194" s="31" t="e">
        <v>#DIV/0!</v>
      </c>
      <c r="BB194" s="31" t="e">
        <v>#DIV/0!</v>
      </c>
      <c r="BC194" s="31" t="e">
        <v>#DIV/0!</v>
      </c>
      <c r="BD194" s="31" t="e">
        <v>#DIV/0!</v>
      </c>
      <c r="BE194" s="31" t="e">
        <v>#DIV/0!</v>
      </c>
      <c r="BF194" s="31" t="e">
        <v>#DIV/0!</v>
      </c>
      <c r="BG194" s="31" t="e">
        <v>#DIV/0!</v>
      </c>
      <c r="BH194" s="31" t="e">
        <v>#DIV/0!</v>
      </c>
      <c r="BI194" s="31" t="e">
        <v>#DIV/0!</v>
      </c>
      <c r="BJ194" s="31" t="e">
        <v>#DIV/0!</v>
      </c>
      <c r="BK194" s="31" t="e">
        <v>#DIV/0!</v>
      </c>
      <c r="BL194" s="31" t="e">
        <v>#DIV/0!</v>
      </c>
      <c r="BM194" s="31" t="e">
        <v>#DIV/0!</v>
      </c>
      <c r="BN194" s="31" t="e">
        <v>#DIV/0!</v>
      </c>
      <c r="BO194" s="31" t="e">
        <v>#DIV/0!</v>
      </c>
      <c r="BP194" s="31" t="e">
        <v>#DIV/0!</v>
      </c>
      <c r="BQ194" s="31" t="e">
        <v>#DIV/0!</v>
      </c>
      <c r="BR194" s="31" t="e">
        <v>#DIV/0!</v>
      </c>
      <c r="BS194" s="31" t="e">
        <v>#DIV/0!</v>
      </c>
      <c r="BT194" s="31" t="e">
        <v>#DIV/0!</v>
      </c>
      <c r="BU194" s="31" t="e">
        <v>#DIV/0!</v>
      </c>
      <c r="BV194" s="31" t="e">
        <v>#DIV/0!</v>
      </c>
      <c r="BW194" s="31" t="e">
        <v>#DIV/0!</v>
      </c>
      <c r="BX194" s="31" t="e">
        <v>#DIV/0!</v>
      </c>
      <c r="BY194" s="31" t="e">
        <v>#DIV/0!</v>
      </c>
      <c r="BZ194" s="31" t="e">
        <v>#DIV/0!</v>
      </c>
      <c r="CA194" s="31" t="e">
        <v>#DIV/0!</v>
      </c>
      <c r="CB194" s="31" t="e">
        <v>#DIV/0!</v>
      </c>
      <c r="CC194" s="31" t="e">
        <v>#DIV/0!</v>
      </c>
      <c r="CD194" s="31" t="e">
        <v>#DIV/0!</v>
      </c>
      <c r="CE194" s="31" t="e">
        <v>#DIV/0!</v>
      </c>
      <c r="CF194" s="31" t="e">
        <v>#DIV/0!</v>
      </c>
      <c r="CG194" s="31" t="e">
        <v>#DIV/0!</v>
      </c>
      <c r="CH194" s="31" t="e">
        <v>#DIV/0!</v>
      </c>
      <c r="CI194" s="31" t="e">
        <v>#DIV/0!</v>
      </c>
      <c r="CJ194" s="31" t="e">
        <v>#DIV/0!</v>
      </c>
      <c r="CK194" s="31" t="e">
        <v>#DIV/0!</v>
      </c>
      <c r="CL194" s="31" t="e">
        <v>#DIV/0!</v>
      </c>
      <c r="CM194" s="31" t="e">
        <v>#DIV/0!</v>
      </c>
      <c r="CN194" s="31" t="e">
        <v>#DIV/0!</v>
      </c>
      <c r="CO194" s="31" t="e">
        <v>#DIV/0!</v>
      </c>
      <c r="CP194" s="31" t="e">
        <v>#DIV/0!</v>
      </c>
      <c r="CQ194" s="31" t="e">
        <v>#DIV/0!</v>
      </c>
      <c r="CR194" s="31"/>
      <c r="CS194" s="31"/>
      <c r="CT194" s="31">
        <v>356</v>
      </c>
      <c r="CU194" s="51" t="e">
        <v>#VALUE!</v>
      </c>
      <c r="CV194" s="31" t="e">
        <v>#DIV/0!</v>
      </c>
      <c r="CW194" s="31" t="e">
        <v>#DIV/0!</v>
      </c>
      <c r="CX194" s="31" t="e">
        <v>#DIV/0!</v>
      </c>
      <c r="CY194" s="31" t="e">
        <v>#DIV/0!</v>
      </c>
      <c r="CZ194" s="31" t="e">
        <v>#DIV/0!</v>
      </c>
      <c r="DA194" s="31" t="e">
        <v>#DIV/0!</v>
      </c>
      <c r="DB194" s="31" t="e">
        <v>#DIV/0!</v>
      </c>
      <c r="DC194" s="31" t="e">
        <v>#DIV/0!</v>
      </c>
      <c r="DD194" s="31" t="e">
        <v>#DIV/0!</v>
      </c>
      <c r="DE194" s="31" t="e">
        <v>#DIV/0!</v>
      </c>
      <c r="DF194" s="31" t="e">
        <v>#DIV/0!</v>
      </c>
      <c r="DG194" s="31" t="e">
        <v>#DIV/0!</v>
      </c>
      <c r="DH194" s="31" t="e">
        <v>#DIV/0!</v>
      </c>
      <c r="DI194" s="31" t="e">
        <v>#DIV/0!</v>
      </c>
      <c r="DJ194" s="31" t="e">
        <v>#DIV/0!</v>
      </c>
      <c r="DK194" s="31" t="e">
        <v>#DIV/0!</v>
      </c>
      <c r="DL194" s="31" t="e">
        <v>#DIV/0!</v>
      </c>
      <c r="DM194" s="31" t="e">
        <v>#DIV/0!</v>
      </c>
      <c r="DN194" s="31" t="e">
        <v>#DIV/0!</v>
      </c>
      <c r="DO194" s="31" t="e">
        <v>#DIV/0!</v>
      </c>
      <c r="DP194" s="31" t="e">
        <v>#DIV/0!</v>
      </c>
      <c r="DQ194" s="31" t="e">
        <v>#DIV/0!</v>
      </c>
      <c r="DR194" s="31" t="e">
        <v>#DIV/0!</v>
      </c>
      <c r="DS194" s="31" t="e">
        <v>#DIV/0!</v>
      </c>
      <c r="DT194" s="31" t="e">
        <v>#DIV/0!</v>
      </c>
      <c r="DU194" s="31" t="e">
        <v>#DIV/0!</v>
      </c>
      <c r="DV194" s="31" t="e">
        <v>#DIV/0!</v>
      </c>
      <c r="DW194" s="31" t="e">
        <v>#DIV/0!</v>
      </c>
      <c r="DX194" s="31" t="e">
        <v>#DIV/0!</v>
      </c>
      <c r="DY194" s="31" t="e">
        <v>#DIV/0!</v>
      </c>
      <c r="DZ194" s="31" t="e">
        <v>#DIV/0!</v>
      </c>
      <c r="EA194" s="31" t="e">
        <v>#DIV/0!</v>
      </c>
      <c r="EB194" s="31" t="e">
        <v>#DIV/0!</v>
      </c>
      <c r="EC194" s="31" t="e">
        <v>#DIV/0!</v>
      </c>
      <c r="ED194" s="31" t="e">
        <v>#DIV/0!</v>
      </c>
      <c r="EE194" s="31" t="e">
        <v>#DIV/0!</v>
      </c>
      <c r="EF194" s="31" t="e">
        <v>#DIV/0!</v>
      </c>
      <c r="EG194" s="31" t="e">
        <v>#DIV/0!</v>
      </c>
      <c r="EH194" s="31" t="e">
        <v>#DIV/0!</v>
      </c>
      <c r="EI194" s="31" t="e">
        <v>#DIV/0!</v>
      </c>
      <c r="EJ194" s="31" t="e">
        <v>#DIV/0!</v>
      </c>
      <c r="EK194" s="31" t="e">
        <v>#DIV/0!</v>
      </c>
      <c r="EL194" s="31" t="e">
        <v>#DIV/0!</v>
      </c>
      <c r="EM194" s="31" t="e">
        <v>#DIV/0!</v>
      </c>
      <c r="EN194" s="31" t="e">
        <v>#DIV/0!</v>
      </c>
      <c r="EO194" s="31" t="e">
        <v>#VALUE!</v>
      </c>
      <c r="EP194" s="31" t="e">
        <v>#DIV/0!</v>
      </c>
      <c r="EQ194" s="31" t="e">
        <v>#DIV/0!</v>
      </c>
      <c r="ER194" s="31" t="e">
        <v>#DIV/0!</v>
      </c>
      <c r="ES194" s="31" t="e">
        <v>#DIV/0!</v>
      </c>
      <c r="ET194" s="31" t="e">
        <v>#DIV/0!</v>
      </c>
      <c r="EU194" s="31" t="e">
        <v>#DIV/0!</v>
      </c>
      <c r="EV194" s="31" t="e">
        <v>#DIV/0!</v>
      </c>
      <c r="EW194" s="31" t="e">
        <v>#DIV/0!</v>
      </c>
      <c r="EX194" s="31" t="e">
        <v>#DIV/0!</v>
      </c>
      <c r="EY194" s="31" t="e">
        <v>#DIV/0!</v>
      </c>
      <c r="EZ194" s="31" t="e">
        <v>#DIV/0!</v>
      </c>
      <c r="FA194" s="31" t="e">
        <v>#DIV/0!</v>
      </c>
      <c r="FB194" s="31" t="e">
        <v>#DIV/0!</v>
      </c>
      <c r="FC194" s="31" t="e">
        <v>#DIV/0!</v>
      </c>
      <c r="FD194" s="31" t="e">
        <v>#DIV/0!</v>
      </c>
      <c r="FE194" s="31" t="e">
        <v>#DIV/0!</v>
      </c>
      <c r="FF194" s="31" t="e">
        <v>#DIV/0!</v>
      </c>
      <c r="FG194" s="31" t="e">
        <v>#DIV/0!</v>
      </c>
      <c r="FH194" s="31" t="e">
        <v>#DIV/0!</v>
      </c>
      <c r="FI194" s="31" t="e">
        <v>#DIV/0!</v>
      </c>
      <c r="FJ194" s="31" t="e">
        <v>#DIV/0!</v>
      </c>
      <c r="FK194" s="31" t="e">
        <v>#DIV/0!</v>
      </c>
      <c r="FL194" s="31" t="e">
        <v>#DIV/0!</v>
      </c>
      <c r="FM194" s="31" t="e">
        <v>#DIV/0!</v>
      </c>
      <c r="FN194" s="31" t="e">
        <v>#DIV/0!</v>
      </c>
      <c r="FO194" s="31" t="e">
        <v>#DIV/0!</v>
      </c>
      <c r="FP194" s="31" t="e">
        <v>#DIV/0!</v>
      </c>
      <c r="FQ194" s="31" t="e">
        <v>#DIV/0!</v>
      </c>
      <c r="FR194" s="31" t="e">
        <v>#DIV/0!</v>
      </c>
      <c r="FS194" s="31" t="e">
        <v>#DIV/0!</v>
      </c>
      <c r="FT194" s="31" t="e">
        <v>#DIV/0!</v>
      </c>
      <c r="FU194" s="31" t="e">
        <v>#DIV/0!</v>
      </c>
      <c r="FV194" s="31" t="e">
        <v>#DIV/0!</v>
      </c>
      <c r="FW194" s="31" t="e">
        <v>#DIV/0!</v>
      </c>
      <c r="FX194" s="31" t="e">
        <v>#DIV/0!</v>
      </c>
      <c r="FY194" s="31" t="e">
        <v>#DIV/0!</v>
      </c>
      <c r="FZ194" s="31" t="e">
        <v>#DIV/0!</v>
      </c>
      <c r="GA194" s="31" t="e">
        <v>#DIV/0!</v>
      </c>
      <c r="GB194" s="31" t="e">
        <v>#DIV/0!</v>
      </c>
      <c r="GC194" s="31" t="e">
        <v>#DIV/0!</v>
      </c>
      <c r="GD194" s="31" t="e">
        <v>#DIV/0!</v>
      </c>
      <c r="GE194" s="31" t="e">
        <v>#DIV/0!</v>
      </c>
      <c r="GF194" s="31" t="e">
        <v>#DIV/0!</v>
      </c>
      <c r="GG194" s="31" t="e">
        <v>#DIV/0!</v>
      </c>
      <c r="GH194" s="31" t="e">
        <v>#DIV/0!</v>
      </c>
      <c r="GI194" s="31"/>
      <c r="GJ194" s="31"/>
      <c r="GK194" s="31">
        <v>356</v>
      </c>
      <c r="GL194" s="51" t="e">
        <v>#VALUE!</v>
      </c>
      <c r="GM194" s="31" t="e">
        <v>#DIV/0!</v>
      </c>
      <c r="GN194" s="31" t="e">
        <v>#DIV/0!</v>
      </c>
      <c r="GO194" s="31" t="e">
        <v>#DIV/0!</v>
      </c>
      <c r="GP194" s="31" t="e">
        <v>#DIV/0!</v>
      </c>
      <c r="GQ194" s="31" t="e">
        <v>#DIV/0!</v>
      </c>
      <c r="GR194" s="31" t="e">
        <v>#DIV/0!</v>
      </c>
      <c r="GS194" s="31" t="e">
        <v>#DIV/0!</v>
      </c>
      <c r="GT194" s="31" t="e">
        <v>#DIV/0!</v>
      </c>
      <c r="GU194" s="31" t="e">
        <v>#DIV/0!</v>
      </c>
      <c r="GV194" s="31" t="e">
        <v>#DIV/0!</v>
      </c>
      <c r="GW194" s="31" t="e">
        <v>#DIV/0!</v>
      </c>
      <c r="GX194" s="31" t="e">
        <v>#DIV/0!</v>
      </c>
      <c r="GY194" s="31" t="e">
        <v>#DIV/0!</v>
      </c>
      <c r="GZ194" s="31" t="e">
        <v>#DIV/0!</v>
      </c>
      <c r="HA194" s="31" t="e">
        <v>#DIV/0!</v>
      </c>
      <c r="HB194" s="31" t="e">
        <v>#DIV/0!</v>
      </c>
      <c r="HC194" s="31" t="e">
        <v>#DIV/0!</v>
      </c>
      <c r="HD194" s="31" t="e">
        <v>#DIV/0!</v>
      </c>
      <c r="HE194" s="31" t="e">
        <v>#DIV/0!</v>
      </c>
      <c r="HF194" s="31" t="e">
        <v>#DIV/0!</v>
      </c>
      <c r="HG194" s="31" t="e">
        <v>#DIV/0!</v>
      </c>
      <c r="HH194" s="31" t="e">
        <v>#DIV/0!</v>
      </c>
      <c r="HI194" s="31" t="e">
        <v>#DIV/0!</v>
      </c>
      <c r="HJ194" s="31" t="e">
        <v>#DIV/0!</v>
      </c>
      <c r="HK194" s="31" t="e">
        <v>#DIV/0!</v>
      </c>
      <c r="HL194" s="31" t="e">
        <v>#DIV/0!</v>
      </c>
      <c r="HM194" s="31" t="e">
        <v>#DIV/0!</v>
      </c>
      <c r="HN194" s="31" t="e">
        <v>#DIV/0!</v>
      </c>
      <c r="HO194" s="31" t="e">
        <v>#DIV/0!</v>
      </c>
      <c r="HP194" s="31" t="e">
        <v>#DIV/0!</v>
      </c>
      <c r="HQ194" s="31" t="e">
        <v>#DIV/0!</v>
      </c>
      <c r="HR194" s="31" t="e">
        <v>#DIV/0!</v>
      </c>
      <c r="HS194" s="31" t="e">
        <v>#DIV/0!</v>
      </c>
      <c r="HT194" s="31" t="e">
        <v>#DIV/0!</v>
      </c>
      <c r="HU194" s="31" t="e">
        <v>#DIV/0!</v>
      </c>
      <c r="HV194" s="31" t="e">
        <v>#DIV/0!</v>
      </c>
      <c r="HW194" s="31" t="e">
        <v>#DIV/0!</v>
      </c>
      <c r="HX194" s="31" t="e">
        <v>#DIV/0!</v>
      </c>
      <c r="HY194" s="31" t="e">
        <v>#DIV/0!</v>
      </c>
      <c r="HZ194" s="31" t="e">
        <v>#DIV/0!</v>
      </c>
      <c r="IA194" s="31" t="e">
        <v>#DIV/0!</v>
      </c>
      <c r="IB194" s="31" t="e">
        <v>#DIV/0!</v>
      </c>
      <c r="IC194" s="31" t="e">
        <v>#DIV/0!</v>
      </c>
      <c r="ID194" s="31" t="e">
        <v>#DIV/0!</v>
      </c>
      <c r="IE194" s="31" t="e">
        <v>#DIV/0!</v>
      </c>
      <c r="IF194" s="31" t="e">
        <v>#VALUE!</v>
      </c>
      <c r="IG194" s="31" t="e">
        <v>#DIV/0!</v>
      </c>
      <c r="IH194" s="31" t="e">
        <v>#DIV/0!</v>
      </c>
      <c r="II194" s="31" t="e">
        <v>#DIV/0!</v>
      </c>
      <c r="IJ194" s="31" t="e">
        <v>#DIV/0!</v>
      </c>
      <c r="IK194" s="31" t="e">
        <v>#DIV/0!</v>
      </c>
      <c r="IL194" s="31" t="e">
        <v>#DIV/0!</v>
      </c>
      <c r="IM194" s="31" t="e">
        <v>#DIV/0!</v>
      </c>
      <c r="IN194" s="31" t="e">
        <v>#DIV/0!</v>
      </c>
      <c r="IO194" s="31" t="e">
        <v>#DIV/0!</v>
      </c>
      <c r="IP194" s="31" t="e">
        <v>#DIV/0!</v>
      </c>
      <c r="IQ194" s="31" t="e">
        <v>#DIV/0!</v>
      </c>
      <c r="IR194" s="31" t="e">
        <v>#DIV/0!</v>
      </c>
      <c r="IS194" s="31" t="e">
        <v>#DIV/0!</v>
      </c>
      <c r="IT194" s="31" t="e">
        <v>#DIV/0!</v>
      </c>
      <c r="IU194" s="31" t="e">
        <v>#DIV/0!</v>
      </c>
      <c r="IV194" s="31" t="e">
        <v>#DIV/0!</v>
      </c>
      <c r="IW194" s="31" t="e">
        <v>#DIV/0!</v>
      </c>
      <c r="IX194" s="31" t="e">
        <v>#DIV/0!</v>
      </c>
      <c r="IY194" s="31" t="e">
        <v>#DIV/0!</v>
      </c>
      <c r="IZ194" s="31" t="e">
        <v>#DIV/0!</v>
      </c>
      <c r="JA194" s="31" t="e">
        <v>#DIV/0!</v>
      </c>
      <c r="JB194" s="31" t="e">
        <v>#DIV/0!</v>
      </c>
      <c r="JC194" s="31" t="e">
        <v>#DIV/0!</v>
      </c>
      <c r="JD194" s="31" t="e">
        <v>#DIV/0!</v>
      </c>
      <c r="JE194" s="31" t="e">
        <v>#DIV/0!</v>
      </c>
      <c r="JF194" s="31" t="e">
        <v>#DIV/0!</v>
      </c>
      <c r="JG194" s="31" t="e">
        <v>#DIV/0!</v>
      </c>
      <c r="JH194" s="31" t="e">
        <v>#DIV/0!</v>
      </c>
      <c r="JI194" s="31" t="e">
        <v>#DIV/0!</v>
      </c>
      <c r="JJ194" s="31" t="e">
        <v>#DIV/0!</v>
      </c>
      <c r="JK194" s="31" t="e">
        <v>#DIV/0!</v>
      </c>
      <c r="JL194" s="31" t="e">
        <v>#DIV/0!</v>
      </c>
      <c r="JM194" s="31" t="e">
        <v>#DIV/0!</v>
      </c>
      <c r="JN194" s="31" t="e">
        <v>#DIV/0!</v>
      </c>
      <c r="JO194" s="31" t="e">
        <v>#DIV/0!</v>
      </c>
      <c r="JP194" s="31" t="e">
        <v>#DIV/0!</v>
      </c>
      <c r="JQ194" s="31" t="e">
        <v>#DIV/0!</v>
      </c>
      <c r="JR194" s="31" t="e">
        <v>#DIV/0!</v>
      </c>
      <c r="JS194" s="31" t="e">
        <v>#DIV/0!</v>
      </c>
      <c r="JT194" s="31" t="e">
        <v>#DIV/0!</v>
      </c>
      <c r="JU194" s="31" t="e">
        <v>#DIV/0!</v>
      </c>
      <c r="JV194" s="31" t="e">
        <v>#DIV/0!</v>
      </c>
      <c r="JW194" s="31" t="e">
        <v>#DIV/0!</v>
      </c>
      <c r="JX194" s="31" t="e">
        <v>#DIV/0!</v>
      </c>
      <c r="JY194" s="31" t="e">
        <v>#DIV/0!</v>
      </c>
      <c r="JZ194" s="31"/>
      <c r="KA194" s="31"/>
    </row>
    <row r="195" spans="1:287" x14ac:dyDescent="0.25">
      <c r="A195" s="30" t="s">
        <v>816</v>
      </c>
      <c r="B195" s="30" t="s">
        <v>200</v>
      </c>
      <c r="C195" s="31"/>
      <c r="D195" s="51" t="e">
        <v>#VALUE!</v>
      </c>
      <c r="E195" s="31" t="e">
        <v>#DIV/0!</v>
      </c>
      <c r="F195" s="31" t="e">
        <v>#DIV/0!</v>
      </c>
      <c r="G195" s="31" t="e">
        <v>#DIV/0!</v>
      </c>
      <c r="H195" s="31" t="e">
        <v>#DIV/0!</v>
      </c>
      <c r="I195" s="31" t="e">
        <v>#DIV/0!</v>
      </c>
      <c r="J195" s="31" t="e">
        <v>#DIV/0!</v>
      </c>
      <c r="K195" s="31" t="e">
        <v>#DIV/0!</v>
      </c>
      <c r="L195" s="31" t="e">
        <v>#DIV/0!</v>
      </c>
      <c r="M195" s="31" t="e">
        <v>#DIV/0!</v>
      </c>
      <c r="N195" s="31" t="e">
        <v>#DIV/0!</v>
      </c>
      <c r="O195" s="31" t="e">
        <v>#DIV/0!</v>
      </c>
      <c r="P195" s="31" t="e">
        <v>#DIV/0!</v>
      </c>
      <c r="Q195" s="31" t="e">
        <v>#DIV/0!</v>
      </c>
      <c r="R195" s="31" t="e">
        <v>#DIV/0!</v>
      </c>
      <c r="S195" s="31" t="e">
        <v>#DIV/0!</v>
      </c>
      <c r="T195" s="31" t="e">
        <v>#DIV/0!</v>
      </c>
      <c r="U195" s="31" t="e">
        <v>#DIV/0!</v>
      </c>
      <c r="V195" s="31" t="e">
        <v>#DIV/0!</v>
      </c>
      <c r="W195" s="31" t="e">
        <v>#DIV/0!</v>
      </c>
      <c r="X195" s="31" t="e">
        <v>#DIV/0!</v>
      </c>
      <c r="Y195" s="31" t="e">
        <v>#DIV/0!</v>
      </c>
      <c r="Z195" s="31" t="e">
        <v>#DIV/0!</v>
      </c>
      <c r="AA195" s="31" t="e">
        <v>#DIV/0!</v>
      </c>
      <c r="AB195" s="31" t="e">
        <v>#DIV/0!</v>
      </c>
      <c r="AC195" s="31" t="e">
        <v>#DIV/0!</v>
      </c>
      <c r="AD195" s="31" t="e">
        <v>#DIV/0!</v>
      </c>
      <c r="AE195" s="31" t="e">
        <v>#DIV/0!</v>
      </c>
      <c r="AF195" s="31" t="e">
        <v>#DIV/0!</v>
      </c>
      <c r="AG195" s="31" t="e">
        <v>#DIV/0!</v>
      </c>
      <c r="AH195" s="31" t="e">
        <v>#DIV/0!</v>
      </c>
      <c r="AI195" s="31" t="e">
        <v>#DIV/0!</v>
      </c>
      <c r="AJ195" s="31" t="e">
        <v>#DIV/0!</v>
      </c>
      <c r="AK195" s="31" t="e">
        <v>#DIV/0!</v>
      </c>
      <c r="AL195" s="31" t="e">
        <v>#DIV/0!</v>
      </c>
      <c r="AM195" s="31" t="e">
        <v>#DIV/0!</v>
      </c>
      <c r="AN195" s="31" t="e">
        <v>#DIV/0!</v>
      </c>
      <c r="AO195" s="31" t="e">
        <v>#DIV/0!</v>
      </c>
      <c r="AP195" s="31" t="e">
        <v>#DIV/0!</v>
      </c>
      <c r="AQ195" s="31" t="e">
        <v>#DIV/0!</v>
      </c>
      <c r="AR195" s="31" t="e">
        <v>#DIV/0!</v>
      </c>
      <c r="AS195" s="31" t="e">
        <v>#DIV/0!</v>
      </c>
      <c r="AT195" s="31" t="e">
        <v>#DIV/0!</v>
      </c>
      <c r="AU195" s="31" t="e">
        <v>#DIV/0!</v>
      </c>
      <c r="AV195" s="31" t="e">
        <v>#DIV/0!</v>
      </c>
      <c r="AW195" s="31" t="e">
        <v>#DIV/0!</v>
      </c>
      <c r="AX195" s="31" t="e">
        <v>#VALUE!</v>
      </c>
      <c r="AY195" s="31" t="e">
        <v>#DIV/0!</v>
      </c>
      <c r="AZ195" s="31" t="e">
        <v>#DIV/0!</v>
      </c>
      <c r="BA195" s="31" t="e">
        <v>#DIV/0!</v>
      </c>
      <c r="BB195" s="31" t="e">
        <v>#DIV/0!</v>
      </c>
      <c r="BC195" s="31" t="e">
        <v>#DIV/0!</v>
      </c>
      <c r="BD195" s="31" t="e">
        <v>#DIV/0!</v>
      </c>
      <c r="BE195" s="31" t="e">
        <v>#DIV/0!</v>
      </c>
      <c r="BF195" s="31" t="e">
        <v>#DIV/0!</v>
      </c>
      <c r="BG195" s="31" t="e">
        <v>#DIV/0!</v>
      </c>
      <c r="BH195" s="31" t="e">
        <v>#DIV/0!</v>
      </c>
      <c r="BI195" s="31" t="e">
        <v>#DIV/0!</v>
      </c>
      <c r="BJ195" s="31" t="e">
        <v>#DIV/0!</v>
      </c>
      <c r="BK195" s="31" t="e">
        <v>#DIV/0!</v>
      </c>
      <c r="BL195" s="31" t="e">
        <v>#DIV/0!</v>
      </c>
      <c r="BM195" s="31" t="e">
        <v>#DIV/0!</v>
      </c>
      <c r="BN195" s="31" t="e">
        <v>#DIV/0!</v>
      </c>
      <c r="BO195" s="31" t="e">
        <v>#DIV/0!</v>
      </c>
      <c r="BP195" s="31" t="e">
        <v>#DIV/0!</v>
      </c>
      <c r="BQ195" s="31" t="e">
        <v>#DIV/0!</v>
      </c>
      <c r="BR195" s="31" t="e">
        <v>#DIV/0!</v>
      </c>
      <c r="BS195" s="31" t="e">
        <v>#DIV/0!</v>
      </c>
      <c r="BT195" s="31" t="e">
        <v>#DIV/0!</v>
      </c>
      <c r="BU195" s="31" t="e">
        <v>#DIV/0!</v>
      </c>
      <c r="BV195" s="31" t="e">
        <v>#DIV/0!</v>
      </c>
      <c r="BW195" s="31" t="e">
        <v>#DIV/0!</v>
      </c>
      <c r="BX195" s="31" t="e">
        <v>#DIV/0!</v>
      </c>
      <c r="BY195" s="31" t="e">
        <v>#DIV/0!</v>
      </c>
      <c r="BZ195" s="31" t="e">
        <v>#DIV/0!</v>
      </c>
      <c r="CA195" s="31" t="e">
        <v>#DIV/0!</v>
      </c>
      <c r="CB195" s="31" t="e">
        <v>#DIV/0!</v>
      </c>
      <c r="CC195" s="31" t="e">
        <v>#DIV/0!</v>
      </c>
      <c r="CD195" s="31" t="e">
        <v>#DIV/0!</v>
      </c>
      <c r="CE195" s="31" t="e">
        <v>#DIV/0!</v>
      </c>
      <c r="CF195" s="31" t="e">
        <v>#DIV/0!</v>
      </c>
      <c r="CG195" s="31" t="e">
        <v>#DIV/0!</v>
      </c>
      <c r="CH195" s="31" t="e">
        <v>#DIV/0!</v>
      </c>
      <c r="CI195" s="31" t="e">
        <v>#DIV/0!</v>
      </c>
      <c r="CJ195" s="31" t="e">
        <v>#DIV/0!</v>
      </c>
      <c r="CK195" s="31" t="e">
        <v>#DIV/0!</v>
      </c>
      <c r="CL195" s="31" t="e">
        <v>#DIV/0!</v>
      </c>
      <c r="CM195" s="31" t="e">
        <v>#DIV/0!</v>
      </c>
      <c r="CN195" s="31" t="e">
        <v>#DIV/0!</v>
      </c>
      <c r="CO195" s="31" t="e">
        <v>#DIV/0!</v>
      </c>
      <c r="CP195" s="31" t="e">
        <v>#DIV/0!</v>
      </c>
      <c r="CQ195" s="31" t="e">
        <v>#DIV/0!</v>
      </c>
      <c r="CR195" s="31"/>
      <c r="CS195" s="31"/>
      <c r="CT195" s="31">
        <v>2</v>
      </c>
      <c r="CU195" s="51" t="e">
        <v>#VALUE!</v>
      </c>
      <c r="CV195" s="31" t="e">
        <v>#DIV/0!</v>
      </c>
      <c r="CW195" s="31" t="e">
        <v>#DIV/0!</v>
      </c>
      <c r="CX195" s="31" t="e">
        <v>#DIV/0!</v>
      </c>
      <c r="CY195" s="31" t="e">
        <v>#DIV/0!</v>
      </c>
      <c r="CZ195" s="31" t="e">
        <v>#DIV/0!</v>
      </c>
      <c r="DA195" s="31" t="e">
        <v>#DIV/0!</v>
      </c>
      <c r="DB195" s="31" t="e">
        <v>#DIV/0!</v>
      </c>
      <c r="DC195" s="31" t="e">
        <v>#DIV/0!</v>
      </c>
      <c r="DD195" s="31" t="e">
        <v>#DIV/0!</v>
      </c>
      <c r="DE195" s="31" t="e">
        <v>#DIV/0!</v>
      </c>
      <c r="DF195" s="31" t="e">
        <v>#DIV/0!</v>
      </c>
      <c r="DG195" s="31" t="e">
        <v>#DIV/0!</v>
      </c>
      <c r="DH195" s="31" t="e">
        <v>#DIV/0!</v>
      </c>
      <c r="DI195" s="31" t="e">
        <v>#DIV/0!</v>
      </c>
      <c r="DJ195" s="31" t="e">
        <v>#DIV/0!</v>
      </c>
      <c r="DK195" s="31" t="e">
        <v>#DIV/0!</v>
      </c>
      <c r="DL195" s="31" t="e">
        <v>#DIV/0!</v>
      </c>
      <c r="DM195" s="31" t="e">
        <v>#DIV/0!</v>
      </c>
      <c r="DN195" s="31" t="e">
        <v>#DIV/0!</v>
      </c>
      <c r="DO195" s="31" t="e">
        <v>#DIV/0!</v>
      </c>
      <c r="DP195" s="31" t="e">
        <v>#DIV/0!</v>
      </c>
      <c r="DQ195" s="31" t="e">
        <v>#DIV/0!</v>
      </c>
      <c r="DR195" s="31" t="e">
        <v>#DIV/0!</v>
      </c>
      <c r="DS195" s="31" t="e">
        <v>#DIV/0!</v>
      </c>
      <c r="DT195" s="31" t="e">
        <v>#DIV/0!</v>
      </c>
      <c r="DU195" s="31" t="e">
        <v>#DIV/0!</v>
      </c>
      <c r="DV195" s="31" t="e">
        <v>#DIV/0!</v>
      </c>
      <c r="DW195" s="31" t="e">
        <v>#DIV/0!</v>
      </c>
      <c r="DX195" s="31" t="e">
        <v>#DIV/0!</v>
      </c>
      <c r="DY195" s="31" t="e">
        <v>#DIV/0!</v>
      </c>
      <c r="DZ195" s="31" t="e">
        <v>#DIV/0!</v>
      </c>
      <c r="EA195" s="31" t="e">
        <v>#DIV/0!</v>
      </c>
      <c r="EB195" s="31" t="e">
        <v>#DIV/0!</v>
      </c>
      <c r="EC195" s="31" t="e">
        <v>#DIV/0!</v>
      </c>
      <c r="ED195" s="31" t="e">
        <v>#DIV/0!</v>
      </c>
      <c r="EE195" s="31" t="e">
        <v>#DIV/0!</v>
      </c>
      <c r="EF195" s="31" t="e">
        <v>#DIV/0!</v>
      </c>
      <c r="EG195" s="31" t="e">
        <v>#DIV/0!</v>
      </c>
      <c r="EH195" s="31" t="e">
        <v>#DIV/0!</v>
      </c>
      <c r="EI195" s="31" t="e">
        <v>#DIV/0!</v>
      </c>
      <c r="EJ195" s="31" t="e">
        <v>#DIV/0!</v>
      </c>
      <c r="EK195" s="31" t="e">
        <v>#DIV/0!</v>
      </c>
      <c r="EL195" s="31" t="e">
        <v>#DIV/0!</v>
      </c>
      <c r="EM195" s="31" t="e">
        <v>#DIV/0!</v>
      </c>
      <c r="EN195" s="31" t="e">
        <v>#DIV/0!</v>
      </c>
      <c r="EO195" s="31" t="e">
        <v>#VALUE!</v>
      </c>
      <c r="EP195" s="31" t="e">
        <v>#DIV/0!</v>
      </c>
      <c r="EQ195" s="31" t="e">
        <v>#DIV/0!</v>
      </c>
      <c r="ER195" s="31" t="e">
        <v>#DIV/0!</v>
      </c>
      <c r="ES195" s="31" t="e">
        <v>#DIV/0!</v>
      </c>
      <c r="ET195" s="31" t="e">
        <v>#DIV/0!</v>
      </c>
      <c r="EU195" s="31" t="e">
        <v>#DIV/0!</v>
      </c>
      <c r="EV195" s="31" t="e">
        <v>#DIV/0!</v>
      </c>
      <c r="EW195" s="31" t="e">
        <v>#DIV/0!</v>
      </c>
      <c r="EX195" s="31" t="e">
        <v>#DIV/0!</v>
      </c>
      <c r="EY195" s="31" t="e">
        <v>#DIV/0!</v>
      </c>
      <c r="EZ195" s="31" t="e">
        <v>#DIV/0!</v>
      </c>
      <c r="FA195" s="31" t="e">
        <v>#DIV/0!</v>
      </c>
      <c r="FB195" s="31" t="e">
        <v>#DIV/0!</v>
      </c>
      <c r="FC195" s="31" t="e">
        <v>#DIV/0!</v>
      </c>
      <c r="FD195" s="31" t="e">
        <v>#DIV/0!</v>
      </c>
      <c r="FE195" s="31" t="e">
        <v>#DIV/0!</v>
      </c>
      <c r="FF195" s="31" t="e">
        <v>#DIV/0!</v>
      </c>
      <c r="FG195" s="31" t="e">
        <v>#DIV/0!</v>
      </c>
      <c r="FH195" s="31" t="e">
        <v>#DIV/0!</v>
      </c>
      <c r="FI195" s="31" t="e">
        <v>#DIV/0!</v>
      </c>
      <c r="FJ195" s="31" t="e">
        <v>#DIV/0!</v>
      </c>
      <c r="FK195" s="31" t="e">
        <v>#DIV/0!</v>
      </c>
      <c r="FL195" s="31" t="e">
        <v>#DIV/0!</v>
      </c>
      <c r="FM195" s="31" t="e">
        <v>#DIV/0!</v>
      </c>
      <c r="FN195" s="31" t="e">
        <v>#DIV/0!</v>
      </c>
      <c r="FO195" s="31" t="e">
        <v>#DIV/0!</v>
      </c>
      <c r="FP195" s="31" t="e">
        <v>#DIV/0!</v>
      </c>
      <c r="FQ195" s="31" t="e">
        <v>#DIV/0!</v>
      </c>
      <c r="FR195" s="31" t="e">
        <v>#DIV/0!</v>
      </c>
      <c r="FS195" s="31" t="e">
        <v>#DIV/0!</v>
      </c>
      <c r="FT195" s="31" t="e">
        <v>#DIV/0!</v>
      </c>
      <c r="FU195" s="31" t="e">
        <v>#DIV/0!</v>
      </c>
      <c r="FV195" s="31" t="e">
        <v>#DIV/0!</v>
      </c>
      <c r="FW195" s="31" t="e">
        <v>#DIV/0!</v>
      </c>
      <c r="FX195" s="31" t="e">
        <v>#DIV/0!</v>
      </c>
      <c r="FY195" s="31" t="e">
        <v>#DIV/0!</v>
      </c>
      <c r="FZ195" s="31" t="e">
        <v>#DIV/0!</v>
      </c>
      <c r="GA195" s="31" t="e">
        <v>#DIV/0!</v>
      </c>
      <c r="GB195" s="31" t="e">
        <v>#DIV/0!</v>
      </c>
      <c r="GC195" s="31" t="e">
        <v>#DIV/0!</v>
      </c>
      <c r="GD195" s="31" t="e">
        <v>#DIV/0!</v>
      </c>
      <c r="GE195" s="31" t="e">
        <v>#DIV/0!</v>
      </c>
      <c r="GF195" s="31" t="e">
        <v>#DIV/0!</v>
      </c>
      <c r="GG195" s="31" t="e">
        <v>#DIV/0!</v>
      </c>
      <c r="GH195" s="31" t="e">
        <v>#DIV/0!</v>
      </c>
      <c r="GI195" s="31"/>
      <c r="GJ195" s="31"/>
      <c r="GK195" s="31">
        <v>2</v>
      </c>
      <c r="GL195" s="51" t="e">
        <v>#VALUE!</v>
      </c>
      <c r="GM195" s="31" t="e">
        <v>#DIV/0!</v>
      </c>
      <c r="GN195" s="31" t="e">
        <v>#DIV/0!</v>
      </c>
      <c r="GO195" s="31" t="e">
        <v>#DIV/0!</v>
      </c>
      <c r="GP195" s="31" t="e">
        <v>#DIV/0!</v>
      </c>
      <c r="GQ195" s="31" t="e">
        <v>#DIV/0!</v>
      </c>
      <c r="GR195" s="31" t="e">
        <v>#DIV/0!</v>
      </c>
      <c r="GS195" s="31" t="e">
        <v>#DIV/0!</v>
      </c>
      <c r="GT195" s="31" t="e">
        <v>#DIV/0!</v>
      </c>
      <c r="GU195" s="31" t="e">
        <v>#DIV/0!</v>
      </c>
      <c r="GV195" s="31" t="e">
        <v>#DIV/0!</v>
      </c>
      <c r="GW195" s="31" t="e">
        <v>#DIV/0!</v>
      </c>
      <c r="GX195" s="31" t="e">
        <v>#DIV/0!</v>
      </c>
      <c r="GY195" s="31" t="e">
        <v>#DIV/0!</v>
      </c>
      <c r="GZ195" s="31" t="e">
        <v>#DIV/0!</v>
      </c>
      <c r="HA195" s="31" t="e">
        <v>#DIV/0!</v>
      </c>
      <c r="HB195" s="31" t="e">
        <v>#DIV/0!</v>
      </c>
      <c r="HC195" s="31" t="e">
        <v>#DIV/0!</v>
      </c>
      <c r="HD195" s="31" t="e">
        <v>#DIV/0!</v>
      </c>
      <c r="HE195" s="31" t="e">
        <v>#DIV/0!</v>
      </c>
      <c r="HF195" s="31" t="e">
        <v>#DIV/0!</v>
      </c>
      <c r="HG195" s="31" t="e">
        <v>#DIV/0!</v>
      </c>
      <c r="HH195" s="31" t="e">
        <v>#DIV/0!</v>
      </c>
      <c r="HI195" s="31" t="e">
        <v>#DIV/0!</v>
      </c>
      <c r="HJ195" s="31" t="e">
        <v>#DIV/0!</v>
      </c>
      <c r="HK195" s="31" t="e">
        <v>#DIV/0!</v>
      </c>
      <c r="HL195" s="31" t="e">
        <v>#DIV/0!</v>
      </c>
      <c r="HM195" s="31" t="e">
        <v>#DIV/0!</v>
      </c>
      <c r="HN195" s="31" t="e">
        <v>#DIV/0!</v>
      </c>
      <c r="HO195" s="31" t="e">
        <v>#DIV/0!</v>
      </c>
      <c r="HP195" s="31" t="e">
        <v>#DIV/0!</v>
      </c>
      <c r="HQ195" s="31" t="e">
        <v>#DIV/0!</v>
      </c>
      <c r="HR195" s="31" t="e">
        <v>#DIV/0!</v>
      </c>
      <c r="HS195" s="31" t="e">
        <v>#DIV/0!</v>
      </c>
      <c r="HT195" s="31" t="e">
        <v>#DIV/0!</v>
      </c>
      <c r="HU195" s="31" t="e">
        <v>#DIV/0!</v>
      </c>
      <c r="HV195" s="31" t="e">
        <v>#DIV/0!</v>
      </c>
      <c r="HW195" s="31" t="e">
        <v>#DIV/0!</v>
      </c>
      <c r="HX195" s="31" t="e">
        <v>#DIV/0!</v>
      </c>
      <c r="HY195" s="31" t="e">
        <v>#DIV/0!</v>
      </c>
      <c r="HZ195" s="31" t="e">
        <v>#DIV/0!</v>
      </c>
      <c r="IA195" s="31" t="e">
        <v>#DIV/0!</v>
      </c>
      <c r="IB195" s="31" t="e">
        <v>#DIV/0!</v>
      </c>
      <c r="IC195" s="31" t="e">
        <v>#DIV/0!</v>
      </c>
      <c r="ID195" s="31" t="e">
        <v>#DIV/0!</v>
      </c>
      <c r="IE195" s="31" t="e">
        <v>#DIV/0!</v>
      </c>
      <c r="IF195" s="31" t="e">
        <v>#VALUE!</v>
      </c>
      <c r="IG195" s="31" t="e">
        <v>#DIV/0!</v>
      </c>
      <c r="IH195" s="31" t="e">
        <v>#DIV/0!</v>
      </c>
      <c r="II195" s="31" t="e">
        <v>#DIV/0!</v>
      </c>
      <c r="IJ195" s="31" t="e">
        <v>#DIV/0!</v>
      </c>
      <c r="IK195" s="31" t="e">
        <v>#DIV/0!</v>
      </c>
      <c r="IL195" s="31" t="e">
        <v>#DIV/0!</v>
      </c>
      <c r="IM195" s="31" t="e">
        <v>#DIV/0!</v>
      </c>
      <c r="IN195" s="31" t="e">
        <v>#DIV/0!</v>
      </c>
      <c r="IO195" s="31" t="e">
        <v>#DIV/0!</v>
      </c>
      <c r="IP195" s="31" t="e">
        <v>#DIV/0!</v>
      </c>
      <c r="IQ195" s="31" t="e">
        <v>#DIV/0!</v>
      </c>
      <c r="IR195" s="31" t="e">
        <v>#DIV/0!</v>
      </c>
      <c r="IS195" s="31" t="e">
        <v>#DIV/0!</v>
      </c>
      <c r="IT195" s="31" t="e">
        <v>#DIV/0!</v>
      </c>
      <c r="IU195" s="31" t="e">
        <v>#DIV/0!</v>
      </c>
      <c r="IV195" s="31" t="e">
        <v>#DIV/0!</v>
      </c>
      <c r="IW195" s="31" t="e">
        <v>#DIV/0!</v>
      </c>
      <c r="IX195" s="31" t="e">
        <v>#DIV/0!</v>
      </c>
      <c r="IY195" s="31" t="e">
        <v>#DIV/0!</v>
      </c>
      <c r="IZ195" s="31" t="e">
        <v>#DIV/0!</v>
      </c>
      <c r="JA195" s="31" t="e">
        <v>#DIV/0!</v>
      </c>
      <c r="JB195" s="31" t="e">
        <v>#DIV/0!</v>
      </c>
      <c r="JC195" s="31" t="e">
        <v>#DIV/0!</v>
      </c>
      <c r="JD195" s="31" t="e">
        <v>#DIV/0!</v>
      </c>
      <c r="JE195" s="31" t="e">
        <v>#DIV/0!</v>
      </c>
      <c r="JF195" s="31" t="e">
        <v>#DIV/0!</v>
      </c>
      <c r="JG195" s="31" t="e">
        <v>#DIV/0!</v>
      </c>
      <c r="JH195" s="31" t="e">
        <v>#DIV/0!</v>
      </c>
      <c r="JI195" s="31" t="e">
        <v>#DIV/0!</v>
      </c>
      <c r="JJ195" s="31" t="e">
        <v>#DIV/0!</v>
      </c>
      <c r="JK195" s="31" t="e">
        <v>#DIV/0!</v>
      </c>
      <c r="JL195" s="31" t="e">
        <v>#DIV/0!</v>
      </c>
      <c r="JM195" s="31" t="e">
        <v>#DIV/0!</v>
      </c>
      <c r="JN195" s="31" t="e">
        <v>#DIV/0!</v>
      </c>
      <c r="JO195" s="31" t="e">
        <v>#DIV/0!</v>
      </c>
      <c r="JP195" s="31" t="e">
        <v>#DIV/0!</v>
      </c>
      <c r="JQ195" s="31" t="e">
        <v>#DIV/0!</v>
      </c>
      <c r="JR195" s="31" t="e">
        <v>#DIV/0!</v>
      </c>
      <c r="JS195" s="31" t="e">
        <v>#DIV/0!</v>
      </c>
      <c r="JT195" s="31" t="e">
        <v>#DIV/0!</v>
      </c>
      <c r="JU195" s="31" t="e">
        <v>#DIV/0!</v>
      </c>
      <c r="JV195" s="31" t="e">
        <v>#DIV/0!</v>
      </c>
      <c r="JW195" s="31" t="e">
        <v>#DIV/0!</v>
      </c>
      <c r="JX195" s="31" t="e">
        <v>#DIV/0!</v>
      </c>
      <c r="JY195" s="31" t="e">
        <v>#DIV/0!</v>
      </c>
      <c r="JZ195" s="31"/>
      <c r="KA195" s="31"/>
    </row>
    <row r="196" spans="1:287" x14ac:dyDescent="0.25">
      <c r="A196" s="30" t="s">
        <v>817</v>
      </c>
      <c r="B196" s="30" t="s">
        <v>200</v>
      </c>
      <c r="C196" s="31">
        <v>53</v>
      </c>
      <c r="D196" s="51" t="e">
        <v>#VALUE!</v>
      </c>
      <c r="E196" s="31" t="e">
        <v>#DIV/0!</v>
      </c>
      <c r="F196" s="31" t="e">
        <v>#DIV/0!</v>
      </c>
      <c r="G196" s="31" t="e">
        <v>#DIV/0!</v>
      </c>
      <c r="H196" s="31" t="e">
        <v>#DIV/0!</v>
      </c>
      <c r="I196" s="31" t="e">
        <v>#DIV/0!</v>
      </c>
      <c r="J196" s="31" t="e">
        <v>#DIV/0!</v>
      </c>
      <c r="K196" s="31" t="e">
        <v>#DIV/0!</v>
      </c>
      <c r="L196" s="31" t="e">
        <v>#DIV/0!</v>
      </c>
      <c r="M196" s="31" t="e">
        <v>#DIV/0!</v>
      </c>
      <c r="N196" s="31" t="e">
        <v>#DIV/0!</v>
      </c>
      <c r="O196" s="31" t="e">
        <v>#DIV/0!</v>
      </c>
      <c r="P196" s="31" t="e">
        <v>#DIV/0!</v>
      </c>
      <c r="Q196" s="31" t="e">
        <v>#DIV/0!</v>
      </c>
      <c r="R196" s="31" t="e">
        <v>#DIV/0!</v>
      </c>
      <c r="S196" s="31" t="e">
        <v>#DIV/0!</v>
      </c>
      <c r="T196" s="31" t="e">
        <v>#DIV/0!</v>
      </c>
      <c r="U196" s="31" t="e">
        <v>#DIV/0!</v>
      </c>
      <c r="V196" s="31" t="e">
        <v>#DIV/0!</v>
      </c>
      <c r="W196" s="31" t="e">
        <v>#DIV/0!</v>
      </c>
      <c r="X196" s="31" t="e">
        <v>#DIV/0!</v>
      </c>
      <c r="Y196" s="31" t="e">
        <v>#DIV/0!</v>
      </c>
      <c r="Z196" s="31" t="e">
        <v>#DIV/0!</v>
      </c>
      <c r="AA196" s="31" t="e">
        <v>#DIV/0!</v>
      </c>
      <c r="AB196" s="31" t="e">
        <v>#DIV/0!</v>
      </c>
      <c r="AC196" s="31" t="e">
        <v>#DIV/0!</v>
      </c>
      <c r="AD196" s="31" t="e">
        <v>#DIV/0!</v>
      </c>
      <c r="AE196" s="31" t="e">
        <v>#DIV/0!</v>
      </c>
      <c r="AF196" s="31" t="e">
        <v>#DIV/0!</v>
      </c>
      <c r="AG196" s="31" t="e">
        <v>#DIV/0!</v>
      </c>
      <c r="AH196" s="31" t="e">
        <v>#DIV/0!</v>
      </c>
      <c r="AI196" s="31" t="e">
        <v>#DIV/0!</v>
      </c>
      <c r="AJ196" s="31" t="e">
        <v>#DIV/0!</v>
      </c>
      <c r="AK196" s="31" t="e">
        <v>#DIV/0!</v>
      </c>
      <c r="AL196" s="31" t="e">
        <v>#DIV/0!</v>
      </c>
      <c r="AM196" s="31" t="e">
        <v>#DIV/0!</v>
      </c>
      <c r="AN196" s="31" t="e">
        <v>#DIV/0!</v>
      </c>
      <c r="AO196" s="31" t="e">
        <v>#DIV/0!</v>
      </c>
      <c r="AP196" s="31" t="e">
        <v>#DIV/0!</v>
      </c>
      <c r="AQ196" s="31" t="e">
        <v>#DIV/0!</v>
      </c>
      <c r="AR196" s="31" t="e">
        <v>#DIV/0!</v>
      </c>
      <c r="AS196" s="31" t="e">
        <v>#DIV/0!</v>
      </c>
      <c r="AT196" s="31" t="e">
        <v>#DIV/0!</v>
      </c>
      <c r="AU196" s="31" t="e">
        <v>#DIV/0!</v>
      </c>
      <c r="AV196" s="31" t="e">
        <v>#DIV/0!</v>
      </c>
      <c r="AW196" s="31" t="e">
        <v>#DIV/0!</v>
      </c>
      <c r="AX196" s="31" t="e">
        <v>#VALUE!</v>
      </c>
      <c r="AY196" s="31" t="e">
        <v>#DIV/0!</v>
      </c>
      <c r="AZ196" s="31" t="e">
        <v>#DIV/0!</v>
      </c>
      <c r="BA196" s="31" t="e">
        <v>#DIV/0!</v>
      </c>
      <c r="BB196" s="31" t="e">
        <v>#DIV/0!</v>
      </c>
      <c r="BC196" s="31" t="e">
        <v>#DIV/0!</v>
      </c>
      <c r="BD196" s="31" t="e">
        <v>#DIV/0!</v>
      </c>
      <c r="BE196" s="31" t="e">
        <v>#DIV/0!</v>
      </c>
      <c r="BF196" s="31" t="e">
        <v>#DIV/0!</v>
      </c>
      <c r="BG196" s="31" t="e">
        <v>#DIV/0!</v>
      </c>
      <c r="BH196" s="31" t="e">
        <v>#DIV/0!</v>
      </c>
      <c r="BI196" s="31" t="e">
        <v>#DIV/0!</v>
      </c>
      <c r="BJ196" s="31" t="e">
        <v>#DIV/0!</v>
      </c>
      <c r="BK196" s="31" t="e">
        <v>#DIV/0!</v>
      </c>
      <c r="BL196" s="31" t="e">
        <v>#DIV/0!</v>
      </c>
      <c r="BM196" s="31" t="e">
        <v>#DIV/0!</v>
      </c>
      <c r="BN196" s="31" t="e">
        <v>#DIV/0!</v>
      </c>
      <c r="BO196" s="31" t="e">
        <v>#DIV/0!</v>
      </c>
      <c r="BP196" s="31" t="e">
        <v>#DIV/0!</v>
      </c>
      <c r="BQ196" s="31" t="e">
        <v>#DIV/0!</v>
      </c>
      <c r="BR196" s="31" t="e">
        <v>#DIV/0!</v>
      </c>
      <c r="BS196" s="31" t="e">
        <v>#DIV/0!</v>
      </c>
      <c r="BT196" s="31" t="e">
        <v>#DIV/0!</v>
      </c>
      <c r="BU196" s="31" t="e">
        <v>#DIV/0!</v>
      </c>
      <c r="BV196" s="31" t="e">
        <v>#DIV/0!</v>
      </c>
      <c r="BW196" s="31" t="e">
        <v>#DIV/0!</v>
      </c>
      <c r="BX196" s="31" t="e">
        <v>#DIV/0!</v>
      </c>
      <c r="BY196" s="31" t="e">
        <v>#DIV/0!</v>
      </c>
      <c r="BZ196" s="31" t="e">
        <v>#DIV/0!</v>
      </c>
      <c r="CA196" s="31" t="e">
        <v>#DIV/0!</v>
      </c>
      <c r="CB196" s="31" t="e">
        <v>#DIV/0!</v>
      </c>
      <c r="CC196" s="31" t="e">
        <v>#DIV/0!</v>
      </c>
      <c r="CD196" s="31" t="e">
        <v>#DIV/0!</v>
      </c>
      <c r="CE196" s="31" t="e">
        <v>#DIV/0!</v>
      </c>
      <c r="CF196" s="31" t="e">
        <v>#DIV/0!</v>
      </c>
      <c r="CG196" s="31" t="e">
        <v>#DIV/0!</v>
      </c>
      <c r="CH196" s="31" t="e">
        <v>#DIV/0!</v>
      </c>
      <c r="CI196" s="31" t="e">
        <v>#DIV/0!</v>
      </c>
      <c r="CJ196" s="31" t="e">
        <v>#DIV/0!</v>
      </c>
      <c r="CK196" s="31" t="e">
        <v>#DIV/0!</v>
      </c>
      <c r="CL196" s="31" t="e">
        <v>#DIV/0!</v>
      </c>
      <c r="CM196" s="31" t="e">
        <v>#DIV/0!</v>
      </c>
      <c r="CN196" s="31" t="e">
        <v>#DIV/0!</v>
      </c>
      <c r="CO196" s="31" t="e">
        <v>#DIV/0!</v>
      </c>
      <c r="CP196" s="31" t="e">
        <v>#DIV/0!</v>
      </c>
      <c r="CQ196" s="31" t="e">
        <v>#DIV/0!</v>
      </c>
      <c r="CR196" s="31"/>
      <c r="CS196" s="31"/>
      <c r="CT196" s="31">
        <v>53</v>
      </c>
      <c r="CU196" s="51" t="e">
        <v>#VALUE!</v>
      </c>
      <c r="CV196" s="31" t="e">
        <v>#DIV/0!</v>
      </c>
      <c r="CW196" s="31" t="e">
        <v>#DIV/0!</v>
      </c>
      <c r="CX196" s="31" t="e">
        <v>#DIV/0!</v>
      </c>
      <c r="CY196" s="31" t="e">
        <v>#DIV/0!</v>
      </c>
      <c r="CZ196" s="31" t="e">
        <v>#DIV/0!</v>
      </c>
      <c r="DA196" s="31" t="e">
        <v>#DIV/0!</v>
      </c>
      <c r="DB196" s="31" t="e">
        <v>#DIV/0!</v>
      </c>
      <c r="DC196" s="31" t="e">
        <v>#DIV/0!</v>
      </c>
      <c r="DD196" s="31" t="e">
        <v>#DIV/0!</v>
      </c>
      <c r="DE196" s="31" t="e">
        <v>#DIV/0!</v>
      </c>
      <c r="DF196" s="31" t="e">
        <v>#DIV/0!</v>
      </c>
      <c r="DG196" s="31" t="e">
        <v>#DIV/0!</v>
      </c>
      <c r="DH196" s="31" t="e">
        <v>#DIV/0!</v>
      </c>
      <c r="DI196" s="31" t="e">
        <v>#DIV/0!</v>
      </c>
      <c r="DJ196" s="31" t="e">
        <v>#DIV/0!</v>
      </c>
      <c r="DK196" s="31" t="e">
        <v>#DIV/0!</v>
      </c>
      <c r="DL196" s="31" t="e">
        <v>#DIV/0!</v>
      </c>
      <c r="DM196" s="31" t="e">
        <v>#DIV/0!</v>
      </c>
      <c r="DN196" s="31" t="e">
        <v>#DIV/0!</v>
      </c>
      <c r="DO196" s="31" t="e">
        <v>#DIV/0!</v>
      </c>
      <c r="DP196" s="31" t="e">
        <v>#DIV/0!</v>
      </c>
      <c r="DQ196" s="31" t="e">
        <v>#DIV/0!</v>
      </c>
      <c r="DR196" s="31" t="e">
        <v>#DIV/0!</v>
      </c>
      <c r="DS196" s="31" t="e">
        <v>#DIV/0!</v>
      </c>
      <c r="DT196" s="31" t="e">
        <v>#DIV/0!</v>
      </c>
      <c r="DU196" s="31" t="e">
        <v>#DIV/0!</v>
      </c>
      <c r="DV196" s="31" t="e">
        <v>#DIV/0!</v>
      </c>
      <c r="DW196" s="31" t="e">
        <v>#DIV/0!</v>
      </c>
      <c r="DX196" s="31" t="e">
        <v>#DIV/0!</v>
      </c>
      <c r="DY196" s="31" t="e">
        <v>#DIV/0!</v>
      </c>
      <c r="DZ196" s="31" t="e">
        <v>#DIV/0!</v>
      </c>
      <c r="EA196" s="31" t="e">
        <v>#DIV/0!</v>
      </c>
      <c r="EB196" s="31" t="e">
        <v>#DIV/0!</v>
      </c>
      <c r="EC196" s="31" t="e">
        <v>#DIV/0!</v>
      </c>
      <c r="ED196" s="31" t="e">
        <v>#DIV/0!</v>
      </c>
      <c r="EE196" s="31" t="e">
        <v>#DIV/0!</v>
      </c>
      <c r="EF196" s="31" t="e">
        <v>#DIV/0!</v>
      </c>
      <c r="EG196" s="31" t="e">
        <v>#DIV/0!</v>
      </c>
      <c r="EH196" s="31" t="e">
        <v>#DIV/0!</v>
      </c>
      <c r="EI196" s="31" t="e">
        <v>#DIV/0!</v>
      </c>
      <c r="EJ196" s="31" t="e">
        <v>#DIV/0!</v>
      </c>
      <c r="EK196" s="31" t="e">
        <v>#DIV/0!</v>
      </c>
      <c r="EL196" s="31" t="e">
        <v>#DIV/0!</v>
      </c>
      <c r="EM196" s="31" t="e">
        <v>#DIV/0!</v>
      </c>
      <c r="EN196" s="31" t="e">
        <v>#DIV/0!</v>
      </c>
      <c r="EO196" s="31" t="e">
        <v>#VALUE!</v>
      </c>
      <c r="EP196" s="31" t="e">
        <v>#DIV/0!</v>
      </c>
      <c r="EQ196" s="31" t="e">
        <v>#DIV/0!</v>
      </c>
      <c r="ER196" s="31" t="e">
        <v>#DIV/0!</v>
      </c>
      <c r="ES196" s="31" t="e">
        <v>#DIV/0!</v>
      </c>
      <c r="ET196" s="31" t="e">
        <v>#DIV/0!</v>
      </c>
      <c r="EU196" s="31" t="e">
        <v>#DIV/0!</v>
      </c>
      <c r="EV196" s="31" t="e">
        <v>#DIV/0!</v>
      </c>
      <c r="EW196" s="31" t="e">
        <v>#DIV/0!</v>
      </c>
      <c r="EX196" s="31" t="e">
        <v>#DIV/0!</v>
      </c>
      <c r="EY196" s="31" t="e">
        <v>#DIV/0!</v>
      </c>
      <c r="EZ196" s="31" t="e">
        <v>#DIV/0!</v>
      </c>
      <c r="FA196" s="31" t="e">
        <v>#DIV/0!</v>
      </c>
      <c r="FB196" s="31" t="e">
        <v>#DIV/0!</v>
      </c>
      <c r="FC196" s="31" t="e">
        <v>#DIV/0!</v>
      </c>
      <c r="FD196" s="31" t="e">
        <v>#DIV/0!</v>
      </c>
      <c r="FE196" s="31" t="e">
        <v>#DIV/0!</v>
      </c>
      <c r="FF196" s="31" t="e">
        <v>#DIV/0!</v>
      </c>
      <c r="FG196" s="31" t="e">
        <v>#DIV/0!</v>
      </c>
      <c r="FH196" s="31" t="e">
        <v>#DIV/0!</v>
      </c>
      <c r="FI196" s="31" t="e">
        <v>#DIV/0!</v>
      </c>
      <c r="FJ196" s="31" t="e">
        <v>#DIV/0!</v>
      </c>
      <c r="FK196" s="31" t="e">
        <v>#DIV/0!</v>
      </c>
      <c r="FL196" s="31" t="e">
        <v>#DIV/0!</v>
      </c>
      <c r="FM196" s="31" t="e">
        <v>#DIV/0!</v>
      </c>
      <c r="FN196" s="31" t="e">
        <v>#DIV/0!</v>
      </c>
      <c r="FO196" s="31" t="e">
        <v>#DIV/0!</v>
      </c>
      <c r="FP196" s="31" t="e">
        <v>#DIV/0!</v>
      </c>
      <c r="FQ196" s="31" t="e">
        <v>#DIV/0!</v>
      </c>
      <c r="FR196" s="31" t="e">
        <v>#DIV/0!</v>
      </c>
      <c r="FS196" s="31" t="e">
        <v>#DIV/0!</v>
      </c>
      <c r="FT196" s="31" t="e">
        <v>#DIV/0!</v>
      </c>
      <c r="FU196" s="31" t="e">
        <v>#DIV/0!</v>
      </c>
      <c r="FV196" s="31" t="e">
        <v>#DIV/0!</v>
      </c>
      <c r="FW196" s="31" t="e">
        <v>#DIV/0!</v>
      </c>
      <c r="FX196" s="31" t="e">
        <v>#DIV/0!</v>
      </c>
      <c r="FY196" s="31" t="e">
        <v>#DIV/0!</v>
      </c>
      <c r="FZ196" s="31" t="e">
        <v>#DIV/0!</v>
      </c>
      <c r="GA196" s="31" t="e">
        <v>#DIV/0!</v>
      </c>
      <c r="GB196" s="31" t="e">
        <v>#DIV/0!</v>
      </c>
      <c r="GC196" s="31" t="e">
        <v>#DIV/0!</v>
      </c>
      <c r="GD196" s="31" t="e">
        <v>#DIV/0!</v>
      </c>
      <c r="GE196" s="31" t="e">
        <v>#DIV/0!</v>
      </c>
      <c r="GF196" s="31" t="e">
        <v>#DIV/0!</v>
      </c>
      <c r="GG196" s="31" t="e">
        <v>#DIV/0!</v>
      </c>
      <c r="GH196" s="31" t="e">
        <v>#DIV/0!</v>
      </c>
      <c r="GI196" s="31"/>
      <c r="GJ196" s="31"/>
      <c r="GK196" s="31">
        <v>53</v>
      </c>
      <c r="GL196" s="51" t="e">
        <v>#VALUE!</v>
      </c>
      <c r="GM196" s="31" t="e">
        <v>#DIV/0!</v>
      </c>
      <c r="GN196" s="31" t="e">
        <v>#DIV/0!</v>
      </c>
      <c r="GO196" s="31" t="e">
        <v>#DIV/0!</v>
      </c>
      <c r="GP196" s="31" t="e">
        <v>#DIV/0!</v>
      </c>
      <c r="GQ196" s="31" t="e">
        <v>#DIV/0!</v>
      </c>
      <c r="GR196" s="31" t="e">
        <v>#DIV/0!</v>
      </c>
      <c r="GS196" s="31" t="e">
        <v>#DIV/0!</v>
      </c>
      <c r="GT196" s="31" t="e">
        <v>#DIV/0!</v>
      </c>
      <c r="GU196" s="31" t="e">
        <v>#DIV/0!</v>
      </c>
      <c r="GV196" s="31" t="e">
        <v>#DIV/0!</v>
      </c>
      <c r="GW196" s="31" t="e">
        <v>#DIV/0!</v>
      </c>
      <c r="GX196" s="31" t="e">
        <v>#DIV/0!</v>
      </c>
      <c r="GY196" s="31" t="e">
        <v>#DIV/0!</v>
      </c>
      <c r="GZ196" s="31" t="e">
        <v>#DIV/0!</v>
      </c>
      <c r="HA196" s="31" t="e">
        <v>#DIV/0!</v>
      </c>
      <c r="HB196" s="31" t="e">
        <v>#DIV/0!</v>
      </c>
      <c r="HC196" s="31" t="e">
        <v>#DIV/0!</v>
      </c>
      <c r="HD196" s="31" t="e">
        <v>#DIV/0!</v>
      </c>
      <c r="HE196" s="31" t="e">
        <v>#DIV/0!</v>
      </c>
      <c r="HF196" s="31" t="e">
        <v>#DIV/0!</v>
      </c>
      <c r="HG196" s="31" t="e">
        <v>#DIV/0!</v>
      </c>
      <c r="HH196" s="31" t="e">
        <v>#DIV/0!</v>
      </c>
      <c r="HI196" s="31" t="e">
        <v>#DIV/0!</v>
      </c>
      <c r="HJ196" s="31" t="e">
        <v>#DIV/0!</v>
      </c>
      <c r="HK196" s="31" t="e">
        <v>#DIV/0!</v>
      </c>
      <c r="HL196" s="31" t="e">
        <v>#DIV/0!</v>
      </c>
      <c r="HM196" s="31" t="e">
        <v>#DIV/0!</v>
      </c>
      <c r="HN196" s="31" t="e">
        <v>#DIV/0!</v>
      </c>
      <c r="HO196" s="31" t="e">
        <v>#DIV/0!</v>
      </c>
      <c r="HP196" s="31" t="e">
        <v>#DIV/0!</v>
      </c>
      <c r="HQ196" s="31" t="e">
        <v>#DIV/0!</v>
      </c>
      <c r="HR196" s="31" t="e">
        <v>#DIV/0!</v>
      </c>
      <c r="HS196" s="31" t="e">
        <v>#DIV/0!</v>
      </c>
      <c r="HT196" s="31" t="e">
        <v>#DIV/0!</v>
      </c>
      <c r="HU196" s="31" t="e">
        <v>#DIV/0!</v>
      </c>
      <c r="HV196" s="31" t="e">
        <v>#DIV/0!</v>
      </c>
      <c r="HW196" s="31" t="e">
        <v>#DIV/0!</v>
      </c>
      <c r="HX196" s="31" t="e">
        <v>#DIV/0!</v>
      </c>
      <c r="HY196" s="31" t="e">
        <v>#DIV/0!</v>
      </c>
      <c r="HZ196" s="31" t="e">
        <v>#DIV/0!</v>
      </c>
      <c r="IA196" s="31" t="e">
        <v>#DIV/0!</v>
      </c>
      <c r="IB196" s="31" t="e">
        <v>#DIV/0!</v>
      </c>
      <c r="IC196" s="31" t="e">
        <v>#DIV/0!</v>
      </c>
      <c r="ID196" s="31" t="e">
        <v>#DIV/0!</v>
      </c>
      <c r="IE196" s="31" t="e">
        <v>#DIV/0!</v>
      </c>
      <c r="IF196" s="31" t="e">
        <v>#VALUE!</v>
      </c>
      <c r="IG196" s="31" t="e">
        <v>#DIV/0!</v>
      </c>
      <c r="IH196" s="31" t="e">
        <v>#DIV/0!</v>
      </c>
      <c r="II196" s="31" t="e">
        <v>#DIV/0!</v>
      </c>
      <c r="IJ196" s="31" t="e">
        <v>#DIV/0!</v>
      </c>
      <c r="IK196" s="31" t="e">
        <v>#DIV/0!</v>
      </c>
      <c r="IL196" s="31" t="e">
        <v>#DIV/0!</v>
      </c>
      <c r="IM196" s="31" t="e">
        <v>#DIV/0!</v>
      </c>
      <c r="IN196" s="31" t="e">
        <v>#DIV/0!</v>
      </c>
      <c r="IO196" s="31" t="e">
        <v>#DIV/0!</v>
      </c>
      <c r="IP196" s="31" t="e">
        <v>#DIV/0!</v>
      </c>
      <c r="IQ196" s="31" t="e">
        <v>#DIV/0!</v>
      </c>
      <c r="IR196" s="31" t="e">
        <v>#DIV/0!</v>
      </c>
      <c r="IS196" s="31" t="e">
        <v>#DIV/0!</v>
      </c>
      <c r="IT196" s="31" t="e">
        <v>#DIV/0!</v>
      </c>
      <c r="IU196" s="31" t="e">
        <v>#DIV/0!</v>
      </c>
      <c r="IV196" s="31" t="e">
        <v>#DIV/0!</v>
      </c>
      <c r="IW196" s="31" t="e">
        <v>#DIV/0!</v>
      </c>
      <c r="IX196" s="31" t="e">
        <v>#DIV/0!</v>
      </c>
      <c r="IY196" s="31" t="e">
        <v>#DIV/0!</v>
      </c>
      <c r="IZ196" s="31" t="e">
        <v>#DIV/0!</v>
      </c>
      <c r="JA196" s="31" t="e">
        <v>#DIV/0!</v>
      </c>
      <c r="JB196" s="31" t="e">
        <v>#DIV/0!</v>
      </c>
      <c r="JC196" s="31" t="e">
        <v>#DIV/0!</v>
      </c>
      <c r="JD196" s="31" t="e">
        <v>#DIV/0!</v>
      </c>
      <c r="JE196" s="31" t="e">
        <v>#DIV/0!</v>
      </c>
      <c r="JF196" s="31" t="e">
        <v>#DIV/0!</v>
      </c>
      <c r="JG196" s="31" t="e">
        <v>#DIV/0!</v>
      </c>
      <c r="JH196" s="31" t="e">
        <v>#DIV/0!</v>
      </c>
      <c r="JI196" s="31" t="e">
        <v>#DIV/0!</v>
      </c>
      <c r="JJ196" s="31" t="e">
        <v>#DIV/0!</v>
      </c>
      <c r="JK196" s="31" t="e">
        <v>#DIV/0!</v>
      </c>
      <c r="JL196" s="31" t="e">
        <v>#DIV/0!</v>
      </c>
      <c r="JM196" s="31" t="e">
        <v>#DIV/0!</v>
      </c>
      <c r="JN196" s="31" t="e">
        <v>#DIV/0!</v>
      </c>
      <c r="JO196" s="31" t="e">
        <v>#DIV/0!</v>
      </c>
      <c r="JP196" s="31" t="e">
        <v>#DIV/0!</v>
      </c>
      <c r="JQ196" s="31" t="e">
        <v>#DIV/0!</v>
      </c>
      <c r="JR196" s="31" t="e">
        <v>#DIV/0!</v>
      </c>
      <c r="JS196" s="31" t="e">
        <v>#DIV/0!</v>
      </c>
      <c r="JT196" s="31" t="e">
        <v>#DIV/0!</v>
      </c>
      <c r="JU196" s="31" t="e">
        <v>#DIV/0!</v>
      </c>
      <c r="JV196" s="31" t="e">
        <v>#DIV/0!</v>
      </c>
      <c r="JW196" s="31" t="e">
        <v>#DIV/0!</v>
      </c>
      <c r="JX196" s="31" t="e">
        <v>#DIV/0!</v>
      </c>
      <c r="JY196" s="31" t="e">
        <v>#DIV/0!</v>
      </c>
      <c r="JZ196" s="31"/>
      <c r="KA196" s="31"/>
    </row>
    <row r="197" spans="1:287" x14ac:dyDescent="0.25">
      <c r="A197" s="30" t="s">
        <v>818</v>
      </c>
      <c r="B197" s="30" t="s">
        <v>200</v>
      </c>
      <c r="C197" s="31">
        <v>84</v>
      </c>
      <c r="D197" s="51" t="e">
        <v>#VALUE!</v>
      </c>
      <c r="E197" s="31" t="e">
        <v>#DIV/0!</v>
      </c>
      <c r="F197" s="31" t="e">
        <v>#DIV/0!</v>
      </c>
      <c r="G197" s="31" t="e">
        <v>#DIV/0!</v>
      </c>
      <c r="H197" s="31" t="e">
        <v>#DIV/0!</v>
      </c>
      <c r="I197" s="31" t="e">
        <v>#DIV/0!</v>
      </c>
      <c r="J197" s="31" t="e">
        <v>#DIV/0!</v>
      </c>
      <c r="K197" s="31" t="e">
        <v>#DIV/0!</v>
      </c>
      <c r="L197" s="31" t="e">
        <v>#DIV/0!</v>
      </c>
      <c r="M197" s="31" t="e">
        <v>#DIV/0!</v>
      </c>
      <c r="N197" s="31" t="e">
        <v>#DIV/0!</v>
      </c>
      <c r="O197" s="31" t="e">
        <v>#DIV/0!</v>
      </c>
      <c r="P197" s="31" t="e">
        <v>#DIV/0!</v>
      </c>
      <c r="Q197" s="31" t="e">
        <v>#DIV/0!</v>
      </c>
      <c r="R197" s="31" t="e">
        <v>#DIV/0!</v>
      </c>
      <c r="S197" s="31" t="e">
        <v>#DIV/0!</v>
      </c>
      <c r="T197" s="31" t="e">
        <v>#DIV/0!</v>
      </c>
      <c r="U197" s="31" t="e">
        <v>#DIV/0!</v>
      </c>
      <c r="V197" s="31" t="e">
        <v>#DIV/0!</v>
      </c>
      <c r="W197" s="31" t="e">
        <v>#DIV/0!</v>
      </c>
      <c r="X197" s="31" t="e">
        <v>#DIV/0!</v>
      </c>
      <c r="Y197" s="31" t="e">
        <v>#DIV/0!</v>
      </c>
      <c r="Z197" s="31" t="e">
        <v>#DIV/0!</v>
      </c>
      <c r="AA197" s="31" t="e">
        <v>#DIV/0!</v>
      </c>
      <c r="AB197" s="31" t="e">
        <v>#DIV/0!</v>
      </c>
      <c r="AC197" s="31" t="e">
        <v>#DIV/0!</v>
      </c>
      <c r="AD197" s="31" t="e">
        <v>#DIV/0!</v>
      </c>
      <c r="AE197" s="31" t="e">
        <v>#DIV/0!</v>
      </c>
      <c r="AF197" s="31" t="e">
        <v>#DIV/0!</v>
      </c>
      <c r="AG197" s="31" t="e">
        <v>#DIV/0!</v>
      </c>
      <c r="AH197" s="31" t="e">
        <v>#DIV/0!</v>
      </c>
      <c r="AI197" s="31" t="e">
        <v>#DIV/0!</v>
      </c>
      <c r="AJ197" s="31" t="e">
        <v>#DIV/0!</v>
      </c>
      <c r="AK197" s="31" t="e">
        <v>#DIV/0!</v>
      </c>
      <c r="AL197" s="31" t="e">
        <v>#DIV/0!</v>
      </c>
      <c r="AM197" s="31" t="e">
        <v>#DIV/0!</v>
      </c>
      <c r="AN197" s="31" t="e">
        <v>#DIV/0!</v>
      </c>
      <c r="AO197" s="31" t="e">
        <v>#DIV/0!</v>
      </c>
      <c r="AP197" s="31" t="e">
        <v>#DIV/0!</v>
      </c>
      <c r="AQ197" s="31" t="e">
        <v>#DIV/0!</v>
      </c>
      <c r="AR197" s="31" t="e">
        <v>#DIV/0!</v>
      </c>
      <c r="AS197" s="31" t="e">
        <v>#DIV/0!</v>
      </c>
      <c r="AT197" s="31" t="e">
        <v>#DIV/0!</v>
      </c>
      <c r="AU197" s="31" t="e">
        <v>#DIV/0!</v>
      </c>
      <c r="AV197" s="31" t="e">
        <v>#DIV/0!</v>
      </c>
      <c r="AW197" s="31" t="e">
        <v>#DIV/0!</v>
      </c>
      <c r="AX197" s="31" t="e">
        <v>#VALUE!</v>
      </c>
      <c r="AY197" s="31" t="e">
        <v>#DIV/0!</v>
      </c>
      <c r="AZ197" s="31" t="e">
        <v>#DIV/0!</v>
      </c>
      <c r="BA197" s="31" t="e">
        <v>#DIV/0!</v>
      </c>
      <c r="BB197" s="31" t="e">
        <v>#DIV/0!</v>
      </c>
      <c r="BC197" s="31" t="e">
        <v>#DIV/0!</v>
      </c>
      <c r="BD197" s="31" t="e">
        <v>#DIV/0!</v>
      </c>
      <c r="BE197" s="31" t="e">
        <v>#DIV/0!</v>
      </c>
      <c r="BF197" s="31" t="e">
        <v>#DIV/0!</v>
      </c>
      <c r="BG197" s="31" t="e">
        <v>#DIV/0!</v>
      </c>
      <c r="BH197" s="31" t="e">
        <v>#DIV/0!</v>
      </c>
      <c r="BI197" s="31" t="e">
        <v>#DIV/0!</v>
      </c>
      <c r="BJ197" s="31" t="e">
        <v>#DIV/0!</v>
      </c>
      <c r="BK197" s="31" t="e">
        <v>#DIV/0!</v>
      </c>
      <c r="BL197" s="31" t="e">
        <v>#DIV/0!</v>
      </c>
      <c r="BM197" s="31" t="e">
        <v>#DIV/0!</v>
      </c>
      <c r="BN197" s="31" t="e">
        <v>#DIV/0!</v>
      </c>
      <c r="BO197" s="31" t="e">
        <v>#DIV/0!</v>
      </c>
      <c r="BP197" s="31" t="e">
        <v>#DIV/0!</v>
      </c>
      <c r="BQ197" s="31" t="e">
        <v>#DIV/0!</v>
      </c>
      <c r="BR197" s="31" t="e">
        <v>#DIV/0!</v>
      </c>
      <c r="BS197" s="31" t="e">
        <v>#DIV/0!</v>
      </c>
      <c r="BT197" s="31" t="e">
        <v>#DIV/0!</v>
      </c>
      <c r="BU197" s="31" t="e">
        <v>#DIV/0!</v>
      </c>
      <c r="BV197" s="31" t="e">
        <v>#DIV/0!</v>
      </c>
      <c r="BW197" s="31" t="e">
        <v>#DIV/0!</v>
      </c>
      <c r="BX197" s="31" t="e">
        <v>#DIV/0!</v>
      </c>
      <c r="BY197" s="31" t="e">
        <v>#DIV/0!</v>
      </c>
      <c r="BZ197" s="31" t="e">
        <v>#DIV/0!</v>
      </c>
      <c r="CA197" s="31" t="e">
        <v>#DIV/0!</v>
      </c>
      <c r="CB197" s="31" t="e">
        <v>#DIV/0!</v>
      </c>
      <c r="CC197" s="31" t="e">
        <v>#DIV/0!</v>
      </c>
      <c r="CD197" s="31" t="e">
        <v>#DIV/0!</v>
      </c>
      <c r="CE197" s="31" t="e">
        <v>#DIV/0!</v>
      </c>
      <c r="CF197" s="31" t="e">
        <v>#DIV/0!</v>
      </c>
      <c r="CG197" s="31" t="e">
        <v>#DIV/0!</v>
      </c>
      <c r="CH197" s="31" t="e">
        <v>#DIV/0!</v>
      </c>
      <c r="CI197" s="31" t="e">
        <v>#DIV/0!</v>
      </c>
      <c r="CJ197" s="31" t="e">
        <v>#DIV/0!</v>
      </c>
      <c r="CK197" s="31" t="e">
        <v>#DIV/0!</v>
      </c>
      <c r="CL197" s="31" t="e">
        <v>#DIV/0!</v>
      </c>
      <c r="CM197" s="31" t="e">
        <v>#DIV/0!</v>
      </c>
      <c r="CN197" s="31" t="e">
        <v>#DIV/0!</v>
      </c>
      <c r="CO197" s="31" t="e">
        <v>#DIV/0!</v>
      </c>
      <c r="CP197" s="31" t="e">
        <v>#DIV/0!</v>
      </c>
      <c r="CQ197" s="31" t="e">
        <v>#DIV/0!</v>
      </c>
      <c r="CR197" s="31"/>
      <c r="CS197" s="31"/>
      <c r="CT197" s="31">
        <v>84</v>
      </c>
      <c r="CU197" s="51" t="e">
        <v>#VALUE!</v>
      </c>
      <c r="CV197" s="31" t="e">
        <v>#DIV/0!</v>
      </c>
      <c r="CW197" s="31" t="e">
        <v>#DIV/0!</v>
      </c>
      <c r="CX197" s="31" t="e">
        <v>#DIV/0!</v>
      </c>
      <c r="CY197" s="31" t="e">
        <v>#DIV/0!</v>
      </c>
      <c r="CZ197" s="31" t="e">
        <v>#DIV/0!</v>
      </c>
      <c r="DA197" s="31" t="e">
        <v>#DIV/0!</v>
      </c>
      <c r="DB197" s="31" t="e">
        <v>#DIV/0!</v>
      </c>
      <c r="DC197" s="31" t="e">
        <v>#DIV/0!</v>
      </c>
      <c r="DD197" s="31" t="e">
        <v>#DIV/0!</v>
      </c>
      <c r="DE197" s="31" t="e">
        <v>#DIV/0!</v>
      </c>
      <c r="DF197" s="31" t="e">
        <v>#DIV/0!</v>
      </c>
      <c r="DG197" s="31" t="e">
        <v>#DIV/0!</v>
      </c>
      <c r="DH197" s="31" t="e">
        <v>#DIV/0!</v>
      </c>
      <c r="DI197" s="31" t="e">
        <v>#DIV/0!</v>
      </c>
      <c r="DJ197" s="31" t="e">
        <v>#DIV/0!</v>
      </c>
      <c r="DK197" s="31" t="e">
        <v>#DIV/0!</v>
      </c>
      <c r="DL197" s="31" t="e">
        <v>#DIV/0!</v>
      </c>
      <c r="DM197" s="31" t="e">
        <v>#DIV/0!</v>
      </c>
      <c r="DN197" s="31" t="e">
        <v>#DIV/0!</v>
      </c>
      <c r="DO197" s="31" t="e">
        <v>#DIV/0!</v>
      </c>
      <c r="DP197" s="31" t="e">
        <v>#DIV/0!</v>
      </c>
      <c r="DQ197" s="31" t="e">
        <v>#DIV/0!</v>
      </c>
      <c r="DR197" s="31" t="e">
        <v>#DIV/0!</v>
      </c>
      <c r="DS197" s="31" t="e">
        <v>#DIV/0!</v>
      </c>
      <c r="DT197" s="31" t="e">
        <v>#DIV/0!</v>
      </c>
      <c r="DU197" s="31" t="e">
        <v>#DIV/0!</v>
      </c>
      <c r="DV197" s="31" t="e">
        <v>#DIV/0!</v>
      </c>
      <c r="DW197" s="31" t="e">
        <v>#DIV/0!</v>
      </c>
      <c r="DX197" s="31" t="e">
        <v>#DIV/0!</v>
      </c>
      <c r="DY197" s="31" t="e">
        <v>#DIV/0!</v>
      </c>
      <c r="DZ197" s="31" t="e">
        <v>#DIV/0!</v>
      </c>
      <c r="EA197" s="31" t="e">
        <v>#DIV/0!</v>
      </c>
      <c r="EB197" s="31" t="e">
        <v>#DIV/0!</v>
      </c>
      <c r="EC197" s="31" t="e">
        <v>#DIV/0!</v>
      </c>
      <c r="ED197" s="31" t="e">
        <v>#DIV/0!</v>
      </c>
      <c r="EE197" s="31" t="e">
        <v>#DIV/0!</v>
      </c>
      <c r="EF197" s="31" t="e">
        <v>#DIV/0!</v>
      </c>
      <c r="EG197" s="31" t="e">
        <v>#DIV/0!</v>
      </c>
      <c r="EH197" s="31" t="e">
        <v>#DIV/0!</v>
      </c>
      <c r="EI197" s="31" t="e">
        <v>#DIV/0!</v>
      </c>
      <c r="EJ197" s="31" t="e">
        <v>#DIV/0!</v>
      </c>
      <c r="EK197" s="31" t="e">
        <v>#DIV/0!</v>
      </c>
      <c r="EL197" s="31" t="e">
        <v>#DIV/0!</v>
      </c>
      <c r="EM197" s="31" t="e">
        <v>#DIV/0!</v>
      </c>
      <c r="EN197" s="31" t="e">
        <v>#DIV/0!</v>
      </c>
      <c r="EO197" s="31" t="e">
        <v>#VALUE!</v>
      </c>
      <c r="EP197" s="31" t="e">
        <v>#DIV/0!</v>
      </c>
      <c r="EQ197" s="31" t="e">
        <v>#DIV/0!</v>
      </c>
      <c r="ER197" s="31" t="e">
        <v>#DIV/0!</v>
      </c>
      <c r="ES197" s="31" t="e">
        <v>#DIV/0!</v>
      </c>
      <c r="ET197" s="31" t="e">
        <v>#DIV/0!</v>
      </c>
      <c r="EU197" s="31" t="e">
        <v>#DIV/0!</v>
      </c>
      <c r="EV197" s="31" t="e">
        <v>#DIV/0!</v>
      </c>
      <c r="EW197" s="31" t="e">
        <v>#DIV/0!</v>
      </c>
      <c r="EX197" s="31" t="e">
        <v>#DIV/0!</v>
      </c>
      <c r="EY197" s="31" t="e">
        <v>#DIV/0!</v>
      </c>
      <c r="EZ197" s="31" t="e">
        <v>#DIV/0!</v>
      </c>
      <c r="FA197" s="31" t="e">
        <v>#DIV/0!</v>
      </c>
      <c r="FB197" s="31" t="e">
        <v>#DIV/0!</v>
      </c>
      <c r="FC197" s="31" t="e">
        <v>#DIV/0!</v>
      </c>
      <c r="FD197" s="31" t="e">
        <v>#DIV/0!</v>
      </c>
      <c r="FE197" s="31" t="e">
        <v>#DIV/0!</v>
      </c>
      <c r="FF197" s="31" t="e">
        <v>#DIV/0!</v>
      </c>
      <c r="FG197" s="31" t="e">
        <v>#DIV/0!</v>
      </c>
      <c r="FH197" s="31" t="e">
        <v>#DIV/0!</v>
      </c>
      <c r="FI197" s="31" t="e">
        <v>#DIV/0!</v>
      </c>
      <c r="FJ197" s="31" t="e">
        <v>#DIV/0!</v>
      </c>
      <c r="FK197" s="31" t="e">
        <v>#DIV/0!</v>
      </c>
      <c r="FL197" s="31" t="e">
        <v>#DIV/0!</v>
      </c>
      <c r="FM197" s="31" t="e">
        <v>#DIV/0!</v>
      </c>
      <c r="FN197" s="31" t="e">
        <v>#DIV/0!</v>
      </c>
      <c r="FO197" s="31" t="e">
        <v>#DIV/0!</v>
      </c>
      <c r="FP197" s="31" t="e">
        <v>#DIV/0!</v>
      </c>
      <c r="FQ197" s="31" t="e">
        <v>#DIV/0!</v>
      </c>
      <c r="FR197" s="31" t="e">
        <v>#DIV/0!</v>
      </c>
      <c r="FS197" s="31" t="e">
        <v>#DIV/0!</v>
      </c>
      <c r="FT197" s="31" t="e">
        <v>#DIV/0!</v>
      </c>
      <c r="FU197" s="31" t="e">
        <v>#DIV/0!</v>
      </c>
      <c r="FV197" s="31" t="e">
        <v>#DIV/0!</v>
      </c>
      <c r="FW197" s="31" t="e">
        <v>#DIV/0!</v>
      </c>
      <c r="FX197" s="31" t="e">
        <v>#DIV/0!</v>
      </c>
      <c r="FY197" s="31" t="e">
        <v>#DIV/0!</v>
      </c>
      <c r="FZ197" s="31" t="e">
        <v>#DIV/0!</v>
      </c>
      <c r="GA197" s="31" t="e">
        <v>#DIV/0!</v>
      </c>
      <c r="GB197" s="31" t="e">
        <v>#DIV/0!</v>
      </c>
      <c r="GC197" s="31" t="e">
        <v>#DIV/0!</v>
      </c>
      <c r="GD197" s="31" t="e">
        <v>#DIV/0!</v>
      </c>
      <c r="GE197" s="31" t="e">
        <v>#DIV/0!</v>
      </c>
      <c r="GF197" s="31" t="e">
        <v>#DIV/0!</v>
      </c>
      <c r="GG197" s="31" t="e">
        <v>#DIV/0!</v>
      </c>
      <c r="GH197" s="31" t="e">
        <v>#DIV/0!</v>
      </c>
      <c r="GI197" s="31"/>
      <c r="GJ197" s="31"/>
      <c r="GK197" s="31">
        <v>84</v>
      </c>
      <c r="GL197" s="51" t="e">
        <v>#VALUE!</v>
      </c>
      <c r="GM197" s="31" t="e">
        <v>#DIV/0!</v>
      </c>
      <c r="GN197" s="31" t="e">
        <v>#DIV/0!</v>
      </c>
      <c r="GO197" s="31" t="e">
        <v>#DIV/0!</v>
      </c>
      <c r="GP197" s="31" t="e">
        <v>#DIV/0!</v>
      </c>
      <c r="GQ197" s="31" t="e">
        <v>#DIV/0!</v>
      </c>
      <c r="GR197" s="31" t="e">
        <v>#DIV/0!</v>
      </c>
      <c r="GS197" s="31" t="e">
        <v>#DIV/0!</v>
      </c>
      <c r="GT197" s="31" t="e">
        <v>#DIV/0!</v>
      </c>
      <c r="GU197" s="31" t="e">
        <v>#DIV/0!</v>
      </c>
      <c r="GV197" s="31" t="e">
        <v>#DIV/0!</v>
      </c>
      <c r="GW197" s="31" t="e">
        <v>#DIV/0!</v>
      </c>
      <c r="GX197" s="31" t="e">
        <v>#DIV/0!</v>
      </c>
      <c r="GY197" s="31" t="e">
        <v>#DIV/0!</v>
      </c>
      <c r="GZ197" s="31" t="e">
        <v>#DIV/0!</v>
      </c>
      <c r="HA197" s="31" t="e">
        <v>#DIV/0!</v>
      </c>
      <c r="HB197" s="31" t="e">
        <v>#DIV/0!</v>
      </c>
      <c r="HC197" s="31" t="e">
        <v>#DIV/0!</v>
      </c>
      <c r="HD197" s="31" t="e">
        <v>#DIV/0!</v>
      </c>
      <c r="HE197" s="31" t="e">
        <v>#DIV/0!</v>
      </c>
      <c r="HF197" s="31" t="e">
        <v>#DIV/0!</v>
      </c>
      <c r="HG197" s="31" t="e">
        <v>#DIV/0!</v>
      </c>
      <c r="HH197" s="31" t="e">
        <v>#DIV/0!</v>
      </c>
      <c r="HI197" s="31" t="e">
        <v>#DIV/0!</v>
      </c>
      <c r="HJ197" s="31" t="e">
        <v>#DIV/0!</v>
      </c>
      <c r="HK197" s="31" t="e">
        <v>#DIV/0!</v>
      </c>
      <c r="HL197" s="31" t="e">
        <v>#DIV/0!</v>
      </c>
      <c r="HM197" s="31" t="e">
        <v>#DIV/0!</v>
      </c>
      <c r="HN197" s="31" t="e">
        <v>#DIV/0!</v>
      </c>
      <c r="HO197" s="31" t="e">
        <v>#DIV/0!</v>
      </c>
      <c r="HP197" s="31" t="e">
        <v>#DIV/0!</v>
      </c>
      <c r="HQ197" s="31" t="e">
        <v>#DIV/0!</v>
      </c>
      <c r="HR197" s="31" t="e">
        <v>#DIV/0!</v>
      </c>
      <c r="HS197" s="31" t="e">
        <v>#DIV/0!</v>
      </c>
      <c r="HT197" s="31" t="e">
        <v>#DIV/0!</v>
      </c>
      <c r="HU197" s="31" t="e">
        <v>#DIV/0!</v>
      </c>
      <c r="HV197" s="31" t="e">
        <v>#DIV/0!</v>
      </c>
      <c r="HW197" s="31" t="e">
        <v>#DIV/0!</v>
      </c>
      <c r="HX197" s="31" t="e">
        <v>#DIV/0!</v>
      </c>
      <c r="HY197" s="31" t="e">
        <v>#DIV/0!</v>
      </c>
      <c r="HZ197" s="31" t="e">
        <v>#DIV/0!</v>
      </c>
      <c r="IA197" s="31" t="e">
        <v>#DIV/0!</v>
      </c>
      <c r="IB197" s="31" t="e">
        <v>#DIV/0!</v>
      </c>
      <c r="IC197" s="31" t="e">
        <v>#DIV/0!</v>
      </c>
      <c r="ID197" s="31" t="e">
        <v>#DIV/0!</v>
      </c>
      <c r="IE197" s="31" t="e">
        <v>#DIV/0!</v>
      </c>
      <c r="IF197" s="31" t="e">
        <v>#VALUE!</v>
      </c>
      <c r="IG197" s="31" t="e">
        <v>#DIV/0!</v>
      </c>
      <c r="IH197" s="31" t="e">
        <v>#DIV/0!</v>
      </c>
      <c r="II197" s="31" t="e">
        <v>#DIV/0!</v>
      </c>
      <c r="IJ197" s="31" t="e">
        <v>#DIV/0!</v>
      </c>
      <c r="IK197" s="31" t="e">
        <v>#DIV/0!</v>
      </c>
      <c r="IL197" s="31" t="e">
        <v>#DIV/0!</v>
      </c>
      <c r="IM197" s="31" t="e">
        <v>#DIV/0!</v>
      </c>
      <c r="IN197" s="31" t="e">
        <v>#DIV/0!</v>
      </c>
      <c r="IO197" s="31" t="e">
        <v>#DIV/0!</v>
      </c>
      <c r="IP197" s="31" t="e">
        <v>#DIV/0!</v>
      </c>
      <c r="IQ197" s="31" t="e">
        <v>#DIV/0!</v>
      </c>
      <c r="IR197" s="31" t="e">
        <v>#DIV/0!</v>
      </c>
      <c r="IS197" s="31" t="e">
        <v>#DIV/0!</v>
      </c>
      <c r="IT197" s="31" t="e">
        <v>#DIV/0!</v>
      </c>
      <c r="IU197" s="31" t="e">
        <v>#DIV/0!</v>
      </c>
      <c r="IV197" s="31" t="e">
        <v>#DIV/0!</v>
      </c>
      <c r="IW197" s="31" t="e">
        <v>#DIV/0!</v>
      </c>
      <c r="IX197" s="31" t="e">
        <v>#DIV/0!</v>
      </c>
      <c r="IY197" s="31" t="e">
        <v>#DIV/0!</v>
      </c>
      <c r="IZ197" s="31" t="e">
        <v>#DIV/0!</v>
      </c>
      <c r="JA197" s="31" t="e">
        <v>#DIV/0!</v>
      </c>
      <c r="JB197" s="31" t="e">
        <v>#DIV/0!</v>
      </c>
      <c r="JC197" s="31" t="e">
        <v>#DIV/0!</v>
      </c>
      <c r="JD197" s="31" t="e">
        <v>#DIV/0!</v>
      </c>
      <c r="JE197" s="31" t="e">
        <v>#DIV/0!</v>
      </c>
      <c r="JF197" s="31" t="e">
        <v>#DIV/0!</v>
      </c>
      <c r="JG197" s="31" t="e">
        <v>#DIV/0!</v>
      </c>
      <c r="JH197" s="31" t="e">
        <v>#DIV/0!</v>
      </c>
      <c r="JI197" s="31" t="e">
        <v>#DIV/0!</v>
      </c>
      <c r="JJ197" s="31" t="e">
        <v>#DIV/0!</v>
      </c>
      <c r="JK197" s="31" t="e">
        <v>#DIV/0!</v>
      </c>
      <c r="JL197" s="31" t="e">
        <v>#DIV/0!</v>
      </c>
      <c r="JM197" s="31" t="e">
        <v>#DIV/0!</v>
      </c>
      <c r="JN197" s="31" t="e">
        <v>#DIV/0!</v>
      </c>
      <c r="JO197" s="31" t="e">
        <v>#DIV/0!</v>
      </c>
      <c r="JP197" s="31" t="e">
        <v>#DIV/0!</v>
      </c>
      <c r="JQ197" s="31" t="e">
        <v>#DIV/0!</v>
      </c>
      <c r="JR197" s="31" t="e">
        <v>#DIV/0!</v>
      </c>
      <c r="JS197" s="31" t="e">
        <v>#DIV/0!</v>
      </c>
      <c r="JT197" s="31" t="e">
        <v>#DIV/0!</v>
      </c>
      <c r="JU197" s="31" t="e">
        <v>#DIV/0!</v>
      </c>
      <c r="JV197" s="31" t="e">
        <v>#DIV/0!</v>
      </c>
      <c r="JW197" s="31" t="e">
        <v>#DIV/0!</v>
      </c>
      <c r="JX197" s="31" t="e">
        <v>#DIV/0!</v>
      </c>
      <c r="JY197" s="31" t="e">
        <v>#DIV/0!</v>
      </c>
      <c r="JZ197" s="31"/>
      <c r="KA197" s="31"/>
    </row>
    <row r="198" spans="1:287" x14ac:dyDescent="0.25">
      <c r="A198" s="30" t="s">
        <v>819</v>
      </c>
      <c r="B198" s="30" t="s">
        <v>214</v>
      </c>
      <c r="C198" s="31">
        <v>70</v>
      </c>
      <c r="D198" s="51" t="e">
        <v>#VALUE!</v>
      </c>
      <c r="E198" s="31" t="e">
        <v>#DIV/0!</v>
      </c>
      <c r="F198" s="31" t="e">
        <v>#DIV/0!</v>
      </c>
      <c r="G198" s="31" t="e">
        <v>#DIV/0!</v>
      </c>
      <c r="H198" s="31" t="e">
        <v>#DIV/0!</v>
      </c>
      <c r="I198" s="31" t="e">
        <v>#DIV/0!</v>
      </c>
      <c r="J198" s="31" t="e">
        <v>#DIV/0!</v>
      </c>
      <c r="K198" s="31" t="e">
        <v>#DIV/0!</v>
      </c>
      <c r="L198" s="31" t="e">
        <v>#DIV/0!</v>
      </c>
      <c r="M198" s="31" t="e">
        <v>#DIV/0!</v>
      </c>
      <c r="N198" s="31" t="e">
        <v>#DIV/0!</v>
      </c>
      <c r="O198" s="31" t="e">
        <v>#DIV/0!</v>
      </c>
      <c r="P198" s="31" t="e">
        <v>#DIV/0!</v>
      </c>
      <c r="Q198" s="31" t="e">
        <v>#DIV/0!</v>
      </c>
      <c r="R198" s="31" t="e">
        <v>#DIV/0!</v>
      </c>
      <c r="S198" s="31" t="e">
        <v>#DIV/0!</v>
      </c>
      <c r="T198" s="31" t="e">
        <v>#DIV/0!</v>
      </c>
      <c r="U198" s="31" t="e">
        <v>#DIV/0!</v>
      </c>
      <c r="V198" s="31" t="e">
        <v>#DIV/0!</v>
      </c>
      <c r="W198" s="31" t="e">
        <v>#DIV/0!</v>
      </c>
      <c r="X198" s="31" t="e">
        <v>#DIV/0!</v>
      </c>
      <c r="Y198" s="31" t="e">
        <v>#DIV/0!</v>
      </c>
      <c r="Z198" s="31" t="e">
        <v>#DIV/0!</v>
      </c>
      <c r="AA198" s="31" t="e">
        <v>#DIV/0!</v>
      </c>
      <c r="AB198" s="31" t="e">
        <v>#DIV/0!</v>
      </c>
      <c r="AC198" s="31" t="e">
        <v>#DIV/0!</v>
      </c>
      <c r="AD198" s="31" t="e">
        <v>#DIV/0!</v>
      </c>
      <c r="AE198" s="31" t="e">
        <v>#DIV/0!</v>
      </c>
      <c r="AF198" s="31" t="e">
        <v>#DIV/0!</v>
      </c>
      <c r="AG198" s="31" t="e">
        <v>#DIV/0!</v>
      </c>
      <c r="AH198" s="31" t="e">
        <v>#DIV/0!</v>
      </c>
      <c r="AI198" s="31" t="e">
        <v>#DIV/0!</v>
      </c>
      <c r="AJ198" s="31" t="e">
        <v>#DIV/0!</v>
      </c>
      <c r="AK198" s="31" t="e">
        <v>#DIV/0!</v>
      </c>
      <c r="AL198" s="31" t="e">
        <v>#DIV/0!</v>
      </c>
      <c r="AM198" s="31" t="e">
        <v>#DIV/0!</v>
      </c>
      <c r="AN198" s="31" t="e">
        <v>#DIV/0!</v>
      </c>
      <c r="AO198" s="31" t="e">
        <v>#DIV/0!</v>
      </c>
      <c r="AP198" s="31" t="e">
        <v>#DIV/0!</v>
      </c>
      <c r="AQ198" s="31" t="e">
        <v>#DIV/0!</v>
      </c>
      <c r="AR198" s="31" t="e">
        <v>#DIV/0!</v>
      </c>
      <c r="AS198" s="31" t="e">
        <v>#DIV/0!</v>
      </c>
      <c r="AT198" s="31" t="e">
        <v>#DIV/0!</v>
      </c>
      <c r="AU198" s="31" t="e">
        <v>#DIV/0!</v>
      </c>
      <c r="AV198" s="31" t="e">
        <v>#DIV/0!</v>
      </c>
      <c r="AW198" s="31" t="e">
        <v>#DIV/0!</v>
      </c>
      <c r="AX198" s="31" t="e">
        <v>#VALUE!</v>
      </c>
      <c r="AY198" s="31" t="e">
        <v>#DIV/0!</v>
      </c>
      <c r="AZ198" s="31" t="e">
        <v>#DIV/0!</v>
      </c>
      <c r="BA198" s="31" t="e">
        <v>#DIV/0!</v>
      </c>
      <c r="BB198" s="31" t="e">
        <v>#DIV/0!</v>
      </c>
      <c r="BC198" s="31" t="e">
        <v>#DIV/0!</v>
      </c>
      <c r="BD198" s="31" t="e">
        <v>#DIV/0!</v>
      </c>
      <c r="BE198" s="31" t="e">
        <v>#DIV/0!</v>
      </c>
      <c r="BF198" s="31" t="e">
        <v>#DIV/0!</v>
      </c>
      <c r="BG198" s="31" t="e">
        <v>#DIV/0!</v>
      </c>
      <c r="BH198" s="31" t="e">
        <v>#DIV/0!</v>
      </c>
      <c r="BI198" s="31" t="e">
        <v>#DIV/0!</v>
      </c>
      <c r="BJ198" s="31" t="e">
        <v>#DIV/0!</v>
      </c>
      <c r="BK198" s="31" t="e">
        <v>#DIV/0!</v>
      </c>
      <c r="BL198" s="31" t="e">
        <v>#DIV/0!</v>
      </c>
      <c r="BM198" s="31" t="e">
        <v>#DIV/0!</v>
      </c>
      <c r="BN198" s="31" t="e">
        <v>#DIV/0!</v>
      </c>
      <c r="BO198" s="31" t="e">
        <v>#DIV/0!</v>
      </c>
      <c r="BP198" s="31" t="e">
        <v>#DIV/0!</v>
      </c>
      <c r="BQ198" s="31" t="e">
        <v>#DIV/0!</v>
      </c>
      <c r="BR198" s="31" t="e">
        <v>#DIV/0!</v>
      </c>
      <c r="BS198" s="31" t="e">
        <v>#DIV/0!</v>
      </c>
      <c r="BT198" s="31" t="e">
        <v>#DIV/0!</v>
      </c>
      <c r="BU198" s="31" t="e">
        <v>#DIV/0!</v>
      </c>
      <c r="BV198" s="31" t="e">
        <v>#DIV/0!</v>
      </c>
      <c r="BW198" s="31" t="e">
        <v>#DIV/0!</v>
      </c>
      <c r="BX198" s="31" t="e">
        <v>#DIV/0!</v>
      </c>
      <c r="BY198" s="31" t="e">
        <v>#DIV/0!</v>
      </c>
      <c r="BZ198" s="31" t="e">
        <v>#DIV/0!</v>
      </c>
      <c r="CA198" s="31" t="e">
        <v>#DIV/0!</v>
      </c>
      <c r="CB198" s="31" t="e">
        <v>#DIV/0!</v>
      </c>
      <c r="CC198" s="31" t="e">
        <v>#DIV/0!</v>
      </c>
      <c r="CD198" s="31" t="e">
        <v>#DIV/0!</v>
      </c>
      <c r="CE198" s="31" t="e">
        <v>#DIV/0!</v>
      </c>
      <c r="CF198" s="31" t="e">
        <v>#DIV/0!</v>
      </c>
      <c r="CG198" s="31" t="e">
        <v>#DIV/0!</v>
      </c>
      <c r="CH198" s="31" t="e">
        <v>#DIV/0!</v>
      </c>
      <c r="CI198" s="31" t="e">
        <v>#DIV/0!</v>
      </c>
      <c r="CJ198" s="31" t="e">
        <v>#DIV/0!</v>
      </c>
      <c r="CK198" s="31" t="e">
        <v>#DIV/0!</v>
      </c>
      <c r="CL198" s="31" t="e">
        <v>#DIV/0!</v>
      </c>
      <c r="CM198" s="31" t="e">
        <v>#DIV/0!</v>
      </c>
      <c r="CN198" s="31" t="e">
        <v>#DIV/0!</v>
      </c>
      <c r="CO198" s="31" t="e">
        <v>#DIV/0!</v>
      </c>
      <c r="CP198" s="31" t="e">
        <v>#DIV/0!</v>
      </c>
      <c r="CQ198" s="31" t="e">
        <v>#DIV/0!</v>
      </c>
      <c r="CR198" s="31"/>
      <c r="CS198" s="31"/>
      <c r="CT198" s="31">
        <v>70</v>
      </c>
      <c r="CU198" s="51" t="e">
        <v>#VALUE!</v>
      </c>
      <c r="CV198" s="31" t="e">
        <v>#DIV/0!</v>
      </c>
      <c r="CW198" s="31" t="e">
        <v>#DIV/0!</v>
      </c>
      <c r="CX198" s="31" t="e">
        <v>#DIV/0!</v>
      </c>
      <c r="CY198" s="31" t="e">
        <v>#DIV/0!</v>
      </c>
      <c r="CZ198" s="31" t="e">
        <v>#DIV/0!</v>
      </c>
      <c r="DA198" s="31" t="e">
        <v>#DIV/0!</v>
      </c>
      <c r="DB198" s="31" t="e">
        <v>#DIV/0!</v>
      </c>
      <c r="DC198" s="31" t="e">
        <v>#DIV/0!</v>
      </c>
      <c r="DD198" s="31" t="e">
        <v>#DIV/0!</v>
      </c>
      <c r="DE198" s="31" t="e">
        <v>#DIV/0!</v>
      </c>
      <c r="DF198" s="31" t="e">
        <v>#DIV/0!</v>
      </c>
      <c r="DG198" s="31" t="e">
        <v>#DIV/0!</v>
      </c>
      <c r="DH198" s="31" t="e">
        <v>#DIV/0!</v>
      </c>
      <c r="DI198" s="31" t="e">
        <v>#DIV/0!</v>
      </c>
      <c r="DJ198" s="31" t="e">
        <v>#DIV/0!</v>
      </c>
      <c r="DK198" s="31" t="e">
        <v>#DIV/0!</v>
      </c>
      <c r="DL198" s="31" t="e">
        <v>#DIV/0!</v>
      </c>
      <c r="DM198" s="31" t="e">
        <v>#DIV/0!</v>
      </c>
      <c r="DN198" s="31" t="e">
        <v>#DIV/0!</v>
      </c>
      <c r="DO198" s="31" t="e">
        <v>#DIV/0!</v>
      </c>
      <c r="DP198" s="31" t="e">
        <v>#DIV/0!</v>
      </c>
      <c r="DQ198" s="31" t="e">
        <v>#DIV/0!</v>
      </c>
      <c r="DR198" s="31" t="e">
        <v>#DIV/0!</v>
      </c>
      <c r="DS198" s="31" t="e">
        <v>#DIV/0!</v>
      </c>
      <c r="DT198" s="31" t="e">
        <v>#DIV/0!</v>
      </c>
      <c r="DU198" s="31" t="e">
        <v>#DIV/0!</v>
      </c>
      <c r="DV198" s="31" t="e">
        <v>#DIV/0!</v>
      </c>
      <c r="DW198" s="31" t="e">
        <v>#DIV/0!</v>
      </c>
      <c r="DX198" s="31" t="e">
        <v>#DIV/0!</v>
      </c>
      <c r="DY198" s="31" t="e">
        <v>#DIV/0!</v>
      </c>
      <c r="DZ198" s="31" t="e">
        <v>#DIV/0!</v>
      </c>
      <c r="EA198" s="31" t="e">
        <v>#DIV/0!</v>
      </c>
      <c r="EB198" s="31" t="e">
        <v>#DIV/0!</v>
      </c>
      <c r="EC198" s="31" t="e">
        <v>#DIV/0!</v>
      </c>
      <c r="ED198" s="31" t="e">
        <v>#DIV/0!</v>
      </c>
      <c r="EE198" s="31" t="e">
        <v>#DIV/0!</v>
      </c>
      <c r="EF198" s="31" t="e">
        <v>#DIV/0!</v>
      </c>
      <c r="EG198" s="31" t="e">
        <v>#DIV/0!</v>
      </c>
      <c r="EH198" s="31" t="e">
        <v>#DIV/0!</v>
      </c>
      <c r="EI198" s="31" t="e">
        <v>#DIV/0!</v>
      </c>
      <c r="EJ198" s="31" t="e">
        <v>#DIV/0!</v>
      </c>
      <c r="EK198" s="31" t="e">
        <v>#DIV/0!</v>
      </c>
      <c r="EL198" s="31" t="e">
        <v>#DIV/0!</v>
      </c>
      <c r="EM198" s="31" t="e">
        <v>#DIV/0!</v>
      </c>
      <c r="EN198" s="31" t="e">
        <v>#DIV/0!</v>
      </c>
      <c r="EO198" s="31" t="e">
        <v>#VALUE!</v>
      </c>
      <c r="EP198" s="31" t="e">
        <v>#DIV/0!</v>
      </c>
      <c r="EQ198" s="31" t="e">
        <v>#DIV/0!</v>
      </c>
      <c r="ER198" s="31" t="e">
        <v>#DIV/0!</v>
      </c>
      <c r="ES198" s="31" t="e">
        <v>#DIV/0!</v>
      </c>
      <c r="ET198" s="31" t="e">
        <v>#DIV/0!</v>
      </c>
      <c r="EU198" s="31" t="e">
        <v>#DIV/0!</v>
      </c>
      <c r="EV198" s="31" t="e">
        <v>#DIV/0!</v>
      </c>
      <c r="EW198" s="31" t="e">
        <v>#DIV/0!</v>
      </c>
      <c r="EX198" s="31" t="e">
        <v>#DIV/0!</v>
      </c>
      <c r="EY198" s="31" t="e">
        <v>#DIV/0!</v>
      </c>
      <c r="EZ198" s="31" t="e">
        <v>#DIV/0!</v>
      </c>
      <c r="FA198" s="31" t="e">
        <v>#DIV/0!</v>
      </c>
      <c r="FB198" s="31" t="e">
        <v>#DIV/0!</v>
      </c>
      <c r="FC198" s="31" t="e">
        <v>#DIV/0!</v>
      </c>
      <c r="FD198" s="31" t="e">
        <v>#DIV/0!</v>
      </c>
      <c r="FE198" s="31" t="e">
        <v>#DIV/0!</v>
      </c>
      <c r="FF198" s="31" t="e">
        <v>#DIV/0!</v>
      </c>
      <c r="FG198" s="31" t="e">
        <v>#DIV/0!</v>
      </c>
      <c r="FH198" s="31" t="e">
        <v>#DIV/0!</v>
      </c>
      <c r="FI198" s="31" t="e">
        <v>#DIV/0!</v>
      </c>
      <c r="FJ198" s="31" t="e">
        <v>#DIV/0!</v>
      </c>
      <c r="FK198" s="31" t="e">
        <v>#DIV/0!</v>
      </c>
      <c r="FL198" s="31" t="e">
        <v>#DIV/0!</v>
      </c>
      <c r="FM198" s="31" t="e">
        <v>#DIV/0!</v>
      </c>
      <c r="FN198" s="31" t="e">
        <v>#DIV/0!</v>
      </c>
      <c r="FO198" s="31" t="e">
        <v>#DIV/0!</v>
      </c>
      <c r="FP198" s="31" t="e">
        <v>#DIV/0!</v>
      </c>
      <c r="FQ198" s="31" t="e">
        <v>#DIV/0!</v>
      </c>
      <c r="FR198" s="31" t="e">
        <v>#DIV/0!</v>
      </c>
      <c r="FS198" s="31" t="e">
        <v>#DIV/0!</v>
      </c>
      <c r="FT198" s="31" t="e">
        <v>#DIV/0!</v>
      </c>
      <c r="FU198" s="31" t="e">
        <v>#DIV/0!</v>
      </c>
      <c r="FV198" s="31" t="e">
        <v>#DIV/0!</v>
      </c>
      <c r="FW198" s="31" t="e">
        <v>#DIV/0!</v>
      </c>
      <c r="FX198" s="31" t="e">
        <v>#DIV/0!</v>
      </c>
      <c r="FY198" s="31" t="e">
        <v>#DIV/0!</v>
      </c>
      <c r="FZ198" s="31" t="e">
        <v>#DIV/0!</v>
      </c>
      <c r="GA198" s="31" t="e">
        <v>#DIV/0!</v>
      </c>
      <c r="GB198" s="31" t="e">
        <v>#DIV/0!</v>
      </c>
      <c r="GC198" s="31" t="e">
        <v>#DIV/0!</v>
      </c>
      <c r="GD198" s="31" t="e">
        <v>#DIV/0!</v>
      </c>
      <c r="GE198" s="31" t="e">
        <v>#DIV/0!</v>
      </c>
      <c r="GF198" s="31" t="e">
        <v>#DIV/0!</v>
      </c>
      <c r="GG198" s="31" t="e">
        <v>#DIV/0!</v>
      </c>
      <c r="GH198" s="31" t="e">
        <v>#DIV/0!</v>
      </c>
      <c r="GI198" s="31"/>
      <c r="GJ198" s="31"/>
      <c r="GK198" s="31">
        <v>15</v>
      </c>
      <c r="GL198" s="51" t="e">
        <v>#VALUE!</v>
      </c>
      <c r="GM198" s="31" t="e">
        <v>#DIV/0!</v>
      </c>
      <c r="GN198" s="31" t="e">
        <v>#DIV/0!</v>
      </c>
      <c r="GO198" s="31" t="e">
        <v>#DIV/0!</v>
      </c>
      <c r="GP198" s="31" t="e">
        <v>#DIV/0!</v>
      </c>
      <c r="GQ198" s="31" t="e">
        <v>#DIV/0!</v>
      </c>
      <c r="GR198" s="31" t="e">
        <v>#DIV/0!</v>
      </c>
      <c r="GS198" s="31" t="e">
        <v>#DIV/0!</v>
      </c>
      <c r="GT198" s="31" t="e">
        <v>#DIV/0!</v>
      </c>
      <c r="GU198" s="31" t="e">
        <v>#DIV/0!</v>
      </c>
      <c r="GV198" s="31" t="e">
        <v>#DIV/0!</v>
      </c>
      <c r="GW198" s="31" t="e">
        <v>#DIV/0!</v>
      </c>
      <c r="GX198" s="31" t="e">
        <v>#DIV/0!</v>
      </c>
      <c r="GY198" s="31" t="e">
        <v>#DIV/0!</v>
      </c>
      <c r="GZ198" s="31" t="e">
        <v>#DIV/0!</v>
      </c>
      <c r="HA198" s="31" t="e">
        <v>#DIV/0!</v>
      </c>
      <c r="HB198" s="31" t="e">
        <v>#DIV/0!</v>
      </c>
      <c r="HC198" s="31" t="e">
        <v>#DIV/0!</v>
      </c>
      <c r="HD198" s="31" t="e">
        <v>#DIV/0!</v>
      </c>
      <c r="HE198" s="31" t="e">
        <v>#DIV/0!</v>
      </c>
      <c r="HF198" s="31" t="e">
        <v>#DIV/0!</v>
      </c>
      <c r="HG198" s="31" t="e">
        <v>#DIV/0!</v>
      </c>
      <c r="HH198" s="31" t="e">
        <v>#DIV/0!</v>
      </c>
      <c r="HI198" s="31" t="e">
        <v>#DIV/0!</v>
      </c>
      <c r="HJ198" s="31" t="e">
        <v>#DIV/0!</v>
      </c>
      <c r="HK198" s="31" t="e">
        <v>#DIV/0!</v>
      </c>
      <c r="HL198" s="31" t="e">
        <v>#DIV/0!</v>
      </c>
      <c r="HM198" s="31" t="e">
        <v>#DIV/0!</v>
      </c>
      <c r="HN198" s="31" t="e">
        <v>#DIV/0!</v>
      </c>
      <c r="HO198" s="31" t="e">
        <v>#DIV/0!</v>
      </c>
      <c r="HP198" s="31" t="e">
        <v>#DIV/0!</v>
      </c>
      <c r="HQ198" s="31" t="e">
        <v>#DIV/0!</v>
      </c>
      <c r="HR198" s="31" t="e">
        <v>#DIV/0!</v>
      </c>
      <c r="HS198" s="31" t="e">
        <v>#DIV/0!</v>
      </c>
      <c r="HT198" s="31" t="e">
        <v>#DIV/0!</v>
      </c>
      <c r="HU198" s="31" t="e">
        <v>#DIV/0!</v>
      </c>
      <c r="HV198" s="31" t="e">
        <v>#DIV/0!</v>
      </c>
      <c r="HW198" s="31" t="e">
        <v>#DIV/0!</v>
      </c>
      <c r="HX198" s="31" t="e">
        <v>#DIV/0!</v>
      </c>
      <c r="HY198" s="31" t="e">
        <v>#DIV/0!</v>
      </c>
      <c r="HZ198" s="31" t="e">
        <v>#DIV/0!</v>
      </c>
      <c r="IA198" s="31" t="e">
        <v>#DIV/0!</v>
      </c>
      <c r="IB198" s="31" t="e">
        <v>#DIV/0!</v>
      </c>
      <c r="IC198" s="31" t="e">
        <v>#DIV/0!</v>
      </c>
      <c r="ID198" s="31" t="e">
        <v>#DIV/0!</v>
      </c>
      <c r="IE198" s="31" t="e">
        <v>#DIV/0!</v>
      </c>
      <c r="IF198" s="31" t="e">
        <v>#VALUE!</v>
      </c>
      <c r="IG198" s="31" t="e">
        <v>#DIV/0!</v>
      </c>
      <c r="IH198" s="31" t="e">
        <v>#DIV/0!</v>
      </c>
      <c r="II198" s="31" t="e">
        <v>#DIV/0!</v>
      </c>
      <c r="IJ198" s="31" t="e">
        <v>#DIV/0!</v>
      </c>
      <c r="IK198" s="31" t="e">
        <v>#DIV/0!</v>
      </c>
      <c r="IL198" s="31" t="e">
        <v>#DIV/0!</v>
      </c>
      <c r="IM198" s="31" t="e">
        <v>#DIV/0!</v>
      </c>
      <c r="IN198" s="31" t="e">
        <v>#DIV/0!</v>
      </c>
      <c r="IO198" s="31" t="e">
        <v>#DIV/0!</v>
      </c>
      <c r="IP198" s="31" t="e">
        <v>#DIV/0!</v>
      </c>
      <c r="IQ198" s="31" t="e">
        <v>#DIV/0!</v>
      </c>
      <c r="IR198" s="31" t="e">
        <v>#DIV/0!</v>
      </c>
      <c r="IS198" s="31" t="e">
        <v>#DIV/0!</v>
      </c>
      <c r="IT198" s="31" t="e">
        <v>#DIV/0!</v>
      </c>
      <c r="IU198" s="31" t="e">
        <v>#DIV/0!</v>
      </c>
      <c r="IV198" s="31" t="e">
        <v>#DIV/0!</v>
      </c>
      <c r="IW198" s="31" t="e">
        <v>#DIV/0!</v>
      </c>
      <c r="IX198" s="31" t="e">
        <v>#DIV/0!</v>
      </c>
      <c r="IY198" s="31" t="e">
        <v>#DIV/0!</v>
      </c>
      <c r="IZ198" s="31" t="e">
        <v>#DIV/0!</v>
      </c>
      <c r="JA198" s="31" t="e">
        <v>#DIV/0!</v>
      </c>
      <c r="JB198" s="31" t="e">
        <v>#DIV/0!</v>
      </c>
      <c r="JC198" s="31" t="e">
        <v>#DIV/0!</v>
      </c>
      <c r="JD198" s="31" t="e">
        <v>#DIV/0!</v>
      </c>
      <c r="JE198" s="31" t="e">
        <v>#DIV/0!</v>
      </c>
      <c r="JF198" s="31" t="e">
        <v>#DIV/0!</v>
      </c>
      <c r="JG198" s="31" t="e">
        <v>#DIV/0!</v>
      </c>
      <c r="JH198" s="31" t="e">
        <v>#DIV/0!</v>
      </c>
      <c r="JI198" s="31" t="e">
        <v>#DIV/0!</v>
      </c>
      <c r="JJ198" s="31" t="e">
        <v>#DIV/0!</v>
      </c>
      <c r="JK198" s="31" t="e">
        <v>#DIV/0!</v>
      </c>
      <c r="JL198" s="31" t="e">
        <v>#DIV/0!</v>
      </c>
      <c r="JM198" s="31" t="e">
        <v>#DIV/0!</v>
      </c>
      <c r="JN198" s="31" t="e">
        <v>#DIV/0!</v>
      </c>
      <c r="JO198" s="31" t="e">
        <v>#DIV/0!</v>
      </c>
      <c r="JP198" s="31" t="e">
        <v>#DIV/0!</v>
      </c>
      <c r="JQ198" s="31" t="e">
        <v>#DIV/0!</v>
      </c>
      <c r="JR198" s="31" t="e">
        <v>#DIV/0!</v>
      </c>
      <c r="JS198" s="31" t="e">
        <v>#DIV/0!</v>
      </c>
      <c r="JT198" s="31" t="e">
        <v>#DIV/0!</v>
      </c>
      <c r="JU198" s="31" t="e">
        <v>#DIV/0!</v>
      </c>
      <c r="JV198" s="31" t="e">
        <v>#DIV/0!</v>
      </c>
      <c r="JW198" s="31" t="e">
        <v>#DIV/0!</v>
      </c>
      <c r="JX198" s="31" t="e">
        <v>#DIV/0!</v>
      </c>
      <c r="JY198" s="31" t="e">
        <v>#DIV/0!</v>
      </c>
      <c r="JZ198" s="31"/>
      <c r="KA198" s="31"/>
    </row>
    <row r="199" spans="1:287" x14ac:dyDescent="0.25">
      <c r="A199" s="30" t="s">
        <v>820</v>
      </c>
      <c r="B199" s="30" t="s">
        <v>206</v>
      </c>
      <c r="C199" s="31">
        <v>38</v>
      </c>
      <c r="D199" s="51" t="e">
        <v>#VALUE!</v>
      </c>
      <c r="E199" s="31" t="e">
        <v>#DIV/0!</v>
      </c>
      <c r="F199" s="31" t="e">
        <v>#DIV/0!</v>
      </c>
      <c r="G199" s="31" t="e">
        <v>#DIV/0!</v>
      </c>
      <c r="H199" s="31" t="e">
        <v>#DIV/0!</v>
      </c>
      <c r="I199" s="31" t="e">
        <v>#DIV/0!</v>
      </c>
      <c r="J199" s="31" t="e">
        <v>#DIV/0!</v>
      </c>
      <c r="K199" s="31" t="e">
        <v>#DIV/0!</v>
      </c>
      <c r="L199" s="31" t="e">
        <v>#DIV/0!</v>
      </c>
      <c r="M199" s="31" t="e">
        <v>#DIV/0!</v>
      </c>
      <c r="N199" s="31" t="e">
        <v>#DIV/0!</v>
      </c>
      <c r="O199" s="31" t="e">
        <v>#DIV/0!</v>
      </c>
      <c r="P199" s="31" t="e">
        <v>#DIV/0!</v>
      </c>
      <c r="Q199" s="31" t="e">
        <v>#DIV/0!</v>
      </c>
      <c r="R199" s="31" t="e">
        <v>#DIV/0!</v>
      </c>
      <c r="S199" s="31" t="e">
        <v>#DIV/0!</v>
      </c>
      <c r="T199" s="31" t="e">
        <v>#DIV/0!</v>
      </c>
      <c r="U199" s="31" t="e">
        <v>#DIV/0!</v>
      </c>
      <c r="V199" s="31" t="e">
        <v>#DIV/0!</v>
      </c>
      <c r="W199" s="31" t="e">
        <v>#DIV/0!</v>
      </c>
      <c r="X199" s="31" t="e">
        <v>#DIV/0!</v>
      </c>
      <c r="Y199" s="31" t="e">
        <v>#DIV/0!</v>
      </c>
      <c r="Z199" s="31" t="e">
        <v>#DIV/0!</v>
      </c>
      <c r="AA199" s="31" t="e">
        <v>#DIV/0!</v>
      </c>
      <c r="AB199" s="31" t="e">
        <v>#DIV/0!</v>
      </c>
      <c r="AC199" s="31" t="e">
        <v>#DIV/0!</v>
      </c>
      <c r="AD199" s="31" t="e">
        <v>#DIV/0!</v>
      </c>
      <c r="AE199" s="31" t="e">
        <v>#DIV/0!</v>
      </c>
      <c r="AF199" s="31" t="e">
        <v>#DIV/0!</v>
      </c>
      <c r="AG199" s="31" t="e">
        <v>#DIV/0!</v>
      </c>
      <c r="AH199" s="31" t="e">
        <v>#DIV/0!</v>
      </c>
      <c r="AI199" s="31" t="e">
        <v>#DIV/0!</v>
      </c>
      <c r="AJ199" s="31" t="e">
        <v>#DIV/0!</v>
      </c>
      <c r="AK199" s="31" t="e">
        <v>#DIV/0!</v>
      </c>
      <c r="AL199" s="31" t="e">
        <v>#DIV/0!</v>
      </c>
      <c r="AM199" s="31" t="e">
        <v>#DIV/0!</v>
      </c>
      <c r="AN199" s="31" t="e">
        <v>#DIV/0!</v>
      </c>
      <c r="AO199" s="31" t="e">
        <v>#DIV/0!</v>
      </c>
      <c r="AP199" s="31" t="e">
        <v>#DIV/0!</v>
      </c>
      <c r="AQ199" s="31" t="e">
        <v>#DIV/0!</v>
      </c>
      <c r="AR199" s="31" t="e">
        <v>#DIV/0!</v>
      </c>
      <c r="AS199" s="31" t="e">
        <v>#DIV/0!</v>
      </c>
      <c r="AT199" s="31" t="e">
        <v>#DIV/0!</v>
      </c>
      <c r="AU199" s="31" t="e">
        <v>#DIV/0!</v>
      </c>
      <c r="AV199" s="31" t="e">
        <v>#DIV/0!</v>
      </c>
      <c r="AW199" s="31" t="e">
        <v>#DIV/0!</v>
      </c>
      <c r="AX199" s="31" t="e">
        <v>#VALUE!</v>
      </c>
      <c r="AY199" s="31" t="e">
        <v>#DIV/0!</v>
      </c>
      <c r="AZ199" s="31" t="e">
        <v>#DIV/0!</v>
      </c>
      <c r="BA199" s="31" t="e">
        <v>#DIV/0!</v>
      </c>
      <c r="BB199" s="31" t="e">
        <v>#DIV/0!</v>
      </c>
      <c r="BC199" s="31" t="e">
        <v>#DIV/0!</v>
      </c>
      <c r="BD199" s="31" t="e">
        <v>#DIV/0!</v>
      </c>
      <c r="BE199" s="31" t="e">
        <v>#DIV/0!</v>
      </c>
      <c r="BF199" s="31" t="e">
        <v>#DIV/0!</v>
      </c>
      <c r="BG199" s="31" t="e">
        <v>#DIV/0!</v>
      </c>
      <c r="BH199" s="31" t="e">
        <v>#DIV/0!</v>
      </c>
      <c r="BI199" s="31" t="e">
        <v>#DIV/0!</v>
      </c>
      <c r="BJ199" s="31" t="e">
        <v>#DIV/0!</v>
      </c>
      <c r="BK199" s="31" t="e">
        <v>#DIV/0!</v>
      </c>
      <c r="BL199" s="31" t="e">
        <v>#DIV/0!</v>
      </c>
      <c r="BM199" s="31" t="e">
        <v>#DIV/0!</v>
      </c>
      <c r="BN199" s="31" t="e">
        <v>#DIV/0!</v>
      </c>
      <c r="BO199" s="31" t="e">
        <v>#DIV/0!</v>
      </c>
      <c r="BP199" s="31" t="e">
        <v>#DIV/0!</v>
      </c>
      <c r="BQ199" s="31" t="e">
        <v>#DIV/0!</v>
      </c>
      <c r="BR199" s="31" t="e">
        <v>#DIV/0!</v>
      </c>
      <c r="BS199" s="31" t="e">
        <v>#DIV/0!</v>
      </c>
      <c r="BT199" s="31" t="e">
        <v>#DIV/0!</v>
      </c>
      <c r="BU199" s="31" t="e">
        <v>#DIV/0!</v>
      </c>
      <c r="BV199" s="31" t="e">
        <v>#DIV/0!</v>
      </c>
      <c r="BW199" s="31" t="e">
        <v>#DIV/0!</v>
      </c>
      <c r="BX199" s="31" t="e">
        <v>#DIV/0!</v>
      </c>
      <c r="BY199" s="31" t="e">
        <v>#DIV/0!</v>
      </c>
      <c r="BZ199" s="31" t="e">
        <v>#DIV/0!</v>
      </c>
      <c r="CA199" s="31" t="e">
        <v>#DIV/0!</v>
      </c>
      <c r="CB199" s="31" t="e">
        <v>#DIV/0!</v>
      </c>
      <c r="CC199" s="31" t="e">
        <v>#DIV/0!</v>
      </c>
      <c r="CD199" s="31" t="e">
        <v>#DIV/0!</v>
      </c>
      <c r="CE199" s="31" t="e">
        <v>#DIV/0!</v>
      </c>
      <c r="CF199" s="31" t="e">
        <v>#DIV/0!</v>
      </c>
      <c r="CG199" s="31" t="e">
        <v>#DIV/0!</v>
      </c>
      <c r="CH199" s="31" t="e">
        <v>#DIV/0!</v>
      </c>
      <c r="CI199" s="31" t="e">
        <v>#DIV/0!</v>
      </c>
      <c r="CJ199" s="31" t="e">
        <v>#DIV/0!</v>
      </c>
      <c r="CK199" s="31" t="e">
        <v>#DIV/0!</v>
      </c>
      <c r="CL199" s="31" t="e">
        <v>#DIV/0!</v>
      </c>
      <c r="CM199" s="31" t="e">
        <v>#DIV/0!</v>
      </c>
      <c r="CN199" s="31" t="e">
        <v>#DIV/0!</v>
      </c>
      <c r="CO199" s="31" t="e">
        <v>#DIV/0!</v>
      </c>
      <c r="CP199" s="31" t="e">
        <v>#DIV/0!</v>
      </c>
      <c r="CQ199" s="31" t="e">
        <v>#DIV/0!</v>
      </c>
      <c r="CR199" s="31"/>
      <c r="CS199" s="31"/>
      <c r="CT199" s="31">
        <v>38</v>
      </c>
      <c r="CU199" s="51" t="e">
        <v>#VALUE!</v>
      </c>
      <c r="CV199" s="31" t="e">
        <v>#DIV/0!</v>
      </c>
      <c r="CW199" s="31" t="e">
        <v>#DIV/0!</v>
      </c>
      <c r="CX199" s="31" t="e">
        <v>#DIV/0!</v>
      </c>
      <c r="CY199" s="31" t="e">
        <v>#DIV/0!</v>
      </c>
      <c r="CZ199" s="31" t="e">
        <v>#DIV/0!</v>
      </c>
      <c r="DA199" s="31" t="e">
        <v>#DIV/0!</v>
      </c>
      <c r="DB199" s="31" t="e">
        <v>#DIV/0!</v>
      </c>
      <c r="DC199" s="31" t="e">
        <v>#DIV/0!</v>
      </c>
      <c r="DD199" s="31" t="e">
        <v>#DIV/0!</v>
      </c>
      <c r="DE199" s="31" t="e">
        <v>#DIV/0!</v>
      </c>
      <c r="DF199" s="31" t="e">
        <v>#DIV/0!</v>
      </c>
      <c r="DG199" s="31" t="e">
        <v>#DIV/0!</v>
      </c>
      <c r="DH199" s="31" t="e">
        <v>#DIV/0!</v>
      </c>
      <c r="DI199" s="31" t="e">
        <v>#DIV/0!</v>
      </c>
      <c r="DJ199" s="31" t="e">
        <v>#DIV/0!</v>
      </c>
      <c r="DK199" s="31" t="e">
        <v>#DIV/0!</v>
      </c>
      <c r="DL199" s="31" t="e">
        <v>#DIV/0!</v>
      </c>
      <c r="DM199" s="31" t="e">
        <v>#DIV/0!</v>
      </c>
      <c r="DN199" s="31" t="e">
        <v>#DIV/0!</v>
      </c>
      <c r="DO199" s="31" t="e">
        <v>#DIV/0!</v>
      </c>
      <c r="DP199" s="31" t="e">
        <v>#DIV/0!</v>
      </c>
      <c r="DQ199" s="31" t="e">
        <v>#DIV/0!</v>
      </c>
      <c r="DR199" s="31" t="e">
        <v>#DIV/0!</v>
      </c>
      <c r="DS199" s="31" t="e">
        <v>#DIV/0!</v>
      </c>
      <c r="DT199" s="31" t="e">
        <v>#DIV/0!</v>
      </c>
      <c r="DU199" s="31" t="e">
        <v>#DIV/0!</v>
      </c>
      <c r="DV199" s="31" t="e">
        <v>#DIV/0!</v>
      </c>
      <c r="DW199" s="31" t="e">
        <v>#DIV/0!</v>
      </c>
      <c r="DX199" s="31" t="e">
        <v>#DIV/0!</v>
      </c>
      <c r="DY199" s="31" t="e">
        <v>#DIV/0!</v>
      </c>
      <c r="DZ199" s="31" t="e">
        <v>#DIV/0!</v>
      </c>
      <c r="EA199" s="31" t="e">
        <v>#DIV/0!</v>
      </c>
      <c r="EB199" s="31" t="e">
        <v>#DIV/0!</v>
      </c>
      <c r="EC199" s="31" t="e">
        <v>#DIV/0!</v>
      </c>
      <c r="ED199" s="31" t="e">
        <v>#DIV/0!</v>
      </c>
      <c r="EE199" s="31" t="e">
        <v>#DIV/0!</v>
      </c>
      <c r="EF199" s="31" t="e">
        <v>#DIV/0!</v>
      </c>
      <c r="EG199" s="31" t="e">
        <v>#DIV/0!</v>
      </c>
      <c r="EH199" s="31" t="e">
        <v>#DIV/0!</v>
      </c>
      <c r="EI199" s="31" t="e">
        <v>#DIV/0!</v>
      </c>
      <c r="EJ199" s="31" t="e">
        <v>#DIV/0!</v>
      </c>
      <c r="EK199" s="31" t="e">
        <v>#DIV/0!</v>
      </c>
      <c r="EL199" s="31" t="e">
        <v>#DIV/0!</v>
      </c>
      <c r="EM199" s="31" t="e">
        <v>#DIV/0!</v>
      </c>
      <c r="EN199" s="31" t="e">
        <v>#DIV/0!</v>
      </c>
      <c r="EO199" s="31" t="e">
        <v>#VALUE!</v>
      </c>
      <c r="EP199" s="31" t="e">
        <v>#DIV/0!</v>
      </c>
      <c r="EQ199" s="31" t="e">
        <v>#DIV/0!</v>
      </c>
      <c r="ER199" s="31" t="e">
        <v>#DIV/0!</v>
      </c>
      <c r="ES199" s="31" t="e">
        <v>#DIV/0!</v>
      </c>
      <c r="ET199" s="31" t="e">
        <v>#DIV/0!</v>
      </c>
      <c r="EU199" s="31" t="e">
        <v>#DIV/0!</v>
      </c>
      <c r="EV199" s="31" t="e">
        <v>#DIV/0!</v>
      </c>
      <c r="EW199" s="31" t="e">
        <v>#DIV/0!</v>
      </c>
      <c r="EX199" s="31" t="e">
        <v>#DIV/0!</v>
      </c>
      <c r="EY199" s="31" t="e">
        <v>#DIV/0!</v>
      </c>
      <c r="EZ199" s="31" t="e">
        <v>#DIV/0!</v>
      </c>
      <c r="FA199" s="31" t="e">
        <v>#DIV/0!</v>
      </c>
      <c r="FB199" s="31" t="e">
        <v>#DIV/0!</v>
      </c>
      <c r="FC199" s="31" t="e">
        <v>#DIV/0!</v>
      </c>
      <c r="FD199" s="31" t="e">
        <v>#DIV/0!</v>
      </c>
      <c r="FE199" s="31" t="e">
        <v>#DIV/0!</v>
      </c>
      <c r="FF199" s="31" t="e">
        <v>#DIV/0!</v>
      </c>
      <c r="FG199" s="31" t="e">
        <v>#DIV/0!</v>
      </c>
      <c r="FH199" s="31" t="e">
        <v>#DIV/0!</v>
      </c>
      <c r="FI199" s="31" t="e">
        <v>#DIV/0!</v>
      </c>
      <c r="FJ199" s="31" t="e">
        <v>#DIV/0!</v>
      </c>
      <c r="FK199" s="31" t="e">
        <v>#DIV/0!</v>
      </c>
      <c r="FL199" s="31" t="e">
        <v>#DIV/0!</v>
      </c>
      <c r="FM199" s="31" t="e">
        <v>#DIV/0!</v>
      </c>
      <c r="FN199" s="31" t="e">
        <v>#DIV/0!</v>
      </c>
      <c r="FO199" s="31" t="e">
        <v>#DIV/0!</v>
      </c>
      <c r="FP199" s="31" t="e">
        <v>#DIV/0!</v>
      </c>
      <c r="FQ199" s="31" t="e">
        <v>#DIV/0!</v>
      </c>
      <c r="FR199" s="31" t="e">
        <v>#DIV/0!</v>
      </c>
      <c r="FS199" s="31" t="e">
        <v>#DIV/0!</v>
      </c>
      <c r="FT199" s="31" t="e">
        <v>#DIV/0!</v>
      </c>
      <c r="FU199" s="31" t="e">
        <v>#DIV/0!</v>
      </c>
      <c r="FV199" s="31" t="e">
        <v>#DIV/0!</v>
      </c>
      <c r="FW199" s="31" t="e">
        <v>#DIV/0!</v>
      </c>
      <c r="FX199" s="31" t="e">
        <v>#DIV/0!</v>
      </c>
      <c r="FY199" s="31" t="e">
        <v>#DIV/0!</v>
      </c>
      <c r="FZ199" s="31" t="e">
        <v>#DIV/0!</v>
      </c>
      <c r="GA199" s="31" t="e">
        <v>#DIV/0!</v>
      </c>
      <c r="GB199" s="31" t="e">
        <v>#DIV/0!</v>
      </c>
      <c r="GC199" s="31" t="e">
        <v>#DIV/0!</v>
      </c>
      <c r="GD199" s="31" t="e">
        <v>#DIV/0!</v>
      </c>
      <c r="GE199" s="31" t="e">
        <v>#DIV/0!</v>
      </c>
      <c r="GF199" s="31" t="e">
        <v>#DIV/0!</v>
      </c>
      <c r="GG199" s="31" t="e">
        <v>#DIV/0!</v>
      </c>
      <c r="GH199" s="31" t="e">
        <v>#DIV/0!</v>
      </c>
      <c r="GI199" s="31"/>
      <c r="GJ199" s="31"/>
      <c r="GK199" s="31">
        <v>38</v>
      </c>
      <c r="GL199" s="51" t="e">
        <v>#VALUE!</v>
      </c>
      <c r="GM199" s="31" t="e">
        <v>#DIV/0!</v>
      </c>
      <c r="GN199" s="31" t="e">
        <v>#DIV/0!</v>
      </c>
      <c r="GO199" s="31" t="e">
        <v>#DIV/0!</v>
      </c>
      <c r="GP199" s="31" t="e">
        <v>#DIV/0!</v>
      </c>
      <c r="GQ199" s="31" t="e">
        <v>#DIV/0!</v>
      </c>
      <c r="GR199" s="31" t="e">
        <v>#DIV/0!</v>
      </c>
      <c r="GS199" s="31" t="e">
        <v>#DIV/0!</v>
      </c>
      <c r="GT199" s="31" t="e">
        <v>#DIV/0!</v>
      </c>
      <c r="GU199" s="31" t="e">
        <v>#DIV/0!</v>
      </c>
      <c r="GV199" s="31" t="e">
        <v>#DIV/0!</v>
      </c>
      <c r="GW199" s="31" t="e">
        <v>#DIV/0!</v>
      </c>
      <c r="GX199" s="31" t="e">
        <v>#DIV/0!</v>
      </c>
      <c r="GY199" s="31" t="e">
        <v>#DIV/0!</v>
      </c>
      <c r="GZ199" s="31" t="e">
        <v>#DIV/0!</v>
      </c>
      <c r="HA199" s="31" t="e">
        <v>#DIV/0!</v>
      </c>
      <c r="HB199" s="31" t="e">
        <v>#DIV/0!</v>
      </c>
      <c r="HC199" s="31" t="e">
        <v>#DIV/0!</v>
      </c>
      <c r="HD199" s="31" t="e">
        <v>#DIV/0!</v>
      </c>
      <c r="HE199" s="31" t="e">
        <v>#DIV/0!</v>
      </c>
      <c r="HF199" s="31" t="e">
        <v>#DIV/0!</v>
      </c>
      <c r="HG199" s="31" t="e">
        <v>#DIV/0!</v>
      </c>
      <c r="HH199" s="31" t="e">
        <v>#DIV/0!</v>
      </c>
      <c r="HI199" s="31" t="e">
        <v>#DIV/0!</v>
      </c>
      <c r="HJ199" s="31" t="e">
        <v>#DIV/0!</v>
      </c>
      <c r="HK199" s="31" t="e">
        <v>#DIV/0!</v>
      </c>
      <c r="HL199" s="31" t="e">
        <v>#DIV/0!</v>
      </c>
      <c r="HM199" s="31" t="e">
        <v>#DIV/0!</v>
      </c>
      <c r="HN199" s="31" t="e">
        <v>#DIV/0!</v>
      </c>
      <c r="HO199" s="31" t="e">
        <v>#DIV/0!</v>
      </c>
      <c r="HP199" s="31" t="e">
        <v>#DIV/0!</v>
      </c>
      <c r="HQ199" s="31" t="e">
        <v>#DIV/0!</v>
      </c>
      <c r="HR199" s="31" t="e">
        <v>#DIV/0!</v>
      </c>
      <c r="HS199" s="31" t="e">
        <v>#DIV/0!</v>
      </c>
      <c r="HT199" s="31" t="e">
        <v>#DIV/0!</v>
      </c>
      <c r="HU199" s="31" t="e">
        <v>#DIV/0!</v>
      </c>
      <c r="HV199" s="31" t="e">
        <v>#DIV/0!</v>
      </c>
      <c r="HW199" s="31" t="e">
        <v>#DIV/0!</v>
      </c>
      <c r="HX199" s="31" t="e">
        <v>#DIV/0!</v>
      </c>
      <c r="HY199" s="31" t="e">
        <v>#DIV/0!</v>
      </c>
      <c r="HZ199" s="31" t="e">
        <v>#DIV/0!</v>
      </c>
      <c r="IA199" s="31" t="e">
        <v>#DIV/0!</v>
      </c>
      <c r="IB199" s="31" t="e">
        <v>#DIV/0!</v>
      </c>
      <c r="IC199" s="31" t="e">
        <v>#DIV/0!</v>
      </c>
      <c r="ID199" s="31" t="e">
        <v>#DIV/0!</v>
      </c>
      <c r="IE199" s="31" t="e">
        <v>#DIV/0!</v>
      </c>
      <c r="IF199" s="31" t="e">
        <v>#VALUE!</v>
      </c>
      <c r="IG199" s="31" t="e">
        <v>#DIV/0!</v>
      </c>
      <c r="IH199" s="31" t="e">
        <v>#DIV/0!</v>
      </c>
      <c r="II199" s="31" t="e">
        <v>#DIV/0!</v>
      </c>
      <c r="IJ199" s="31" t="e">
        <v>#DIV/0!</v>
      </c>
      <c r="IK199" s="31" t="e">
        <v>#DIV/0!</v>
      </c>
      <c r="IL199" s="31" t="e">
        <v>#DIV/0!</v>
      </c>
      <c r="IM199" s="31" t="e">
        <v>#DIV/0!</v>
      </c>
      <c r="IN199" s="31" t="e">
        <v>#DIV/0!</v>
      </c>
      <c r="IO199" s="31" t="e">
        <v>#DIV/0!</v>
      </c>
      <c r="IP199" s="31" t="e">
        <v>#DIV/0!</v>
      </c>
      <c r="IQ199" s="31" t="e">
        <v>#DIV/0!</v>
      </c>
      <c r="IR199" s="31" t="e">
        <v>#DIV/0!</v>
      </c>
      <c r="IS199" s="31" t="e">
        <v>#DIV/0!</v>
      </c>
      <c r="IT199" s="31" t="e">
        <v>#DIV/0!</v>
      </c>
      <c r="IU199" s="31" t="e">
        <v>#DIV/0!</v>
      </c>
      <c r="IV199" s="31" t="e">
        <v>#DIV/0!</v>
      </c>
      <c r="IW199" s="31" t="e">
        <v>#DIV/0!</v>
      </c>
      <c r="IX199" s="31" t="e">
        <v>#DIV/0!</v>
      </c>
      <c r="IY199" s="31" t="e">
        <v>#DIV/0!</v>
      </c>
      <c r="IZ199" s="31" t="e">
        <v>#DIV/0!</v>
      </c>
      <c r="JA199" s="31" t="e">
        <v>#DIV/0!</v>
      </c>
      <c r="JB199" s="31" t="e">
        <v>#DIV/0!</v>
      </c>
      <c r="JC199" s="31" t="e">
        <v>#DIV/0!</v>
      </c>
      <c r="JD199" s="31" t="e">
        <v>#DIV/0!</v>
      </c>
      <c r="JE199" s="31" t="e">
        <v>#DIV/0!</v>
      </c>
      <c r="JF199" s="31" t="e">
        <v>#DIV/0!</v>
      </c>
      <c r="JG199" s="31" t="e">
        <v>#DIV/0!</v>
      </c>
      <c r="JH199" s="31" t="e">
        <v>#DIV/0!</v>
      </c>
      <c r="JI199" s="31" t="e">
        <v>#DIV/0!</v>
      </c>
      <c r="JJ199" s="31" t="e">
        <v>#DIV/0!</v>
      </c>
      <c r="JK199" s="31" t="e">
        <v>#DIV/0!</v>
      </c>
      <c r="JL199" s="31" t="e">
        <v>#DIV/0!</v>
      </c>
      <c r="JM199" s="31" t="e">
        <v>#DIV/0!</v>
      </c>
      <c r="JN199" s="31" t="e">
        <v>#DIV/0!</v>
      </c>
      <c r="JO199" s="31" t="e">
        <v>#DIV/0!</v>
      </c>
      <c r="JP199" s="31" t="e">
        <v>#DIV/0!</v>
      </c>
      <c r="JQ199" s="31" t="e">
        <v>#DIV/0!</v>
      </c>
      <c r="JR199" s="31" t="e">
        <v>#DIV/0!</v>
      </c>
      <c r="JS199" s="31" t="e">
        <v>#DIV/0!</v>
      </c>
      <c r="JT199" s="31" t="e">
        <v>#DIV/0!</v>
      </c>
      <c r="JU199" s="31" t="e">
        <v>#DIV/0!</v>
      </c>
      <c r="JV199" s="31" t="e">
        <v>#DIV/0!</v>
      </c>
      <c r="JW199" s="31" t="e">
        <v>#DIV/0!</v>
      </c>
      <c r="JX199" s="31" t="e">
        <v>#DIV/0!</v>
      </c>
      <c r="JY199" s="31" t="e">
        <v>#DIV/0!</v>
      </c>
      <c r="JZ199" s="31"/>
      <c r="KA199" s="31"/>
    </row>
    <row r="200" spans="1:287" x14ac:dyDescent="0.25">
      <c r="A200" s="30" t="s">
        <v>823</v>
      </c>
      <c r="B200" s="30" t="s">
        <v>214</v>
      </c>
      <c r="C200" s="31">
        <v>0</v>
      </c>
      <c r="D200" s="51" t="e">
        <v>#VALUE!</v>
      </c>
      <c r="E200" s="31" t="e">
        <v>#DIV/0!</v>
      </c>
      <c r="F200" s="31" t="e">
        <v>#DIV/0!</v>
      </c>
      <c r="G200" s="31" t="e">
        <v>#DIV/0!</v>
      </c>
      <c r="H200" s="31" t="e">
        <v>#DIV/0!</v>
      </c>
      <c r="I200" s="31" t="e">
        <v>#DIV/0!</v>
      </c>
      <c r="J200" s="31" t="e">
        <v>#DIV/0!</v>
      </c>
      <c r="K200" s="31" t="e">
        <v>#DIV/0!</v>
      </c>
      <c r="L200" s="31" t="e">
        <v>#DIV/0!</v>
      </c>
      <c r="M200" s="31" t="e">
        <v>#DIV/0!</v>
      </c>
      <c r="N200" s="31" t="e">
        <v>#DIV/0!</v>
      </c>
      <c r="O200" s="31" t="e">
        <v>#DIV/0!</v>
      </c>
      <c r="P200" s="31" t="e">
        <v>#DIV/0!</v>
      </c>
      <c r="Q200" s="31" t="e">
        <v>#DIV/0!</v>
      </c>
      <c r="R200" s="31" t="e">
        <v>#DIV/0!</v>
      </c>
      <c r="S200" s="31" t="e">
        <v>#DIV/0!</v>
      </c>
      <c r="T200" s="31" t="e">
        <v>#DIV/0!</v>
      </c>
      <c r="U200" s="31" t="e">
        <v>#DIV/0!</v>
      </c>
      <c r="V200" s="31" t="e">
        <v>#DIV/0!</v>
      </c>
      <c r="W200" s="31" t="e">
        <v>#DIV/0!</v>
      </c>
      <c r="X200" s="31" t="e">
        <v>#DIV/0!</v>
      </c>
      <c r="Y200" s="31" t="e">
        <v>#DIV/0!</v>
      </c>
      <c r="Z200" s="31" t="e">
        <v>#DIV/0!</v>
      </c>
      <c r="AA200" s="31" t="e">
        <v>#DIV/0!</v>
      </c>
      <c r="AB200" s="31" t="e">
        <v>#DIV/0!</v>
      </c>
      <c r="AC200" s="31" t="e">
        <v>#DIV/0!</v>
      </c>
      <c r="AD200" s="31" t="e">
        <v>#DIV/0!</v>
      </c>
      <c r="AE200" s="31" t="e">
        <v>#DIV/0!</v>
      </c>
      <c r="AF200" s="31" t="e">
        <v>#DIV/0!</v>
      </c>
      <c r="AG200" s="31" t="e">
        <v>#DIV/0!</v>
      </c>
      <c r="AH200" s="31" t="e">
        <v>#DIV/0!</v>
      </c>
      <c r="AI200" s="31" t="e">
        <v>#DIV/0!</v>
      </c>
      <c r="AJ200" s="31" t="e">
        <v>#DIV/0!</v>
      </c>
      <c r="AK200" s="31" t="e">
        <v>#DIV/0!</v>
      </c>
      <c r="AL200" s="31" t="e">
        <v>#DIV/0!</v>
      </c>
      <c r="AM200" s="31" t="e">
        <v>#DIV/0!</v>
      </c>
      <c r="AN200" s="31" t="e">
        <v>#DIV/0!</v>
      </c>
      <c r="AO200" s="31" t="e">
        <v>#DIV/0!</v>
      </c>
      <c r="AP200" s="31" t="e">
        <v>#DIV/0!</v>
      </c>
      <c r="AQ200" s="31" t="e">
        <v>#DIV/0!</v>
      </c>
      <c r="AR200" s="31" t="e">
        <v>#DIV/0!</v>
      </c>
      <c r="AS200" s="31" t="e">
        <v>#DIV/0!</v>
      </c>
      <c r="AT200" s="31" t="e">
        <v>#DIV/0!</v>
      </c>
      <c r="AU200" s="31" t="e">
        <v>#DIV/0!</v>
      </c>
      <c r="AV200" s="31" t="e">
        <v>#DIV/0!</v>
      </c>
      <c r="AW200" s="31" t="e">
        <v>#DIV/0!</v>
      </c>
      <c r="AX200" s="31" t="e">
        <v>#VALUE!</v>
      </c>
      <c r="AY200" s="31" t="e">
        <v>#DIV/0!</v>
      </c>
      <c r="AZ200" s="31" t="e">
        <v>#DIV/0!</v>
      </c>
      <c r="BA200" s="31" t="e">
        <v>#DIV/0!</v>
      </c>
      <c r="BB200" s="31" t="e">
        <v>#DIV/0!</v>
      </c>
      <c r="BC200" s="31" t="e">
        <v>#DIV/0!</v>
      </c>
      <c r="BD200" s="31" t="e">
        <v>#DIV/0!</v>
      </c>
      <c r="BE200" s="31" t="e">
        <v>#DIV/0!</v>
      </c>
      <c r="BF200" s="31" t="e">
        <v>#DIV/0!</v>
      </c>
      <c r="BG200" s="31" t="e">
        <v>#DIV/0!</v>
      </c>
      <c r="BH200" s="31" t="e">
        <v>#DIV/0!</v>
      </c>
      <c r="BI200" s="31" t="e">
        <v>#DIV/0!</v>
      </c>
      <c r="BJ200" s="31" t="e">
        <v>#DIV/0!</v>
      </c>
      <c r="BK200" s="31" t="e">
        <v>#DIV/0!</v>
      </c>
      <c r="BL200" s="31" t="e">
        <v>#DIV/0!</v>
      </c>
      <c r="BM200" s="31" t="e">
        <v>#DIV/0!</v>
      </c>
      <c r="BN200" s="31" t="e">
        <v>#DIV/0!</v>
      </c>
      <c r="BO200" s="31" t="e">
        <v>#DIV/0!</v>
      </c>
      <c r="BP200" s="31" t="e">
        <v>#DIV/0!</v>
      </c>
      <c r="BQ200" s="31" t="e">
        <v>#DIV/0!</v>
      </c>
      <c r="BR200" s="31" t="e">
        <v>#DIV/0!</v>
      </c>
      <c r="BS200" s="31" t="e">
        <v>#DIV/0!</v>
      </c>
      <c r="BT200" s="31" t="e">
        <v>#DIV/0!</v>
      </c>
      <c r="BU200" s="31" t="e">
        <v>#DIV/0!</v>
      </c>
      <c r="BV200" s="31" t="e">
        <v>#DIV/0!</v>
      </c>
      <c r="BW200" s="31" t="e">
        <v>#DIV/0!</v>
      </c>
      <c r="BX200" s="31" t="e">
        <v>#DIV/0!</v>
      </c>
      <c r="BY200" s="31" t="e">
        <v>#DIV/0!</v>
      </c>
      <c r="BZ200" s="31" t="e">
        <v>#DIV/0!</v>
      </c>
      <c r="CA200" s="31" t="e">
        <v>#DIV/0!</v>
      </c>
      <c r="CB200" s="31" t="e">
        <v>#DIV/0!</v>
      </c>
      <c r="CC200" s="31" t="e">
        <v>#DIV/0!</v>
      </c>
      <c r="CD200" s="31" t="e">
        <v>#DIV/0!</v>
      </c>
      <c r="CE200" s="31" t="e">
        <v>#DIV/0!</v>
      </c>
      <c r="CF200" s="31" t="e">
        <v>#DIV/0!</v>
      </c>
      <c r="CG200" s="31" t="e">
        <v>#DIV/0!</v>
      </c>
      <c r="CH200" s="31" t="e">
        <v>#DIV/0!</v>
      </c>
      <c r="CI200" s="31" t="e">
        <v>#DIV/0!</v>
      </c>
      <c r="CJ200" s="31" t="e">
        <v>#DIV/0!</v>
      </c>
      <c r="CK200" s="31" t="e">
        <v>#DIV/0!</v>
      </c>
      <c r="CL200" s="31" t="e">
        <v>#DIV/0!</v>
      </c>
      <c r="CM200" s="31" t="e">
        <v>#DIV/0!</v>
      </c>
      <c r="CN200" s="31" t="e">
        <v>#DIV/0!</v>
      </c>
      <c r="CO200" s="31" t="e">
        <v>#DIV/0!</v>
      </c>
      <c r="CP200" s="31" t="e">
        <v>#DIV/0!</v>
      </c>
      <c r="CQ200" s="31" t="e">
        <v>#DIV/0!</v>
      </c>
      <c r="CR200" s="31"/>
      <c r="CS200" s="31"/>
      <c r="CT200" s="31">
        <v>0</v>
      </c>
      <c r="CU200" s="51" t="e">
        <v>#VALUE!</v>
      </c>
      <c r="CV200" s="31" t="e">
        <v>#DIV/0!</v>
      </c>
      <c r="CW200" s="31" t="e">
        <v>#DIV/0!</v>
      </c>
      <c r="CX200" s="31" t="e">
        <v>#DIV/0!</v>
      </c>
      <c r="CY200" s="31" t="e">
        <v>#DIV/0!</v>
      </c>
      <c r="CZ200" s="31" t="e">
        <v>#DIV/0!</v>
      </c>
      <c r="DA200" s="31" t="e">
        <v>#DIV/0!</v>
      </c>
      <c r="DB200" s="31" t="e">
        <v>#DIV/0!</v>
      </c>
      <c r="DC200" s="31" t="e">
        <v>#DIV/0!</v>
      </c>
      <c r="DD200" s="31" t="e">
        <v>#DIV/0!</v>
      </c>
      <c r="DE200" s="31" t="e">
        <v>#DIV/0!</v>
      </c>
      <c r="DF200" s="31" t="e">
        <v>#DIV/0!</v>
      </c>
      <c r="DG200" s="31" t="e">
        <v>#DIV/0!</v>
      </c>
      <c r="DH200" s="31" t="e">
        <v>#DIV/0!</v>
      </c>
      <c r="DI200" s="31" t="e">
        <v>#DIV/0!</v>
      </c>
      <c r="DJ200" s="31" t="e">
        <v>#DIV/0!</v>
      </c>
      <c r="DK200" s="31" t="e">
        <v>#DIV/0!</v>
      </c>
      <c r="DL200" s="31" t="e">
        <v>#DIV/0!</v>
      </c>
      <c r="DM200" s="31" t="e">
        <v>#DIV/0!</v>
      </c>
      <c r="DN200" s="31" t="e">
        <v>#DIV/0!</v>
      </c>
      <c r="DO200" s="31" t="e">
        <v>#DIV/0!</v>
      </c>
      <c r="DP200" s="31" t="e">
        <v>#DIV/0!</v>
      </c>
      <c r="DQ200" s="31" t="e">
        <v>#DIV/0!</v>
      </c>
      <c r="DR200" s="31" t="e">
        <v>#DIV/0!</v>
      </c>
      <c r="DS200" s="31" t="e">
        <v>#DIV/0!</v>
      </c>
      <c r="DT200" s="31" t="e">
        <v>#DIV/0!</v>
      </c>
      <c r="DU200" s="31" t="e">
        <v>#DIV/0!</v>
      </c>
      <c r="DV200" s="31" t="e">
        <v>#DIV/0!</v>
      </c>
      <c r="DW200" s="31" t="e">
        <v>#DIV/0!</v>
      </c>
      <c r="DX200" s="31" t="e">
        <v>#DIV/0!</v>
      </c>
      <c r="DY200" s="31" t="e">
        <v>#DIV/0!</v>
      </c>
      <c r="DZ200" s="31" t="e">
        <v>#DIV/0!</v>
      </c>
      <c r="EA200" s="31" t="e">
        <v>#DIV/0!</v>
      </c>
      <c r="EB200" s="31" t="e">
        <v>#DIV/0!</v>
      </c>
      <c r="EC200" s="31" t="e">
        <v>#DIV/0!</v>
      </c>
      <c r="ED200" s="31" t="e">
        <v>#DIV/0!</v>
      </c>
      <c r="EE200" s="31" t="e">
        <v>#DIV/0!</v>
      </c>
      <c r="EF200" s="31" t="e">
        <v>#DIV/0!</v>
      </c>
      <c r="EG200" s="31" t="e">
        <v>#DIV/0!</v>
      </c>
      <c r="EH200" s="31" t="e">
        <v>#DIV/0!</v>
      </c>
      <c r="EI200" s="31" t="e">
        <v>#DIV/0!</v>
      </c>
      <c r="EJ200" s="31" t="e">
        <v>#DIV/0!</v>
      </c>
      <c r="EK200" s="31" t="e">
        <v>#DIV/0!</v>
      </c>
      <c r="EL200" s="31" t="e">
        <v>#DIV/0!</v>
      </c>
      <c r="EM200" s="31" t="e">
        <v>#DIV/0!</v>
      </c>
      <c r="EN200" s="31" t="e">
        <v>#DIV/0!</v>
      </c>
      <c r="EO200" s="31" t="e">
        <v>#VALUE!</v>
      </c>
      <c r="EP200" s="31" t="e">
        <v>#DIV/0!</v>
      </c>
      <c r="EQ200" s="31" t="e">
        <v>#DIV/0!</v>
      </c>
      <c r="ER200" s="31" t="e">
        <v>#DIV/0!</v>
      </c>
      <c r="ES200" s="31" t="e">
        <v>#DIV/0!</v>
      </c>
      <c r="ET200" s="31" t="e">
        <v>#DIV/0!</v>
      </c>
      <c r="EU200" s="31" t="e">
        <v>#DIV/0!</v>
      </c>
      <c r="EV200" s="31" t="e">
        <v>#DIV/0!</v>
      </c>
      <c r="EW200" s="31" t="e">
        <v>#DIV/0!</v>
      </c>
      <c r="EX200" s="31" t="e">
        <v>#DIV/0!</v>
      </c>
      <c r="EY200" s="31" t="e">
        <v>#DIV/0!</v>
      </c>
      <c r="EZ200" s="31" t="e">
        <v>#DIV/0!</v>
      </c>
      <c r="FA200" s="31" t="e">
        <v>#DIV/0!</v>
      </c>
      <c r="FB200" s="31" t="e">
        <v>#DIV/0!</v>
      </c>
      <c r="FC200" s="31" t="e">
        <v>#DIV/0!</v>
      </c>
      <c r="FD200" s="31" t="e">
        <v>#DIV/0!</v>
      </c>
      <c r="FE200" s="31" t="e">
        <v>#DIV/0!</v>
      </c>
      <c r="FF200" s="31" t="e">
        <v>#DIV/0!</v>
      </c>
      <c r="FG200" s="31" t="e">
        <v>#DIV/0!</v>
      </c>
      <c r="FH200" s="31" t="e">
        <v>#DIV/0!</v>
      </c>
      <c r="FI200" s="31" t="e">
        <v>#DIV/0!</v>
      </c>
      <c r="FJ200" s="31" t="e">
        <v>#DIV/0!</v>
      </c>
      <c r="FK200" s="31" t="e">
        <v>#DIV/0!</v>
      </c>
      <c r="FL200" s="31" t="e">
        <v>#DIV/0!</v>
      </c>
      <c r="FM200" s="31" t="e">
        <v>#DIV/0!</v>
      </c>
      <c r="FN200" s="31" t="e">
        <v>#DIV/0!</v>
      </c>
      <c r="FO200" s="31" t="e">
        <v>#DIV/0!</v>
      </c>
      <c r="FP200" s="31" t="e">
        <v>#DIV/0!</v>
      </c>
      <c r="FQ200" s="31" t="e">
        <v>#DIV/0!</v>
      </c>
      <c r="FR200" s="31" t="e">
        <v>#DIV/0!</v>
      </c>
      <c r="FS200" s="31" t="e">
        <v>#DIV/0!</v>
      </c>
      <c r="FT200" s="31" t="e">
        <v>#DIV/0!</v>
      </c>
      <c r="FU200" s="31" t="e">
        <v>#DIV/0!</v>
      </c>
      <c r="FV200" s="31" t="e">
        <v>#DIV/0!</v>
      </c>
      <c r="FW200" s="31" t="e">
        <v>#DIV/0!</v>
      </c>
      <c r="FX200" s="31" t="e">
        <v>#DIV/0!</v>
      </c>
      <c r="FY200" s="31" t="e">
        <v>#DIV/0!</v>
      </c>
      <c r="FZ200" s="31" t="e">
        <v>#DIV/0!</v>
      </c>
      <c r="GA200" s="31" t="e">
        <v>#DIV/0!</v>
      </c>
      <c r="GB200" s="31" t="e">
        <v>#DIV/0!</v>
      </c>
      <c r="GC200" s="31" t="e">
        <v>#DIV/0!</v>
      </c>
      <c r="GD200" s="31" t="e">
        <v>#DIV/0!</v>
      </c>
      <c r="GE200" s="31" t="e">
        <v>#DIV/0!</v>
      </c>
      <c r="GF200" s="31" t="e">
        <v>#DIV/0!</v>
      </c>
      <c r="GG200" s="31" t="e">
        <v>#DIV/0!</v>
      </c>
      <c r="GH200" s="31" t="e">
        <v>#DIV/0!</v>
      </c>
      <c r="GI200" s="31"/>
      <c r="GJ200" s="31"/>
      <c r="GK200" s="31">
        <v>0</v>
      </c>
      <c r="GL200" s="51" t="e">
        <v>#VALUE!</v>
      </c>
      <c r="GM200" s="31" t="e">
        <v>#DIV/0!</v>
      </c>
      <c r="GN200" s="31" t="e">
        <v>#DIV/0!</v>
      </c>
      <c r="GO200" s="31" t="e">
        <v>#DIV/0!</v>
      </c>
      <c r="GP200" s="31" t="e">
        <v>#DIV/0!</v>
      </c>
      <c r="GQ200" s="31" t="e">
        <v>#DIV/0!</v>
      </c>
      <c r="GR200" s="31" t="e">
        <v>#DIV/0!</v>
      </c>
      <c r="GS200" s="31" t="e">
        <v>#DIV/0!</v>
      </c>
      <c r="GT200" s="31" t="e">
        <v>#DIV/0!</v>
      </c>
      <c r="GU200" s="31" t="e">
        <v>#DIV/0!</v>
      </c>
      <c r="GV200" s="31" t="e">
        <v>#DIV/0!</v>
      </c>
      <c r="GW200" s="31" t="e">
        <v>#DIV/0!</v>
      </c>
      <c r="GX200" s="31" t="e">
        <v>#DIV/0!</v>
      </c>
      <c r="GY200" s="31" t="e">
        <v>#DIV/0!</v>
      </c>
      <c r="GZ200" s="31" t="e">
        <v>#DIV/0!</v>
      </c>
      <c r="HA200" s="31" t="e">
        <v>#DIV/0!</v>
      </c>
      <c r="HB200" s="31" t="e">
        <v>#DIV/0!</v>
      </c>
      <c r="HC200" s="31" t="e">
        <v>#DIV/0!</v>
      </c>
      <c r="HD200" s="31" t="e">
        <v>#DIV/0!</v>
      </c>
      <c r="HE200" s="31" t="e">
        <v>#DIV/0!</v>
      </c>
      <c r="HF200" s="31" t="e">
        <v>#DIV/0!</v>
      </c>
      <c r="HG200" s="31" t="e">
        <v>#DIV/0!</v>
      </c>
      <c r="HH200" s="31" t="e">
        <v>#DIV/0!</v>
      </c>
      <c r="HI200" s="31" t="e">
        <v>#DIV/0!</v>
      </c>
      <c r="HJ200" s="31" t="e">
        <v>#DIV/0!</v>
      </c>
      <c r="HK200" s="31" t="e">
        <v>#DIV/0!</v>
      </c>
      <c r="HL200" s="31" t="e">
        <v>#DIV/0!</v>
      </c>
      <c r="HM200" s="31" t="e">
        <v>#DIV/0!</v>
      </c>
      <c r="HN200" s="31" t="e">
        <v>#DIV/0!</v>
      </c>
      <c r="HO200" s="31" t="e">
        <v>#DIV/0!</v>
      </c>
      <c r="HP200" s="31" t="e">
        <v>#DIV/0!</v>
      </c>
      <c r="HQ200" s="31" t="e">
        <v>#DIV/0!</v>
      </c>
      <c r="HR200" s="31" t="e">
        <v>#DIV/0!</v>
      </c>
      <c r="HS200" s="31" t="e">
        <v>#DIV/0!</v>
      </c>
      <c r="HT200" s="31" t="e">
        <v>#DIV/0!</v>
      </c>
      <c r="HU200" s="31" t="e">
        <v>#DIV/0!</v>
      </c>
      <c r="HV200" s="31" t="e">
        <v>#DIV/0!</v>
      </c>
      <c r="HW200" s="31" t="e">
        <v>#DIV/0!</v>
      </c>
      <c r="HX200" s="31" t="e">
        <v>#DIV/0!</v>
      </c>
      <c r="HY200" s="31" t="e">
        <v>#DIV/0!</v>
      </c>
      <c r="HZ200" s="31" t="e">
        <v>#DIV/0!</v>
      </c>
      <c r="IA200" s="31" t="e">
        <v>#DIV/0!</v>
      </c>
      <c r="IB200" s="31" t="e">
        <v>#DIV/0!</v>
      </c>
      <c r="IC200" s="31" t="e">
        <v>#DIV/0!</v>
      </c>
      <c r="ID200" s="31" t="e">
        <v>#DIV/0!</v>
      </c>
      <c r="IE200" s="31" t="e">
        <v>#DIV/0!</v>
      </c>
      <c r="IF200" s="31" t="e">
        <v>#VALUE!</v>
      </c>
      <c r="IG200" s="31" t="e">
        <v>#DIV/0!</v>
      </c>
      <c r="IH200" s="31" t="e">
        <v>#DIV/0!</v>
      </c>
      <c r="II200" s="31" t="e">
        <v>#DIV/0!</v>
      </c>
      <c r="IJ200" s="31" t="e">
        <v>#DIV/0!</v>
      </c>
      <c r="IK200" s="31" t="e">
        <v>#DIV/0!</v>
      </c>
      <c r="IL200" s="31" t="e">
        <v>#DIV/0!</v>
      </c>
      <c r="IM200" s="31" t="e">
        <v>#DIV/0!</v>
      </c>
      <c r="IN200" s="31" t="e">
        <v>#DIV/0!</v>
      </c>
      <c r="IO200" s="31" t="e">
        <v>#DIV/0!</v>
      </c>
      <c r="IP200" s="31" t="e">
        <v>#DIV/0!</v>
      </c>
      <c r="IQ200" s="31" t="e">
        <v>#DIV/0!</v>
      </c>
      <c r="IR200" s="31" t="e">
        <v>#DIV/0!</v>
      </c>
      <c r="IS200" s="31" t="e">
        <v>#DIV/0!</v>
      </c>
      <c r="IT200" s="31" t="e">
        <v>#DIV/0!</v>
      </c>
      <c r="IU200" s="31" t="e">
        <v>#DIV/0!</v>
      </c>
      <c r="IV200" s="31" t="e">
        <v>#DIV/0!</v>
      </c>
      <c r="IW200" s="31" t="e">
        <v>#DIV/0!</v>
      </c>
      <c r="IX200" s="31" t="e">
        <v>#DIV/0!</v>
      </c>
      <c r="IY200" s="31" t="e">
        <v>#DIV/0!</v>
      </c>
      <c r="IZ200" s="31" t="e">
        <v>#DIV/0!</v>
      </c>
      <c r="JA200" s="31" t="e">
        <v>#DIV/0!</v>
      </c>
      <c r="JB200" s="31" t="e">
        <v>#DIV/0!</v>
      </c>
      <c r="JC200" s="31" t="e">
        <v>#DIV/0!</v>
      </c>
      <c r="JD200" s="31" t="e">
        <v>#DIV/0!</v>
      </c>
      <c r="JE200" s="31" t="e">
        <v>#DIV/0!</v>
      </c>
      <c r="JF200" s="31" t="e">
        <v>#DIV/0!</v>
      </c>
      <c r="JG200" s="31" t="e">
        <v>#DIV/0!</v>
      </c>
      <c r="JH200" s="31" t="e">
        <v>#DIV/0!</v>
      </c>
      <c r="JI200" s="31" t="e">
        <v>#DIV/0!</v>
      </c>
      <c r="JJ200" s="31" t="e">
        <v>#DIV/0!</v>
      </c>
      <c r="JK200" s="31" t="e">
        <v>#DIV/0!</v>
      </c>
      <c r="JL200" s="31" t="e">
        <v>#DIV/0!</v>
      </c>
      <c r="JM200" s="31" t="e">
        <v>#DIV/0!</v>
      </c>
      <c r="JN200" s="31" t="e">
        <v>#DIV/0!</v>
      </c>
      <c r="JO200" s="31" t="e">
        <v>#DIV/0!</v>
      </c>
      <c r="JP200" s="31" t="e">
        <v>#DIV/0!</v>
      </c>
      <c r="JQ200" s="31" t="e">
        <v>#DIV/0!</v>
      </c>
      <c r="JR200" s="31" t="e">
        <v>#DIV/0!</v>
      </c>
      <c r="JS200" s="31" t="e">
        <v>#DIV/0!</v>
      </c>
      <c r="JT200" s="31" t="e">
        <v>#DIV/0!</v>
      </c>
      <c r="JU200" s="31" t="e">
        <v>#DIV/0!</v>
      </c>
      <c r="JV200" s="31" t="e">
        <v>#DIV/0!</v>
      </c>
      <c r="JW200" s="31" t="e">
        <v>#DIV/0!</v>
      </c>
      <c r="JX200" s="31" t="e">
        <v>#DIV/0!</v>
      </c>
      <c r="JY200" s="31" t="e">
        <v>#DIV/0!</v>
      </c>
      <c r="JZ200" s="31"/>
      <c r="KA200" s="31"/>
    </row>
    <row r="201" spans="1:287" x14ac:dyDescent="0.25">
      <c r="A201" s="30" t="s">
        <v>824</v>
      </c>
      <c r="B201" s="30" t="s">
        <v>206</v>
      </c>
      <c r="C201" s="31">
        <v>9</v>
      </c>
      <c r="D201" s="51" t="e">
        <v>#VALUE!</v>
      </c>
      <c r="E201" s="31" t="e">
        <v>#DIV/0!</v>
      </c>
      <c r="F201" s="31" t="e">
        <v>#DIV/0!</v>
      </c>
      <c r="G201" s="31" t="e">
        <v>#DIV/0!</v>
      </c>
      <c r="H201" s="31" t="e">
        <v>#DIV/0!</v>
      </c>
      <c r="I201" s="31" t="e">
        <v>#DIV/0!</v>
      </c>
      <c r="J201" s="31" t="e">
        <v>#DIV/0!</v>
      </c>
      <c r="K201" s="31" t="e">
        <v>#DIV/0!</v>
      </c>
      <c r="L201" s="31" t="e">
        <v>#DIV/0!</v>
      </c>
      <c r="M201" s="31" t="e">
        <v>#DIV/0!</v>
      </c>
      <c r="N201" s="31" t="e">
        <v>#DIV/0!</v>
      </c>
      <c r="O201" s="31" t="e">
        <v>#DIV/0!</v>
      </c>
      <c r="P201" s="31" t="e">
        <v>#DIV/0!</v>
      </c>
      <c r="Q201" s="31" t="e">
        <v>#DIV/0!</v>
      </c>
      <c r="R201" s="31" t="e">
        <v>#DIV/0!</v>
      </c>
      <c r="S201" s="31" t="e">
        <v>#DIV/0!</v>
      </c>
      <c r="T201" s="31" t="e">
        <v>#DIV/0!</v>
      </c>
      <c r="U201" s="31" t="e">
        <v>#DIV/0!</v>
      </c>
      <c r="V201" s="31" t="e">
        <v>#DIV/0!</v>
      </c>
      <c r="W201" s="31" t="e">
        <v>#DIV/0!</v>
      </c>
      <c r="X201" s="31" t="e">
        <v>#DIV/0!</v>
      </c>
      <c r="Y201" s="31" t="e">
        <v>#DIV/0!</v>
      </c>
      <c r="Z201" s="31" t="e">
        <v>#DIV/0!</v>
      </c>
      <c r="AA201" s="31" t="e">
        <v>#DIV/0!</v>
      </c>
      <c r="AB201" s="31" t="e">
        <v>#DIV/0!</v>
      </c>
      <c r="AC201" s="31" t="e">
        <v>#DIV/0!</v>
      </c>
      <c r="AD201" s="31" t="e">
        <v>#DIV/0!</v>
      </c>
      <c r="AE201" s="31" t="e">
        <v>#DIV/0!</v>
      </c>
      <c r="AF201" s="31" t="e">
        <v>#DIV/0!</v>
      </c>
      <c r="AG201" s="31" t="e">
        <v>#DIV/0!</v>
      </c>
      <c r="AH201" s="31" t="e">
        <v>#DIV/0!</v>
      </c>
      <c r="AI201" s="31" t="e">
        <v>#DIV/0!</v>
      </c>
      <c r="AJ201" s="31" t="e">
        <v>#DIV/0!</v>
      </c>
      <c r="AK201" s="31" t="e">
        <v>#DIV/0!</v>
      </c>
      <c r="AL201" s="31" t="e">
        <v>#DIV/0!</v>
      </c>
      <c r="AM201" s="31" t="e">
        <v>#DIV/0!</v>
      </c>
      <c r="AN201" s="31" t="e">
        <v>#DIV/0!</v>
      </c>
      <c r="AO201" s="31" t="e">
        <v>#DIV/0!</v>
      </c>
      <c r="AP201" s="31" t="e">
        <v>#DIV/0!</v>
      </c>
      <c r="AQ201" s="31" t="e">
        <v>#DIV/0!</v>
      </c>
      <c r="AR201" s="31" t="e">
        <v>#DIV/0!</v>
      </c>
      <c r="AS201" s="31" t="e">
        <v>#DIV/0!</v>
      </c>
      <c r="AT201" s="31" t="e">
        <v>#DIV/0!</v>
      </c>
      <c r="AU201" s="31" t="e">
        <v>#DIV/0!</v>
      </c>
      <c r="AV201" s="31" t="e">
        <v>#DIV/0!</v>
      </c>
      <c r="AW201" s="31" t="e">
        <v>#DIV/0!</v>
      </c>
      <c r="AX201" s="31" t="e">
        <v>#VALUE!</v>
      </c>
      <c r="AY201" s="31" t="e">
        <v>#DIV/0!</v>
      </c>
      <c r="AZ201" s="31" t="e">
        <v>#DIV/0!</v>
      </c>
      <c r="BA201" s="31" t="e">
        <v>#DIV/0!</v>
      </c>
      <c r="BB201" s="31" t="e">
        <v>#DIV/0!</v>
      </c>
      <c r="BC201" s="31" t="e">
        <v>#DIV/0!</v>
      </c>
      <c r="BD201" s="31" t="e">
        <v>#DIV/0!</v>
      </c>
      <c r="BE201" s="31" t="e">
        <v>#DIV/0!</v>
      </c>
      <c r="BF201" s="31" t="e">
        <v>#DIV/0!</v>
      </c>
      <c r="BG201" s="31" t="e">
        <v>#DIV/0!</v>
      </c>
      <c r="BH201" s="31" t="e">
        <v>#DIV/0!</v>
      </c>
      <c r="BI201" s="31" t="e">
        <v>#DIV/0!</v>
      </c>
      <c r="BJ201" s="31" t="e">
        <v>#DIV/0!</v>
      </c>
      <c r="BK201" s="31" t="e">
        <v>#DIV/0!</v>
      </c>
      <c r="BL201" s="31" t="e">
        <v>#DIV/0!</v>
      </c>
      <c r="BM201" s="31" t="e">
        <v>#DIV/0!</v>
      </c>
      <c r="BN201" s="31" t="e">
        <v>#DIV/0!</v>
      </c>
      <c r="BO201" s="31" t="e">
        <v>#DIV/0!</v>
      </c>
      <c r="BP201" s="31" t="e">
        <v>#DIV/0!</v>
      </c>
      <c r="BQ201" s="31" t="e">
        <v>#DIV/0!</v>
      </c>
      <c r="BR201" s="31" t="e">
        <v>#DIV/0!</v>
      </c>
      <c r="BS201" s="31" t="e">
        <v>#DIV/0!</v>
      </c>
      <c r="BT201" s="31" t="e">
        <v>#DIV/0!</v>
      </c>
      <c r="BU201" s="31" t="e">
        <v>#DIV/0!</v>
      </c>
      <c r="BV201" s="31" t="e">
        <v>#DIV/0!</v>
      </c>
      <c r="BW201" s="31" t="e">
        <v>#DIV/0!</v>
      </c>
      <c r="BX201" s="31" t="e">
        <v>#DIV/0!</v>
      </c>
      <c r="BY201" s="31" t="e">
        <v>#DIV/0!</v>
      </c>
      <c r="BZ201" s="31" t="e">
        <v>#DIV/0!</v>
      </c>
      <c r="CA201" s="31" t="e">
        <v>#DIV/0!</v>
      </c>
      <c r="CB201" s="31" t="e">
        <v>#DIV/0!</v>
      </c>
      <c r="CC201" s="31" t="e">
        <v>#DIV/0!</v>
      </c>
      <c r="CD201" s="31" t="e">
        <v>#DIV/0!</v>
      </c>
      <c r="CE201" s="31" t="e">
        <v>#DIV/0!</v>
      </c>
      <c r="CF201" s="31" t="e">
        <v>#DIV/0!</v>
      </c>
      <c r="CG201" s="31" t="e">
        <v>#DIV/0!</v>
      </c>
      <c r="CH201" s="31" t="e">
        <v>#DIV/0!</v>
      </c>
      <c r="CI201" s="31" t="e">
        <v>#DIV/0!</v>
      </c>
      <c r="CJ201" s="31" t="e">
        <v>#DIV/0!</v>
      </c>
      <c r="CK201" s="31" t="e">
        <v>#DIV/0!</v>
      </c>
      <c r="CL201" s="31" t="e">
        <v>#DIV/0!</v>
      </c>
      <c r="CM201" s="31" t="e">
        <v>#DIV/0!</v>
      </c>
      <c r="CN201" s="31" t="e">
        <v>#DIV/0!</v>
      </c>
      <c r="CO201" s="31" t="e">
        <v>#DIV/0!</v>
      </c>
      <c r="CP201" s="31" t="e">
        <v>#DIV/0!</v>
      </c>
      <c r="CQ201" s="31" t="e">
        <v>#DIV/0!</v>
      </c>
      <c r="CR201" s="31"/>
      <c r="CS201" s="31"/>
      <c r="CT201" s="31">
        <v>9</v>
      </c>
      <c r="CU201" s="51" t="e">
        <v>#VALUE!</v>
      </c>
      <c r="CV201" s="31" t="e">
        <v>#DIV/0!</v>
      </c>
      <c r="CW201" s="31" t="e">
        <v>#DIV/0!</v>
      </c>
      <c r="CX201" s="31" t="e">
        <v>#DIV/0!</v>
      </c>
      <c r="CY201" s="31" t="e">
        <v>#DIV/0!</v>
      </c>
      <c r="CZ201" s="31" t="e">
        <v>#DIV/0!</v>
      </c>
      <c r="DA201" s="31" t="e">
        <v>#DIV/0!</v>
      </c>
      <c r="DB201" s="31" t="e">
        <v>#DIV/0!</v>
      </c>
      <c r="DC201" s="31" t="e">
        <v>#DIV/0!</v>
      </c>
      <c r="DD201" s="31" t="e">
        <v>#DIV/0!</v>
      </c>
      <c r="DE201" s="31" t="e">
        <v>#DIV/0!</v>
      </c>
      <c r="DF201" s="31" t="e">
        <v>#DIV/0!</v>
      </c>
      <c r="DG201" s="31" t="e">
        <v>#DIV/0!</v>
      </c>
      <c r="DH201" s="31" t="e">
        <v>#DIV/0!</v>
      </c>
      <c r="DI201" s="31" t="e">
        <v>#DIV/0!</v>
      </c>
      <c r="DJ201" s="31" t="e">
        <v>#DIV/0!</v>
      </c>
      <c r="DK201" s="31" t="e">
        <v>#DIV/0!</v>
      </c>
      <c r="DL201" s="31" t="e">
        <v>#DIV/0!</v>
      </c>
      <c r="DM201" s="31" t="e">
        <v>#DIV/0!</v>
      </c>
      <c r="DN201" s="31" t="e">
        <v>#DIV/0!</v>
      </c>
      <c r="DO201" s="31" t="e">
        <v>#DIV/0!</v>
      </c>
      <c r="DP201" s="31" t="e">
        <v>#DIV/0!</v>
      </c>
      <c r="DQ201" s="31" t="e">
        <v>#DIV/0!</v>
      </c>
      <c r="DR201" s="31" t="e">
        <v>#DIV/0!</v>
      </c>
      <c r="DS201" s="31" t="e">
        <v>#DIV/0!</v>
      </c>
      <c r="DT201" s="31" t="e">
        <v>#DIV/0!</v>
      </c>
      <c r="DU201" s="31" t="e">
        <v>#DIV/0!</v>
      </c>
      <c r="DV201" s="31" t="e">
        <v>#DIV/0!</v>
      </c>
      <c r="DW201" s="31" t="e">
        <v>#DIV/0!</v>
      </c>
      <c r="DX201" s="31" t="e">
        <v>#DIV/0!</v>
      </c>
      <c r="DY201" s="31" t="e">
        <v>#DIV/0!</v>
      </c>
      <c r="DZ201" s="31" t="e">
        <v>#DIV/0!</v>
      </c>
      <c r="EA201" s="31" t="e">
        <v>#DIV/0!</v>
      </c>
      <c r="EB201" s="31" t="e">
        <v>#DIV/0!</v>
      </c>
      <c r="EC201" s="31" t="e">
        <v>#DIV/0!</v>
      </c>
      <c r="ED201" s="31" t="e">
        <v>#DIV/0!</v>
      </c>
      <c r="EE201" s="31" t="e">
        <v>#DIV/0!</v>
      </c>
      <c r="EF201" s="31" t="e">
        <v>#DIV/0!</v>
      </c>
      <c r="EG201" s="31" t="e">
        <v>#DIV/0!</v>
      </c>
      <c r="EH201" s="31" t="e">
        <v>#DIV/0!</v>
      </c>
      <c r="EI201" s="31" t="e">
        <v>#DIV/0!</v>
      </c>
      <c r="EJ201" s="31" t="e">
        <v>#DIV/0!</v>
      </c>
      <c r="EK201" s="31" t="e">
        <v>#DIV/0!</v>
      </c>
      <c r="EL201" s="31" t="e">
        <v>#DIV/0!</v>
      </c>
      <c r="EM201" s="31" t="e">
        <v>#DIV/0!</v>
      </c>
      <c r="EN201" s="31" t="e">
        <v>#DIV/0!</v>
      </c>
      <c r="EO201" s="31" t="e">
        <v>#VALUE!</v>
      </c>
      <c r="EP201" s="31" t="e">
        <v>#DIV/0!</v>
      </c>
      <c r="EQ201" s="31" t="e">
        <v>#DIV/0!</v>
      </c>
      <c r="ER201" s="31" t="e">
        <v>#DIV/0!</v>
      </c>
      <c r="ES201" s="31" t="e">
        <v>#DIV/0!</v>
      </c>
      <c r="ET201" s="31" t="e">
        <v>#DIV/0!</v>
      </c>
      <c r="EU201" s="31" t="e">
        <v>#DIV/0!</v>
      </c>
      <c r="EV201" s="31" t="e">
        <v>#DIV/0!</v>
      </c>
      <c r="EW201" s="31" t="e">
        <v>#DIV/0!</v>
      </c>
      <c r="EX201" s="31" t="e">
        <v>#DIV/0!</v>
      </c>
      <c r="EY201" s="31" t="e">
        <v>#DIV/0!</v>
      </c>
      <c r="EZ201" s="31" t="e">
        <v>#DIV/0!</v>
      </c>
      <c r="FA201" s="31" t="e">
        <v>#DIV/0!</v>
      </c>
      <c r="FB201" s="31" t="e">
        <v>#DIV/0!</v>
      </c>
      <c r="FC201" s="31" t="e">
        <v>#DIV/0!</v>
      </c>
      <c r="FD201" s="31" t="e">
        <v>#DIV/0!</v>
      </c>
      <c r="FE201" s="31" t="e">
        <v>#DIV/0!</v>
      </c>
      <c r="FF201" s="31" t="e">
        <v>#DIV/0!</v>
      </c>
      <c r="FG201" s="31" t="e">
        <v>#DIV/0!</v>
      </c>
      <c r="FH201" s="31" t="e">
        <v>#DIV/0!</v>
      </c>
      <c r="FI201" s="31" t="e">
        <v>#DIV/0!</v>
      </c>
      <c r="FJ201" s="31" t="e">
        <v>#DIV/0!</v>
      </c>
      <c r="FK201" s="31" t="e">
        <v>#DIV/0!</v>
      </c>
      <c r="FL201" s="31" t="e">
        <v>#DIV/0!</v>
      </c>
      <c r="FM201" s="31" t="e">
        <v>#DIV/0!</v>
      </c>
      <c r="FN201" s="31" t="e">
        <v>#DIV/0!</v>
      </c>
      <c r="FO201" s="31" t="e">
        <v>#DIV/0!</v>
      </c>
      <c r="FP201" s="31" t="e">
        <v>#DIV/0!</v>
      </c>
      <c r="FQ201" s="31" t="e">
        <v>#DIV/0!</v>
      </c>
      <c r="FR201" s="31" t="e">
        <v>#DIV/0!</v>
      </c>
      <c r="FS201" s="31" t="e">
        <v>#DIV/0!</v>
      </c>
      <c r="FT201" s="31" t="e">
        <v>#DIV/0!</v>
      </c>
      <c r="FU201" s="31" t="e">
        <v>#DIV/0!</v>
      </c>
      <c r="FV201" s="31" t="e">
        <v>#DIV/0!</v>
      </c>
      <c r="FW201" s="31" t="e">
        <v>#DIV/0!</v>
      </c>
      <c r="FX201" s="31" t="e">
        <v>#DIV/0!</v>
      </c>
      <c r="FY201" s="31" t="e">
        <v>#DIV/0!</v>
      </c>
      <c r="FZ201" s="31" t="e">
        <v>#DIV/0!</v>
      </c>
      <c r="GA201" s="31" t="e">
        <v>#DIV/0!</v>
      </c>
      <c r="GB201" s="31" t="e">
        <v>#DIV/0!</v>
      </c>
      <c r="GC201" s="31" t="e">
        <v>#DIV/0!</v>
      </c>
      <c r="GD201" s="31" t="e">
        <v>#DIV/0!</v>
      </c>
      <c r="GE201" s="31" t="e">
        <v>#DIV/0!</v>
      </c>
      <c r="GF201" s="31" t="e">
        <v>#DIV/0!</v>
      </c>
      <c r="GG201" s="31" t="e">
        <v>#DIV/0!</v>
      </c>
      <c r="GH201" s="31" t="e">
        <v>#DIV/0!</v>
      </c>
      <c r="GI201" s="31"/>
      <c r="GJ201" s="31"/>
      <c r="GK201" s="31">
        <v>9</v>
      </c>
      <c r="GL201" s="51" t="e">
        <v>#VALUE!</v>
      </c>
      <c r="GM201" s="31" t="e">
        <v>#DIV/0!</v>
      </c>
      <c r="GN201" s="31" t="e">
        <v>#DIV/0!</v>
      </c>
      <c r="GO201" s="31" t="e">
        <v>#DIV/0!</v>
      </c>
      <c r="GP201" s="31" t="e">
        <v>#DIV/0!</v>
      </c>
      <c r="GQ201" s="31" t="e">
        <v>#DIV/0!</v>
      </c>
      <c r="GR201" s="31" t="e">
        <v>#DIV/0!</v>
      </c>
      <c r="GS201" s="31" t="e">
        <v>#DIV/0!</v>
      </c>
      <c r="GT201" s="31" t="e">
        <v>#DIV/0!</v>
      </c>
      <c r="GU201" s="31" t="e">
        <v>#DIV/0!</v>
      </c>
      <c r="GV201" s="31" t="e">
        <v>#DIV/0!</v>
      </c>
      <c r="GW201" s="31" t="e">
        <v>#DIV/0!</v>
      </c>
      <c r="GX201" s="31" t="e">
        <v>#DIV/0!</v>
      </c>
      <c r="GY201" s="31" t="e">
        <v>#DIV/0!</v>
      </c>
      <c r="GZ201" s="31" t="e">
        <v>#DIV/0!</v>
      </c>
      <c r="HA201" s="31" t="e">
        <v>#DIV/0!</v>
      </c>
      <c r="HB201" s="31" t="e">
        <v>#DIV/0!</v>
      </c>
      <c r="HC201" s="31" t="e">
        <v>#DIV/0!</v>
      </c>
      <c r="HD201" s="31" t="e">
        <v>#DIV/0!</v>
      </c>
      <c r="HE201" s="31" t="e">
        <v>#DIV/0!</v>
      </c>
      <c r="HF201" s="31" t="e">
        <v>#DIV/0!</v>
      </c>
      <c r="HG201" s="31" t="e">
        <v>#DIV/0!</v>
      </c>
      <c r="HH201" s="31" t="e">
        <v>#DIV/0!</v>
      </c>
      <c r="HI201" s="31" t="e">
        <v>#DIV/0!</v>
      </c>
      <c r="HJ201" s="31" t="e">
        <v>#DIV/0!</v>
      </c>
      <c r="HK201" s="31" t="e">
        <v>#DIV/0!</v>
      </c>
      <c r="HL201" s="31" t="e">
        <v>#DIV/0!</v>
      </c>
      <c r="HM201" s="31" t="e">
        <v>#DIV/0!</v>
      </c>
      <c r="HN201" s="31" t="e">
        <v>#DIV/0!</v>
      </c>
      <c r="HO201" s="31" t="e">
        <v>#DIV/0!</v>
      </c>
      <c r="HP201" s="31" t="e">
        <v>#DIV/0!</v>
      </c>
      <c r="HQ201" s="31" t="e">
        <v>#DIV/0!</v>
      </c>
      <c r="HR201" s="31" t="e">
        <v>#DIV/0!</v>
      </c>
      <c r="HS201" s="31" t="e">
        <v>#DIV/0!</v>
      </c>
      <c r="HT201" s="31" t="e">
        <v>#DIV/0!</v>
      </c>
      <c r="HU201" s="31" t="e">
        <v>#DIV/0!</v>
      </c>
      <c r="HV201" s="31" t="e">
        <v>#DIV/0!</v>
      </c>
      <c r="HW201" s="31" t="e">
        <v>#DIV/0!</v>
      </c>
      <c r="HX201" s="31" t="e">
        <v>#DIV/0!</v>
      </c>
      <c r="HY201" s="31" t="e">
        <v>#DIV/0!</v>
      </c>
      <c r="HZ201" s="31" t="e">
        <v>#DIV/0!</v>
      </c>
      <c r="IA201" s="31" t="e">
        <v>#DIV/0!</v>
      </c>
      <c r="IB201" s="31" t="e">
        <v>#DIV/0!</v>
      </c>
      <c r="IC201" s="31" t="e">
        <v>#DIV/0!</v>
      </c>
      <c r="ID201" s="31" t="e">
        <v>#DIV/0!</v>
      </c>
      <c r="IE201" s="31" t="e">
        <v>#DIV/0!</v>
      </c>
      <c r="IF201" s="31" t="e">
        <v>#VALUE!</v>
      </c>
      <c r="IG201" s="31" t="e">
        <v>#DIV/0!</v>
      </c>
      <c r="IH201" s="31" t="e">
        <v>#DIV/0!</v>
      </c>
      <c r="II201" s="31" t="e">
        <v>#DIV/0!</v>
      </c>
      <c r="IJ201" s="31" t="e">
        <v>#DIV/0!</v>
      </c>
      <c r="IK201" s="31" t="e">
        <v>#DIV/0!</v>
      </c>
      <c r="IL201" s="31" t="e">
        <v>#DIV/0!</v>
      </c>
      <c r="IM201" s="31" t="e">
        <v>#DIV/0!</v>
      </c>
      <c r="IN201" s="31" t="e">
        <v>#DIV/0!</v>
      </c>
      <c r="IO201" s="31" t="e">
        <v>#DIV/0!</v>
      </c>
      <c r="IP201" s="31" t="e">
        <v>#DIV/0!</v>
      </c>
      <c r="IQ201" s="31" t="e">
        <v>#DIV/0!</v>
      </c>
      <c r="IR201" s="31" t="e">
        <v>#DIV/0!</v>
      </c>
      <c r="IS201" s="31" t="e">
        <v>#DIV/0!</v>
      </c>
      <c r="IT201" s="31" t="e">
        <v>#DIV/0!</v>
      </c>
      <c r="IU201" s="31" t="e">
        <v>#DIV/0!</v>
      </c>
      <c r="IV201" s="31" t="e">
        <v>#DIV/0!</v>
      </c>
      <c r="IW201" s="31" t="e">
        <v>#DIV/0!</v>
      </c>
      <c r="IX201" s="31" t="e">
        <v>#DIV/0!</v>
      </c>
      <c r="IY201" s="31" t="e">
        <v>#DIV/0!</v>
      </c>
      <c r="IZ201" s="31" t="e">
        <v>#DIV/0!</v>
      </c>
      <c r="JA201" s="31" t="e">
        <v>#DIV/0!</v>
      </c>
      <c r="JB201" s="31" t="e">
        <v>#DIV/0!</v>
      </c>
      <c r="JC201" s="31" t="e">
        <v>#DIV/0!</v>
      </c>
      <c r="JD201" s="31" t="e">
        <v>#DIV/0!</v>
      </c>
      <c r="JE201" s="31" t="e">
        <v>#DIV/0!</v>
      </c>
      <c r="JF201" s="31" t="e">
        <v>#DIV/0!</v>
      </c>
      <c r="JG201" s="31" t="e">
        <v>#DIV/0!</v>
      </c>
      <c r="JH201" s="31" t="e">
        <v>#DIV/0!</v>
      </c>
      <c r="JI201" s="31" t="e">
        <v>#DIV/0!</v>
      </c>
      <c r="JJ201" s="31" t="e">
        <v>#DIV/0!</v>
      </c>
      <c r="JK201" s="31" t="e">
        <v>#DIV/0!</v>
      </c>
      <c r="JL201" s="31" t="e">
        <v>#DIV/0!</v>
      </c>
      <c r="JM201" s="31" t="e">
        <v>#DIV/0!</v>
      </c>
      <c r="JN201" s="31" t="e">
        <v>#DIV/0!</v>
      </c>
      <c r="JO201" s="31" t="e">
        <v>#DIV/0!</v>
      </c>
      <c r="JP201" s="31" t="e">
        <v>#DIV/0!</v>
      </c>
      <c r="JQ201" s="31" t="e">
        <v>#DIV/0!</v>
      </c>
      <c r="JR201" s="31" t="e">
        <v>#DIV/0!</v>
      </c>
      <c r="JS201" s="31" t="e">
        <v>#DIV/0!</v>
      </c>
      <c r="JT201" s="31" t="e">
        <v>#DIV/0!</v>
      </c>
      <c r="JU201" s="31" t="e">
        <v>#DIV/0!</v>
      </c>
      <c r="JV201" s="31" t="e">
        <v>#DIV/0!</v>
      </c>
      <c r="JW201" s="31" t="e">
        <v>#DIV/0!</v>
      </c>
      <c r="JX201" s="31" t="e">
        <v>#DIV/0!</v>
      </c>
      <c r="JY201" s="31" t="e">
        <v>#DIV/0!</v>
      </c>
      <c r="JZ201" s="31"/>
      <c r="KA201" s="31"/>
    </row>
    <row r="202" spans="1:287" x14ac:dyDescent="0.25">
      <c r="A202" s="30" t="s">
        <v>825</v>
      </c>
      <c r="B202" s="30" t="s">
        <v>222</v>
      </c>
      <c r="C202" s="31"/>
      <c r="D202" s="51" t="e">
        <v>#VALUE!</v>
      </c>
      <c r="E202" s="31" t="e">
        <v>#DIV/0!</v>
      </c>
      <c r="F202" s="31" t="e">
        <v>#DIV/0!</v>
      </c>
      <c r="G202" s="31" t="e">
        <v>#DIV/0!</v>
      </c>
      <c r="H202" s="31" t="e">
        <v>#DIV/0!</v>
      </c>
      <c r="I202" s="31" t="e">
        <v>#DIV/0!</v>
      </c>
      <c r="J202" s="31" t="e">
        <v>#DIV/0!</v>
      </c>
      <c r="K202" s="31" t="e">
        <v>#DIV/0!</v>
      </c>
      <c r="L202" s="31" t="e">
        <v>#DIV/0!</v>
      </c>
      <c r="M202" s="31" t="e">
        <v>#DIV/0!</v>
      </c>
      <c r="N202" s="31" t="e">
        <v>#DIV/0!</v>
      </c>
      <c r="O202" s="31" t="e">
        <v>#DIV/0!</v>
      </c>
      <c r="P202" s="31" t="e">
        <v>#DIV/0!</v>
      </c>
      <c r="Q202" s="31" t="e">
        <v>#DIV/0!</v>
      </c>
      <c r="R202" s="31" t="e">
        <v>#DIV/0!</v>
      </c>
      <c r="S202" s="31" t="e">
        <v>#DIV/0!</v>
      </c>
      <c r="T202" s="31" t="e">
        <v>#DIV/0!</v>
      </c>
      <c r="U202" s="31" t="e">
        <v>#DIV/0!</v>
      </c>
      <c r="V202" s="31" t="e">
        <v>#DIV/0!</v>
      </c>
      <c r="W202" s="31" t="e">
        <v>#DIV/0!</v>
      </c>
      <c r="X202" s="31" t="e">
        <v>#DIV/0!</v>
      </c>
      <c r="Y202" s="31" t="e">
        <v>#DIV/0!</v>
      </c>
      <c r="Z202" s="31" t="e">
        <v>#DIV/0!</v>
      </c>
      <c r="AA202" s="31" t="e">
        <v>#DIV/0!</v>
      </c>
      <c r="AB202" s="31" t="e">
        <v>#DIV/0!</v>
      </c>
      <c r="AC202" s="31" t="e">
        <v>#DIV/0!</v>
      </c>
      <c r="AD202" s="31" t="e">
        <v>#DIV/0!</v>
      </c>
      <c r="AE202" s="31" t="e">
        <v>#DIV/0!</v>
      </c>
      <c r="AF202" s="31" t="e">
        <v>#DIV/0!</v>
      </c>
      <c r="AG202" s="31" t="e">
        <v>#DIV/0!</v>
      </c>
      <c r="AH202" s="31" t="e">
        <v>#DIV/0!</v>
      </c>
      <c r="AI202" s="31" t="e">
        <v>#DIV/0!</v>
      </c>
      <c r="AJ202" s="31" t="e">
        <v>#DIV/0!</v>
      </c>
      <c r="AK202" s="31" t="e">
        <v>#DIV/0!</v>
      </c>
      <c r="AL202" s="31" t="e">
        <v>#DIV/0!</v>
      </c>
      <c r="AM202" s="31" t="e">
        <v>#DIV/0!</v>
      </c>
      <c r="AN202" s="31" t="e">
        <v>#DIV/0!</v>
      </c>
      <c r="AO202" s="31" t="e">
        <v>#DIV/0!</v>
      </c>
      <c r="AP202" s="31" t="e">
        <v>#DIV/0!</v>
      </c>
      <c r="AQ202" s="31" t="e">
        <v>#DIV/0!</v>
      </c>
      <c r="AR202" s="31" t="e">
        <v>#DIV/0!</v>
      </c>
      <c r="AS202" s="31" t="e">
        <v>#DIV/0!</v>
      </c>
      <c r="AT202" s="31" t="e">
        <v>#DIV/0!</v>
      </c>
      <c r="AU202" s="31" t="e">
        <v>#DIV/0!</v>
      </c>
      <c r="AV202" s="31" t="e">
        <v>#DIV/0!</v>
      </c>
      <c r="AW202" s="31" t="e">
        <v>#DIV/0!</v>
      </c>
      <c r="AX202" s="31" t="e">
        <v>#VALUE!</v>
      </c>
      <c r="AY202" s="31" t="e">
        <v>#DIV/0!</v>
      </c>
      <c r="AZ202" s="31" t="e">
        <v>#DIV/0!</v>
      </c>
      <c r="BA202" s="31" t="e">
        <v>#DIV/0!</v>
      </c>
      <c r="BB202" s="31" t="e">
        <v>#DIV/0!</v>
      </c>
      <c r="BC202" s="31" t="e">
        <v>#DIV/0!</v>
      </c>
      <c r="BD202" s="31" t="e">
        <v>#DIV/0!</v>
      </c>
      <c r="BE202" s="31" t="e">
        <v>#DIV/0!</v>
      </c>
      <c r="BF202" s="31" t="e">
        <v>#DIV/0!</v>
      </c>
      <c r="BG202" s="31" t="e">
        <v>#DIV/0!</v>
      </c>
      <c r="BH202" s="31" t="e">
        <v>#DIV/0!</v>
      </c>
      <c r="BI202" s="31" t="e">
        <v>#DIV/0!</v>
      </c>
      <c r="BJ202" s="31" t="e">
        <v>#DIV/0!</v>
      </c>
      <c r="BK202" s="31" t="e">
        <v>#DIV/0!</v>
      </c>
      <c r="BL202" s="31" t="e">
        <v>#DIV/0!</v>
      </c>
      <c r="BM202" s="31" t="e">
        <v>#DIV/0!</v>
      </c>
      <c r="BN202" s="31" t="e">
        <v>#DIV/0!</v>
      </c>
      <c r="BO202" s="31" t="e">
        <v>#DIV/0!</v>
      </c>
      <c r="BP202" s="31" t="e">
        <v>#DIV/0!</v>
      </c>
      <c r="BQ202" s="31" t="e">
        <v>#DIV/0!</v>
      </c>
      <c r="BR202" s="31" t="e">
        <v>#DIV/0!</v>
      </c>
      <c r="BS202" s="31" t="e">
        <v>#DIV/0!</v>
      </c>
      <c r="BT202" s="31" t="e">
        <v>#DIV/0!</v>
      </c>
      <c r="BU202" s="31" t="e">
        <v>#DIV/0!</v>
      </c>
      <c r="BV202" s="31" t="e">
        <v>#DIV/0!</v>
      </c>
      <c r="BW202" s="31" t="e">
        <v>#DIV/0!</v>
      </c>
      <c r="BX202" s="31" t="e">
        <v>#DIV/0!</v>
      </c>
      <c r="BY202" s="31" t="e">
        <v>#DIV/0!</v>
      </c>
      <c r="BZ202" s="31" t="e">
        <v>#DIV/0!</v>
      </c>
      <c r="CA202" s="31" t="e">
        <v>#DIV/0!</v>
      </c>
      <c r="CB202" s="31" t="e">
        <v>#DIV/0!</v>
      </c>
      <c r="CC202" s="31" t="e">
        <v>#DIV/0!</v>
      </c>
      <c r="CD202" s="31" t="e">
        <v>#DIV/0!</v>
      </c>
      <c r="CE202" s="31" t="e">
        <v>#DIV/0!</v>
      </c>
      <c r="CF202" s="31" t="e">
        <v>#DIV/0!</v>
      </c>
      <c r="CG202" s="31" t="e">
        <v>#DIV/0!</v>
      </c>
      <c r="CH202" s="31" t="e">
        <v>#DIV/0!</v>
      </c>
      <c r="CI202" s="31" t="e">
        <v>#DIV/0!</v>
      </c>
      <c r="CJ202" s="31" t="e">
        <v>#DIV/0!</v>
      </c>
      <c r="CK202" s="31" t="e">
        <v>#DIV/0!</v>
      </c>
      <c r="CL202" s="31" t="e">
        <v>#DIV/0!</v>
      </c>
      <c r="CM202" s="31" t="e">
        <v>#DIV/0!</v>
      </c>
      <c r="CN202" s="31" t="e">
        <v>#DIV/0!</v>
      </c>
      <c r="CO202" s="31" t="e">
        <v>#DIV/0!</v>
      </c>
      <c r="CP202" s="31" t="e">
        <v>#DIV/0!</v>
      </c>
      <c r="CQ202" s="31" t="e">
        <v>#DIV/0!</v>
      </c>
      <c r="CR202" s="31"/>
      <c r="CS202" s="31"/>
      <c r="CT202" s="31">
        <v>90</v>
      </c>
      <c r="CU202" s="51" t="e">
        <v>#VALUE!</v>
      </c>
      <c r="CV202" s="31" t="e">
        <v>#DIV/0!</v>
      </c>
      <c r="CW202" s="31" t="e">
        <v>#DIV/0!</v>
      </c>
      <c r="CX202" s="31" t="e">
        <v>#DIV/0!</v>
      </c>
      <c r="CY202" s="31" t="e">
        <v>#DIV/0!</v>
      </c>
      <c r="CZ202" s="31" t="e">
        <v>#DIV/0!</v>
      </c>
      <c r="DA202" s="31" t="e">
        <v>#DIV/0!</v>
      </c>
      <c r="DB202" s="31" t="e">
        <v>#DIV/0!</v>
      </c>
      <c r="DC202" s="31" t="e">
        <v>#DIV/0!</v>
      </c>
      <c r="DD202" s="31" t="e">
        <v>#DIV/0!</v>
      </c>
      <c r="DE202" s="31" t="e">
        <v>#DIV/0!</v>
      </c>
      <c r="DF202" s="31" t="e">
        <v>#DIV/0!</v>
      </c>
      <c r="DG202" s="31" t="e">
        <v>#DIV/0!</v>
      </c>
      <c r="DH202" s="31" t="e">
        <v>#DIV/0!</v>
      </c>
      <c r="DI202" s="31" t="e">
        <v>#DIV/0!</v>
      </c>
      <c r="DJ202" s="31" t="e">
        <v>#DIV/0!</v>
      </c>
      <c r="DK202" s="31" t="e">
        <v>#DIV/0!</v>
      </c>
      <c r="DL202" s="31" t="e">
        <v>#DIV/0!</v>
      </c>
      <c r="DM202" s="31" t="e">
        <v>#DIV/0!</v>
      </c>
      <c r="DN202" s="31" t="e">
        <v>#DIV/0!</v>
      </c>
      <c r="DO202" s="31" t="e">
        <v>#DIV/0!</v>
      </c>
      <c r="DP202" s="31" t="e">
        <v>#DIV/0!</v>
      </c>
      <c r="DQ202" s="31" t="e">
        <v>#DIV/0!</v>
      </c>
      <c r="DR202" s="31" t="e">
        <v>#DIV/0!</v>
      </c>
      <c r="DS202" s="31" t="e">
        <v>#DIV/0!</v>
      </c>
      <c r="DT202" s="31" t="e">
        <v>#DIV/0!</v>
      </c>
      <c r="DU202" s="31" t="e">
        <v>#DIV/0!</v>
      </c>
      <c r="DV202" s="31" t="e">
        <v>#DIV/0!</v>
      </c>
      <c r="DW202" s="31" t="e">
        <v>#DIV/0!</v>
      </c>
      <c r="DX202" s="31" t="e">
        <v>#DIV/0!</v>
      </c>
      <c r="DY202" s="31" t="e">
        <v>#DIV/0!</v>
      </c>
      <c r="DZ202" s="31" t="e">
        <v>#DIV/0!</v>
      </c>
      <c r="EA202" s="31" t="e">
        <v>#DIV/0!</v>
      </c>
      <c r="EB202" s="31" t="e">
        <v>#DIV/0!</v>
      </c>
      <c r="EC202" s="31" t="e">
        <v>#DIV/0!</v>
      </c>
      <c r="ED202" s="31" t="e">
        <v>#DIV/0!</v>
      </c>
      <c r="EE202" s="31" t="e">
        <v>#DIV/0!</v>
      </c>
      <c r="EF202" s="31" t="e">
        <v>#DIV/0!</v>
      </c>
      <c r="EG202" s="31" t="e">
        <v>#DIV/0!</v>
      </c>
      <c r="EH202" s="31" t="e">
        <v>#DIV/0!</v>
      </c>
      <c r="EI202" s="31" t="e">
        <v>#DIV/0!</v>
      </c>
      <c r="EJ202" s="31" t="e">
        <v>#DIV/0!</v>
      </c>
      <c r="EK202" s="31" t="e">
        <v>#DIV/0!</v>
      </c>
      <c r="EL202" s="31" t="e">
        <v>#DIV/0!</v>
      </c>
      <c r="EM202" s="31" t="e">
        <v>#DIV/0!</v>
      </c>
      <c r="EN202" s="31" t="e">
        <v>#DIV/0!</v>
      </c>
      <c r="EO202" s="31" t="e">
        <v>#VALUE!</v>
      </c>
      <c r="EP202" s="31" t="e">
        <v>#DIV/0!</v>
      </c>
      <c r="EQ202" s="31" t="e">
        <v>#DIV/0!</v>
      </c>
      <c r="ER202" s="31" t="e">
        <v>#DIV/0!</v>
      </c>
      <c r="ES202" s="31" t="e">
        <v>#DIV/0!</v>
      </c>
      <c r="ET202" s="31" t="e">
        <v>#DIV/0!</v>
      </c>
      <c r="EU202" s="31" t="e">
        <v>#DIV/0!</v>
      </c>
      <c r="EV202" s="31" t="e">
        <v>#DIV/0!</v>
      </c>
      <c r="EW202" s="31" t="e">
        <v>#DIV/0!</v>
      </c>
      <c r="EX202" s="31" t="e">
        <v>#DIV/0!</v>
      </c>
      <c r="EY202" s="31" t="e">
        <v>#DIV/0!</v>
      </c>
      <c r="EZ202" s="31" t="e">
        <v>#DIV/0!</v>
      </c>
      <c r="FA202" s="31" t="e">
        <v>#DIV/0!</v>
      </c>
      <c r="FB202" s="31" t="e">
        <v>#DIV/0!</v>
      </c>
      <c r="FC202" s="31" t="e">
        <v>#DIV/0!</v>
      </c>
      <c r="FD202" s="31" t="e">
        <v>#DIV/0!</v>
      </c>
      <c r="FE202" s="31" t="e">
        <v>#DIV/0!</v>
      </c>
      <c r="FF202" s="31" t="e">
        <v>#DIV/0!</v>
      </c>
      <c r="FG202" s="31" t="e">
        <v>#DIV/0!</v>
      </c>
      <c r="FH202" s="31" t="e">
        <v>#DIV/0!</v>
      </c>
      <c r="FI202" s="31" t="e">
        <v>#DIV/0!</v>
      </c>
      <c r="FJ202" s="31" t="e">
        <v>#DIV/0!</v>
      </c>
      <c r="FK202" s="31" t="e">
        <v>#DIV/0!</v>
      </c>
      <c r="FL202" s="31" t="e">
        <v>#DIV/0!</v>
      </c>
      <c r="FM202" s="31" t="e">
        <v>#DIV/0!</v>
      </c>
      <c r="FN202" s="31" t="e">
        <v>#DIV/0!</v>
      </c>
      <c r="FO202" s="31" t="e">
        <v>#DIV/0!</v>
      </c>
      <c r="FP202" s="31" t="e">
        <v>#DIV/0!</v>
      </c>
      <c r="FQ202" s="31" t="e">
        <v>#DIV/0!</v>
      </c>
      <c r="FR202" s="31" t="e">
        <v>#DIV/0!</v>
      </c>
      <c r="FS202" s="31" t="e">
        <v>#DIV/0!</v>
      </c>
      <c r="FT202" s="31" t="e">
        <v>#DIV/0!</v>
      </c>
      <c r="FU202" s="31" t="e">
        <v>#DIV/0!</v>
      </c>
      <c r="FV202" s="31" t="e">
        <v>#DIV/0!</v>
      </c>
      <c r="FW202" s="31" t="e">
        <v>#DIV/0!</v>
      </c>
      <c r="FX202" s="31" t="e">
        <v>#DIV/0!</v>
      </c>
      <c r="FY202" s="31" t="e">
        <v>#DIV/0!</v>
      </c>
      <c r="FZ202" s="31" t="e">
        <v>#DIV/0!</v>
      </c>
      <c r="GA202" s="31" t="e">
        <v>#DIV/0!</v>
      </c>
      <c r="GB202" s="31" t="e">
        <v>#DIV/0!</v>
      </c>
      <c r="GC202" s="31" t="e">
        <v>#DIV/0!</v>
      </c>
      <c r="GD202" s="31" t="e">
        <v>#DIV/0!</v>
      </c>
      <c r="GE202" s="31" t="e">
        <v>#DIV/0!</v>
      </c>
      <c r="GF202" s="31" t="e">
        <v>#DIV/0!</v>
      </c>
      <c r="GG202" s="31" t="e">
        <v>#DIV/0!</v>
      </c>
      <c r="GH202" s="31" t="e">
        <v>#DIV/0!</v>
      </c>
      <c r="GI202" s="31"/>
      <c r="GJ202" s="31"/>
      <c r="GK202" s="31">
        <v>90</v>
      </c>
      <c r="GL202" s="51" t="e">
        <v>#VALUE!</v>
      </c>
      <c r="GM202" s="31" t="e">
        <v>#DIV/0!</v>
      </c>
      <c r="GN202" s="31" t="e">
        <v>#DIV/0!</v>
      </c>
      <c r="GO202" s="31" t="e">
        <v>#DIV/0!</v>
      </c>
      <c r="GP202" s="31" t="e">
        <v>#DIV/0!</v>
      </c>
      <c r="GQ202" s="31" t="e">
        <v>#DIV/0!</v>
      </c>
      <c r="GR202" s="31" t="e">
        <v>#DIV/0!</v>
      </c>
      <c r="GS202" s="31" t="e">
        <v>#DIV/0!</v>
      </c>
      <c r="GT202" s="31" t="e">
        <v>#DIV/0!</v>
      </c>
      <c r="GU202" s="31" t="e">
        <v>#DIV/0!</v>
      </c>
      <c r="GV202" s="31" t="e">
        <v>#DIV/0!</v>
      </c>
      <c r="GW202" s="31" t="e">
        <v>#DIV/0!</v>
      </c>
      <c r="GX202" s="31" t="e">
        <v>#DIV/0!</v>
      </c>
      <c r="GY202" s="31" t="e">
        <v>#DIV/0!</v>
      </c>
      <c r="GZ202" s="31" t="e">
        <v>#DIV/0!</v>
      </c>
      <c r="HA202" s="31" t="e">
        <v>#DIV/0!</v>
      </c>
      <c r="HB202" s="31" t="e">
        <v>#DIV/0!</v>
      </c>
      <c r="HC202" s="31" t="e">
        <v>#DIV/0!</v>
      </c>
      <c r="HD202" s="31" t="e">
        <v>#DIV/0!</v>
      </c>
      <c r="HE202" s="31" t="e">
        <v>#DIV/0!</v>
      </c>
      <c r="HF202" s="31" t="e">
        <v>#DIV/0!</v>
      </c>
      <c r="HG202" s="31" t="e">
        <v>#DIV/0!</v>
      </c>
      <c r="HH202" s="31" t="e">
        <v>#DIV/0!</v>
      </c>
      <c r="HI202" s="31" t="e">
        <v>#DIV/0!</v>
      </c>
      <c r="HJ202" s="31" t="e">
        <v>#DIV/0!</v>
      </c>
      <c r="HK202" s="31" t="e">
        <v>#DIV/0!</v>
      </c>
      <c r="HL202" s="31" t="e">
        <v>#DIV/0!</v>
      </c>
      <c r="HM202" s="31" t="e">
        <v>#DIV/0!</v>
      </c>
      <c r="HN202" s="31" t="e">
        <v>#DIV/0!</v>
      </c>
      <c r="HO202" s="31" t="e">
        <v>#DIV/0!</v>
      </c>
      <c r="HP202" s="31" t="e">
        <v>#DIV/0!</v>
      </c>
      <c r="HQ202" s="31" t="e">
        <v>#DIV/0!</v>
      </c>
      <c r="HR202" s="31" t="e">
        <v>#DIV/0!</v>
      </c>
      <c r="HS202" s="31" t="e">
        <v>#DIV/0!</v>
      </c>
      <c r="HT202" s="31" t="e">
        <v>#DIV/0!</v>
      </c>
      <c r="HU202" s="31" t="e">
        <v>#DIV/0!</v>
      </c>
      <c r="HV202" s="31" t="e">
        <v>#DIV/0!</v>
      </c>
      <c r="HW202" s="31" t="e">
        <v>#DIV/0!</v>
      </c>
      <c r="HX202" s="31" t="e">
        <v>#DIV/0!</v>
      </c>
      <c r="HY202" s="31" t="e">
        <v>#DIV/0!</v>
      </c>
      <c r="HZ202" s="31" t="e">
        <v>#DIV/0!</v>
      </c>
      <c r="IA202" s="31" t="e">
        <v>#DIV/0!</v>
      </c>
      <c r="IB202" s="31" t="e">
        <v>#DIV/0!</v>
      </c>
      <c r="IC202" s="31" t="e">
        <v>#DIV/0!</v>
      </c>
      <c r="ID202" s="31" t="e">
        <v>#DIV/0!</v>
      </c>
      <c r="IE202" s="31" t="e">
        <v>#DIV/0!</v>
      </c>
      <c r="IF202" s="31" t="e">
        <v>#VALUE!</v>
      </c>
      <c r="IG202" s="31" t="e">
        <v>#DIV/0!</v>
      </c>
      <c r="IH202" s="31" t="e">
        <v>#DIV/0!</v>
      </c>
      <c r="II202" s="31" t="e">
        <v>#DIV/0!</v>
      </c>
      <c r="IJ202" s="31" t="e">
        <v>#DIV/0!</v>
      </c>
      <c r="IK202" s="31" t="e">
        <v>#DIV/0!</v>
      </c>
      <c r="IL202" s="31" t="e">
        <v>#DIV/0!</v>
      </c>
      <c r="IM202" s="31" t="e">
        <v>#DIV/0!</v>
      </c>
      <c r="IN202" s="31" t="e">
        <v>#DIV/0!</v>
      </c>
      <c r="IO202" s="31" t="e">
        <v>#DIV/0!</v>
      </c>
      <c r="IP202" s="31" t="e">
        <v>#DIV/0!</v>
      </c>
      <c r="IQ202" s="31" t="e">
        <v>#DIV/0!</v>
      </c>
      <c r="IR202" s="31" t="e">
        <v>#DIV/0!</v>
      </c>
      <c r="IS202" s="31" t="e">
        <v>#DIV/0!</v>
      </c>
      <c r="IT202" s="31" t="e">
        <v>#DIV/0!</v>
      </c>
      <c r="IU202" s="31" t="e">
        <v>#DIV/0!</v>
      </c>
      <c r="IV202" s="31" t="e">
        <v>#DIV/0!</v>
      </c>
      <c r="IW202" s="31" t="e">
        <v>#DIV/0!</v>
      </c>
      <c r="IX202" s="31" t="e">
        <v>#DIV/0!</v>
      </c>
      <c r="IY202" s="31" t="e">
        <v>#DIV/0!</v>
      </c>
      <c r="IZ202" s="31" t="e">
        <v>#DIV/0!</v>
      </c>
      <c r="JA202" s="31" t="e">
        <v>#DIV/0!</v>
      </c>
      <c r="JB202" s="31" t="e">
        <v>#DIV/0!</v>
      </c>
      <c r="JC202" s="31" t="e">
        <v>#DIV/0!</v>
      </c>
      <c r="JD202" s="31" t="e">
        <v>#DIV/0!</v>
      </c>
      <c r="JE202" s="31" t="e">
        <v>#DIV/0!</v>
      </c>
      <c r="JF202" s="31" t="e">
        <v>#DIV/0!</v>
      </c>
      <c r="JG202" s="31" t="e">
        <v>#DIV/0!</v>
      </c>
      <c r="JH202" s="31" t="e">
        <v>#DIV/0!</v>
      </c>
      <c r="JI202" s="31" t="e">
        <v>#DIV/0!</v>
      </c>
      <c r="JJ202" s="31" t="e">
        <v>#DIV/0!</v>
      </c>
      <c r="JK202" s="31" t="e">
        <v>#DIV/0!</v>
      </c>
      <c r="JL202" s="31" t="e">
        <v>#DIV/0!</v>
      </c>
      <c r="JM202" s="31" t="e">
        <v>#DIV/0!</v>
      </c>
      <c r="JN202" s="31" t="e">
        <v>#DIV/0!</v>
      </c>
      <c r="JO202" s="31" t="e">
        <v>#DIV/0!</v>
      </c>
      <c r="JP202" s="31" t="e">
        <v>#DIV/0!</v>
      </c>
      <c r="JQ202" s="31" t="e">
        <v>#DIV/0!</v>
      </c>
      <c r="JR202" s="31" t="e">
        <v>#DIV/0!</v>
      </c>
      <c r="JS202" s="31" t="e">
        <v>#DIV/0!</v>
      </c>
      <c r="JT202" s="31" t="e">
        <v>#DIV/0!</v>
      </c>
      <c r="JU202" s="31" t="e">
        <v>#DIV/0!</v>
      </c>
      <c r="JV202" s="31" t="e">
        <v>#DIV/0!</v>
      </c>
      <c r="JW202" s="31" t="e">
        <v>#DIV/0!</v>
      </c>
      <c r="JX202" s="31" t="e">
        <v>#DIV/0!</v>
      </c>
      <c r="JY202" s="31" t="e">
        <v>#DIV/0!</v>
      </c>
      <c r="JZ202" s="31"/>
      <c r="KA202" s="31"/>
    </row>
    <row r="203" spans="1:287" x14ac:dyDescent="0.25">
      <c r="A203" s="30" t="s">
        <v>827</v>
      </c>
      <c r="B203" s="30" t="s">
        <v>224</v>
      </c>
      <c r="C203" s="31">
        <v>0</v>
      </c>
      <c r="D203" s="51" t="e">
        <v>#VALUE!</v>
      </c>
      <c r="E203" s="31" t="e">
        <v>#DIV/0!</v>
      </c>
      <c r="F203" s="31" t="e">
        <v>#DIV/0!</v>
      </c>
      <c r="G203" s="31" t="e">
        <v>#DIV/0!</v>
      </c>
      <c r="H203" s="31" t="e">
        <v>#DIV/0!</v>
      </c>
      <c r="I203" s="31" t="e">
        <v>#DIV/0!</v>
      </c>
      <c r="J203" s="31" t="e">
        <v>#DIV/0!</v>
      </c>
      <c r="K203" s="31" t="e">
        <v>#DIV/0!</v>
      </c>
      <c r="L203" s="31" t="e">
        <v>#DIV/0!</v>
      </c>
      <c r="M203" s="31" t="e">
        <v>#DIV/0!</v>
      </c>
      <c r="N203" s="31" t="e">
        <v>#DIV/0!</v>
      </c>
      <c r="O203" s="31" t="e">
        <v>#DIV/0!</v>
      </c>
      <c r="P203" s="31" t="e">
        <v>#DIV/0!</v>
      </c>
      <c r="Q203" s="31" t="e">
        <v>#DIV/0!</v>
      </c>
      <c r="R203" s="31" t="e">
        <v>#DIV/0!</v>
      </c>
      <c r="S203" s="31" t="e">
        <v>#DIV/0!</v>
      </c>
      <c r="T203" s="31" t="e">
        <v>#DIV/0!</v>
      </c>
      <c r="U203" s="31" t="e">
        <v>#DIV/0!</v>
      </c>
      <c r="V203" s="31" t="e">
        <v>#DIV/0!</v>
      </c>
      <c r="W203" s="31" t="e">
        <v>#DIV/0!</v>
      </c>
      <c r="X203" s="31" t="e">
        <v>#DIV/0!</v>
      </c>
      <c r="Y203" s="31" t="e">
        <v>#DIV/0!</v>
      </c>
      <c r="Z203" s="31" t="e">
        <v>#DIV/0!</v>
      </c>
      <c r="AA203" s="31" t="e">
        <v>#DIV/0!</v>
      </c>
      <c r="AB203" s="31" t="e">
        <v>#DIV/0!</v>
      </c>
      <c r="AC203" s="31" t="e">
        <v>#DIV/0!</v>
      </c>
      <c r="AD203" s="31" t="e">
        <v>#DIV/0!</v>
      </c>
      <c r="AE203" s="31" t="e">
        <v>#DIV/0!</v>
      </c>
      <c r="AF203" s="31" t="e">
        <v>#DIV/0!</v>
      </c>
      <c r="AG203" s="31" t="e">
        <v>#DIV/0!</v>
      </c>
      <c r="AH203" s="31" t="e">
        <v>#DIV/0!</v>
      </c>
      <c r="AI203" s="31" t="e">
        <v>#DIV/0!</v>
      </c>
      <c r="AJ203" s="31" t="e">
        <v>#DIV/0!</v>
      </c>
      <c r="AK203" s="31" t="e">
        <v>#DIV/0!</v>
      </c>
      <c r="AL203" s="31" t="e">
        <v>#DIV/0!</v>
      </c>
      <c r="AM203" s="31" t="e">
        <v>#DIV/0!</v>
      </c>
      <c r="AN203" s="31" t="e">
        <v>#DIV/0!</v>
      </c>
      <c r="AO203" s="31" t="e">
        <v>#DIV/0!</v>
      </c>
      <c r="AP203" s="31" t="e">
        <v>#DIV/0!</v>
      </c>
      <c r="AQ203" s="31" t="e">
        <v>#DIV/0!</v>
      </c>
      <c r="AR203" s="31" t="e">
        <v>#DIV/0!</v>
      </c>
      <c r="AS203" s="31" t="e">
        <v>#DIV/0!</v>
      </c>
      <c r="AT203" s="31" t="e">
        <v>#DIV/0!</v>
      </c>
      <c r="AU203" s="31" t="e">
        <v>#DIV/0!</v>
      </c>
      <c r="AV203" s="31" t="e">
        <v>#DIV/0!</v>
      </c>
      <c r="AW203" s="31" t="e">
        <v>#DIV/0!</v>
      </c>
      <c r="AX203" s="31" t="e">
        <v>#VALUE!</v>
      </c>
      <c r="AY203" s="31" t="e">
        <v>#DIV/0!</v>
      </c>
      <c r="AZ203" s="31" t="e">
        <v>#DIV/0!</v>
      </c>
      <c r="BA203" s="31" t="e">
        <v>#DIV/0!</v>
      </c>
      <c r="BB203" s="31" t="e">
        <v>#DIV/0!</v>
      </c>
      <c r="BC203" s="31" t="e">
        <v>#DIV/0!</v>
      </c>
      <c r="BD203" s="31" t="e">
        <v>#DIV/0!</v>
      </c>
      <c r="BE203" s="31" t="e">
        <v>#DIV/0!</v>
      </c>
      <c r="BF203" s="31" t="e">
        <v>#DIV/0!</v>
      </c>
      <c r="BG203" s="31" t="e">
        <v>#DIV/0!</v>
      </c>
      <c r="BH203" s="31" t="e">
        <v>#DIV/0!</v>
      </c>
      <c r="BI203" s="31" t="e">
        <v>#DIV/0!</v>
      </c>
      <c r="BJ203" s="31" t="e">
        <v>#DIV/0!</v>
      </c>
      <c r="BK203" s="31" t="e">
        <v>#DIV/0!</v>
      </c>
      <c r="BL203" s="31" t="e">
        <v>#DIV/0!</v>
      </c>
      <c r="BM203" s="31" t="e">
        <v>#DIV/0!</v>
      </c>
      <c r="BN203" s="31" t="e">
        <v>#DIV/0!</v>
      </c>
      <c r="BO203" s="31" t="e">
        <v>#DIV/0!</v>
      </c>
      <c r="BP203" s="31" t="e">
        <v>#DIV/0!</v>
      </c>
      <c r="BQ203" s="31" t="e">
        <v>#DIV/0!</v>
      </c>
      <c r="BR203" s="31" t="e">
        <v>#DIV/0!</v>
      </c>
      <c r="BS203" s="31" t="e">
        <v>#DIV/0!</v>
      </c>
      <c r="BT203" s="31" t="e">
        <v>#DIV/0!</v>
      </c>
      <c r="BU203" s="31" t="e">
        <v>#DIV/0!</v>
      </c>
      <c r="BV203" s="31" t="e">
        <v>#DIV/0!</v>
      </c>
      <c r="BW203" s="31" t="e">
        <v>#DIV/0!</v>
      </c>
      <c r="BX203" s="31" t="e">
        <v>#DIV/0!</v>
      </c>
      <c r="BY203" s="31" t="e">
        <v>#DIV/0!</v>
      </c>
      <c r="BZ203" s="31" t="e">
        <v>#DIV/0!</v>
      </c>
      <c r="CA203" s="31" t="e">
        <v>#DIV/0!</v>
      </c>
      <c r="CB203" s="31" t="e">
        <v>#DIV/0!</v>
      </c>
      <c r="CC203" s="31" t="e">
        <v>#DIV/0!</v>
      </c>
      <c r="CD203" s="31" t="e">
        <v>#DIV/0!</v>
      </c>
      <c r="CE203" s="31" t="e">
        <v>#DIV/0!</v>
      </c>
      <c r="CF203" s="31" t="e">
        <v>#DIV/0!</v>
      </c>
      <c r="CG203" s="31" t="e">
        <v>#DIV/0!</v>
      </c>
      <c r="CH203" s="31" t="e">
        <v>#DIV/0!</v>
      </c>
      <c r="CI203" s="31" t="e">
        <v>#DIV/0!</v>
      </c>
      <c r="CJ203" s="31" t="e">
        <v>#DIV/0!</v>
      </c>
      <c r="CK203" s="31" t="e">
        <v>#DIV/0!</v>
      </c>
      <c r="CL203" s="31" t="e">
        <v>#DIV/0!</v>
      </c>
      <c r="CM203" s="31" t="e">
        <v>#DIV/0!</v>
      </c>
      <c r="CN203" s="31" t="e">
        <v>#DIV/0!</v>
      </c>
      <c r="CO203" s="31" t="e">
        <v>#DIV/0!</v>
      </c>
      <c r="CP203" s="31" t="e">
        <v>#DIV/0!</v>
      </c>
      <c r="CQ203" s="31" t="e">
        <v>#DIV/0!</v>
      </c>
      <c r="CR203" s="31"/>
      <c r="CS203" s="31"/>
      <c r="CT203" s="31">
        <v>0</v>
      </c>
      <c r="CU203" s="51" t="e">
        <v>#VALUE!</v>
      </c>
      <c r="CV203" s="31" t="e">
        <v>#DIV/0!</v>
      </c>
      <c r="CW203" s="31" t="e">
        <v>#DIV/0!</v>
      </c>
      <c r="CX203" s="31" t="e">
        <v>#DIV/0!</v>
      </c>
      <c r="CY203" s="31" t="e">
        <v>#DIV/0!</v>
      </c>
      <c r="CZ203" s="31" t="e">
        <v>#DIV/0!</v>
      </c>
      <c r="DA203" s="31" t="e">
        <v>#DIV/0!</v>
      </c>
      <c r="DB203" s="31" t="e">
        <v>#DIV/0!</v>
      </c>
      <c r="DC203" s="31" t="e">
        <v>#DIV/0!</v>
      </c>
      <c r="DD203" s="31" t="e">
        <v>#DIV/0!</v>
      </c>
      <c r="DE203" s="31" t="e">
        <v>#DIV/0!</v>
      </c>
      <c r="DF203" s="31" t="e">
        <v>#DIV/0!</v>
      </c>
      <c r="DG203" s="31" t="e">
        <v>#DIV/0!</v>
      </c>
      <c r="DH203" s="31" t="e">
        <v>#DIV/0!</v>
      </c>
      <c r="DI203" s="31" t="e">
        <v>#DIV/0!</v>
      </c>
      <c r="DJ203" s="31" t="e">
        <v>#DIV/0!</v>
      </c>
      <c r="DK203" s="31" t="e">
        <v>#DIV/0!</v>
      </c>
      <c r="DL203" s="31" t="e">
        <v>#DIV/0!</v>
      </c>
      <c r="DM203" s="31" t="e">
        <v>#DIV/0!</v>
      </c>
      <c r="DN203" s="31" t="e">
        <v>#DIV/0!</v>
      </c>
      <c r="DO203" s="31" t="e">
        <v>#DIV/0!</v>
      </c>
      <c r="DP203" s="31" t="e">
        <v>#DIV/0!</v>
      </c>
      <c r="DQ203" s="31" t="e">
        <v>#DIV/0!</v>
      </c>
      <c r="DR203" s="31" t="e">
        <v>#DIV/0!</v>
      </c>
      <c r="DS203" s="31" t="e">
        <v>#DIV/0!</v>
      </c>
      <c r="DT203" s="31" t="e">
        <v>#DIV/0!</v>
      </c>
      <c r="DU203" s="31" t="e">
        <v>#DIV/0!</v>
      </c>
      <c r="DV203" s="31" t="e">
        <v>#DIV/0!</v>
      </c>
      <c r="DW203" s="31" t="e">
        <v>#DIV/0!</v>
      </c>
      <c r="DX203" s="31" t="e">
        <v>#DIV/0!</v>
      </c>
      <c r="DY203" s="31" t="e">
        <v>#DIV/0!</v>
      </c>
      <c r="DZ203" s="31" t="e">
        <v>#DIV/0!</v>
      </c>
      <c r="EA203" s="31" t="e">
        <v>#DIV/0!</v>
      </c>
      <c r="EB203" s="31" t="e">
        <v>#DIV/0!</v>
      </c>
      <c r="EC203" s="31" t="e">
        <v>#DIV/0!</v>
      </c>
      <c r="ED203" s="31" t="e">
        <v>#DIV/0!</v>
      </c>
      <c r="EE203" s="31" t="e">
        <v>#DIV/0!</v>
      </c>
      <c r="EF203" s="31" t="e">
        <v>#DIV/0!</v>
      </c>
      <c r="EG203" s="31" t="e">
        <v>#DIV/0!</v>
      </c>
      <c r="EH203" s="31" t="e">
        <v>#DIV/0!</v>
      </c>
      <c r="EI203" s="31" t="e">
        <v>#DIV/0!</v>
      </c>
      <c r="EJ203" s="31" t="e">
        <v>#DIV/0!</v>
      </c>
      <c r="EK203" s="31" t="e">
        <v>#DIV/0!</v>
      </c>
      <c r="EL203" s="31" t="e">
        <v>#DIV/0!</v>
      </c>
      <c r="EM203" s="31" t="e">
        <v>#DIV/0!</v>
      </c>
      <c r="EN203" s="31" t="e">
        <v>#DIV/0!</v>
      </c>
      <c r="EO203" s="31" t="e">
        <v>#VALUE!</v>
      </c>
      <c r="EP203" s="31" t="e">
        <v>#DIV/0!</v>
      </c>
      <c r="EQ203" s="31" t="e">
        <v>#DIV/0!</v>
      </c>
      <c r="ER203" s="31" t="e">
        <v>#DIV/0!</v>
      </c>
      <c r="ES203" s="31" t="e">
        <v>#DIV/0!</v>
      </c>
      <c r="ET203" s="31" t="e">
        <v>#DIV/0!</v>
      </c>
      <c r="EU203" s="31" t="e">
        <v>#DIV/0!</v>
      </c>
      <c r="EV203" s="31" t="e">
        <v>#DIV/0!</v>
      </c>
      <c r="EW203" s="31" t="e">
        <v>#DIV/0!</v>
      </c>
      <c r="EX203" s="31" t="e">
        <v>#DIV/0!</v>
      </c>
      <c r="EY203" s="31" t="e">
        <v>#DIV/0!</v>
      </c>
      <c r="EZ203" s="31" t="e">
        <v>#DIV/0!</v>
      </c>
      <c r="FA203" s="31" t="e">
        <v>#DIV/0!</v>
      </c>
      <c r="FB203" s="31" t="e">
        <v>#DIV/0!</v>
      </c>
      <c r="FC203" s="31" t="e">
        <v>#DIV/0!</v>
      </c>
      <c r="FD203" s="31" t="e">
        <v>#DIV/0!</v>
      </c>
      <c r="FE203" s="31" t="e">
        <v>#DIV/0!</v>
      </c>
      <c r="FF203" s="31" t="e">
        <v>#DIV/0!</v>
      </c>
      <c r="FG203" s="31" t="e">
        <v>#DIV/0!</v>
      </c>
      <c r="FH203" s="31" t="e">
        <v>#DIV/0!</v>
      </c>
      <c r="FI203" s="31" t="e">
        <v>#DIV/0!</v>
      </c>
      <c r="FJ203" s="31" t="e">
        <v>#DIV/0!</v>
      </c>
      <c r="FK203" s="31" t="e">
        <v>#DIV/0!</v>
      </c>
      <c r="FL203" s="31" t="e">
        <v>#DIV/0!</v>
      </c>
      <c r="FM203" s="31" t="e">
        <v>#DIV/0!</v>
      </c>
      <c r="FN203" s="31" t="e">
        <v>#DIV/0!</v>
      </c>
      <c r="FO203" s="31" t="e">
        <v>#DIV/0!</v>
      </c>
      <c r="FP203" s="31" t="e">
        <v>#DIV/0!</v>
      </c>
      <c r="FQ203" s="31" t="e">
        <v>#DIV/0!</v>
      </c>
      <c r="FR203" s="31" t="e">
        <v>#DIV/0!</v>
      </c>
      <c r="FS203" s="31" t="e">
        <v>#DIV/0!</v>
      </c>
      <c r="FT203" s="31" t="e">
        <v>#DIV/0!</v>
      </c>
      <c r="FU203" s="31" t="e">
        <v>#DIV/0!</v>
      </c>
      <c r="FV203" s="31" t="e">
        <v>#DIV/0!</v>
      </c>
      <c r="FW203" s="31" t="e">
        <v>#DIV/0!</v>
      </c>
      <c r="FX203" s="31" t="e">
        <v>#DIV/0!</v>
      </c>
      <c r="FY203" s="31" t="e">
        <v>#DIV/0!</v>
      </c>
      <c r="FZ203" s="31" t="e">
        <v>#DIV/0!</v>
      </c>
      <c r="GA203" s="31" t="e">
        <v>#DIV/0!</v>
      </c>
      <c r="GB203" s="31" t="e">
        <v>#DIV/0!</v>
      </c>
      <c r="GC203" s="31" t="e">
        <v>#DIV/0!</v>
      </c>
      <c r="GD203" s="31" t="e">
        <v>#DIV/0!</v>
      </c>
      <c r="GE203" s="31" t="e">
        <v>#DIV/0!</v>
      </c>
      <c r="GF203" s="31" t="e">
        <v>#DIV/0!</v>
      </c>
      <c r="GG203" s="31" t="e">
        <v>#DIV/0!</v>
      </c>
      <c r="GH203" s="31" t="e">
        <v>#DIV/0!</v>
      </c>
      <c r="GI203" s="31"/>
      <c r="GJ203" s="31"/>
      <c r="GK203" s="31">
        <v>0</v>
      </c>
      <c r="GL203" s="51" t="e">
        <v>#VALUE!</v>
      </c>
      <c r="GM203" s="31" t="e">
        <v>#DIV/0!</v>
      </c>
      <c r="GN203" s="31" t="e">
        <v>#DIV/0!</v>
      </c>
      <c r="GO203" s="31" t="e">
        <v>#DIV/0!</v>
      </c>
      <c r="GP203" s="31" t="e">
        <v>#DIV/0!</v>
      </c>
      <c r="GQ203" s="31" t="e">
        <v>#DIV/0!</v>
      </c>
      <c r="GR203" s="31" t="e">
        <v>#DIV/0!</v>
      </c>
      <c r="GS203" s="31" t="e">
        <v>#DIV/0!</v>
      </c>
      <c r="GT203" s="31" t="e">
        <v>#DIV/0!</v>
      </c>
      <c r="GU203" s="31" t="e">
        <v>#DIV/0!</v>
      </c>
      <c r="GV203" s="31" t="e">
        <v>#DIV/0!</v>
      </c>
      <c r="GW203" s="31" t="e">
        <v>#DIV/0!</v>
      </c>
      <c r="GX203" s="31" t="e">
        <v>#DIV/0!</v>
      </c>
      <c r="GY203" s="31" t="e">
        <v>#DIV/0!</v>
      </c>
      <c r="GZ203" s="31" t="e">
        <v>#DIV/0!</v>
      </c>
      <c r="HA203" s="31" t="e">
        <v>#DIV/0!</v>
      </c>
      <c r="HB203" s="31" t="e">
        <v>#DIV/0!</v>
      </c>
      <c r="HC203" s="31" t="e">
        <v>#DIV/0!</v>
      </c>
      <c r="HD203" s="31" t="e">
        <v>#DIV/0!</v>
      </c>
      <c r="HE203" s="31" t="e">
        <v>#DIV/0!</v>
      </c>
      <c r="HF203" s="31" t="e">
        <v>#DIV/0!</v>
      </c>
      <c r="HG203" s="31" t="e">
        <v>#DIV/0!</v>
      </c>
      <c r="HH203" s="31" t="e">
        <v>#DIV/0!</v>
      </c>
      <c r="HI203" s="31" t="e">
        <v>#DIV/0!</v>
      </c>
      <c r="HJ203" s="31" t="e">
        <v>#DIV/0!</v>
      </c>
      <c r="HK203" s="31" t="e">
        <v>#DIV/0!</v>
      </c>
      <c r="HL203" s="31" t="e">
        <v>#DIV/0!</v>
      </c>
      <c r="HM203" s="31" t="e">
        <v>#DIV/0!</v>
      </c>
      <c r="HN203" s="31" t="e">
        <v>#DIV/0!</v>
      </c>
      <c r="HO203" s="31" t="e">
        <v>#DIV/0!</v>
      </c>
      <c r="HP203" s="31" t="e">
        <v>#DIV/0!</v>
      </c>
      <c r="HQ203" s="31" t="e">
        <v>#DIV/0!</v>
      </c>
      <c r="HR203" s="31" t="e">
        <v>#DIV/0!</v>
      </c>
      <c r="HS203" s="31" t="e">
        <v>#DIV/0!</v>
      </c>
      <c r="HT203" s="31" t="e">
        <v>#DIV/0!</v>
      </c>
      <c r="HU203" s="31" t="e">
        <v>#DIV/0!</v>
      </c>
      <c r="HV203" s="31" t="e">
        <v>#DIV/0!</v>
      </c>
      <c r="HW203" s="31" t="e">
        <v>#DIV/0!</v>
      </c>
      <c r="HX203" s="31" t="e">
        <v>#DIV/0!</v>
      </c>
      <c r="HY203" s="31" t="e">
        <v>#DIV/0!</v>
      </c>
      <c r="HZ203" s="31" t="e">
        <v>#DIV/0!</v>
      </c>
      <c r="IA203" s="31" t="e">
        <v>#DIV/0!</v>
      </c>
      <c r="IB203" s="31" t="e">
        <v>#DIV/0!</v>
      </c>
      <c r="IC203" s="31" t="e">
        <v>#DIV/0!</v>
      </c>
      <c r="ID203" s="31" t="e">
        <v>#DIV/0!</v>
      </c>
      <c r="IE203" s="31" t="e">
        <v>#DIV/0!</v>
      </c>
      <c r="IF203" s="31" t="e">
        <v>#VALUE!</v>
      </c>
      <c r="IG203" s="31" t="e">
        <v>#DIV/0!</v>
      </c>
      <c r="IH203" s="31" t="e">
        <v>#DIV/0!</v>
      </c>
      <c r="II203" s="31" t="e">
        <v>#DIV/0!</v>
      </c>
      <c r="IJ203" s="31" t="e">
        <v>#DIV/0!</v>
      </c>
      <c r="IK203" s="31" t="e">
        <v>#DIV/0!</v>
      </c>
      <c r="IL203" s="31" t="e">
        <v>#DIV/0!</v>
      </c>
      <c r="IM203" s="31" t="e">
        <v>#DIV/0!</v>
      </c>
      <c r="IN203" s="31" t="e">
        <v>#DIV/0!</v>
      </c>
      <c r="IO203" s="31" t="e">
        <v>#DIV/0!</v>
      </c>
      <c r="IP203" s="31" t="e">
        <v>#DIV/0!</v>
      </c>
      <c r="IQ203" s="31" t="e">
        <v>#DIV/0!</v>
      </c>
      <c r="IR203" s="31" t="e">
        <v>#DIV/0!</v>
      </c>
      <c r="IS203" s="31" t="e">
        <v>#DIV/0!</v>
      </c>
      <c r="IT203" s="31" t="e">
        <v>#DIV/0!</v>
      </c>
      <c r="IU203" s="31" t="e">
        <v>#DIV/0!</v>
      </c>
      <c r="IV203" s="31" t="e">
        <v>#DIV/0!</v>
      </c>
      <c r="IW203" s="31" t="e">
        <v>#DIV/0!</v>
      </c>
      <c r="IX203" s="31" t="e">
        <v>#DIV/0!</v>
      </c>
      <c r="IY203" s="31" t="e">
        <v>#DIV/0!</v>
      </c>
      <c r="IZ203" s="31" t="e">
        <v>#DIV/0!</v>
      </c>
      <c r="JA203" s="31" t="e">
        <v>#DIV/0!</v>
      </c>
      <c r="JB203" s="31" t="e">
        <v>#DIV/0!</v>
      </c>
      <c r="JC203" s="31" t="e">
        <v>#DIV/0!</v>
      </c>
      <c r="JD203" s="31" t="e">
        <v>#DIV/0!</v>
      </c>
      <c r="JE203" s="31" t="e">
        <v>#DIV/0!</v>
      </c>
      <c r="JF203" s="31" t="e">
        <v>#DIV/0!</v>
      </c>
      <c r="JG203" s="31" t="e">
        <v>#DIV/0!</v>
      </c>
      <c r="JH203" s="31" t="e">
        <v>#DIV/0!</v>
      </c>
      <c r="JI203" s="31" t="e">
        <v>#DIV/0!</v>
      </c>
      <c r="JJ203" s="31" t="e">
        <v>#DIV/0!</v>
      </c>
      <c r="JK203" s="31" t="e">
        <v>#DIV/0!</v>
      </c>
      <c r="JL203" s="31" t="e">
        <v>#DIV/0!</v>
      </c>
      <c r="JM203" s="31" t="e">
        <v>#DIV/0!</v>
      </c>
      <c r="JN203" s="31" t="e">
        <v>#DIV/0!</v>
      </c>
      <c r="JO203" s="31" t="e">
        <v>#DIV/0!</v>
      </c>
      <c r="JP203" s="31" t="e">
        <v>#DIV/0!</v>
      </c>
      <c r="JQ203" s="31" t="e">
        <v>#DIV/0!</v>
      </c>
      <c r="JR203" s="31" t="e">
        <v>#DIV/0!</v>
      </c>
      <c r="JS203" s="31" t="e">
        <v>#DIV/0!</v>
      </c>
      <c r="JT203" s="31" t="e">
        <v>#DIV/0!</v>
      </c>
      <c r="JU203" s="31" t="e">
        <v>#DIV/0!</v>
      </c>
      <c r="JV203" s="31" t="e">
        <v>#DIV/0!</v>
      </c>
      <c r="JW203" s="31" t="e">
        <v>#DIV/0!</v>
      </c>
      <c r="JX203" s="31" t="e">
        <v>#DIV/0!</v>
      </c>
      <c r="JY203" s="31" t="e">
        <v>#DIV/0!</v>
      </c>
      <c r="JZ203" s="31"/>
      <c r="KA203" s="31"/>
    </row>
    <row r="204" spans="1:287" x14ac:dyDescent="0.25">
      <c r="A204" s="30" t="s">
        <v>828</v>
      </c>
      <c r="B204" s="30" t="s">
        <v>133</v>
      </c>
      <c r="C204" s="31"/>
      <c r="D204" s="51" t="e">
        <v>#VALUE!</v>
      </c>
      <c r="E204" s="31" t="e">
        <v>#DIV/0!</v>
      </c>
      <c r="F204" s="31" t="e">
        <v>#DIV/0!</v>
      </c>
      <c r="G204" s="31" t="e">
        <v>#DIV/0!</v>
      </c>
      <c r="H204" s="31" t="e">
        <v>#DIV/0!</v>
      </c>
      <c r="I204" s="31" t="e">
        <v>#DIV/0!</v>
      </c>
      <c r="J204" s="31" t="e">
        <v>#DIV/0!</v>
      </c>
      <c r="K204" s="31" t="e">
        <v>#DIV/0!</v>
      </c>
      <c r="L204" s="31" t="e">
        <v>#DIV/0!</v>
      </c>
      <c r="M204" s="31" t="e">
        <v>#DIV/0!</v>
      </c>
      <c r="N204" s="31" t="e">
        <v>#DIV/0!</v>
      </c>
      <c r="O204" s="31" t="e">
        <v>#DIV/0!</v>
      </c>
      <c r="P204" s="31" t="e">
        <v>#DIV/0!</v>
      </c>
      <c r="Q204" s="31" t="e">
        <v>#DIV/0!</v>
      </c>
      <c r="R204" s="31" t="e">
        <v>#DIV/0!</v>
      </c>
      <c r="S204" s="31" t="e">
        <v>#DIV/0!</v>
      </c>
      <c r="T204" s="31" t="e">
        <v>#DIV/0!</v>
      </c>
      <c r="U204" s="31" t="e">
        <v>#DIV/0!</v>
      </c>
      <c r="V204" s="31" t="e">
        <v>#DIV/0!</v>
      </c>
      <c r="W204" s="31" t="e">
        <v>#DIV/0!</v>
      </c>
      <c r="X204" s="31" t="e">
        <v>#DIV/0!</v>
      </c>
      <c r="Y204" s="31" t="e">
        <v>#DIV/0!</v>
      </c>
      <c r="Z204" s="31" t="e">
        <v>#DIV/0!</v>
      </c>
      <c r="AA204" s="31" t="e">
        <v>#DIV/0!</v>
      </c>
      <c r="AB204" s="31" t="e">
        <v>#DIV/0!</v>
      </c>
      <c r="AC204" s="31" t="e">
        <v>#DIV/0!</v>
      </c>
      <c r="AD204" s="31" t="e">
        <v>#DIV/0!</v>
      </c>
      <c r="AE204" s="31" t="e">
        <v>#DIV/0!</v>
      </c>
      <c r="AF204" s="31" t="e">
        <v>#DIV/0!</v>
      </c>
      <c r="AG204" s="31" t="e">
        <v>#DIV/0!</v>
      </c>
      <c r="AH204" s="31" t="e">
        <v>#DIV/0!</v>
      </c>
      <c r="AI204" s="31" t="e">
        <v>#DIV/0!</v>
      </c>
      <c r="AJ204" s="31" t="e">
        <v>#DIV/0!</v>
      </c>
      <c r="AK204" s="31" t="e">
        <v>#DIV/0!</v>
      </c>
      <c r="AL204" s="31" t="e">
        <v>#DIV/0!</v>
      </c>
      <c r="AM204" s="31" t="e">
        <v>#DIV/0!</v>
      </c>
      <c r="AN204" s="31" t="e">
        <v>#DIV/0!</v>
      </c>
      <c r="AO204" s="31" t="e">
        <v>#DIV/0!</v>
      </c>
      <c r="AP204" s="31" t="e">
        <v>#DIV/0!</v>
      </c>
      <c r="AQ204" s="31" t="e">
        <v>#DIV/0!</v>
      </c>
      <c r="AR204" s="31" t="e">
        <v>#DIV/0!</v>
      </c>
      <c r="AS204" s="31" t="e">
        <v>#DIV/0!</v>
      </c>
      <c r="AT204" s="31" t="e">
        <v>#DIV/0!</v>
      </c>
      <c r="AU204" s="31" t="e">
        <v>#DIV/0!</v>
      </c>
      <c r="AV204" s="31" t="e">
        <v>#DIV/0!</v>
      </c>
      <c r="AW204" s="31" t="e">
        <v>#DIV/0!</v>
      </c>
      <c r="AX204" s="31" t="e">
        <v>#VALUE!</v>
      </c>
      <c r="AY204" s="31" t="e">
        <v>#DIV/0!</v>
      </c>
      <c r="AZ204" s="31" t="e">
        <v>#DIV/0!</v>
      </c>
      <c r="BA204" s="31" t="e">
        <v>#DIV/0!</v>
      </c>
      <c r="BB204" s="31" t="e">
        <v>#DIV/0!</v>
      </c>
      <c r="BC204" s="31" t="e">
        <v>#DIV/0!</v>
      </c>
      <c r="BD204" s="31" t="e">
        <v>#DIV/0!</v>
      </c>
      <c r="BE204" s="31" t="e">
        <v>#DIV/0!</v>
      </c>
      <c r="BF204" s="31" t="e">
        <v>#DIV/0!</v>
      </c>
      <c r="BG204" s="31" t="e">
        <v>#DIV/0!</v>
      </c>
      <c r="BH204" s="31" t="e">
        <v>#DIV/0!</v>
      </c>
      <c r="BI204" s="31" t="e">
        <v>#DIV/0!</v>
      </c>
      <c r="BJ204" s="31" t="e">
        <v>#DIV/0!</v>
      </c>
      <c r="BK204" s="31" t="e">
        <v>#DIV/0!</v>
      </c>
      <c r="BL204" s="31" t="e">
        <v>#DIV/0!</v>
      </c>
      <c r="BM204" s="31" t="e">
        <v>#DIV/0!</v>
      </c>
      <c r="BN204" s="31" t="e">
        <v>#DIV/0!</v>
      </c>
      <c r="BO204" s="31" t="e">
        <v>#DIV/0!</v>
      </c>
      <c r="BP204" s="31" t="e">
        <v>#DIV/0!</v>
      </c>
      <c r="BQ204" s="31" t="e">
        <v>#DIV/0!</v>
      </c>
      <c r="BR204" s="31" t="e">
        <v>#DIV/0!</v>
      </c>
      <c r="BS204" s="31" t="e">
        <v>#DIV/0!</v>
      </c>
      <c r="BT204" s="31" t="e">
        <v>#DIV/0!</v>
      </c>
      <c r="BU204" s="31" t="e">
        <v>#DIV/0!</v>
      </c>
      <c r="BV204" s="31" t="e">
        <v>#DIV/0!</v>
      </c>
      <c r="BW204" s="31" t="e">
        <v>#DIV/0!</v>
      </c>
      <c r="BX204" s="31" t="e">
        <v>#DIV/0!</v>
      </c>
      <c r="BY204" s="31" t="e">
        <v>#DIV/0!</v>
      </c>
      <c r="BZ204" s="31" t="e">
        <v>#DIV/0!</v>
      </c>
      <c r="CA204" s="31" t="e">
        <v>#DIV/0!</v>
      </c>
      <c r="CB204" s="31" t="e">
        <v>#DIV/0!</v>
      </c>
      <c r="CC204" s="31" t="e">
        <v>#DIV/0!</v>
      </c>
      <c r="CD204" s="31" t="e">
        <v>#DIV/0!</v>
      </c>
      <c r="CE204" s="31" t="e">
        <v>#DIV/0!</v>
      </c>
      <c r="CF204" s="31" t="e">
        <v>#DIV/0!</v>
      </c>
      <c r="CG204" s="31" t="e">
        <v>#DIV/0!</v>
      </c>
      <c r="CH204" s="31" t="e">
        <v>#DIV/0!</v>
      </c>
      <c r="CI204" s="31" t="e">
        <v>#DIV/0!</v>
      </c>
      <c r="CJ204" s="31" t="e">
        <v>#DIV/0!</v>
      </c>
      <c r="CK204" s="31" t="e">
        <v>#DIV/0!</v>
      </c>
      <c r="CL204" s="31" t="e">
        <v>#DIV/0!</v>
      </c>
      <c r="CM204" s="31" t="e">
        <v>#DIV/0!</v>
      </c>
      <c r="CN204" s="31" t="e">
        <v>#DIV/0!</v>
      </c>
      <c r="CO204" s="31" t="e">
        <v>#DIV/0!</v>
      </c>
      <c r="CP204" s="31" t="e">
        <v>#DIV/0!</v>
      </c>
      <c r="CQ204" s="31" t="e">
        <v>#DIV/0!</v>
      </c>
      <c r="CR204" s="31"/>
      <c r="CS204" s="31"/>
      <c r="CT204" s="31"/>
      <c r="CU204" s="51" t="e">
        <v>#VALUE!</v>
      </c>
      <c r="CV204" s="31" t="e">
        <v>#DIV/0!</v>
      </c>
      <c r="CW204" s="31" t="e">
        <v>#DIV/0!</v>
      </c>
      <c r="CX204" s="31" t="e">
        <v>#DIV/0!</v>
      </c>
      <c r="CY204" s="31" t="e">
        <v>#DIV/0!</v>
      </c>
      <c r="CZ204" s="31" t="e">
        <v>#DIV/0!</v>
      </c>
      <c r="DA204" s="31" t="e">
        <v>#DIV/0!</v>
      </c>
      <c r="DB204" s="31" t="e">
        <v>#DIV/0!</v>
      </c>
      <c r="DC204" s="31" t="e">
        <v>#DIV/0!</v>
      </c>
      <c r="DD204" s="31" t="e">
        <v>#DIV/0!</v>
      </c>
      <c r="DE204" s="31" t="e">
        <v>#DIV/0!</v>
      </c>
      <c r="DF204" s="31" t="e">
        <v>#DIV/0!</v>
      </c>
      <c r="DG204" s="31" t="e">
        <v>#DIV/0!</v>
      </c>
      <c r="DH204" s="31" t="e">
        <v>#DIV/0!</v>
      </c>
      <c r="DI204" s="31" t="e">
        <v>#DIV/0!</v>
      </c>
      <c r="DJ204" s="31" t="e">
        <v>#DIV/0!</v>
      </c>
      <c r="DK204" s="31" t="e">
        <v>#DIV/0!</v>
      </c>
      <c r="DL204" s="31" t="e">
        <v>#DIV/0!</v>
      </c>
      <c r="DM204" s="31" t="e">
        <v>#DIV/0!</v>
      </c>
      <c r="DN204" s="31" t="e">
        <v>#DIV/0!</v>
      </c>
      <c r="DO204" s="31" t="e">
        <v>#DIV/0!</v>
      </c>
      <c r="DP204" s="31" t="e">
        <v>#DIV/0!</v>
      </c>
      <c r="DQ204" s="31" t="e">
        <v>#DIV/0!</v>
      </c>
      <c r="DR204" s="31" t="e">
        <v>#DIV/0!</v>
      </c>
      <c r="DS204" s="31" t="e">
        <v>#DIV/0!</v>
      </c>
      <c r="DT204" s="31" t="e">
        <v>#DIV/0!</v>
      </c>
      <c r="DU204" s="31" t="e">
        <v>#DIV/0!</v>
      </c>
      <c r="DV204" s="31" t="e">
        <v>#DIV/0!</v>
      </c>
      <c r="DW204" s="31" t="e">
        <v>#DIV/0!</v>
      </c>
      <c r="DX204" s="31" t="e">
        <v>#DIV/0!</v>
      </c>
      <c r="DY204" s="31" t="e">
        <v>#DIV/0!</v>
      </c>
      <c r="DZ204" s="31" t="e">
        <v>#DIV/0!</v>
      </c>
      <c r="EA204" s="31" t="e">
        <v>#DIV/0!</v>
      </c>
      <c r="EB204" s="31" t="e">
        <v>#DIV/0!</v>
      </c>
      <c r="EC204" s="31" t="e">
        <v>#DIV/0!</v>
      </c>
      <c r="ED204" s="31" t="e">
        <v>#DIV/0!</v>
      </c>
      <c r="EE204" s="31" t="e">
        <v>#DIV/0!</v>
      </c>
      <c r="EF204" s="31" t="e">
        <v>#DIV/0!</v>
      </c>
      <c r="EG204" s="31" t="e">
        <v>#DIV/0!</v>
      </c>
      <c r="EH204" s="31" t="e">
        <v>#DIV/0!</v>
      </c>
      <c r="EI204" s="31" t="e">
        <v>#DIV/0!</v>
      </c>
      <c r="EJ204" s="31" t="e">
        <v>#DIV/0!</v>
      </c>
      <c r="EK204" s="31" t="e">
        <v>#DIV/0!</v>
      </c>
      <c r="EL204" s="31" t="e">
        <v>#DIV/0!</v>
      </c>
      <c r="EM204" s="31" t="e">
        <v>#DIV/0!</v>
      </c>
      <c r="EN204" s="31" t="e">
        <v>#DIV/0!</v>
      </c>
      <c r="EO204" s="31" t="e">
        <v>#VALUE!</v>
      </c>
      <c r="EP204" s="31" t="e">
        <v>#DIV/0!</v>
      </c>
      <c r="EQ204" s="31" t="e">
        <v>#DIV/0!</v>
      </c>
      <c r="ER204" s="31" t="e">
        <v>#DIV/0!</v>
      </c>
      <c r="ES204" s="31" t="e">
        <v>#DIV/0!</v>
      </c>
      <c r="ET204" s="31" t="e">
        <v>#DIV/0!</v>
      </c>
      <c r="EU204" s="31" t="e">
        <v>#DIV/0!</v>
      </c>
      <c r="EV204" s="31" t="e">
        <v>#DIV/0!</v>
      </c>
      <c r="EW204" s="31" t="e">
        <v>#DIV/0!</v>
      </c>
      <c r="EX204" s="31" t="e">
        <v>#DIV/0!</v>
      </c>
      <c r="EY204" s="31" t="e">
        <v>#DIV/0!</v>
      </c>
      <c r="EZ204" s="31" t="e">
        <v>#DIV/0!</v>
      </c>
      <c r="FA204" s="31" t="e">
        <v>#DIV/0!</v>
      </c>
      <c r="FB204" s="31" t="e">
        <v>#DIV/0!</v>
      </c>
      <c r="FC204" s="31" t="e">
        <v>#DIV/0!</v>
      </c>
      <c r="FD204" s="31" t="e">
        <v>#DIV/0!</v>
      </c>
      <c r="FE204" s="31" t="e">
        <v>#DIV/0!</v>
      </c>
      <c r="FF204" s="31" t="e">
        <v>#DIV/0!</v>
      </c>
      <c r="FG204" s="31" t="e">
        <v>#DIV/0!</v>
      </c>
      <c r="FH204" s="31" t="e">
        <v>#DIV/0!</v>
      </c>
      <c r="FI204" s="31" t="e">
        <v>#DIV/0!</v>
      </c>
      <c r="FJ204" s="31" t="e">
        <v>#DIV/0!</v>
      </c>
      <c r="FK204" s="31" t="e">
        <v>#DIV/0!</v>
      </c>
      <c r="FL204" s="31" t="e">
        <v>#DIV/0!</v>
      </c>
      <c r="FM204" s="31" t="e">
        <v>#DIV/0!</v>
      </c>
      <c r="FN204" s="31" t="e">
        <v>#DIV/0!</v>
      </c>
      <c r="FO204" s="31" t="e">
        <v>#DIV/0!</v>
      </c>
      <c r="FP204" s="31" t="e">
        <v>#DIV/0!</v>
      </c>
      <c r="FQ204" s="31" t="e">
        <v>#DIV/0!</v>
      </c>
      <c r="FR204" s="31" t="e">
        <v>#DIV/0!</v>
      </c>
      <c r="FS204" s="31" t="e">
        <v>#DIV/0!</v>
      </c>
      <c r="FT204" s="31" t="e">
        <v>#DIV/0!</v>
      </c>
      <c r="FU204" s="31" t="e">
        <v>#DIV/0!</v>
      </c>
      <c r="FV204" s="31" t="e">
        <v>#DIV/0!</v>
      </c>
      <c r="FW204" s="31" t="e">
        <v>#DIV/0!</v>
      </c>
      <c r="FX204" s="31" t="e">
        <v>#DIV/0!</v>
      </c>
      <c r="FY204" s="31" t="e">
        <v>#DIV/0!</v>
      </c>
      <c r="FZ204" s="31" t="e">
        <v>#DIV/0!</v>
      </c>
      <c r="GA204" s="31" t="e">
        <v>#DIV/0!</v>
      </c>
      <c r="GB204" s="31" t="e">
        <v>#DIV/0!</v>
      </c>
      <c r="GC204" s="31" t="e">
        <v>#DIV/0!</v>
      </c>
      <c r="GD204" s="31" t="e">
        <v>#DIV/0!</v>
      </c>
      <c r="GE204" s="31" t="e">
        <v>#DIV/0!</v>
      </c>
      <c r="GF204" s="31" t="e">
        <v>#DIV/0!</v>
      </c>
      <c r="GG204" s="31" t="e">
        <v>#DIV/0!</v>
      </c>
      <c r="GH204" s="31" t="e">
        <v>#DIV/0!</v>
      </c>
      <c r="GI204" s="31"/>
      <c r="GJ204" s="31"/>
      <c r="GK204" s="31">
        <v>100</v>
      </c>
      <c r="GL204" s="51" t="e">
        <v>#VALUE!</v>
      </c>
      <c r="GM204" s="31" t="e">
        <v>#DIV/0!</v>
      </c>
      <c r="GN204" s="31" t="e">
        <v>#DIV/0!</v>
      </c>
      <c r="GO204" s="31" t="e">
        <v>#DIV/0!</v>
      </c>
      <c r="GP204" s="31" t="e">
        <v>#DIV/0!</v>
      </c>
      <c r="GQ204" s="31" t="e">
        <v>#DIV/0!</v>
      </c>
      <c r="GR204" s="31" t="e">
        <v>#DIV/0!</v>
      </c>
      <c r="GS204" s="31" t="e">
        <v>#DIV/0!</v>
      </c>
      <c r="GT204" s="31" t="e">
        <v>#DIV/0!</v>
      </c>
      <c r="GU204" s="31" t="e">
        <v>#DIV/0!</v>
      </c>
      <c r="GV204" s="31" t="e">
        <v>#DIV/0!</v>
      </c>
      <c r="GW204" s="31" t="e">
        <v>#DIV/0!</v>
      </c>
      <c r="GX204" s="31" t="e">
        <v>#DIV/0!</v>
      </c>
      <c r="GY204" s="31" t="e">
        <v>#DIV/0!</v>
      </c>
      <c r="GZ204" s="31" t="e">
        <v>#DIV/0!</v>
      </c>
      <c r="HA204" s="31" t="e">
        <v>#DIV/0!</v>
      </c>
      <c r="HB204" s="31" t="e">
        <v>#DIV/0!</v>
      </c>
      <c r="HC204" s="31" t="e">
        <v>#DIV/0!</v>
      </c>
      <c r="HD204" s="31" t="e">
        <v>#DIV/0!</v>
      </c>
      <c r="HE204" s="31" t="e">
        <v>#DIV/0!</v>
      </c>
      <c r="HF204" s="31" t="e">
        <v>#DIV/0!</v>
      </c>
      <c r="HG204" s="31" t="e">
        <v>#DIV/0!</v>
      </c>
      <c r="HH204" s="31" t="e">
        <v>#DIV/0!</v>
      </c>
      <c r="HI204" s="31" t="e">
        <v>#DIV/0!</v>
      </c>
      <c r="HJ204" s="31" t="e">
        <v>#DIV/0!</v>
      </c>
      <c r="HK204" s="31" t="e">
        <v>#DIV/0!</v>
      </c>
      <c r="HL204" s="31" t="e">
        <v>#DIV/0!</v>
      </c>
      <c r="HM204" s="31" t="e">
        <v>#DIV/0!</v>
      </c>
      <c r="HN204" s="31" t="e">
        <v>#DIV/0!</v>
      </c>
      <c r="HO204" s="31" t="e">
        <v>#DIV/0!</v>
      </c>
      <c r="HP204" s="31" t="e">
        <v>#DIV/0!</v>
      </c>
      <c r="HQ204" s="31" t="e">
        <v>#DIV/0!</v>
      </c>
      <c r="HR204" s="31" t="e">
        <v>#DIV/0!</v>
      </c>
      <c r="HS204" s="31" t="e">
        <v>#DIV/0!</v>
      </c>
      <c r="HT204" s="31" t="e">
        <v>#DIV/0!</v>
      </c>
      <c r="HU204" s="31" t="e">
        <v>#DIV/0!</v>
      </c>
      <c r="HV204" s="31" t="e">
        <v>#DIV/0!</v>
      </c>
      <c r="HW204" s="31" t="e">
        <v>#DIV/0!</v>
      </c>
      <c r="HX204" s="31" t="e">
        <v>#DIV/0!</v>
      </c>
      <c r="HY204" s="31" t="e">
        <v>#DIV/0!</v>
      </c>
      <c r="HZ204" s="31" t="e">
        <v>#DIV/0!</v>
      </c>
      <c r="IA204" s="31" t="e">
        <v>#DIV/0!</v>
      </c>
      <c r="IB204" s="31" t="e">
        <v>#DIV/0!</v>
      </c>
      <c r="IC204" s="31" t="e">
        <v>#DIV/0!</v>
      </c>
      <c r="ID204" s="31" t="e">
        <v>#DIV/0!</v>
      </c>
      <c r="IE204" s="31" t="e">
        <v>#DIV/0!</v>
      </c>
      <c r="IF204" s="31" t="e">
        <v>#VALUE!</v>
      </c>
      <c r="IG204" s="31" t="e">
        <v>#DIV/0!</v>
      </c>
      <c r="IH204" s="31" t="e">
        <v>#DIV/0!</v>
      </c>
      <c r="II204" s="31" t="e">
        <v>#DIV/0!</v>
      </c>
      <c r="IJ204" s="31" t="e">
        <v>#DIV/0!</v>
      </c>
      <c r="IK204" s="31" t="e">
        <v>#DIV/0!</v>
      </c>
      <c r="IL204" s="31" t="e">
        <v>#DIV/0!</v>
      </c>
      <c r="IM204" s="31" t="e">
        <v>#DIV/0!</v>
      </c>
      <c r="IN204" s="31" t="e">
        <v>#DIV/0!</v>
      </c>
      <c r="IO204" s="31" t="e">
        <v>#DIV/0!</v>
      </c>
      <c r="IP204" s="31" t="e">
        <v>#DIV/0!</v>
      </c>
      <c r="IQ204" s="31" t="e">
        <v>#DIV/0!</v>
      </c>
      <c r="IR204" s="31" t="e">
        <v>#DIV/0!</v>
      </c>
      <c r="IS204" s="31" t="e">
        <v>#DIV/0!</v>
      </c>
      <c r="IT204" s="31" t="e">
        <v>#DIV/0!</v>
      </c>
      <c r="IU204" s="31" t="e">
        <v>#DIV/0!</v>
      </c>
      <c r="IV204" s="31" t="e">
        <v>#DIV/0!</v>
      </c>
      <c r="IW204" s="31" t="e">
        <v>#DIV/0!</v>
      </c>
      <c r="IX204" s="31" t="e">
        <v>#DIV/0!</v>
      </c>
      <c r="IY204" s="31" t="e">
        <v>#DIV/0!</v>
      </c>
      <c r="IZ204" s="31" t="e">
        <v>#DIV/0!</v>
      </c>
      <c r="JA204" s="31" t="e">
        <v>#DIV/0!</v>
      </c>
      <c r="JB204" s="31" t="e">
        <v>#DIV/0!</v>
      </c>
      <c r="JC204" s="31" t="e">
        <v>#DIV/0!</v>
      </c>
      <c r="JD204" s="31" t="e">
        <v>#DIV/0!</v>
      </c>
      <c r="JE204" s="31" t="e">
        <v>#DIV/0!</v>
      </c>
      <c r="JF204" s="31" t="e">
        <v>#DIV/0!</v>
      </c>
      <c r="JG204" s="31" t="e">
        <v>#DIV/0!</v>
      </c>
      <c r="JH204" s="31" t="e">
        <v>#DIV/0!</v>
      </c>
      <c r="JI204" s="31" t="e">
        <v>#DIV/0!</v>
      </c>
      <c r="JJ204" s="31" t="e">
        <v>#DIV/0!</v>
      </c>
      <c r="JK204" s="31" t="e">
        <v>#DIV/0!</v>
      </c>
      <c r="JL204" s="31" t="e">
        <v>#DIV/0!</v>
      </c>
      <c r="JM204" s="31" t="e">
        <v>#DIV/0!</v>
      </c>
      <c r="JN204" s="31" t="e">
        <v>#DIV/0!</v>
      </c>
      <c r="JO204" s="31" t="e">
        <v>#DIV/0!</v>
      </c>
      <c r="JP204" s="31" t="e">
        <v>#DIV/0!</v>
      </c>
      <c r="JQ204" s="31" t="e">
        <v>#DIV/0!</v>
      </c>
      <c r="JR204" s="31" t="e">
        <v>#DIV/0!</v>
      </c>
      <c r="JS204" s="31" t="e">
        <v>#DIV/0!</v>
      </c>
      <c r="JT204" s="31" t="e">
        <v>#DIV/0!</v>
      </c>
      <c r="JU204" s="31" t="e">
        <v>#DIV/0!</v>
      </c>
      <c r="JV204" s="31" t="e">
        <v>#DIV/0!</v>
      </c>
      <c r="JW204" s="31" t="e">
        <v>#DIV/0!</v>
      </c>
      <c r="JX204" s="31" t="e">
        <v>#DIV/0!</v>
      </c>
      <c r="JY204" s="31" t="e">
        <v>#DIV/0!</v>
      </c>
      <c r="JZ204" s="31"/>
      <c r="KA204" s="31"/>
    </row>
    <row r="205" spans="1:287" x14ac:dyDescent="0.25">
      <c r="A205" s="30" t="s">
        <v>829</v>
      </c>
      <c r="B205" s="30" t="s">
        <v>133</v>
      </c>
      <c r="C205" s="31"/>
      <c r="D205" s="51" t="e">
        <v>#VALUE!</v>
      </c>
      <c r="E205" s="31" t="e">
        <v>#DIV/0!</v>
      </c>
      <c r="F205" s="31" t="e">
        <v>#DIV/0!</v>
      </c>
      <c r="G205" s="31" t="e">
        <v>#DIV/0!</v>
      </c>
      <c r="H205" s="31" t="e">
        <v>#DIV/0!</v>
      </c>
      <c r="I205" s="31" t="e">
        <v>#DIV/0!</v>
      </c>
      <c r="J205" s="31" t="e">
        <v>#DIV/0!</v>
      </c>
      <c r="K205" s="31" t="e">
        <v>#DIV/0!</v>
      </c>
      <c r="L205" s="31" t="e">
        <v>#DIV/0!</v>
      </c>
      <c r="M205" s="31" t="e">
        <v>#DIV/0!</v>
      </c>
      <c r="N205" s="31" t="e">
        <v>#DIV/0!</v>
      </c>
      <c r="O205" s="31" t="e">
        <v>#DIV/0!</v>
      </c>
      <c r="P205" s="31" t="e">
        <v>#DIV/0!</v>
      </c>
      <c r="Q205" s="31" t="e">
        <v>#DIV/0!</v>
      </c>
      <c r="R205" s="31" t="e">
        <v>#DIV/0!</v>
      </c>
      <c r="S205" s="31" t="e">
        <v>#DIV/0!</v>
      </c>
      <c r="T205" s="31" t="e">
        <v>#DIV/0!</v>
      </c>
      <c r="U205" s="31" t="e">
        <v>#DIV/0!</v>
      </c>
      <c r="V205" s="31" t="e">
        <v>#DIV/0!</v>
      </c>
      <c r="W205" s="31" t="e">
        <v>#DIV/0!</v>
      </c>
      <c r="X205" s="31" t="e">
        <v>#DIV/0!</v>
      </c>
      <c r="Y205" s="31" t="e">
        <v>#DIV/0!</v>
      </c>
      <c r="Z205" s="31" t="e">
        <v>#DIV/0!</v>
      </c>
      <c r="AA205" s="31" t="e">
        <v>#DIV/0!</v>
      </c>
      <c r="AB205" s="31" t="e">
        <v>#DIV/0!</v>
      </c>
      <c r="AC205" s="31" t="e">
        <v>#DIV/0!</v>
      </c>
      <c r="AD205" s="31" t="e">
        <v>#DIV/0!</v>
      </c>
      <c r="AE205" s="31" t="e">
        <v>#DIV/0!</v>
      </c>
      <c r="AF205" s="31" t="e">
        <v>#DIV/0!</v>
      </c>
      <c r="AG205" s="31" t="e">
        <v>#DIV/0!</v>
      </c>
      <c r="AH205" s="31" t="e">
        <v>#DIV/0!</v>
      </c>
      <c r="AI205" s="31" t="e">
        <v>#DIV/0!</v>
      </c>
      <c r="AJ205" s="31" t="e">
        <v>#DIV/0!</v>
      </c>
      <c r="AK205" s="31" t="e">
        <v>#DIV/0!</v>
      </c>
      <c r="AL205" s="31" t="e">
        <v>#DIV/0!</v>
      </c>
      <c r="AM205" s="31" t="e">
        <v>#DIV/0!</v>
      </c>
      <c r="AN205" s="31" t="e">
        <v>#DIV/0!</v>
      </c>
      <c r="AO205" s="31" t="e">
        <v>#DIV/0!</v>
      </c>
      <c r="AP205" s="31" t="e">
        <v>#DIV/0!</v>
      </c>
      <c r="AQ205" s="31" t="e">
        <v>#DIV/0!</v>
      </c>
      <c r="AR205" s="31" t="e">
        <v>#DIV/0!</v>
      </c>
      <c r="AS205" s="31" t="e">
        <v>#DIV/0!</v>
      </c>
      <c r="AT205" s="31" t="e">
        <v>#DIV/0!</v>
      </c>
      <c r="AU205" s="31" t="e">
        <v>#DIV/0!</v>
      </c>
      <c r="AV205" s="31" t="e">
        <v>#DIV/0!</v>
      </c>
      <c r="AW205" s="31" t="e">
        <v>#DIV/0!</v>
      </c>
      <c r="AX205" s="31" t="e">
        <v>#VALUE!</v>
      </c>
      <c r="AY205" s="31" t="e">
        <v>#DIV/0!</v>
      </c>
      <c r="AZ205" s="31" t="e">
        <v>#DIV/0!</v>
      </c>
      <c r="BA205" s="31" t="e">
        <v>#DIV/0!</v>
      </c>
      <c r="BB205" s="31" t="e">
        <v>#DIV/0!</v>
      </c>
      <c r="BC205" s="31" t="e">
        <v>#DIV/0!</v>
      </c>
      <c r="BD205" s="31" t="e">
        <v>#DIV/0!</v>
      </c>
      <c r="BE205" s="31" t="e">
        <v>#DIV/0!</v>
      </c>
      <c r="BF205" s="31" t="e">
        <v>#DIV/0!</v>
      </c>
      <c r="BG205" s="31" t="e">
        <v>#DIV/0!</v>
      </c>
      <c r="BH205" s="31" t="e">
        <v>#DIV/0!</v>
      </c>
      <c r="BI205" s="31" t="e">
        <v>#DIV/0!</v>
      </c>
      <c r="BJ205" s="31" t="e">
        <v>#DIV/0!</v>
      </c>
      <c r="BK205" s="31" t="e">
        <v>#DIV/0!</v>
      </c>
      <c r="BL205" s="31" t="e">
        <v>#DIV/0!</v>
      </c>
      <c r="BM205" s="31" t="e">
        <v>#DIV/0!</v>
      </c>
      <c r="BN205" s="31" t="e">
        <v>#DIV/0!</v>
      </c>
      <c r="BO205" s="31" t="e">
        <v>#DIV/0!</v>
      </c>
      <c r="BP205" s="31" t="e">
        <v>#DIV/0!</v>
      </c>
      <c r="BQ205" s="31" t="e">
        <v>#DIV/0!</v>
      </c>
      <c r="BR205" s="31" t="e">
        <v>#DIV/0!</v>
      </c>
      <c r="BS205" s="31" t="e">
        <v>#DIV/0!</v>
      </c>
      <c r="BT205" s="31" t="e">
        <v>#DIV/0!</v>
      </c>
      <c r="BU205" s="31" t="e">
        <v>#DIV/0!</v>
      </c>
      <c r="BV205" s="31" t="e">
        <v>#DIV/0!</v>
      </c>
      <c r="BW205" s="31" t="e">
        <v>#DIV/0!</v>
      </c>
      <c r="BX205" s="31" t="e">
        <v>#DIV/0!</v>
      </c>
      <c r="BY205" s="31" t="e">
        <v>#DIV/0!</v>
      </c>
      <c r="BZ205" s="31" t="e">
        <v>#DIV/0!</v>
      </c>
      <c r="CA205" s="31" t="e">
        <v>#DIV/0!</v>
      </c>
      <c r="CB205" s="31" t="e">
        <v>#DIV/0!</v>
      </c>
      <c r="CC205" s="31" t="e">
        <v>#DIV/0!</v>
      </c>
      <c r="CD205" s="31" t="e">
        <v>#DIV/0!</v>
      </c>
      <c r="CE205" s="31" t="e">
        <v>#DIV/0!</v>
      </c>
      <c r="CF205" s="31" t="e">
        <v>#DIV/0!</v>
      </c>
      <c r="CG205" s="31" t="e">
        <v>#DIV/0!</v>
      </c>
      <c r="CH205" s="31" t="e">
        <v>#DIV/0!</v>
      </c>
      <c r="CI205" s="31" t="e">
        <v>#DIV/0!</v>
      </c>
      <c r="CJ205" s="31" t="e">
        <v>#DIV/0!</v>
      </c>
      <c r="CK205" s="31" t="e">
        <v>#DIV/0!</v>
      </c>
      <c r="CL205" s="31" t="e">
        <v>#DIV/0!</v>
      </c>
      <c r="CM205" s="31" t="e">
        <v>#DIV/0!</v>
      </c>
      <c r="CN205" s="31" t="e">
        <v>#DIV/0!</v>
      </c>
      <c r="CO205" s="31" t="e">
        <v>#DIV/0!</v>
      </c>
      <c r="CP205" s="31" t="e">
        <v>#DIV/0!</v>
      </c>
      <c r="CQ205" s="31" t="e">
        <v>#DIV/0!</v>
      </c>
      <c r="CR205" s="31"/>
      <c r="CS205" s="31"/>
      <c r="CT205" s="31"/>
      <c r="CU205" s="51" t="e">
        <v>#VALUE!</v>
      </c>
      <c r="CV205" s="31" t="e">
        <v>#DIV/0!</v>
      </c>
      <c r="CW205" s="31" t="e">
        <v>#DIV/0!</v>
      </c>
      <c r="CX205" s="31" t="e">
        <v>#DIV/0!</v>
      </c>
      <c r="CY205" s="31" t="e">
        <v>#DIV/0!</v>
      </c>
      <c r="CZ205" s="31" t="e">
        <v>#DIV/0!</v>
      </c>
      <c r="DA205" s="31" t="e">
        <v>#DIV/0!</v>
      </c>
      <c r="DB205" s="31" t="e">
        <v>#DIV/0!</v>
      </c>
      <c r="DC205" s="31" t="e">
        <v>#DIV/0!</v>
      </c>
      <c r="DD205" s="31" t="e">
        <v>#DIV/0!</v>
      </c>
      <c r="DE205" s="31" t="e">
        <v>#DIV/0!</v>
      </c>
      <c r="DF205" s="31" t="e">
        <v>#DIV/0!</v>
      </c>
      <c r="DG205" s="31" t="e">
        <v>#DIV/0!</v>
      </c>
      <c r="DH205" s="31" t="e">
        <v>#DIV/0!</v>
      </c>
      <c r="DI205" s="31" t="e">
        <v>#DIV/0!</v>
      </c>
      <c r="DJ205" s="31" t="e">
        <v>#DIV/0!</v>
      </c>
      <c r="DK205" s="31" t="e">
        <v>#DIV/0!</v>
      </c>
      <c r="DL205" s="31" t="e">
        <v>#DIV/0!</v>
      </c>
      <c r="DM205" s="31" t="e">
        <v>#DIV/0!</v>
      </c>
      <c r="DN205" s="31" t="e">
        <v>#DIV/0!</v>
      </c>
      <c r="DO205" s="31" t="e">
        <v>#DIV/0!</v>
      </c>
      <c r="DP205" s="31" t="e">
        <v>#DIV/0!</v>
      </c>
      <c r="DQ205" s="31" t="e">
        <v>#DIV/0!</v>
      </c>
      <c r="DR205" s="31" t="e">
        <v>#DIV/0!</v>
      </c>
      <c r="DS205" s="31" t="e">
        <v>#DIV/0!</v>
      </c>
      <c r="DT205" s="31" t="e">
        <v>#DIV/0!</v>
      </c>
      <c r="DU205" s="31" t="e">
        <v>#DIV/0!</v>
      </c>
      <c r="DV205" s="31" t="e">
        <v>#DIV/0!</v>
      </c>
      <c r="DW205" s="31" t="e">
        <v>#DIV/0!</v>
      </c>
      <c r="DX205" s="31" t="e">
        <v>#DIV/0!</v>
      </c>
      <c r="DY205" s="31" t="e">
        <v>#DIV/0!</v>
      </c>
      <c r="DZ205" s="31" t="e">
        <v>#DIV/0!</v>
      </c>
      <c r="EA205" s="31" t="e">
        <v>#DIV/0!</v>
      </c>
      <c r="EB205" s="31" t="e">
        <v>#DIV/0!</v>
      </c>
      <c r="EC205" s="31" t="e">
        <v>#DIV/0!</v>
      </c>
      <c r="ED205" s="31" t="e">
        <v>#DIV/0!</v>
      </c>
      <c r="EE205" s="31" t="e">
        <v>#DIV/0!</v>
      </c>
      <c r="EF205" s="31" t="e">
        <v>#DIV/0!</v>
      </c>
      <c r="EG205" s="31" t="e">
        <v>#DIV/0!</v>
      </c>
      <c r="EH205" s="31" t="e">
        <v>#DIV/0!</v>
      </c>
      <c r="EI205" s="31" t="e">
        <v>#DIV/0!</v>
      </c>
      <c r="EJ205" s="31" t="e">
        <v>#DIV/0!</v>
      </c>
      <c r="EK205" s="31" t="e">
        <v>#DIV/0!</v>
      </c>
      <c r="EL205" s="31" t="e">
        <v>#DIV/0!</v>
      </c>
      <c r="EM205" s="31" t="e">
        <v>#DIV/0!</v>
      </c>
      <c r="EN205" s="31" t="e">
        <v>#DIV/0!</v>
      </c>
      <c r="EO205" s="31" t="e">
        <v>#VALUE!</v>
      </c>
      <c r="EP205" s="31" t="e">
        <v>#DIV/0!</v>
      </c>
      <c r="EQ205" s="31" t="e">
        <v>#DIV/0!</v>
      </c>
      <c r="ER205" s="31" t="e">
        <v>#DIV/0!</v>
      </c>
      <c r="ES205" s="31" t="e">
        <v>#DIV/0!</v>
      </c>
      <c r="ET205" s="31" t="e">
        <v>#DIV/0!</v>
      </c>
      <c r="EU205" s="31" t="e">
        <v>#DIV/0!</v>
      </c>
      <c r="EV205" s="31" t="e">
        <v>#DIV/0!</v>
      </c>
      <c r="EW205" s="31" t="e">
        <v>#DIV/0!</v>
      </c>
      <c r="EX205" s="31" t="e">
        <v>#DIV/0!</v>
      </c>
      <c r="EY205" s="31" t="e">
        <v>#DIV/0!</v>
      </c>
      <c r="EZ205" s="31" t="e">
        <v>#DIV/0!</v>
      </c>
      <c r="FA205" s="31" t="e">
        <v>#DIV/0!</v>
      </c>
      <c r="FB205" s="31" t="e">
        <v>#DIV/0!</v>
      </c>
      <c r="FC205" s="31" t="e">
        <v>#DIV/0!</v>
      </c>
      <c r="FD205" s="31" t="e">
        <v>#DIV/0!</v>
      </c>
      <c r="FE205" s="31" t="e">
        <v>#DIV/0!</v>
      </c>
      <c r="FF205" s="31" t="e">
        <v>#DIV/0!</v>
      </c>
      <c r="FG205" s="31" t="e">
        <v>#DIV/0!</v>
      </c>
      <c r="FH205" s="31" t="e">
        <v>#DIV/0!</v>
      </c>
      <c r="FI205" s="31" t="e">
        <v>#DIV/0!</v>
      </c>
      <c r="FJ205" s="31" t="e">
        <v>#DIV/0!</v>
      </c>
      <c r="FK205" s="31" t="e">
        <v>#DIV/0!</v>
      </c>
      <c r="FL205" s="31" t="e">
        <v>#DIV/0!</v>
      </c>
      <c r="FM205" s="31" t="e">
        <v>#DIV/0!</v>
      </c>
      <c r="FN205" s="31" t="e">
        <v>#DIV/0!</v>
      </c>
      <c r="FO205" s="31" t="e">
        <v>#DIV/0!</v>
      </c>
      <c r="FP205" s="31" t="e">
        <v>#DIV/0!</v>
      </c>
      <c r="FQ205" s="31" t="e">
        <v>#DIV/0!</v>
      </c>
      <c r="FR205" s="31" t="e">
        <v>#DIV/0!</v>
      </c>
      <c r="FS205" s="31" t="e">
        <v>#DIV/0!</v>
      </c>
      <c r="FT205" s="31" t="e">
        <v>#DIV/0!</v>
      </c>
      <c r="FU205" s="31" t="e">
        <v>#DIV/0!</v>
      </c>
      <c r="FV205" s="31" t="e">
        <v>#DIV/0!</v>
      </c>
      <c r="FW205" s="31" t="e">
        <v>#DIV/0!</v>
      </c>
      <c r="FX205" s="31" t="e">
        <v>#DIV/0!</v>
      </c>
      <c r="FY205" s="31" t="e">
        <v>#DIV/0!</v>
      </c>
      <c r="FZ205" s="31" t="e">
        <v>#DIV/0!</v>
      </c>
      <c r="GA205" s="31" t="e">
        <v>#DIV/0!</v>
      </c>
      <c r="GB205" s="31" t="e">
        <v>#DIV/0!</v>
      </c>
      <c r="GC205" s="31" t="e">
        <v>#DIV/0!</v>
      </c>
      <c r="GD205" s="31" t="e">
        <v>#DIV/0!</v>
      </c>
      <c r="GE205" s="31" t="e">
        <v>#DIV/0!</v>
      </c>
      <c r="GF205" s="31" t="e">
        <v>#DIV/0!</v>
      </c>
      <c r="GG205" s="31" t="e">
        <v>#DIV/0!</v>
      </c>
      <c r="GH205" s="31" t="e">
        <v>#DIV/0!</v>
      </c>
      <c r="GI205" s="31"/>
      <c r="GJ205" s="31"/>
      <c r="GK205" s="31">
        <v>63</v>
      </c>
      <c r="GL205" s="51" t="e">
        <v>#VALUE!</v>
      </c>
      <c r="GM205" s="31" t="e">
        <v>#DIV/0!</v>
      </c>
      <c r="GN205" s="31" t="e">
        <v>#DIV/0!</v>
      </c>
      <c r="GO205" s="31" t="e">
        <v>#DIV/0!</v>
      </c>
      <c r="GP205" s="31" t="e">
        <v>#DIV/0!</v>
      </c>
      <c r="GQ205" s="31" t="e">
        <v>#DIV/0!</v>
      </c>
      <c r="GR205" s="31" t="e">
        <v>#DIV/0!</v>
      </c>
      <c r="GS205" s="31" t="e">
        <v>#DIV/0!</v>
      </c>
      <c r="GT205" s="31" t="e">
        <v>#DIV/0!</v>
      </c>
      <c r="GU205" s="31" t="e">
        <v>#DIV/0!</v>
      </c>
      <c r="GV205" s="31" t="e">
        <v>#DIV/0!</v>
      </c>
      <c r="GW205" s="31" t="e">
        <v>#DIV/0!</v>
      </c>
      <c r="GX205" s="31" t="e">
        <v>#DIV/0!</v>
      </c>
      <c r="GY205" s="31" t="e">
        <v>#DIV/0!</v>
      </c>
      <c r="GZ205" s="31" t="e">
        <v>#DIV/0!</v>
      </c>
      <c r="HA205" s="31" t="e">
        <v>#DIV/0!</v>
      </c>
      <c r="HB205" s="31" t="e">
        <v>#DIV/0!</v>
      </c>
      <c r="HC205" s="31" t="e">
        <v>#DIV/0!</v>
      </c>
      <c r="HD205" s="31" t="e">
        <v>#DIV/0!</v>
      </c>
      <c r="HE205" s="31" t="e">
        <v>#DIV/0!</v>
      </c>
      <c r="HF205" s="31" t="e">
        <v>#DIV/0!</v>
      </c>
      <c r="HG205" s="31" t="e">
        <v>#DIV/0!</v>
      </c>
      <c r="HH205" s="31" t="e">
        <v>#DIV/0!</v>
      </c>
      <c r="HI205" s="31" t="e">
        <v>#DIV/0!</v>
      </c>
      <c r="HJ205" s="31" t="e">
        <v>#DIV/0!</v>
      </c>
      <c r="HK205" s="31" t="e">
        <v>#DIV/0!</v>
      </c>
      <c r="HL205" s="31" t="e">
        <v>#DIV/0!</v>
      </c>
      <c r="HM205" s="31" t="e">
        <v>#DIV/0!</v>
      </c>
      <c r="HN205" s="31" t="e">
        <v>#DIV/0!</v>
      </c>
      <c r="HO205" s="31" t="e">
        <v>#DIV/0!</v>
      </c>
      <c r="HP205" s="31" t="e">
        <v>#DIV/0!</v>
      </c>
      <c r="HQ205" s="31" t="e">
        <v>#DIV/0!</v>
      </c>
      <c r="HR205" s="31" t="e">
        <v>#DIV/0!</v>
      </c>
      <c r="HS205" s="31" t="e">
        <v>#DIV/0!</v>
      </c>
      <c r="HT205" s="31" t="e">
        <v>#DIV/0!</v>
      </c>
      <c r="HU205" s="31" t="e">
        <v>#DIV/0!</v>
      </c>
      <c r="HV205" s="31" t="e">
        <v>#DIV/0!</v>
      </c>
      <c r="HW205" s="31" t="e">
        <v>#DIV/0!</v>
      </c>
      <c r="HX205" s="31" t="e">
        <v>#DIV/0!</v>
      </c>
      <c r="HY205" s="31" t="e">
        <v>#DIV/0!</v>
      </c>
      <c r="HZ205" s="31" t="e">
        <v>#DIV/0!</v>
      </c>
      <c r="IA205" s="31" t="e">
        <v>#DIV/0!</v>
      </c>
      <c r="IB205" s="31" t="e">
        <v>#DIV/0!</v>
      </c>
      <c r="IC205" s="31" t="e">
        <v>#DIV/0!</v>
      </c>
      <c r="ID205" s="31" t="e">
        <v>#DIV/0!</v>
      </c>
      <c r="IE205" s="31" t="e">
        <v>#DIV/0!</v>
      </c>
      <c r="IF205" s="31" t="e">
        <v>#VALUE!</v>
      </c>
      <c r="IG205" s="31" t="e">
        <v>#DIV/0!</v>
      </c>
      <c r="IH205" s="31" t="e">
        <v>#DIV/0!</v>
      </c>
      <c r="II205" s="31" t="e">
        <v>#DIV/0!</v>
      </c>
      <c r="IJ205" s="31" t="e">
        <v>#DIV/0!</v>
      </c>
      <c r="IK205" s="31" t="e">
        <v>#DIV/0!</v>
      </c>
      <c r="IL205" s="31" t="e">
        <v>#DIV/0!</v>
      </c>
      <c r="IM205" s="31" t="e">
        <v>#DIV/0!</v>
      </c>
      <c r="IN205" s="31" t="e">
        <v>#DIV/0!</v>
      </c>
      <c r="IO205" s="31" t="e">
        <v>#DIV/0!</v>
      </c>
      <c r="IP205" s="31" t="e">
        <v>#DIV/0!</v>
      </c>
      <c r="IQ205" s="31" t="e">
        <v>#DIV/0!</v>
      </c>
      <c r="IR205" s="31" t="e">
        <v>#DIV/0!</v>
      </c>
      <c r="IS205" s="31" t="e">
        <v>#DIV/0!</v>
      </c>
      <c r="IT205" s="31" t="e">
        <v>#DIV/0!</v>
      </c>
      <c r="IU205" s="31" t="e">
        <v>#DIV/0!</v>
      </c>
      <c r="IV205" s="31" t="e">
        <v>#DIV/0!</v>
      </c>
      <c r="IW205" s="31" t="e">
        <v>#DIV/0!</v>
      </c>
      <c r="IX205" s="31" t="e">
        <v>#DIV/0!</v>
      </c>
      <c r="IY205" s="31" t="e">
        <v>#DIV/0!</v>
      </c>
      <c r="IZ205" s="31" t="e">
        <v>#DIV/0!</v>
      </c>
      <c r="JA205" s="31" t="e">
        <v>#DIV/0!</v>
      </c>
      <c r="JB205" s="31" t="e">
        <v>#DIV/0!</v>
      </c>
      <c r="JC205" s="31" t="e">
        <v>#DIV/0!</v>
      </c>
      <c r="JD205" s="31" t="e">
        <v>#DIV/0!</v>
      </c>
      <c r="JE205" s="31" t="e">
        <v>#DIV/0!</v>
      </c>
      <c r="JF205" s="31" t="e">
        <v>#DIV/0!</v>
      </c>
      <c r="JG205" s="31" t="e">
        <v>#DIV/0!</v>
      </c>
      <c r="JH205" s="31" t="e">
        <v>#DIV/0!</v>
      </c>
      <c r="JI205" s="31" t="e">
        <v>#DIV/0!</v>
      </c>
      <c r="JJ205" s="31" t="e">
        <v>#DIV/0!</v>
      </c>
      <c r="JK205" s="31" t="e">
        <v>#DIV/0!</v>
      </c>
      <c r="JL205" s="31" t="e">
        <v>#DIV/0!</v>
      </c>
      <c r="JM205" s="31" t="e">
        <v>#DIV/0!</v>
      </c>
      <c r="JN205" s="31" t="e">
        <v>#DIV/0!</v>
      </c>
      <c r="JO205" s="31" t="e">
        <v>#DIV/0!</v>
      </c>
      <c r="JP205" s="31" t="e">
        <v>#DIV/0!</v>
      </c>
      <c r="JQ205" s="31" t="e">
        <v>#DIV/0!</v>
      </c>
      <c r="JR205" s="31" t="e">
        <v>#DIV/0!</v>
      </c>
      <c r="JS205" s="31" t="e">
        <v>#DIV/0!</v>
      </c>
      <c r="JT205" s="31" t="e">
        <v>#DIV/0!</v>
      </c>
      <c r="JU205" s="31" t="e">
        <v>#DIV/0!</v>
      </c>
      <c r="JV205" s="31" t="e">
        <v>#DIV/0!</v>
      </c>
      <c r="JW205" s="31" t="e">
        <v>#DIV/0!</v>
      </c>
      <c r="JX205" s="31" t="e">
        <v>#DIV/0!</v>
      </c>
      <c r="JY205" s="31" t="e">
        <v>#DIV/0!</v>
      </c>
      <c r="JZ205" s="31"/>
      <c r="KA205" s="31"/>
    </row>
    <row r="206" spans="1:287" x14ac:dyDescent="0.25">
      <c r="A206" s="30" t="s">
        <v>830</v>
      </c>
      <c r="B206" s="30" t="s">
        <v>564</v>
      </c>
      <c r="C206" s="31"/>
      <c r="D206" s="51" t="e">
        <v>#VALUE!</v>
      </c>
      <c r="E206" s="31" t="e">
        <v>#DIV/0!</v>
      </c>
      <c r="F206" s="31" t="e">
        <v>#DIV/0!</v>
      </c>
      <c r="G206" s="31" t="e">
        <v>#DIV/0!</v>
      </c>
      <c r="H206" s="31" t="e">
        <v>#DIV/0!</v>
      </c>
      <c r="I206" s="31" t="e">
        <v>#DIV/0!</v>
      </c>
      <c r="J206" s="31" t="e">
        <v>#DIV/0!</v>
      </c>
      <c r="K206" s="31" t="e">
        <v>#DIV/0!</v>
      </c>
      <c r="L206" s="31" t="e">
        <v>#DIV/0!</v>
      </c>
      <c r="M206" s="31" t="e">
        <v>#DIV/0!</v>
      </c>
      <c r="N206" s="31" t="e">
        <v>#DIV/0!</v>
      </c>
      <c r="O206" s="31" t="e">
        <v>#DIV/0!</v>
      </c>
      <c r="P206" s="31" t="e">
        <v>#DIV/0!</v>
      </c>
      <c r="Q206" s="31" t="e">
        <v>#DIV/0!</v>
      </c>
      <c r="R206" s="31" t="e">
        <v>#DIV/0!</v>
      </c>
      <c r="S206" s="31" t="e">
        <v>#DIV/0!</v>
      </c>
      <c r="T206" s="31" t="e">
        <v>#DIV/0!</v>
      </c>
      <c r="U206" s="31" t="e">
        <v>#DIV/0!</v>
      </c>
      <c r="V206" s="31" t="e">
        <v>#DIV/0!</v>
      </c>
      <c r="W206" s="31" t="e">
        <v>#DIV/0!</v>
      </c>
      <c r="X206" s="31" t="e">
        <v>#DIV/0!</v>
      </c>
      <c r="Y206" s="31" t="e">
        <v>#DIV/0!</v>
      </c>
      <c r="Z206" s="31" t="e">
        <v>#DIV/0!</v>
      </c>
      <c r="AA206" s="31" t="e">
        <v>#DIV/0!</v>
      </c>
      <c r="AB206" s="31" t="e">
        <v>#DIV/0!</v>
      </c>
      <c r="AC206" s="31" t="e">
        <v>#DIV/0!</v>
      </c>
      <c r="AD206" s="31" t="e">
        <v>#DIV/0!</v>
      </c>
      <c r="AE206" s="31" t="e">
        <v>#DIV/0!</v>
      </c>
      <c r="AF206" s="31" t="e">
        <v>#DIV/0!</v>
      </c>
      <c r="AG206" s="31" t="e">
        <v>#DIV/0!</v>
      </c>
      <c r="AH206" s="31" t="e">
        <v>#DIV/0!</v>
      </c>
      <c r="AI206" s="31" t="e">
        <v>#DIV/0!</v>
      </c>
      <c r="AJ206" s="31" t="e">
        <v>#DIV/0!</v>
      </c>
      <c r="AK206" s="31" t="e">
        <v>#DIV/0!</v>
      </c>
      <c r="AL206" s="31" t="e">
        <v>#DIV/0!</v>
      </c>
      <c r="AM206" s="31" t="e">
        <v>#DIV/0!</v>
      </c>
      <c r="AN206" s="31" t="e">
        <v>#DIV/0!</v>
      </c>
      <c r="AO206" s="31" t="e">
        <v>#DIV/0!</v>
      </c>
      <c r="AP206" s="31" t="e">
        <v>#DIV/0!</v>
      </c>
      <c r="AQ206" s="31" t="e">
        <v>#DIV/0!</v>
      </c>
      <c r="AR206" s="31" t="e">
        <v>#DIV/0!</v>
      </c>
      <c r="AS206" s="31" t="e">
        <v>#DIV/0!</v>
      </c>
      <c r="AT206" s="31" t="e">
        <v>#DIV/0!</v>
      </c>
      <c r="AU206" s="31" t="e">
        <v>#DIV/0!</v>
      </c>
      <c r="AV206" s="31" t="e">
        <v>#DIV/0!</v>
      </c>
      <c r="AW206" s="31" t="e">
        <v>#DIV/0!</v>
      </c>
      <c r="AX206" s="31" t="e">
        <v>#VALUE!</v>
      </c>
      <c r="AY206" s="31" t="e">
        <v>#DIV/0!</v>
      </c>
      <c r="AZ206" s="31" t="e">
        <v>#DIV/0!</v>
      </c>
      <c r="BA206" s="31" t="e">
        <v>#DIV/0!</v>
      </c>
      <c r="BB206" s="31" t="e">
        <v>#DIV/0!</v>
      </c>
      <c r="BC206" s="31" t="e">
        <v>#DIV/0!</v>
      </c>
      <c r="BD206" s="31" t="e">
        <v>#DIV/0!</v>
      </c>
      <c r="BE206" s="31" t="e">
        <v>#DIV/0!</v>
      </c>
      <c r="BF206" s="31" t="e">
        <v>#DIV/0!</v>
      </c>
      <c r="BG206" s="31" t="e">
        <v>#DIV/0!</v>
      </c>
      <c r="BH206" s="31" t="e">
        <v>#DIV/0!</v>
      </c>
      <c r="BI206" s="31" t="e">
        <v>#DIV/0!</v>
      </c>
      <c r="BJ206" s="31" t="e">
        <v>#DIV/0!</v>
      </c>
      <c r="BK206" s="31" t="e">
        <v>#DIV/0!</v>
      </c>
      <c r="BL206" s="31" t="e">
        <v>#DIV/0!</v>
      </c>
      <c r="BM206" s="31" t="e">
        <v>#DIV/0!</v>
      </c>
      <c r="BN206" s="31" t="e">
        <v>#DIV/0!</v>
      </c>
      <c r="BO206" s="31" t="e">
        <v>#DIV/0!</v>
      </c>
      <c r="BP206" s="31" t="e">
        <v>#DIV/0!</v>
      </c>
      <c r="BQ206" s="31" t="e">
        <v>#DIV/0!</v>
      </c>
      <c r="BR206" s="31" t="e">
        <v>#DIV/0!</v>
      </c>
      <c r="BS206" s="31" t="e">
        <v>#DIV/0!</v>
      </c>
      <c r="BT206" s="31" t="e">
        <v>#DIV/0!</v>
      </c>
      <c r="BU206" s="31" t="e">
        <v>#DIV/0!</v>
      </c>
      <c r="BV206" s="31" t="e">
        <v>#DIV/0!</v>
      </c>
      <c r="BW206" s="31" t="e">
        <v>#DIV/0!</v>
      </c>
      <c r="BX206" s="31" t="e">
        <v>#DIV/0!</v>
      </c>
      <c r="BY206" s="31" t="e">
        <v>#DIV/0!</v>
      </c>
      <c r="BZ206" s="31" t="e">
        <v>#DIV/0!</v>
      </c>
      <c r="CA206" s="31" t="e">
        <v>#DIV/0!</v>
      </c>
      <c r="CB206" s="31" t="e">
        <v>#DIV/0!</v>
      </c>
      <c r="CC206" s="31" t="e">
        <v>#DIV/0!</v>
      </c>
      <c r="CD206" s="31" t="e">
        <v>#DIV/0!</v>
      </c>
      <c r="CE206" s="31" t="e">
        <v>#DIV/0!</v>
      </c>
      <c r="CF206" s="31" t="e">
        <v>#DIV/0!</v>
      </c>
      <c r="CG206" s="31" t="e">
        <v>#DIV/0!</v>
      </c>
      <c r="CH206" s="31" t="e">
        <v>#DIV/0!</v>
      </c>
      <c r="CI206" s="31" t="e">
        <v>#DIV/0!</v>
      </c>
      <c r="CJ206" s="31" t="e">
        <v>#DIV/0!</v>
      </c>
      <c r="CK206" s="31" t="e">
        <v>#DIV/0!</v>
      </c>
      <c r="CL206" s="31" t="e">
        <v>#DIV/0!</v>
      </c>
      <c r="CM206" s="31" t="e">
        <v>#DIV/0!</v>
      </c>
      <c r="CN206" s="31" t="e">
        <v>#DIV/0!</v>
      </c>
      <c r="CO206" s="31" t="e">
        <v>#DIV/0!</v>
      </c>
      <c r="CP206" s="31" t="e">
        <v>#DIV/0!</v>
      </c>
      <c r="CQ206" s="31" t="e">
        <v>#DIV/0!</v>
      </c>
      <c r="CR206" s="31"/>
      <c r="CS206" s="31"/>
      <c r="CT206" s="31"/>
      <c r="CU206" s="51" t="e">
        <v>#VALUE!</v>
      </c>
      <c r="CV206" s="31" t="e">
        <v>#DIV/0!</v>
      </c>
      <c r="CW206" s="31" t="e">
        <v>#DIV/0!</v>
      </c>
      <c r="CX206" s="31" t="e">
        <v>#DIV/0!</v>
      </c>
      <c r="CY206" s="31" t="e">
        <v>#DIV/0!</v>
      </c>
      <c r="CZ206" s="31" t="e">
        <v>#DIV/0!</v>
      </c>
      <c r="DA206" s="31" t="e">
        <v>#DIV/0!</v>
      </c>
      <c r="DB206" s="31" t="e">
        <v>#DIV/0!</v>
      </c>
      <c r="DC206" s="31" t="e">
        <v>#DIV/0!</v>
      </c>
      <c r="DD206" s="31" t="e">
        <v>#DIV/0!</v>
      </c>
      <c r="DE206" s="31" t="e">
        <v>#DIV/0!</v>
      </c>
      <c r="DF206" s="31" t="e">
        <v>#DIV/0!</v>
      </c>
      <c r="DG206" s="31" t="e">
        <v>#DIV/0!</v>
      </c>
      <c r="DH206" s="31" t="e">
        <v>#DIV/0!</v>
      </c>
      <c r="DI206" s="31" t="e">
        <v>#DIV/0!</v>
      </c>
      <c r="DJ206" s="31" t="e">
        <v>#DIV/0!</v>
      </c>
      <c r="DK206" s="31" t="e">
        <v>#DIV/0!</v>
      </c>
      <c r="DL206" s="31" t="e">
        <v>#DIV/0!</v>
      </c>
      <c r="DM206" s="31" t="e">
        <v>#DIV/0!</v>
      </c>
      <c r="DN206" s="31" t="e">
        <v>#DIV/0!</v>
      </c>
      <c r="DO206" s="31" t="e">
        <v>#DIV/0!</v>
      </c>
      <c r="DP206" s="31" t="e">
        <v>#DIV/0!</v>
      </c>
      <c r="DQ206" s="31" t="e">
        <v>#DIV/0!</v>
      </c>
      <c r="DR206" s="31" t="e">
        <v>#DIV/0!</v>
      </c>
      <c r="DS206" s="31" t="e">
        <v>#DIV/0!</v>
      </c>
      <c r="DT206" s="31" t="e">
        <v>#DIV/0!</v>
      </c>
      <c r="DU206" s="31" t="e">
        <v>#DIV/0!</v>
      </c>
      <c r="DV206" s="31" t="e">
        <v>#DIV/0!</v>
      </c>
      <c r="DW206" s="31" t="e">
        <v>#DIV/0!</v>
      </c>
      <c r="DX206" s="31" t="e">
        <v>#DIV/0!</v>
      </c>
      <c r="DY206" s="31" t="e">
        <v>#DIV/0!</v>
      </c>
      <c r="DZ206" s="31" t="e">
        <v>#DIV/0!</v>
      </c>
      <c r="EA206" s="31" t="e">
        <v>#DIV/0!</v>
      </c>
      <c r="EB206" s="31" t="e">
        <v>#DIV/0!</v>
      </c>
      <c r="EC206" s="31" t="e">
        <v>#DIV/0!</v>
      </c>
      <c r="ED206" s="31" t="e">
        <v>#DIV/0!</v>
      </c>
      <c r="EE206" s="31" t="e">
        <v>#DIV/0!</v>
      </c>
      <c r="EF206" s="31" t="e">
        <v>#DIV/0!</v>
      </c>
      <c r="EG206" s="31" t="e">
        <v>#DIV/0!</v>
      </c>
      <c r="EH206" s="31" t="e">
        <v>#DIV/0!</v>
      </c>
      <c r="EI206" s="31" t="e">
        <v>#DIV/0!</v>
      </c>
      <c r="EJ206" s="31" t="e">
        <v>#DIV/0!</v>
      </c>
      <c r="EK206" s="31" t="e">
        <v>#DIV/0!</v>
      </c>
      <c r="EL206" s="31" t="e">
        <v>#DIV/0!</v>
      </c>
      <c r="EM206" s="31" t="e">
        <v>#DIV/0!</v>
      </c>
      <c r="EN206" s="31" t="e">
        <v>#DIV/0!</v>
      </c>
      <c r="EO206" s="31" t="e">
        <v>#VALUE!</v>
      </c>
      <c r="EP206" s="31" t="e">
        <v>#DIV/0!</v>
      </c>
      <c r="EQ206" s="31" t="e">
        <v>#DIV/0!</v>
      </c>
      <c r="ER206" s="31" t="e">
        <v>#DIV/0!</v>
      </c>
      <c r="ES206" s="31" t="e">
        <v>#DIV/0!</v>
      </c>
      <c r="ET206" s="31" t="e">
        <v>#DIV/0!</v>
      </c>
      <c r="EU206" s="31" t="e">
        <v>#DIV/0!</v>
      </c>
      <c r="EV206" s="31" t="e">
        <v>#DIV/0!</v>
      </c>
      <c r="EW206" s="31" t="e">
        <v>#DIV/0!</v>
      </c>
      <c r="EX206" s="31" t="e">
        <v>#DIV/0!</v>
      </c>
      <c r="EY206" s="31" t="e">
        <v>#DIV/0!</v>
      </c>
      <c r="EZ206" s="31" t="e">
        <v>#DIV/0!</v>
      </c>
      <c r="FA206" s="31" t="e">
        <v>#DIV/0!</v>
      </c>
      <c r="FB206" s="31" t="e">
        <v>#DIV/0!</v>
      </c>
      <c r="FC206" s="31" t="e">
        <v>#DIV/0!</v>
      </c>
      <c r="FD206" s="31" t="e">
        <v>#DIV/0!</v>
      </c>
      <c r="FE206" s="31" t="e">
        <v>#DIV/0!</v>
      </c>
      <c r="FF206" s="31" t="e">
        <v>#DIV/0!</v>
      </c>
      <c r="FG206" s="31" t="e">
        <v>#DIV/0!</v>
      </c>
      <c r="FH206" s="31" t="e">
        <v>#DIV/0!</v>
      </c>
      <c r="FI206" s="31" t="e">
        <v>#DIV/0!</v>
      </c>
      <c r="FJ206" s="31" t="e">
        <v>#DIV/0!</v>
      </c>
      <c r="FK206" s="31" t="e">
        <v>#DIV/0!</v>
      </c>
      <c r="FL206" s="31" t="e">
        <v>#DIV/0!</v>
      </c>
      <c r="FM206" s="31" t="e">
        <v>#DIV/0!</v>
      </c>
      <c r="FN206" s="31" t="e">
        <v>#DIV/0!</v>
      </c>
      <c r="FO206" s="31" t="e">
        <v>#DIV/0!</v>
      </c>
      <c r="FP206" s="31" t="e">
        <v>#DIV/0!</v>
      </c>
      <c r="FQ206" s="31" t="e">
        <v>#DIV/0!</v>
      </c>
      <c r="FR206" s="31" t="e">
        <v>#DIV/0!</v>
      </c>
      <c r="FS206" s="31" t="e">
        <v>#DIV/0!</v>
      </c>
      <c r="FT206" s="31" t="e">
        <v>#DIV/0!</v>
      </c>
      <c r="FU206" s="31" t="e">
        <v>#DIV/0!</v>
      </c>
      <c r="FV206" s="31" t="e">
        <v>#DIV/0!</v>
      </c>
      <c r="FW206" s="31" t="e">
        <v>#DIV/0!</v>
      </c>
      <c r="FX206" s="31" t="e">
        <v>#DIV/0!</v>
      </c>
      <c r="FY206" s="31" t="e">
        <v>#DIV/0!</v>
      </c>
      <c r="FZ206" s="31" t="e">
        <v>#DIV/0!</v>
      </c>
      <c r="GA206" s="31" t="e">
        <v>#DIV/0!</v>
      </c>
      <c r="GB206" s="31" t="e">
        <v>#DIV/0!</v>
      </c>
      <c r="GC206" s="31" t="e">
        <v>#DIV/0!</v>
      </c>
      <c r="GD206" s="31" t="e">
        <v>#DIV/0!</v>
      </c>
      <c r="GE206" s="31" t="e">
        <v>#DIV/0!</v>
      </c>
      <c r="GF206" s="31" t="e">
        <v>#DIV/0!</v>
      </c>
      <c r="GG206" s="31" t="e">
        <v>#DIV/0!</v>
      </c>
      <c r="GH206" s="31" t="e">
        <v>#DIV/0!</v>
      </c>
      <c r="GI206" s="31"/>
      <c r="GJ206" s="31"/>
      <c r="GK206" s="31">
        <v>306</v>
      </c>
      <c r="GL206" s="51" t="e">
        <v>#VALUE!</v>
      </c>
      <c r="GM206" s="31" t="e">
        <v>#DIV/0!</v>
      </c>
      <c r="GN206" s="31" t="e">
        <v>#DIV/0!</v>
      </c>
      <c r="GO206" s="31" t="e">
        <v>#DIV/0!</v>
      </c>
      <c r="GP206" s="31" t="e">
        <v>#DIV/0!</v>
      </c>
      <c r="GQ206" s="31" t="e">
        <v>#DIV/0!</v>
      </c>
      <c r="GR206" s="31" t="e">
        <v>#DIV/0!</v>
      </c>
      <c r="GS206" s="31" t="e">
        <v>#DIV/0!</v>
      </c>
      <c r="GT206" s="31" t="e">
        <v>#DIV/0!</v>
      </c>
      <c r="GU206" s="31" t="e">
        <v>#DIV/0!</v>
      </c>
      <c r="GV206" s="31" t="e">
        <v>#DIV/0!</v>
      </c>
      <c r="GW206" s="31" t="e">
        <v>#DIV/0!</v>
      </c>
      <c r="GX206" s="31" t="e">
        <v>#DIV/0!</v>
      </c>
      <c r="GY206" s="31" t="e">
        <v>#DIV/0!</v>
      </c>
      <c r="GZ206" s="31" t="e">
        <v>#DIV/0!</v>
      </c>
      <c r="HA206" s="31" t="e">
        <v>#DIV/0!</v>
      </c>
      <c r="HB206" s="31" t="e">
        <v>#DIV/0!</v>
      </c>
      <c r="HC206" s="31" t="e">
        <v>#DIV/0!</v>
      </c>
      <c r="HD206" s="31" t="e">
        <v>#DIV/0!</v>
      </c>
      <c r="HE206" s="31" t="e">
        <v>#DIV/0!</v>
      </c>
      <c r="HF206" s="31" t="e">
        <v>#DIV/0!</v>
      </c>
      <c r="HG206" s="31" t="e">
        <v>#DIV/0!</v>
      </c>
      <c r="HH206" s="31" t="e">
        <v>#DIV/0!</v>
      </c>
      <c r="HI206" s="31" t="e">
        <v>#DIV/0!</v>
      </c>
      <c r="HJ206" s="31" t="e">
        <v>#DIV/0!</v>
      </c>
      <c r="HK206" s="31" t="e">
        <v>#DIV/0!</v>
      </c>
      <c r="HL206" s="31" t="e">
        <v>#DIV/0!</v>
      </c>
      <c r="HM206" s="31" t="e">
        <v>#DIV/0!</v>
      </c>
      <c r="HN206" s="31" t="e">
        <v>#DIV/0!</v>
      </c>
      <c r="HO206" s="31" t="e">
        <v>#DIV/0!</v>
      </c>
      <c r="HP206" s="31" t="e">
        <v>#DIV/0!</v>
      </c>
      <c r="HQ206" s="31" t="e">
        <v>#DIV/0!</v>
      </c>
      <c r="HR206" s="31" t="e">
        <v>#DIV/0!</v>
      </c>
      <c r="HS206" s="31" t="e">
        <v>#DIV/0!</v>
      </c>
      <c r="HT206" s="31" t="e">
        <v>#DIV/0!</v>
      </c>
      <c r="HU206" s="31" t="e">
        <v>#DIV/0!</v>
      </c>
      <c r="HV206" s="31" t="e">
        <v>#DIV/0!</v>
      </c>
      <c r="HW206" s="31" t="e">
        <v>#DIV/0!</v>
      </c>
      <c r="HX206" s="31" t="e">
        <v>#DIV/0!</v>
      </c>
      <c r="HY206" s="31" t="e">
        <v>#DIV/0!</v>
      </c>
      <c r="HZ206" s="31" t="e">
        <v>#DIV/0!</v>
      </c>
      <c r="IA206" s="31" t="e">
        <v>#DIV/0!</v>
      </c>
      <c r="IB206" s="31" t="e">
        <v>#DIV/0!</v>
      </c>
      <c r="IC206" s="31" t="e">
        <v>#DIV/0!</v>
      </c>
      <c r="ID206" s="31" t="e">
        <v>#DIV/0!</v>
      </c>
      <c r="IE206" s="31" t="e">
        <v>#DIV/0!</v>
      </c>
      <c r="IF206" s="31" t="e">
        <v>#VALUE!</v>
      </c>
      <c r="IG206" s="31" t="e">
        <v>#DIV/0!</v>
      </c>
      <c r="IH206" s="31" t="e">
        <v>#DIV/0!</v>
      </c>
      <c r="II206" s="31" t="e">
        <v>#DIV/0!</v>
      </c>
      <c r="IJ206" s="31" t="e">
        <v>#DIV/0!</v>
      </c>
      <c r="IK206" s="31" t="e">
        <v>#DIV/0!</v>
      </c>
      <c r="IL206" s="31" t="e">
        <v>#DIV/0!</v>
      </c>
      <c r="IM206" s="31" t="e">
        <v>#DIV/0!</v>
      </c>
      <c r="IN206" s="31" t="e">
        <v>#DIV/0!</v>
      </c>
      <c r="IO206" s="31" t="e">
        <v>#DIV/0!</v>
      </c>
      <c r="IP206" s="31" t="e">
        <v>#DIV/0!</v>
      </c>
      <c r="IQ206" s="31" t="e">
        <v>#DIV/0!</v>
      </c>
      <c r="IR206" s="31" t="e">
        <v>#DIV/0!</v>
      </c>
      <c r="IS206" s="31" t="e">
        <v>#DIV/0!</v>
      </c>
      <c r="IT206" s="31" t="e">
        <v>#DIV/0!</v>
      </c>
      <c r="IU206" s="31" t="e">
        <v>#DIV/0!</v>
      </c>
      <c r="IV206" s="31" t="e">
        <v>#DIV/0!</v>
      </c>
      <c r="IW206" s="31" t="e">
        <v>#DIV/0!</v>
      </c>
      <c r="IX206" s="31" t="e">
        <v>#DIV/0!</v>
      </c>
      <c r="IY206" s="31" t="e">
        <v>#DIV/0!</v>
      </c>
      <c r="IZ206" s="31" t="e">
        <v>#DIV/0!</v>
      </c>
      <c r="JA206" s="31" t="e">
        <v>#DIV/0!</v>
      </c>
      <c r="JB206" s="31" t="e">
        <v>#DIV/0!</v>
      </c>
      <c r="JC206" s="31" t="e">
        <v>#DIV/0!</v>
      </c>
      <c r="JD206" s="31" t="e">
        <v>#DIV/0!</v>
      </c>
      <c r="JE206" s="31" t="e">
        <v>#DIV/0!</v>
      </c>
      <c r="JF206" s="31" t="e">
        <v>#DIV/0!</v>
      </c>
      <c r="JG206" s="31" t="e">
        <v>#DIV/0!</v>
      </c>
      <c r="JH206" s="31" t="e">
        <v>#DIV/0!</v>
      </c>
      <c r="JI206" s="31" t="e">
        <v>#DIV/0!</v>
      </c>
      <c r="JJ206" s="31" t="e">
        <v>#DIV/0!</v>
      </c>
      <c r="JK206" s="31" t="e">
        <v>#DIV/0!</v>
      </c>
      <c r="JL206" s="31" t="e">
        <v>#DIV/0!</v>
      </c>
      <c r="JM206" s="31" t="e">
        <v>#DIV/0!</v>
      </c>
      <c r="JN206" s="31" t="e">
        <v>#DIV/0!</v>
      </c>
      <c r="JO206" s="31" t="e">
        <v>#DIV/0!</v>
      </c>
      <c r="JP206" s="31" t="e">
        <v>#DIV/0!</v>
      </c>
      <c r="JQ206" s="31" t="e">
        <v>#DIV/0!</v>
      </c>
      <c r="JR206" s="31" t="e">
        <v>#DIV/0!</v>
      </c>
      <c r="JS206" s="31" t="e">
        <v>#DIV/0!</v>
      </c>
      <c r="JT206" s="31" t="e">
        <v>#DIV/0!</v>
      </c>
      <c r="JU206" s="31" t="e">
        <v>#DIV/0!</v>
      </c>
      <c r="JV206" s="31" t="e">
        <v>#DIV/0!</v>
      </c>
      <c r="JW206" s="31" t="e">
        <v>#DIV/0!</v>
      </c>
      <c r="JX206" s="31" t="e">
        <v>#DIV/0!</v>
      </c>
      <c r="JY206" s="31" t="e">
        <v>#DIV/0!</v>
      </c>
      <c r="JZ206" s="31"/>
      <c r="KA206" s="31"/>
    </row>
    <row r="207" spans="1:287" x14ac:dyDescent="0.25">
      <c r="A207" s="30" t="s">
        <v>831</v>
      </c>
      <c r="B207" s="30" t="s">
        <v>564</v>
      </c>
      <c r="C207" s="31"/>
      <c r="D207" s="51" t="e">
        <v>#VALUE!</v>
      </c>
      <c r="E207" s="31" t="e">
        <v>#DIV/0!</v>
      </c>
      <c r="F207" s="31" t="e">
        <v>#DIV/0!</v>
      </c>
      <c r="G207" s="31" t="e">
        <v>#DIV/0!</v>
      </c>
      <c r="H207" s="31" t="e">
        <v>#DIV/0!</v>
      </c>
      <c r="I207" s="31" t="e">
        <v>#DIV/0!</v>
      </c>
      <c r="J207" s="31" t="e">
        <v>#DIV/0!</v>
      </c>
      <c r="K207" s="31" t="e">
        <v>#DIV/0!</v>
      </c>
      <c r="L207" s="31" t="e">
        <v>#DIV/0!</v>
      </c>
      <c r="M207" s="31" t="e">
        <v>#DIV/0!</v>
      </c>
      <c r="N207" s="31" t="e">
        <v>#DIV/0!</v>
      </c>
      <c r="O207" s="31" t="e">
        <v>#DIV/0!</v>
      </c>
      <c r="P207" s="31" t="e">
        <v>#DIV/0!</v>
      </c>
      <c r="Q207" s="31" t="e">
        <v>#DIV/0!</v>
      </c>
      <c r="R207" s="31" t="e">
        <v>#DIV/0!</v>
      </c>
      <c r="S207" s="31" t="e">
        <v>#DIV/0!</v>
      </c>
      <c r="T207" s="31" t="e">
        <v>#DIV/0!</v>
      </c>
      <c r="U207" s="31" t="e">
        <v>#DIV/0!</v>
      </c>
      <c r="V207" s="31" t="e">
        <v>#DIV/0!</v>
      </c>
      <c r="W207" s="31" t="e">
        <v>#DIV/0!</v>
      </c>
      <c r="X207" s="31" t="e">
        <v>#DIV/0!</v>
      </c>
      <c r="Y207" s="31" t="e">
        <v>#DIV/0!</v>
      </c>
      <c r="Z207" s="31" t="e">
        <v>#DIV/0!</v>
      </c>
      <c r="AA207" s="31" t="e">
        <v>#DIV/0!</v>
      </c>
      <c r="AB207" s="31" t="e">
        <v>#DIV/0!</v>
      </c>
      <c r="AC207" s="31" t="e">
        <v>#DIV/0!</v>
      </c>
      <c r="AD207" s="31" t="e">
        <v>#DIV/0!</v>
      </c>
      <c r="AE207" s="31" t="e">
        <v>#DIV/0!</v>
      </c>
      <c r="AF207" s="31" t="e">
        <v>#DIV/0!</v>
      </c>
      <c r="AG207" s="31" t="e">
        <v>#DIV/0!</v>
      </c>
      <c r="AH207" s="31" t="e">
        <v>#DIV/0!</v>
      </c>
      <c r="AI207" s="31" t="e">
        <v>#DIV/0!</v>
      </c>
      <c r="AJ207" s="31" t="e">
        <v>#DIV/0!</v>
      </c>
      <c r="AK207" s="31" t="e">
        <v>#DIV/0!</v>
      </c>
      <c r="AL207" s="31" t="e">
        <v>#DIV/0!</v>
      </c>
      <c r="AM207" s="31" t="e">
        <v>#DIV/0!</v>
      </c>
      <c r="AN207" s="31" t="e">
        <v>#DIV/0!</v>
      </c>
      <c r="AO207" s="31" t="e">
        <v>#DIV/0!</v>
      </c>
      <c r="AP207" s="31" t="e">
        <v>#DIV/0!</v>
      </c>
      <c r="AQ207" s="31" t="e">
        <v>#DIV/0!</v>
      </c>
      <c r="AR207" s="31" t="e">
        <v>#DIV/0!</v>
      </c>
      <c r="AS207" s="31" t="e">
        <v>#DIV/0!</v>
      </c>
      <c r="AT207" s="31" t="e">
        <v>#DIV/0!</v>
      </c>
      <c r="AU207" s="31" t="e">
        <v>#DIV/0!</v>
      </c>
      <c r="AV207" s="31" t="e">
        <v>#DIV/0!</v>
      </c>
      <c r="AW207" s="31" t="e">
        <v>#DIV/0!</v>
      </c>
      <c r="AX207" s="31" t="e">
        <v>#VALUE!</v>
      </c>
      <c r="AY207" s="31" t="e">
        <v>#DIV/0!</v>
      </c>
      <c r="AZ207" s="31" t="e">
        <v>#DIV/0!</v>
      </c>
      <c r="BA207" s="31" t="e">
        <v>#DIV/0!</v>
      </c>
      <c r="BB207" s="31" t="e">
        <v>#DIV/0!</v>
      </c>
      <c r="BC207" s="31" t="e">
        <v>#DIV/0!</v>
      </c>
      <c r="BD207" s="31" t="e">
        <v>#DIV/0!</v>
      </c>
      <c r="BE207" s="31" t="e">
        <v>#DIV/0!</v>
      </c>
      <c r="BF207" s="31" t="e">
        <v>#DIV/0!</v>
      </c>
      <c r="BG207" s="31" t="e">
        <v>#DIV/0!</v>
      </c>
      <c r="BH207" s="31" t="e">
        <v>#DIV/0!</v>
      </c>
      <c r="BI207" s="31" t="e">
        <v>#DIV/0!</v>
      </c>
      <c r="BJ207" s="31" t="e">
        <v>#DIV/0!</v>
      </c>
      <c r="BK207" s="31" t="e">
        <v>#DIV/0!</v>
      </c>
      <c r="BL207" s="31" t="e">
        <v>#DIV/0!</v>
      </c>
      <c r="BM207" s="31" t="e">
        <v>#DIV/0!</v>
      </c>
      <c r="BN207" s="31" t="e">
        <v>#DIV/0!</v>
      </c>
      <c r="BO207" s="31" t="e">
        <v>#DIV/0!</v>
      </c>
      <c r="BP207" s="31" t="e">
        <v>#DIV/0!</v>
      </c>
      <c r="BQ207" s="31" t="e">
        <v>#DIV/0!</v>
      </c>
      <c r="BR207" s="31" t="e">
        <v>#DIV/0!</v>
      </c>
      <c r="BS207" s="31" t="e">
        <v>#DIV/0!</v>
      </c>
      <c r="BT207" s="31" t="e">
        <v>#DIV/0!</v>
      </c>
      <c r="BU207" s="31" t="e">
        <v>#DIV/0!</v>
      </c>
      <c r="BV207" s="31" t="e">
        <v>#DIV/0!</v>
      </c>
      <c r="BW207" s="31" t="e">
        <v>#DIV/0!</v>
      </c>
      <c r="BX207" s="31" t="e">
        <v>#DIV/0!</v>
      </c>
      <c r="BY207" s="31" t="e">
        <v>#DIV/0!</v>
      </c>
      <c r="BZ207" s="31" t="e">
        <v>#DIV/0!</v>
      </c>
      <c r="CA207" s="31" t="e">
        <v>#DIV/0!</v>
      </c>
      <c r="CB207" s="31" t="e">
        <v>#DIV/0!</v>
      </c>
      <c r="CC207" s="31" t="e">
        <v>#DIV/0!</v>
      </c>
      <c r="CD207" s="31" t="e">
        <v>#DIV/0!</v>
      </c>
      <c r="CE207" s="31" t="e">
        <v>#DIV/0!</v>
      </c>
      <c r="CF207" s="31" t="e">
        <v>#DIV/0!</v>
      </c>
      <c r="CG207" s="31" t="e">
        <v>#DIV/0!</v>
      </c>
      <c r="CH207" s="31" t="e">
        <v>#DIV/0!</v>
      </c>
      <c r="CI207" s="31" t="e">
        <v>#DIV/0!</v>
      </c>
      <c r="CJ207" s="31" t="e">
        <v>#DIV/0!</v>
      </c>
      <c r="CK207" s="31" t="e">
        <v>#DIV/0!</v>
      </c>
      <c r="CL207" s="31" t="e">
        <v>#DIV/0!</v>
      </c>
      <c r="CM207" s="31" t="e">
        <v>#DIV/0!</v>
      </c>
      <c r="CN207" s="31" t="e">
        <v>#DIV/0!</v>
      </c>
      <c r="CO207" s="31" t="e">
        <v>#DIV/0!</v>
      </c>
      <c r="CP207" s="31" t="e">
        <v>#DIV/0!</v>
      </c>
      <c r="CQ207" s="31" t="e">
        <v>#DIV/0!</v>
      </c>
      <c r="CR207" s="31"/>
      <c r="CS207" s="31"/>
      <c r="CT207" s="31"/>
      <c r="CU207" s="51" t="e">
        <v>#VALUE!</v>
      </c>
      <c r="CV207" s="31" t="e">
        <v>#DIV/0!</v>
      </c>
      <c r="CW207" s="31" t="e">
        <v>#DIV/0!</v>
      </c>
      <c r="CX207" s="31" t="e">
        <v>#DIV/0!</v>
      </c>
      <c r="CY207" s="31" t="e">
        <v>#DIV/0!</v>
      </c>
      <c r="CZ207" s="31" t="e">
        <v>#DIV/0!</v>
      </c>
      <c r="DA207" s="31" t="e">
        <v>#DIV/0!</v>
      </c>
      <c r="DB207" s="31" t="e">
        <v>#DIV/0!</v>
      </c>
      <c r="DC207" s="31" t="e">
        <v>#DIV/0!</v>
      </c>
      <c r="DD207" s="31" t="e">
        <v>#DIV/0!</v>
      </c>
      <c r="DE207" s="31" t="e">
        <v>#DIV/0!</v>
      </c>
      <c r="DF207" s="31" t="e">
        <v>#DIV/0!</v>
      </c>
      <c r="DG207" s="31" t="e">
        <v>#DIV/0!</v>
      </c>
      <c r="DH207" s="31" t="e">
        <v>#DIV/0!</v>
      </c>
      <c r="DI207" s="31" t="e">
        <v>#DIV/0!</v>
      </c>
      <c r="DJ207" s="31" t="e">
        <v>#DIV/0!</v>
      </c>
      <c r="DK207" s="31" t="e">
        <v>#DIV/0!</v>
      </c>
      <c r="DL207" s="31" t="e">
        <v>#DIV/0!</v>
      </c>
      <c r="DM207" s="31" t="e">
        <v>#DIV/0!</v>
      </c>
      <c r="DN207" s="31" t="e">
        <v>#DIV/0!</v>
      </c>
      <c r="DO207" s="31" t="e">
        <v>#DIV/0!</v>
      </c>
      <c r="DP207" s="31" t="e">
        <v>#DIV/0!</v>
      </c>
      <c r="DQ207" s="31" t="e">
        <v>#DIV/0!</v>
      </c>
      <c r="DR207" s="31" t="e">
        <v>#DIV/0!</v>
      </c>
      <c r="DS207" s="31" t="e">
        <v>#DIV/0!</v>
      </c>
      <c r="DT207" s="31" t="e">
        <v>#DIV/0!</v>
      </c>
      <c r="DU207" s="31" t="e">
        <v>#DIV/0!</v>
      </c>
      <c r="DV207" s="31" t="e">
        <v>#DIV/0!</v>
      </c>
      <c r="DW207" s="31" t="e">
        <v>#DIV/0!</v>
      </c>
      <c r="DX207" s="31" t="e">
        <v>#DIV/0!</v>
      </c>
      <c r="DY207" s="31" t="e">
        <v>#DIV/0!</v>
      </c>
      <c r="DZ207" s="31" t="e">
        <v>#DIV/0!</v>
      </c>
      <c r="EA207" s="31" t="e">
        <v>#DIV/0!</v>
      </c>
      <c r="EB207" s="31" t="e">
        <v>#DIV/0!</v>
      </c>
      <c r="EC207" s="31" t="e">
        <v>#DIV/0!</v>
      </c>
      <c r="ED207" s="31" t="e">
        <v>#DIV/0!</v>
      </c>
      <c r="EE207" s="31" t="e">
        <v>#DIV/0!</v>
      </c>
      <c r="EF207" s="31" t="e">
        <v>#DIV/0!</v>
      </c>
      <c r="EG207" s="31" t="e">
        <v>#DIV/0!</v>
      </c>
      <c r="EH207" s="31" t="e">
        <v>#DIV/0!</v>
      </c>
      <c r="EI207" s="31" t="e">
        <v>#DIV/0!</v>
      </c>
      <c r="EJ207" s="31" t="e">
        <v>#DIV/0!</v>
      </c>
      <c r="EK207" s="31" t="e">
        <v>#DIV/0!</v>
      </c>
      <c r="EL207" s="31" t="e">
        <v>#DIV/0!</v>
      </c>
      <c r="EM207" s="31" t="e">
        <v>#DIV/0!</v>
      </c>
      <c r="EN207" s="31" t="e">
        <v>#DIV/0!</v>
      </c>
      <c r="EO207" s="31" t="e">
        <v>#VALUE!</v>
      </c>
      <c r="EP207" s="31" t="e">
        <v>#DIV/0!</v>
      </c>
      <c r="EQ207" s="31" t="e">
        <v>#DIV/0!</v>
      </c>
      <c r="ER207" s="31" t="e">
        <v>#DIV/0!</v>
      </c>
      <c r="ES207" s="31" t="e">
        <v>#DIV/0!</v>
      </c>
      <c r="ET207" s="31" t="e">
        <v>#DIV/0!</v>
      </c>
      <c r="EU207" s="31" t="e">
        <v>#DIV/0!</v>
      </c>
      <c r="EV207" s="31" t="e">
        <v>#DIV/0!</v>
      </c>
      <c r="EW207" s="31" t="e">
        <v>#DIV/0!</v>
      </c>
      <c r="EX207" s="31" t="e">
        <v>#DIV/0!</v>
      </c>
      <c r="EY207" s="31" t="e">
        <v>#DIV/0!</v>
      </c>
      <c r="EZ207" s="31" t="e">
        <v>#DIV/0!</v>
      </c>
      <c r="FA207" s="31" t="e">
        <v>#DIV/0!</v>
      </c>
      <c r="FB207" s="31" t="e">
        <v>#DIV/0!</v>
      </c>
      <c r="FC207" s="31" t="e">
        <v>#DIV/0!</v>
      </c>
      <c r="FD207" s="31" t="e">
        <v>#DIV/0!</v>
      </c>
      <c r="FE207" s="31" t="e">
        <v>#DIV/0!</v>
      </c>
      <c r="FF207" s="31" t="e">
        <v>#DIV/0!</v>
      </c>
      <c r="FG207" s="31" t="e">
        <v>#DIV/0!</v>
      </c>
      <c r="FH207" s="31" t="e">
        <v>#DIV/0!</v>
      </c>
      <c r="FI207" s="31" t="e">
        <v>#DIV/0!</v>
      </c>
      <c r="FJ207" s="31" t="e">
        <v>#DIV/0!</v>
      </c>
      <c r="FK207" s="31" t="e">
        <v>#DIV/0!</v>
      </c>
      <c r="FL207" s="31" t="e">
        <v>#DIV/0!</v>
      </c>
      <c r="FM207" s="31" t="e">
        <v>#DIV/0!</v>
      </c>
      <c r="FN207" s="31" t="e">
        <v>#DIV/0!</v>
      </c>
      <c r="FO207" s="31" t="e">
        <v>#DIV/0!</v>
      </c>
      <c r="FP207" s="31" t="e">
        <v>#DIV/0!</v>
      </c>
      <c r="FQ207" s="31" t="e">
        <v>#DIV/0!</v>
      </c>
      <c r="FR207" s="31" t="e">
        <v>#DIV/0!</v>
      </c>
      <c r="FS207" s="31" t="e">
        <v>#DIV/0!</v>
      </c>
      <c r="FT207" s="31" t="e">
        <v>#DIV/0!</v>
      </c>
      <c r="FU207" s="31" t="e">
        <v>#DIV/0!</v>
      </c>
      <c r="FV207" s="31" t="e">
        <v>#DIV/0!</v>
      </c>
      <c r="FW207" s="31" t="e">
        <v>#DIV/0!</v>
      </c>
      <c r="FX207" s="31" t="e">
        <v>#DIV/0!</v>
      </c>
      <c r="FY207" s="31" t="e">
        <v>#DIV/0!</v>
      </c>
      <c r="FZ207" s="31" t="e">
        <v>#DIV/0!</v>
      </c>
      <c r="GA207" s="31" t="e">
        <v>#DIV/0!</v>
      </c>
      <c r="GB207" s="31" t="e">
        <v>#DIV/0!</v>
      </c>
      <c r="GC207" s="31" t="e">
        <v>#DIV/0!</v>
      </c>
      <c r="GD207" s="31" t="e">
        <v>#DIV/0!</v>
      </c>
      <c r="GE207" s="31" t="e">
        <v>#DIV/0!</v>
      </c>
      <c r="GF207" s="31" t="e">
        <v>#DIV/0!</v>
      </c>
      <c r="GG207" s="31" t="e">
        <v>#DIV/0!</v>
      </c>
      <c r="GH207" s="31" t="e">
        <v>#DIV/0!</v>
      </c>
      <c r="GI207" s="31"/>
      <c r="GJ207" s="31"/>
      <c r="GK207" s="31">
        <v>41</v>
      </c>
      <c r="GL207" s="51" t="e">
        <v>#VALUE!</v>
      </c>
      <c r="GM207" s="31" t="e">
        <v>#DIV/0!</v>
      </c>
      <c r="GN207" s="31" t="e">
        <v>#DIV/0!</v>
      </c>
      <c r="GO207" s="31" t="e">
        <v>#DIV/0!</v>
      </c>
      <c r="GP207" s="31" t="e">
        <v>#DIV/0!</v>
      </c>
      <c r="GQ207" s="31" t="e">
        <v>#DIV/0!</v>
      </c>
      <c r="GR207" s="31" t="e">
        <v>#DIV/0!</v>
      </c>
      <c r="GS207" s="31" t="e">
        <v>#DIV/0!</v>
      </c>
      <c r="GT207" s="31" t="e">
        <v>#DIV/0!</v>
      </c>
      <c r="GU207" s="31" t="e">
        <v>#DIV/0!</v>
      </c>
      <c r="GV207" s="31" t="e">
        <v>#DIV/0!</v>
      </c>
      <c r="GW207" s="31" t="e">
        <v>#DIV/0!</v>
      </c>
      <c r="GX207" s="31" t="e">
        <v>#DIV/0!</v>
      </c>
      <c r="GY207" s="31" t="e">
        <v>#DIV/0!</v>
      </c>
      <c r="GZ207" s="31" t="e">
        <v>#DIV/0!</v>
      </c>
      <c r="HA207" s="31" t="e">
        <v>#DIV/0!</v>
      </c>
      <c r="HB207" s="31" t="e">
        <v>#DIV/0!</v>
      </c>
      <c r="HC207" s="31" t="e">
        <v>#DIV/0!</v>
      </c>
      <c r="HD207" s="31" t="e">
        <v>#DIV/0!</v>
      </c>
      <c r="HE207" s="31" t="e">
        <v>#DIV/0!</v>
      </c>
      <c r="HF207" s="31" t="e">
        <v>#DIV/0!</v>
      </c>
      <c r="HG207" s="31" t="e">
        <v>#DIV/0!</v>
      </c>
      <c r="HH207" s="31" t="e">
        <v>#DIV/0!</v>
      </c>
      <c r="HI207" s="31" t="e">
        <v>#DIV/0!</v>
      </c>
      <c r="HJ207" s="31" t="e">
        <v>#DIV/0!</v>
      </c>
      <c r="HK207" s="31" t="e">
        <v>#DIV/0!</v>
      </c>
      <c r="HL207" s="31" t="e">
        <v>#DIV/0!</v>
      </c>
      <c r="HM207" s="31" t="e">
        <v>#DIV/0!</v>
      </c>
      <c r="HN207" s="31" t="e">
        <v>#DIV/0!</v>
      </c>
      <c r="HO207" s="31" t="e">
        <v>#DIV/0!</v>
      </c>
      <c r="HP207" s="31" t="e">
        <v>#DIV/0!</v>
      </c>
      <c r="HQ207" s="31" t="e">
        <v>#DIV/0!</v>
      </c>
      <c r="HR207" s="31" t="e">
        <v>#DIV/0!</v>
      </c>
      <c r="HS207" s="31" t="e">
        <v>#DIV/0!</v>
      </c>
      <c r="HT207" s="31" t="e">
        <v>#DIV/0!</v>
      </c>
      <c r="HU207" s="31" t="e">
        <v>#DIV/0!</v>
      </c>
      <c r="HV207" s="31" t="e">
        <v>#DIV/0!</v>
      </c>
      <c r="HW207" s="31" t="e">
        <v>#DIV/0!</v>
      </c>
      <c r="HX207" s="31" t="e">
        <v>#DIV/0!</v>
      </c>
      <c r="HY207" s="31" t="e">
        <v>#DIV/0!</v>
      </c>
      <c r="HZ207" s="31" t="e">
        <v>#DIV/0!</v>
      </c>
      <c r="IA207" s="31" t="e">
        <v>#DIV/0!</v>
      </c>
      <c r="IB207" s="31" t="e">
        <v>#DIV/0!</v>
      </c>
      <c r="IC207" s="31" t="e">
        <v>#DIV/0!</v>
      </c>
      <c r="ID207" s="31" t="e">
        <v>#DIV/0!</v>
      </c>
      <c r="IE207" s="31" t="e">
        <v>#DIV/0!</v>
      </c>
      <c r="IF207" s="31" t="e">
        <v>#VALUE!</v>
      </c>
      <c r="IG207" s="31" t="e">
        <v>#DIV/0!</v>
      </c>
      <c r="IH207" s="31" t="e">
        <v>#DIV/0!</v>
      </c>
      <c r="II207" s="31" t="e">
        <v>#DIV/0!</v>
      </c>
      <c r="IJ207" s="31" t="e">
        <v>#DIV/0!</v>
      </c>
      <c r="IK207" s="31" t="e">
        <v>#DIV/0!</v>
      </c>
      <c r="IL207" s="31" t="e">
        <v>#DIV/0!</v>
      </c>
      <c r="IM207" s="31" t="e">
        <v>#DIV/0!</v>
      </c>
      <c r="IN207" s="31" t="e">
        <v>#DIV/0!</v>
      </c>
      <c r="IO207" s="31" t="e">
        <v>#DIV/0!</v>
      </c>
      <c r="IP207" s="31" t="e">
        <v>#DIV/0!</v>
      </c>
      <c r="IQ207" s="31" t="e">
        <v>#DIV/0!</v>
      </c>
      <c r="IR207" s="31" t="e">
        <v>#DIV/0!</v>
      </c>
      <c r="IS207" s="31" t="e">
        <v>#DIV/0!</v>
      </c>
      <c r="IT207" s="31" t="e">
        <v>#DIV/0!</v>
      </c>
      <c r="IU207" s="31" t="e">
        <v>#DIV/0!</v>
      </c>
      <c r="IV207" s="31" t="e">
        <v>#DIV/0!</v>
      </c>
      <c r="IW207" s="31" t="e">
        <v>#DIV/0!</v>
      </c>
      <c r="IX207" s="31" t="e">
        <v>#DIV/0!</v>
      </c>
      <c r="IY207" s="31" t="e">
        <v>#DIV/0!</v>
      </c>
      <c r="IZ207" s="31" t="e">
        <v>#DIV/0!</v>
      </c>
      <c r="JA207" s="31" t="e">
        <v>#DIV/0!</v>
      </c>
      <c r="JB207" s="31" t="e">
        <v>#DIV/0!</v>
      </c>
      <c r="JC207" s="31" t="e">
        <v>#DIV/0!</v>
      </c>
      <c r="JD207" s="31" t="e">
        <v>#DIV/0!</v>
      </c>
      <c r="JE207" s="31" t="e">
        <v>#DIV/0!</v>
      </c>
      <c r="JF207" s="31" t="e">
        <v>#DIV/0!</v>
      </c>
      <c r="JG207" s="31" t="e">
        <v>#DIV/0!</v>
      </c>
      <c r="JH207" s="31" t="e">
        <v>#DIV/0!</v>
      </c>
      <c r="JI207" s="31" t="e">
        <v>#DIV/0!</v>
      </c>
      <c r="JJ207" s="31" t="e">
        <v>#DIV/0!</v>
      </c>
      <c r="JK207" s="31" t="e">
        <v>#DIV/0!</v>
      </c>
      <c r="JL207" s="31" t="e">
        <v>#DIV/0!</v>
      </c>
      <c r="JM207" s="31" t="e">
        <v>#DIV/0!</v>
      </c>
      <c r="JN207" s="31" t="e">
        <v>#DIV/0!</v>
      </c>
      <c r="JO207" s="31" t="e">
        <v>#DIV/0!</v>
      </c>
      <c r="JP207" s="31" t="e">
        <v>#DIV/0!</v>
      </c>
      <c r="JQ207" s="31" t="e">
        <v>#DIV/0!</v>
      </c>
      <c r="JR207" s="31" t="e">
        <v>#DIV/0!</v>
      </c>
      <c r="JS207" s="31" t="e">
        <v>#DIV/0!</v>
      </c>
      <c r="JT207" s="31" t="e">
        <v>#DIV/0!</v>
      </c>
      <c r="JU207" s="31" t="e">
        <v>#DIV/0!</v>
      </c>
      <c r="JV207" s="31" t="e">
        <v>#DIV/0!</v>
      </c>
      <c r="JW207" s="31" t="e">
        <v>#DIV/0!</v>
      </c>
      <c r="JX207" s="31" t="e">
        <v>#DIV/0!</v>
      </c>
      <c r="JY207" s="31" t="e">
        <v>#DIV/0!</v>
      </c>
      <c r="JZ207" s="31"/>
      <c r="KA207" s="31"/>
    </row>
    <row r="208" spans="1:287" x14ac:dyDescent="0.25">
      <c r="A208" s="30" t="s">
        <v>832</v>
      </c>
      <c r="B208" s="30" t="s">
        <v>206</v>
      </c>
      <c r="C208" s="31">
        <v>9</v>
      </c>
      <c r="D208" s="51" t="e">
        <v>#VALUE!</v>
      </c>
      <c r="E208" s="31" t="e">
        <v>#DIV/0!</v>
      </c>
      <c r="F208" s="31" t="e">
        <v>#DIV/0!</v>
      </c>
      <c r="G208" s="31" t="e">
        <v>#DIV/0!</v>
      </c>
      <c r="H208" s="31" t="e">
        <v>#DIV/0!</v>
      </c>
      <c r="I208" s="31" t="e">
        <v>#DIV/0!</v>
      </c>
      <c r="J208" s="31" t="e">
        <v>#DIV/0!</v>
      </c>
      <c r="K208" s="31" t="e">
        <v>#DIV/0!</v>
      </c>
      <c r="L208" s="31" t="e">
        <v>#DIV/0!</v>
      </c>
      <c r="M208" s="31" t="e">
        <v>#DIV/0!</v>
      </c>
      <c r="N208" s="31" t="e">
        <v>#DIV/0!</v>
      </c>
      <c r="O208" s="31" t="e">
        <v>#DIV/0!</v>
      </c>
      <c r="P208" s="31" t="e">
        <v>#DIV/0!</v>
      </c>
      <c r="Q208" s="31" t="e">
        <v>#DIV/0!</v>
      </c>
      <c r="R208" s="31" t="e">
        <v>#DIV/0!</v>
      </c>
      <c r="S208" s="31" t="e">
        <v>#DIV/0!</v>
      </c>
      <c r="T208" s="31" t="e">
        <v>#DIV/0!</v>
      </c>
      <c r="U208" s="31" t="e">
        <v>#DIV/0!</v>
      </c>
      <c r="V208" s="31" t="e">
        <v>#DIV/0!</v>
      </c>
      <c r="W208" s="31" t="e">
        <v>#DIV/0!</v>
      </c>
      <c r="X208" s="31" t="e">
        <v>#DIV/0!</v>
      </c>
      <c r="Y208" s="31" t="e">
        <v>#DIV/0!</v>
      </c>
      <c r="Z208" s="31" t="e">
        <v>#DIV/0!</v>
      </c>
      <c r="AA208" s="31" t="e">
        <v>#DIV/0!</v>
      </c>
      <c r="AB208" s="31" t="e">
        <v>#DIV/0!</v>
      </c>
      <c r="AC208" s="31" t="e">
        <v>#DIV/0!</v>
      </c>
      <c r="AD208" s="31" t="e">
        <v>#DIV/0!</v>
      </c>
      <c r="AE208" s="31" t="e">
        <v>#DIV/0!</v>
      </c>
      <c r="AF208" s="31" t="e">
        <v>#DIV/0!</v>
      </c>
      <c r="AG208" s="31" t="e">
        <v>#DIV/0!</v>
      </c>
      <c r="AH208" s="31" t="e">
        <v>#DIV/0!</v>
      </c>
      <c r="AI208" s="31" t="e">
        <v>#DIV/0!</v>
      </c>
      <c r="AJ208" s="31" t="e">
        <v>#DIV/0!</v>
      </c>
      <c r="AK208" s="31" t="e">
        <v>#DIV/0!</v>
      </c>
      <c r="AL208" s="31" t="e">
        <v>#DIV/0!</v>
      </c>
      <c r="AM208" s="31" t="e">
        <v>#DIV/0!</v>
      </c>
      <c r="AN208" s="31" t="e">
        <v>#DIV/0!</v>
      </c>
      <c r="AO208" s="31" t="e">
        <v>#DIV/0!</v>
      </c>
      <c r="AP208" s="31" t="e">
        <v>#DIV/0!</v>
      </c>
      <c r="AQ208" s="31" t="e">
        <v>#DIV/0!</v>
      </c>
      <c r="AR208" s="31" t="e">
        <v>#DIV/0!</v>
      </c>
      <c r="AS208" s="31" t="e">
        <v>#DIV/0!</v>
      </c>
      <c r="AT208" s="31" t="e">
        <v>#DIV/0!</v>
      </c>
      <c r="AU208" s="31" t="e">
        <v>#DIV/0!</v>
      </c>
      <c r="AV208" s="31" t="e">
        <v>#DIV/0!</v>
      </c>
      <c r="AW208" s="31" t="e">
        <v>#DIV/0!</v>
      </c>
      <c r="AX208" s="31" t="e">
        <v>#VALUE!</v>
      </c>
      <c r="AY208" s="31" t="e">
        <v>#DIV/0!</v>
      </c>
      <c r="AZ208" s="31" t="e">
        <v>#DIV/0!</v>
      </c>
      <c r="BA208" s="31" t="e">
        <v>#DIV/0!</v>
      </c>
      <c r="BB208" s="31" t="e">
        <v>#DIV/0!</v>
      </c>
      <c r="BC208" s="31" t="e">
        <v>#DIV/0!</v>
      </c>
      <c r="BD208" s="31" t="e">
        <v>#DIV/0!</v>
      </c>
      <c r="BE208" s="31" t="e">
        <v>#DIV/0!</v>
      </c>
      <c r="BF208" s="31" t="e">
        <v>#DIV/0!</v>
      </c>
      <c r="BG208" s="31" t="e">
        <v>#DIV/0!</v>
      </c>
      <c r="BH208" s="31" t="e">
        <v>#DIV/0!</v>
      </c>
      <c r="BI208" s="31" t="e">
        <v>#DIV/0!</v>
      </c>
      <c r="BJ208" s="31" t="e">
        <v>#DIV/0!</v>
      </c>
      <c r="BK208" s="31" t="e">
        <v>#DIV/0!</v>
      </c>
      <c r="BL208" s="31" t="e">
        <v>#DIV/0!</v>
      </c>
      <c r="BM208" s="31" t="e">
        <v>#DIV/0!</v>
      </c>
      <c r="BN208" s="31" t="e">
        <v>#DIV/0!</v>
      </c>
      <c r="BO208" s="31" t="e">
        <v>#DIV/0!</v>
      </c>
      <c r="BP208" s="31" t="e">
        <v>#DIV/0!</v>
      </c>
      <c r="BQ208" s="31" t="e">
        <v>#DIV/0!</v>
      </c>
      <c r="BR208" s="31" t="e">
        <v>#DIV/0!</v>
      </c>
      <c r="BS208" s="31" t="e">
        <v>#DIV/0!</v>
      </c>
      <c r="BT208" s="31" t="e">
        <v>#DIV/0!</v>
      </c>
      <c r="BU208" s="31" t="e">
        <v>#DIV/0!</v>
      </c>
      <c r="BV208" s="31" t="e">
        <v>#DIV/0!</v>
      </c>
      <c r="BW208" s="31" t="e">
        <v>#DIV/0!</v>
      </c>
      <c r="BX208" s="31" t="e">
        <v>#DIV/0!</v>
      </c>
      <c r="BY208" s="31" t="e">
        <v>#DIV/0!</v>
      </c>
      <c r="BZ208" s="31" t="e">
        <v>#DIV/0!</v>
      </c>
      <c r="CA208" s="31" t="e">
        <v>#DIV/0!</v>
      </c>
      <c r="CB208" s="31" t="e">
        <v>#DIV/0!</v>
      </c>
      <c r="CC208" s="31" t="e">
        <v>#DIV/0!</v>
      </c>
      <c r="CD208" s="31" t="e">
        <v>#DIV/0!</v>
      </c>
      <c r="CE208" s="31" t="e">
        <v>#DIV/0!</v>
      </c>
      <c r="CF208" s="31" t="e">
        <v>#DIV/0!</v>
      </c>
      <c r="CG208" s="31" t="e">
        <v>#DIV/0!</v>
      </c>
      <c r="CH208" s="31" t="e">
        <v>#DIV/0!</v>
      </c>
      <c r="CI208" s="31" t="e">
        <v>#DIV/0!</v>
      </c>
      <c r="CJ208" s="31" t="e">
        <v>#DIV/0!</v>
      </c>
      <c r="CK208" s="31" t="e">
        <v>#DIV/0!</v>
      </c>
      <c r="CL208" s="31" t="e">
        <v>#DIV/0!</v>
      </c>
      <c r="CM208" s="31" t="e">
        <v>#DIV/0!</v>
      </c>
      <c r="CN208" s="31" t="e">
        <v>#DIV/0!</v>
      </c>
      <c r="CO208" s="31" t="e">
        <v>#DIV/0!</v>
      </c>
      <c r="CP208" s="31" t="e">
        <v>#DIV/0!</v>
      </c>
      <c r="CQ208" s="31" t="e">
        <v>#DIV/0!</v>
      </c>
      <c r="CR208" s="31"/>
      <c r="CS208" s="31"/>
      <c r="CT208" s="31">
        <v>9</v>
      </c>
      <c r="CU208" s="51" t="e">
        <v>#VALUE!</v>
      </c>
      <c r="CV208" s="31" t="e">
        <v>#DIV/0!</v>
      </c>
      <c r="CW208" s="31" t="e">
        <v>#DIV/0!</v>
      </c>
      <c r="CX208" s="31" t="e">
        <v>#DIV/0!</v>
      </c>
      <c r="CY208" s="31" t="e">
        <v>#DIV/0!</v>
      </c>
      <c r="CZ208" s="31" t="e">
        <v>#DIV/0!</v>
      </c>
      <c r="DA208" s="31" t="e">
        <v>#DIV/0!</v>
      </c>
      <c r="DB208" s="31" t="e">
        <v>#DIV/0!</v>
      </c>
      <c r="DC208" s="31" t="e">
        <v>#DIV/0!</v>
      </c>
      <c r="DD208" s="31" t="e">
        <v>#DIV/0!</v>
      </c>
      <c r="DE208" s="31" t="e">
        <v>#DIV/0!</v>
      </c>
      <c r="DF208" s="31" t="e">
        <v>#DIV/0!</v>
      </c>
      <c r="DG208" s="31" t="e">
        <v>#DIV/0!</v>
      </c>
      <c r="DH208" s="31" t="e">
        <v>#DIV/0!</v>
      </c>
      <c r="DI208" s="31" t="e">
        <v>#DIV/0!</v>
      </c>
      <c r="DJ208" s="31" t="e">
        <v>#DIV/0!</v>
      </c>
      <c r="DK208" s="31" t="e">
        <v>#DIV/0!</v>
      </c>
      <c r="DL208" s="31" t="e">
        <v>#DIV/0!</v>
      </c>
      <c r="DM208" s="31" t="e">
        <v>#DIV/0!</v>
      </c>
      <c r="DN208" s="31" t="e">
        <v>#DIV/0!</v>
      </c>
      <c r="DO208" s="31" t="e">
        <v>#DIV/0!</v>
      </c>
      <c r="DP208" s="31" t="e">
        <v>#DIV/0!</v>
      </c>
      <c r="DQ208" s="31" t="e">
        <v>#DIV/0!</v>
      </c>
      <c r="DR208" s="31" t="e">
        <v>#DIV/0!</v>
      </c>
      <c r="DS208" s="31" t="e">
        <v>#DIV/0!</v>
      </c>
      <c r="DT208" s="31" t="e">
        <v>#DIV/0!</v>
      </c>
      <c r="DU208" s="31" t="e">
        <v>#DIV/0!</v>
      </c>
      <c r="DV208" s="31" t="e">
        <v>#DIV/0!</v>
      </c>
      <c r="DW208" s="31" t="e">
        <v>#DIV/0!</v>
      </c>
      <c r="DX208" s="31" t="e">
        <v>#DIV/0!</v>
      </c>
      <c r="DY208" s="31" t="e">
        <v>#DIV/0!</v>
      </c>
      <c r="DZ208" s="31" t="e">
        <v>#DIV/0!</v>
      </c>
      <c r="EA208" s="31" t="e">
        <v>#DIV/0!</v>
      </c>
      <c r="EB208" s="31" t="e">
        <v>#DIV/0!</v>
      </c>
      <c r="EC208" s="31" t="e">
        <v>#DIV/0!</v>
      </c>
      <c r="ED208" s="31" t="e">
        <v>#DIV/0!</v>
      </c>
      <c r="EE208" s="31" t="e">
        <v>#DIV/0!</v>
      </c>
      <c r="EF208" s="31" t="e">
        <v>#DIV/0!</v>
      </c>
      <c r="EG208" s="31" t="e">
        <v>#DIV/0!</v>
      </c>
      <c r="EH208" s="31" t="e">
        <v>#DIV/0!</v>
      </c>
      <c r="EI208" s="31" t="e">
        <v>#DIV/0!</v>
      </c>
      <c r="EJ208" s="31" t="e">
        <v>#DIV/0!</v>
      </c>
      <c r="EK208" s="31" t="e">
        <v>#DIV/0!</v>
      </c>
      <c r="EL208" s="31" t="e">
        <v>#DIV/0!</v>
      </c>
      <c r="EM208" s="31" t="e">
        <v>#DIV/0!</v>
      </c>
      <c r="EN208" s="31" t="e">
        <v>#DIV/0!</v>
      </c>
      <c r="EO208" s="31" t="e">
        <v>#VALUE!</v>
      </c>
      <c r="EP208" s="31" t="e">
        <v>#DIV/0!</v>
      </c>
      <c r="EQ208" s="31" t="e">
        <v>#DIV/0!</v>
      </c>
      <c r="ER208" s="31" t="e">
        <v>#DIV/0!</v>
      </c>
      <c r="ES208" s="31" t="e">
        <v>#DIV/0!</v>
      </c>
      <c r="ET208" s="31" t="e">
        <v>#DIV/0!</v>
      </c>
      <c r="EU208" s="31" t="e">
        <v>#DIV/0!</v>
      </c>
      <c r="EV208" s="31" t="e">
        <v>#DIV/0!</v>
      </c>
      <c r="EW208" s="31" t="e">
        <v>#DIV/0!</v>
      </c>
      <c r="EX208" s="31" t="e">
        <v>#DIV/0!</v>
      </c>
      <c r="EY208" s="31" t="e">
        <v>#DIV/0!</v>
      </c>
      <c r="EZ208" s="31" t="e">
        <v>#DIV/0!</v>
      </c>
      <c r="FA208" s="31" t="e">
        <v>#DIV/0!</v>
      </c>
      <c r="FB208" s="31" t="e">
        <v>#DIV/0!</v>
      </c>
      <c r="FC208" s="31" t="e">
        <v>#DIV/0!</v>
      </c>
      <c r="FD208" s="31" t="e">
        <v>#DIV/0!</v>
      </c>
      <c r="FE208" s="31" t="e">
        <v>#DIV/0!</v>
      </c>
      <c r="FF208" s="31" t="e">
        <v>#DIV/0!</v>
      </c>
      <c r="FG208" s="31" t="e">
        <v>#DIV/0!</v>
      </c>
      <c r="FH208" s="31" t="e">
        <v>#DIV/0!</v>
      </c>
      <c r="FI208" s="31" t="e">
        <v>#DIV/0!</v>
      </c>
      <c r="FJ208" s="31" t="e">
        <v>#DIV/0!</v>
      </c>
      <c r="FK208" s="31" t="e">
        <v>#DIV/0!</v>
      </c>
      <c r="FL208" s="31" t="e">
        <v>#DIV/0!</v>
      </c>
      <c r="FM208" s="31" t="e">
        <v>#DIV/0!</v>
      </c>
      <c r="FN208" s="31" t="e">
        <v>#DIV/0!</v>
      </c>
      <c r="FO208" s="31" t="e">
        <v>#DIV/0!</v>
      </c>
      <c r="FP208" s="31" t="e">
        <v>#DIV/0!</v>
      </c>
      <c r="FQ208" s="31" t="e">
        <v>#DIV/0!</v>
      </c>
      <c r="FR208" s="31" t="e">
        <v>#DIV/0!</v>
      </c>
      <c r="FS208" s="31" t="e">
        <v>#DIV/0!</v>
      </c>
      <c r="FT208" s="31" t="e">
        <v>#DIV/0!</v>
      </c>
      <c r="FU208" s="31" t="e">
        <v>#DIV/0!</v>
      </c>
      <c r="FV208" s="31" t="e">
        <v>#DIV/0!</v>
      </c>
      <c r="FW208" s="31" t="e">
        <v>#DIV/0!</v>
      </c>
      <c r="FX208" s="31" t="e">
        <v>#DIV/0!</v>
      </c>
      <c r="FY208" s="31" t="e">
        <v>#DIV/0!</v>
      </c>
      <c r="FZ208" s="31" t="e">
        <v>#DIV/0!</v>
      </c>
      <c r="GA208" s="31" t="e">
        <v>#DIV/0!</v>
      </c>
      <c r="GB208" s="31" t="e">
        <v>#DIV/0!</v>
      </c>
      <c r="GC208" s="31" t="e">
        <v>#DIV/0!</v>
      </c>
      <c r="GD208" s="31" t="e">
        <v>#DIV/0!</v>
      </c>
      <c r="GE208" s="31" t="e">
        <v>#DIV/0!</v>
      </c>
      <c r="GF208" s="31" t="e">
        <v>#DIV/0!</v>
      </c>
      <c r="GG208" s="31" t="e">
        <v>#DIV/0!</v>
      </c>
      <c r="GH208" s="31" t="e">
        <v>#DIV/0!</v>
      </c>
      <c r="GI208" s="31"/>
      <c r="GJ208" s="31"/>
      <c r="GK208" s="31">
        <v>9</v>
      </c>
      <c r="GL208" s="51" t="e">
        <v>#VALUE!</v>
      </c>
      <c r="GM208" s="31" t="e">
        <v>#DIV/0!</v>
      </c>
      <c r="GN208" s="31" t="e">
        <v>#DIV/0!</v>
      </c>
      <c r="GO208" s="31" t="e">
        <v>#DIV/0!</v>
      </c>
      <c r="GP208" s="31" t="e">
        <v>#DIV/0!</v>
      </c>
      <c r="GQ208" s="31" t="e">
        <v>#DIV/0!</v>
      </c>
      <c r="GR208" s="31" t="e">
        <v>#DIV/0!</v>
      </c>
      <c r="GS208" s="31" t="e">
        <v>#DIV/0!</v>
      </c>
      <c r="GT208" s="31" t="e">
        <v>#DIV/0!</v>
      </c>
      <c r="GU208" s="31" t="e">
        <v>#DIV/0!</v>
      </c>
      <c r="GV208" s="31" t="e">
        <v>#DIV/0!</v>
      </c>
      <c r="GW208" s="31" t="e">
        <v>#DIV/0!</v>
      </c>
      <c r="GX208" s="31" t="e">
        <v>#DIV/0!</v>
      </c>
      <c r="GY208" s="31" t="e">
        <v>#DIV/0!</v>
      </c>
      <c r="GZ208" s="31" t="e">
        <v>#DIV/0!</v>
      </c>
      <c r="HA208" s="31" t="e">
        <v>#DIV/0!</v>
      </c>
      <c r="HB208" s="31" t="e">
        <v>#DIV/0!</v>
      </c>
      <c r="HC208" s="31" t="e">
        <v>#DIV/0!</v>
      </c>
      <c r="HD208" s="31" t="e">
        <v>#DIV/0!</v>
      </c>
      <c r="HE208" s="31" t="e">
        <v>#DIV/0!</v>
      </c>
      <c r="HF208" s="31" t="e">
        <v>#DIV/0!</v>
      </c>
      <c r="HG208" s="31" t="e">
        <v>#DIV/0!</v>
      </c>
      <c r="HH208" s="31" t="e">
        <v>#DIV/0!</v>
      </c>
      <c r="HI208" s="31" t="e">
        <v>#DIV/0!</v>
      </c>
      <c r="HJ208" s="31" t="e">
        <v>#DIV/0!</v>
      </c>
      <c r="HK208" s="31" t="e">
        <v>#DIV/0!</v>
      </c>
      <c r="HL208" s="31" t="e">
        <v>#DIV/0!</v>
      </c>
      <c r="HM208" s="31" t="e">
        <v>#DIV/0!</v>
      </c>
      <c r="HN208" s="31" t="e">
        <v>#DIV/0!</v>
      </c>
      <c r="HO208" s="31" t="e">
        <v>#DIV/0!</v>
      </c>
      <c r="HP208" s="31" t="e">
        <v>#DIV/0!</v>
      </c>
      <c r="HQ208" s="31" t="e">
        <v>#DIV/0!</v>
      </c>
      <c r="HR208" s="31" t="e">
        <v>#DIV/0!</v>
      </c>
      <c r="HS208" s="31" t="e">
        <v>#DIV/0!</v>
      </c>
      <c r="HT208" s="31" t="e">
        <v>#DIV/0!</v>
      </c>
      <c r="HU208" s="31" t="e">
        <v>#DIV/0!</v>
      </c>
      <c r="HV208" s="31" t="e">
        <v>#DIV/0!</v>
      </c>
      <c r="HW208" s="31" t="e">
        <v>#DIV/0!</v>
      </c>
      <c r="HX208" s="31" t="e">
        <v>#DIV/0!</v>
      </c>
      <c r="HY208" s="31" t="e">
        <v>#DIV/0!</v>
      </c>
      <c r="HZ208" s="31" t="e">
        <v>#DIV/0!</v>
      </c>
      <c r="IA208" s="31" t="e">
        <v>#DIV/0!</v>
      </c>
      <c r="IB208" s="31" t="e">
        <v>#DIV/0!</v>
      </c>
      <c r="IC208" s="31" t="e">
        <v>#DIV/0!</v>
      </c>
      <c r="ID208" s="31" t="e">
        <v>#DIV/0!</v>
      </c>
      <c r="IE208" s="31" t="e">
        <v>#DIV/0!</v>
      </c>
      <c r="IF208" s="31" t="e">
        <v>#VALUE!</v>
      </c>
      <c r="IG208" s="31" t="e">
        <v>#DIV/0!</v>
      </c>
      <c r="IH208" s="31" t="e">
        <v>#DIV/0!</v>
      </c>
      <c r="II208" s="31" t="e">
        <v>#DIV/0!</v>
      </c>
      <c r="IJ208" s="31" t="e">
        <v>#DIV/0!</v>
      </c>
      <c r="IK208" s="31" t="e">
        <v>#DIV/0!</v>
      </c>
      <c r="IL208" s="31" t="e">
        <v>#DIV/0!</v>
      </c>
      <c r="IM208" s="31" t="e">
        <v>#DIV/0!</v>
      </c>
      <c r="IN208" s="31" t="e">
        <v>#DIV/0!</v>
      </c>
      <c r="IO208" s="31" t="e">
        <v>#DIV/0!</v>
      </c>
      <c r="IP208" s="31" t="e">
        <v>#DIV/0!</v>
      </c>
      <c r="IQ208" s="31" t="e">
        <v>#DIV/0!</v>
      </c>
      <c r="IR208" s="31" t="e">
        <v>#DIV/0!</v>
      </c>
      <c r="IS208" s="31" t="e">
        <v>#DIV/0!</v>
      </c>
      <c r="IT208" s="31" t="e">
        <v>#DIV/0!</v>
      </c>
      <c r="IU208" s="31" t="e">
        <v>#DIV/0!</v>
      </c>
      <c r="IV208" s="31" t="e">
        <v>#DIV/0!</v>
      </c>
      <c r="IW208" s="31" t="e">
        <v>#DIV/0!</v>
      </c>
      <c r="IX208" s="31" t="e">
        <v>#DIV/0!</v>
      </c>
      <c r="IY208" s="31" t="e">
        <v>#DIV/0!</v>
      </c>
      <c r="IZ208" s="31" t="e">
        <v>#DIV/0!</v>
      </c>
      <c r="JA208" s="31" t="e">
        <v>#DIV/0!</v>
      </c>
      <c r="JB208" s="31" t="e">
        <v>#DIV/0!</v>
      </c>
      <c r="JC208" s="31" t="e">
        <v>#DIV/0!</v>
      </c>
      <c r="JD208" s="31" t="e">
        <v>#DIV/0!</v>
      </c>
      <c r="JE208" s="31" t="e">
        <v>#DIV/0!</v>
      </c>
      <c r="JF208" s="31" t="e">
        <v>#DIV/0!</v>
      </c>
      <c r="JG208" s="31" t="e">
        <v>#DIV/0!</v>
      </c>
      <c r="JH208" s="31" t="e">
        <v>#DIV/0!</v>
      </c>
      <c r="JI208" s="31" t="e">
        <v>#DIV/0!</v>
      </c>
      <c r="JJ208" s="31" t="e">
        <v>#DIV/0!</v>
      </c>
      <c r="JK208" s="31" t="e">
        <v>#DIV/0!</v>
      </c>
      <c r="JL208" s="31" t="e">
        <v>#DIV/0!</v>
      </c>
      <c r="JM208" s="31" t="e">
        <v>#DIV/0!</v>
      </c>
      <c r="JN208" s="31" t="e">
        <v>#DIV/0!</v>
      </c>
      <c r="JO208" s="31" t="e">
        <v>#DIV/0!</v>
      </c>
      <c r="JP208" s="31" t="e">
        <v>#DIV/0!</v>
      </c>
      <c r="JQ208" s="31" t="e">
        <v>#DIV/0!</v>
      </c>
      <c r="JR208" s="31" t="e">
        <v>#DIV/0!</v>
      </c>
      <c r="JS208" s="31" t="e">
        <v>#DIV/0!</v>
      </c>
      <c r="JT208" s="31" t="e">
        <v>#DIV/0!</v>
      </c>
      <c r="JU208" s="31" t="e">
        <v>#DIV/0!</v>
      </c>
      <c r="JV208" s="31" t="e">
        <v>#DIV/0!</v>
      </c>
      <c r="JW208" s="31" t="e">
        <v>#DIV/0!</v>
      </c>
      <c r="JX208" s="31" t="e">
        <v>#DIV/0!</v>
      </c>
      <c r="JY208" s="31" t="e">
        <v>#DIV/0!</v>
      </c>
      <c r="JZ208" s="31"/>
      <c r="KA208" s="31"/>
    </row>
    <row r="209" spans="1:287" x14ac:dyDescent="0.25">
      <c r="A209" s="30" t="s">
        <v>833</v>
      </c>
      <c r="B209" s="30" t="s">
        <v>200</v>
      </c>
      <c r="C209" s="31"/>
      <c r="D209" s="51" t="e">
        <v>#VALUE!</v>
      </c>
      <c r="E209" s="31" t="e">
        <v>#DIV/0!</v>
      </c>
      <c r="F209" s="31" t="e">
        <v>#DIV/0!</v>
      </c>
      <c r="G209" s="31" t="e">
        <v>#DIV/0!</v>
      </c>
      <c r="H209" s="31" t="e">
        <v>#DIV/0!</v>
      </c>
      <c r="I209" s="31" t="e">
        <v>#DIV/0!</v>
      </c>
      <c r="J209" s="31" t="e">
        <v>#DIV/0!</v>
      </c>
      <c r="K209" s="31" t="e">
        <v>#DIV/0!</v>
      </c>
      <c r="L209" s="31" t="e">
        <v>#DIV/0!</v>
      </c>
      <c r="M209" s="31" t="e">
        <v>#DIV/0!</v>
      </c>
      <c r="N209" s="31" t="e">
        <v>#DIV/0!</v>
      </c>
      <c r="O209" s="31" t="e">
        <v>#DIV/0!</v>
      </c>
      <c r="P209" s="31" t="e">
        <v>#DIV/0!</v>
      </c>
      <c r="Q209" s="31" t="e">
        <v>#DIV/0!</v>
      </c>
      <c r="R209" s="31" t="e">
        <v>#DIV/0!</v>
      </c>
      <c r="S209" s="31" t="e">
        <v>#DIV/0!</v>
      </c>
      <c r="T209" s="31" t="e">
        <v>#DIV/0!</v>
      </c>
      <c r="U209" s="31" t="e">
        <v>#DIV/0!</v>
      </c>
      <c r="V209" s="31" t="e">
        <v>#DIV/0!</v>
      </c>
      <c r="W209" s="31" t="e">
        <v>#DIV/0!</v>
      </c>
      <c r="X209" s="31" t="e">
        <v>#DIV/0!</v>
      </c>
      <c r="Y209" s="31" t="e">
        <v>#DIV/0!</v>
      </c>
      <c r="Z209" s="31" t="e">
        <v>#DIV/0!</v>
      </c>
      <c r="AA209" s="31" t="e">
        <v>#DIV/0!</v>
      </c>
      <c r="AB209" s="31" t="e">
        <v>#DIV/0!</v>
      </c>
      <c r="AC209" s="31" t="e">
        <v>#DIV/0!</v>
      </c>
      <c r="AD209" s="31" t="e">
        <v>#DIV/0!</v>
      </c>
      <c r="AE209" s="31" t="e">
        <v>#DIV/0!</v>
      </c>
      <c r="AF209" s="31" t="e">
        <v>#DIV/0!</v>
      </c>
      <c r="AG209" s="31" t="e">
        <v>#DIV/0!</v>
      </c>
      <c r="AH209" s="31" t="e">
        <v>#DIV/0!</v>
      </c>
      <c r="AI209" s="31" t="e">
        <v>#DIV/0!</v>
      </c>
      <c r="AJ209" s="31" t="e">
        <v>#DIV/0!</v>
      </c>
      <c r="AK209" s="31" t="e">
        <v>#DIV/0!</v>
      </c>
      <c r="AL209" s="31" t="e">
        <v>#DIV/0!</v>
      </c>
      <c r="AM209" s="31" t="e">
        <v>#DIV/0!</v>
      </c>
      <c r="AN209" s="31" t="e">
        <v>#DIV/0!</v>
      </c>
      <c r="AO209" s="31" t="e">
        <v>#DIV/0!</v>
      </c>
      <c r="AP209" s="31" t="e">
        <v>#DIV/0!</v>
      </c>
      <c r="AQ209" s="31" t="e">
        <v>#DIV/0!</v>
      </c>
      <c r="AR209" s="31" t="e">
        <v>#DIV/0!</v>
      </c>
      <c r="AS209" s="31" t="e">
        <v>#DIV/0!</v>
      </c>
      <c r="AT209" s="31" t="e">
        <v>#DIV/0!</v>
      </c>
      <c r="AU209" s="31" t="e">
        <v>#DIV/0!</v>
      </c>
      <c r="AV209" s="31" t="e">
        <v>#DIV/0!</v>
      </c>
      <c r="AW209" s="31" t="e">
        <v>#DIV/0!</v>
      </c>
      <c r="AX209" s="31" t="e">
        <v>#VALUE!</v>
      </c>
      <c r="AY209" s="31" t="e">
        <v>#DIV/0!</v>
      </c>
      <c r="AZ209" s="31" t="e">
        <v>#DIV/0!</v>
      </c>
      <c r="BA209" s="31" t="e">
        <v>#DIV/0!</v>
      </c>
      <c r="BB209" s="31" t="e">
        <v>#DIV/0!</v>
      </c>
      <c r="BC209" s="31" t="e">
        <v>#DIV/0!</v>
      </c>
      <c r="BD209" s="31" t="e">
        <v>#DIV/0!</v>
      </c>
      <c r="BE209" s="31" t="e">
        <v>#DIV/0!</v>
      </c>
      <c r="BF209" s="31" t="e">
        <v>#DIV/0!</v>
      </c>
      <c r="BG209" s="31" t="e">
        <v>#DIV/0!</v>
      </c>
      <c r="BH209" s="31" t="e">
        <v>#DIV/0!</v>
      </c>
      <c r="BI209" s="31" t="e">
        <v>#DIV/0!</v>
      </c>
      <c r="BJ209" s="31" t="e">
        <v>#DIV/0!</v>
      </c>
      <c r="BK209" s="31" t="e">
        <v>#DIV/0!</v>
      </c>
      <c r="BL209" s="31" t="e">
        <v>#DIV/0!</v>
      </c>
      <c r="BM209" s="31" t="e">
        <v>#DIV/0!</v>
      </c>
      <c r="BN209" s="31" t="e">
        <v>#DIV/0!</v>
      </c>
      <c r="BO209" s="31" t="e">
        <v>#DIV/0!</v>
      </c>
      <c r="BP209" s="31" t="e">
        <v>#DIV/0!</v>
      </c>
      <c r="BQ209" s="31" t="e">
        <v>#DIV/0!</v>
      </c>
      <c r="BR209" s="31" t="e">
        <v>#DIV/0!</v>
      </c>
      <c r="BS209" s="31" t="e">
        <v>#DIV/0!</v>
      </c>
      <c r="BT209" s="31" t="e">
        <v>#DIV/0!</v>
      </c>
      <c r="BU209" s="31" t="e">
        <v>#DIV/0!</v>
      </c>
      <c r="BV209" s="31" t="e">
        <v>#DIV/0!</v>
      </c>
      <c r="BW209" s="31" t="e">
        <v>#DIV/0!</v>
      </c>
      <c r="BX209" s="31" t="e">
        <v>#DIV/0!</v>
      </c>
      <c r="BY209" s="31" t="e">
        <v>#DIV/0!</v>
      </c>
      <c r="BZ209" s="31" t="e">
        <v>#DIV/0!</v>
      </c>
      <c r="CA209" s="31" t="e">
        <v>#DIV/0!</v>
      </c>
      <c r="CB209" s="31" t="e">
        <v>#DIV/0!</v>
      </c>
      <c r="CC209" s="31" t="e">
        <v>#DIV/0!</v>
      </c>
      <c r="CD209" s="31" t="e">
        <v>#DIV/0!</v>
      </c>
      <c r="CE209" s="31" t="e">
        <v>#DIV/0!</v>
      </c>
      <c r="CF209" s="31" t="e">
        <v>#DIV/0!</v>
      </c>
      <c r="CG209" s="31" t="e">
        <v>#DIV/0!</v>
      </c>
      <c r="CH209" s="31" t="e">
        <v>#DIV/0!</v>
      </c>
      <c r="CI209" s="31" t="e">
        <v>#DIV/0!</v>
      </c>
      <c r="CJ209" s="31" t="e">
        <v>#DIV/0!</v>
      </c>
      <c r="CK209" s="31" t="e">
        <v>#DIV/0!</v>
      </c>
      <c r="CL209" s="31" t="e">
        <v>#DIV/0!</v>
      </c>
      <c r="CM209" s="31" t="e">
        <v>#DIV/0!</v>
      </c>
      <c r="CN209" s="31" t="e">
        <v>#DIV/0!</v>
      </c>
      <c r="CO209" s="31" t="e">
        <v>#DIV/0!</v>
      </c>
      <c r="CP209" s="31" t="e">
        <v>#DIV/0!</v>
      </c>
      <c r="CQ209" s="31" t="e">
        <v>#DIV/0!</v>
      </c>
      <c r="CR209" s="31"/>
      <c r="CS209" s="31"/>
      <c r="CT209" s="31">
        <v>40</v>
      </c>
      <c r="CU209" s="51" t="e">
        <v>#VALUE!</v>
      </c>
      <c r="CV209" s="31" t="e">
        <v>#DIV/0!</v>
      </c>
      <c r="CW209" s="31" t="e">
        <v>#DIV/0!</v>
      </c>
      <c r="CX209" s="31" t="e">
        <v>#DIV/0!</v>
      </c>
      <c r="CY209" s="31" t="e">
        <v>#DIV/0!</v>
      </c>
      <c r="CZ209" s="31" t="e">
        <v>#DIV/0!</v>
      </c>
      <c r="DA209" s="31" t="e">
        <v>#DIV/0!</v>
      </c>
      <c r="DB209" s="31" t="e">
        <v>#DIV/0!</v>
      </c>
      <c r="DC209" s="31" t="e">
        <v>#DIV/0!</v>
      </c>
      <c r="DD209" s="31" t="e">
        <v>#DIV/0!</v>
      </c>
      <c r="DE209" s="31" t="e">
        <v>#DIV/0!</v>
      </c>
      <c r="DF209" s="31" t="e">
        <v>#DIV/0!</v>
      </c>
      <c r="DG209" s="31" t="e">
        <v>#DIV/0!</v>
      </c>
      <c r="DH209" s="31" t="e">
        <v>#DIV/0!</v>
      </c>
      <c r="DI209" s="31" t="e">
        <v>#DIV/0!</v>
      </c>
      <c r="DJ209" s="31" t="e">
        <v>#DIV/0!</v>
      </c>
      <c r="DK209" s="31" t="e">
        <v>#DIV/0!</v>
      </c>
      <c r="DL209" s="31" t="e">
        <v>#DIV/0!</v>
      </c>
      <c r="DM209" s="31" t="e">
        <v>#DIV/0!</v>
      </c>
      <c r="DN209" s="31" t="e">
        <v>#DIV/0!</v>
      </c>
      <c r="DO209" s="31" t="e">
        <v>#DIV/0!</v>
      </c>
      <c r="DP209" s="31" t="e">
        <v>#DIV/0!</v>
      </c>
      <c r="DQ209" s="31" t="e">
        <v>#DIV/0!</v>
      </c>
      <c r="DR209" s="31" t="e">
        <v>#DIV/0!</v>
      </c>
      <c r="DS209" s="31" t="e">
        <v>#DIV/0!</v>
      </c>
      <c r="DT209" s="31" t="e">
        <v>#DIV/0!</v>
      </c>
      <c r="DU209" s="31" t="e">
        <v>#DIV/0!</v>
      </c>
      <c r="DV209" s="31" t="e">
        <v>#DIV/0!</v>
      </c>
      <c r="DW209" s="31" t="e">
        <v>#DIV/0!</v>
      </c>
      <c r="DX209" s="31" t="e">
        <v>#DIV/0!</v>
      </c>
      <c r="DY209" s="31" t="e">
        <v>#DIV/0!</v>
      </c>
      <c r="DZ209" s="31" t="e">
        <v>#DIV/0!</v>
      </c>
      <c r="EA209" s="31" t="e">
        <v>#DIV/0!</v>
      </c>
      <c r="EB209" s="31" t="e">
        <v>#DIV/0!</v>
      </c>
      <c r="EC209" s="31" t="e">
        <v>#DIV/0!</v>
      </c>
      <c r="ED209" s="31" t="e">
        <v>#DIV/0!</v>
      </c>
      <c r="EE209" s="31" t="e">
        <v>#DIV/0!</v>
      </c>
      <c r="EF209" s="31" t="e">
        <v>#DIV/0!</v>
      </c>
      <c r="EG209" s="31" t="e">
        <v>#DIV/0!</v>
      </c>
      <c r="EH209" s="31" t="e">
        <v>#DIV/0!</v>
      </c>
      <c r="EI209" s="31" t="e">
        <v>#DIV/0!</v>
      </c>
      <c r="EJ209" s="31" t="e">
        <v>#DIV/0!</v>
      </c>
      <c r="EK209" s="31" t="e">
        <v>#DIV/0!</v>
      </c>
      <c r="EL209" s="31" t="e">
        <v>#DIV/0!</v>
      </c>
      <c r="EM209" s="31" t="e">
        <v>#DIV/0!</v>
      </c>
      <c r="EN209" s="31" t="e">
        <v>#DIV/0!</v>
      </c>
      <c r="EO209" s="31" t="e">
        <v>#VALUE!</v>
      </c>
      <c r="EP209" s="31" t="e">
        <v>#DIV/0!</v>
      </c>
      <c r="EQ209" s="31" t="e">
        <v>#DIV/0!</v>
      </c>
      <c r="ER209" s="31" t="e">
        <v>#DIV/0!</v>
      </c>
      <c r="ES209" s="31" t="e">
        <v>#DIV/0!</v>
      </c>
      <c r="ET209" s="31" t="e">
        <v>#DIV/0!</v>
      </c>
      <c r="EU209" s="31" t="e">
        <v>#DIV/0!</v>
      </c>
      <c r="EV209" s="31" t="e">
        <v>#DIV/0!</v>
      </c>
      <c r="EW209" s="31" t="e">
        <v>#DIV/0!</v>
      </c>
      <c r="EX209" s="31" t="e">
        <v>#DIV/0!</v>
      </c>
      <c r="EY209" s="31" t="e">
        <v>#DIV/0!</v>
      </c>
      <c r="EZ209" s="31" t="e">
        <v>#DIV/0!</v>
      </c>
      <c r="FA209" s="31" t="e">
        <v>#DIV/0!</v>
      </c>
      <c r="FB209" s="31" t="e">
        <v>#DIV/0!</v>
      </c>
      <c r="FC209" s="31" t="e">
        <v>#DIV/0!</v>
      </c>
      <c r="FD209" s="31" t="e">
        <v>#DIV/0!</v>
      </c>
      <c r="FE209" s="31" t="e">
        <v>#DIV/0!</v>
      </c>
      <c r="FF209" s="31" t="e">
        <v>#DIV/0!</v>
      </c>
      <c r="FG209" s="31" t="e">
        <v>#DIV/0!</v>
      </c>
      <c r="FH209" s="31" t="e">
        <v>#DIV/0!</v>
      </c>
      <c r="FI209" s="31" t="e">
        <v>#DIV/0!</v>
      </c>
      <c r="FJ209" s="31" t="e">
        <v>#DIV/0!</v>
      </c>
      <c r="FK209" s="31" t="e">
        <v>#DIV/0!</v>
      </c>
      <c r="FL209" s="31" t="e">
        <v>#DIV/0!</v>
      </c>
      <c r="FM209" s="31" t="e">
        <v>#DIV/0!</v>
      </c>
      <c r="FN209" s="31" t="e">
        <v>#DIV/0!</v>
      </c>
      <c r="FO209" s="31" t="e">
        <v>#DIV/0!</v>
      </c>
      <c r="FP209" s="31" t="e">
        <v>#DIV/0!</v>
      </c>
      <c r="FQ209" s="31" t="e">
        <v>#DIV/0!</v>
      </c>
      <c r="FR209" s="31" t="e">
        <v>#DIV/0!</v>
      </c>
      <c r="FS209" s="31" t="e">
        <v>#DIV/0!</v>
      </c>
      <c r="FT209" s="31" t="e">
        <v>#DIV/0!</v>
      </c>
      <c r="FU209" s="31" t="e">
        <v>#DIV/0!</v>
      </c>
      <c r="FV209" s="31" t="e">
        <v>#DIV/0!</v>
      </c>
      <c r="FW209" s="31" t="e">
        <v>#DIV/0!</v>
      </c>
      <c r="FX209" s="31" t="e">
        <v>#DIV/0!</v>
      </c>
      <c r="FY209" s="31" t="e">
        <v>#DIV/0!</v>
      </c>
      <c r="FZ209" s="31" t="e">
        <v>#DIV/0!</v>
      </c>
      <c r="GA209" s="31" t="e">
        <v>#DIV/0!</v>
      </c>
      <c r="GB209" s="31" t="e">
        <v>#DIV/0!</v>
      </c>
      <c r="GC209" s="31" t="e">
        <v>#DIV/0!</v>
      </c>
      <c r="GD209" s="31" t="e">
        <v>#DIV/0!</v>
      </c>
      <c r="GE209" s="31" t="e">
        <v>#DIV/0!</v>
      </c>
      <c r="GF209" s="31" t="e">
        <v>#DIV/0!</v>
      </c>
      <c r="GG209" s="31" t="e">
        <v>#DIV/0!</v>
      </c>
      <c r="GH209" s="31" t="e">
        <v>#DIV/0!</v>
      </c>
      <c r="GI209" s="31"/>
      <c r="GJ209" s="31"/>
      <c r="GK209" s="31">
        <v>40</v>
      </c>
      <c r="GL209" s="51" t="e">
        <v>#VALUE!</v>
      </c>
      <c r="GM209" s="31" t="e">
        <v>#DIV/0!</v>
      </c>
      <c r="GN209" s="31" t="e">
        <v>#DIV/0!</v>
      </c>
      <c r="GO209" s="31" t="e">
        <v>#DIV/0!</v>
      </c>
      <c r="GP209" s="31" t="e">
        <v>#DIV/0!</v>
      </c>
      <c r="GQ209" s="31" t="e">
        <v>#DIV/0!</v>
      </c>
      <c r="GR209" s="31" t="e">
        <v>#DIV/0!</v>
      </c>
      <c r="GS209" s="31" t="e">
        <v>#DIV/0!</v>
      </c>
      <c r="GT209" s="31" t="e">
        <v>#DIV/0!</v>
      </c>
      <c r="GU209" s="31" t="e">
        <v>#DIV/0!</v>
      </c>
      <c r="GV209" s="31" t="e">
        <v>#DIV/0!</v>
      </c>
      <c r="GW209" s="31" t="e">
        <v>#DIV/0!</v>
      </c>
      <c r="GX209" s="31" t="e">
        <v>#DIV/0!</v>
      </c>
      <c r="GY209" s="31" t="e">
        <v>#DIV/0!</v>
      </c>
      <c r="GZ209" s="31" t="e">
        <v>#DIV/0!</v>
      </c>
      <c r="HA209" s="31" t="e">
        <v>#DIV/0!</v>
      </c>
      <c r="HB209" s="31" t="e">
        <v>#DIV/0!</v>
      </c>
      <c r="HC209" s="31" t="e">
        <v>#DIV/0!</v>
      </c>
      <c r="HD209" s="31" t="e">
        <v>#DIV/0!</v>
      </c>
      <c r="HE209" s="31" t="e">
        <v>#DIV/0!</v>
      </c>
      <c r="HF209" s="31" t="e">
        <v>#DIV/0!</v>
      </c>
      <c r="HG209" s="31" t="e">
        <v>#DIV/0!</v>
      </c>
      <c r="HH209" s="31" t="e">
        <v>#DIV/0!</v>
      </c>
      <c r="HI209" s="31" t="e">
        <v>#DIV/0!</v>
      </c>
      <c r="HJ209" s="31" t="e">
        <v>#DIV/0!</v>
      </c>
      <c r="HK209" s="31" t="e">
        <v>#DIV/0!</v>
      </c>
      <c r="HL209" s="31" t="e">
        <v>#DIV/0!</v>
      </c>
      <c r="HM209" s="31" t="e">
        <v>#DIV/0!</v>
      </c>
      <c r="HN209" s="31" t="e">
        <v>#DIV/0!</v>
      </c>
      <c r="HO209" s="31" t="e">
        <v>#DIV/0!</v>
      </c>
      <c r="HP209" s="31" t="e">
        <v>#DIV/0!</v>
      </c>
      <c r="HQ209" s="31" t="e">
        <v>#DIV/0!</v>
      </c>
      <c r="HR209" s="31" t="e">
        <v>#DIV/0!</v>
      </c>
      <c r="HS209" s="31" t="e">
        <v>#DIV/0!</v>
      </c>
      <c r="HT209" s="31" t="e">
        <v>#DIV/0!</v>
      </c>
      <c r="HU209" s="31" t="e">
        <v>#DIV/0!</v>
      </c>
      <c r="HV209" s="31" t="e">
        <v>#DIV/0!</v>
      </c>
      <c r="HW209" s="31" t="e">
        <v>#DIV/0!</v>
      </c>
      <c r="HX209" s="31" t="e">
        <v>#DIV/0!</v>
      </c>
      <c r="HY209" s="31" t="e">
        <v>#DIV/0!</v>
      </c>
      <c r="HZ209" s="31" t="e">
        <v>#DIV/0!</v>
      </c>
      <c r="IA209" s="31" t="e">
        <v>#DIV/0!</v>
      </c>
      <c r="IB209" s="31" t="e">
        <v>#DIV/0!</v>
      </c>
      <c r="IC209" s="31" t="e">
        <v>#DIV/0!</v>
      </c>
      <c r="ID209" s="31" t="e">
        <v>#DIV/0!</v>
      </c>
      <c r="IE209" s="31" t="e">
        <v>#DIV/0!</v>
      </c>
      <c r="IF209" s="31" t="e">
        <v>#VALUE!</v>
      </c>
      <c r="IG209" s="31" t="e">
        <v>#DIV/0!</v>
      </c>
      <c r="IH209" s="31" t="e">
        <v>#DIV/0!</v>
      </c>
      <c r="II209" s="31" t="e">
        <v>#DIV/0!</v>
      </c>
      <c r="IJ209" s="31" t="e">
        <v>#DIV/0!</v>
      </c>
      <c r="IK209" s="31" t="e">
        <v>#DIV/0!</v>
      </c>
      <c r="IL209" s="31" t="e">
        <v>#DIV/0!</v>
      </c>
      <c r="IM209" s="31" t="e">
        <v>#DIV/0!</v>
      </c>
      <c r="IN209" s="31" t="e">
        <v>#DIV/0!</v>
      </c>
      <c r="IO209" s="31" t="e">
        <v>#DIV/0!</v>
      </c>
      <c r="IP209" s="31" t="e">
        <v>#DIV/0!</v>
      </c>
      <c r="IQ209" s="31" t="e">
        <v>#DIV/0!</v>
      </c>
      <c r="IR209" s="31" t="e">
        <v>#DIV/0!</v>
      </c>
      <c r="IS209" s="31" t="e">
        <v>#DIV/0!</v>
      </c>
      <c r="IT209" s="31" t="e">
        <v>#DIV/0!</v>
      </c>
      <c r="IU209" s="31" t="e">
        <v>#DIV/0!</v>
      </c>
      <c r="IV209" s="31" t="e">
        <v>#DIV/0!</v>
      </c>
      <c r="IW209" s="31" t="e">
        <v>#DIV/0!</v>
      </c>
      <c r="IX209" s="31" t="e">
        <v>#DIV/0!</v>
      </c>
      <c r="IY209" s="31" t="e">
        <v>#DIV/0!</v>
      </c>
      <c r="IZ209" s="31" t="e">
        <v>#DIV/0!</v>
      </c>
      <c r="JA209" s="31" t="e">
        <v>#DIV/0!</v>
      </c>
      <c r="JB209" s="31" t="e">
        <v>#DIV/0!</v>
      </c>
      <c r="JC209" s="31" t="e">
        <v>#DIV/0!</v>
      </c>
      <c r="JD209" s="31" t="e">
        <v>#DIV/0!</v>
      </c>
      <c r="JE209" s="31" t="e">
        <v>#DIV/0!</v>
      </c>
      <c r="JF209" s="31" t="e">
        <v>#DIV/0!</v>
      </c>
      <c r="JG209" s="31" t="e">
        <v>#DIV/0!</v>
      </c>
      <c r="JH209" s="31" t="e">
        <v>#DIV/0!</v>
      </c>
      <c r="JI209" s="31" t="e">
        <v>#DIV/0!</v>
      </c>
      <c r="JJ209" s="31" t="e">
        <v>#DIV/0!</v>
      </c>
      <c r="JK209" s="31" t="e">
        <v>#DIV/0!</v>
      </c>
      <c r="JL209" s="31" t="e">
        <v>#DIV/0!</v>
      </c>
      <c r="JM209" s="31" t="e">
        <v>#DIV/0!</v>
      </c>
      <c r="JN209" s="31" t="e">
        <v>#DIV/0!</v>
      </c>
      <c r="JO209" s="31" t="e">
        <v>#DIV/0!</v>
      </c>
      <c r="JP209" s="31" t="e">
        <v>#DIV/0!</v>
      </c>
      <c r="JQ209" s="31" t="e">
        <v>#DIV/0!</v>
      </c>
      <c r="JR209" s="31" t="e">
        <v>#DIV/0!</v>
      </c>
      <c r="JS209" s="31" t="e">
        <v>#DIV/0!</v>
      </c>
      <c r="JT209" s="31" t="e">
        <v>#DIV/0!</v>
      </c>
      <c r="JU209" s="31" t="e">
        <v>#DIV/0!</v>
      </c>
      <c r="JV209" s="31" t="e">
        <v>#DIV/0!</v>
      </c>
      <c r="JW209" s="31" t="e">
        <v>#DIV/0!</v>
      </c>
      <c r="JX209" s="31" t="e">
        <v>#DIV/0!</v>
      </c>
      <c r="JY209" s="31" t="e">
        <v>#DIV/0!</v>
      </c>
      <c r="JZ209" s="31"/>
      <c r="KA209" s="31"/>
    </row>
    <row r="210" spans="1:287" x14ac:dyDescent="0.25">
      <c r="A210" s="30" t="s">
        <v>834</v>
      </c>
      <c r="B210" s="30" t="s">
        <v>107</v>
      </c>
      <c r="C210" s="31">
        <v>94</v>
      </c>
      <c r="D210" s="51" t="e">
        <v>#VALUE!</v>
      </c>
      <c r="E210" s="31" t="e">
        <v>#DIV/0!</v>
      </c>
      <c r="F210" s="31" t="e">
        <v>#DIV/0!</v>
      </c>
      <c r="G210" s="31" t="e">
        <v>#DIV/0!</v>
      </c>
      <c r="H210" s="31" t="e">
        <v>#DIV/0!</v>
      </c>
      <c r="I210" s="31" t="e">
        <v>#DIV/0!</v>
      </c>
      <c r="J210" s="31" t="e">
        <v>#DIV/0!</v>
      </c>
      <c r="K210" s="31" t="e">
        <v>#DIV/0!</v>
      </c>
      <c r="L210" s="31" t="e">
        <v>#DIV/0!</v>
      </c>
      <c r="M210" s="31" t="e">
        <v>#DIV/0!</v>
      </c>
      <c r="N210" s="31" t="e">
        <v>#DIV/0!</v>
      </c>
      <c r="O210" s="31" t="e">
        <v>#DIV/0!</v>
      </c>
      <c r="P210" s="31" t="e">
        <v>#DIV/0!</v>
      </c>
      <c r="Q210" s="31" t="e">
        <v>#DIV/0!</v>
      </c>
      <c r="R210" s="31" t="e">
        <v>#DIV/0!</v>
      </c>
      <c r="S210" s="31" t="e">
        <v>#DIV/0!</v>
      </c>
      <c r="T210" s="31" t="e">
        <v>#DIV/0!</v>
      </c>
      <c r="U210" s="31" t="e">
        <v>#DIV/0!</v>
      </c>
      <c r="V210" s="31" t="e">
        <v>#DIV/0!</v>
      </c>
      <c r="W210" s="31" t="e">
        <v>#DIV/0!</v>
      </c>
      <c r="X210" s="31" t="e">
        <v>#DIV/0!</v>
      </c>
      <c r="Y210" s="31" t="e">
        <v>#DIV/0!</v>
      </c>
      <c r="Z210" s="31" t="e">
        <v>#DIV/0!</v>
      </c>
      <c r="AA210" s="31" t="e">
        <v>#DIV/0!</v>
      </c>
      <c r="AB210" s="31" t="e">
        <v>#DIV/0!</v>
      </c>
      <c r="AC210" s="31" t="e">
        <v>#DIV/0!</v>
      </c>
      <c r="AD210" s="31" t="e">
        <v>#DIV/0!</v>
      </c>
      <c r="AE210" s="31" t="e">
        <v>#DIV/0!</v>
      </c>
      <c r="AF210" s="31" t="e">
        <v>#DIV/0!</v>
      </c>
      <c r="AG210" s="31" t="e">
        <v>#DIV/0!</v>
      </c>
      <c r="AH210" s="31" t="e">
        <v>#DIV/0!</v>
      </c>
      <c r="AI210" s="31" t="e">
        <v>#DIV/0!</v>
      </c>
      <c r="AJ210" s="31" t="e">
        <v>#DIV/0!</v>
      </c>
      <c r="AK210" s="31" t="e">
        <v>#DIV/0!</v>
      </c>
      <c r="AL210" s="31" t="e">
        <v>#DIV/0!</v>
      </c>
      <c r="AM210" s="31" t="e">
        <v>#DIV/0!</v>
      </c>
      <c r="AN210" s="31" t="e">
        <v>#DIV/0!</v>
      </c>
      <c r="AO210" s="31" t="e">
        <v>#DIV/0!</v>
      </c>
      <c r="AP210" s="31" t="e">
        <v>#DIV/0!</v>
      </c>
      <c r="AQ210" s="31" t="e">
        <v>#DIV/0!</v>
      </c>
      <c r="AR210" s="31" t="e">
        <v>#DIV/0!</v>
      </c>
      <c r="AS210" s="31" t="e">
        <v>#DIV/0!</v>
      </c>
      <c r="AT210" s="31" t="e">
        <v>#DIV/0!</v>
      </c>
      <c r="AU210" s="31" t="e">
        <v>#DIV/0!</v>
      </c>
      <c r="AV210" s="31" t="e">
        <v>#DIV/0!</v>
      </c>
      <c r="AW210" s="31" t="e">
        <v>#DIV/0!</v>
      </c>
      <c r="AX210" s="31" t="e">
        <v>#VALUE!</v>
      </c>
      <c r="AY210" s="31" t="e">
        <v>#DIV/0!</v>
      </c>
      <c r="AZ210" s="31" t="e">
        <v>#DIV/0!</v>
      </c>
      <c r="BA210" s="31" t="e">
        <v>#DIV/0!</v>
      </c>
      <c r="BB210" s="31" t="e">
        <v>#DIV/0!</v>
      </c>
      <c r="BC210" s="31" t="e">
        <v>#DIV/0!</v>
      </c>
      <c r="BD210" s="31" t="e">
        <v>#DIV/0!</v>
      </c>
      <c r="BE210" s="31" t="e">
        <v>#DIV/0!</v>
      </c>
      <c r="BF210" s="31" t="e">
        <v>#DIV/0!</v>
      </c>
      <c r="BG210" s="31" t="e">
        <v>#DIV/0!</v>
      </c>
      <c r="BH210" s="31" t="e">
        <v>#DIV/0!</v>
      </c>
      <c r="BI210" s="31" t="e">
        <v>#DIV/0!</v>
      </c>
      <c r="BJ210" s="31" t="e">
        <v>#DIV/0!</v>
      </c>
      <c r="BK210" s="31" t="e">
        <v>#DIV/0!</v>
      </c>
      <c r="BL210" s="31" t="e">
        <v>#DIV/0!</v>
      </c>
      <c r="BM210" s="31" t="e">
        <v>#DIV/0!</v>
      </c>
      <c r="BN210" s="31" t="e">
        <v>#DIV/0!</v>
      </c>
      <c r="BO210" s="31" t="e">
        <v>#DIV/0!</v>
      </c>
      <c r="BP210" s="31" t="e">
        <v>#DIV/0!</v>
      </c>
      <c r="BQ210" s="31" t="e">
        <v>#DIV/0!</v>
      </c>
      <c r="BR210" s="31" t="e">
        <v>#DIV/0!</v>
      </c>
      <c r="BS210" s="31" t="e">
        <v>#DIV/0!</v>
      </c>
      <c r="BT210" s="31" t="e">
        <v>#DIV/0!</v>
      </c>
      <c r="BU210" s="31" t="e">
        <v>#DIV/0!</v>
      </c>
      <c r="BV210" s="31" t="e">
        <v>#DIV/0!</v>
      </c>
      <c r="BW210" s="31" t="e">
        <v>#DIV/0!</v>
      </c>
      <c r="BX210" s="31" t="e">
        <v>#DIV/0!</v>
      </c>
      <c r="BY210" s="31" t="e">
        <v>#DIV/0!</v>
      </c>
      <c r="BZ210" s="31" t="e">
        <v>#DIV/0!</v>
      </c>
      <c r="CA210" s="31" t="e">
        <v>#DIV/0!</v>
      </c>
      <c r="CB210" s="31" t="e">
        <v>#DIV/0!</v>
      </c>
      <c r="CC210" s="31" t="e">
        <v>#DIV/0!</v>
      </c>
      <c r="CD210" s="31" t="e">
        <v>#DIV/0!</v>
      </c>
      <c r="CE210" s="31" t="e">
        <v>#DIV/0!</v>
      </c>
      <c r="CF210" s="31" t="e">
        <v>#DIV/0!</v>
      </c>
      <c r="CG210" s="31" t="e">
        <v>#DIV/0!</v>
      </c>
      <c r="CH210" s="31" t="e">
        <v>#DIV/0!</v>
      </c>
      <c r="CI210" s="31" t="e">
        <v>#DIV/0!</v>
      </c>
      <c r="CJ210" s="31" t="e">
        <v>#DIV/0!</v>
      </c>
      <c r="CK210" s="31" t="e">
        <v>#DIV/0!</v>
      </c>
      <c r="CL210" s="31" t="e">
        <v>#DIV/0!</v>
      </c>
      <c r="CM210" s="31" t="e">
        <v>#DIV/0!</v>
      </c>
      <c r="CN210" s="31" t="e">
        <v>#DIV/0!</v>
      </c>
      <c r="CO210" s="31" t="e">
        <v>#DIV/0!</v>
      </c>
      <c r="CP210" s="31" t="e">
        <v>#DIV/0!</v>
      </c>
      <c r="CQ210" s="31" t="e">
        <v>#DIV/0!</v>
      </c>
      <c r="CR210" s="31"/>
      <c r="CS210" s="31"/>
      <c r="CT210" s="31">
        <v>94</v>
      </c>
      <c r="CU210" s="51" t="e">
        <v>#VALUE!</v>
      </c>
      <c r="CV210" s="31" t="e">
        <v>#DIV/0!</v>
      </c>
      <c r="CW210" s="31" t="e">
        <v>#DIV/0!</v>
      </c>
      <c r="CX210" s="31" t="e">
        <v>#DIV/0!</v>
      </c>
      <c r="CY210" s="31" t="e">
        <v>#DIV/0!</v>
      </c>
      <c r="CZ210" s="31" t="e">
        <v>#DIV/0!</v>
      </c>
      <c r="DA210" s="31" t="e">
        <v>#DIV/0!</v>
      </c>
      <c r="DB210" s="31" t="e">
        <v>#DIV/0!</v>
      </c>
      <c r="DC210" s="31" t="e">
        <v>#DIV/0!</v>
      </c>
      <c r="DD210" s="31" t="e">
        <v>#DIV/0!</v>
      </c>
      <c r="DE210" s="31" t="e">
        <v>#DIV/0!</v>
      </c>
      <c r="DF210" s="31" t="e">
        <v>#DIV/0!</v>
      </c>
      <c r="DG210" s="31" t="e">
        <v>#DIV/0!</v>
      </c>
      <c r="DH210" s="31" t="e">
        <v>#DIV/0!</v>
      </c>
      <c r="DI210" s="31" t="e">
        <v>#DIV/0!</v>
      </c>
      <c r="DJ210" s="31" t="e">
        <v>#DIV/0!</v>
      </c>
      <c r="DK210" s="31" t="e">
        <v>#DIV/0!</v>
      </c>
      <c r="DL210" s="31" t="e">
        <v>#DIV/0!</v>
      </c>
      <c r="DM210" s="31" t="e">
        <v>#DIV/0!</v>
      </c>
      <c r="DN210" s="31" t="e">
        <v>#DIV/0!</v>
      </c>
      <c r="DO210" s="31" t="e">
        <v>#DIV/0!</v>
      </c>
      <c r="DP210" s="31" t="e">
        <v>#DIV/0!</v>
      </c>
      <c r="DQ210" s="31" t="e">
        <v>#DIV/0!</v>
      </c>
      <c r="DR210" s="31" t="e">
        <v>#DIV/0!</v>
      </c>
      <c r="DS210" s="31" t="e">
        <v>#DIV/0!</v>
      </c>
      <c r="DT210" s="31" t="e">
        <v>#DIV/0!</v>
      </c>
      <c r="DU210" s="31" t="e">
        <v>#DIV/0!</v>
      </c>
      <c r="DV210" s="31" t="e">
        <v>#DIV/0!</v>
      </c>
      <c r="DW210" s="31" t="e">
        <v>#DIV/0!</v>
      </c>
      <c r="DX210" s="31" t="e">
        <v>#DIV/0!</v>
      </c>
      <c r="DY210" s="31" t="e">
        <v>#DIV/0!</v>
      </c>
      <c r="DZ210" s="31" t="e">
        <v>#DIV/0!</v>
      </c>
      <c r="EA210" s="31" t="e">
        <v>#DIV/0!</v>
      </c>
      <c r="EB210" s="31" t="e">
        <v>#DIV/0!</v>
      </c>
      <c r="EC210" s="31" t="e">
        <v>#DIV/0!</v>
      </c>
      <c r="ED210" s="31" t="e">
        <v>#DIV/0!</v>
      </c>
      <c r="EE210" s="31" t="e">
        <v>#DIV/0!</v>
      </c>
      <c r="EF210" s="31" t="e">
        <v>#DIV/0!</v>
      </c>
      <c r="EG210" s="31" t="e">
        <v>#DIV/0!</v>
      </c>
      <c r="EH210" s="31" t="e">
        <v>#DIV/0!</v>
      </c>
      <c r="EI210" s="31" t="e">
        <v>#DIV/0!</v>
      </c>
      <c r="EJ210" s="31" t="e">
        <v>#DIV/0!</v>
      </c>
      <c r="EK210" s="31" t="e">
        <v>#DIV/0!</v>
      </c>
      <c r="EL210" s="31" t="e">
        <v>#DIV/0!</v>
      </c>
      <c r="EM210" s="31" t="e">
        <v>#DIV/0!</v>
      </c>
      <c r="EN210" s="31" t="e">
        <v>#DIV/0!</v>
      </c>
      <c r="EO210" s="31" t="e">
        <v>#VALUE!</v>
      </c>
      <c r="EP210" s="31" t="e">
        <v>#DIV/0!</v>
      </c>
      <c r="EQ210" s="31" t="e">
        <v>#DIV/0!</v>
      </c>
      <c r="ER210" s="31" t="e">
        <v>#DIV/0!</v>
      </c>
      <c r="ES210" s="31" t="e">
        <v>#DIV/0!</v>
      </c>
      <c r="ET210" s="31" t="e">
        <v>#DIV/0!</v>
      </c>
      <c r="EU210" s="31" t="e">
        <v>#DIV/0!</v>
      </c>
      <c r="EV210" s="31" t="e">
        <v>#DIV/0!</v>
      </c>
      <c r="EW210" s="31" t="e">
        <v>#DIV/0!</v>
      </c>
      <c r="EX210" s="31" t="e">
        <v>#DIV/0!</v>
      </c>
      <c r="EY210" s="31" t="e">
        <v>#DIV/0!</v>
      </c>
      <c r="EZ210" s="31" t="e">
        <v>#DIV/0!</v>
      </c>
      <c r="FA210" s="31" t="e">
        <v>#DIV/0!</v>
      </c>
      <c r="FB210" s="31" t="e">
        <v>#DIV/0!</v>
      </c>
      <c r="FC210" s="31" t="e">
        <v>#DIV/0!</v>
      </c>
      <c r="FD210" s="31" t="e">
        <v>#DIV/0!</v>
      </c>
      <c r="FE210" s="31" t="e">
        <v>#DIV/0!</v>
      </c>
      <c r="FF210" s="31" t="e">
        <v>#DIV/0!</v>
      </c>
      <c r="FG210" s="31" t="e">
        <v>#DIV/0!</v>
      </c>
      <c r="FH210" s="31" t="e">
        <v>#DIV/0!</v>
      </c>
      <c r="FI210" s="31" t="e">
        <v>#DIV/0!</v>
      </c>
      <c r="FJ210" s="31" t="e">
        <v>#DIV/0!</v>
      </c>
      <c r="FK210" s="31" t="e">
        <v>#DIV/0!</v>
      </c>
      <c r="FL210" s="31" t="e">
        <v>#DIV/0!</v>
      </c>
      <c r="FM210" s="31" t="e">
        <v>#DIV/0!</v>
      </c>
      <c r="FN210" s="31" t="e">
        <v>#DIV/0!</v>
      </c>
      <c r="FO210" s="31" t="e">
        <v>#DIV/0!</v>
      </c>
      <c r="FP210" s="31" t="e">
        <v>#DIV/0!</v>
      </c>
      <c r="FQ210" s="31" t="e">
        <v>#DIV/0!</v>
      </c>
      <c r="FR210" s="31" t="e">
        <v>#DIV/0!</v>
      </c>
      <c r="FS210" s="31" t="e">
        <v>#DIV/0!</v>
      </c>
      <c r="FT210" s="31" t="e">
        <v>#DIV/0!</v>
      </c>
      <c r="FU210" s="31" t="e">
        <v>#DIV/0!</v>
      </c>
      <c r="FV210" s="31" t="e">
        <v>#DIV/0!</v>
      </c>
      <c r="FW210" s="31" t="e">
        <v>#DIV/0!</v>
      </c>
      <c r="FX210" s="31" t="e">
        <v>#DIV/0!</v>
      </c>
      <c r="FY210" s="31" t="e">
        <v>#DIV/0!</v>
      </c>
      <c r="FZ210" s="31" t="e">
        <v>#DIV/0!</v>
      </c>
      <c r="GA210" s="31" t="e">
        <v>#DIV/0!</v>
      </c>
      <c r="GB210" s="31" t="e">
        <v>#DIV/0!</v>
      </c>
      <c r="GC210" s="31" t="e">
        <v>#DIV/0!</v>
      </c>
      <c r="GD210" s="31" t="e">
        <v>#DIV/0!</v>
      </c>
      <c r="GE210" s="31" t="e">
        <v>#DIV/0!</v>
      </c>
      <c r="GF210" s="31" t="e">
        <v>#DIV/0!</v>
      </c>
      <c r="GG210" s="31" t="e">
        <v>#DIV/0!</v>
      </c>
      <c r="GH210" s="31" t="e">
        <v>#DIV/0!</v>
      </c>
      <c r="GI210" s="31"/>
      <c r="GJ210" s="31"/>
      <c r="GK210" s="31">
        <v>94</v>
      </c>
      <c r="GL210" s="51" t="e">
        <v>#VALUE!</v>
      </c>
      <c r="GM210" s="31" t="e">
        <v>#DIV/0!</v>
      </c>
      <c r="GN210" s="31" t="e">
        <v>#DIV/0!</v>
      </c>
      <c r="GO210" s="31" t="e">
        <v>#DIV/0!</v>
      </c>
      <c r="GP210" s="31" t="e">
        <v>#DIV/0!</v>
      </c>
      <c r="GQ210" s="31" t="e">
        <v>#DIV/0!</v>
      </c>
      <c r="GR210" s="31" t="e">
        <v>#DIV/0!</v>
      </c>
      <c r="GS210" s="31" t="e">
        <v>#DIV/0!</v>
      </c>
      <c r="GT210" s="31" t="e">
        <v>#DIV/0!</v>
      </c>
      <c r="GU210" s="31" t="e">
        <v>#DIV/0!</v>
      </c>
      <c r="GV210" s="31" t="e">
        <v>#DIV/0!</v>
      </c>
      <c r="GW210" s="31" t="e">
        <v>#DIV/0!</v>
      </c>
      <c r="GX210" s="31" t="e">
        <v>#DIV/0!</v>
      </c>
      <c r="GY210" s="31" t="e">
        <v>#DIV/0!</v>
      </c>
      <c r="GZ210" s="31" t="e">
        <v>#DIV/0!</v>
      </c>
      <c r="HA210" s="31" t="e">
        <v>#DIV/0!</v>
      </c>
      <c r="HB210" s="31" t="e">
        <v>#DIV/0!</v>
      </c>
      <c r="HC210" s="31" t="e">
        <v>#DIV/0!</v>
      </c>
      <c r="HD210" s="31" t="e">
        <v>#DIV/0!</v>
      </c>
      <c r="HE210" s="31" t="e">
        <v>#DIV/0!</v>
      </c>
      <c r="HF210" s="31" t="e">
        <v>#DIV/0!</v>
      </c>
      <c r="HG210" s="31" t="e">
        <v>#DIV/0!</v>
      </c>
      <c r="HH210" s="31" t="e">
        <v>#DIV/0!</v>
      </c>
      <c r="HI210" s="31" t="e">
        <v>#DIV/0!</v>
      </c>
      <c r="HJ210" s="31" t="e">
        <v>#DIV/0!</v>
      </c>
      <c r="HK210" s="31" t="e">
        <v>#DIV/0!</v>
      </c>
      <c r="HL210" s="31" t="e">
        <v>#DIV/0!</v>
      </c>
      <c r="HM210" s="31" t="e">
        <v>#DIV/0!</v>
      </c>
      <c r="HN210" s="31" t="e">
        <v>#DIV/0!</v>
      </c>
      <c r="HO210" s="31" t="e">
        <v>#DIV/0!</v>
      </c>
      <c r="HP210" s="31" t="e">
        <v>#DIV/0!</v>
      </c>
      <c r="HQ210" s="31" t="e">
        <v>#DIV/0!</v>
      </c>
      <c r="HR210" s="31" t="e">
        <v>#DIV/0!</v>
      </c>
      <c r="HS210" s="31" t="e">
        <v>#DIV/0!</v>
      </c>
      <c r="HT210" s="31" t="e">
        <v>#DIV/0!</v>
      </c>
      <c r="HU210" s="31" t="e">
        <v>#DIV/0!</v>
      </c>
      <c r="HV210" s="31" t="e">
        <v>#DIV/0!</v>
      </c>
      <c r="HW210" s="31" t="e">
        <v>#DIV/0!</v>
      </c>
      <c r="HX210" s="31" t="e">
        <v>#DIV/0!</v>
      </c>
      <c r="HY210" s="31" t="e">
        <v>#DIV/0!</v>
      </c>
      <c r="HZ210" s="31" t="e">
        <v>#DIV/0!</v>
      </c>
      <c r="IA210" s="31" t="e">
        <v>#DIV/0!</v>
      </c>
      <c r="IB210" s="31" t="e">
        <v>#DIV/0!</v>
      </c>
      <c r="IC210" s="31" t="e">
        <v>#DIV/0!</v>
      </c>
      <c r="ID210" s="31" t="e">
        <v>#DIV/0!</v>
      </c>
      <c r="IE210" s="31" t="e">
        <v>#DIV/0!</v>
      </c>
      <c r="IF210" s="31" t="e">
        <v>#VALUE!</v>
      </c>
      <c r="IG210" s="31" t="e">
        <v>#DIV/0!</v>
      </c>
      <c r="IH210" s="31" t="e">
        <v>#DIV/0!</v>
      </c>
      <c r="II210" s="31" t="e">
        <v>#DIV/0!</v>
      </c>
      <c r="IJ210" s="31" t="e">
        <v>#DIV/0!</v>
      </c>
      <c r="IK210" s="31" t="e">
        <v>#DIV/0!</v>
      </c>
      <c r="IL210" s="31" t="e">
        <v>#DIV/0!</v>
      </c>
      <c r="IM210" s="31" t="e">
        <v>#DIV/0!</v>
      </c>
      <c r="IN210" s="31" t="e">
        <v>#DIV/0!</v>
      </c>
      <c r="IO210" s="31" t="e">
        <v>#DIV/0!</v>
      </c>
      <c r="IP210" s="31" t="e">
        <v>#DIV/0!</v>
      </c>
      <c r="IQ210" s="31" t="e">
        <v>#DIV/0!</v>
      </c>
      <c r="IR210" s="31" t="e">
        <v>#DIV/0!</v>
      </c>
      <c r="IS210" s="31" t="e">
        <v>#DIV/0!</v>
      </c>
      <c r="IT210" s="31" t="e">
        <v>#DIV/0!</v>
      </c>
      <c r="IU210" s="31" t="e">
        <v>#DIV/0!</v>
      </c>
      <c r="IV210" s="31" t="e">
        <v>#DIV/0!</v>
      </c>
      <c r="IW210" s="31" t="e">
        <v>#DIV/0!</v>
      </c>
      <c r="IX210" s="31" t="e">
        <v>#DIV/0!</v>
      </c>
      <c r="IY210" s="31" t="e">
        <v>#DIV/0!</v>
      </c>
      <c r="IZ210" s="31" t="e">
        <v>#DIV/0!</v>
      </c>
      <c r="JA210" s="31" t="e">
        <v>#DIV/0!</v>
      </c>
      <c r="JB210" s="31" t="e">
        <v>#DIV/0!</v>
      </c>
      <c r="JC210" s="31" t="e">
        <v>#DIV/0!</v>
      </c>
      <c r="JD210" s="31" t="e">
        <v>#DIV/0!</v>
      </c>
      <c r="JE210" s="31" t="e">
        <v>#DIV/0!</v>
      </c>
      <c r="JF210" s="31" t="e">
        <v>#DIV/0!</v>
      </c>
      <c r="JG210" s="31" t="e">
        <v>#DIV/0!</v>
      </c>
      <c r="JH210" s="31" t="e">
        <v>#DIV/0!</v>
      </c>
      <c r="JI210" s="31" t="e">
        <v>#DIV/0!</v>
      </c>
      <c r="JJ210" s="31" t="e">
        <v>#DIV/0!</v>
      </c>
      <c r="JK210" s="31" t="e">
        <v>#DIV/0!</v>
      </c>
      <c r="JL210" s="31" t="e">
        <v>#DIV/0!</v>
      </c>
      <c r="JM210" s="31" t="e">
        <v>#DIV/0!</v>
      </c>
      <c r="JN210" s="31" t="e">
        <v>#DIV/0!</v>
      </c>
      <c r="JO210" s="31" t="e">
        <v>#DIV/0!</v>
      </c>
      <c r="JP210" s="31" t="e">
        <v>#DIV/0!</v>
      </c>
      <c r="JQ210" s="31" t="e">
        <v>#DIV/0!</v>
      </c>
      <c r="JR210" s="31" t="e">
        <v>#DIV/0!</v>
      </c>
      <c r="JS210" s="31" t="e">
        <v>#DIV/0!</v>
      </c>
      <c r="JT210" s="31" t="e">
        <v>#DIV/0!</v>
      </c>
      <c r="JU210" s="31" t="e">
        <v>#DIV/0!</v>
      </c>
      <c r="JV210" s="31" t="e">
        <v>#DIV/0!</v>
      </c>
      <c r="JW210" s="31" t="e">
        <v>#DIV/0!</v>
      </c>
      <c r="JX210" s="31" t="e">
        <v>#DIV/0!</v>
      </c>
      <c r="JY210" s="31" t="e">
        <v>#DIV/0!</v>
      </c>
      <c r="JZ210" s="31"/>
      <c r="KA210" s="31"/>
    </row>
    <row r="211" spans="1:287" x14ac:dyDescent="0.25">
      <c r="A211" s="30" t="s">
        <v>138</v>
      </c>
      <c r="B211" s="30" t="s">
        <v>223</v>
      </c>
      <c r="C211" s="31"/>
      <c r="D211" s="51" t="e">
        <v>#VALUE!</v>
      </c>
      <c r="E211" s="31" t="e">
        <v>#DIV/0!</v>
      </c>
      <c r="F211" s="31" t="e">
        <v>#DIV/0!</v>
      </c>
      <c r="G211" s="31" t="e">
        <v>#DIV/0!</v>
      </c>
      <c r="H211" s="31" t="e">
        <v>#DIV/0!</v>
      </c>
      <c r="I211" s="31" t="e">
        <v>#DIV/0!</v>
      </c>
      <c r="J211" s="31" t="e">
        <v>#DIV/0!</v>
      </c>
      <c r="K211" s="31" t="e">
        <v>#DIV/0!</v>
      </c>
      <c r="L211" s="31" t="e">
        <v>#DIV/0!</v>
      </c>
      <c r="M211" s="31" t="e">
        <v>#DIV/0!</v>
      </c>
      <c r="N211" s="31" t="e">
        <v>#DIV/0!</v>
      </c>
      <c r="O211" s="31" t="e">
        <v>#DIV/0!</v>
      </c>
      <c r="P211" s="31" t="e">
        <v>#DIV/0!</v>
      </c>
      <c r="Q211" s="31" t="e">
        <v>#DIV/0!</v>
      </c>
      <c r="R211" s="31" t="e">
        <v>#DIV/0!</v>
      </c>
      <c r="S211" s="31" t="e">
        <v>#DIV/0!</v>
      </c>
      <c r="T211" s="31" t="e">
        <v>#DIV/0!</v>
      </c>
      <c r="U211" s="31" t="e">
        <v>#DIV/0!</v>
      </c>
      <c r="V211" s="31" t="e">
        <v>#DIV/0!</v>
      </c>
      <c r="W211" s="31" t="e">
        <v>#DIV/0!</v>
      </c>
      <c r="X211" s="31" t="e">
        <v>#DIV/0!</v>
      </c>
      <c r="Y211" s="31" t="e">
        <v>#DIV/0!</v>
      </c>
      <c r="Z211" s="31" t="e">
        <v>#DIV/0!</v>
      </c>
      <c r="AA211" s="31" t="e">
        <v>#DIV/0!</v>
      </c>
      <c r="AB211" s="31" t="e">
        <v>#DIV/0!</v>
      </c>
      <c r="AC211" s="31" t="e">
        <v>#DIV/0!</v>
      </c>
      <c r="AD211" s="31" t="e">
        <v>#DIV/0!</v>
      </c>
      <c r="AE211" s="31" t="e">
        <v>#DIV/0!</v>
      </c>
      <c r="AF211" s="31" t="e">
        <v>#DIV/0!</v>
      </c>
      <c r="AG211" s="31" t="e">
        <v>#DIV/0!</v>
      </c>
      <c r="AH211" s="31" t="e">
        <v>#DIV/0!</v>
      </c>
      <c r="AI211" s="31" t="e">
        <v>#DIV/0!</v>
      </c>
      <c r="AJ211" s="31" t="e">
        <v>#DIV/0!</v>
      </c>
      <c r="AK211" s="31" t="e">
        <v>#DIV/0!</v>
      </c>
      <c r="AL211" s="31" t="e">
        <v>#DIV/0!</v>
      </c>
      <c r="AM211" s="31" t="e">
        <v>#DIV/0!</v>
      </c>
      <c r="AN211" s="31" t="e">
        <v>#DIV/0!</v>
      </c>
      <c r="AO211" s="31" t="e">
        <v>#DIV/0!</v>
      </c>
      <c r="AP211" s="31" t="e">
        <v>#DIV/0!</v>
      </c>
      <c r="AQ211" s="31" t="e">
        <v>#DIV/0!</v>
      </c>
      <c r="AR211" s="31" t="e">
        <v>#DIV/0!</v>
      </c>
      <c r="AS211" s="31" t="e">
        <v>#DIV/0!</v>
      </c>
      <c r="AT211" s="31" t="e">
        <v>#DIV/0!</v>
      </c>
      <c r="AU211" s="31" t="e">
        <v>#DIV/0!</v>
      </c>
      <c r="AV211" s="31" t="e">
        <v>#DIV/0!</v>
      </c>
      <c r="AW211" s="31" t="e">
        <v>#DIV/0!</v>
      </c>
      <c r="AX211" s="31" t="e">
        <v>#VALUE!</v>
      </c>
      <c r="AY211" s="31" t="e">
        <v>#DIV/0!</v>
      </c>
      <c r="AZ211" s="31" t="e">
        <v>#DIV/0!</v>
      </c>
      <c r="BA211" s="31" t="e">
        <v>#DIV/0!</v>
      </c>
      <c r="BB211" s="31" t="e">
        <v>#DIV/0!</v>
      </c>
      <c r="BC211" s="31" t="e">
        <v>#DIV/0!</v>
      </c>
      <c r="BD211" s="31" t="e">
        <v>#DIV/0!</v>
      </c>
      <c r="BE211" s="31" t="e">
        <v>#DIV/0!</v>
      </c>
      <c r="BF211" s="31" t="e">
        <v>#DIV/0!</v>
      </c>
      <c r="BG211" s="31" t="e">
        <v>#DIV/0!</v>
      </c>
      <c r="BH211" s="31" t="e">
        <v>#DIV/0!</v>
      </c>
      <c r="BI211" s="31" t="e">
        <v>#DIV/0!</v>
      </c>
      <c r="BJ211" s="31" t="e">
        <v>#DIV/0!</v>
      </c>
      <c r="BK211" s="31" t="e">
        <v>#DIV/0!</v>
      </c>
      <c r="BL211" s="31" t="e">
        <v>#DIV/0!</v>
      </c>
      <c r="BM211" s="31" t="e">
        <v>#DIV/0!</v>
      </c>
      <c r="BN211" s="31" t="e">
        <v>#DIV/0!</v>
      </c>
      <c r="BO211" s="31" t="e">
        <v>#DIV/0!</v>
      </c>
      <c r="BP211" s="31" t="e">
        <v>#DIV/0!</v>
      </c>
      <c r="BQ211" s="31" t="e">
        <v>#DIV/0!</v>
      </c>
      <c r="BR211" s="31" t="e">
        <v>#DIV/0!</v>
      </c>
      <c r="BS211" s="31" t="e">
        <v>#DIV/0!</v>
      </c>
      <c r="BT211" s="31" t="e">
        <v>#DIV/0!</v>
      </c>
      <c r="BU211" s="31" t="e">
        <v>#DIV/0!</v>
      </c>
      <c r="BV211" s="31" t="e">
        <v>#DIV/0!</v>
      </c>
      <c r="BW211" s="31" t="e">
        <v>#DIV/0!</v>
      </c>
      <c r="BX211" s="31" t="e">
        <v>#DIV/0!</v>
      </c>
      <c r="BY211" s="31" t="e">
        <v>#DIV/0!</v>
      </c>
      <c r="BZ211" s="31" t="e">
        <v>#DIV/0!</v>
      </c>
      <c r="CA211" s="31" t="e">
        <v>#DIV/0!</v>
      </c>
      <c r="CB211" s="31" t="e">
        <v>#DIV/0!</v>
      </c>
      <c r="CC211" s="31" t="e">
        <v>#DIV/0!</v>
      </c>
      <c r="CD211" s="31" t="e">
        <v>#DIV/0!</v>
      </c>
      <c r="CE211" s="31" t="e">
        <v>#DIV/0!</v>
      </c>
      <c r="CF211" s="31" t="e">
        <v>#DIV/0!</v>
      </c>
      <c r="CG211" s="31" t="e">
        <v>#DIV/0!</v>
      </c>
      <c r="CH211" s="31" t="e">
        <v>#DIV/0!</v>
      </c>
      <c r="CI211" s="31" t="e">
        <v>#DIV/0!</v>
      </c>
      <c r="CJ211" s="31" t="e">
        <v>#DIV/0!</v>
      </c>
      <c r="CK211" s="31" t="e">
        <v>#DIV/0!</v>
      </c>
      <c r="CL211" s="31" t="e">
        <v>#DIV/0!</v>
      </c>
      <c r="CM211" s="31" t="e">
        <v>#DIV/0!</v>
      </c>
      <c r="CN211" s="31" t="e">
        <v>#DIV/0!</v>
      </c>
      <c r="CO211" s="31" t="e">
        <v>#DIV/0!</v>
      </c>
      <c r="CP211" s="31" t="e">
        <v>#DIV/0!</v>
      </c>
      <c r="CQ211" s="31" t="e">
        <v>#DIV/0!</v>
      </c>
      <c r="CR211" s="31"/>
      <c r="CS211" s="31"/>
      <c r="CT211" s="31">
        <v>30</v>
      </c>
      <c r="CU211" s="51" t="e">
        <v>#VALUE!</v>
      </c>
      <c r="CV211" s="31" t="e">
        <v>#DIV/0!</v>
      </c>
      <c r="CW211" s="31" t="e">
        <v>#DIV/0!</v>
      </c>
      <c r="CX211" s="31" t="e">
        <v>#DIV/0!</v>
      </c>
      <c r="CY211" s="31" t="e">
        <v>#DIV/0!</v>
      </c>
      <c r="CZ211" s="31" t="e">
        <v>#DIV/0!</v>
      </c>
      <c r="DA211" s="31" t="e">
        <v>#DIV/0!</v>
      </c>
      <c r="DB211" s="31" t="e">
        <v>#DIV/0!</v>
      </c>
      <c r="DC211" s="31" t="e">
        <v>#DIV/0!</v>
      </c>
      <c r="DD211" s="31" t="e">
        <v>#DIV/0!</v>
      </c>
      <c r="DE211" s="31" t="e">
        <v>#DIV/0!</v>
      </c>
      <c r="DF211" s="31" t="e">
        <v>#DIV/0!</v>
      </c>
      <c r="DG211" s="31" t="e">
        <v>#DIV/0!</v>
      </c>
      <c r="DH211" s="31" t="e">
        <v>#DIV/0!</v>
      </c>
      <c r="DI211" s="31" t="e">
        <v>#DIV/0!</v>
      </c>
      <c r="DJ211" s="31" t="e">
        <v>#DIV/0!</v>
      </c>
      <c r="DK211" s="31" t="e">
        <v>#DIV/0!</v>
      </c>
      <c r="DL211" s="31" t="e">
        <v>#DIV/0!</v>
      </c>
      <c r="DM211" s="31" t="e">
        <v>#DIV/0!</v>
      </c>
      <c r="DN211" s="31" t="e">
        <v>#DIV/0!</v>
      </c>
      <c r="DO211" s="31" t="e">
        <v>#DIV/0!</v>
      </c>
      <c r="DP211" s="31" t="e">
        <v>#DIV/0!</v>
      </c>
      <c r="DQ211" s="31" t="e">
        <v>#DIV/0!</v>
      </c>
      <c r="DR211" s="31" t="e">
        <v>#DIV/0!</v>
      </c>
      <c r="DS211" s="31" t="e">
        <v>#DIV/0!</v>
      </c>
      <c r="DT211" s="31" t="e">
        <v>#DIV/0!</v>
      </c>
      <c r="DU211" s="31" t="e">
        <v>#DIV/0!</v>
      </c>
      <c r="DV211" s="31" t="e">
        <v>#DIV/0!</v>
      </c>
      <c r="DW211" s="31" t="e">
        <v>#DIV/0!</v>
      </c>
      <c r="DX211" s="31" t="e">
        <v>#DIV/0!</v>
      </c>
      <c r="DY211" s="31" t="e">
        <v>#DIV/0!</v>
      </c>
      <c r="DZ211" s="31" t="e">
        <v>#DIV/0!</v>
      </c>
      <c r="EA211" s="31" t="e">
        <v>#DIV/0!</v>
      </c>
      <c r="EB211" s="31" t="e">
        <v>#DIV/0!</v>
      </c>
      <c r="EC211" s="31" t="e">
        <v>#DIV/0!</v>
      </c>
      <c r="ED211" s="31" t="e">
        <v>#DIV/0!</v>
      </c>
      <c r="EE211" s="31" t="e">
        <v>#DIV/0!</v>
      </c>
      <c r="EF211" s="31" t="e">
        <v>#DIV/0!</v>
      </c>
      <c r="EG211" s="31" t="e">
        <v>#DIV/0!</v>
      </c>
      <c r="EH211" s="31" t="e">
        <v>#DIV/0!</v>
      </c>
      <c r="EI211" s="31" t="e">
        <v>#DIV/0!</v>
      </c>
      <c r="EJ211" s="31" t="e">
        <v>#DIV/0!</v>
      </c>
      <c r="EK211" s="31" t="e">
        <v>#DIV/0!</v>
      </c>
      <c r="EL211" s="31" t="e">
        <v>#DIV/0!</v>
      </c>
      <c r="EM211" s="31" t="e">
        <v>#DIV/0!</v>
      </c>
      <c r="EN211" s="31" t="e">
        <v>#DIV/0!</v>
      </c>
      <c r="EO211" s="31" t="e">
        <v>#VALUE!</v>
      </c>
      <c r="EP211" s="31" t="e">
        <v>#DIV/0!</v>
      </c>
      <c r="EQ211" s="31" t="e">
        <v>#DIV/0!</v>
      </c>
      <c r="ER211" s="31" t="e">
        <v>#DIV/0!</v>
      </c>
      <c r="ES211" s="31" t="e">
        <v>#DIV/0!</v>
      </c>
      <c r="ET211" s="31" t="e">
        <v>#DIV/0!</v>
      </c>
      <c r="EU211" s="31" t="e">
        <v>#DIV/0!</v>
      </c>
      <c r="EV211" s="31" t="e">
        <v>#DIV/0!</v>
      </c>
      <c r="EW211" s="31" t="e">
        <v>#DIV/0!</v>
      </c>
      <c r="EX211" s="31" t="e">
        <v>#DIV/0!</v>
      </c>
      <c r="EY211" s="31" t="e">
        <v>#DIV/0!</v>
      </c>
      <c r="EZ211" s="31" t="e">
        <v>#DIV/0!</v>
      </c>
      <c r="FA211" s="31" t="e">
        <v>#DIV/0!</v>
      </c>
      <c r="FB211" s="31" t="e">
        <v>#DIV/0!</v>
      </c>
      <c r="FC211" s="31" t="e">
        <v>#DIV/0!</v>
      </c>
      <c r="FD211" s="31" t="e">
        <v>#DIV/0!</v>
      </c>
      <c r="FE211" s="31" t="e">
        <v>#DIV/0!</v>
      </c>
      <c r="FF211" s="31" t="e">
        <v>#DIV/0!</v>
      </c>
      <c r="FG211" s="31" t="e">
        <v>#DIV/0!</v>
      </c>
      <c r="FH211" s="31" t="e">
        <v>#DIV/0!</v>
      </c>
      <c r="FI211" s="31" t="e">
        <v>#DIV/0!</v>
      </c>
      <c r="FJ211" s="31" t="e">
        <v>#DIV/0!</v>
      </c>
      <c r="FK211" s="31" t="e">
        <v>#DIV/0!</v>
      </c>
      <c r="FL211" s="31" t="e">
        <v>#DIV/0!</v>
      </c>
      <c r="FM211" s="31" t="e">
        <v>#DIV/0!</v>
      </c>
      <c r="FN211" s="31" t="e">
        <v>#DIV/0!</v>
      </c>
      <c r="FO211" s="31" t="e">
        <v>#DIV/0!</v>
      </c>
      <c r="FP211" s="31" t="e">
        <v>#DIV/0!</v>
      </c>
      <c r="FQ211" s="31" t="e">
        <v>#DIV/0!</v>
      </c>
      <c r="FR211" s="31" t="e">
        <v>#DIV/0!</v>
      </c>
      <c r="FS211" s="31" t="e">
        <v>#DIV/0!</v>
      </c>
      <c r="FT211" s="31" t="e">
        <v>#DIV/0!</v>
      </c>
      <c r="FU211" s="31" t="e">
        <v>#DIV/0!</v>
      </c>
      <c r="FV211" s="31" t="e">
        <v>#DIV/0!</v>
      </c>
      <c r="FW211" s="31" t="e">
        <v>#DIV/0!</v>
      </c>
      <c r="FX211" s="31" t="e">
        <v>#DIV/0!</v>
      </c>
      <c r="FY211" s="31" t="e">
        <v>#DIV/0!</v>
      </c>
      <c r="FZ211" s="31" t="e">
        <v>#DIV/0!</v>
      </c>
      <c r="GA211" s="31" t="e">
        <v>#DIV/0!</v>
      </c>
      <c r="GB211" s="31" t="e">
        <v>#DIV/0!</v>
      </c>
      <c r="GC211" s="31" t="e">
        <v>#DIV/0!</v>
      </c>
      <c r="GD211" s="31" t="e">
        <v>#DIV/0!</v>
      </c>
      <c r="GE211" s="31" t="e">
        <v>#DIV/0!</v>
      </c>
      <c r="GF211" s="31" t="e">
        <v>#DIV/0!</v>
      </c>
      <c r="GG211" s="31" t="e">
        <v>#DIV/0!</v>
      </c>
      <c r="GH211" s="31" t="e">
        <v>#DIV/0!</v>
      </c>
      <c r="GI211" s="31"/>
      <c r="GJ211" s="31"/>
      <c r="GK211" s="31">
        <v>30</v>
      </c>
      <c r="GL211" s="51" t="e">
        <v>#VALUE!</v>
      </c>
      <c r="GM211" s="31" t="e">
        <v>#DIV/0!</v>
      </c>
      <c r="GN211" s="31" t="e">
        <v>#DIV/0!</v>
      </c>
      <c r="GO211" s="31" t="e">
        <v>#DIV/0!</v>
      </c>
      <c r="GP211" s="31" t="e">
        <v>#DIV/0!</v>
      </c>
      <c r="GQ211" s="31" t="e">
        <v>#DIV/0!</v>
      </c>
      <c r="GR211" s="31" t="e">
        <v>#DIV/0!</v>
      </c>
      <c r="GS211" s="31" t="e">
        <v>#DIV/0!</v>
      </c>
      <c r="GT211" s="31" t="e">
        <v>#DIV/0!</v>
      </c>
      <c r="GU211" s="31" t="e">
        <v>#DIV/0!</v>
      </c>
      <c r="GV211" s="31" t="e">
        <v>#DIV/0!</v>
      </c>
      <c r="GW211" s="31" t="e">
        <v>#DIV/0!</v>
      </c>
      <c r="GX211" s="31" t="e">
        <v>#DIV/0!</v>
      </c>
      <c r="GY211" s="31" t="e">
        <v>#DIV/0!</v>
      </c>
      <c r="GZ211" s="31" t="e">
        <v>#DIV/0!</v>
      </c>
      <c r="HA211" s="31" t="e">
        <v>#DIV/0!</v>
      </c>
      <c r="HB211" s="31" t="e">
        <v>#DIV/0!</v>
      </c>
      <c r="HC211" s="31" t="e">
        <v>#DIV/0!</v>
      </c>
      <c r="HD211" s="31" t="e">
        <v>#DIV/0!</v>
      </c>
      <c r="HE211" s="31" t="e">
        <v>#DIV/0!</v>
      </c>
      <c r="HF211" s="31" t="e">
        <v>#DIV/0!</v>
      </c>
      <c r="HG211" s="31" t="e">
        <v>#DIV/0!</v>
      </c>
      <c r="HH211" s="31" t="e">
        <v>#DIV/0!</v>
      </c>
      <c r="HI211" s="31" t="e">
        <v>#DIV/0!</v>
      </c>
      <c r="HJ211" s="31" t="e">
        <v>#DIV/0!</v>
      </c>
      <c r="HK211" s="31" t="e">
        <v>#DIV/0!</v>
      </c>
      <c r="HL211" s="31" t="e">
        <v>#DIV/0!</v>
      </c>
      <c r="HM211" s="31" t="e">
        <v>#DIV/0!</v>
      </c>
      <c r="HN211" s="31" t="e">
        <v>#DIV/0!</v>
      </c>
      <c r="HO211" s="31" t="e">
        <v>#DIV/0!</v>
      </c>
      <c r="HP211" s="31" t="e">
        <v>#DIV/0!</v>
      </c>
      <c r="HQ211" s="31" t="e">
        <v>#DIV/0!</v>
      </c>
      <c r="HR211" s="31" t="e">
        <v>#DIV/0!</v>
      </c>
      <c r="HS211" s="31" t="e">
        <v>#DIV/0!</v>
      </c>
      <c r="HT211" s="31" t="e">
        <v>#DIV/0!</v>
      </c>
      <c r="HU211" s="31" t="e">
        <v>#DIV/0!</v>
      </c>
      <c r="HV211" s="31" t="e">
        <v>#DIV/0!</v>
      </c>
      <c r="HW211" s="31" t="e">
        <v>#DIV/0!</v>
      </c>
      <c r="HX211" s="31" t="e">
        <v>#DIV/0!</v>
      </c>
      <c r="HY211" s="31" t="e">
        <v>#DIV/0!</v>
      </c>
      <c r="HZ211" s="31" t="e">
        <v>#DIV/0!</v>
      </c>
      <c r="IA211" s="31" t="e">
        <v>#DIV/0!</v>
      </c>
      <c r="IB211" s="31" t="e">
        <v>#DIV/0!</v>
      </c>
      <c r="IC211" s="31" t="e">
        <v>#DIV/0!</v>
      </c>
      <c r="ID211" s="31" t="e">
        <v>#DIV/0!</v>
      </c>
      <c r="IE211" s="31" t="e">
        <v>#DIV/0!</v>
      </c>
      <c r="IF211" s="31" t="e">
        <v>#VALUE!</v>
      </c>
      <c r="IG211" s="31" t="e">
        <v>#DIV/0!</v>
      </c>
      <c r="IH211" s="31" t="e">
        <v>#DIV/0!</v>
      </c>
      <c r="II211" s="31" t="e">
        <v>#DIV/0!</v>
      </c>
      <c r="IJ211" s="31" t="e">
        <v>#DIV/0!</v>
      </c>
      <c r="IK211" s="31" t="e">
        <v>#DIV/0!</v>
      </c>
      <c r="IL211" s="31" t="e">
        <v>#DIV/0!</v>
      </c>
      <c r="IM211" s="31" t="e">
        <v>#DIV/0!</v>
      </c>
      <c r="IN211" s="31" t="e">
        <v>#DIV/0!</v>
      </c>
      <c r="IO211" s="31" t="e">
        <v>#DIV/0!</v>
      </c>
      <c r="IP211" s="31" t="e">
        <v>#DIV/0!</v>
      </c>
      <c r="IQ211" s="31" t="e">
        <v>#DIV/0!</v>
      </c>
      <c r="IR211" s="31" t="e">
        <v>#DIV/0!</v>
      </c>
      <c r="IS211" s="31" t="e">
        <v>#DIV/0!</v>
      </c>
      <c r="IT211" s="31" t="e">
        <v>#DIV/0!</v>
      </c>
      <c r="IU211" s="31" t="e">
        <v>#DIV/0!</v>
      </c>
      <c r="IV211" s="31" t="e">
        <v>#DIV/0!</v>
      </c>
      <c r="IW211" s="31" t="e">
        <v>#DIV/0!</v>
      </c>
      <c r="IX211" s="31" t="e">
        <v>#DIV/0!</v>
      </c>
      <c r="IY211" s="31" t="e">
        <v>#DIV/0!</v>
      </c>
      <c r="IZ211" s="31" t="e">
        <v>#DIV/0!</v>
      </c>
      <c r="JA211" s="31" t="e">
        <v>#DIV/0!</v>
      </c>
      <c r="JB211" s="31" t="e">
        <v>#DIV/0!</v>
      </c>
      <c r="JC211" s="31" t="e">
        <v>#DIV/0!</v>
      </c>
      <c r="JD211" s="31" t="e">
        <v>#DIV/0!</v>
      </c>
      <c r="JE211" s="31" t="e">
        <v>#DIV/0!</v>
      </c>
      <c r="JF211" s="31" t="e">
        <v>#DIV/0!</v>
      </c>
      <c r="JG211" s="31" t="e">
        <v>#DIV/0!</v>
      </c>
      <c r="JH211" s="31" t="e">
        <v>#DIV/0!</v>
      </c>
      <c r="JI211" s="31" t="e">
        <v>#DIV/0!</v>
      </c>
      <c r="JJ211" s="31" t="e">
        <v>#DIV/0!</v>
      </c>
      <c r="JK211" s="31" t="e">
        <v>#DIV/0!</v>
      </c>
      <c r="JL211" s="31" t="e">
        <v>#DIV/0!</v>
      </c>
      <c r="JM211" s="31" t="e">
        <v>#DIV/0!</v>
      </c>
      <c r="JN211" s="31" t="e">
        <v>#DIV/0!</v>
      </c>
      <c r="JO211" s="31" t="e">
        <v>#DIV/0!</v>
      </c>
      <c r="JP211" s="31" t="e">
        <v>#DIV/0!</v>
      </c>
      <c r="JQ211" s="31" t="e">
        <v>#DIV/0!</v>
      </c>
      <c r="JR211" s="31" t="e">
        <v>#DIV/0!</v>
      </c>
      <c r="JS211" s="31" t="e">
        <v>#DIV/0!</v>
      </c>
      <c r="JT211" s="31" t="e">
        <v>#DIV/0!</v>
      </c>
      <c r="JU211" s="31" t="e">
        <v>#DIV/0!</v>
      </c>
      <c r="JV211" s="31" t="e">
        <v>#DIV/0!</v>
      </c>
      <c r="JW211" s="31" t="e">
        <v>#DIV/0!</v>
      </c>
      <c r="JX211" s="31" t="e">
        <v>#DIV/0!</v>
      </c>
      <c r="JY211" s="31" t="e">
        <v>#DIV/0!</v>
      </c>
      <c r="JZ211" s="31"/>
      <c r="KA211" s="31"/>
    </row>
    <row r="212" spans="1:287" x14ac:dyDescent="0.25">
      <c r="A212" s="30" t="s">
        <v>835</v>
      </c>
      <c r="B212" s="30" t="s">
        <v>130</v>
      </c>
      <c r="C212" s="31">
        <v>130</v>
      </c>
      <c r="D212" s="51" t="e">
        <v>#VALUE!</v>
      </c>
      <c r="E212" s="31" t="e">
        <v>#DIV/0!</v>
      </c>
      <c r="F212" s="31" t="e">
        <v>#DIV/0!</v>
      </c>
      <c r="G212" s="31" t="e">
        <v>#DIV/0!</v>
      </c>
      <c r="H212" s="31" t="e">
        <v>#DIV/0!</v>
      </c>
      <c r="I212" s="31" t="e">
        <v>#DIV/0!</v>
      </c>
      <c r="J212" s="31" t="e">
        <v>#DIV/0!</v>
      </c>
      <c r="K212" s="31" t="e">
        <v>#DIV/0!</v>
      </c>
      <c r="L212" s="31" t="e">
        <v>#DIV/0!</v>
      </c>
      <c r="M212" s="31" t="e">
        <v>#DIV/0!</v>
      </c>
      <c r="N212" s="31" t="e">
        <v>#DIV/0!</v>
      </c>
      <c r="O212" s="31" t="e">
        <v>#DIV/0!</v>
      </c>
      <c r="P212" s="31" t="e">
        <v>#DIV/0!</v>
      </c>
      <c r="Q212" s="31" t="e">
        <v>#DIV/0!</v>
      </c>
      <c r="R212" s="31" t="e">
        <v>#DIV/0!</v>
      </c>
      <c r="S212" s="31" t="e">
        <v>#DIV/0!</v>
      </c>
      <c r="T212" s="31" t="e">
        <v>#DIV/0!</v>
      </c>
      <c r="U212" s="31" t="e">
        <v>#DIV/0!</v>
      </c>
      <c r="V212" s="31" t="e">
        <v>#DIV/0!</v>
      </c>
      <c r="W212" s="31" t="e">
        <v>#DIV/0!</v>
      </c>
      <c r="X212" s="31" t="e">
        <v>#DIV/0!</v>
      </c>
      <c r="Y212" s="31" t="e">
        <v>#DIV/0!</v>
      </c>
      <c r="Z212" s="31" t="e">
        <v>#DIV/0!</v>
      </c>
      <c r="AA212" s="31" t="e">
        <v>#DIV/0!</v>
      </c>
      <c r="AB212" s="31" t="e">
        <v>#DIV/0!</v>
      </c>
      <c r="AC212" s="31" t="e">
        <v>#DIV/0!</v>
      </c>
      <c r="AD212" s="31" t="e">
        <v>#DIV/0!</v>
      </c>
      <c r="AE212" s="31" t="e">
        <v>#DIV/0!</v>
      </c>
      <c r="AF212" s="31" t="e">
        <v>#DIV/0!</v>
      </c>
      <c r="AG212" s="31" t="e">
        <v>#DIV/0!</v>
      </c>
      <c r="AH212" s="31" t="e">
        <v>#DIV/0!</v>
      </c>
      <c r="AI212" s="31" t="e">
        <v>#DIV/0!</v>
      </c>
      <c r="AJ212" s="31" t="e">
        <v>#DIV/0!</v>
      </c>
      <c r="AK212" s="31" t="e">
        <v>#DIV/0!</v>
      </c>
      <c r="AL212" s="31" t="e">
        <v>#DIV/0!</v>
      </c>
      <c r="AM212" s="31" t="e">
        <v>#DIV/0!</v>
      </c>
      <c r="AN212" s="31" t="e">
        <v>#DIV/0!</v>
      </c>
      <c r="AO212" s="31" t="e">
        <v>#DIV/0!</v>
      </c>
      <c r="AP212" s="31" t="e">
        <v>#DIV/0!</v>
      </c>
      <c r="AQ212" s="31" t="e">
        <v>#DIV/0!</v>
      </c>
      <c r="AR212" s="31" t="e">
        <v>#DIV/0!</v>
      </c>
      <c r="AS212" s="31" t="e">
        <v>#DIV/0!</v>
      </c>
      <c r="AT212" s="31" t="e">
        <v>#DIV/0!</v>
      </c>
      <c r="AU212" s="31" t="e">
        <v>#DIV/0!</v>
      </c>
      <c r="AV212" s="31" t="e">
        <v>#DIV/0!</v>
      </c>
      <c r="AW212" s="31" t="e">
        <v>#DIV/0!</v>
      </c>
      <c r="AX212" s="31" t="e">
        <v>#VALUE!</v>
      </c>
      <c r="AY212" s="31" t="e">
        <v>#DIV/0!</v>
      </c>
      <c r="AZ212" s="31" t="e">
        <v>#DIV/0!</v>
      </c>
      <c r="BA212" s="31" t="e">
        <v>#DIV/0!</v>
      </c>
      <c r="BB212" s="31" t="e">
        <v>#DIV/0!</v>
      </c>
      <c r="BC212" s="31" t="e">
        <v>#DIV/0!</v>
      </c>
      <c r="BD212" s="31" t="e">
        <v>#DIV/0!</v>
      </c>
      <c r="BE212" s="31" t="e">
        <v>#DIV/0!</v>
      </c>
      <c r="BF212" s="31" t="e">
        <v>#DIV/0!</v>
      </c>
      <c r="BG212" s="31" t="e">
        <v>#DIV/0!</v>
      </c>
      <c r="BH212" s="31" t="e">
        <v>#DIV/0!</v>
      </c>
      <c r="BI212" s="31" t="e">
        <v>#DIV/0!</v>
      </c>
      <c r="BJ212" s="31" t="e">
        <v>#DIV/0!</v>
      </c>
      <c r="BK212" s="31" t="e">
        <v>#DIV/0!</v>
      </c>
      <c r="BL212" s="31" t="e">
        <v>#DIV/0!</v>
      </c>
      <c r="BM212" s="31" t="e">
        <v>#DIV/0!</v>
      </c>
      <c r="BN212" s="31" t="e">
        <v>#DIV/0!</v>
      </c>
      <c r="BO212" s="31" t="e">
        <v>#DIV/0!</v>
      </c>
      <c r="BP212" s="31" t="e">
        <v>#DIV/0!</v>
      </c>
      <c r="BQ212" s="31" t="e">
        <v>#DIV/0!</v>
      </c>
      <c r="BR212" s="31" t="e">
        <v>#DIV/0!</v>
      </c>
      <c r="BS212" s="31" t="e">
        <v>#DIV/0!</v>
      </c>
      <c r="BT212" s="31" t="e">
        <v>#DIV/0!</v>
      </c>
      <c r="BU212" s="31" t="e">
        <v>#DIV/0!</v>
      </c>
      <c r="BV212" s="31" t="e">
        <v>#DIV/0!</v>
      </c>
      <c r="BW212" s="31" t="e">
        <v>#DIV/0!</v>
      </c>
      <c r="BX212" s="31" t="e">
        <v>#DIV/0!</v>
      </c>
      <c r="BY212" s="31" t="e">
        <v>#DIV/0!</v>
      </c>
      <c r="BZ212" s="31" t="e">
        <v>#DIV/0!</v>
      </c>
      <c r="CA212" s="31" t="e">
        <v>#DIV/0!</v>
      </c>
      <c r="CB212" s="31" t="e">
        <v>#DIV/0!</v>
      </c>
      <c r="CC212" s="31" t="e">
        <v>#DIV/0!</v>
      </c>
      <c r="CD212" s="31" t="e">
        <v>#DIV/0!</v>
      </c>
      <c r="CE212" s="31" t="e">
        <v>#DIV/0!</v>
      </c>
      <c r="CF212" s="31" t="e">
        <v>#DIV/0!</v>
      </c>
      <c r="CG212" s="31" t="e">
        <v>#DIV/0!</v>
      </c>
      <c r="CH212" s="31" t="e">
        <v>#DIV/0!</v>
      </c>
      <c r="CI212" s="31" t="e">
        <v>#DIV/0!</v>
      </c>
      <c r="CJ212" s="31" t="e">
        <v>#DIV/0!</v>
      </c>
      <c r="CK212" s="31" t="e">
        <v>#DIV/0!</v>
      </c>
      <c r="CL212" s="31" t="e">
        <v>#DIV/0!</v>
      </c>
      <c r="CM212" s="31" t="e">
        <v>#DIV/0!</v>
      </c>
      <c r="CN212" s="31" t="e">
        <v>#DIV/0!</v>
      </c>
      <c r="CO212" s="31" t="e">
        <v>#DIV/0!</v>
      </c>
      <c r="CP212" s="31" t="e">
        <v>#DIV/0!</v>
      </c>
      <c r="CQ212" s="31" t="e">
        <v>#DIV/0!</v>
      </c>
      <c r="CR212" s="31"/>
      <c r="CS212" s="31"/>
      <c r="CT212" s="31">
        <v>130</v>
      </c>
      <c r="CU212" s="51" t="e">
        <v>#VALUE!</v>
      </c>
      <c r="CV212" s="31" t="e">
        <v>#DIV/0!</v>
      </c>
      <c r="CW212" s="31" t="e">
        <v>#DIV/0!</v>
      </c>
      <c r="CX212" s="31" t="e">
        <v>#DIV/0!</v>
      </c>
      <c r="CY212" s="31" t="e">
        <v>#DIV/0!</v>
      </c>
      <c r="CZ212" s="31" t="e">
        <v>#DIV/0!</v>
      </c>
      <c r="DA212" s="31" t="e">
        <v>#DIV/0!</v>
      </c>
      <c r="DB212" s="31" t="e">
        <v>#DIV/0!</v>
      </c>
      <c r="DC212" s="31" t="e">
        <v>#DIV/0!</v>
      </c>
      <c r="DD212" s="31" t="e">
        <v>#DIV/0!</v>
      </c>
      <c r="DE212" s="31" t="e">
        <v>#DIV/0!</v>
      </c>
      <c r="DF212" s="31" t="e">
        <v>#DIV/0!</v>
      </c>
      <c r="DG212" s="31" t="e">
        <v>#DIV/0!</v>
      </c>
      <c r="DH212" s="31" t="e">
        <v>#DIV/0!</v>
      </c>
      <c r="DI212" s="31" t="e">
        <v>#DIV/0!</v>
      </c>
      <c r="DJ212" s="31" t="e">
        <v>#DIV/0!</v>
      </c>
      <c r="DK212" s="31" t="e">
        <v>#DIV/0!</v>
      </c>
      <c r="DL212" s="31" t="e">
        <v>#DIV/0!</v>
      </c>
      <c r="DM212" s="31" t="e">
        <v>#DIV/0!</v>
      </c>
      <c r="DN212" s="31" t="e">
        <v>#DIV/0!</v>
      </c>
      <c r="DO212" s="31" t="e">
        <v>#DIV/0!</v>
      </c>
      <c r="DP212" s="31" t="e">
        <v>#DIV/0!</v>
      </c>
      <c r="DQ212" s="31" t="e">
        <v>#DIV/0!</v>
      </c>
      <c r="DR212" s="31" t="e">
        <v>#DIV/0!</v>
      </c>
      <c r="DS212" s="31" t="e">
        <v>#DIV/0!</v>
      </c>
      <c r="DT212" s="31" t="e">
        <v>#DIV/0!</v>
      </c>
      <c r="DU212" s="31" t="e">
        <v>#DIV/0!</v>
      </c>
      <c r="DV212" s="31" t="e">
        <v>#DIV/0!</v>
      </c>
      <c r="DW212" s="31" t="e">
        <v>#DIV/0!</v>
      </c>
      <c r="DX212" s="31" t="e">
        <v>#DIV/0!</v>
      </c>
      <c r="DY212" s="31" t="e">
        <v>#DIV/0!</v>
      </c>
      <c r="DZ212" s="31" t="e">
        <v>#DIV/0!</v>
      </c>
      <c r="EA212" s="31" t="e">
        <v>#DIV/0!</v>
      </c>
      <c r="EB212" s="31" t="e">
        <v>#DIV/0!</v>
      </c>
      <c r="EC212" s="31" t="e">
        <v>#DIV/0!</v>
      </c>
      <c r="ED212" s="31" t="e">
        <v>#DIV/0!</v>
      </c>
      <c r="EE212" s="31" t="e">
        <v>#DIV/0!</v>
      </c>
      <c r="EF212" s="31" t="e">
        <v>#DIV/0!</v>
      </c>
      <c r="EG212" s="31" t="e">
        <v>#DIV/0!</v>
      </c>
      <c r="EH212" s="31" t="e">
        <v>#DIV/0!</v>
      </c>
      <c r="EI212" s="31" t="e">
        <v>#DIV/0!</v>
      </c>
      <c r="EJ212" s="31" t="e">
        <v>#DIV/0!</v>
      </c>
      <c r="EK212" s="31" t="e">
        <v>#DIV/0!</v>
      </c>
      <c r="EL212" s="31" t="e">
        <v>#DIV/0!</v>
      </c>
      <c r="EM212" s="31" t="e">
        <v>#DIV/0!</v>
      </c>
      <c r="EN212" s="31" t="e">
        <v>#DIV/0!</v>
      </c>
      <c r="EO212" s="31" t="e">
        <v>#VALUE!</v>
      </c>
      <c r="EP212" s="31" t="e">
        <v>#DIV/0!</v>
      </c>
      <c r="EQ212" s="31" t="e">
        <v>#DIV/0!</v>
      </c>
      <c r="ER212" s="31" t="e">
        <v>#DIV/0!</v>
      </c>
      <c r="ES212" s="31" t="e">
        <v>#DIV/0!</v>
      </c>
      <c r="ET212" s="31" t="e">
        <v>#DIV/0!</v>
      </c>
      <c r="EU212" s="31" t="e">
        <v>#DIV/0!</v>
      </c>
      <c r="EV212" s="31" t="e">
        <v>#DIV/0!</v>
      </c>
      <c r="EW212" s="31" t="e">
        <v>#DIV/0!</v>
      </c>
      <c r="EX212" s="31" t="e">
        <v>#DIV/0!</v>
      </c>
      <c r="EY212" s="31" t="e">
        <v>#DIV/0!</v>
      </c>
      <c r="EZ212" s="31" t="e">
        <v>#DIV/0!</v>
      </c>
      <c r="FA212" s="31" t="e">
        <v>#DIV/0!</v>
      </c>
      <c r="FB212" s="31" t="e">
        <v>#DIV/0!</v>
      </c>
      <c r="FC212" s="31" t="e">
        <v>#DIV/0!</v>
      </c>
      <c r="FD212" s="31" t="e">
        <v>#DIV/0!</v>
      </c>
      <c r="FE212" s="31" t="e">
        <v>#DIV/0!</v>
      </c>
      <c r="FF212" s="31" t="e">
        <v>#DIV/0!</v>
      </c>
      <c r="FG212" s="31" t="e">
        <v>#DIV/0!</v>
      </c>
      <c r="FH212" s="31" t="e">
        <v>#DIV/0!</v>
      </c>
      <c r="FI212" s="31" t="e">
        <v>#DIV/0!</v>
      </c>
      <c r="FJ212" s="31" t="e">
        <v>#DIV/0!</v>
      </c>
      <c r="FK212" s="31" t="e">
        <v>#DIV/0!</v>
      </c>
      <c r="FL212" s="31" t="e">
        <v>#DIV/0!</v>
      </c>
      <c r="FM212" s="31" t="e">
        <v>#DIV/0!</v>
      </c>
      <c r="FN212" s="31" t="e">
        <v>#DIV/0!</v>
      </c>
      <c r="FO212" s="31" t="e">
        <v>#DIV/0!</v>
      </c>
      <c r="FP212" s="31" t="e">
        <v>#DIV/0!</v>
      </c>
      <c r="FQ212" s="31" t="e">
        <v>#DIV/0!</v>
      </c>
      <c r="FR212" s="31" t="e">
        <v>#DIV/0!</v>
      </c>
      <c r="FS212" s="31" t="e">
        <v>#DIV/0!</v>
      </c>
      <c r="FT212" s="31" t="e">
        <v>#DIV/0!</v>
      </c>
      <c r="FU212" s="31" t="e">
        <v>#DIV/0!</v>
      </c>
      <c r="FV212" s="31" t="e">
        <v>#DIV/0!</v>
      </c>
      <c r="FW212" s="31" t="e">
        <v>#DIV/0!</v>
      </c>
      <c r="FX212" s="31" t="e">
        <v>#DIV/0!</v>
      </c>
      <c r="FY212" s="31" t="e">
        <v>#DIV/0!</v>
      </c>
      <c r="FZ212" s="31" t="e">
        <v>#DIV/0!</v>
      </c>
      <c r="GA212" s="31" t="e">
        <v>#DIV/0!</v>
      </c>
      <c r="GB212" s="31" t="e">
        <v>#DIV/0!</v>
      </c>
      <c r="GC212" s="31" t="e">
        <v>#DIV/0!</v>
      </c>
      <c r="GD212" s="31" t="e">
        <v>#DIV/0!</v>
      </c>
      <c r="GE212" s="31" t="e">
        <v>#DIV/0!</v>
      </c>
      <c r="GF212" s="31" t="e">
        <v>#DIV/0!</v>
      </c>
      <c r="GG212" s="31" t="e">
        <v>#DIV/0!</v>
      </c>
      <c r="GH212" s="31" t="e">
        <v>#DIV/0!</v>
      </c>
      <c r="GI212" s="31"/>
      <c r="GJ212" s="31"/>
      <c r="GK212" s="31">
        <v>130</v>
      </c>
      <c r="GL212" s="51">
        <v>0</v>
      </c>
      <c r="GM212" s="31">
        <v>0</v>
      </c>
      <c r="GN212" s="31">
        <v>0</v>
      </c>
      <c r="GO212" s="31">
        <v>0</v>
      </c>
      <c r="GP212" s="31">
        <v>0</v>
      </c>
      <c r="GQ212" s="31">
        <v>0.66666666666666663</v>
      </c>
      <c r="GR212" s="31">
        <v>0.33333333333333331</v>
      </c>
      <c r="GS212" s="31">
        <v>1</v>
      </c>
      <c r="GT212" s="31">
        <v>0</v>
      </c>
      <c r="GU212" s="31">
        <v>0</v>
      </c>
      <c r="GV212" s="31">
        <v>0</v>
      </c>
      <c r="GW212" s="31">
        <v>0</v>
      </c>
      <c r="GX212" s="31">
        <v>0</v>
      </c>
      <c r="GY212" s="31">
        <v>0</v>
      </c>
      <c r="GZ212" s="31">
        <v>0</v>
      </c>
      <c r="HA212" s="31">
        <v>0</v>
      </c>
      <c r="HB212" s="31">
        <v>0</v>
      </c>
      <c r="HC212" s="31">
        <v>0</v>
      </c>
      <c r="HD212" s="31">
        <v>0</v>
      </c>
      <c r="HE212" s="31">
        <v>0</v>
      </c>
      <c r="HF212" s="31">
        <v>0</v>
      </c>
      <c r="HG212" s="31">
        <v>1</v>
      </c>
      <c r="HH212" s="31">
        <v>0</v>
      </c>
      <c r="HI212" s="31">
        <v>0</v>
      </c>
      <c r="HJ212" s="31">
        <v>0</v>
      </c>
      <c r="HK212" s="31">
        <v>0.66666666666666663</v>
      </c>
      <c r="HL212" s="31">
        <v>1</v>
      </c>
      <c r="HM212" s="31">
        <v>0</v>
      </c>
      <c r="HN212" s="31">
        <v>0</v>
      </c>
      <c r="HO212" s="31">
        <v>1</v>
      </c>
      <c r="HP212" s="31">
        <v>0</v>
      </c>
      <c r="HQ212" s="31">
        <v>0</v>
      </c>
      <c r="HR212" s="31">
        <v>0</v>
      </c>
      <c r="HS212" s="31">
        <v>0</v>
      </c>
      <c r="HT212" s="31">
        <v>0</v>
      </c>
      <c r="HU212" s="31">
        <v>0</v>
      </c>
      <c r="HV212" s="31">
        <v>0</v>
      </c>
      <c r="HW212" s="31">
        <v>1</v>
      </c>
      <c r="HX212" s="31">
        <v>0</v>
      </c>
      <c r="HY212" s="31">
        <v>0</v>
      </c>
      <c r="HZ212" s="31">
        <v>0</v>
      </c>
      <c r="IA212" s="31">
        <v>1</v>
      </c>
      <c r="IB212" s="31">
        <v>0</v>
      </c>
      <c r="IC212" s="31">
        <v>0</v>
      </c>
      <c r="ID212" s="31">
        <v>0.33333333333333331</v>
      </c>
      <c r="IE212" s="31">
        <v>0.33333333333333331</v>
      </c>
      <c r="IF212" s="31">
        <v>0</v>
      </c>
      <c r="IG212" s="31">
        <v>0</v>
      </c>
      <c r="IH212" s="31">
        <v>0</v>
      </c>
      <c r="II212" s="31">
        <v>0</v>
      </c>
      <c r="IJ212" s="31">
        <v>0</v>
      </c>
      <c r="IK212" s="31">
        <v>86.666666666666657</v>
      </c>
      <c r="IL212" s="31">
        <v>43.333333333333329</v>
      </c>
      <c r="IM212" s="31">
        <v>130</v>
      </c>
      <c r="IN212" s="31">
        <v>0</v>
      </c>
      <c r="IO212" s="31">
        <v>0</v>
      </c>
      <c r="IP212" s="31">
        <v>0</v>
      </c>
      <c r="IQ212" s="31">
        <v>0</v>
      </c>
      <c r="IR212" s="31">
        <v>0</v>
      </c>
      <c r="IS212" s="31">
        <v>0</v>
      </c>
      <c r="IT212" s="31">
        <v>0</v>
      </c>
      <c r="IU212" s="31">
        <v>0</v>
      </c>
      <c r="IV212" s="31">
        <v>0</v>
      </c>
      <c r="IW212" s="31">
        <v>0</v>
      </c>
      <c r="IX212" s="31">
        <v>0</v>
      </c>
      <c r="IY212" s="31">
        <v>0</v>
      </c>
      <c r="IZ212" s="31">
        <v>0</v>
      </c>
      <c r="JA212" s="31">
        <v>130</v>
      </c>
      <c r="JB212" s="31">
        <v>0</v>
      </c>
      <c r="JC212" s="31">
        <v>0</v>
      </c>
      <c r="JD212" s="31">
        <v>0</v>
      </c>
      <c r="JE212" s="31">
        <v>86.666666666666657</v>
      </c>
      <c r="JF212" s="31">
        <v>130</v>
      </c>
      <c r="JG212" s="31">
        <v>0</v>
      </c>
      <c r="JH212" s="31">
        <v>0</v>
      </c>
      <c r="JI212" s="31">
        <v>130</v>
      </c>
      <c r="JJ212" s="31">
        <v>0</v>
      </c>
      <c r="JK212" s="31">
        <v>0</v>
      </c>
      <c r="JL212" s="31">
        <v>0</v>
      </c>
      <c r="JM212" s="31">
        <v>0</v>
      </c>
      <c r="JN212" s="31">
        <v>0</v>
      </c>
      <c r="JO212" s="31">
        <v>0</v>
      </c>
      <c r="JP212" s="31">
        <v>0</v>
      </c>
      <c r="JQ212" s="31">
        <v>130</v>
      </c>
      <c r="JR212" s="31">
        <v>0</v>
      </c>
      <c r="JS212" s="31">
        <v>0</v>
      </c>
      <c r="JT212" s="31">
        <v>0</v>
      </c>
      <c r="JU212" s="31">
        <v>130</v>
      </c>
      <c r="JV212" s="31">
        <v>0</v>
      </c>
      <c r="JW212" s="31">
        <v>0</v>
      </c>
      <c r="JX212" s="31">
        <v>43.333333333333329</v>
      </c>
      <c r="JY212" s="31">
        <v>43.333333333333329</v>
      </c>
      <c r="JZ212" s="31">
        <v>3</v>
      </c>
      <c r="KA212" s="31">
        <v>1</v>
      </c>
    </row>
    <row r="213" spans="1:287" x14ac:dyDescent="0.25">
      <c r="A213" s="30" t="s">
        <v>836</v>
      </c>
      <c r="B213" s="30" t="s">
        <v>222</v>
      </c>
      <c r="C213" s="31"/>
      <c r="D213" s="51" t="e">
        <v>#VALUE!</v>
      </c>
      <c r="E213" s="31" t="e">
        <v>#DIV/0!</v>
      </c>
      <c r="F213" s="31" t="e">
        <v>#DIV/0!</v>
      </c>
      <c r="G213" s="31" t="e">
        <v>#DIV/0!</v>
      </c>
      <c r="H213" s="31" t="e">
        <v>#DIV/0!</v>
      </c>
      <c r="I213" s="31" t="e">
        <v>#DIV/0!</v>
      </c>
      <c r="J213" s="31" t="e">
        <v>#DIV/0!</v>
      </c>
      <c r="K213" s="31" t="e">
        <v>#DIV/0!</v>
      </c>
      <c r="L213" s="31" t="e">
        <v>#DIV/0!</v>
      </c>
      <c r="M213" s="31" t="e">
        <v>#DIV/0!</v>
      </c>
      <c r="N213" s="31" t="e">
        <v>#DIV/0!</v>
      </c>
      <c r="O213" s="31" t="e">
        <v>#DIV/0!</v>
      </c>
      <c r="P213" s="31" t="e">
        <v>#DIV/0!</v>
      </c>
      <c r="Q213" s="31" t="e">
        <v>#DIV/0!</v>
      </c>
      <c r="R213" s="31" t="e">
        <v>#DIV/0!</v>
      </c>
      <c r="S213" s="31" t="e">
        <v>#DIV/0!</v>
      </c>
      <c r="T213" s="31" t="e">
        <v>#DIV/0!</v>
      </c>
      <c r="U213" s="31" t="e">
        <v>#DIV/0!</v>
      </c>
      <c r="V213" s="31" t="e">
        <v>#DIV/0!</v>
      </c>
      <c r="W213" s="31" t="e">
        <v>#DIV/0!</v>
      </c>
      <c r="X213" s="31" t="e">
        <v>#DIV/0!</v>
      </c>
      <c r="Y213" s="31" t="e">
        <v>#DIV/0!</v>
      </c>
      <c r="Z213" s="31" t="e">
        <v>#DIV/0!</v>
      </c>
      <c r="AA213" s="31" t="e">
        <v>#DIV/0!</v>
      </c>
      <c r="AB213" s="31" t="e">
        <v>#DIV/0!</v>
      </c>
      <c r="AC213" s="31" t="e">
        <v>#DIV/0!</v>
      </c>
      <c r="AD213" s="31" t="e">
        <v>#DIV/0!</v>
      </c>
      <c r="AE213" s="31" t="e">
        <v>#DIV/0!</v>
      </c>
      <c r="AF213" s="31" t="e">
        <v>#DIV/0!</v>
      </c>
      <c r="AG213" s="31" t="e">
        <v>#DIV/0!</v>
      </c>
      <c r="AH213" s="31" t="e">
        <v>#DIV/0!</v>
      </c>
      <c r="AI213" s="31" t="e">
        <v>#DIV/0!</v>
      </c>
      <c r="AJ213" s="31" t="e">
        <v>#DIV/0!</v>
      </c>
      <c r="AK213" s="31" t="e">
        <v>#DIV/0!</v>
      </c>
      <c r="AL213" s="31" t="e">
        <v>#DIV/0!</v>
      </c>
      <c r="AM213" s="31" t="e">
        <v>#DIV/0!</v>
      </c>
      <c r="AN213" s="31" t="e">
        <v>#DIV/0!</v>
      </c>
      <c r="AO213" s="31" t="e">
        <v>#DIV/0!</v>
      </c>
      <c r="AP213" s="31" t="e">
        <v>#DIV/0!</v>
      </c>
      <c r="AQ213" s="31" t="e">
        <v>#DIV/0!</v>
      </c>
      <c r="AR213" s="31" t="e">
        <v>#DIV/0!</v>
      </c>
      <c r="AS213" s="31" t="e">
        <v>#DIV/0!</v>
      </c>
      <c r="AT213" s="31" t="e">
        <v>#DIV/0!</v>
      </c>
      <c r="AU213" s="31" t="e">
        <v>#DIV/0!</v>
      </c>
      <c r="AV213" s="31" t="e">
        <v>#DIV/0!</v>
      </c>
      <c r="AW213" s="31" t="e">
        <v>#DIV/0!</v>
      </c>
      <c r="AX213" s="31" t="e">
        <v>#VALUE!</v>
      </c>
      <c r="AY213" s="31" t="e">
        <v>#DIV/0!</v>
      </c>
      <c r="AZ213" s="31" t="e">
        <v>#DIV/0!</v>
      </c>
      <c r="BA213" s="31" t="e">
        <v>#DIV/0!</v>
      </c>
      <c r="BB213" s="31" t="e">
        <v>#DIV/0!</v>
      </c>
      <c r="BC213" s="31" t="e">
        <v>#DIV/0!</v>
      </c>
      <c r="BD213" s="31" t="e">
        <v>#DIV/0!</v>
      </c>
      <c r="BE213" s="31" t="e">
        <v>#DIV/0!</v>
      </c>
      <c r="BF213" s="31" t="e">
        <v>#DIV/0!</v>
      </c>
      <c r="BG213" s="31" t="e">
        <v>#DIV/0!</v>
      </c>
      <c r="BH213" s="31" t="e">
        <v>#DIV/0!</v>
      </c>
      <c r="BI213" s="31" t="e">
        <v>#DIV/0!</v>
      </c>
      <c r="BJ213" s="31" t="e">
        <v>#DIV/0!</v>
      </c>
      <c r="BK213" s="31" t="e">
        <v>#DIV/0!</v>
      </c>
      <c r="BL213" s="31" t="e">
        <v>#DIV/0!</v>
      </c>
      <c r="BM213" s="31" t="e">
        <v>#DIV/0!</v>
      </c>
      <c r="BN213" s="31" t="e">
        <v>#DIV/0!</v>
      </c>
      <c r="BO213" s="31" t="e">
        <v>#DIV/0!</v>
      </c>
      <c r="BP213" s="31" t="e">
        <v>#DIV/0!</v>
      </c>
      <c r="BQ213" s="31" t="e">
        <v>#DIV/0!</v>
      </c>
      <c r="BR213" s="31" t="e">
        <v>#DIV/0!</v>
      </c>
      <c r="BS213" s="31" t="e">
        <v>#DIV/0!</v>
      </c>
      <c r="BT213" s="31" t="e">
        <v>#DIV/0!</v>
      </c>
      <c r="BU213" s="31" t="e">
        <v>#DIV/0!</v>
      </c>
      <c r="BV213" s="31" t="e">
        <v>#DIV/0!</v>
      </c>
      <c r="BW213" s="31" t="e">
        <v>#DIV/0!</v>
      </c>
      <c r="BX213" s="31" t="e">
        <v>#DIV/0!</v>
      </c>
      <c r="BY213" s="31" t="e">
        <v>#DIV/0!</v>
      </c>
      <c r="BZ213" s="31" t="e">
        <v>#DIV/0!</v>
      </c>
      <c r="CA213" s="31" t="e">
        <v>#DIV/0!</v>
      </c>
      <c r="CB213" s="31" t="e">
        <v>#DIV/0!</v>
      </c>
      <c r="CC213" s="31" t="e">
        <v>#DIV/0!</v>
      </c>
      <c r="CD213" s="31" t="e">
        <v>#DIV/0!</v>
      </c>
      <c r="CE213" s="31" t="e">
        <v>#DIV/0!</v>
      </c>
      <c r="CF213" s="31" t="e">
        <v>#DIV/0!</v>
      </c>
      <c r="CG213" s="31" t="e">
        <v>#DIV/0!</v>
      </c>
      <c r="CH213" s="31" t="e">
        <v>#DIV/0!</v>
      </c>
      <c r="CI213" s="31" t="e">
        <v>#DIV/0!</v>
      </c>
      <c r="CJ213" s="31" t="e">
        <v>#DIV/0!</v>
      </c>
      <c r="CK213" s="31" t="e">
        <v>#DIV/0!</v>
      </c>
      <c r="CL213" s="31" t="e">
        <v>#DIV/0!</v>
      </c>
      <c r="CM213" s="31" t="e">
        <v>#DIV/0!</v>
      </c>
      <c r="CN213" s="31" t="e">
        <v>#DIV/0!</v>
      </c>
      <c r="CO213" s="31" t="e">
        <v>#DIV/0!</v>
      </c>
      <c r="CP213" s="31" t="e">
        <v>#DIV/0!</v>
      </c>
      <c r="CQ213" s="31" t="e">
        <v>#DIV/0!</v>
      </c>
      <c r="CR213" s="31"/>
      <c r="CS213" s="31"/>
      <c r="CT213" s="31">
        <v>10</v>
      </c>
      <c r="CU213" s="51" t="e">
        <v>#VALUE!</v>
      </c>
      <c r="CV213" s="31" t="e">
        <v>#DIV/0!</v>
      </c>
      <c r="CW213" s="31" t="e">
        <v>#DIV/0!</v>
      </c>
      <c r="CX213" s="31" t="e">
        <v>#DIV/0!</v>
      </c>
      <c r="CY213" s="31" t="e">
        <v>#DIV/0!</v>
      </c>
      <c r="CZ213" s="31" t="e">
        <v>#DIV/0!</v>
      </c>
      <c r="DA213" s="31" t="e">
        <v>#DIV/0!</v>
      </c>
      <c r="DB213" s="31" t="e">
        <v>#DIV/0!</v>
      </c>
      <c r="DC213" s="31" t="e">
        <v>#DIV/0!</v>
      </c>
      <c r="DD213" s="31" t="e">
        <v>#DIV/0!</v>
      </c>
      <c r="DE213" s="31" t="e">
        <v>#DIV/0!</v>
      </c>
      <c r="DF213" s="31" t="e">
        <v>#DIV/0!</v>
      </c>
      <c r="DG213" s="31" t="e">
        <v>#DIV/0!</v>
      </c>
      <c r="DH213" s="31" t="e">
        <v>#DIV/0!</v>
      </c>
      <c r="DI213" s="31" t="e">
        <v>#DIV/0!</v>
      </c>
      <c r="DJ213" s="31" t="e">
        <v>#DIV/0!</v>
      </c>
      <c r="DK213" s="31" t="e">
        <v>#DIV/0!</v>
      </c>
      <c r="DL213" s="31" t="e">
        <v>#DIV/0!</v>
      </c>
      <c r="DM213" s="31" t="e">
        <v>#DIV/0!</v>
      </c>
      <c r="DN213" s="31" t="e">
        <v>#DIV/0!</v>
      </c>
      <c r="DO213" s="31" t="e">
        <v>#DIV/0!</v>
      </c>
      <c r="DP213" s="31" t="e">
        <v>#DIV/0!</v>
      </c>
      <c r="DQ213" s="31" t="e">
        <v>#DIV/0!</v>
      </c>
      <c r="DR213" s="31" t="e">
        <v>#DIV/0!</v>
      </c>
      <c r="DS213" s="31" t="e">
        <v>#DIV/0!</v>
      </c>
      <c r="DT213" s="31" t="e">
        <v>#DIV/0!</v>
      </c>
      <c r="DU213" s="31" t="e">
        <v>#DIV/0!</v>
      </c>
      <c r="DV213" s="31" t="e">
        <v>#DIV/0!</v>
      </c>
      <c r="DW213" s="31" t="e">
        <v>#DIV/0!</v>
      </c>
      <c r="DX213" s="31" t="e">
        <v>#DIV/0!</v>
      </c>
      <c r="DY213" s="31" t="e">
        <v>#DIV/0!</v>
      </c>
      <c r="DZ213" s="31" t="e">
        <v>#DIV/0!</v>
      </c>
      <c r="EA213" s="31" t="e">
        <v>#DIV/0!</v>
      </c>
      <c r="EB213" s="31" t="e">
        <v>#DIV/0!</v>
      </c>
      <c r="EC213" s="31" t="e">
        <v>#DIV/0!</v>
      </c>
      <c r="ED213" s="31" t="e">
        <v>#DIV/0!</v>
      </c>
      <c r="EE213" s="31" t="e">
        <v>#DIV/0!</v>
      </c>
      <c r="EF213" s="31" t="e">
        <v>#DIV/0!</v>
      </c>
      <c r="EG213" s="31" t="e">
        <v>#DIV/0!</v>
      </c>
      <c r="EH213" s="31" t="e">
        <v>#DIV/0!</v>
      </c>
      <c r="EI213" s="31" t="e">
        <v>#DIV/0!</v>
      </c>
      <c r="EJ213" s="31" t="e">
        <v>#DIV/0!</v>
      </c>
      <c r="EK213" s="31" t="e">
        <v>#DIV/0!</v>
      </c>
      <c r="EL213" s="31" t="e">
        <v>#DIV/0!</v>
      </c>
      <c r="EM213" s="31" t="e">
        <v>#DIV/0!</v>
      </c>
      <c r="EN213" s="31" t="e">
        <v>#DIV/0!</v>
      </c>
      <c r="EO213" s="31" t="e">
        <v>#VALUE!</v>
      </c>
      <c r="EP213" s="31" t="e">
        <v>#DIV/0!</v>
      </c>
      <c r="EQ213" s="31" t="e">
        <v>#DIV/0!</v>
      </c>
      <c r="ER213" s="31" t="e">
        <v>#DIV/0!</v>
      </c>
      <c r="ES213" s="31" t="e">
        <v>#DIV/0!</v>
      </c>
      <c r="ET213" s="31" t="e">
        <v>#DIV/0!</v>
      </c>
      <c r="EU213" s="31" t="e">
        <v>#DIV/0!</v>
      </c>
      <c r="EV213" s="31" t="e">
        <v>#DIV/0!</v>
      </c>
      <c r="EW213" s="31" t="e">
        <v>#DIV/0!</v>
      </c>
      <c r="EX213" s="31" t="e">
        <v>#DIV/0!</v>
      </c>
      <c r="EY213" s="31" t="e">
        <v>#DIV/0!</v>
      </c>
      <c r="EZ213" s="31" t="e">
        <v>#DIV/0!</v>
      </c>
      <c r="FA213" s="31" t="e">
        <v>#DIV/0!</v>
      </c>
      <c r="FB213" s="31" t="e">
        <v>#DIV/0!</v>
      </c>
      <c r="FC213" s="31" t="e">
        <v>#DIV/0!</v>
      </c>
      <c r="FD213" s="31" t="e">
        <v>#DIV/0!</v>
      </c>
      <c r="FE213" s="31" t="e">
        <v>#DIV/0!</v>
      </c>
      <c r="FF213" s="31" t="e">
        <v>#DIV/0!</v>
      </c>
      <c r="FG213" s="31" t="e">
        <v>#DIV/0!</v>
      </c>
      <c r="FH213" s="31" t="e">
        <v>#DIV/0!</v>
      </c>
      <c r="FI213" s="31" t="e">
        <v>#DIV/0!</v>
      </c>
      <c r="FJ213" s="31" t="e">
        <v>#DIV/0!</v>
      </c>
      <c r="FK213" s="31" t="e">
        <v>#DIV/0!</v>
      </c>
      <c r="FL213" s="31" t="e">
        <v>#DIV/0!</v>
      </c>
      <c r="FM213" s="31" t="e">
        <v>#DIV/0!</v>
      </c>
      <c r="FN213" s="31" t="e">
        <v>#DIV/0!</v>
      </c>
      <c r="FO213" s="31" t="e">
        <v>#DIV/0!</v>
      </c>
      <c r="FP213" s="31" t="e">
        <v>#DIV/0!</v>
      </c>
      <c r="FQ213" s="31" t="e">
        <v>#DIV/0!</v>
      </c>
      <c r="FR213" s="31" t="e">
        <v>#DIV/0!</v>
      </c>
      <c r="FS213" s="31" t="e">
        <v>#DIV/0!</v>
      </c>
      <c r="FT213" s="31" t="e">
        <v>#DIV/0!</v>
      </c>
      <c r="FU213" s="31" t="e">
        <v>#DIV/0!</v>
      </c>
      <c r="FV213" s="31" t="e">
        <v>#DIV/0!</v>
      </c>
      <c r="FW213" s="31" t="e">
        <v>#DIV/0!</v>
      </c>
      <c r="FX213" s="31" t="e">
        <v>#DIV/0!</v>
      </c>
      <c r="FY213" s="31" t="e">
        <v>#DIV/0!</v>
      </c>
      <c r="FZ213" s="31" t="e">
        <v>#DIV/0!</v>
      </c>
      <c r="GA213" s="31" t="e">
        <v>#DIV/0!</v>
      </c>
      <c r="GB213" s="31" t="e">
        <v>#DIV/0!</v>
      </c>
      <c r="GC213" s="31" t="e">
        <v>#DIV/0!</v>
      </c>
      <c r="GD213" s="31" t="e">
        <v>#DIV/0!</v>
      </c>
      <c r="GE213" s="31" t="e">
        <v>#DIV/0!</v>
      </c>
      <c r="GF213" s="31" t="e">
        <v>#DIV/0!</v>
      </c>
      <c r="GG213" s="31" t="e">
        <v>#DIV/0!</v>
      </c>
      <c r="GH213" s="31" t="e">
        <v>#DIV/0!</v>
      </c>
      <c r="GI213" s="31"/>
      <c r="GJ213" s="31"/>
      <c r="GK213" s="31">
        <v>10</v>
      </c>
      <c r="GL213" s="51" t="e">
        <v>#VALUE!</v>
      </c>
      <c r="GM213" s="31" t="e">
        <v>#DIV/0!</v>
      </c>
      <c r="GN213" s="31" t="e">
        <v>#DIV/0!</v>
      </c>
      <c r="GO213" s="31" t="e">
        <v>#DIV/0!</v>
      </c>
      <c r="GP213" s="31" t="e">
        <v>#DIV/0!</v>
      </c>
      <c r="GQ213" s="31" t="e">
        <v>#DIV/0!</v>
      </c>
      <c r="GR213" s="31" t="e">
        <v>#DIV/0!</v>
      </c>
      <c r="GS213" s="31" t="e">
        <v>#DIV/0!</v>
      </c>
      <c r="GT213" s="31" t="e">
        <v>#DIV/0!</v>
      </c>
      <c r="GU213" s="31" t="e">
        <v>#DIV/0!</v>
      </c>
      <c r="GV213" s="31" t="e">
        <v>#DIV/0!</v>
      </c>
      <c r="GW213" s="31" t="e">
        <v>#DIV/0!</v>
      </c>
      <c r="GX213" s="31" t="e">
        <v>#DIV/0!</v>
      </c>
      <c r="GY213" s="31" t="e">
        <v>#DIV/0!</v>
      </c>
      <c r="GZ213" s="31" t="e">
        <v>#DIV/0!</v>
      </c>
      <c r="HA213" s="31" t="e">
        <v>#DIV/0!</v>
      </c>
      <c r="HB213" s="31" t="e">
        <v>#DIV/0!</v>
      </c>
      <c r="HC213" s="31" t="e">
        <v>#DIV/0!</v>
      </c>
      <c r="HD213" s="31" t="e">
        <v>#DIV/0!</v>
      </c>
      <c r="HE213" s="31" t="e">
        <v>#DIV/0!</v>
      </c>
      <c r="HF213" s="31" t="e">
        <v>#DIV/0!</v>
      </c>
      <c r="HG213" s="31" t="e">
        <v>#DIV/0!</v>
      </c>
      <c r="HH213" s="31" t="e">
        <v>#DIV/0!</v>
      </c>
      <c r="HI213" s="31" t="e">
        <v>#DIV/0!</v>
      </c>
      <c r="HJ213" s="31" t="e">
        <v>#DIV/0!</v>
      </c>
      <c r="HK213" s="31" t="e">
        <v>#DIV/0!</v>
      </c>
      <c r="HL213" s="31" t="e">
        <v>#DIV/0!</v>
      </c>
      <c r="HM213" s="31" t="e">
        <v>#DIV/0!</v>
      </c>
      <c r="HN213" s="31" t="e">
        <v>#DIV/0!</v>
      </c>
      <c r="HO213" s="31" t="e">
        <v>#DIV/0!</v>
      </c>
      <c r="HP213" s="31" t="e">
        <v>#DIV/0!</v>
      </c>
      <c r="HQ213" s="31" t="e">
        <v>#DIV/0!</v>
      </c>
      <c r="HR213" s="31" t="e">
        <v>#DIV/0!</v>
      </c>
      <c r="HS213" s="31" t="e">
        <v>#DIV/0!</v>
      </c>
      <c r="HT213" s="31" t="e">
        <v>#DIV/0!</v>
      </c>
      <c r="HU213" s="31" t="e">
        <v>#DIV/0!</v>
      </c>
      <c r="HV213" s="31" t="e">
        <v>#DIV/0!</v>
      </c>
      <c r="HW213" s="31" t="e">
        <v>#DIV/0!</v>
      </c>
      <c r="HX213" s="31" t="e">
        <v>#DIV/0!</v>
      </c>
      <c r="HY213" s="31" t="e">
        <v>#DIV/0!</v>
      </c>
      <c r="HZ213" s="31" t="e">
        <v>#DIV/0!</v>
      </c>
      <c r="IA213" s="31" t="e">
        <v>#DIV/0!</v>
      </c>
      <c r="IB213" s="31" t="e">
        <v>#DIV/0!</v>
      </c>
      <c r="IC213" s="31" t="e">
        <v>#DIV/0!</v>
      </c>
      <c r="ID213" s="31" t="e">
        <v>#DIV/0!</v>
      </c>
      <c r="IE213" s="31" t="e">
        <v>#DIV/0!</v>
      </c>
      <c r="IF213" s="31" t="e">
        <v>#VALUE!</v>
      </c>
      <c r="IG213" s="31" t="e">
        <v>#DIV/0!</v>
      </c>
      <c r="IH213" s="31" t="e">
        <v>#DIV/0!</v>
      </c>
      <c r="II213" s="31" t="e">
        <v>#DIV/0!</v>
      </c>
      <c r="IJ213" s="31" t="e">
        <v>#DIV/0!</v>
      </c>
      <c r="IK213" s="31" t="e">
        <v>#DIV/0!</v>
      </c>
      <c r="IL213" s="31" t="e">
        <v>#DIV/0!</v>
      </c>
      <c r="IM213" s="31" t="e">
        <v>#DIV/0!</v>
      </c>
      <c r="IN213" s="31" t="e">
        <v>#DIV/0!</v>
      </c>
      <c r="IO213" s="31" t="e">
        <v>#DIV/0!</v>
      </c>
      <c r="IP213" s="31" t="e">
        <v>#DIV/0!</v>
      </c>
      <c r="IQ213" s="31" t="e">
        <v>#DIV/0!</v>
      </c>
      <c r="IR213" s="31" t="e">
        <v>#DIV/0!</v>
      </c>
      <c r="IS213" s="31" t="e">
        <v>#DIV/0!</v>
      </c>
      <c r="IT213" s="31" t="e">
        <v>#DIV/0!</v>
      </c>
      <c r="IU213" s="31" t="e">
        <v>#DIV/0!</v>
      </c>
      <c r="IV213" s="31" t="e">
        <v>#DIV/0!</v>
      </c>
      <c r="IW213" s="31" t="e">
        <v>#DIV/0!</v>
      </c>
      <c r="IX213" s="31" t="e">
        <v>#DIV/0!</v>
      </c>
      <c r="IY213" s="31" t="e">
        <v>#DIV/0!</v>
      </c>
      <c r="IZ213" s="31" t="e">
        <v>#DIV/0!</v>
      </c>
      <c r="JA213" s="31" t="e">
        <v>#DIV/0!</v>
      </c>
      <c r="JB213" s="31" t="e">
        <v>#DIV/0!</v>
      </c>
      <c r="JC213" s="31" t="e">
        <v>#DIV/0!</v>
      </c>
      <c r="JD213" s="31" t="e">
        <v>#DIV/0!</v>
      </c>
      <c r="JE213" s="31" t="e">
        <v>#DIV/0!</v>
      </c>
      <c r="JF213" s="31" t="e">
        <v>#DIV/0!</v>
      </c>
      <c r="JG213" s="31" t="e">
        <v>#DIV/0!</v>
      </c>
      <c r="JH213" s="31" t="e">
        <v>#DIV/0!</v>
      </c>
      <c r="JI213" s="31" t="e">
        <v>#DIV/0!</v>
      </c>
      <c r="JJ213" s="31" t="e">
        <v>#DIV/0!</v>
      </c>
      <c r="JK213" s="31" t="e">
        <v>#DIV/0!</v>
      </c>
      <c r="JL213" s="31" t="e">
        <v>#DIV/0!</v>
      </c>
      <c r="JM213" s="31" t="e">
        <v>#DIV/0!</v>
      </c>
      <c r="JN213" s="31" t="e">
        <v>#DIV/0!</v>
      </c>
      <c r="JO213" s="31" t="e">
        <v>#DIV/0!</v>
      </c>
      <c r="JP213" s="31" t="e">
        <v>#DIV/0!</v>
      </c>
      <c r="JQ213" s="31" t="e">
        <v>#DIV/0!</v>
      </c>
      <c r="JR213" s="31" t="e">
        <v>#DIV/0!</v>
      </c>
      <c r="JS213" s="31" t="e">
        <v>#DIV/0!</v>
      </c>
      <c r="JT213" s="31" t="e">
        <v>#DIV/0!</v>
      </c>
      <c r="JU213" s="31" t="e">
        <v>#DIV/0!</v>
      </c>
      <c r="JV213" s="31" t="e">
        <v>#DIV/0!</v>
      </c>
      <c r="JW213" s="31" t="e">
        <v>#DIV/0!</v>
      </c>
      <c r="JX213" s="31" t="e">
        <v>#DIV/0!</v>
      </c>
      <c r="JY213" s="31" t="e">
        <v>#DIV/0!</v>
      </c>
      <c r="JZ213" s="31"/>
      <c r="KA213" s="31"/>
    </row>
    <row r="214" spans="1:287" x14ac:dyDescent="0.25">
      <c r="A214" s="30" t="s">
        <v>4</v>
      </c>
      <c r="B214" s="30" t="s">
        <v>222</v>
      </c>
      <c r="C214" s="31">
        <v>1741</v>
      </c>
      <c r="D214" s="51" t="e">
        <v>#VALUE!</v>
      </c>
      <c r="E214" s="31" t="e">
        <v>#DIV/0!</v>
      </c>
      <c r="F214" s="31" t="e">
        <v>#DIV/0!</v>
      </c>
      <c r="G214" s="31" t="e">
        <v>#DIV/0!</v>
      </c>
      <c r="H214" s="31" t="e">
        <v>#DIV/0!</v>
      </c>
      <c r="I214" s="31" t="e">
        <v>#DIV/0!</v>
      </c>
      <c r="J214" s="31" t="e">
        <v>#DIV/0!</v>
      </c>
      <c r="K214" s="31" t="e">
        <v>#DIV/0!</v>
      </c>
      <c r="L214" s="31" t="e">
        <v>#DIV/0!</v>
      </c>
      <c r="M214" s="31" t="e">
        <v>#DIV/0!</v>
      </c>
      <c r="N214" s="31" t="e">
        <v>#DIV/0!</v>
      </c>
      <c r="O214" s="31" t="e">
        <v>#DIV/0!</v>
      </c>
      <c r="P214" s="31" t="e">
        <v>#DIV/0!</v>
      </c>
      <c r="Q214" s="31" t="e">
        <v>#DIV/0!</v>
      </c>
      <c r="R214" s="31" t="e">
        <v>#DIV/0!</v>
      </c>
      <c r="S214" s="31" t="e">
        <v>#DIV/0!</v>
      </c>
      <c r="T214" s="31" t="e">
        <v>#DIV/0!</v>
      </c>
      <c r="U214" s="31" t="e">
        <v>#DIV/0!</v>
      </c>
      <c r="V214" s="31" t="e">
        <v>#DIV/0!</v>
      </c>
      <c r="W214" s="31" t="e">
        <v>#DIV/0!</v>
      </c>
      <c r="X214" s="31" t="e">
        <v>#DIV/0!</v>
      </c>
      <c r="Y214" s="31" t="e">
        <v>#DIV/0!</v>
      </c>
      <c r="Z214" s="31" t="e">
        <v>#DIV/0!</v>
      </c>
      <c r="AA214" s="31" t="e">
        <v>#DIV/0!</v>
      </c>
      <c r="AB214" s="31" t="e">
        <v>#DIV/0!</v>
      </c>
      <c r="AC214" s="31" t="e">
        <v>#DIV/0!</v>
      </c>
      <c r="AD214" s="31" t="e">
        <v>#DIV/0!</v>
      </c>
      <c r="AE214" s="31" t="e">
        <v>#DIV/0!</v>
      </c>
      <c r="AF214" s="31" t="e">
        <v>#DIV/0!</v>
      </c>
      <c r="AG214" s="31" t="e">
        <v>#DIV/0!</v>
      </c>
      <c r="AH214" s="31" t="e">
        <v>#DIV/0!</v>
      </c>
      <c r="AI214" s="31" t="e">
        <v>#DIV/0!</v>
      </c>
      <c r="AJ214" s="31" t="e">
        <v>#DIV/0!</v>
      </c>
      <c r="AK214" s="31" t="e">
        <v>#DIV/0!</v>
      </c>
      <c r="AL214" s="31" t="e">
        <v>#DIV/0!</v>
      </c>
      <c r="AM214" s="31" t="e">
        <v>#DIV/0!</v>
      </c>
      <c r="AN214" s="31" t="e">
        <v>#DIV/0!</v>
      </c>
      <c r="AO214" s="31" t="e">
        <v>#DIV/0!</v>
      </c>
      <c r="AP214" s="31" t="e">
        <v>#DIV/0!</v>
      </c>
      <c r="AQ214" s="31" t="e">
        <v>#DIV/0!</v>
      </c>
      <c r="AR214" s="31" t="e">
        <v>#DIV/0!</v>
      </c>
      <c r="AS214" s="31" t="e">
        <v>#DIV/0!</v>
      </c>
      <c r="AT214" s="31" t="e">
        <v>#DIV/0!</v>
      </c>
      <c r="AU214" s="31" t="e">
        <v>#DIV/0!</v>
      </c>
      <c r="AV214" s="31" t="e">
        <v>#DIV/0!</v>
      </c>
      <c r="AW214" s="31" t="e">
        <v>#DIV/0!</v>
      </c>
      <c r="AX214" s="31" t="e">
        <v>#VALUE!</v>
      </c>
      <c r="AY214" s="31" t="e">
        <v>#DIV/0!</v>
      </c>
      <c r="AZ214" s="31" t="e">
        <v>#DIV/0!</v>
      </c>
      <c r="BA214" s="31" t="e">
        <v>#DIV/0!</v>
      </c>
      <c r="BB214" s="31" t="e">
        <v>#DIV/0!</v>
      </c>
      <c r="BC214" s="31" t="e">
        <v>#DIV/0!</v>
      </c>
      <c r="BD214" s="31" t="e">
        <v>#DIV/0!</v>
      </c>
      <c r="BE214" s="31" t="e">
        <v>#DIV/0!</v>
      </c>
      <c r="BF214" s="31" t="e">
        <v>#DIV/0!</v>
      </c>
      <c r="BG214" s="31" t="e">
        <v>#DIV/0!</v>
      </c>
      <c r="BH214" s="31" t="e">
        <v>#DIV/0!</v>
      </c>
      <c r="BI214" s="31" t="e">
        <v>#DIV/0!</v>
      </c>
      <c r="BJ214" s="31" t="e">
        <v>#DIV/0!</v>
      </c>
      <c r="BK214" s="31" t="e">
        <v>#DIV/0!</v>
      </c>
      <c r="BL214" s="31" t="e">
        <v>#DIV/0!</v>
      </c>
      <c r="BM214" s="31" t="e">
        <v>#DIV/0!</v>
      </c>
      <c r="BN214" s="31" t="e">
        <v>#DIV/0!</v>
      </c>
      <c r="BO214" s="31" t="e">
        <v>#DIV/0!</v>
      </c>
      <c r="BP214" s="31" t="e">
        <v>#DIV/0!</v>
      </c>
      <c r="BQ214" s="31" t="e">
        <v>#DIV/0!</v>
      </c>
      <c r="BR214" s="31" t="e">
        <v>#DIV/0!</v>
      </c>
      <c r="BS214" s="31" t="e">
        <v>#DIV/0!</v>
      </c>
      <c r="BT214" s="31" t="e">
        <v>#DIV/0!</v>
      </c>
      <c r="BU214" s="31" t="e">
        <v>#DIV/0!</v>
      </c>
      <c r="BV214" s="31" t="e">
        <v>#DIV/0!</v>
      </c>
      <c r="BW214" s="31" t="e">
        <v>#DIV/0!</v>
      </c>
      <c r="BX214" s="31" t="e">
        <v>#DIV/0!</v>
      </c>
      <c r="BY214" s="31" t="e">
        <v>#DIV/0!</v>
      </c>
      <c r="BZ214" s="31" t="e">
        <v>#DIV/0!</v>
      </c>
      <c r="CA214" s="31" t="e">
        <v>#DIV/0!</v>
      </c>
      <c r="CB214" s="31" t="e">
        <v>#DIV/0!</v>
      </c>
      <c r="CC214" s="31" t="e">
        <v>#DIV/0!</v>
      </c>
      <c r="CD214" s="31" t="e">
        <v>#DIV/0!</v>
      </c>
      <c r="CE214" s="31" t="e">
        <v>#DIV/0!</v>
      </c>
      <c r="CF214" s="31" t="e">
        <v>#DIV/0!</v>
      </c>
      <c r="CG214" s="31" t="e">
        <v>#DIV/0!</v>
      </c>
      <c r="CH214" s="31" t="e">
        <v>#DIV/0!</v>
      </c>
      <c r="CI214" s="31" t="e">
        <v>#DIV/0!</v>
      </c>
      <c r="CJ214" s="31" t="e">
        <v>#DIV/0!</v>
      </c>
      <c r="CK214" s="31" t="e">
        <v>#DIV/0!</v>
      </c>
      <c r="CL214" s="31" t="e">
        <v>#DIV/0!</v>
      </c>
      <c r="CM214" s="31" t="e">
        <v>#DIV/0!</v>
      </c>
      <c r="CN214" s="31" t="e">
        <v>#DIV/0!</v>
      </c>
      <c r="CO214" s="31" t="e">
        <v>#DIV/0!</v>
      </c>
      <c r="CP214" s="31" t="e">
        <v>#DIV/0!</v>
      </c>
      <c r="CQ214" s="31" t="e">
        <v>#DIV/0!</v>
      </c>
      <c r="CR214" s="31"/>
      <c r="CS214" s="31"/>
      <c r="CT214" s="31">
        <v>1741</v>
      </c>
      <c r="CU214" s="51" t="e">
        <v>#VALUE!</v>
      </c>
      <c r="CV214" s="31" t="e">
        <v>#DIV/0!</v>
      </c>
      <c r="CW214" s="31" t="e">
        <v>#DIV/0!</v>
      </c>
      <c r="CX214" s="31" t="e">
        <v>#DIV/0!</v>
      </c>
      <c r="CY214" s="31" t="e">
        <v>#DIV/0!</v>
      </c>
      <c r="CZ214" s="31" t="e">
        <v>#DIV/0!</v>
      </c>
      <c r="DA214" s="31" t="e">
        <v>#DIV/0!</v>
      </c>
      <c r="DB214" s="31" t="e">
        <v>#DIV/0!</v>
      </c>
      <c r="DC214" s="31" t="e">
        <v>#DIV/0!</v>
      </c>
      <c r="DD214" s="31" t="e">
        <v>#DIV/0!</v>
      </c>
      <c r="DE214" s="31" t="e">
        <v>#DIV/0!</v>
      </c>
      <c r="DF214" s="31" t="e">
        <v>#DIV/0!</v>
      </c>
      <c r="DG214" s="31" t="e">
        <v>#DIV/0!</v>
      </c>
      <c r="DH214" s="31" t="e">
        <v>#DIV/0!</v>
      </c>
      <c r="DI214" s="31" t="e">
        <v>#DIV/0!</v>
      </c>
      <c r="DJ214" s="31" t="e">
        <v>#DIV/0!</v>
      </c>
      <c r="DK214" s="31" t="e">
        <v>#DIV/0!</v>
      </c>
      <c r="DL214" s="31" t="e">
        <v>#DIV/0!</v>
      </c>
      <c r="DM214" s="31" t="e">
        <v>#DIV/0!</v>
      </c>
      <c r="DN214" s="31" t="e">
        <v>#DIV/0!</v>
      </c>
      <c r="DO214" s="31" t="e">
        <v>#DIV/0!</v>
      </c>
      <c r="DP214" s="31" t="e">
        <v>#DIV/0!</v>
      </c>
      <c r="DQ214" s="31" t="e">
        <v>#DIV/0!</v>
      </c>
      <c r="DR214" s="31" t="e">
        <v>#DIV/0!</v>
      </c>
      <c r="DS214" s="31" t="e">
        <v>#DIV/0!</v>
      </c>
      <c r="DT214" s="31" t="e">
        <v>#DIV/0!</v>
      </c>
      <c r="DU214" s="31" t="e">
        <v>#DIV/0!</v>
      </c>
      <c r="DV214" s="31" t="e">
        <v>#DIV/0!</v>
      </c>
      <c r="DW214" s="31" t="e">
        <v>#DIV/0!</v>
      </c>
      <c r="DX214" s="31" t="e">
        <v>#DIV/0!</v>
      </c>
      <c r="DY214" s="31" t="e">
        <v>#DIV/0!</v>
      </c>
      <c r="DZ214" s="31" t="e">
        <v>#DIV/0!</v>
      </c>
      <c r="EA214" s="31" t="e">
        <v>#DIV/0!</v>
      </c>
      <c r="EB214" s="31" t="e">
        <v>#DIV/0!</v>
      </c>
      <c r="EC214" s="31" t="e">
        <v>#DIV/0!</v>
      </c>
      <c r="ED214" s="31" t="e">
        <v>#DIV/0!</v>
      </c>
      <c r="EE214" s="31" t="e">
        <v>#DIV/0!</v>
      </c>
      <c r="EF214" s="31" t="e">
        <v>#DIV/0!</v>
      </c>
      <c r="EG214" s="31" t="e">
        <v>#DIV/0!</v>
      </c>
      <c r="EH214" s="31" t="e">
        <v>#DIV/0!</v>
      </c>
      <c r="EI214" s="31" t="e">
        <v>#DIV/0!</v>
      </c>
      <c r="EJ214" s="31" t="e">
        <v>#DIV/0!</v>
      </c>
      <c r="EK214" s="31" t="e">
        <v>#DIV/0!</v>
      </c>
      <c r="EL214" s="31" t="e">
        <v>#DIV/0!</v>
      </c>
      <c r="EM214" s="31" t="e">
        <v>#DIV/0!</v>
      </c>
      <c r="EN214" s="31" t="e">
        <v>#DIV/0!</v>
      </c>
      <c r="EO214" s="31" t="e">
        <v>#VALUE!</v>
      </c>
      <c r="EP214" s="31" t="e">
        <v>#DIV/0!</v>
      </c>
      <c r="EQ214" s="31" t="e">
        <v>#DIV/0!</v>
      </c>
      <c r="ER214" s="31" t="e">
        <v>#DIV/0!</v>
      </c>
      <c r="ES214" s="31" t="e">
        <v>#DIV/0!</v>
      </c>
      <c r="ET214" s="31" t="e">
        <v>#DIV/0!</v>
      </c>
      <c r="EU214" s="31" t="e">
        <v>#DIV/0!</v>
      </c>
      <c r="EV214" s="31" t="e">
        <v>#DIV/0!</v>
      </c>
      <c r="EW214" s="31" t="e">
        <v>#DIV/0!</v>
      </c>
      <c r="EX214" s="31" t="e">
        <v>#DIV/0!</v>
      </c>
      <c r="EY214" s="31" t="e">
        <v>#DIV/0!</v>
      </c>
      <c r="EZ214" s="31" t="e">
        <v>#DIV/0!</v>
      </c>
      <c r="FA214" s="31" t="e">
        <v>#DIV/0!</v>
      </c>
      <c r="FB214" s="31" t="e">
        <v>#DIV/0!</v>
      </c>
      <c r="FC214" s="31" t="e">
        <v>#DIV/0!</v>
      </c>
      <c r="FD214" s="31" t="e">
        <v>#DIV/0!</v>
      </c>
      <c r="FE214" s="31" t="e">
        <v>#DIV/0!</v>
      </c>
      <c r="FF214" s="31" t="e">
        <v>#DIV/0!</v>
      </c>
      <c r="FG214" s="31" t="e">
        <v>#DIV/0!</v>
      </c>
      <c r="FH214" s="31" t="e">
        <v>#DIV/0!</v>
      </c>
      <c r="FI214" s="31" t="e">
        <v>#DIV/0!</v>
      </c>
      <c r="FJ214" s="31" t="e">
        <v>#DIV/0!</v>
      </c>
      <c r="FK214" s="31" t="e">
        <v>#DIV/0!</v>
      </c>
      <c r="FL214" s="31" t="e">
        <v>#DIV/0!</v>
      </c>
      <c r="FM214" s="31" t="e">
        <v>#DIV/0!</v>
      </c>
      <c r="FN214" s="31" t="e">
        <v>#DIV/0!</v>
      </c>
      <c r="FO214" s="31" t="e">
        <v>#DIV/0!</v>
      </c>
      <c r="FP214" s="31" t="e">
        <v>#DIV/0!</v>
      </c>
      <c r="FQ214" s="31" t="e">
        <v>#DIV/0!</v>
      </c>
      <c r="FR214" s="31" t="e">
        <v>#DIV/0!</v>
      </c>
      <c r="FS214" s="31" t="e">
        <v>#DIV/0!</v>
      </c>
      <c r="FT214" s="31" t="e">
        <v>#DIV/0!</v>
      </c>
      <c r="FU214" s="31" t="e">
        <v>#DIV/0!</v>
      </c>
      <c r="FV214" s="31" t="e">
        <v>#DIV/0!</v>
      </c>
      <c r="FW214" s="31" t="e">
        <v>#DIV/0!</v>
      </c>
      <c r="FX214" s="31" t="e">
        <v>#DIV/0!</v>
      </c>
      <c r="FY214" s="31" t="e">
        <v>#DIV/0!</v>
      </c>
      <c r="FZ214" s="31" t="e">
        <v>#DIV/0!</v>
      </c>
      <c r="GA214" s="31" t="e">
        <v>#DIV/0!</v>
      </c>
      <c r="GB214" s="31" t="e">
        <v>#DIV/0!</v>
      </c>
      <c r="GC214" s="31" t="e">
        <v>#DIV/0!</v>
      </c>
      <c r="GD214" s="31" t="e">
        <v>#DIV/0!</v>
      </c>
      <c r="GE214" s="31" t="e">
        <v>#DIV/0!</v>
      </c>
      <c r="GF214" s="31" t="e">
        <v>#DIV/0!</v>
      </c>
      <c r="GG214" s="31" t="e">
        <v>#DIV/0!</v>
      </c>
      <c r="GH214" s="31" t="e">
        <v>#DIV/0!</v>
      </c>
      <c r="GI214" s="31"/>
      <c r="GJ214" s="31"/>
      <c r="GK214" s="31">
        <v>1741</v>
      </c>
      <c r="GL214" s="51">
        <v>0</v>
      </c>
      <c r="GM214" s="31">
        <v>0</v>
      </c>
      <c r="GN214" s="31">
        <v>0</v>
      </c>
      <c r="GO214" s="31">
        <v>0</v>
      </c>
      <c r="GP214" s="31">
        <v>0</v>
      </c>
      <c r="GQ214" s="31">
        <v>0.33333333333333331</v>
      </c>
      <c r="GR214" s="31">
        <v>0.66666666666666663</v>
      </c>
      <c r="GS214" s="31">
        <v>0.33333333333333331</v>
      </c>
      <c r="GT214" s="31">
        <v>0.66666666666666663</v>
      </c>
      <c r="GU214" s="31">
        <v>0</v>
      </c>
      <c r="GV214" s="31">
        <v>0.66666666666666663</v>
      </c>
      <c r="GW214" s="31">
        <v>0</v>
      </c>
      <c r="GX214" s="31">
        <v>0.66666666666666663</v>
      </c>
      <c r="GY214" s="31">
        <v>0</v>
      </c>
      <c r="GZ214" s="31">
        <v>0</v>
      </c>
      <c r="HA214" s="31">
        <v>0</v>
      </c>
      <c r="HB214" s="31">
        <v>0</v>
      </c>
      <c r="HC214" s="31">
        <v>0</v>
      </c>
      <c r="HD214" s="31">
        <v>0</v>
      </c>
      <c r="HE214" s="31">
        <v>0.33333333333333331</v>
      </c>
      <c r="HF214" s="31">
        <v>0.33333333333333331</v>
      </c>
      <c r="HG214" s="31">
        <v>1</v>
      </c>
      <c r="HH214" s="31">
        <v>0</v>
      </c>
      <c r="HI214" s="31">
        <v>0</v>
      </c>
      <c r="HJ214" s="31">
        <v>0</v>
      </c>
      <c r="HK214" s="31">
        <v>1</v>
      </c>
      <c r="HL214" s="31">
        <v>0</v>
      </c>
      <c r="HM214" s="31">
        <v>0</v>
      </c>
      <c r="HN214" s="31">
        <v>0</v>
      </c>
      <c r="HO214" s="31">
        <v>1</v>
      </c>
      <c r="HP214" s="31">
        <v>0</v>
      </c>
      <c r="HQ214" s="31">
        <v>0</v>
      </c>
      <c r="HR214" s="31">
        <v>0</v>
      </c>
      <c r="HS214" s="31">
        <v>0</v>
      </c>
      <c r="HT214" s="31">
        <v>0</v>
      </c>
      <c r="HU214" s="31">
        <v>0</v>
      </c>
      <c r="HV214" s="31">
        <v>0</v>
      </c>
      <c r="HW214" s="31">
        <v>0</v>
      </c>
      <c r="HX214" s="31">
        <v>1</v>
      </c>
      <c r="HY214" s="31">
        <v>0</v>
      </c>
      <c r="HZ214" s="31">
        <v>0.33333333333333331</v>
      </c>
      <c r="IA214" s="31">
        <v>0.66666666666666663</v>
      </c>
      <c r="IB214" s="31">
        <v>0</v>
      </c>
      <c r="IC214" s="31">
        <v>0</v>
      </c>
      <c r="ID214" s="31">
        <v>0</v>
      </c>
      <c r="IE214" s="31">
        <v>1</v>
      </c>
      <c r="IF214" s="31">
        <v>0</v>
      </c>
      <c r="IG214" s="31">
        <v>0</v>
      </c>
      <c r="IH214" s="31">
        <v>0</v>
      </c>
      <c r="II214" s="31">
        <v>0</v>
      </c>
      <c r="IJ214" s="31">
        <v>0</v>
      </c>
      <c r="IK214" s="31">
        <v>580.33333333333326</v>
      </c>
      <c r="IL214" s="31">
        <v>1160.6666666666665</v>
      </c>
      <c r="IM214" s="31">
        <v>580.33333333333326</v>
      </c>
      <c r="IN214" s="31">
        <v>1160.6666666666665</v>
      </c>
      <c r="IO214" s="31">
        <v>0</v>
      </c>
      <c r="IP214" s="31">
        <v>1160.6666666666665</v>
      </c>
      <c r="IQ214" s="31">
        <v>0</v>
      </c>
      <c r="IR214" s="31">
        <v>1160.6666666666665</v>
      </c>
      <c r="IS214" s="31">
        <v>0</v>
      </c>
      <c r="IT214" s="31">
        <v>0</v>
      </c>
      <c r="IU214" s="31">
        <v>0</v>
      </c>
      <c r="IV214" s="31">
        <v>0</v>
      </c>
      <c r="IW214" s="31">
        <v>0</v>
      </c>
      <c r="IX214" s="31">
        <v>0</v>
      </c>
      <c r="IY214" s="31">
        <v>580.33333333333326</v>
      </c>
      <c r="IZ214" s="31">
        <v>580.33333333333326</v>
      </c>
      <c r="JA214" s="31">
        <v>1741</v>
      </c>
      <c r="JB214" s="31">
        <v>0</v>
      </c>
      <c r="JC214" s="31">
        <v>0</v>
      </c>
      <c r="JD214" s="31">
        <v>0</v>
      </c>
      <c r="JE214" s="31">
        <v>1741</v>
      </c>
      <c r="JF214" s="31">
        <v>0</v>
      </c>
      <c r="JG214" s="31">
        <v>0</v>
      </c>
      <c r="JH214" s="31">
        <v>0</v>
      </c>
      <c r="JI214" s="31">
        <v>1741</v>
      </c>
      <c r="JJ214" s="31">
        <v>0</v>
      </c>
      <c r="JK214" s="31">
        <v>0</v>
      </c>
      <c r="JL214" s="31">
        <v>0</v>
      </c>
      <c r="JM214" s="31">
        <v>0</v>
      </c>
      <c r="JN214" s="31">
        <v>0</v>
      </c>
      <c r="JO214" s="31">
        <v>0</v>
      </c>
      <c r="JP214" s="31">
        <v>0</v>
      </c>
      <c r="JQ214" s="31">
        <v>0</v>
      </c>
      <c r="JR214" s="31">
        <v>1741</v>
      </c>
      <c r="JS214" s="31">
        <v>0</v>
      </c>
      <c r="JT214" s="31">
        <v>580.33333333333326</v>
      </c>
      <c r="JU214" s="31">
        <v>1160.6666666666665</v>
      </c>
      <c r="JV214" s="31">
        <v>0</v>
      </c>
      <c r="JW214" s="31">
        <v>0</v>
      </c>
      <c r="JX214" s="31">
        <v>0</v>
      </c>
      <c r="JY214" s="31">
        <v>1741</v>
      </c>
      <c r="JZ214" s="31">
        <v>3</v>
      </c>
      <c r="KA214" s="31">
        <v>1</v>
      </c>
    </row>
    <row r="215" spans="1:287" x14ac:dyDescent="0.25">
      <c r="A215" s="30" t="s">
        <v>837</v>
      </c>
      <c r="B215" s="30" t="s">
        <v>222</v>
      </c>
      <c r="C215" s="31">
        <v>1500</v>
      </c>
      <c r="D215" s="51" t="e">
        <v>#VALUE!</v>
      </c>
      <c r="E215" s="31" t="e">
        <v>#DIV/0!</v>
      </c>
      <c r="F215" s="31" t="e">
        <v>#DIV/0!</v>
      </c>
      <c r="G215" s="31" t="e">
        <v>#DIV/0!</v>
      </c>
      <c r="H215" s="31" t="e">
        <v>#DIV/0!</v>
      </c>
      <c r="I215" s="31" t="e">
        <v>#DIV/0!</v>
      </c>
      <c r="J215" s="31" t="e">
        <v>#DIV/0!</v>
      </c>
      <c r="K215" s="31" t="e">
        <v>#DIV/0!</v>
      </c>
      <c r="L215" s="31" t="e">
        <v>#DIV/0!</v>
      </c>
      <c r="M215" s="31" t="e">
        <v>#DIV/0!</v>
      </c>
      <c r="N215" s="31" t="e">
        <v>#DIV/0!</v>
      </c>
      <c r="O215" s="31" t="e">
        <v>#DIV/0!</v>
      </c>
      <c r="P215" s="31" t="e">
        <v>#DIV/0!</v>
      </c>
      <c r="Q215" s="31" t="e">
        <v>#DIV/0!</v>
      </c>
      <c r="R215" s="31" t="e">
        <v>#DIV/0!</v>
      </c>
      <c r="S215" s="31" t="e">
        <v>#DIV/0!</v>
      </c>
      <c r="T215" s="31" t="e">
        <v>#DIV/0!</v>
      </c>
      <c r="U215" s="31" t="e">
        <v>#DIV/0!</v>
      </c>
      <c r="V215" s="31" t="e">
        <v>#DIV/0!</v>
      </c>
      <c r="W215" s="31" t="e">
        <v>#DIV/0!</v>
      </c>
      <c r="X215" s="31" t="e">
        <v>#DIV/0!</v>
      </c>
      <c r="Y215" s="31" t="e">
        <v>#DIV/0!</v>
      </c>
      <c r="Z215" s="31" t="e">
        <v>#DIV/0!</v>
      </c>
      <c r="AA215" s="31" t="e">
        <v>#DIV/0!</v>
      </c>
      <c r="AB215" s="31" t="e">
        <v>#DIV/0!</v>
      </c>
      <c r="AC215" s="31" t="e">
        <v>#DIV/0!</v>
      </c>
      <c r="AD215" s="31" t="e">
        <v>#DIV/0!</v>
      </c>
      <c r="AE215" s="31" t="e">
        <v>#DIV/0!</v>
      </c>
      <c r="AF215" s="31" t="e">
        <v>#DIV/0!</v>
      </c>
      <c r="AG215" s="31" t="e">
        <v>#DIV/0!</v>
      </c>
      <c r="AH215" s="31" t="e">
        <v>#DIV/0!</v>
      </c>
      <c r="AI215" s="31" t="e">
        <v>#DIV/0!</v>
      </c>
      <c r="AJ215" s="31" t="e">
        <v>#DIV/0!</v>
      </c>
      <c r="AK215" s="31" t="e">
        <v>#DIV/0!</v>
      </c>
      <c r="AL215" s="31" t="e">
        <v>#DIV/0!</v>
      </c>
      <c r="AM215" s="31" t="e">
        <v>#DIV/0!</v>
      </c>
      <c r="AN215" s="31" t="e">
        <v>#DIV/0!</v>
      </c>
      <c r="AO215" s="31" t="e">
        <v>#DIV/0!</v>
      </c>
      <c r="AP215" s="31" t="e">
        <v>#DIV/0!</v>
      </c>
      <c r="AQ215" s="31" t="e">
        <v>#DIV/0!</v>
      </c>
      <c r="AR215" s="31" t="e">
        <v>#DIV/0!</v>
      </c>
      <c r="AS215" s="31" t="e">
        <v>#DIV/0!</v>
      </c>
      <c r="AT215" s="31" t="e">
        <v>#DIV/0!</v>
      </c>
      <c r="AU215" s="31" t="e">
        <v>#DIV/0!</v>
      </c>
      <c r="AV215" s="31" t="e">
        <v>#DIV/0!</v>
      </c>
      <c r="AW215" s="31" t="e">
        <v>#DIV/0!</v>
      </c>
      <c r="AX215" s="31" t="e">
        <v>#VALUE!</v>
      </c>
      <c r="AY215" s="31" t="e">
        <v>#DIV/0!</v>
      </c>
      <c r="AZ215" s="31" t="e">
        <v>#DIV/0!</v>
      </c>
      <c r="BA215" s="31" t="e">
        <v>#DIV/0!</v>
      </c>
      <c r="BB215" s="31" t="e">
        <v>#DIV/0!</v>
      </c>
      <c r="BC215" s="31" t="e">
        <v>#DIV/0!</v>
      </c>
      <c r="BD215" s="31" t="e">
        <v>#DIV/0!</v>
      </c>
      <c r="BE215" s="31" t="e">
        <v>#DIV/0!</v>
      </c>
      <c r="BF215" s="31" t="e">
        <v>#DIV/0!</v>
      </c>
      <c r="BG215" s="31" t="e">
        <v>#DIV/0!</v>
      </c>
      <c r="BH215" s="31" t="e">
        <v>#DIV/0!</v>
      </c>
      <c r="BI215" s="31" t="e">
        <v>#DIV/0!</v>
      </c>
      <c r="BJ215" s="31" t="e">
        <v>#DIV/0!</v>
      </c>
      <c r="BK215" s="31" t="e">
        <v>#DIV/0!</v>
      </c>
      <c r="BL215" s="31" t="e">
        <v>#DIV/0!</v>
      </c>
      <c r="BM215" s="31" t="e">
        <v>#DIV/0!</v>
      </c>
      <c r="BN215" s="31" t="e">
        <v>#DIV/0!</v>
      </c>
      <c r="BO215" s="31" t="e">
        <v>#DIV/0!</v>
      </c>
      <c r="BP215" s="31" t="e">
        <v>#DIV/0!</v>
      </c>
      <c r="BQ215" s="31" t="e">
        <v>#DIV/0!</v>
      </c>
      <c r="BR215" s="31" t="e">
        <v>#DIV/0!</v>
      </c>
      <c r="BS215" s="31" t="e">
        <v>#DIV/0!</v>
      </c>
      <c r="BT215" s="31" t="e">
        <v>#DIV/0!</v>
      </c>
      <c r="BU215" s="31" t="e">
        <v>#DIV/0!</v>
      </c>
      <c r="BV215" s="31" t="e">
        <v>#DIV/0!</v>
      </c>
      <c r="BW215" s="31" t="e">
        <v>#DIV/0!</v>
      </c>
      <c r="BX215" s="31" t="e">
        <v>#DIV/0!</v>
      </c>
      <c r="BY215" s="31" t="e">
        <v>#DIV/0!</v>
      </c>
      <c r="BZ215" s="31" t="e">
        <v>#DIV/0!</v>
      </c>
      <c r="CA215" s="31" t="e">
        <v>#DIV/0!</v>
      </c>
      <c r="CB215" s="31" t="e">
        <v>#DIV/0!</v>
      </c>
      <c r="CC215" s="31" t="e">
        <v>#DIV/0!</v>
      </c>
      <c r="CD215" s="31" t="e">
        <v>#DIV/0!</v>
      </c>
      <c r="CE215" s="31" t="e">
        <v>#DIV/0!</v>
      </c>
      <c r="CF215" s="31" t="e">
        <v>#DIV/0!</v>
      </c>
      <c r="CG215" s="31" t="e">
        <v>#DIV/0!</v>
      </c>
      <c r="CH215" s="31" t="e">
        <v>#DIV/0!</v>
      </c>
      <c r="CI215" s="31" t="e">
        <v>#DIV/0!</v>
      </c>
      <c r="CJ215" s="31" t="e">
        <v>#DIV/0!</v>
      </c>
      <c r="CK215" s="31" t="e">
        <v>#DIV/0!</v>
      </c>
      <c r="CL215" s="31" t="e">
        <v>#DIV/0!</v>
      </c>
      <c r="CM215" s="31" t="e">
        <v>#DIV/0!</v>
      </c>
      <c r="CN215" s="31" t="e">
        <v>#DIV/0!</v>
      </c>
      <c r="CO215" s="31" t="e">
        <v>#DIV/0!</v>
      </c>
      <c r="CP215" s="31" t="e">
        <v>#DIV/0!</v>
      </c>
      <c r="CQ215" s="31" t="e">
        <v>#DIV/0!</v>
      </c>
      <c r="CR215" s="31"/>
      <c r="CS215" s="31"/>
      <c r="CT215" s="31">
        <v>1500</v>
      </c>
      <c r="CU215" s="51" t="e">
        <v>#VALUE!</v>
      </c>
      <c r="CV215" s="31" t="e">
        <v>#DIV/0!</v>
      </c>
      <c r="CW215" s="31" t="e">
        <v>#DIV/0!</v>
      </c>
      <c r="CX215" s="31" t="e">
        <v>#DIV/0!</v>
      </c>
      <c r="CY215" s="31" t="e">
        <v>#DIV/0!</v>
      </c>
      <c r="CZ215" s="31" t="e">
        <v>#DIV/0!</v>
      </c>
      <c r="DA215" s="31" t="e">
        <v>#DIV/0!</v>
      </c>
      <c r="DB215" s="31" t="e">
        <v>#DIV/0!</v>
      </c>
      <c r="DC215" s="31" t="e">
        <v>#DIV/0!</v>
      </c>
      <c r="DD215" s="31" t="e">
        <v>#DIV/0!</v>
      </c>
      <c r="DE215" s="31" t="e">
        <v>#DIV/0!</v>
      </c>
      <c r="DF215" s="31" t="e">
        <v>#DIV/0!</v>
      </c>
      <c r="DG215" s="31" t="e">
        <v>#DIV/0!</v>
      </c>
      <c r="DH215" s="31" t="e">
        <v>#DIV/0!</v>
      </c>
      <c r="DI215" s="31" t="e">
        <v>#DIV/0!</v>
      </c>
      <c r="DJ215" s="31" t="e">
        <v>#DIV/0!</v>
      </c>
      <c r="DK215" s="31" t="e">
        <v>#DIV/0!</v>
      </c>
      <c r="DL215" s="31" t="e">
        <v>#DIV/0!</v>
      </c>
      <c r="DM215" s="31" t="e">
        <v>#DIV/0!</v>
      </c>
      <c r="DN215" s="31" t="e">
        <v>#DIV/0!</v>
      </c>
      <c r="DO215" s="31" t="e">
        <v>#DIV/0!</v>
      </c>
      <c r="DP215" s="31" t="e">
        <v>#DIV/0!</v>
      </c>
      <c r="DQ215" s="31" t="e">
        <v>#DIV/0!</v>
      </c>
      <c r="DR215" s="31" t="e">
        <v>#DIV/0!</v>
      </c>
      <c r="DS215" s="31" t="e">
        <v>#DIV/0!</v>
      </c>
      <c r="DT215" s="31" t="e">
        <v>#DIV/0!</v>
      </c>
      <c r="DU215" s="31" t="e">
        <v>#DIV/0!</v>
      </c>
      <c r="DV215" s="31" t="e">
        <v>#DIV/0!</v>
      </c>
      <c r="DW215" s="31" t="e">
        <v>#DIV/0!</v>
      </c>
      <c r="DX215" s="31" t="e">
        <v>#DIV/0!</v>
      </c>
      <c r="DY215" s="31" t="e">
        <v>#DIV/0!</v>
      </c>
      <c r="DZ215" s="31" t="e">
        <v>#DIV/0!</v>
      </c>
      <c r="EA215" s="31" t="e">
        <v>#DIV/0!</v>
      </c>
      <c r="EB215" s="31" t="e">
        <v>#DIV/0!</v>
      </c>
      <c r="EC215" s="31" t="e">
        <v>#DIV/0!</v>
      </c>
      <c r="ED215" s="31" t="e">
        <v>#DIV/0!</v>
      </c>
      <c r="EE215" s="31" t="e">
        <v>#DIV/0!</v>
      </c>
      <c r="EF215" s="31" t="e">
        <v>#DIV/0!</v>
      </c>
      <c r="EG215" s="31" t="e">
        <v>#DIV/0!</v>
      </c>
      <c r="EH215" s="31" t="e">
        <v>#DIV/0!</v>
      </c>
      <c r="EI215" s="31" t="e">
        <v>#DIV/0!</v>
      </c>
      <c r="EJ215" s="31" t="e">
        <v>#DIV/0!</v>
      </c>
      <c r="EK215" s="31" t="e">
        <v>#DIV/0!</v>
      </c>
      <c r="EL215" s="31" t="e">
        <v>#DIV/0!</v>
      </c>
      <c r="EM215" s="31" t="e">
        <v>#DIV/0!</v>
      </c>
      <c r="EN215" s="31" t="e">
        <v>#DIV/0!</v>
      </c>
      <c r="EO215" s="31" t="e">
        <v>#VALUE!</v>
      </c>
      <c r="EP215" s="31" t="e">
        <v>#DIV/0!</v>
      </c>
      <c r="EQ215" s="31" t="e">
        <v>#DIV/0!</v>
      </c>
      <c r="ER215" s="31" t="e">
        <v>#DIV/0!</v>
      </c>
      <c r="ES215" s="31" t="e">
        <v>#DIV/0!</v>
      </c>
      <c r="ET215" s="31" t="e">
        <v>#DIV/0!</v>
      </c>
      <c r="EU215" s="31" t="e">
        <v>#DIV/0!</v>
      </c>
      <c r="EV215" s="31" t="e">
        <v>#DIV/0!</v>
      </c>
      <c r="EW215" s="31" t="e">
        <v>#DIV/0!</v>
      </c>
      <c r="EX215" s="31" t="e">
        <v>#DIV/0!</v>
      </c>
      <c r="EY215" s="31" t="e">
        <v>#DIV/0!</v>
      </c>
      <c r="EZ215" s="31" t="e">
        <v>#DIV/0!</v>
      </c>
      <c r="FA215" s="31" t="e">
        <v>#DIV/0!</v>
      </c>
      <c r="FB215" s="31" t="e">
        <v>#DIV/0!</v>
      </c>
      <c r="FC215" s="31" t="e">
        <v>#DIV/0!</v>
      </c>
      <c r="FD215" s="31" t="e">
        <v>#DIV/0!</v>
      </c>
      <c r="FE215" s="31" t="e">
        <v>#DIV/0!</v>
      </c>
      <c r="FF215" s="31" t="e">
        <v>#DIV/0!</v>
      </c>
      <c r="FG215" s="31" t="e">
        <v>#DIV/0!</v>
      </c>
      <c r="FH215" s="31" t="e">
        <v>#DIV/0!</v>
      </c>
      <c r="FI215" s="31" t="e">
        <v>#DIV/0!</v>
      </c>
      <c r="FJ215" s="31" t="e">
        <v>#DIV/0!</v>
      </c>
      <c r="FK215" s="31" t="e">
        <v>#DIV/0!</v>
      </c>
      <c r="FL215" s="31" t="e">
        <v>#DIV/0!</v>
      </c>
      <c r="FM215" s="31" t="e">
        <v>#DIV/0!</v>
      </c>
      <c r="FN215" s="31" t="e">
        <v>#DIV/0!</v>
      </c>
      <c r="FO215" s="31" t="e">
        <v>#DIV/0!</v>
      </c>
      <c r="FP215" s="31" t="e">
        <v>#DIV/0!</v>
      </c>
      <c r="FQ215" s="31" t="e">
        <v>#DIV/0!</v>
      </c>
      <c r="FR215" s="31" t="e">
        <v>#DIV/0!</v>
      </c>
      <c r="FS215" s="31" t="e">
        <v>#DIV/0!</v>
      </c>
      <c r="FT215" s="31" t="e">
        <v>#DIV/0!</v>
      </c>
      <c r="FU215" s="31" t="e">
        <v>#DIV/0!</v>
      </c>
      <c r="FV215" s="31" t="e">
        <v>#DIV/0!</v>
      </c>
      <c r="FW215" s="31" t="e">
        <v>#DIV/0!</v>
      </c>
      <c r="FX215" s="31" t="e">
        <v>#DIV/0!</v>
      </c>
      <c r="FY215" s="31" t="e">
        <v>#DIV/0!</v>
      </c>
      <c r="FZ215" s="31" t="e">
        <v>#DIV/0!</v>
      </c>
      <c r="GA215" s="31" t="e">
        <v>#DIV/0!</v>
      </c>
      <c r="GB215" s="31" t="e">
        <v>#DIV/0!</v>
      </c>
      <c r="GC215" s="31" t="e">
        <v>#DIV/0!</v>
      </c>
      <c r="GD215" s="31" t="e">
        <v>#DIV/0!</v>
      </c>
      <c r="GE215" s="31" t="e">
        <v>#DIV/0!</v>
      </c>
      <c r="GF215" s="31" t="e">
        <v>#DIV/0!</v>
      </c>
      <c r="GG215" s="31" t="e">
        <v>#DIV/0!</v>
      </c>
      <c r="GH215" s="31" t="e">
        <v>#DIV/0!</v>
      </c>
      <c r="GI215" s="31"/>
      <c r="GJ215" s="31"/>
      <c r="GK215" s="31">
        <v>1500</v>
      </c>
      <c r="GL215" s="51">
        <v>0</v>
      </c>
      <c r="GM215" s="31">
        <v>0</v>
      </c>
      <c r="GN215" s="31">
        <v>0</v>
      </c>
      <c r="GO215" s="31">
        <v>0</v>
      </c>
      <c r="GP215" s="31">
        <v>0</v>
      </c>
      <c r="GQ215" s="31">
        <v>0</v>
      </c>
      <c r="GR215" s="31">
        <v>1</v>
      </c>
      <c r="GS215" s="31">
        <v>1</v>
      </c>
      <c r="GT215" s="31">
        <v>0</v>
      </c>
      <c r="GU215" s="31">
        <v>0</v>
      </c>
      <c r="GV215" s="31">
        <v>0</v>
      </c>
      <c r="GW215" s="31">
        <v>0</v>
      </c>
      <c r="GX215" s="31">
        <v>0</v>
      </c>
      <c r="GY215" s="31">
        <v>0</v>
      </c>
      <c r="GZ215" s="31">
        <v>0</v>
      </c>
      <c r="HA215" s="31">
        <v>0</v>
      </c>
      <c r="HB215" s="31">
        <v>0</v>
      </c>
      <c r="HC215" s="31">
        <v>0</v>
      </c>
      <c r="HD215" s="31">
        <v>0</v>
      </c>
      <c r="HE215" s="31">
        <v>0</v>
      </c>
      <c r="HF215" s="31">
        <v>0</v>
      </c>
      <c r="HG215" s="31">
        <v>1</v>
      </c>
      <c r="HH215" s="31">
        <v>0</v>
      </c>
      <c r="HI215" s="31">
        <v>0</v>
      </c>
      <c r="HJ215" s="31">
        <v>0</v>
      </c>
      <c r="HK215" s="31">
        <v>0.875</v>
      </c>
      <c r="HL215" s="31">
        <v>0.5</v>
      </c>
      <c r="HM215" s="31">
        <v>0</v>
      </c>
      <c r="HN215" s="31">
        <v>0</v>
      </c>
      <c r="HO215" s="31">
        <v>0.875</v>
      </c>
      <c r="HP215" s="31">
        <v>0</v>
      </c>
      <c r="HQ215" s="31">
        <v>0</v>
      </c>
      <c r="HR215" s="31">
        <v>0</v>
      </c>
      <c r="HS215" s="31">
        <v>0</v>
      </c>
      <c r="HT215" s="31">
        <v>0</v>
      </c>
      <c r="HU215" s="31">
        <v>0</v>
      </c>
      <c r="HV215" s="31">
        <v>0</v>
      </c>
      <c r="HW215" s="31">
        <v>0.25</v>
      </c>
      <c r="HX215" s="31">
        <v>0.625</v>
      </c>
      <c r="HY215" s="31">
        <v>0.125</v>
      </c>
      <c r="HZ215" s="31">
        <v>0.375</v>
      </c>
      <c r="IA215" s="31">
        <v>0.625</v>
      </c>
      <c r="IB215" s="31">
        <v>0</v>
      </c>
      <c r="IC215" s="31">
        <v>0</v>
      </c>
      <c r="ID215" s="31">
        <v>0</v>
      </c>
      <c r="IE215" s="31">
        <v>1</v>
      </c>
      <c r="IF215" s="31">
        <v>0</v>
      </c>
      <c r="IG215" s="31">
        <v>0</v>
      </c>
      <c r="IH215" s="31">
        <v>0</v>
      </c>
      <c r="II215" s="31">
        <v>0</v>
      </c>
      <c r="IJ215" s="31">
        <v>0</v>
      </c>
      <c r="IK215" s="31">
        <v>0</v>
      </c>
      <c r="IL215" s="31">
        <v>1500</v>
      </c>
      <c r="IM215" s="31">
        <v>1500</v>
      </c>
      <c r="IN215" s="31">
        <v>0</v>
      </c>
      <c r="IO215" s="31">
        <v>0</v>
      </c>
      <c r="IP215" s="31">
        <v>0</v>
      </c>
      <c r="IQ215" s="31">
        <v>0</v>
      </c>
      <c r="IR215" s="31">
        <v>0</v>
      </c>
      <c r="IS215" s="31">
        <v>0</v>
      </c>
      <c r="IT215" s="31">
        <v>0</v>
      </c>
      <c r="IU215" s="31">
        <v>0</v>
      </c>
      <c r="IV215" s="31">
        <v>0</v>
      </c>
      <c r="IW215" s="31">
        <v>0</v>
      </c>
      <c r="IX215" s="31">
        <v>0</v>
      </c>
      <c r="IY215" s="31">
        <v>0</v>
      </c>
      <c r="IZ215" s="31">
        <v>0</v>
      </c>
      <c r="JA215" s="31">
        <v>1500</v>
      </c>
      <c r="JB215" s="31">
        <v>0</v>
      </c>
      <c r="JC215" s="31">
        <v>0</v>
      </c>
      <c r="JD215" s="31">
        <v>0</v>
      </c>
      <c r="JE215" s="31">
        <v>1312.5</v>
      </c>
      <c r="JF215" s="31">
        <v>750</v>
      </c>
      <c r="JG215" s="31">
        <v>0</v>
      </c>
      <c r="JH215" s="31">
        <v>0</v>
      </c>
      <c r="JI215" s="31">
        <v>1312.5</v>
      </c>
      <c r="JJ215" s="31">
        <v>0</v>
      </c>
      <c r="JK215" s="31">
        <v>0</v>
      </c>
      <c r="JL215" s="31">
        <v>0</v>
      </c>
      <c r="JM215" s="31">
        <v>0</v>
      </c>
      <c r="JN215" s="31">
        <v>0</v>
      </c>
      <c r="JO215" s="31">
        <v>0</v>
      </c>
      <c r="JP215" s="31">
        <v>0</v>
      </c>
      <c r="JQ215" s="31">
        <v>375</v>
      </c>
      <c r="JR215" s="31">
        <v>937.5</v>
      </c>
      <c r="JS215" s="31">
        <v>187.5</v>
      </c>
      <c r="JT215" s="31">
        <v>562.5</v>
      </c>
      <c r="JU215" s="31">
        <v>937.5</v>
      </c>
      <c r="JV215" s="31">
        <v>0</v>
      </c>
      <c r="JW215" s="31">
        <v>0</v>
      </c>
      <c r="JX215" s="31">
        <v>0</v>
      </c>
      <c r="JY215" s="31">
        <v>1500</v>
      </c>
      <c r="JZ215" s="31">
        <v>8</v>
      </c>
      <c r="KA215" s="31">
        <v>1</v>
      </c>
    </row>
    <row r="216" spans="1:287" x14ac:dyDescent="0.25">
      <c r="A216" s="30" t="s">
        <v>839</v>
      </c>
      <c r="B216" s="30" t="s">
        <v>222</v>
      </c>
      <c r="C216" s="31">
        <v>1558</v>
      </c>
      <c r="D216" s="51" t="e">
        <v>#VALUE!</v>
      </c>
      <c r="E216" s="31" t="e">
        <v>#DIV/0!</v>
      </c>
      <c r="F216" s="31" t="e">
        <v>#DIV/0!</v>
      </c>
      <c r="G216" s="31" t="e">
        <v>#DIV/0!</v>
      </c>
      <c r="H216" s="31" t="e">
        <v>#DIV/0!</v>
      </c>
      <c r="I216" s="31" t="e">
        <v>#DIV/0!</v>
      </c>
      <c r="J216" s="31" t="e">
        <v>#DIV/0!</v>
      </c>
      <c r="K216" s="31" t="e">
        <v>#DIV/0!</v>
      </c>
      <c r="L216" s="31" t="e">
        <v>#DIV/0!</v>
      </c>
      <c r="M216" s="31" t="e">
        <v>#DIV/0!</v>
      </c>
      <c r="N216" s="31" t="e">
        <v>#DIV/0!</v>
      </c>
      <c r="O216" s="31" t="e">
        <v>#DIV/0!</v>
      </c>
      <c r="P216" s="31" t="e">
        <v>#DIV/0!</v>
      </c>
      <c r="Q216" s="31" t="e">
        <v>#DIV/0!</v>
      </c>
      <c r="R216" s="31" t="e">
        <v>#DIV/0!</v>
      </c>
      <c r="S216" s="31" t="e">
        <v>#DIV/0!</v>
      </c>
      <c r="T216" s="31" t="e">
        <v>#DIV/0!</v>
      </c>
      <c r="U216" s="31" t="e">
        <v>#DIV/0!</v>
      </c>
      <c r="V216" s="31" t="e">
        <v>#DIV/0!</v>
      </c>
      <c r="W216" s="31" t="e">
        <v>#DIV/0!</v>
      </c>
      <c r="X216" s="31" t="e">
        <v>#DIV/0!</v>
      </c>
      <c r="Y216" s="31" t="e">
        <v>#DIV/0!</v>
      </c>
      <c r="Z216" s="31" t="e">
        <v>#DIV/0!</v>
      </c>
      <c r="AA216" s="31" t="e">
        <v>#DIV/0!</v>
      </c>
      <c r="AB216" s="31" t="e">
        <v>#DIV/0!</v>
      </c>
      <c r="AC216" s="31" t="e">
        <v>#DIV/0!</v>
      </c>
      <c r="AD216" s="31" t="e">
        <v>#DIV/0!</v>
      </c>
      <c r="AE216" s="31" t="e">
        <v>#DIV/0!</v>
      </c>
      <c r="AF216" s="31" t="e">
        <v>#DIV/0!</v>
      </c>
      <c r="AG216" s="31" t="e">
        <v>#DIV/0!</v>
      </c>
      <c r="AH216" s="31" t="e">
        <v>#DIV/0!</v>
      </c>
      <c r="AI216" s="31" t="e">
        <v>#DIV/0!</v>
      </c>
      <c r="AJ216" s="31" t="e">
        <v>#DIV/0!</v>
      </c>
      <c r="AK216" s="31" t="e">
        <v>#DIV/0!</v>
      </c>
      <c r="AL216" s="31" t="e">
        <v>#DIV/0!</v>
      </c>
      <c r="AM216" s="31" t="e">
        <v>#DIV/0!</v>
      </c>
      <c r="AN216" s="31" t="e">
        <v>#DIV/0!</v>
      </c>
      <c r="AO216" s="31" t="e">
        <v>#DIV/0!</v>
      </c>
      <c r="AP216" s="31" t="e">
        <v>#DIV/0!</v>
      </c>
      <c r="AQ216" s="31" t="e">
        <v>#DIV/0!</v>
      </c>
      <c r="AR216" s="31" t="e">
        <v>#DIV/0!</v>
      </c>
      <c r="AS216" s="31" t="e">
        <v>#DIV/0!</v>
      </c>
      <c r="AT216" s="31" t="e">
        <v>#DIV/0!</v>
      </c>
      <c r="AU216" s="31" t="e">
        <v>#DIV/0!</v>
      </c>
      <c r="AV216" s="31" t="e">
        <v>#DIV/0!</v>
      </c>
      <c r="AW216" s="31" t="e">
        <v>#DIV/0!</v>
      </c>
      <c r="AX216" s="31" t="e">
        <v>#VALUE!</v>
      </c>
      <c r="AY216" s="31" t="e">
        <v>#DIV/0!</v>
      </c>
      <c r="AZ216" s="31" t="e">
        <v>#DIV/0!</v>
      </c>
      <c r="BA216" s="31" t="e">
        <v>#DIV/0!</v>
      </c>
      <c r="BB216" s="31" t="e">
        <v>#DIV/0!</v>
      </c>
      <c r="BC216" s="31" t="e">
        <v>#DIV/0!</v>
      </c>
      <c r="BD216" s="31" t="e">
        <v>#DIV/0!</v>
      </c>
      <c r="BE216" s="31" t="e">
        <v>#DIV/0!</v>
      </c>
      <c r="BF216" s="31" t="e">
        <v>#DIV/0!</v>
      </c>
      <c r="BG216" s="31" t="e">
        <v>#DIV/0!</v>
      </c>
      <c r="BH216" s="31" t="e">
        <v>#DIV/0!</v>
      </c>
      <c r="BI216" s="31" t="e">
        <v>#DIV/0!</v>
      </c>
      <c r="BJ216" s="31" t="e">
        <v>#DIV/0!</v>
      </c>
      <c r="BK216" s="31" t="e">
        <v>#DIV/0!</v>
      </c>
      <c r="BL216" s="31" t="e">
        <v>#DIV/0!</v>
      </c>
      <c r="BM216" s="31" t="e">
        <v>#DIV/0!</v>
      </c>
      <c r="BN216" s="31" t="e">
        <v>#DIV/0!</v>
      </c>
      <c r="BO216" s="31" t="e">
        <v>#DIV/0!</v>
      </c>
      <c r="BP216" s="31" t="e">
        <v>#DIV/0!</v>
      </c>
      <c r="BQ216" s="31" t="e">
        <v>#DIV/0!</v>
      </c>
      <c r="BR216" s="31" t="e">
        <v>#DIV/0!</v>
      </c>
      <c r="BS216" s="31" t="e">
        <v>#DIV/0!</v>
      </c>
      <c r="BT216" s="31" t="e">
        <v>#DIV/0!</v>
      </c>
      <c r="BU216" s="31" t="e">
        <v>#DIV/0!</v>
      </c>
      <c r="BV216" s="31" t="e">
        <v>#DIV/0!</v>
      </c>
      <c r="BW216" s="31" t="e">
        <v>#DIV/0!</v>
      </c>
      <c r="BX216" s="31" t="e">
        <v>#DIV/0!</v>
      </c>
      <c r="BY216" s="31" t="e">
        <v>#DIV/0!</v>
      </c>
      <c r="BZ216" s="31" t="e">
        <v>#DIV/0!</v>
      </c>
      <c r="CA216" s="31" t="e">
        <v>#DIV/0!</v>
      </c>
      <c r="CB216" s="31" t="e">
        <v>#DIV/0!</v>
      </c>
      <c r="CC216" s="31" t="e">
        <v>#DIV/0!</v>
      </c>
      <c r="CD216" s="31" t="e">
        <v>#DIV/0!</v>
      </c>
      <c r="CE216" s="31" t="e">
        <v>#DIV/0!</v>
      </c>
      <c r="CF216" s="31" t="e">
        <v>#DIV/0!</v>
      </c>
      <c r="CG216" s="31" t="e">
        <v>#DIV/0!</v>
      </c>
      <c r="CH216" s="31" t="e">
        <v>#DIV/0!</v>
      </c>
      <c r="CI216" s="31" t="e">
        <v>#DIV/0!</v>
      </c>
      <c r="CJ216" s="31" t="e">
        <v>#DIV/0!</v>
      </c>
      <c r="CK216" s="31" t="e">
        <v>#DIV/0!</v>
      </c>
      <c r="CL216" s="31" t="e">
        <v>#DIV/0!</v>
      </c>
      <c r="CM216" s="31" t="e">
        <v>#DIV/0!</v>
      </c>
      <c r="CN216" s="31" t="e">
        <v>#DIV/0!</v>
      </c>
      <c r="CO216" s="31" t="e">
        <v>#DIV/0!</v>
      </c>
      <c r="CP216" s="31" t="e">
        <v>#DIV/0!</v>
      </c>
      <c r="CQ216" s="31" t="e">
        <v>#DIV/0!</v>
      </c>
      <c r="CR216" s="31"/>
      <c r="CS216" s="31"/>
      <c r="CT216" s="31">
        <v>1558</v>
      </c>
      <c r="CU216" s="51" t="e">
        <v>#VALUE!</v>
      </c>
      <c r="CV216" s="31" t="e">
        <v>#DIV/0!</v>
      </c>
      <c r="CW216" s="31" t="e">
        <v>#DIV/0!</v>
      </c>
      <c r="CX216" s="31" t="e">
        <v>#DIV/0!</v>
      </c>
      <c r="CY216" s="31" t="e">
        <v>#DIV/0!</v>
      </c>
      <c r="CZ216" s="31" t="e">
        <v>#DIV/0!</v>
      </c>
      <c r="DA216" s="31" t="e">
        <v>#DIV/0!</v>
      </c>
      <c r="DB216" s="31" t="e">
        <v>#DIV/0!</v>
      </c>
      <c r="DC216" s="31" t="e">
        <v>#DIV/0!</v>
      </c>
      <c r="DD216" s="31" t="e">
        <v>#DIV/0!</v>
      </c>
      <c r="DE216" s="31" t="e">
        <v>#DIV/0!</v>
      </c>
      <c r="DF216" s="31" t="e">
        <v>#DIV/0!</v>
      </c>
      <c r="DG216" s="31" t="e">
        <v>#DIV/0!</v>
      </c>
      <c r="DH216" s="31" t="e">
        <v>#DIV/0!</v>
      </c>
      <c r="DI216" s="31" t="e">
        <v>#DIV/0!</v>
      </c>
      <c r="DJ216" s="31" t="e">
        <v>#DIV/0!</v>
      </c>
      <c r="DK216" s="31" t="e">
        <v>#DIV/0!</v>
      </c>
      <c r="DL216" s="31" t="e">
        <v>#DIV/0!</v>
      </c>
      <c r="DM216" s="31" t="e">
        <v>#DIV/0!</v>
      </c>
      <c r="DN216" s="31" t="e">
        <v>#DIV/0!</v>
      </c>
      <c r="DO216" s="31" t="e">
        <v>#DIV/0!</v>
      </c>
      <c r="DP216" s="31" t="e">
        <v>#DIV/0!</v>
      </c>
      <c r="DQ216" s="31" t="e">
        <v>#DIV/0!</v>
      </c>
      <c r="DR216" s="31" t="e">
        <v>#DIV/0!</v>
      </c>
      <c r="DS216" s="31" t="e">
        <v>#DIV/0!</v>
      </c>
      <c r="DT216" s="31" t="e">
        <v>#DIV/0!</v>
      </c>
      <c r="DU216" s="31" t="e">
        <v>#DIV/0!</v>
      </c>
      <c r="DV216" s="31" t="e">
        <v>#DIV/0!</v>
      </c>
      <c r="DW216" s="31" t="e">
        <v>#DIV/0!</v>
      </c>
      <c r="DX216" s="31" t="e">
        <v>#DIV/0!</v>
      </c>
      <c r="DY216" s="31" t="e">
        <v>#DIV/0!</v>
      </c>
      <c r="DZ216" s="31" t="e">
        <v>#DIV/0!</v>
      </c>
      <c r="EA216" s="31" t="e">
        <v>#DIV/0!</v>
      </c>
      <c r="EB216" s="31" t="e">
        <v>#DIV/0!</v>
      </c>
      <c r="EC216" s="31" t="e">
        <v>#DIV/0!</v>
      </c>
      <c r="ED216" s="31" t="e">
        <v>#DIV/0!</v>
      </c>
      <c r="EE216" s="31" t="e">
        <v>#DIV/0!</v>
      </c>
      <c r="EF216" s="31" t="e">
        <v>#DIV/0!</v>
      </c>
      <c r="EG216" s="31" t="e">
        <v>#DIV/0!</v>
      </c>
      <c r="EH216" s="31" t="e">
        <v>#DIV/0!</v>
      </c>
      <c r="EI216" s="31" t="e">
        <v>#DIV/0!</v>
      </c>
      <c r="EJ216" s="31" t="e">
        <v>#DIV/0!</v>
      </c>
      <c r="EK216" s="31" t="e">
        <v>#DIV/0!</v>
      </c>
      <c r="EL216" s="31" t="e">
        <v>#DIV/0!</v>
      </c>
      <c r="EM216" s="31" t="e">
        <v>#DIV/0!</v>
      </c>
      <c r="EN216" s="31" t="e">
        <v>#DIV/0!</v>
      </c>
      <c r="EO216" s="31" t="e">
        <v>#VALUE!</v>
      </c>
      <c r="EP216" s="31" t="e">
        <v>#DIV/0!</v>
      </c>
      <c r="EQ216" s="31" t="e">
        <v>#DIV/0!</v>
      </c>
      <c r="ER216" s="31" t="e">
        <v>#DIV/0!</v>
      </c>
      <c r="ES216" s="31" t="e">
        <v>#DIV/0!</v>
      </c>
      <c r="ET216" s="31" t="e">
        <v>#DIV/0!</v>
      </c>
      <c r="EU216" s="31" t="e">
        <v>#DIV/0!</v>
      </c>
      <c r="EV216" s="31" t="e">
        <v>#DIV/0!</v>
      </c>
      <c r="EW216" s="31" t="e">
        <v>#DIV/0!</v>
      </c>
      <c r="EX216" s="31" t="e">
        <v>#DIV/0!</v>
      </c>
      <c r="EY216" s="31" t="e">
        <v>#DIV/0!</v>
      </c>
      <c r="EZ216" s="31" t="e">
        <v>#DIV/0!</v>
      </c>
      <c r="FA216" s="31" t="e">
        <v>#DIV/0!</v>
      </c>
      <c r="FB216" s="31" t="e">
        <v>#DIV/0!</v>
      </c>
      <c r="FC216" s="31" t="e">
        <v>#DIV/0!</v>
      </c>
      <c r="FD216" s="31" t="e">
        <v>#DIV/0!</v>
      </c>
      <c r="FE216" s="31" t="e">
        <v>#DIV/0!</v>
      </c>
      <c r="FF216" s="31" t="e">
        <v>#DIV/0!</v>
      </c>
      <c r="FG216" s="31" t="e">
        <v>#DIV/0!</v>
      </c>
      <c r="FH216" s="31" t="e">
        <v>#DIV/0!</v>
      </c>
      <c r="FI216" s="31" t="e">
        <v>#DIV/0!</v>
      </c>
      <c r="FJ216" s="31" t="e">
        <v>#DIV/0!</v>
      </c>
      <c r="FK216" s="31" t="e">
        <v>#DIV/0!</v>
      </c>
      <c r="FL216" s="31" t="e">
        <v>#DIV/0!</v>
      </c>
      <c r="FM216" s="31" t="e">
        <v>#DIV/0!</v>
      </c>
      <c r="FN216" s="31" t="e">
        <v>#DIV/0!</v>
      </c>
      <c r="FO216" s="31" t="e">
        <v>#DIV/0!</v>
      </c>
      <c r="FP216" s="31" t="e">
        <v>#DIV/0!</v>
      </c>
      <c r="FQ216" s="31" t="e">
        <v>#DIV/0!</v>
      </c>
      <c r="FR216" s="31" t="e">
        <v>#DIV/0!</v>
      </c>
      <c r="FS216" s="31" t="e">
        <v>#DIV/0!</v>
      </c>
      <c r="FT216" s="31" t="e">
        <v>#DIV/0!</v>
      </c>
      <c r="FU216" s="31" t="e">
        <v>#DIV/0!</v>
      </c>
      <c r="FV216" s="31" t="e">
        <v>#DIV/0!</v>
      </c>
      <c r="FW216" s="31" t="e">
        <v>#DIV/0!</v>
      </c>
      <c r="FX216" s="31" t="e">
        <v>#DIV/0!</v>
      </c>
      <c r="FY216" s="31" t="e">
        <v>#DIV/0!</v>
      </c>
      <c r="FZ216" s="31" t="e">
        <v>#DIV/0!</v>
      </c>
      <c r="GA216" s="31" t="e">
        <v>#DIV/0!</v>
      </c>
      <c r="GB216" s="31" t="e">
        <v>#DIV/0!</v>
      </c>
      <c r="GC216" s="31" t="e">
        <v>#DIV/0!</v>
      </c>
      <c r="GD216" s="31" t="e">
        <v>#DIV/0!</v>
      </c>
      <c r="GE216" s="31" t="e">
        <v>#DIV/0!</v>
      </c>
      <c r="GF216" s="31" t="e">
        <v>#DIV/0!</v>
      </c>
      <c r="GG216" s="31" t="e">
        <v>#DIV/0!</v>
      </c>
      <c r="GH216" s="31" t="e">
        <v>#DIV/0!</v>
      </c>
      <c r="GI216" s="31"/>
      <c r="GJ216" s="31"/>
      <c r="GK216" s="31">
        <v>1558</v>
      </c>
      <c r="GL216" s="51" t="e">
        <v>#VALUE!</v>
      </c>
      <c r="GM216" s="31" t="e">
        <v>#DIV/0!</v>
      </c>
      <c r="GN216" s="31" t="e">
        <v>#DIV/0!</v>
      </c>
      <c r="GO216" s="31" t="e">
        <v>#DIV/0!</v>
      </c>
      <c r="GP216" s="31" t="e">
        <v>#DIV/0!</v>
      </c>
      <c r="GQ216" s="31" t="e">
        <v>#DIV/0!</v>
      </c>
      <c r="GR216" s="31" t="e">
        <v>#DIV/0!</v>
      </c>
      <c r="GS216" s="31" t="e">
        <v>#DIV/0!</v>
      </c>
      <c r="GT216" s="31" t="e">
        <v>#DIV/0!</v>
      </c>
      <c r="GU216" s="31" t="e">
        <v>#DIV/0!</v>
      </c>
      <c r="GV216" s="31" t="e">
        <v>#DIV/0!</v>
      </c>
      <c r="GW216" s="31" t="e">
        <v>#DIV/0!</v>
      </c>
      <c r="GX216" s="31" t="e">
        <v>#DIV/0!</v>
      </c>
      <c r="GY216" s="31" t="e">
        <v>#DIV/0!</v>
      </c>
      <c r="GZ216" s="31" t="e">
        <v>#DIV/0!</v>
      </c>
      <c r="HA216" s="31" t="e">
        <v>#DIV/0!</v>
      </c>
      <c r="HB216" s="31" t="e">
        <v>#DIV/0!</v>
      </c>
      <c r="HC216" s="31" t="e">
        <v>#DIV/0!</v>
      </c>
      <c r="HD216" s="31" t="e">
        <v>#DIV/0!</v>
      </c>
      <c r="HE216" s="31" t="e">
        <v>#DIV/0!</v>
      </c>
      <c r="HF216" s="31" t="e">
        <v>#DIV/0!</v>
      </c>
      <c r="HG216" s="31" t="e">
        <v>#DIV/0!</v>
      </c>
      <c r="HH216" s="31" t="e">
        <v>#DIV/0!</v>
      </c>
      <c r="HI216" s="31" t="e">
        <v>#DIV/0!</v>
      </c>
      <c r="HJ216" s="31" t="e">
        <v>#DIV/0!</v>
      </c>
      <c r="HK216" s="31" t="e">
        <v>#DIV/0!</v>
      </c>
      <c r="HL216" s="31" t="e">
        <v>#DIV/0!</v>
      </c>
      <c r="HM216" s="31" t="e">
        <v>#DIV/0!</v>
      </c>
      <c r="HN216" s="31" t="e">
        <v>#DIV/0!</v>
      </c>
      <c r="HO216" s="31" t="e">
        <v>#DIV/0!</v>
      </c>
      <c r="HP216" s="31" t="e">
        <v>#DIV/0!</v>
      </c>
      <c r="HQ216" s="31" t="e">
        <v>#DIV/0!</v>
      </c>
      <c r="HR216" s="31" t="e">
        <v>#DIV/0!</v>
      </c>
      <c r="HS216" s="31" t="e">
        <v>#DIV/0!</v>
      </c>
      <c r="HT216" s="31" t="e">
        <v>#DIV/0!</v>
      </c>
      <c r="HU216" s="31" t="e">
        <v>#DIV/0!</v>
      </c>
      <c r="HV216" s="31" t="e">
        <v>#DIV/0!</v>
      </c>
      <c r="HW216" s="31" t="e">
        <v>#DIV/0!</v>
      </c>
      <c r="HX216" s="31" t="e">
        <v>#DIV/0!</v>
      </c>
      <c r="HY216" s="31" t="e">
        <v>#DIV/0!</v>
      </c>
      <c r="HZ216" s="31" t="e">
        <v>#DIV/0!</v>
      </c>
      <c r="IA216" s="31" t="e">
        <v>#DIV/0!</v>
      </c>
      <c r="IB216" s="31" t="e">
        <v>#DIV/0!</v>
      </c>
      <c r="IC216" s="31" t="e">
        <v>#DIV/0!</v>
      </c>
      <c r="ID216" s="31" t="e">
        <v>#DIV/0!</v>
      </c>
      <c r="IE216" s="31" t="e">
        <v>#DIV/0!</v>
      </c>
      <c r="IF216" s="31" t="e">
        <v>#VALUE!</v>
      </c>
      <c r="IG216" s="31" t="e">
        <v>#DIV/0!</v>
      </c>
      <c r="IH216" s="31" t="e">
        <v>#DIV/0!</v>
      </c>
      <c r="II216" s="31" t="e">
        <v>#DIV/0!</v>
      </c>
      <c r="IJ216" s="31" t="e">
        <v>#DIV/0!</v>
      </c>
      <c r="IK216" s="31" t="e">
        <v>#DIV/0!</v>
      </c>
      <c r="IL216" s="31" t="e">
        <v>#DIV/0!</v>
      </c>
      <c r="IM216" s="31" t="e">
        <v>#DIV/0!</v>
      </c>
      <c r="IN216" s="31" t="e">
        <v>#DIV/0!</v>
      </c>
      <c r="IO216" s="31" t="e">
        <v>#DIV/0!</v>
      </c>
      <c r="IP216" s="31" t="e">
        <v>#DIV/0!</v>
      </c>
      <c r="IQ216" s="31" t="e">
        <v>#DIV/0!</v>
      </c>
      <c r="IR216" s="31" t="e">
        <v>#DIV/0!</v>
      </c>
      <c r="IS216" s="31" t="e">
        <v>#DIV/0!</v>
      </c>
      <c r="IT216" s="31" t="e">
        <v>#DIV/0!</v>
      </c>
      <c r="IU216" s="31" t="e">
        <v>#DIV/0!</v>
      </c>
      <c r="IV216" s="31" t="e">
        <v>#DIV/0!</v>
      </c>
      <c r="IW216" s="31" t="e">
        <v>#DIV/0!</v>
      </c>
      <c r="IX216" s="31" t="e">
        <v>#DIV/0!</v>
      </c>
      <c r="IY216" s="31" t="e">
        <v>#DIV/0!</v>
      </c>
      <c r="IZ216" s="31" t="e">
        <v>#DIV/0!</v>
      </c>
      <c r="JA216" s="31" t="e">
        <v>#DIV/0!</v>
      </c>
      <c r="JB216" s="31" t="e">
        <v>#DIV/0!</v>
      </c>
      <c r="JC216" s="31" t="e">
        <v>#DIV/0!</v>
      </c>
      <c r="JD216" s="31" t="e">
        <v>#DIV/0!</v>
      </c>
      <c r="JE216" s="31" t="e">
        <v>#DIV/0!</v>
      </c>
      <c r="JF216" s="31" t="e">
        <v>#DIV/0!</v>
      </c>
      <c r="JG216" s="31" t="e">
        <v>#DIV/0!</v>
      </c>
      <c r="JH216" s="31" t="e">
        <v>#DIV/0!</v>
      </c>
      <c r="JI216" s="31" t="e">
        <v>#DIV/0!</v>
      </c>
      <c r="JJ216" s="31" t="e">
        <v>#DIV/0!</v>
      </c>
      <c r="JK216" s="31" t="e">
        <v>#DIV/0!</v>
      </c>
      <c r="JL216" s="31" t="e">
        <v>#DIV/0!</v>
      </c>
      <c r="JM216" s="31" t="e">
        <v>#DIV/0!</v>
      </c>
      <c r="JN216" s="31" t="e">
        <v>#DIV/0!</v>
      </c>
      <c r="JO216" s="31" t="e">
        <v>#DIV/0!</v>
      </c>
      <c r="JP216" s="31" t="e">
        <v>#DIV/0!</v>
      </c>
      <c r="JQ216" s="31" t="e">
        <v>#DIV/0!</v>
      </c>
      <c r="JR216" s="31" t="e">
        <v>#DIV/0!</v>
      </c>
      <c r="JS216" s="31" t="e">
        <v>#DIV/0!</v>
      </c>
      <c r="JT216" s="31" t="e">
        <v>#DIV/0!</v>
      </c>
      <c r="JU216" s="31" t="e">
        <v>#DIV/0!</v>
      </c>
      <c r="JV216" s="31" t="e">
        <v>#DIV/0!</v>
      </c>
      <c r="JW216" s="31" t="e">
        <v>#DIV/0!</v>
      </c>
      <c r="JX216" s="31" t="e">
        <v>#DIV/0!</v>
      </c>
      <c r="JY216" s="31" t="e">
        <v>#DIV/0!</v>
      </c>
      <c r="JZ216" s="31"/>
      <c r="KA216" s="31"/>
    </row>
    <row r="217" spans="1:287" x14ac:dyDescent="0.25">
      <c r="A217" s="30" t="s">
        <v>841</v>
      </c>
      <c r="B217" s="30" t="s">
        <v>200</v>
      </c>
      <c r="C217" s="31"/>
      <c r="D217" s="51" t="e">
        <v>#VALUE!</v>
      </c>
      <c r="E217" s="31" t="e">
        <v>#DIV/0!</v>
      </c>
      <c r="F217" s="31" t="e">
        <v>#DIV/0!</v>
      </c>
      <c r="G217" s="31" t="e">
        <v>#DIV/0!</v>
      </c>
      <c r="H217" s="31" t="e">
        <v>#DIV/0!</v>
      </c>
      <c r="I217" s="31" t="e">
        <v>#DIV/0!</v>
      </c>
      <c r="J217" s="31" t="e">
        <v>#DIV/0!</v>
      </c>
      <c r="K217" s="31" t="e">
        <v>#DIV/0!</v>
      </c>
      <c r="L217" s="31" t="e">
        <v>#DIV/0!</v>
      </c>
      <c r="M217" s="31" t="e">
        <v>#DIV/0!</v>
      </c>
      <c r="N217" s="31" t="e">
        <v>#DIV/0!</v>
      </c>
      <c r="O217" s="31" t="e">
        <v>#DIV/0!</v>
      </c>
      <c r="P217" s="31" t="e">
        <v>#DIV/0!</v>
      </c>
      <c r="Q217" s="31" t="e">
        <v>#DIV/0!</v>
      </c>
      <c r="R217" s="31" t="e">
        <v>#DIV/0!</v>
      </c>
      <c r="S217" s="31" t="e">
        <v>#DIV/0!</v>
      </c>
      <c r="T217" s="31" t="e">
        <v>#DIV/0!</v>
      </c>
      <c r="U217" s="31" t="e">
        <v>#DIV/0!</v>
      </c>
      <c r="V217" s="31" t="e">
        <v>#DIV/0!</v>
      </c>
      <c r="W217" s="31" t="e">
        <v>#DIV/0!</v>
      </c>
      <c r="X217" s="31" t="e">
        <v>#DIV/0!</v>
      </c>
      <c r="Y217" s="31" t="e">
        <v>#DIV/0!</v>
      </c>
      <c r="Z217" s="31" t="e">
        <v>#DIV/0!</v>
      </c>
      <c r="AA217" s="31" t="e">
        <v>#DIV/0!</v>
      </c>
      <c r="AB217" s="31" t="e">
        <v>#DIV/0!</v>
      </c>
      <c r="AC217" s="31" t="e">
        <v>#DIV/0!</v>
      </c>
      <c r="AD217" s="31" t="e">
        <v>#DIV/0!</v>
      </c>
      <c r="AE217" s="31" t="e">
        <v>#DIV/0!</v>
      </c>
      <c r="AF217" s="31" t="e">
        <v>#DIV/0!</v>
      </c>
      <c r="AG217" s="31" t="e">
        <v>#DIV/0!</v>
      </c>
      <c r="AH217" s="31" t="e">
        <v>#DIV/0!</v>
      </c>
      <c r="AI217" s="31" t="e">
        <v>#DIV/0!</v>
      </c>
      <c r="AJ217" s="31" t="e">
        <v>#DIV/0!</v>
      </c>
      <c r="AK217" s="31" t="e">
        <v>#DIV/0!</v>
      </c>
      <c r="AL217" s="31" t="e">
        <v>#DIV/0!</v>
      </c>
      <c r="AM217" s="31" t="e">
        <v>#DIV/0!</v>
      </c>
      <c r="AN217" s="31" t="e">
        <v>#DIV/0!</v>
      </c>
      <c r="AO217" s="31" t="e">
        <v>#DIV/0!</v>
      </c>
      <c r="AP217" s="31" t="e">
        <v>#DIV/0!</v>
      </c>
      <c r="AQ217" s="31" t="e">
        <v>#DIV/0!</v>
      </c>
      <c r="AR217" s="31" t="e">
        <v>#DIV/0!</v>
      </c>
      <c r="AS217" s="31" t="e">
        <v>#DIV/0!</v>
      </c>
      <c r="AT217" s="31" t="e">
        <v>#DIV/0!</v>
      </c>
      <c r="AU217" s="31" t="e">
        <v>#DIV/0!</v>
      </c>
      <c r="AV217" s="31" t="e">
        <v>#DIV/0!</v>
      </c>
      <c r="AW217" s="31" t="e">
        <v>#DIV/0!</v>
      </c>
      <c r="AX217" s="31" t="e">
        <v>#VALUE!</v>
      </c>
      <c r="AY217" s="31" t="e">
        <v>#DIV/0!</v>
      </c>
      <c r="AZ217" s="31" t="e">
        <v>#DIV/0!</v>
      </c>
      <c r="BA217" s="31" t="e">
        <v>#DIV/0!</v>
      </c>
      <c r="BB217" s="31" t="e">
        <v>#DIV/0!</v>
      </c>
      <c r="BC217" s="31" t="e">
        <v>#DIV/0!</v>
      </c>
      <c r="BD217" s="31" t="e">
        <v>#DIV/0!</v>
      </c>
      <c r="BE217" s="31" t="e">
        <v>#DIV/0!</v>
      </c>
      <c r="BF217" s="31" t="e">
        <v>#DIV/0!</v>
      </c>
      <c r="BG217" s="31" t="e">
        <v>#DIV/0!</v>
      </c>
      <c r="BH217" s="31" t="e">
        <v>#DIV/0!</v>
      </c>
      <c r="BI217" s="31" t="e">
        <v>#DIV/0!</v>
      </c>
      <c r="BJ217" s="31" t="e">
        <v>#DIV/0!</v>
      </c>
      <c r="BK217" s="31" t="e">
        <v>#DIV/0!</v>
      </c>
      <c r="BL217" s="31" t="e">
        <v>#DIV/0!</v>
      </c>
      <c r="BM217" s="31" t="e">
        <v>#DIV/0!</v>
      </c>
      <c r="BN217" s="31" t="e">
        <v>#DIV/0!</v>
      </c>
      <c r="BO217" s="31" t="e">
        <v>#DIV/0!</v>
      </c>
      <c r="BP217" s="31" t="e">
        <v>#DIV/0!</v>
      </c>
      <c r="BQ217" s="31" t="e">
        <v>#DIV/0!</v>
      </c>
      <c r="BR217" s="31" t="e">
        <v>#DIV/0!</v>
      </c>
      <c r="BS217" s="31" t="e">
        <v>#DIV/0!</v>
      </c>
      <c r="BT217" s="31" t="e">
        <v>#DIV/0!</v>
      </c>
      <c r="BU217" s="31" t="e">
        <v>#DIV/0!</v>
      </c>
      <c r="BV217" s="31" t="e">
        <v>#DIV/0!</v>
      </c>
      <c r="BW217" s="31" t="e">
        <v>#DIV/0!</v>
      </c>
      <c r="BX217" s="31" t="e">
        <v>#DIV/0!</v>
      </c>
      <c r="BY217" s="31" t="e">
        <v>#DIV/0!</v>
      </c>
      <c r="BZ217" s="31" t="e">
        <v>#DIV/0!</v>
      </c>
      <c r="CA217" s="31" t="e">
        <v>#DIV/0!</v>
      </c>
      <c r="CB217" s="31" t="e">
        <v>#DIV/0!</v>
      </c>
      <c r="CC217" s="31" t="e">
        <v>#DIV/0!</v>
      </c>
      <c r="CD217" s="31" t="e">
        <v>#DIV/0!</v>
      </c>
      <c r="CE217" s="31" t="e">
        <v>#DIV/0!</v>
      </c>
      <c r="CF217" s="31" t="e">
        <v>#DIV/0!</v>
      </c>
      <c r="CG217" s="31" t="e">
        <v>#DIV/0!</v>
      </c>
      <c r="CH217" s="31" t="e">
        <v>#DIV/0!</v>
      </c>
      <c r="CI217" s="31" t="e">
        <v>#DIV/0!</v>
      </c>
      <c r="CJ217" s="31" t="e">
        <v>#DIV/0!</v>
      </c>
      <c r="CK217" s="31" t="e">
        <v>#DIV/0!</v>
      </c>
      <c r="CL217" s="31" t="e">
        <v>#DIV/0!</v>
      </c>
      <c r="CM217" s="31" t="e">
        <v>#DIV/0!</v>
      </c>
      <c r="CN217" s="31" t="e">
        <v>#DIV/0!</v>
      </c>
      <c r="CO217" s="31" t="e">
        <v>#DIV/0!</v>
      </c>
      <c r="CP217" s="31" t="e">
        <v>#DIV/0!</v>
      </c>
      <c r="CQ217" s="31" t="e">
        <v>#DIV/0!</v>
      </c>
      <c r="CR217" s="31"/>
      <c r="CS217" s="31"/>
      <c r="CT217" s="31">
        <v>85</v>
      </c>
      <c r="CU217" s="51" t="e">
        <v>#VALUE!</v>
      </c>
      <c r="CV217" s="31" t="e">
        <v>#DIV/0!</v>
      </c>
      <c r="CW217" s="31" t="e">
        <v>#DIV/0!</v>
      </c>
      <c r="CX217" s="31" t="e">
        <v>#DIV/0!</v>
      </c>
      <c r="CY217" s="31" t="e">
        <v>#DIV/0!</v>
      </c>
      <c r="CZ217" s="31" t="e">
        <v>#DIV/0!</v>
      </c>
      <c r="DA217" s="31" t="e">
        <v>#DIV/0!</v>
      </c>
      <c r="DB217" s="31" t="e">
        <v>#DIV/0!</v>
      </c>
      <c r="DC217" s="31" t="e">
        <v>#DIV/0!</v>
      </c>
      <c r="DD217" s="31" t="e">
        <v>#DIV/0!</v>
      </c>
      <c r="DE217" s="31" t="e">
        <v>#DIV/0!</v>
      </c>
      <c r="DF217" s="31" t="e">
        <v>#DIV/0!</v>
      </c>
      <c r="DG217" s="31" t="e">
        <v>#DIV/0!</v>
      </c>
      <c r="DH217" s="31" t="e">
        <v>#DIV/0!</v>
      </c>
      <c r="DI217" s="31" t="e">
        <v>#DIV/0!</v>
      </c>
      <c r="DJ217" s="31" t="e">
        <v>#DIV/0!</v>
      </c>
      <c r="DK217" s="31" t="e">
        <v>#DIV/0!</v>
      </c>
      <c r="DL217" s="31" t="e">
        <v>#DIV/0!</v>
      </c>
      <c r="DM217" s="31" t="e">
        <v>#DIV/0!</v>
      </c>
      <c r="DN217" s="31" t="e">
        <v>#DIV/0!</v>
      </c>
      <c r="DO217" s="31" t="e">
        <v>#DIV/0!</v>
      </c>
      <c r="DP217" s="31" t="e">
        <v>#DIV/0!</v>
      </c>
      <c r="DQ217" s="31" t="e">
        <v>#DIV/0!</v>
      </c>
      <c r="DR217" s="31" t="e">
        <v>#DIV/0!</v>
      </c>
      <c r="DS217" s="31" t="e">
        <v>#DIV/0!</v>
      </c>
      <c r="DT217" s="31" t="e">
        <v>#DIV/0!</v>
      </c>
      <c r="DU217" s="31" t="e">
        <v>#DIV/0!</v>
      </c>
      <c r="DV217" s="31" t="e">
        <v>#DIV/0!</v>
      </c>
      <c r="DW217" s="31" t="e">
        <v>#DIV/0!</v>
      </c>
      <c r="DX217" s="31" t="e">
        <v>#DIV/0!</v>
      </c>
      <c r="DY217" s="31" t="e">
        <v>#DIV/0!</v>
      </c>
      <c r="DZ217" s="31" t="e">
        <v>#DIV/0!</v>
      </c>
      <c r="EA217" s="31" t="e">
        <v>#DIV/0!</v>
      </c>
      <c r="EB217" s="31" t="e">
        <v>#DIV/0!</v>
      </c>
      <c r="EC217" s="31" t="e">
        <v>#DIV/0!</v>
      </c>
      <c r="ED217" s="31" t="e">
        <v>#DIV/0!</v>
      </c>
      <c r="EE217" s="31" t="e">
        <v>#DIV/0!</v>
      </c>
      <c r="EF217" s="31" t="e">
        <v>#DIV/0!</v>
      </c>
      <c r="EG217" s="31" t="e">
        <v>#DIV/0!</v>
      </c>
      <c r="EH217" s="31" t="e">
        <v>#DIV/0!</v>
      </c>
      <c r="EI217" s="31" t="e">
        <v>#DIV/0!</v>
      </c>
      <c r="EJ217" s="31" t="e">
        <v>#DIV/0!</v>
      </c>
      <c r="EK217" s="31" t="e">
        <v>#DIV/0!</v>
      </c>
      <c r="EL217" s="31" t="e">
        <v>#DIV/0!</v>
      </c>
      <c r="EM217" s="31" t="e">
        <v>#DIV/0!</v>
      </c>
      <c r="EN217" s="31" t="e">
        <v>#DIV/0!</v>
      </c>
      <c r="EO217" s="31" t="e">
        <v>#VALUE!</v>
      </c>
      <c r="EP217" s="31" t="e">
        <v>#DIV/0!</v>
      </c>
      <c r="EQ217" s="31" t="e">
        <v>#DIV/0!</v>
      </c>
      <c r="ER217" s="31" t="e">
        <v>#DIV/0!</v>
      </c>
      <c r="ES217" s="31" t="e">
        <v>#DIV/0!</v>
      </c>
      <c r="ET217" s="31" t="e">
        <v>#DIV/0!</v>
      </c>
      <c r="EU217" s="31" t="e">
        <v>#DIV/0!</v>
      </c>
      <c r="EV217" s="31" t="e">
        <v>#DIV/0!</v>
      </c>
      <c r="EW217" s="31" t="e">
        <v>#DIV/0!</v>
      </c>
      <c r="EX217" s="31" t="e">
        <v>#DIV/0!</v>
      </c>
      <c r="EY217" s="31" t="e">
        <v>#DIV/0!</v>
      </c>
      <c r="EZ217" s="31" t="e">
        <v>#DIV/0!</v>
      </c>
      <c r="FA217" s="31" t="e">
        <v>#DIV/0!</v>
      </c>
      <c r="FB217" s="31" t="e">
        <v>#DIV/0!</v>
      </c>
      <c r="FC217" s="31" t="e">
        <v>#DIV/0!</v>
      </c>
      <c r="FD217" s="31" t="e">
        <v>#DIV/0!</v>
      </c>
      <c r="FE217" s="31" t="e">
        <v>#DIV/0!</v>
      </c>
      <c r="FF217" s="31" t="e">
        <v>#DIV/0!</v>
      </c>
      <c r="FG217" s="31" t="e">
        <v>#DIV/0!</v>
      </c>
      <c r="FH217" s="31" t="e">
        <v>#DIV/0!</v>
      </c>
      <c r="FI217" s="31" t="e">
        <v>#DIV/0!</v>
      </c>
      <c r="FJ217" s="31" t="e">
        <v>#DIV/0!</v>
      </c>
      <c r="FK217" s="31" t="e">
        <v>#DIV/0!</v>
      </c>
      <c r="FL217" s="31" t="e">
        <v>#DIV/0!</v>
      </c>
      <c r="FM217" s="31" t="e">
        <v>#DIV/0!</v>
      </c>
      <c r="FN217" s="31" t="e">
        <v>#DIV/0!</v>
      </c>
      <c r="FO217" s="31" t="e">
        <v>#DIV/0!</v>
      </c>
      <c r="FP217" s="31" t="e">
        <v>#DIV/0!</v>
      </c>
      <c r="FQ217" s="31" t="e">
        <v>#DIV/0!</v>
      </c>
      <c r="FR217" s="31" t="e">
        <v>#DIV/0!</v>
      </c>
      <c r="FS217" s="31" t="e">
        <v>#DIV/0!</v>
      </c>
      <c r="FT217" s="31" t="e">
        <v>#DIV/0!</v>
      </c>
      <c r="FU217" s="31" t="e">
        <v>#DIV/0!</v>
      </c>
      <c r="FV217" s="31" t="e">
        <v>#DIV/0!</v>
      </c>
      <c r="FW217" s="31" t="e">
        <v>#DIV/0!</v>
      </c>
      <c r="FX217" s="31" t="e">
        <v>#DIV/0!</v>
      </c>
      <c r="FY217" s="31" t="e">
        <v>#DIV/0!</v>
      </c>
      <c r="FZ217" s="31" t="e">
        <v>#DIV/0!</v>
      </c>
      <c r="GA217" s="31" t="e">
        <v>#DIV/0!</v>
      </c>
      <c r="GB217" s="31" t="e">
        <v>#DIV/0!</v>
      </c>
      <c r="GC217" s="31" t="e">
        <v>#DIV/0!</v>
      </c>
      <c r="GD217" s="31" t="e">
        <v>#DIV/0!</v>
      </c>
      <c r="GE217" s="31" t="e">
        <v>#DIV/0!</v>
      </c>
      <c r="GF217" s="31" t="e">
        <v>#DIV/0!</v>
      </c>
      <c r="GG217" s="31" t="e">
        <v>#DIV/0!</v>
      </c>
      <c r="GH217" s="31" t="e">
        <v>#DIV/0!</v>
      </c>
      <c r="GI217" s="31"/>
      <c r="GJ217" s="31"/>
      <c r="GK217" s="31">
        <v>190</v>
      </c>
      <c r="GL217" s="51" t="e">
        <v>#VALUE!</v>
      </c>
      <c r="GM217" s="31" t="e">
        <v>#DIV/0!</v>
      </c>
      <c r="GN217" s="31" t="e">
        <v>#DIV/0!</v>
      </c>
      <c r="GO217" s="31" t="e">
        <v>#DIV/0!</v>
      </c>
      <c r="GP217" s="31" t="e">
        <v>#DIV/0!</v>
      </c>
      <c r="GQ217" s="31" t="e">
        <v>#DIV/0!</v>
      </c>
      <c r="GR217" s="31" t="e">
        <v>#DIV/0!</v>
      </c>
      <c r="GS217" s="31" t="e">
        <v>#DIV/0!</v>
      </c>
      <c r="GT217" s="31" t="e">
        <v>#DIV/0!</v>
      </c>
      <c r="GU217" s="31" t="e">
        <v>#DIV/0!</v>
      </c>
      <c r="GV217" s="31" t="e">
        <v>#DIV/0!</v>
      </c>
      <c r="GW217" s="31" t="e">
        <v>#DIV/0!</v>
      </c>
      <c r="GX217" s="31" t="e">
        <v>#DIV/0!</v>
      </c>
      <c r="GY217" s="31" t="e">
        <v>#DIV/0!</v>
      </c>
      <c r="GZ217" s="31" t="e">
        <v>#DIV/0!</v>
      </c>
      <c r="HA217" s="31" t="e">
        <v>#DIV/0!</v>
      </c>
      <c r="HB217" s="31" t="e">
        <v>#DIV/0!</v>
      </c>
      <c r="HC217" s="31" t="e">
        <v>#DIV/0!</v>
      </c>
      <c r="HD217" s="31" t="e">
        <v>#DIV/0!</v>
      </c>
      <c r="HE217" s="31" t="e">
        <v>#DIV/0!</v>
      </c>
      <c r="HF217" s="31" t="e">
        <v>#DIV/0!</v>
      </c>
      <c r="HG217" s="31" t="e">
        <v>#DIV/0!</v>
      </c>
      <c r="HH217" s="31" t="e">
        <v>#DIV/0!</v>
      </c>
      <c r="HI217" s="31" t="e">
        <v>#DIV/0!</v>
      </c>
      <c r="HJ217" s="31" t="e">
        <v>#DIV/0!</v>
      </c>
      <c r="HK217" s="31" t="e">
        <v>#DIV/0!</v>
      </c>
      <c r="HL217" s="31" t="e">
        <v>#DIV/0!</v>
      </c>
      <c r="HM217" s="31" t="e">
        <v>#DIV/0!</v>
      </c>
      <c r="HN217" s="31" t="e">
        <v>#DIV/0!</v>
      </c>
      <c r="HO217" s="31" t="e">
        <v>#DIV/0!</v>
      </c>
      <c r="HP217" s="31" t="e">
        <v>#DIV/0!</v>
      </c>
      <c r="HQ217" s="31" t="e">
        <v>#DIV/0!</v>
      </c>
      <c r="HR217" s="31" t="e">
        <v>#DIV/0!</v>
      </c>
      <c r="HS217" s="31" t="e">
        <v>#DIV/0!</v>
      </c>
      <c r="HT217" s="31" t="e">
        <v>#DIV/0!</v>
      </c>
      <c r="HU217" s="31" t="e">
        <v>#DIV/0!</v>
      </c>
      <c r="HV217" s="31" t="e">
        <v>#DIV/0!</v>
      </c>
      <c r="HW217" s="31" t="e">
        <v>#DIV/0!</v>
      </c>
      <c r="HX217" s="31" t="e">
        <v>#DIV/0!</v>
      </c>
      <c r="HY217" s="31" t="e">
        <v>#DIV/0!</v>
      </c>
      <c r="HZ217" s="31" t="e">
        <v>#DIV/0!</v>
      </c>
      <c r="IA217" s="31" t="e">
        <v>#DIV/0!</v>
      </c>
      <c r="IB217" s="31" t="e">
        <v>#DIV/0!</v>
      </c>
      <c r="IC217" s="31" t="e">
        <v>#DIV/0!</v>
      </c>
      <c r="ID217" s="31" t="e">
        <v>#DIV/0!</v>
      </c>
      <c r="IE217" s="31" t="e">
        <v>#DIV/0!</v>
      </c>
      <c r="IF217" s="31" t="e">
        <v>#VALUE!</v>
      </c>
      <c r="IG217" s="31" t="e">
        <v>#DIV/0!</v>
      </c>
      <c r="IH217" s="31" t="e">
        <v>#DIV/0!</v>
      </c>
      <c r="II217" s="31" t="e">
        <v>#DIV/0!</v>
      </c>
      <c r="IJ217" s="31" t="e">
        <v>#DIV/0!</v>
      </c>
      <c r="IK217" s="31" t="e">
        <v>#DIV/0!</v>
      </c>
      <c r="IL217" s="31" t="e">
        <v>#DIV/0!</v>
      </c>
      <c r="IM217" s="31" t="e">
        <v>#DIV/0!</v>
      </c>
      <c r="IN217" s="31" t="e">
        <v>#DIV/0!</v>
      </c>
      <c r="IO217" s="31" t="e">
        <v>#DIV/0!</v>
      </c>
      <c r="IP217" s="31" t="e">
        <v>#DIV/0!</v>
      </c>
      <c r="IQ217" s="31" t="e">
        <v>#DIV/0!</v>
      </c>
      <c r="IR217" s="31" t="e">
        <v>#DIV/0!</v>
      </c>
      <c r="IS217" s="31" t="e">
        <v>#DIV/0!</v>
      </c>
      <c r="IT217" s="31" t="e">
        <v>#DIV/0!</v>
      </c>
      <c r="IU217" s="31" t="e">
        <v>#DIV/0!</v>
      </c>
      <c r="IV217" s="31" t="e">
        <v>#DIV/0!</v>
      </c>
      <c r="IW217" s="31" t="e">
        <v>#DIV/0!</v>
      </c>
      <c r="IX217" s="31" t="e">
        <v>#DIV/0!</v>
      </c>
      <c r="IY217" s="31" t="e">
        <v>#DIV/0!</v>
      </c>
      <c r="IZ217" s="31" t="e">
        <v>#DIV/0!</v>
      </c>
      <c r="JA217" s="31" t="e">
        <v>#DIV/0!</v>
      </c>
      <c r="JB217" s="31" t="e">
        <v>#DIV/0!</v>
      </c>
      <c r="JC217" s="31" t="e">
        <v>#DIV/0!</v>
      </c>
      <c r="JD217" s="31" t="e">
        <v>#DIV/0!</v>
      </c>
      <c r="JE217" s="31" t="e">
        <v>#DIV/0!</v>
      </c>
      <c r="JF217" s="31" t="e">
        <v>#DIV/0!</v>
      </c>
      <c r="JG217" s="31" t="e">
        <v>#DIV/0!</v>
      </c>
      <c r="JH217" s="31" t="e">
        <v>#DIV/0!</v>
      </c>
      <c r="JI217" s="31" t="e">
        <v>#DIV/0!</v>
      </c>
      <c r="JJ217" s="31" t="e">
        <v>#DIV/0!</v>
      </c>
      <c r="JK217" s="31" t="e">
        <v>#DIV/0!</v>
      </c>
      <c r="JL217" s="31" t="e">
        <v>#DIV/0!</v>
      </c>
      <c r="JM217" s="31" t="e">
        <v>#DIV/0!</v>
      </c>
      <c r="JN217" s="31" t="e">
        <v>#DIV/0!</v>
      </c>
      <c r="JO217" s="31" t="e">
        <v>#DIV/0!</v>
      </c>
      <c r="JP217" s="31" t="e">
        <v>#DIV/0!</v>
      </c>
      <c r="JQ217" s="31" t="e">
        <v>#DIV/0!</v>
      </c>
      <c r="JR217" s="31" t="e">
        <v>#DIV/0!</v>
      </c>
      <c r="JS217" s="31" t="e">
        <v>#DIV/0!</v>
      </c>
      <c r="JT217" s="31" t="e">
        <v>#DIV/0!</v>
      </c>
      <c r="JU217" s="31" t="e">
        <v>#DIV/0!</v>
      </c>
      <c r="JV217" s="31" t="e">
        <v>#DIV/0!</v>
      </c>
      <c r="JW217" s="31" t="e">
        <v>#DIV/0!</v>
      </c>
      <c r="JX217" s="31" t="e">
        <v>#DIV/0!</v>
      </c>
      <c r="JY217" s="31" t="e">
        <v>#DIV/0!</v>
      </c>
      <c r="JZ217" s="31"/>
      <c r="KA217" s="31"/>
    </row>
    <row r="218" spans="1:287" x14ac:dyDescent="0.25">
      <c r="A218" s="30" t="s">
        <v>844</v>
      </c>
      <c r="B218" s="30" t="s">
        <v>200</v>
      </c>
      <c r="C218" s="31"/>
      <c r="D218" s="51" t="e">
        <v>#VALUE!</v>
      </c>
      <c r="E218" s="31" t="e">
        <v>#DIV/0!</v>
      </c>
      <c r="F218" s="31" t="e">
        <v>#DIV/0!</v>
      </c>
      <c r="G218" s="31" t="e">
        <v>#DIV/0!</v>
      </c>
      <c r="H218" s="31" t="e">
        <v>#DIV/0!</v>
      </c>
      <c r="I218" s="31" t="e">
        <v>#DIV/0!</v>
      </c>
      <c r="J218" s="31" t="e">
        <v>#DIV/0!</v>
      </c>
      <c r="K218" s="31" t="e">
        <v>#DIV/0!</v>
      </c>
      <c r="L218" s="31" t="e">
        <v>#DIV/0!</v>
      </c>
      <c r="M218" s="31" t="e">
        <v>#DIV/0!</v>
      </c>
      <c r="N218" s="31" t="e">
        <v>#DIV/0!</v>
      </c>
      <c r="O218" s="31" t="e">
        <v>#DIV/0!</v>
      </c>
      <c r="P218" s="31" t="e">
        <v>#DIV/0!</v>
      </c>
      <c r="Q218" s="31" t="e">
        <v>#DIV/0!</v>
      </c>
      <c r="R218" s="31" t="e">
        <v>#DIV/0!</v>
      </c>
      <c r="S218" s="31" t="e">
        <v>#DIV/0!</v>
      </c>
      <c r="T218" s="31" t="e">
        <v>#DIV/0!</v>
      </c>
      <c r="U218" s="31" t="e">
        <v>#DIV/0!</v>
      </c>
      <c r="V218" s="31" t="e">
        <v>#DIV/0!</v>
      </c>
      <c r="W218" s="31" t="e">
        <v>#DIV/0!</v>
      </c>
      <c r="X218" s="31" t="e">
        <v>#DIV/0!</v>
      </c>
      <c r="Y218" s="31" t="e">
        <v>#DIV/0!</v>
      </c>
      <c r="Z218" s="31" t="e">
        <v>#DIV/0!</v>
      </c>
      <c r="AA218" s="31" t="e">
        <v>#DIV/0!</v>
      </c>
      <c r="AB218" s="31" t="e">
        <v>#DIV/0!</v>
      </c>
      <c r="AC218" s="31" t="e">
        <v>#DIV/0!</v>
      </c>
      <c r="AD218" s="31" t="e">
        <v>#DIV/0!</v>
      </c>
      <c r="AE218" s="31" t="e">
        <v>#DIV/0!</v>
      </c>
      <c r="AF218" s="31" t="e">
        <v>#DIV/0!</v>
      </c>
      <c r="AG218" s="31" t="e">
        <v>#DIV/0!</v>
      </c>
      <c r="AH218" s="31" t="e">
        <v>#DIV/0!</v>
      </c>
      <c r="AI218" s="31" t="e">
        <v>#DIV/0!</v>
      </c>
      <c r="AJ218" s="31" t="e">
        <v>#DIV/0!</v>
      </c>
      <c r="AK218" s="31" t="e">
        <v>#DIV/0!</v>
      </c>
      <c r="AL218" s="31" t="e">
        <v>#DIV/0!</v>
      </c>
      <c r="AM218" s="31" t="e">
        <v>#DIV/0!</v>
      </c>
      <c r="AN218" s="31" t="e">
        <v>#DIV/0!</v>
      </c>
      <c r="AO218" s="31" t="e">
        <v>#DIV/0!</v>
      </c>
      <c r="AP218" s="31" t="e">
        <v>#DIV/0!</v>
      </c>
      <c r="AQ218" s="31" t="e">
        <v>#DIV/0!</v>
      </c>
      <c r="AR218" s="31" t="e">
        <v>#DIV/0!</v>
      </c>
      <c r="AS218" s="31" t="e">
        <v>#DIV/0!</v>
      </c>
      <c r="AT218" s="31" t="e">
        <v>#DIV/0!</v>
      </c>
      <c r="AU218" s="31" t="e">
        <v>#DIV/0!</v>
      </c>
      <c r="AV218" s="31" t="e">
        <v>#DIV/0!</v>
      </c>
      <c r="AW218" s="31" t="e">
        <v>#DIV/0!</v>
      </c>
      <c r="AX218" s="31" t="e">
        <v>#VALUE!</v>
      </c>
      <c r="AY218" s="31" t="e">
        <v>#DIV/0!</v>
      </c>
      <c r="AZ218" s="31" t="e">
        <v>#DIV/0!</v>
      </c>
      <c r="BA218" s="31" t="e">
        <v>#DIV/0!</v>
      </c>
      <c r="BB218" s="31" t="e">
        <v>#DIV/0!</v>
      </c>
      <c r="BC218" s="31" t="e">
        <v>#DIV/0!</v>
      </c>
      <c r="BD218" s="31" t="e">
        <v>#DIV/0!</v>
      </c>
      <c r="BE218" s="31" t="e">
        <v>#DIV/0!</v>
      </c>
      <c r="BF218" s="31" t="e">
        <v>#DIV/0!</v>
      </c>
      <c r="BG218" s="31" t="e">
        <v>#DIV/0!</v>
      </c>
      <c r="BH218" s="31" t="e">
        <v>#DIV/0!</v>
      </c>
      <c r="BI218" s="31" t="e">
        <v>#DIV/0!</v>
      </c>
      <c r="BJ218" s="31" t="e">
        <v>#DIV/0!</v>
      </c>
      <c r="BK218" s="31" t="e">
        <v>#DIV/0!</v>
      </c>
      <c r="BL218" s="31" t="e">
        <v>#DIV/0!</v>
      </c>
      <c r="BM218" s="31" t="e">
        <v>#DIV/0!</v>
      </c>
      <c r="BN218" s="31" t="e">
        <v>#DIV/0!</v>
      </c>
      <c r="BO218" s="31" t="e">
        <v>#DIV/0!</v>
      </c>
      <c r="BP218" s="31" t="e">
        <v>#DIV/0!</v>
      </c>
      <c r="BQ218" s="31" t="e">
        <v>#DIV/0!</v>
      </c>
      <c r="BR218" s="31" t="e">
        <v>#DIV/0!</v>
      </c>
      <c r="BS218" s="31" t="e">
        <v>#DIV/0!</v>
      </c>
      <c r="BT218" s="31" t="e">
        <v>#DIV/0!</v>
      </c>
      <c r="BU218" s="31" t="e">
        <v>#DIV/0!</v>
      </c>
      <c r="BV218" s="31" t="e">
        <v>#DIV/0!</v>
      </c>
      <c r="BW218" s="31" t="e">
        <v>#DIV/0!</v>
      </c>
      <c r="BX218" s="31" t="e">
        <v>#DIV/0!</v>
      </c>
      <c r="BY218" s="31" t="e">
        <v>#DIV/0!</v>
      </c>
      <c r="BZ218" s="31" t="e">
        <v>#DIV/0!</v>
      </c>
      <c r="CA218" s="31" t="e">
        <v>#DIV/0!</v>
      </c>
      <c r="CB218" s="31" t="e">
        <v>#DIV/0!</v>
      </c>
      <c r="CC218" s="31" t="e">
        <v>#DIV/0!</v>
      </c>
      <c r="CD218" s="31" t="e">
        <v>#DIV/0!</v>
      </c>
      <c r="CE218" s="31" t="e">
        <v>#DIV/0!</v>
      </c>
      <c r="CF218" s="31" t="e">
        <v>#DIV/0!</v>
      </c>
      <c r="CG218" s="31" t="e">
        <v>#DIV/0!</v>
      </c>
      <c r="CH218" s="31" t="e">
        <v>#DIV/0!</v>
      </c>
      <c r="CI218" s="31" t="e">
        <v>#DIV/0!</v>
      </c>
      <c r="CJ218" s="31" t="e">
        <v>#DIV/0!</v>
      </c>
      <c r="CK218" s="31" t="e">
        <v>#DIV/0!</v>
      </c>
      <c r="CL218" s="31" t="e">
        <v>#DIV/0!</v>
      </c>
      <c r="CM218" s="31" t="e">
        <v>#DIV/0!</v>
      </c>
      <c r="CN218" s="31" t="e">
        <v>#DIV/0!</v>
      </c>
      <c r="CO218" s="31" t="e">
        <v>#DIV/0!</v>
      </c>
      <c r="CP218" s="31" t="e">
        <v>#DIV/0!</v>
      </c>
      <c r="CQ218" s="31" t="e">
        <v>#DIV/0!</v>
      </c>
      <c r="CR218" s="31"/>
      <c r="CS218" s="31"/>
      <c r="CT218" s="31">
        <v>65</v>
      </c>
      <c r="CU218" s="51" t="e">
        <v>#VALUE!</v>
      </c>
      <c r="CV218" s="31" t="e">
        <v>#DIV/0!</v>
      </c>
      <c r="CW218" s="31" t="e">
        <v>#DIV/0!</v>
      </c>
      <c r="CX218" s="31" t="e">
        <v>#DIV/0!</v>
      </c>
      <c r="CY218" s="31" t="e">
        <v>#DIV/0!</v>
      </c>
      <c r="CZ218" s="31" t="e">
        <v>#DIV/0!</v>
      </c>
      <c r="DA218" s="31" t="e">
        <v>#DIV/0!</v>
      </c>
      <c r="DB218" s="31" t="e">
        <v>#DIV/0!</v>
      </c>
      <c r="DC218" s="31" t="e">
        <v>#DIV/0!</v>
      </c>
      <c r="DD218" s="31" t="e">
        <v>#DIV/0!</v>
      </c>
      <c r="DE218" s="31" t="e">
        <v>#DIV/0!</v>
      </c>
      <c r="DF218" s="31" t="e">
        <v>#DIV/0!</v>
      </c>
      <c r="DG218" s="31" t="e">
        <v>#DIV/0!</v>
      </c>
      <c r="DH218" s="31" t="e">
        <v>#DIV/0!</v>
      </c>
      <c r="DI218" s="31" t="e">
        <v>#DIV/0!</v>
      </c>
      <c r="DJ218" s="31" t="e">
        <v>#DIV/0!</v>
      </c>
      <c r="DK218" s="31" t="e">
        <v>#DIV/0!</v>
      </c>
      <c r="DL218" s="31" t="e">
        <v>#DIV/0!</v>
      </c>
      <c r="DM218" s="31" t="e">
        <v>#DIV/0!</v>
      </c>
      <c r="DN218" s="31" t="e">
        <v>#DIV/0!</v>
      </c>
      <c r="DO218" s="31" t="e">
        <v>#DIV/0!</v>
      </c>
      <c r="DP218" s="31" t="e">
        <v>#DIV/0!</v>
      </c>
      <c r="DQ218" s="31" t="e">
        <v>#DIV/0!</v>
      </c>
      <c r="DR218" s="31" t="e">
        <v>#DIV/0!</v>
      </c>
      <c r="DS218" s="31" t="e">
        <v>#DIV/0!</v>
      </c>
      <c r="DT218" s="31" t="e">
        <v>#DIV/0!</v>
      </c>
      <c r="DU218" s="31" t="e">
        <v>#DIV/0!</v>
      </c>
      <c r="DV218" s="31" t="e">
        <v>#DIV/0!</v>
      </c>
      <c r="DW218" s="31" t="e">
        <v>#DIV/0!</v>
      </c>
      <c r="DX218" s="31" t="e">
        <v>#DIV/0!</v>
      </c>
      <c r="DY218" s="31" t="e">
        <v>#DIV/0!</v>
      </c>
      <c r="DZ218" s="31" t="e">
        <v>#DIV/0!</v>
      </c>
      <c r="EA218" s="31" t="e">
        <v>#DIV/0!</v>
      </c>
      <c r="EB218" s="31" t="e">
        <v>#DIV/0!</v>
      </c>
      <c r="EC218" s="31" t="e">
        <v>#DIV/0!</v>
      </c>
      <c r="ED218" s="31" t="e">
        <v>#DIV/0!</v>
      </c>
      <c r="EE218" s="31" t="e">
        <v>#DIV/0!</v>
      </c>
      <c r="EF218" s="31" t="e">
        <v>#DIV/0!</v>
      </c>
      <c r="EG218" s="31" t="e">
        <v>#DIV/0!</v>
      </c>
      <c r="EH218" s="31" t="e">
        <v>#DIV/0!</v>
      </c>
      <c r="EI218" s="31" t="e">
        <v>#DIV/0!</v>
      </c>
      <c r="EJ218" s="31" t="e">
        <v>#DIV/0!</v>
      </c>
      <c r="EK218" s="31" t="e">
        <v>#DIV/0!</v>
      </c>
      <c r="EL218" s="31" t="e">
        <v>#DIV/0!</v>
      </c>
      <c r="EM218" s="31" t="e">
        <v>#DIV/0!</v>
      </c>
      <c r="EN218" s="31" t="e">
        <v>#DIV/0!</v>
      </c>
      <c r="EO218" s="31" t="e">
        <v>#VALUE!</v>
      </c>
      <c r="EP218" s="31" t="e">
        <v>#DIV/0!</v>
      </c>
      <c r="EQ218" s="31" t="e">
        <v>#DIV/0!</v>
      </c>
      <c r="ER218" s="31" t="e">
        <v>#DIV/0!</v>
      </c>
      <c r="ES218" s="31" t="e">
        <v>#DIV/0!</v>
      </c>
      <c r="ET218" s="31" t="e">
        <v>#DIV/0!</v>
      </c>
      <c r="EU218" s="31" t="e">
        <v>#DIV/0!</v>
      </c>
      <c r="EV218" s="31" t="e">
        <v>#DIV/0!</v>
      </c>
      <c r="EW218" s="31" t="e">
        <v>#DIV/0!</v>
      </c>
      <c r="EX218" s="31" t="e">
        <v>#DIV/0!</v>
      </c>
      <c r="EY218" s="31" t="e">
        <v>#DIV/0!</v>
      </c>
      <c r="EZ218" s="31" t="e">
        <v>#DIV/0!</v>
      </c>
      <c r="FA218" s="31" t="e">
        <v>#DIV/0!</v>
      </c>
      <c r="FB218" s="31" t="e">
        <v>#DIV/0!</v>
      </c>
      <c r="FC218" s="31" t="e">
        <v>#DIV/0!</v>
      </c>
      <c r="FD218" s="31" t="e">
        <v>#DIV/0!</v>
      </c>
      <c r="FE218" s="31" t="e">
        <v>#DIV/0!</v>
      </c>
      <c r="FF218" s="31" t="e">
        <v>#DIV/0!</v>
      </c>
      <c r="FG218" s="31" t="e">
        <v>#DIV/0!</v>
      </c>
      <c r="FH218" s="31" t="e">
        <v>#DIV/0!</v>
      </c>
      <c r="FI218" s="31" t="e">
        <v>#DIV/0!</v>
      </c>
      <c r="FJ218" s="31" t="e">
        <v>#DIV/0!</v>
      </c>
      <c r="FK218" s="31" t="e">
        <v>#DIV/0!</v>
      </c>
      <c r="FL218" s="31" t="e">
        <v>#DIV/0!</v>
      </c>
      <c r="FM218" s="31" t="e">
        <v>#DIV/0!</v>
      </c>
      <c r="FN218" s="31" t="e">
        <v>#DIV/0!</v>
      </c>
      <c r="FO218" s="31" t="e">
        <v>#DIV/0!</v>
      </c>
      <c r="FP218" s="31" t="e">
        <v>#DIV/0!</v>
      </c>
      <c r="FQ218" s="31" t="e">
        <v>#DIV/0!</v>
      </c>
      <c r="FR218" s="31" t="e">
        <v>#DIV/0!</v>
      </c>
      <c r="FS218" s="31" t="e">
        <v>#DIV/0!</v>
      </c>
      <c r="FT218" s="31" t="e">
        <v>#DIV/0!</v>
      </c>
      <c r="FU218" s="31" t="e">
        <v>#DIV/0!</v>
      </c>
      <c r="FV218" s="31" t="e">
        <v>#DIV/0!</v>
      </c>
      <c r="FW218" s="31" t="e">
        <v>#DIV/0!</v>
      </c>
      <c r="FX218" s="31" t="e">
        <v>#DIV/0!</v>
      </c>
      <c r="FY218" s="31" t="e">
        <v>#DIV/0!</v>
      </c>
      <c r="FZ218" s="31" t="e">
        <v>#DIV/0!</v>
      </c>
      <c r="GA218" s="31" t="e">
        <v>#DIV/0!</v>
      </c>
      <c r="GB218" s="31" t="e">
        <v>#DIV/0!</v>
      </c>
      <c r="GC218" s="31" t="e">
        <v>#DIV/0!</v>
      </c>
      <c r="GD218" s="31" t="e">
        <v>#DIV/0!</v>
      </c>
      <c r="GE218" s="31" t="e">
        <v>#DIV/0!</v>
      </c>
      <c r="GF218" s="31" t="e">
        <v>#DIV/0!</v>
      </c>
      <c r="GG218" s="31" t="e">
        <v>#DIV/0!</v>
      </c>
      <c r="GH218" s="31" t="e">
        <v>#DIV/0!</v>
      </c>
      <c r="GI218" s="31"/>
      <c r="GJ218" s="31"/>
      <c r="GK218" s="31">
        <v>65</v>
      </c>
      <c r="GL218" s="51" t="e">
        <v>#VALUE!</v>
      </c>
      <c r="GM218" s="31" t="e">
        <v>#DIV/0!</v>
      </c>
      <c r="GN218" s="31" t="e">
        <v>#DIV/0!</v>
      </c>
      <c r="GO218" s="31" t="e">
        <v>#DIV/0!</v>
      </c>
      <c r="GP218" s="31" t="e">
        <v>#DIV/0!</v>
      </c>
      <c r="GQ218" s="31" t="e">
        <v>#DIV/0!</v>
      </c>
      <c r="GR218" s="31" t="e">
        <v>#DIV/0!</v>
      </c>
      <c r="GS218" s="31" t="e">
        <v>#DIV/0!</v>
      </c>
      <c r="GT218" s="31" t="e">
        <v>#DIV/0!</v>
      </c>
      <c r="GU218" s="31" t="e">
        <v>#DIV/0!</v>
      </c>
      <c r="GV218" s="31" t="e">
        <v>#DIV/0!</v>
      </c>
      <c r="GW218" s="31" t="e">
        <v>#DIV/0!</v>
      </c>
      <c r="GX218" s="31" t="e">
        <v>#DIV/0!</v>
      </c>
      <c r="GY218" s="31" t="e">
        <v>#DIV/0!</v>
      </c>
      <c r="GZ218" s="31" t="e">
        <v>#DIV/0!</v>
      </c>
      <c r="HA218" s="31" t="e">
        <v>#DIV/0!</v>
      </c>
      <c r="HB218" s="31" t="e">
        <v>#DIV/0!</v>
      </c>
      <c r="HC218" s="31" t="e">
        <v>#DIV/0!</v>
      </c>
      <c r="HD218" s="31" t="e">
        <v>#DIV/0!</v>
      </c>
      <c r="HE218" s="31" t="e">
        <v>#DIV/0!</v>
      </c>
      <c r="HF218" s="31" t="e">
        <v>#DIV/0!</v>
      </c>
      <c r="HG218" s="31" t="e">
        <v>#DIV/0!</v>
      </c>
      <c r="HH218" s="31" t="e">
        <v>#DIV/0!</v>
      </c>
      <c r="HI218" s="31" t="e">
        <v>#DIV/0!</v>
      </c>
      <c r="HJ218" s="31" t="e">
        <v>#DIV/0!</v>
      </c>
      <c r="HK218" s="31" t="e">
        <v>#DIV/0!</v>
      </c>
      <c r="HL218" s="31" t="e">
        <v>#DIV/0!</v>
      </c>
      <c r="HM218" s="31" t="e">
        <v>#DIV/0!</v>
      </c>
      <c r="HN218" s="31" t="e">
        <v>#DIV/0!</v>
      </c>
      <c r="HO218" s="31" t="e">
        <v>#DIV/0!</v>
      </c>
      <c r="HP218" s="31" t="e">
        <v>#DIV/0!</v>
      </c>
      <c r="HQ218" s="31" t="e">
        <v>#DIV/0!</v>
      </c>
      <c r="HR218" s="31" t="e">
        <v>#DIV/0!</v>
      </c>
      <c r="HS218" s="31" t="e">
        <v>#DIV/0!</v>
      </c>
      <c r="HT218" s="31" t="e">
        <v>#DIV/0!</v>
      </c>
      <c r="HU218" s="31" t="e">
        <v>#DIV/0!</v>
      </c>
      <c r="HV218" s="31" t="e">
        <v>#DIV/0!</v>
      </c>
      <c r="HW218" s="31" t="e">
        <v>#DIV/0!</v>
      </c>
      <c r="HX218" s="31" t="e">
        <v>#DIV/0!</v>
      </c>
      <c r="HY218" s="31" t="e">
        <v>#DIV/0!</v>
      </c>
      <c r="HZ218" s="31" t="e">
        <v>#DIV/0!</v>
      </c>
      <c r="IA218" s="31" t="e">
        <v>#DIV/0!</v>
      </c>
      <c r="IB218" s="31" t="e">
        <v>#DIV/0!</v>
      </c>
      <c r="IC218" s="31" t="e">
        <v>#DIV/0!</v>
      </c>
      <c r="ID218" s="31" t="e">
        <v>#DIV/0!</v>
      </c>
      <c r="IE218" s="31" t="e">
        <v>#DIV/0!</v>
      </c>
      <c r="IF218" s="31" t="e">
        <v>#VALUE!</v>
      </c>
      <c r="IG218" s="31" t="e">
        <v>#DIV/0!</v>
      </c>
      <c r="IH218" s="31" t="e">
        <v>#DIV/0!</v>
      </c>
      <c r="II218" s="31" t="e">
        <v>#DIV/0!</v>
      </c>
      <c r="IJ218" s="31" t="e">
        <v>#DIV/0!</v>
      </c>
      <c r="IK218" s="31" t="e">
        <v>#DIV/0!</v>
      </c>
      <c r="IL218" s="31" t="e">
        <v>#DIV/0!</v>
      </c>
      <c r="IM218" s="31" t="e">
        <v>#DIV/0!</v>
      </c>
      <c r="IN218" s="31" t="e">
        <v>#DIV/0!</v>
      </c>
      <c r="IO218" s="31" t="e">
        <v>#DIV/0!</v>
      </c>
      <c r="IP218" s="31" t="e">
        <v>#DIV/0!</v>
      </c>
      <c r="IQ218" s="31" t="e">
        <v>#DIV/0!</v>
      </c>
      <c r="IR218" s="31" t="e">
        <v>#DIV/0!</v>
      </c>
      <c r="IS218" s="31" t="e">
        <v>#DIV/0!</v>
      </c>
      <c r="IT218" s="31" t="e">
        <v>#DIV/0!</v>
      </c>
      <c r="IU218" s="31" t="e">
        <v>#DIV/0!</v>
      </c>
      <c r="IV218" s="31" t="e">
        <v>#DIV/0!</v>
      </c>
      <c r="IW218" s="31" t="e">
        <v>#DIV/0!</v>
      </c>
      <c r="IX218" s="31" t="e">
        <v>#DIV/0!</v>
      </c>
      <c r="IY218" s="31" t="e">
        <v>#DIV/0!</v>
      </c>
      <c r="IZ218" s="31" t="e">
        <v>#DIV/0!</v>
      </c>
      <c r="JA218" s="31" t="e">
        <v>#DIV/0!</v>
      </c>
      <c r="JB218" s="31" t="e">
        <v>#DIV/0!</v>
      </c>
      <c r="JC218" s="31" t="e">
        <v>#DIV/0!</v>
      </c>
      <c r="JD218" s="31" t="e">
        <v>#DIV/0!</v>
      </c>
      <c r="JE218" s="31" t="e">
        <v>#DIV/0!</v>
      </c>
      <c r="JF218" s="31" t="e">
        <v>#DIV/0!</v>
      </c>
      <c r="JG218" s="31" t="e">
        <v>#DIV/0!</v>
      </c>
      <c r="JH218" s="31" t="e">
        <v>#DIV/0!</v>
      </c>
      <c r="JI218" s="31" t="e">
        <v>#DIV/0!</v>
      </c>
      <c r="JJ218" s="31" t="e">
        <v>#DIV/0!</v>
      </c>
      <c r="JK218" s="31" t="e">
        <v>#DIV/0!</v>
      </c>
      <c r="JL218" s="31" t="e">
        <v>#DIV/0!</v>
      </c>
      <c r="JM218" s="31" t="e">
        <v>#DIV/0!</v>
      </c>
      <c r="JN218" s="31" t="e">
        <v>#DIV/0!</v>
      </c>
      <c r="JO218" s="31" t="e">
        <v>#DIV/0!</v>
      </c>
      <c r="JP218" s="31" t="e">
        <v>#DIV/0!</v>
      </c>
      <c r="JQ218" s="31" t="e">
        <v>#DIV/0!</v>
      </c>
      <c r="JR218" s="31" t="e">
        <v>#DIV/0!</v>
      </c>
      <c r="JS218" s="31" t="e">
        <v>#DIV/0!</v>
      </c>
      <c r="JT218" s="31" t="e">
        <v>#DIV/0!</v>
      </c>
      <c r="JU218" s="31" t="e">
        <v>#DIV/0!</v>
      </c>
      <c r="JV218" s="31" t="e">
        <v>#DIV/0!</v>
      </c>
      <c r="JW218" s="31" t="e">
        <v>#DIV/0!</v>
      </c>
      <c r="JX218" s="31" t="e">
        <v>#DIV/0!</v>
      </c>
      <c r="JY218" s="31" t="e">
        <v>#DIV/0!</v>
      </c>
      <c r="JZ218" s="31"/>
      <c r="KA218" s="31"/>
    </row>
    <row r="219" spans="1:287" x14ac:dyDescent="0.25">
      <c r="A219" s="30" t="s">
        <v>845</v>
      </c>
      <c r="B219" s="30" t="s">
        <v>214</v>
      </c>
      <c r="C219" s="31"/>
      <c r="D219" s="51" t="e">
        <v>#VALUE!</v>
      </c>
      <c r="E219" s="31" t="e">
        <v>#DIV/0!</v>
      </c>
      <c r="F219" s="31" t="e">
        <v>#DIV/0!</v>
      </c>
      <c r="G219" s="31" t="e">
        <v>#DIV/0!</v>
      </c>
      <c r="H219" s="31" t="e">
        <v>#DIV/0!</v>
      </c>
      <c r="I219" s="31" t="e">
        <v>#DIV/0!</v>
      </c>
      <c r="J219" s="31" t="e">
        <v>#DIV/0!</v>
      </c>
      <c r="K219" s="31" t="e">
        <v>#DIV/0!</v>
      </c>
      <c r="L219" s="31" t="e">
        <v>#DIV/0!</v>
      </c>
      <c r="M219" s="31" t="e">
        <v>#DIV/0!</v>
      </c>
      <c r="N219" s="31" t="e">
        <v>#DIV/0!</v>
      </c>
      <c r="O219" s="31" t="e">
        <v>#DIV/0!</v>
      </c>
      <c r="P219" s="31" t="e">
        <v>#DIV/0!</v>
      </c>
      <c r="Q219" s="31" t="e">
        <v>#DIV/0!</v>
      </c>
      <c r="R219" s="31" t="e">
        <v>#DIV/0!</v>
      </c>
      <c r="S219" s="31" t="e">
        <v>#DIV/0!</v>
      </c>
      <c r="T219" s="31" t="e">
        <v>#DIV/0!</v>
      </c>
      <c r="U219" s="31" t="e">
        <v>#DIV/0!</v>
      </c>
      <c r="V219" s="31" t="e">
        <v>#DIV/0!</v>
      </c>
      <c r="W219" s="31" t="e">
        <v>#DIV/0!</v>
      </c>
      <c r="X219" s="31" t="e">
        <v>#DIV/0!</v>
      </c>
      <c r="Y219" s="31" t="e">
        <v>#DIV/0!</v>
      </c>
      <c r="Z219" s="31" t="e">
        <v>#DIV/0!</v>
      </c>
      <c r="AA219" s="31" t="e">
        <v>#DIV/0!</v>
      </c>
      <c r="AB219" s="31" t="e">
        <v>#DIV/0!</v>
      </c>
      <c r="AC219" s="31" t="e">
        <v>#DIV/0!</v>
      </c>
      <c r="AD219" s="31" t="e">
        <v>#DIV/0!</v>
      </c>
      <c r="AE219" s="31" t="e">
        <v>#DIV/0!</v>
      </c>
      <c r="AF219" s="31" t="e">
        <v>#DIV/0!</v>
      </c>
      <c r="AG219" s="31" t="e">
        <v>#DIV/0!</v>
      </c>
      <c r="AH219" s="31" t="e">
        <v>#DIV/0!</v>
      </c>
      <c r="AI219" s="31" t="e">
        <v>#DIV/0!</v>
      </c>
      <c r="AJ219" s="31" t="e">
        <v>#DIV/0!</v>
      </c>
      <c r="AK219" s="31" t="e">
        <v>#DIV/0!</v>
      </c>
      <c r="AL219" s="31" t="e">
        <v>#DIV/0!</v>
      </c>
      <c r="AM219" s="31" t="e">
        <v>#DIV/0!</v>
      </c>
      <c r="AN219" s="31" t="e">
        <v>#DIV/0!</v>
      </c>
      <c r="AO219" s="31" t="e">
        <v>#DIV/0!</v>
      </c>
      <c r="AP219" s="31" t="e">
        <v>#DIV/0!</v>
      </c>
      <c r="AQ219" s="31" t="e">
        <v>#DIV/0!</v>
      </c>
      <c r="AR219" s="31" t="e">
        <v>#DIV/0!</v>
      </c>
      <c r="AS219" s="31" t="e">
        <v>#DIV/0!</v>
      </c>
      <c r="AT219" s="31" t="e">
        <v>#DIV/0!</v>
      </c>
      <c r="AU219" s="31" t="e">
        <v>#DIV/0!</v>
      </c>
      <c r="AV219" s="31" t="e">
        <v>#DIV/0!</v>
      </c>
      <c r="AW219" s="31" t="e">
        <v>#DIV/0!</v>
      </c>
      <c r="AX219" s="31" t="e">
        <v>#VALUE!</v>
      </c>
      <c r="AY219" s="31" t="e">
        <v>#DIV/0!</v>
      </c>
      <c r="AZ219" s="31" t="e">
        <v>#DIV/0!</v>
      </c>
      <c r="BA219" s="31" t="e">
        <v>#DIV/0!</v>
      </c>
      <c r="BB219" s="31" t="e">
        <v>#DIV/0!</v>
      </c>
      <c r="BC219" s="31" t="e">
        <v>#DIV/0!</v>
      </c>
      <c r="BD219" s="31" t="e">
        <v>#DIV/0!</v>
      </c>
      <c r="BE219" s="31" t="e">
        <v>#DIV/0!</v>
      </c>
      <c r="BF219" s="31" t="e">
        <v>#DIV/0!</v>
      </c>
      <c r="BG219" s="31" t="e">
        <v>#DIV/0!</v>
      </c>
      <c r="BH219" s="31" t="e">
        <v>#DIV/0!</v>
      </c>
      <c r="BI219" s="31" t="e">
        <v>#DIV/0!</v>
      </c>
      <c r="BJ219" s="31" t="e">
        <v>#DIV/0!</v>
      </c>
      <c r="BK219" s="31" t="e">
        <v>#DIV/0!</v>
      </c>
      <c r="BL219" s="31" t="e">
        <v>#DIV/0!</v>
      </c>
      <c r="BM219" s="31" t="e">
        <v>#DIV/0!</v>
      </c>
      <c r="BN219" s="31" t="e">
        <v>#DIV/0!</v>
      </c>
      <c r="BO219" s="31" t="e">
        <v>#DIV/0!</v>
      </c>
      <c r="BP219" s="31" t="e">
        <v>#DIV/0!</v>
      </c>
      <c r="BQ219" s="31" t="e">
        <v>#DIV/0!</v>
      </c>
      <c r="BR219" s="31" t="e">
        <v>#DIV/0!</v>
      </c>
      <c r="BS219" s="31" t="e">
        <v>#DIV/0!</v>
      </c>
      <c r="BT219" s="31" t="e">
        <v>#DIV/0!</v>
      </c>
      <c r="BU219" s="31" t="e">
        <v>#DIV/0!</v>
      </c>
      <c r="BV219" s="31" t="e">
        <v>#DIV/0!</v>
      </c>
      <c r="BW219" s="31" t="e">
        <v>#DIV/0!</v>
      </c>
      <c r="BX219" s="31" t="e">
        <v>#DIV/0!</v>
      </c>
      <c r="BY219" s="31" t="e">
        <v>#DIV/0!</v>
      </c>
      <c r="BZ219" s="31" t="e">
        <v>#DIV/0!</v>
      </c>
      <c r="CA219" s="31" t="e">
        <v>#DIV/0!</v>
      </c>
      <c r="CB219" s="31" t="e">
        <v>#DIV/0!</v>
      </c>
      <c r="CC219" s="31" t="e">
        <v>#DIV/0!</v>
      </c>
      <c r="CD219" s="31" t="e">
        <v>#DIV/0!</v>
      </c>
      <c r="CE219" s="31" t="e">
        <v>#DIV/0!</v>
      </c>
      <c r="CF219" s="31" t="e">
        <v>#DIV/0!</v>
      </c>
      <c r="CG219" s="31" t="e">
        <v>#DIV/0!</v>
      </c>
      <c r="CH219" s="31" t="e">
        <v>#DIV/0!</v>
      </c>
      <c r="CI219" s="31" t="e">
        <v>#DIV/0!</v>
      </c>
      <c r="CJ219" s="31" t="e">
        <v>#DIV/0!</v>
      </c>
      <c r="CK219" s="31" t="e">
        <v>#DIV/0!</v>
      </c>
      <c r="CL219" s="31" t="e">
        <v>#DIV/0!</v>
      </c>
      <c r="CM219" s="31" t="e">
        <v>#DIV/0!</v>
      </c>
      <c r="CN219" s="31" t="e">
        <v>#DIV/0!</v>
      </c>
      <c r="CO219" s="31" t="e">
        <v>#DIV/0!</v>
      </c>
      <c r="CP219" s="31" t="e">
        <v>#DIV/0!</v>
      </c>
      <c r="CQ219" s="31" t="e">
        <v>#DIV/0!</v>
      </c>
      <c r="CR219" s="31"/>
      <c r="CS219" s="31"/>
      <c r="CT219" s="31">
        <v>17</v>
      </c>
      <c r="CU219" s="51" t="e">
        <v>#VALUE!</v>
      </c>
      <c r="CV219" s="31" t="e">
        <v>#DIV/0!</v>
      </c>
      <c r="CW219" s="31" t="e">
        <v>#DIV/0!</v>
      </c>
      <c r="CX219" s="31" t="e">
        <v>#DIV/0!</v>
      </c>
      <c r="CY219" s="31" t="e">
        <v>#DIV/0!</v>
      </c>
      <c r="CZ219" s="31" t="e">
        <v>#DIV/0!</v>
      </c>
      <c r="DA219" s="31" t="e">
        <v>#DIV/0!</v>
      </c>
      <c r="DB219" s="31" t="e">
        <v>#DIV/0!</v>
      </c>
      <c r="DC219" s="31" t="e">
        <v>#DIV/0!</v>
      </c>
      <c r="DD219" s="31" t="e">
        <v>#DIV/0!</v>
      </c>
      <c r="DE219" s="31" t="e">
        <v>#DIV/0!</v>
      </c>
      <c r="DF219" s="31" t="e">
        <v>#DIV/0!</v>
      </c>
      <c r="DG219" s="31" t="e">
        <v>#DIV/0!</v>
      </c>
      <c r="DH219" s="31" t="e">
        <v>#DIV/0!</v>
      </c>
      <c r="DI219" s="31" t="e">
        <v>#DIV/0!</v>
      </c>
      <c r="DJ219" s="31" t="e">
        <v>#DIV/0!</v>
      </c>
      <c r="DK219" s="31" t="e">
        <v>#DIV/0!</v>
      </c>
      <c r="DL219" s="31" t="e">
        <v>#DIV/0!</v>
      </c>
      <c r="DM219" s="31" t="e">
        <v>#DIV/0!</v>
      </c>
      <c r="DN219" s="31" t="e">
        <v>#DIV/0!</v>
      </c>
      <c r="DO219" s="31" t="e">
        <v>#DIV/0!</v>
      </c>
      <c r="DP219" s="31" t="e">
        <v>#DIV/0!</v>
      </c>
      <c r="DQ219" s="31" t="e">
        <v>#DIV/0!</v>
      </c>
      <c r="DR219" s="31" t="e">
        <v>#DIV/0!</v>
      </c>
      <c r="DS219" s="31" t="e">
        <v>#DIV/0!</v>
      </c>
      <c r="DT219" s="31" t="e">
        <v>#DIV/0!</v>
      </c>
      <c r="DU219" s="31" t="e">
        <v>#DIV/0!</v>
      </c>
      <c r="DV219" s="31" t="e">
        <v>#DIV/0!</v>
      </c>
      <c r="DW219" s="31" t="e">
        <v>#DIV/0!</v>
      </c>
      <c r="DX219" s="31" t="e">
        <v>#DIV/0!</v>
      </c>
      <c r="DY219" s="31" t="e">
        <v>#DIV/0!</v>
      </c>
      <c r="DZ219" s="31" t="e">
        <v>#DIV/0!</v>
      </c>
      <c r="EA219" s="31" t="e">
        <v>#DIV/0!</v>
      </c>
      <c r="EB219" s="31" t="e">
        <v>#DIV/0!</v>
      </c>
      <c r="EC219" s="31" t="e">
        <v>#DIV/0!</v>
      </c>
      <c r="ED219" s="31" t="e">
        <v>#DIV/0!</v>
      </c>
      <c r="EE219" s="31" t="e">
        <v>#DIV/0!</v>
      </c>
      <c r="EF219" s="31" t="e">
        <v>#DIV/0!</v>
      </c>
      <c r="EG219" s="31" t="e">
        <v>#DIV/0!</v>
      </c>
      <c r="EH219" s="31" t="e">
        <v>#DIV/0!</v>
      </c>
      <c r="EI219" s="31" t="e">
        <v>#DIV/0!</v>
      </c>
      <c r="EJ219" s="31" t="e">
        <v>#DIV/0!</v>
      </c>
      <c r="EK219" s="31" t="e">
        <v>#DIV/0!</v>
      </c>
      <c r="EL219" s="31" t="e">
        <v>#DIV/0!</v>
      </c>
      <c r="EM219" s="31" t="e">
        <v>#DIV/0!</v>
      </c>
      <c r="EN219" s="31" t="e">
        <v>#DIV/0!</v>
      </c>
      <c r="EO219" s="31" t="e">
        <v>#VALUE!</v>
      </c>
      <c r="EP219" s="31" t="e">
        <v>#DIV/0!</v>
      </c>
      <c r="EQ219" s="31" t="e">
        <v>#DIV/0!</v>
      </c>
      <c r="ER219" s="31" t="e">
        <v>#DIV/0!</v>
      </c>
      <c r="ES219" s="31" t="e">
        <v>#DIV/0!</v>
      </c>
      <c r="ET219" s="31" t="e">
        <v>#DIV/0!</v>
      </c>
      <c r="EU219" s="31" t="e">
        <v>#DIV/0!</v>
      </c>
      <c r="EV219" s="31" t="e">
        <v>#DIV/0!</v>
      </c>
      <c r="EW219" s="31" t="e">
        <v>#DIV/0!</v>
      </c>
      <c r="EX219" s="31" t="e">
        <v>#DIV/0!</v>
      </c>
      <c r="EY219" s="31" t="e">
        <v>#DIV/0!</v>
      </c>
      <c r="EZ219" s="31" t="e">
        <v>#DIV/0!</v>
      </c>
      <c r="FA219" s="31" t="e">
        <v>#DIV/0!</v>
      </c>
      <c r="FB219" s="31" t="e">
        <v>#DIV/0!</v>
      </c>
      <c r="FC219" s="31" t="e">
        <v>#DIV/0!</v>
      </c>
      <c r="FD219" s="31" t="e">
        <v>#DIV/0!</v>
      </c>
      <c r="FE219" s="31" t="e">
        <v>#DIV/0!</v>
      </c>
      <c r="FF219" s="31" t="e">
        <v>#DIV/0!</v>
      </c>
      <c r="FG219" s="31" t="e">
        <v>#DIV/0!</v>
      </c>
      <c r="FH219" s="31" t="e">
        <v>#DIV/0!</v>
      </c>
      <c r="FI219" s="31" t="e">
        <v>#DIV/0!</v>
      </c>
      <c r="FJ219" s="31" t="e">
        <v>#DIV/0!</v>
      </c>
      <c r="FK219" s="31" t="e">
        <v>#DIV/0!</v>
      </c>
      <c r="FL219" s="31" t="e">
        <v>#DIV/0!</v>
      </c>
      <c r="FM219" s="31" t="e">
        <v>#DIV/0!</v>
      </c>
      <c r="FN219" s="31" t="e">
        <v>#DIV/0!</v>
      </c>
      <c r="FO219" s="31" t="e">
        <v>#DIV/0!</v>
      </c>
      <c r="FP219" s="31" t="e">
        <v>#DIV/0!</v>
      </c>
      <c r="FQ219" s="31" t="e">
        <v>#DIV/0!</v>
      </c>
      <c r="FR219" s="31" t="e">
        <v>#DIV/0!</v>
      </c>
      <c r="FS219" s="31" t="e">
        <v>#DIV/0!</v>
      </c>
      <c r="FT219" s="31" t="e">
        <v>#DIV/0!</v>
      </c>
      <c r="FU219" s="31" t="e">
        <v>#DIV/0!</v>
      </c>
      <c r="FV219" s="31" t="e">
        <v>#DIV/0!</v>
      </c>
      <c r="FW219" s="31" t="e">
        <v>#DIV/0!</v>
      </c>
      <c r="FX219" s="31" t="e">
        <v>#DIV/0!</v>
      </c>
      <c r="FY219" s="31" t="e">
        <v>#DIV/0!</v>
      </c>
      <c r="FZ219" s="31" t="e">
        <v>#DIV/0!</v>
      </c>
      <c r="GA219" s="31" t="e">
        <v>#DIV/0!</v>
      </c>
      <c r="GB219" s="31" t="e">
        <v>#DIV/0!</v>
      </c>
      <c r="GC219" s="31" t="e">
        <v>#DIV/0!</v>
      </c>
      <c r="GD219" s="31" t="e">
        <v>#DIV/0!</v>
      </c>
      <c r="GE219" s="31" t="e">
        <v>#DIV/0!</v>
      </c>
      <c r="GF219" s="31" t="e">
        <v>#DIV/0!</v>
      </c>
      <c r="GG219" s="31" t="e">
        <v>#DIV/0!</v>
      </c>
      <c r="GH219" s="31" t="e">
        <v>#DIV/0!</v>
      </c>
      <c r="GI219" s="31"/>
      <c r="GJ219" s="31"/>
      <c r="GK219" s="31">
        <v>17</v>
      </c>
      <c r="GL219" s="51" t="e">
        <v>#VALUE!</v>
      </c>
      <c r="GM219" s="31" t="e">
        <v>#DIV/0!</v>
      </c>
      <c r="GN219" s="31" t="e">
        <v>#DIV/0!</v>
      </c>
      <c r="GO219" s="31" t="e">
        <v>#DIV/0!</v>
      </c>
      <c r="GP219" s="31" t="e">
        <v>#DIV/0!</v>
      </c>
      <c r="GQ219" s="31" t="e">
        <v>#DIV/0!</v>
      </c>
      <c r="GR219" s="31" t="e">
        <v>#DIV/0!</v>
      </c>
      <c r="GS219" s="31" t="e">
        <v>#DIV/0!</v>
      </c>
      <c r="GT219" s="31" t="e">
        <v>#DIV/0!</v>
      </c>
      <c r="GU219" s="31" t="e">
        <v>#DIV/0!</v>
      </c>
      <c r="GV219" s="31" t="e">
        <v>#DIV/0!</v>
      </c>
      <c r="GW219" s="31" t="e">
        <v>#DIV/0!</v>
      </c>
      <c r="GX219" s="31" t="e">
        <v>#DIV/0!</v>
      </c>
      <c r="GY219" s="31" t="e">
        <v>#DIV/0!</v>
      </c>
      <c r="GZ219" s="31" t="e">
        <v>#DIV/0!</v>
      </c>
      <c r="HA219" s="31" t="e">
        <v>#DIV/0!</v>
      </c>
      <c r="HB219" s="31" t="e">
        <v>#DIV/0!</v>
      </c>
      <c r="HC219" s="31" t="e">
        <v>#DIV/0!</v>
      </c>
      <c r="HD219" s="31" t="e">
        <v>#DIV/0!</v>
      </c>
      <c r="HE219" s="31" t="e">
        <v>#DIV/0!</v>
      </c>
      <c r="HF219" s="31" t="e">
        <v>#DIV/0!</v>
      </c>
      <c r="HG219" s="31" t="e">
        <v>#DIV/0!</v>
      </c>
      <c r="HH219" s="31" t="e">
        <v>#DIV/0!</v>
      </c>
      <c r="HI219" s="31" t="e">
        <v>#DIV/0!</v>
      </c>
      <c r="HJ219" s="31" t="e">
        <v>#DIV/0!</v>
      </c>
      <c r="HK219" s="31" t="e">
        <v>#DIV/0!</v>
      </c>
      <c r="HL219" s="31" t="e">
        <v>#DIV/0!</v>
      </c>
      <c r="HM219" s="31" t="e">
        <v>#DIV/0!</v>
      </c>
      <c r="HN219" s="31" t="e">
        <v>#DIV/0!</v>
      </c>
      <c r="HO219" s="31" t="e">
        <v>#DIV/0!</v>
      </c>
      <c r="HP219" s="31" t="e">
        <v>#DIV/0!</v>
      </c>
      <c r="HQ219" s="31" t="e">
        <v>#DIV/0!</v>
      </c>
      <c r="HR219" s="31" t="e">
        <v>#DIV/0!</v>
      </c>
      <c r="HS219" s="31" t="e">
        <v>#DIV/0!</v>
      </c>
      <c r="HT219" s="31" t="e">
        <v>#DIV/0!</v>
      </c>
      <c r="HU219" s="31" t="e">
        <v>#DIV/0!</v>
      </c>
      <c r="HV219" s="31" t="e">
        <v>#DIV/0!</v>
      </c>
      <c r="HW219" s="31" t="e">
        <v>#DIV/0!</v>
      </c>
      <c r="HX219" s="31" t="e">
        <v>#DIV/0!</v>
      </c>
      <c r="HY219" s="31" t="e">
        <v>#DIV/0!</v>
      </c>
      <c r="HZ219" s="31" t="e">
        <v>#DIV/0!</v>
      </c>
      <c r="IA219" s="31" t="e">
        <v>#DIV/0!</v>
      </c>
      <c r="IB219" s="31" t="e">
        <v>#DIV/0!</v>
      </c>
      <c r="IC219" s="31" t="e">
        <v>#DIV/0!</v>
      </c>
      <c r="ID219" s="31" t="e">
        <v>#DIV/0!</v>
      </c>
      <c r="IE219" s="31" t="e">
        <v>#DIV/0!</v>
      </c>
      <c r="IF219" s="31" t="e">
        <v>#VALUE!</v>
      </c>
      <c r="IG219" s="31" t="e">
        <v>#DIV/0!</v>
      </c>
      <c r="IH219" s="31" t="e">
        <v>#DIV/0!</v>
      </c>
      <c r="II219" s="31" t="e">
        <v>#DIV/0!</v>
      </c>
      <c r="IJ219" s="31" t="e">
        <v>#DIV/0!</v>
      </c>
      <c r="IK219" s="31" t="e">
        <v>#DIV/0!</v>
      </c>
      <c r="IL219" s="31" t="e">
        <v>#DIV/0!</v>
      </c>
      <c r="IM219" s="31" t="e">
        <v>#DIV/0!</v>
      </c>
      <c r="IN219" s="31" t="e">
        <v>#DIV/0!</v>
      </c>
      <c r="IO219" s="31" t="e">
        <v>#DIV/0!</v>
      </c>
      <c r="IP219" s="31" t="e">
        <v>#DIV/0!</v>
      </c>
      <c r="IQ219" s="31" t="e">
        <v>#DIV/0!</v>
      </c>
      <c r="IR219" s="31" t="e">
        <v>#DIV/0!</v>
      </c>
      <c r="IS219" s="31" t="e">
        <v>#DIV/0!</v>
      </c>
      <c r="IT219" s="31" t="e">
        <v>#DIV/0!</v>
      </c>
      <c r="IU219" s="31" t="e">
        <v>#DIV/0!</v>
      </c>
      <c r="IV219" s="31" t="e">
        <v>#DIV/0!</v>
      </c>
      <c r="IW219" s="31" t="e">
        <v>#DIV/0!</v>
      </c>
      <c r="IX219" s="31" t="e">
        <v>#DIV/0!</v>
      </c>
      <c r="IY219" s="31" t="e">
        <v>#DIV/0!</v>
      </c>
      <c r="IZ219" s="31" t="e">
        <v>#DIV/0!</v>
      </c>
      <c r="JA219" s="31" t="e">
        <v>#DIV/0!</v>
      </c>
      <c r="JB219" s="31" t="e">
        <v>#DIV/0!</v>
      </c>
      <c r="JC219" s="31" t="e">
        <v>#DIV/0!</v>
      </c>
      <c r="JD219" s="31" t="e">
        <v>#DIV/0!</v>
      </c>
      <c r="JE219" s="31" t="e">
        <v>#DIV/0!</v>
      </c>
      <c r="JF219" s="31" t="e">
        <v>#DIV/0!</v>
      </c>
      <c r="JG219" s="31" t="e">
        <v>#DIV/0!</v>
      </c>
      <c r="JH219" s="31" t="e">
        <v>#DIV/0!</v>
      </c>
      <c r="JI219" s="31" t="e">
        <v>#DIV/0!</v>
      </c>
      <c r="JJ219" s="31" t="e">
        <v>#DIV/0!</v>
      </c>
      <c r="JK219" s="31" t="e">
        <v>#DIV/0!</v>
      </c>
      <c r="JL219" s="31" t="e">
        <v>#DIV/0!</v>
      </c>
      <c r="JM219" s="31" t="e">
        <v>#DIV/0!</v>
      </c>
      <c r="JN219" s="31" t="e">
        <v>#DIV/0!</v>
      </c>
      <c r="JO219" s="31" t="e">
        <v>#DIV/0!</v>
      </c>
      <c r="JP219" s="31" t="e">
        <v>#DIV/0!</v>
      </c>
      <c r="JQ219" s="31" t="e">
        <v>#DIV/0!</v>
      </c>
      <c r="JR219" s="31" t="e">
        <v>#DIV/0!</v>
      </c>
      <c r="JS219" s="31" t="e">
        <v>#DIV/0!</v>
      </c>
      <c r="JT219" s="31" t="e">
        <v>#DIV/0!</v>
      </c>
      <c r="JU219" s="31" t="e">
        <v>#DIV/0!</v>
      </c>
      <c r="JV219" s="31" t="e">
        <v>#DIV/0!</v>
      </c>
      <c r="JW219" s="31" t="e">
        <v>#DIV/0!</v>
      </c>
      <c r="JX219" s="31" t="e">
        <v>#DIV/0!</v>
      </c>
      <c r="JY219" s="31" t="e">
        <v>#DIV/0!</v>
      </c>
      <c r="JZ219" s="31"/>
      <c r="KA219" s="31"/>
    </row>
    <row r="220" spans="1:287" x14ac:dyDescent="0.25">
      <c r="A220" s="30" t="s">
        <v>846</v>
      </c>
      <c r="B220" s="30" t="s">
        <v>200</v>
      </c>
      <c r="C220" s="31"/>
      <c r="D220" s="51" t="e">
        <v>#VALUE!</v>
      </c>
      <c r="E220" s="31" t="e">
        <v>#DIV/0!</v>
      </c>
      <c r="F220" s="31" t="e">
        <v>#DIV/0!</v>
      </c>
      <c r="G220" s="31" t="e">
        <v>#DIV/0!</v>
      </c>
      <c r="H220" s="31" t="e">
        <v>#DIV/0!</v>
      </c>
      <c r="I220" s="31" t="e">
        <v>#DIV/0!</v>
      </c>
      <c r="J220" s="31" t="e">
        <v>#DIV/0!</v>
      </c>
      <c r="K220" s="31" t="e">
        <v>#DIV/0!</v>
      </c>
      <c r="L220" s="31" t="e">
        <v>#DIV/0!</v>
      </c>
      <c r="M220" s="31" t="e">
        <v>#DIV/0!</v>
      </c>
      <c r="N220" s="31" t="e">
        <v>#DIV/0!</v>
      </c>
      <c r="O220" s="31" t="e">
        <v>#DIV/0!</v>
      </c>
      <c r="P220" s="31" t="e">
        <v>#DIV/0!</v>
      </c>
      <c r="Q220" s="31" t="e">
        <v>#DIV/0!</v>
      </c>
      <c r="R220" s="31" t="e">
        <v>#DIV/0!</v>
      </c>
      <c r="S220" s="31" t="e">
        <v>#DIV/0!</v>
      </c>
      <c r="T220" s="31" t="e">
        <v>#DIV/0!</v>
      </c>
      <c r="U220" s="31" t="e">
        <v>#DIV/0!</v>
      </c>
      <c r="V220" s="31" t="e">
        <v>#DIV/0!</v>
      </c>
      <c r="W220" s="31" t="e">
        <v>#DIV/0!</v>
      </c>
      <c r="X220" s="31" t="e">
        <v>#DIV/0!</v>
      </c>
      <c r="Y220" s="31" t="e">
        <v>#DIV/0!</v>
      </c>
      <c r="Z220" s="31" t="e">
        <v>#DIV/0!</v>
      </c>
      <c r="AA220" s="31" t="e">
        <v>#DIV/0!</v>
      </c>
      <c r="AB220" s="31" t="e">
        <v>#DIV/0!</v>
      </c>
      <c r="AC220" s="31" t="e">
        <v>#DIV/0!</v>
      </c>
      <c r="AD220" s="31" t="e">
        <v>#DIV/0!</v>
      </c>
      <c r="AE220" s="31" t="e">
        <v>#DIV/0!</v>
      </c>
      <c r="AF220" s="31" t="e">
        <v>#DIV/0!</v>
      </c>
      <c r="AG220" s="31" t="e">
        <v>#DIV/0!</v>
      </c>
      <c r="AH220" s="31" t="e">
        <v>#DIV/0!</v>
      </c>
      <c r="AI220" s="31" t="e">
        <v>#DIV/0!</v>
      </c>
      <c r="AJ220" s="31" t="e">
        <v>#DIV/0!</v>
      </c>
      <c r="AK220" s="31" t="e">
        <v>#DIV/0!</v>
      </c>
      <c r="AL220" s="31" t="e">
        <v>#DIV/0!</v>
      </c>
      <c r="AM220" s="31" t="e">
        <v>#DIV/0!</v>
      </c>
      <c r="AN220" s="31" t="e">
        <v>#DIV/0!</v>
      </c>
      <c r="AO220" s="31" t="e">
        <v>#DIV/0!</v>
      </c>
      <c r="AP220" s="31" t="e">
        <v>#DIV/0!</v>
      </c>
      <c r="AQ220" s="31" t="e">
        <v>#DIV/0!</v>
      </c>
      <c r="AR220" s="31" t="e">
        <v>#DIV/0!</v>
      </c>
      <c r="AS220" s="31" t="e">
        <v>#DIV/0!</v>
      </c>
      <c r="AT220" s="31" t="e">
        <v>#DIV/0!</v>
      </c>
      <c r="AU220" s="31" t="e">
        <v>#DIV/0!</v>
      </c>
      <c r="AV220" s="31" t="e">
        <v>#DIV/0!</v>
      </c>
      <c r="AW220" s="31" t="e">
        <v>#DIV/0!</v>
      </c>
      <c r="AX220" s="31" t="e">
        <v>#VALUE!</v>
      </c>
      <c r="AY220" s="31" t="e">
        <v>#DIV/0!</v>
      </c>
      <c r="AZ220" s="31" t="e">
        <v>#DIV/0!</v>
      </c>
      <c r="BA220" s="31" t="e">
        <v>#DIV/0!</v>
      </c>
      <c r="BB220" s="31" t="e">
        <v>#DIV/0!</v>
      </c>
      <c r="BC220" s="31" t="e">
        <v>#DIV/0!</v>
      </c>
      <c r="BD220" s="31" t="e">
        <v>#DIV/0!</v>
      </c>
      <c r="BE220" s="31" t="e">
        <v>#DIV/0!</v>
      </c>
      <c r="BF220" s="31" t="e">
        <v>#DIV/0!</v>
      </c>
      <c r="BG220" s="31" t="e">
        <v>#DIV/0!</v>
      </c>
      <c r="BH220" s="31" t="e">
        <v>#DIV/0!</v>
      </c>
      <c r="BI220" s="31" t="e">
        <v>#DIV/0!</v>
      </c>
      <c r="BJ220" s="31" t="e">
        <v>#DIV/0!</v>
      </c>
      <c r="BK220" s="31" t="e">
        <v>#DIV/0!</v>
      </c>
      <c r="BL220" s="31" t="e">
        <v>#DIV/0!</v>
      </c>
      <c r="BM220" s="31" t="e">
        <v>#DIV/0!</v>
      </c>
      <c r="BN220" s="31" t="e">
        <v>#DIV/0!</v>
      </c>
      <c r="BO220" s="31" t="e">
        <v>#DIV/0!</v>
      </c>
      <c r="BP220" s="31" t="e">
        <v>#DIV/0!</v>
      </c>
      <c r="BQ220" s="31" t="e">
        <v>#DIV/0!</v>
      </c>
      <c r="BR220" s="31" t="e">
        <v>#DIV/0!</v>
      </c>
      <c r="BS220" s="31" t="e">
        <v>#DIV/0!</v>
      </c>
      <c r="BT220" s="31" t="e">
        <v>#DIV/0!</v>
      </c>
      <c r="BU220" s="31" t="e">
        <v>#DIV/0!</v>
      </c>
      <c r="BV220" s="31" t="e">
        <v>#DIV/0!</v>
      </c>
      <c r="BW220" s="31" t="e">
        <v>#DIV/0!</v>
      </c>
      <c r="BX220" s="31" t="e">
        <v>#DIV/0!</v>
      </c>
      <c r="BY220" s="31" t="e">
        <v>#DIV/0!</v>
      </c>
      <c r="BZ220" s="31" t="e">
        <v>#DIV/0!</v>
      </c>
      <c r="CA220" s="31" t="e">
        <v>#DIV/0!</v>
      </c>
      <c r="CB220" s="31" t="e">
        <v>#DIV/0!</v>
      </c>
      <c r="CC220" s="31" t="e">
        <v>#DIV/0!</v>
      </c>
      <c r="CD220" s="31" t="e">
        <v>#DIV/0!</v>
      </c>
      <c r="CE220" s="31" t="e">
        <v>#DIV/0!</v>
      </c>
      <c r="CF220" s="31" t="e">
        <v>#DIV/0!</v>
      </c>
      <c r="CG220" s="31" t="e">
        <v>#DIV/0!</v>
      </c>
      <c r="CH220" s="31" t="e">
        <v>#DIV/0!</v>
      </c>
      <c r="CI220" s="31" t="e">
        <v>#DIV/0!</v>
      </c>
      <c r="CJ220" s="31" t="e">
        <v>#DIV/0!</v>
      </c>
      <c r="CK220" s="31" t="e">
        <v>#DIV/0!</v>
      </c>
      <c r="CL220" s="31" t="e">
        <v>#DIV/0!</v>
      </c>
      <c r="CM220" s="31" t="e">
        <v>#DIV/0!</v>
      </c>
      <c r="CN220" s="31" t="e">
        <v>#DIV/0!</v>
      </c>
      <c r="CO220" s="31" t="e">
        <v>#DIV/0!</v>
      </c>
      <c r="CP220" s="31" t="e">
        <v>#DIV/0!</v>
      </c>
      <c r="CQ220" s="31" t="e">
        <v>#DIV/0!</v>
      </c>
      <c r="CR220" s="31"/>
      <c r="CS220" s="31"/>
      <c r="CT220" s="31">
        <v>145</v>
      </c>
      <c r="CU220" s="51" t="e">
        <v>#VALUE!</v>
      </c>
      <c r="CV220" s="31" t="e">
        <v>#DIV/0!</v>
      </c>
      <c r="CW220" s="31" t="e">
        <v>#DIV/0!</v>
      </c>
      <c r="CX220" s="31" t="e">
        <v>#DIV/0!</v>
      </c>
      <c r="CY220" s="31" t="e">
        <v>#DIV/0!</v>
      </c>
      <c r="CZ220" s="31" t="e">
        <v>#DIV/0!</v>
      </c>
      <c r="DA220" s="31" t="e">
        <v>#DIV/0!</v>
      </c>
      <c r="DB220" s="31" t="e">
        <v>#DIV/0!</v>
      </c>
      <c r="DC220" s="31" t="e">
        <v>#DIV/0!</v>
      </c>
      <c r="DD220" s="31" t="e">
        <v>#DIV/0!</v>
      </c>
      <c r="DE220" s="31" t="e">
        <v>#DIV/0!</v>
      </c>
      <c r="DF220" s="31" t="e">
        <v>#DIV/0!</v>
      </c>
      <c r="DG220" s="31" t="e">
        <v>#DIV/0!</v>
      </c>
      <c r="DH220" s="31" t="e">
        <v>#DIV/0!</v>
      </c>
      <c r="DI220" s="31" t="e">
        <v>#DIV/0!</v>
      </c>
      <c r="DJ220" s="31" t="e">
        <v>#DIV/0!</v>
      </c>
      <c r="DK220" s="31" t="e">
        <v>#DIV/0!</v>
      </c>
      <c r="DL220" s="31" t="e">
        <v>#DIV/0!</v>
      </c>
      <c r="DM220" s="31" t="e">
        <v>#DIV/0!</v>
      </c>
      <c r="DN220" s="31" t="e">
        <v>#DIV/0!</v>
      </c>
      <c r="DO220" s="31" t="e">
        <v>#DIV/0!</v>
      </c>
      <c r="DP220" s="31" t="e">
        <v>#DIV/0!</v>
      </c>
      <c r="DQ220" s="31" t="e">
        <v>#DIV/0!</v>
      </c>
      <c r="DR220" s="31" t="e">
        <v>#DIV/0!</v>
      </c>
      <c r="DS220" s="31" t="e">
        <v>#DIV/0!</v>
      </c>
      <c r="DT220" s="31" t="e">
        <v>#DIV/0!</v>
      </c>
      <c r="DU220" s="31" t="e">
        <v>#DIV/0!</v>
      </c>
      <c r="DV220" s="31" t="e">
        <v>#DIV/0!</v>
      </c>
      <c r="DW220" s="31" t="e">
        <v>#DIV/0!</v>
      </c>
      <c r="DX220" s="31" t="e">
        <v>#DIV/0!</v>
      </c>
      <c r="DY220" s="31" t="e">
        <v>#DIV/0!</v>
      </c>
      <c r="DZ220" s="31" t="e">
        <v>#DIV/0!</v>
      </c>
      <c r="EA220" s="31" t="e">
        <v>#DIV/0!</v>
      </c>
      <c r="EB220" s="31" t="e">
        <v>#DIV/0!</v>
      </c>
      <c r="EC220" s="31" t="e">
        <v>#DIV/0!</v>
      </c>
      <c r="ED220" s="31" t="e">
        <v>#DIV/0!</v>
      </c>
      <c r="EE220" s="31" t="e">
        <v>#DIV/0!</v>
      </c>
      <c r="EF220" s="31" t="e">
        <v>#DIV/0!</v>
      </c>
      <c r="EG220" s="31" t="e">
        <v>#DIV/0!</v>
      </c>
      <c r="EH220" s="31" t="e">
        <v>#DIV/0!</v>
      </c>
      <c r="EI220" s="31" t="e">
        <v>#DIV/0!</v>
      </c>
      <c r="EJ220" s="31" t="e">
        <v>#DIV/0!</v>
      </c>
      <c r="EK220" s="31" t="e">
        <v>#DIV/0!</v>
      </c>
      <c r="EL220" s="31" t="e">
        <v>#DIV/0!</v>
      </c>
      <c r="EM220" s="31" t="e">
        <v>#DIV/0!</v>
      </c>
      <c r="EN220" s="31" t="e">
        <v>#DIV/0!</v>
      </c>
      <c r="EO220" s="31" t="e">
        <v>#VALUE!</v>
      </c>
      <c r="EP220" s="31" t="e">
        <v>#DIV/0!</v>
      </c>
      <c r="EQ220" s="31" t="e">
        <v>#DIV/0!</v>
      </c>
      <c r="ER220" s="31" t="e">
        <v>#DIV/0!</v>
      </c>
      <c r="ES220" s="31" t="e">
        <v>#DIV/0!</v>
      </c>
      <c r="ET220" s="31" t="e">
        <v>#DIV/0!</v>
      </c>
      <c r="EU220" s="31" t="e">
        <v>#DIV/0!</v>
      </c>
      <c r="EV220" s="31" t="e">
        <v>#DIV/0!</v>
      </c>
      <c r="EW220" s="31" t="e">
        <v>#DIV/0!</v>
      </c>
      <c r="EX220" s="31" t="e">
        <v>#DIV/0!</v>
      </c>
      <c r="EY220" s="31" t="e">
        <v>#DIV/0!</v>
      </c>
      <c r="EZ220" s="31" t="e">
        <v>#DIV/0!</v>
      </c>
      <c r="FA220" s="31" t="e">
        <v>#DIV/0!</v>
      </c>
      <c r="FB220" s="31" t="e">
        <v>#DIV/0!</v>
      </c>
      <c r="FC220" s="31" t="e">
        <v>#DIV/0!</v>
      </c>
      <c r="FD220" s="31" t="e">
        <v>#DIV/0!</v>
      </c>
      <c r="FE220" s="31" t="e">
        <v>#DIV/0!</v>
      </c>
      <c r="FF220" s="31" t="e">
        <v>#DIV/0!</v>
      </c>
      <c r="FG220" s="31" t="e">
        <v>#DIV/0!</v>
      </c>
      <c r="FH220" s="31" t="e">
        <v>#DIV/0!</v>
      </c>
      <c r="FI220" s="31" t="e">
        <v>#DIV/0!</v>
      </c>
      <c r="FJ220" s="31" t="e">
        <v>#DIV/0!</v>
      </c>
      <c r="FK220" s="31" t="e">
        <v>#DIV/0!</v>
      </c>
      <c r="FL220" s="31" t="e">
        <v>#DIV/0!</v>
      </c>
      <c r="FM220" s="31" t="e">
        <v>#DIV/0!</v>
      </c>
      <c r="FN220" s="31" t="e">
        <v>#DIV/0!</v>
      </c>
      <c r="FO220" s="31" t="e">
        <v>#DIV/0!</v>
      </c>
      <c r="FP220" s="31" t="e">
        <v>#DIV/0!</v>
      </c>
      <c r="FQ220" s="31" t="e">
        <v>#DIV/0!</v>
      </c>
      <c r="FR220" s="31" t="e">
        <v>#DIV/0!</v>
      </c>
      <c r="FS220" s="31" t="e">
        <v>#DIV/0!</v>
      </c>
      <c r="FT220" s="31" t="e">
        <v>#DIV/0!</v>
      </c>
      <c r="FU220" s="31" t="e">
        <v>#DIV/0!</v>
      </c>
      <c r="FV220" s="31" t="e">
        <v>#DIV/0!</v>
      </c>
      <c r="FW220" s="31" t="e">
        <v>#DIV/0!</v>
      </c>
      <c r="FX220" s="31" t="e">
        <v>#DIV/0!</v>
      </c>
      <c r="FY220" s="31" t="e">
        <v>#DIV/0!</v>
      </c>
      <c r="FZ220" s="31" t="e">
        <v>#DIV/0!</v>
      </c>
      <c r="GA220" s="31" t="e">
        <v>#DIV/0!</v>
      </c>
      <c r="GB220" s="31" t="e">
        <v>#DIV/0!</v>
      </c>
      <c r="GC220" s="31" t="e">
        <v>#DIV/0!</v>
      </c>
      <c r="GD220" s="31" t="e">
        <v>#DIV/0!</v>
      </c>
      <c r="GE220" s="31" t="e">
        <v>#DIV/0!</v>
      </c>
      <c r="GF220" s="31" t="e">
        <v>#DIV/0!</v>
      </c>
      <c r="GG220" s="31" t="e">
        <v>#DIV/0!</v>
      </c>
      <c r="GH220" s="31" t="e">
        <v>#DIV/0!</v>
      </c>
      <c r="GI220" s="31"/>
      <c r="GJ220" s="31"/>
      <c r="GK220" s="31">
        <v>143</v>
      </c>
      <c r="GL220" s="51" t="e">
        <v>#VALUE!</v>
      </c>
      <c r="GM220" s="31" t="e">
        <v>#DIV/0!</v>
      </c>
      <c r="GN220" s="31" t="e">
        <v>#DIV/0!</v>
      </c>
      <c r="GO220" s="31" t="e">
        <v>#DIV/0!</v>
      </c>
      <c r="GP220" s="31" t="e">
        <v>#DIV/0!</v>
      </c>
      <c r="GQ220" s="31" t="e">
        <v>#DIV/0!</v>
      </c>
      <c r="GR220" s="31" t="e">
        <v>#DIV/0!</v>
      </c>
      <c r="GS220" s="31" t="e">
        <v>#DIV/0!</v>
      </c>
      <c r="GT220" s="31" t="e">
        <v>#DIV/0!</v>
      </c>
      <c r="GU220" s="31" t="e">
        <v>#DIV/0!</v>
      </c>
      <c r="GV220" s="31" t="e">
        <v>#DIV/0!</v>
      </c>
      <c r="GW220" s="31" t="e">
        <v>#DIV/0!</v>
      </c>
      <c r="GX220" s="31" t="e">
        <v>#DIV/0!</v>
      </c>
      <c r="GY220" s="31" t="e">
        <v>#DIV/0!</v>
      </c>
      <c r="GZ220" s="31" t="e">
        <v>#DIV/0!</v>
      </c>
      <c r="HA220" s="31" t="e">
        <v>#DIV/0!</v>
      </c>
      <c r="HB220" s="31" t="e">
        <v>#DIV/0!</v>
      </c>
      <c r="HC220" s="31" t="e">
        <v>#DIV/0!</v>
      </c>
      <c r="HD220" s="31" t="e">
        <v>#DIV/0!</v>
      </c>
      <c r="HE220" s="31" t="e">
        <v>#DIV/0!</v>
      </c>
      <c r="HF220" s="31" t="e">
        <v>#DIV/0!</v>
      </c>
      <c r="HG220" s="31" t="e">
        <v>#DIV/0!</v>
      </c>
      <c r="HH220" s="31" t="e">
        <v>#DIV/0!</v>
      </c>
      <c r="HI220" s="31" t="e">
        <v>#DIV/0!</v>
      </c>
      <c r="HJ220" s="31" t="e">
        <v>#DIV/0!</v>
      </c>
      <c r="HK220" s="31" t="e">
        <v>#DIV/0!</v>
      </c>
      <c r="HL220" s="31" t="e">
        <v>#DIV/0!</v>
      </c>
      <c r="HM220" s="31" t="e">
        <v>#DIV/0!</v>
      </c>
      <c r="HN220" s="31" t="e">
        <v>#DIV/0!</v>
      </c>
      <c r="HO220" s="31" t="e">
        <v>#DIV/0!</v>
      </c>
      <c r="HP220" s="31" t="e">
        <v>#DIV/0!</v>
      </c>
      <c r="HQ220" s="31" t="e">
        <v>#DIV/0!</v>
      </c>
      <c r="HR220" s="31" t="e">
        <v>#DIV/0!</v>
      </c>
      <c r="HS220" s="31" t="e">
        <v>#DIV/0!</v>
      </c>
      <c r="HT220" s="31" t="e">
        <v>#DIV/0!</v>
      </c>
      <c r="HU220" s="31" t="e">
        <v>#DIV/0!</v>
      </c>
      <c r="HV220" s="31" t="e">
        <v>#DIV/0!</v>
      </c>
      <c r="HW220" s="31" t="e">
        <v>#DIV/0!</v>
      </c>
      <c r="HX220" s="31" t="e">
        <v>#DIV/0!</v>
      </c>
      <c r="HY220" s="31" t="e">
        <v>#DIV/0!</v>
      </c>
      <c r="HZ220" s="31" t="e">
        <v>#DIV/0!</v>
      </c>
      <c r="IA220" s="31" t="e">
        <v>#DIV/0!</v>
      </c>
      <c r="IB220" s="31" t="e">
        <v>#DIV/0!</v>
      </c>
      <c r="IC220" s="31" t="e">
        <v>#DIV/0!</v>
      </c>
      <c r="ID220" s="31" t="e">
        <v>#DIV/0!</v>
      </c>
      <c r="IE220" s="31" t="e">
        <v>#DIV/0!</v>
      </c>
      <c r="IF220" s="31" t="e">
        <v>#VALUE!</v>
      </c>
      <c r="IG220" s="31" t="e">
        <v>#DIV/0!</v>
      </c>
      <c r="IH220" s="31" t="e">
        <v>#DIV/0!</v>
      </c>
      <c r="II220" s="31" t="e">
        <v>#DIV/0!</v>
      </c>
      <c r="IJ220" s="31" t="e">
        <v>#DIV/0!</v>
      </c>
      <c r="IK220" s="31" t="e">
        <v>#DIV/0!</v>
      </c>
      <c r="IL220" s="31" t="e">
        <v>#DIV/0!</v>
      </c>
      <c r="IM220" s="31" t="e">
        <v>#DIV/0!</v>
      </c>
      <c r="IN220" s="31" t="e">
        <v>#DIV/0!</v>
      </c>
      <c r="IO220" s="31" t="e">
        <v>#DIV/0!</v>
      </c>
      <c r="IP220" s="31" t="e">
        <v>#DIV/0!</v>
      </c>
      <c r="IQ220" s="31" t="e">
        <v>#DIV/0!</v>
      </c>
      <c r="IR220" s="31" t="e">
        <v>#DIV/0!</v>
      </c>
      <c r="IS220" s="31" t="e">
        <v>#DIV/0!</v>
      </c>
      <c r="IT220" s="31" t="e">
        <v>#DIV/0!</v>
      </c>
      <c r="IU220" s="31" t="e">
        <v>#DIV/0!</v>
      </c>
      <c r="IV220" s="31" t="e">
        <v>#DIV/0!</v>
      </c>
      <c r="IW220" s="31" t="e">
        <v>#DIV/0!</v>
      </c>
      <c r="IX220" s="31" t="e">
        <v>#DIV/0!</v>
      </c>
      <c r="IY220" s="31" t="e">
        <v>#DIV/0!</v>
      </c>
      <c r="IZ220" s="31" t="e">
        <v>#DIV/0!</v>
      </c>
      <c r="JA220" s="31" t="e">
        <v>#DIV/0!</v>
      </c>
      <c r="JB220" s="31" t="e">
        <v>#DIV/0!</v>
      </c>
      <c r="JC220" s="31" t="e">
        <v>#DIV/0!</v>
      </c>
      <c r="JD220" s="31" t="e">
        <v>#DIV/0!</v>
      </c>
      <c r="JE220" s="31" t="e">
        <v>#DIV/0!</v>
      </c>
      <c r="JF220" s="31" t="e">
        <v>#DIV/0!</v>
      </c>
      <c r="JG220" s="31" t="e">
        <v>#DIV/0!</v>
      </c>
      <c r="JH220" s="31" t="e">
        <v>#DIV/0!</v>
      </c>
      <c r="JI220" s="31" t="e">
        <v>#DIV/0!</v>
      </c>
      <c r="JJ220" s="31" t="e">
        <v>#DIV/0!</v>
      </c>
      <c r="JK220" s="31" t="e">
        <v>#DIV/0!</v>
      </c>
      <c r="JL220" s="31" t="e">
        <v>#DIV/0!</v>
      </c>
      <c r="JM220" s="31" t="e">
        <v>#DIV/0!</v>
      </c>
      <c r="JN220" s="31" t="e">
        <v>#DIV/0!</v>
      </c>
      <c r="JO220" s="31" t="e">
        <v>#DIV/0!</v>
      </c>
      <c r="JP220" s="31" t="e">
        <v>#DIV/0!</v>
      </c>
      <c r="JQ220" s="31" t="e">
        <v>#DIV/0!</v>
      </c>
      <c r="JR220" s="31" t="e">
        <v>#DIV/0!</v>
      </c>
      <c r="JS220" s="31" t="e">
        <v>#DIV/0!</v>
      </c>
      <c r="JT220" s="31" t="e">
        <v>#DIV/0!</v>
      </c>
      <c r="JU220" s="31" t="e">
        <v>#DIV/0!</v>
      </c>
      <c r="JV220" s="31" t="e">
        <v>#DIV/0!</v>
      </c>
      <c r="JW220" s="31" t="e">
        <v>#DIV/0!</v>
      </c>
      <c r="JX220" s="31" t="e">
        <v>#DIV/0!</v>
      </c>
      <c r="JY220" s="31" t="e">
        <v>#DIV/0!</v>
      </c>
      <c r="JZ220" s="31"/>
      <c r="KA220" s="31"/>
    </row>
    <row r="221" spans="1:287" x14ac:dyDescent="0.25">
      <c r="A221" s="30" t="s">
        <v>847</v>
      </c>
      <c r="B221" s="30" t="s">
        <v>206</v>
      </c>
      <c r="C221" s="31">
        <v>2</v>
      </c>
      <c r="D221" s="51" t="e">
        <v>#VALUE!</v>
      </c>
      <c r="E221" s="31" t="e">
        <v>#DIV/0!</v>
      </c>
      <c r="F221" s="31" t="e">
        <v>#DIV/0!</v>
      </c>
      <c r="G221" s="31" t="e">
        <v>#DIV/0!</v>
      </c>
      <c r="H221" s="31" t="e">
        <v>#DIV/0!</v>
      </c>
      <c r="I221" s="31" t="e">
        <v>#DIV/0!</v>
      </c>
      <c r="J221" s="31" t="e">
        <v>#DIV/0!</v>
      </c>
      <c r="K221" s="31" t="e">
        <v>#DIV/0!</v>
      </c>
      <c r="L221" s="31" t="e">
        <v>#DIV/0!</v>
      </c>
      <c r="M221" s="31" t="e">
        <v>#DIV/0!</v>
      </c>
      <c r="N221" s="31" t="e">
        <v>#DIV/0!</v>
      </c>
      <c r="O221" s="31" t="e">
        <v>#DIV/0!</v>
      </c>
      <c r="P221" s="31" t="e">
        <v>#DIV/0!</v>
      </c>
      <c r="Q221" s="31" t="e">
        <v>#DIV/0!</v>
      </c>
      <c r="R221" s="31" t="e">
        <v>#DIV/0!</v>
      </c>
      <c r="S221" s="31" t="e">
        <v>#DIV/0!</v>
      </c>
      <c r="T221" s="31" t="e">
        <v>#DIV/0!</v>
      </c>
      <c r="U221" s="31" t="e">
        <v>#DIV/0!</v>
      </c>
      <c r="V221" s="31" t="e">
        <v>#DIV/0!</v>
      </c>
      <c r="W221" s="31" t="e">
        <v>#DIV/0!</v>
      </c>
      <c r="X221" s="31" t="e">
        <v>#DIV/0!</v>
      </c>
      <c r="Y221" s="31" t="e">
        <v>#DIV/0!</v>
      </c>
      <c r="Z221" s="31" t="e">
        <v>#DIV/0!</v>
      </c>
      <c r="AA221" s="31" t="e">
        <v>#DIV/0!</v>
      </c>
      <c r="AB221" s="31" t="e">
        <v>#DIV/0!</v>
      </c>
      <c r="AC221" s="31" t="e">
        <v>#DIV/0!</v>
      </c>
      <c r="AD221" s="31" t="e">
        <v>#DIV/0!</v>
      </c>
      <c r="AE221" s="31" t="e">
        <v>#DIV/0!</v>
      </c>
      <c r="AF221" s="31" t="e">
        <v>#DIV/0!</v>
      </c>
      <c r="AG221" s="31" t="e">
        <v>#DIV/0!</v>
      </c>
      <c r="AH221" s="31" t="e">
        <v>#DIV/0!</v>
      </c>
      <c r="AI221" s="31" t="e">
        <v>#DIV/0!</v>
      </c>
      <c r="AJ221" s="31" t="e">
        <v>#DIV/0!</v>
      </c>
      <c r="AK221" s="31" t="e">
        <v>#DIV/0!</v>
      </c>
      <c r="AL221" s="31" t="e">
        <v>#DIV/0!</v>
      </c>
      <c r="AM221" s="31" t="e">
        <v>#DIV/0!</v>
      </c>
      <c r="AN221" s="31" t="e">
        <v>#DIV/0!</v>
      </c>
      <c r="AO221" s="31" t="e">
        <v>#DIV/0!</v>
      </c>
      <c r="AP221" s="31" t="e">
        <v>#DIV/0!</v>
      </c>
      <c r="AQ221" s="31" t="e">
        <v>#DIV/0!</v>
      </c>
      <c r="AR221" s="31" t="e">
        <v>#DIV/0!</v>
      </c>
      <c r="AS221" s="31" t="e">
        <v>#DIV/0!</v>
      </c>
      <c r="AT221" s="31" t="e">
        <v>#DIV/0!</v>
      </c>
      <c r="AU221" s="31" t="e">
        <v>#DIV/0!</v>
      </c>
      <c r="AV221" s="31" t="e">
        <v>#DIV/0!</v>
      </c>
      <c r="AW221" s="31" t="e">
        <v>#DIV/0!</v>
      </c>
      <c r="AX221" s="31" t="e">
        <v>#VALUE!</v>
      </c>
      <c r="AY221" s="31" t="e">
        <v>#DIV/0!</v>
      </c>
      <c r="AZ221" s="31" t="e">
        <v>#DIV/0!</v>
      </c>
      <c r="BA221" s="31" t="e">
        <v>#DIV/0!</v>
      </c>
      <c r="BB221" s="31" t="e">
        <v>#DIV/0!</v>
      </c>
      <c r="BC221" s="31" t="e">
        <v>#DIV/0!</v>
      </c>
      <c r="BD221" s="31" t="e">
        <v>#DIV/0!</v>
      </c>
      <c r="BE221" s="31" t="e">
        <v>#DIV/0!</v>
      </c>
      <c r="BF221" s="31" t="e">
        <v>#DIV/0!</v>
      </c>
      <c r="BG221" s="31" t="e">
        <v>#DIV/0!</v>
      </c>
      <c r="BH221" s="31" t="e">
        <v>#DIV/0!</v>
      </c>
      <c r="BI221" s="31" t="e">
        <v>#DIV/0!</v>
      </c>
      <c r="BJ221" s="31" t="e">
        <v>#DIV/0!</v>
      </c>
      <c r="BK221" s="31" t="e">
        <v>#DIV/0!</v>
      </c>
      <c r="BL221" s="31" t="e">
        <v>#DIV/0!</v>
      </c>
      <c r="BM221" s="31" t="e">
        <v>#DIV/0!</v>
      </c>
      <c r="BN221" s="31" t="e">
        <v>#DIV/0!</v>
      </c>
      <c r="BO221" s="31" t="e">
        <v>#DIV/0!</v>
      </c>
      <c r="BP221" s="31" t="e">
        <v>#DIV/0!</v>
      </c>
      <c r="BQ221" s="31" t="e">
        <v>#DIV/0!</v>
      </c>
      <c r="BR221" s="31" t="e">
        <v>#DIV/0!</v>
      </c>
      <c r="BS221" s="31" t="e">
        <v>#DIV/0!</v>
      </c>
      <c r="BT221" s="31" t="e">
        <v>#DIV/0!</v>
      </c>
      <c r="BU221" s="31" t="e">
        <v>#DIV/0!</v>
      </c>
      <c r="BV221" s="31" t="e">
        <v>#DIV/0!</v>
      </c>
      <c r="BW221" s="31" t="e">
        <v>#DIV/0!</v>
      </c>
      <c r="BX221" s="31" t="e">
        <v>#DIV/0!</v>
      </c>
      <c r="BY221" s="31" t="e">
        <v>#DIV/0!</v>
      </c>
      <c r="BZ221" s="31" t="e">
        <v>#DIV/0!</v>
      </c>
      <c r="CA221" s="31" t="e">
        <v>#DIV/0!</v>
      </c>
      <c r="CB221" s="31" t="e">
        <v>#DIV/0!</v>
      </c>
      <c r="CC221" s="31" t="e">
        <v>#DIV/0!</v>
      </c>
      <c r="CD221" s="31" t="e">
        <v>#DIV/0!</v>
      </c>
      <c r="CE221" s="31" t="e">
        <v>#DIV/0!</v>
      </c>
      <c r="CF221" s="31" t="e">
        <v>#DIV/0!</v>
      </c>
      <c r="CG221" s="31" t="e">
        <v>#DIV/0!</v>
      </c>
      <c r="CH221" s="31" t="e">
        <v>#DIV/0!</v>
      </c>
      <c r="CI221" s="31" t="e">
        <v>#DIV/0!</v>
      </c>
      <c r="CJ221" s="31" t="e">
        <v>#DIV/0!</v>
      </c>
      <c r="CK221" s="31" t="e">
        <v>#DIV/0!</v>
      </c>
      <c r="CL221" s="31" t="e">
        <v>#DIV/0!</v>
      </c>
      <c r="CM221" s="31" t="e">
        <v>#DIV/0!</v>
      </c>
      <c r="CN221" s="31" t="e">
        <v>#DIV/0!</v>
      </c>
      <c r="CO221" s="31" t="e">
        <v>#DIV/0!</v>
      </c>
      <c r="CP221" s="31" t="e">
        <v>#DIV/0!</v>
      </c>
      <c r="CQ221" s="31" t="e">
        <v>#DIV/0!</v>
      </c>
      <c r="CR221" s="31"/>
      <c r="CS221" s="31"/>
      <c r="CT221" s="31">
        <v>2</v>
      </c>
      <c r="CU221" s="51" t="e">
        <v>#VALUE!</v>
      </c>
      <c r="CV221" s="31" t="e">
        <v>#DIV/0!</v>
      </c>
      <c r="CW221" s="31" t="e">
        <v>#DIV/0!</v>
      </c>
      <c r="CX221" s="31" t="e">
        <v>#DIV/0!</v>
      </c>
      <c r="CY221" s="31" t="e">
        <v>#DIV/0!</v>
      </c>
      <c r="CZ221" s="31" t="e">
        <v>#DIV/0!</v>
      </c>
      <c r="DA221" s="31" t="e">
        <v>#DIV/0!</v>
      </c>
      <c r="DB221" s="31" t="e">
        <v>#DIV/0!</v>
      </c>
      <c r="DC221" s="31" t="e">
        <v>#DIV/0!</v>
      </c>
      <c r="DD221" s="31" t="e">
        <v>#DIV/0!</v>
      </c>
      <c r="DE221" s="31" t="e">
        <v>#DIV/0!</v>
      </c>
      <c r="DF221" s="31" t="e">
        <v>#DIV/0!</v>
      </c>
      <c r="DG221" s="31" t="e">
        <v>#DIV/0!</v>
      </c>
      <c r="DH221" s="31" t="e">
        <v>#DIV/0!</v>
      </c>
      <c r="DI221" s="31" t="e">
        <v>#DIV/0!</v>
      </c>
      <c r="DJ221" s="31" t="e">
        <v>#DIV/0!</v>
      </c>
      <c r="DK221" s="31" t="e">
        <v>#DIV/0!</v>
      </c>
      <c r="DL221" s="31" t="e">
        <v>#DIV/0!</v>
      </c>
      <c r="DM221" s="31" t="e">
        <v>#DIV/0!</v>
      </c>
      <c r="DN221" s="31" t="e">
        <v>#DIV/0!</v>
      </c>
      <c r="DO221" s="31" t="e">
        <v>#DIV/0!</v>
      </c>
      <c r="DP221" s="31" t="e">
        <v>#DIV/0!</v>
      </c>
      <c r="DQ221" s="31" t="e">
        <v>#DIV/0!</v>
      </c>
      <c r="DR221" s="31" t="e">
        <v>#DIV/0!</v>
      </c>
      <c r="DS221" s="31" t="e">
        <v>#DIV/0!</v>
      </c>
      <c r="DT221" s="31" t="e">
        <v>#DIV/0!</v>
      </c>
      <c r="DU221" s="31" t="e">
        <v>#DIV/0!</v>
      </c>
      <c r="DV221" s="31" t="e">
        <v>#DIV/0!</v>
      </c>
      <c r="DW221" s="31" t="e">
        <v>#DIV/0!</v>
      </c>
      <c r="DX221" s="31" t="e">
        <v>#DIV/0!</v>
      </c>
      <c r="DY221" s="31" t="e">
        <v>#DIV/0!</v>
      </c>
      <c r="DZ221" s="31" t="e">
        <v>#DIV/0!</v>
      </c>
      <c r="EA221" s="31" t="e">
        <v>#DIV/0!</v>
      </c>
      <c r="EB221" s="31" t="e">
        <v>#DIV/0!</v>
      </c>
      <c r="EC221" s="31" t="e">
        <v>#DIV/0!</v>
      </c>
      <c r="ED221" s="31" t="e">
        <v>#DIV/0!</v>
      </c>
      <c r="EE221" s="31" t="e">
        <v>#DIV/0!</v>
      </c>
      <c r="EF221" s="31" t="e">
        <v>#DIV/0!</v>
      </c>
      <c r="EG221" s="31" t="e">
        <v>#DIV/0!</v>
      </c>
      <c r="EH221" s="31" t="e">
        <v>#DIV/0!</v>
      </c>
      <c r="EI221" s="31" t="e">
        <v>#DIV/0!</v>
      </c>
      <c r="EJ221" s="31" t="e">
        <v>#DIV/0!</v>
      </c>
      <c r="EK221" s="31" t="e">
        <v>#DIV/0!</v>
      </c>
      <c r="EL221" s="31" t="e">
        <v>#DIV/0!</v>
      </c>
      <c r="EM221" s="31" t="e">
        <v>#DIV/0!</v>
      </c>
      <c r="EN221" s="31" t="e">
        <v>#DIV/0!</v>
      </c>
      <c r="EO221" s="31" t="e">
        <v>#VALUE!</v>
      </c>
      <c r="EP221" s="31" t="e">
        <v>#DIV/0!</v>
      </c>
      <c r="EQ221" s="31" t="e">
        <v>#DIV/0!</v>
      </c>
      <c r="ER221" s="31" t="e">
        <v>#DIV/0!</v>
      </c>
      <c r="ES221" s="31" t="e">
        <v>#DIV/0!</v>
      </c>
      <c r="ET221" s="31" t="e">
        <v>#DIV/0!</v>
      </c>
      <c r="EU221" s="31" t="e">
        <v>#DIV/0!</v>
      </c>
      <c r="EV221" s="31" t="e">
        <v>#DIV/0!</v>
      </c>
      <c r="EW221" s="31" t="e">
        <v>#DIV/0!</v>
      </c>
      <c r="EX221" s="31" t="e">
        <v>#DIV/0!</v>
      </c>
      <c r="EY221" s="31" t="e">
        <v>#DIV/0!</v>
      </c>
      <c r="EZ221" s="31" t="e">
        <v>#DIV/0!</v>
      </c>
      <c r="FA221" s="31" t="e">
        <v>#DIV/0!</v>
      </c>
      <c r="FB221" s="31" t="e">
        <v>#DIV/0!</v>
      </c>
      <c r="FC221" s="31" t="e">
        <v>#DIV/0!</v>
      </c>
      <c r="FD221" s="31" t="e">
        <v>#DIV/0!</v>
      </c>
      <c r="FE221" s="31" t="e">
        <v>#DIV/0!</v>
      </c>
      <c r="FF221" s="31" t="e">
        <v>#DIV/0!</v>
      </c>
      <c r="FG221" s="31" t="e">
        <v>#DIV/0!</v>
      </c>
      <c r="FH221" s="31" t="e">
        <v>#DIV/0!</v>
      </c>
      <c r="FI221" s="31" t="e">
        <v>#DIV/0!</v>
      </c>
      <c r="FJ221" s="31" t="e">
        <v>#DIV/0!</v>
      </c>
      <c r="FK221" s="31" t="e">
        <v>#DIV/0!</v>
      </c>
      <c r="FL221" s="31" t="e">
        <v>#DIV/0!</v>
      </c>
      <c r="FM221" s="31" t="e">
        <v>#DIV/0!</v>
      </c>
      <c r="FN221" s="31" t="e">
        <v>#DIV/0!</v>
      </c>
      <c r="FO221" s="31" t="e">
        <v>#DIV/0!</v>
      </c>
      <c r="FP221" s="31" t="e">
        <v>#DIV/0!</v>
      </c>
      <c r="FQ221" s="31" t="e">
        <v>#DIV/0!</v>
      </c>
      <c r="FR221" s="31" t="e">
        <v>#DIV/0!</v>
      </c>
      <c r="FS221" s="31" t="e">
        <v>#DIV/0!</v>
      </c>
      <c r="FT221" s="31" t="e">
        <v>#DIV/0!</v>
      </c>
      <c r="FU221" s="31" t="e">
        <v>#DIV/0!</v>
      </c>
      <c r="FV221" s="31" t="e">
        <v>#DIV/0!</v>
      </c>
      <c r="FW221" s="31" t="e">
        <v>#DIV/0!</v>
      </c>
      <c r="FX221" s="31" t="e">
        <v>#DIV/0!</v>
      </c>
      <c r="FY221" s="31" t="e">
        <v>#DIV/0!</v>
      </c>
      <c r="FZ221" s="31" t="e">
        <v>#DIV/0!</v>
      </c>
      <c r="GA221" s="31" t="e">
        <v>#DIV/0!</v>
      </c>
      <c r="GB221" s="31" t="e">
        <v>#DIV/0!</v>
      </c>
      <c r="GC221" s="31" t="e">
        <v>#DIV/0!</v>
      </c>
      <c r="GD221" s="31" t="e">
        <v>#DIV/0!</v>
      </c>
      <c r="GE221" s="31" t="e">
        <v>#DIV/0!</v>
      </c>
      <c r="GF221" s="31" t="e">
        <v>#DIV/0!</v>
      </c>
      <c r="GG221" s="31" t="e">
        <v>#DIV/0!</v>
      </c>
      <c r="GH221" s="31" t="e">
        <v>#DIV/0!</v>
      </c>
      <c r="GI221" s="31"/>
      <c r="GJ221" s="31"/>
      <c r="GK221" s="31">
        <v>2</v>
      </c>
      <c r="GL221" s="51" t="e">
        <v>#VALUE!</v>
      </c>
      <c r="GM221" s="31" t="e">
        <v>#DIV/0!</v>
      </c>
      <c r="GN221" s="31" t="e">
        <v>#DIV/0!</v>
      </c>
      <c r="GO221" s="31" t="e">
        <v>#DIV/0!</v>
      </c>
      <c r="GP221" s="31" t="e">
        <v>#DIV/0!</v>
      </c>
      <c r="GQ221" s="31" t="e">
        <v>#DIV/0!</v>
      </c>
      <c r="GR221" s="31" t="e">
        <v>#DIV/0!</v>
      </c>
      <c r="GS221" s="31" t="e">
        <v>#DIV/0!</v>
      </c>
      <c r="GT221" s="31" t="e">
        <v>#DIV/0!</v>
      </c>
      <c r="GU221" s="31" t="e">
        <v>#DIV/0!</v>
      </c>
      <c r="GV221" s="31" t="e">
        <v>#DIV/0!</v>
      </c>
      <c r="GW221" s="31" t="e">
        <v>#DIV/0!</v>
      </c>
      <c r="GX221" s="31" t="e">
        <v>#DIV/0!</v>
      </c>
      <c r="GY221" s="31" t="e">
        <v>#DIV/0!</v>
      </c>
      <c r="GZ221" s="31" t="e">
        <v>#DIV/0!</v>
      </c>
      <c r="HA221" s="31" t="e">
        <v>#DIV/0!</v>
      </c>
      <c r="HB221" s="31" t="e">
        <v>#DIV/0!</v>
      </c>
      <c r="HC221" s="31" t="e">
        <v>#DIV/0!</v>
      </c>
      <c r="HD221" s="31" t="e">
        <v>#DIV/0!</v>
      </c>
      <c r="HE221" s="31" t="e">
        <v>#DIV/0!</v>
      </c>
      <c r="HF221" s="31" t="e">
        <v>#DIV/0!</v>
      </c>
      <c r="HG221" s="31" t="e">
        <v>#DIV/0!</v>
      </c>
      <c r="HH221" s="31" t="e">
        <v>#DIV/0!</v>
      </c>
      <c r="HI221" s="31" t="e">
        <v>#DIV/0!</v>
      </c>
      <c r="HJ221" s="31" t="e">
        <v>#DIV/0!</v>
      </c>
      <c r="HK221" s="31" t="e">
        <v>#DIV/0!</v>
      </c>
      <c r="HL221" s="31" t="e">
        <v>#DIV/0!</v>
      </c>
      <c r="HM221" s="31" t="e">
        <v>#DIV/0!</v>
      </c>
      <c r="HN221" s="31" t="e">
        <v>#DIV/0!</v>
      </c>
      <c r="HO221" s="31" t="e">
        <v>#DIV/0!</v>
      </c>
      <c r="HP221" s="31" t="e">
        <v>#DIV/0!</v>
      </c>
      <c r="HQ221" s="31" t="e">
        <v>#DIV/0!</v>
      </c>
      <c r="HR221" s="31" t="e">
        <v>#DIV/0!</v>
      </c>
      <c r="HS221" s="31" t="e">
        <v>#DIV/0!</v>
      </c>
      <c r="HT221" s="31" t="e">
        <v>#DIV/0!</v>
      </c>
      <c r="HU221" s="31" t="e">
        <v>#DIV/0!</v>
      </c>
      <c r="HV221" s="31" t="e">
        <v>#DIV/0!</v>
      </c>
      <c r="HW221" s="31" t="e">
        <v>#DIV/0!</v>
      </c>
      <c r="HX221" s="31" t="e">
        <v>#DIV/0!</v>
      </c>
      <c r="HY221" s="31" t="e">
        <v>#DIV/0!</v>
      </c>
      <c r="HZ221" s="31" t="e">
        <v>#DIV/0!</v>
      </c>
      <c r="IA221" s="31" t="e">
        <v>#DIV/0!</v>
      </c>
      <c r="IB221" s="31" t="e">
        <v>#DIV/0!</v>
      </c>
      <c r="IC221" s="31" t="e">
        <v>#DIV/0!</v>
      </c>
      <c r="ID221" s="31" t="e">
        <v>#DIV/0!</v>
      </c>
      <c r="IE221" s="31" t="e">
        <v>#DIV/0!</v>
      </c>
      <c r="IF221" s="31" t="e">
        <v>#VALUE!</v>
      </c>
      <c r="IG221" s="31" t="e">
        <v>#DIV/0!</v>
      </c>
      <c r="IH221" s="31" t="e">
        <v>#DIV/0!</v>
      </c>
      <c r="II221" s="31" t="e">
        <v>#DIV/0!</v>
      </c>
      <c r="IJ221" s="31" t="e">
        <v>#DIV/0!</v>
      </c>
      <c r="IK221" s="31" t="e">
        <v>#DIV/0!</v>
      </c>
      <c r="IL221" s="31" t="e">
        <v>#DIV/0!</v>
      </c>
      <c r="IM221" s="31" t="e">
        <v>#DIV/0!</v>
      </c>
      <c r="IN221" s="31" t="e">
        <v>#DIV/0!</v>
      </c>
      <c r="IO221" s="31" t="e">
        <v>#DIV/0!</v>
      </c>
      <c r="IP221" s="31" t="e">
        <v>#DIV/0!</v>
      </c>
      <c r="IQ221" s="31" t="e">
        <v>#DIV/0!</v>
      </c>
      <c r="IR221" s="31" t="e">
        <v>#DIV/0!</v>
      </c>
      <c r="IS221" s="31" t="e">
        <v>#DIV/0!</v>
      </c>
      <c r="IT221" s="31" t="e">
        <v>#DIV/0!</v>
      </c>
      <c r="IU221" s="31" t="e">
        <v>#DIV/0!</v>
      </c>
      <c r="IV221" s="31" t="e">
        <v>#DIV/0!</v>
      </c>
      <c r="IW221" s="31" t="e">
        <v>#DIV/0!</v>
      </c>
      <c r="IX221" s="31" t="e">
        <v>#DIV/0!</v>
      </c>
      <c r="IY221" s="31" t="e">
        <v>#DIV/0!</v>
      </c>
      <c r="IZ221" s="31" t="e">
        <v>#DIV/0!</v>
      </c>
      <c r="JA221" s="31" t="e">
        <v>#DIV/0!</v>
      </c>
      <c r="JB221" s="31" t="e">
        <v>#DIV/0!</v>
      </c>
      <c r="JC221" s="31" t="e">
        <v>#DIV/0!</v>
      </c>
      <c r="JD221" s="31" t="e">
        <v>#DIV/0!</v>
      </c>
      <c r="JE221" s="31" t="e">
        <v>#DIV/0!</v>
      </c>
      <c r="JF221" s="31" t="e">
        <v>#DIV/0!</v>
      </c>
      <c r="JG221" s="31" t="e">
        <v>#DIV/0!</v>
      </c>
      <c r="JH221" s="31" t="e">
        <v>#DIV/0!</v>
      </c>
      <c r="JI221" s="31" t="e">
        <v>#DIV/0!</v>
      </c>
      <c r="JJ221" s="31" t="e">
        <v>#DIV/0!</v>
      </c>
      <c r="JK221" s="31" t="e">
        <v>#DIV/0!</v>
      </c>
      <c r="JL221" s="31" t="e">
        <v>#DIV/0!</v>
      </c>
      <c r="JM221" s="31" t="e">
        <v>#DIV/0!</v>
      </c>
      <c r="JN221" s="31" t="e">
        <v>#DIV/0!</v>
      </c>
      <c r="JO221" s="31" t="e">
        <v>#DIV/0!</v>
      </c>
      <c r="JP221" s="31" t="e">
        <v>#DIV/0!</v>
      </c>
      <c r="JQ221" s="31" t="e">
        <v>#DIV/0!</v>
      </c>
      <c r="JR221" s="31" t="e">
        <v>#DIV/0!</v>
      </c>
      <c r="JS221" s="31" t="e">
        <v>#DIV/0!</v>
      </c>
      <c r="JT221" s="31" t="e">
        <v>#DIV/0!</v>
      </c>
      <c r="JU221" s="31" t="e">
        <v>#DIV/0!</v>
      </c>
      <c r="JV221" s="31" t="e">
        <v>#DIV/0!</v>
      </c>
      <c r="JW221" s="31" t="e">
        <v>#DIV/0!</v>
      </c>
      <c r="JX221" s="31" t="e">
        <v>#DIV/0!</v>
      </c>
      <c r="JY221" s="31" t="e">
        <v>#DIV/0!</v>
      </c>
      <c r="JZ221" s="31"/>
      <c r="KA221" s="31"/>
    </row>
    <row r="222" spans="1:287" x14ac:dyDescent="0.25">
      <c r="A222" s="30" t="s">
        <v>848</v>
      </c>
      <c r="B222" s="30" t="s">
        <v>200</v>
      </c>
      <c r="C222" s="31">
        <v>52</v>
      </c>
      <c r="D222" s="51" t="e">
        <v>#VALUE!</v>
      </c>
      <c r="E222" s="31" t="e">
        <v>#DIV/0!</v>
      </c>
      <c r="F222" s="31" t="e">
        <v>#DIV/0!</v>
      </c>
      <c r="G222" s="31" t="e">
        <v>#DIV/0!</v>
      </c>
      <c r="H222" s="31" t="e">
        <v>#DIV/0!</v>
      </c>
      <c r="I222" s="31" t="e">
        <v>#DIV/0!</v>
      </c>
      <c r="J222" s="31" t="e">
        <v>#DIV/0!</v>
      </c>
      <c r="K222" s="31" t="e">
        <v>#DIV/0!</v>
      </c>
      <c r="L222" s="31" t="e">
        <v>#DIV/0!</v>
      </c>
      <c r="M222" s="31" t="e">
        <v>#DIV/0!</v>
      </c>
      <c r="N222" s="31" t="e">
        <v>#DIV/0!</v>
      </c>
      <c r="O222" s="31" t="e">
        <v>#DIV/0!</v>
      </c>
      <c r="P222" s="31" t="e">
        <v>#DIV/0!</v>
      </c>
      <c r="Q222" s="31" t="e">
        <v>#DIV/0!</v>
      </c>
      <c r="R222" s="31" t="e">
        <v>#DIV/0!</v>
      </c>
      <c r="S222" s="31" t="e">
        <v>#DIV/0!</v>
      </c>
      <c r="T222" s="31" t="e">
        <v>#DIV/0!</v>
      </c>
      <c r="U222" s="31" t="e">
        <v>#DIV/0!</v>
      </c>
      <c r="V222" s="31" t="e">
        <v>#DIV/0!</v>
      </c>
      <c r="W222" s="31" t="e">
        <v>#DIV/0!</v>
      </c>
      <c r="X222" s="31" t="e">
        <v>#DIV/0!</v>
      </c>
      <c r="Y222" s="31" t="e">
        <v>#DIV/0!</v>
      </c>
      <c r="Z222" s="31" t="e">
        <v>#DIV/0!</v>
      </c>
      <c r="AA222" s="31" t="e">
        <v>#DIV/0!</v>
      </c>
      <c r="AB222" s="31" t="e">
        <v>#DIV/0!</v>
      </c>
      <c r="AC222" s="31" t="e">
        <v>#DIV/0!</v>
      </c>
      <c r="AD222" s="31" t="e">
        <v>#DIV/0!</v>
      </c>
      <c r="AE222" s="31" t="e">
        <v>#DIV/0!</v>
      </c>
      <c r="AF222" s="31" t="e">
        <v>#DIV/0!</v>
      </c>
      <c r="AG222" s="31" t="e">
        <v>#DIV/0!</v>
      </c>
      <c r="AH222" s="31" t="e">
        <v>#DIV/0!</v>
      </c>
      <c r="AI222" s="31" t="e">
        <v>#DIV/0!</v>
      </c>
      <c r="AJ222" s="31" t="e">
        <v>#DIV/0!</v>
      </c>
      <c r="AK222" s="31" t="e">
        <v>#DIV/0!</v>
      </c>
      <c r="AL222" s="31" t="e">
        <v>#DIV/0!</v>
      </c>
      <c r="AM222" s="31" t="e">
        <v>#DIV/0!</v>
      </c>
      <c r="AN222" s="31" t="e">
        <v>#DIV/0!</v>
      </c>
      <c r="AO222" s="31" t="e">
        <v>#DIV/0!</v>
      </c>
      <c r="AP222" s="31" t="e">
        <v>#DIV/0!</v>
      </c>
      <c r="AQ222" s="31" t="e">
        <v>#DIV/0!</v>
      </c>
      <c r="AR222" s="31" t="e">
        <v>#DIV/0!</v>
      </c>
      <c r="AS222" s="31" t="e">
        <v>#DIV/0!</v>
      </c>
      <c r="AT222" s="31" t="e">
        <v>#DIV/0!</v>
      </c>
      <c r="AU222" s="31" t="e">
        <v>#DIV/0!</v>
      </c>
      <c r="AV222" s="31" t="e">
        <v>#DIV/0!</v>
      </c>
      <c r="AW222" s="31" t="e">
        <v>#DIV/0!</v>
      </c>
      <c r="AX222" s="31" t="e">
        <v>#VALUE!</v>
      </c>
      <c r="AY222" s="31" t="e">
        <v>#DIV/0!</v>
      </c>
      <c r="AZ222" s="31" t="e">
        <v>#DIV/0!</v>
      </c>
      <c r="BA222" s="31" t="e">
        <v>#DIV/0!</v>
      </c>
      <c r="BB222" s="31" t="e">
        <v>#DIV/0!</v>
      </c>
      <c r="BC222" s="31" t="e">
        <v>#DIV/0!</v>
      </c>
      <c r="BD222" s="31" t="e">
        <v>#DIV/0!</v>
      </c>
      <c r="BE222" s="31" t="e">
        <v>#DIV/0!</v>
      </c>
      <c r="BF222" s="31" t="e">
        <v>#DIV/0!</v>
      </c>
      <c r="BG222" s="31" t="e">
        <v>#DIV/0!</v>
      </c>
      <c r="BH222" s="31" t="e">
        <v>#DIV/0!</v>
      </c>
      <c r="BI222" s="31" t="e">
        <v>#DIV/0!</v>
      </c>
      <c r="BJ222" s="31" t="e">
        <v>#DIV/0!</v>
      </c>
      <c r="BK222" s="31" t="e">
        <v>#DIV/0!</v>
      </c>
      <c r="BL222" s="31" t="e">
        <v>#DIV/0!</v>
      </c>
      <c r="BM222" s="31" t="e">
        <v>#DIV/0!</v>
      </c>
      <c r="BN222" s="31" t="e">
        <v>#DIV/0!</v>
      </c>
      <c r="BO222" s="31" t="e">
        <v>#DIV/0!</v>
      </c>
      <c r="BP222" s="31" t="e">
        <v>#DIV/0!</v>
      </c>
      <c r="BQ222" s="31" t="e">
        <v>#DIV/0!</v>
      </c>
      <c r="BR222" s="31" t="e">
        <v>#DIV/0!</v>
      </c>
      <c r="BS222" s="31" t="e">
        <v>#DIV/0!</v>
      </c>
      <c r="BT222" s="31" t="e">
        <v>#DIV/0!</v>
      </c>
      <c r="BU222" s="31" t="e">
        <v>#DIV/0!</v>
      </c>
      <c r="BV222" s="31" t="e">
        <v>#DIV/0!</v>
      </c>
      <c r="BW222" s="31" t="e">
        <v>#DIV/0!</v>
      </c>
      <c r="BX222" s="31" t="e">
        <v>#DIV/0!</v>
      </c>
      <c r="BY222" s="31" t="e">
        <v>#DIV/0!</v>
      </c>
      <c r="BZ222" s="31" t="e">
        <v>#DIV/0!</v>
      </c>
      <c r="CA222" s="31" t="e">
        <v>#DIV/0!</v>
      </c>
      <c r="CB222" s="31" t="e">
        <v>#DIV/0!</v>
      </c>
      <c r="CC222" s="31" t="e">
        <v>#DIV/0!</v>
      </c>
      <c r="CD222" s="31" t="e">
        <v>#DIV/0!</v>
      </c>
      <c r="CE222" s="31" t="e">
        <v>#DIV/0!</v>
      </c>
      <c r="CF222" s="31" t="e">
        <v>#DIV/0!</v>
      </c>
      <c r="CG222" s="31" t="e">
        <v>#DIV/0!</v>
      </c>
      <c r="CH222" s="31" t="e">
        <v>#DIV/0!</v>
      </c>
      <c r="CI222" s="31" t="e">
        <v>#DIV/0!</v>
      </c>
      <c r="CJ222" s="31" t="e">
        <v>#DIV/0!</v>
      </c>
      <c r="CK222" s="31" t="e">
        <v>#DIV/0!</v>
      </c>
      <c r="CL222" s="31" t="e">
        <v>#DIV/0!</v>
      </c>
      <c r="CM222" s="31" t="e">
        <v>#DIV/0!</v>
      </c>
      <c r="CN222" s="31" t="e">
        <v>#DIV/0!</v>
      </c>
      <c r="CO222" s="31" t="e">
        <v>#DIV/0!</v>
      </c>
      <c r="CP222" s="31" t="e">
        <v>#DIV/0!</v>
      </c>
      <c r="CQ222" s="31" t="e">
        <v>#DIV/0!</v>
      </c>
      <c r="CR222" s="31"/>
      <c r="CS222" s="31"/>
      <c r="CT222" s="31">
        <v>52</v>
      </c>
      <c r="CU222" s="51" t="e">
        <v>#VALUE!</v>
      </c>
      <c r="CV222" s="31" t="e">
        <v>#DIV/0!</v>
      </c>
      <c r="CW222" s="31" t="e">
        <v>#DIV/0!</v>
      </c>
      <c r="CX222" s="31" t="e">
        <v>#DIV/0!</v>
      </c>
      <c r="CY222" s="31" t="e">
        <v>#DIV/0!</v>
      </c>
      <c r="CZ222" s="31" t="e">
        <v>#DIV/0!</v>
      </c>
      <c r="DA222" s="31" t="e">
        <v>#DIV/0!</v>
      </c>
      <c r="DB222" s="31" t="e">
        <v>#DIV/0!</v>
      </c>
      <c r="DC222" s="31" t="e">
        <v>#DIV/0!</v>
      </c>
      <c r="DD222" s="31" t="e">
        <v>#DIV/0!</v>
      </c>
      <c r="DE222" s="31" t="e">
        <v>#DIV/0!</v>
      </c>
      <c r="DF222" s="31" t="e">
        <v>#DIV/0!</v>
      </c>
      <c r="DG222" s="31" t="e">
        <v>#DIV/0!</v>
      </c>
      <c r="DH222" s="31" t="e">
        <v>#DIV/0!</v>
      </c>
      <c r="DI222" s="31" t="e">
        <v>#DIV/0!</v>
      </c>
      <c r="DJ222" s="31" t="e">
        <v>#DIV/0!</v>
      </c>
      <c r="DK222" s="31" t="e">
        <v>#DIV/0!</v>
      </c>
      <c r="DL222" s="31" t="e">
        <v>#DIV/0!</v>
      </c>
      <c r="DM222" s="31" t="e">
        <v>#DIV/0!</v>
      </c>
      <c r="DN222" s="31" t="e">
        <v>#DIV/0!</v>
      </c>
      <c r="DO222" s="31" t="e">
        <v>#DIV/0!</v>
      </c>
      <c r="DP222" s="31" t="e">
        <v>#DIV/0!</v>
      </c>
      <c r="DQ222" s="31" t="e">
        <v>#DIV/0!</v>
      </c>
      <c r="DR222" s="31" t="e">
        <v>#DIV/0!</v>
      </c>
      <c r="DS222" s="31" t="e">
        <v>#DIV/0!</v>
      </c>
      <c r="DT222" s="31" t="e">
        <v>#DIV/0!</v>
      </c>
      <c r="DU222" s="31" t="e">
        <v>#DIV/0!</v>
      </c>
      <c r="DV222" s="31" t="e">
        <v>#DIV/0!</v>
      </c>
      <c r="DW222" s="31" t="e">
        <v>#DIV/0!</v>
      </c>
      <c r="DX222" s="31" t="e">
        <v>#DIV/0!</v>
      </c>
      <c r="DY222" s="31" t="e">
        <v>#DIV/0!</v>
      </c>
      <c r="DZ222" s="31" t="e">
        <v>#DIV/0!</v>
      </c>
      <c r="EA222" s="31" t="e">
        <v>#DIV/0!</v>
      </c>
      <c r="EB222" s="31" t="e">
        <v>#DIV/0!</v>
      </c>
      <c r="EC222" s="31" t="e">
        <v>#DIV/0!</v>
      </c>
      <c r="ED222" s="31" t="e">
        <v>#DIV/0!</v>
      </c>
      <c r="EE222" s="31" t="e">
        <v>#DIV/0!</v>
      </c>
      <c r="EF222" s="31" t="e">
        <v>#DIV/0!</v>
      </c>
      <c r="EG222" s="31" t="e">
        <v>#DIV/0!</v>
      </c>
      <c r="EH222" s="31" t="e">
        <v>#DIV/0!</v>
      </c>
      <c r="EI222" s="31" t="e">
        <v>#DIV/0!</v>
      </c>
      <c r="EJ222" s="31" t="e">
        <v>#DIV/0!</v>
      </c>
      <c r="EK222" s="31" t="e">
        <v>#DIV/0!</v>
      </c>
      <c r="EL222" s="31" t="e">
        <v>#DIV/0!</v>
      </c>
      <c r="EM222" s="31" t="e">
        <v>#DIV/0!</v>
      </c>
      <c r="EN222" s="31" t="e">
        <v>#DIV/0!</v>
      </c>
      <c r="EO222" s="31" t="e">
        <v>#VALUE!</v>
      </c>
      <c r="EP222" s="31" t="e">
        <v>#DIV/0!</v>
      </c>
      <c r="EQ222" s="31" t="e">
        <v>#DIV/0!</v>
      </c>
      <c r="ER222" s="31" t="e">
        <v>#DIV/0!</v>
      </c>
      <c r="ES222" s="31" t="e">
        <v>#DIV/0!</v>
      </c>
      <c r="ET222" s="31" t="e">
        <v>#DIV/0!</v>
      </c>
      <c r="EU222" s="31" t="e">
        <v>#DIV/0!</v>
      </c>
      <c r="EV222" s="31" t="e">
        <v>#DIV/0!</v>
      </c>
      <c r="EW222" s="31" t="e">
        <v>#DIV/0!</v>
      </c>
      <c r="EX222" s="31" t="e">
        <v>#DIV/0!</v>
      </c>
      <c r="EY222" s="31" t="e">
        <v>#DIV/0!</v>
      </c>
      <c r="EZ222" s="31" t="e">
        <v>#DIV/0!</v>
      </c>
      <c r="FA222" s="31" t="e">
        <v>#DIV/0!</v>
      </c>
      <c r="FB222" s="31" t="e">
        <v>#DIV/0!</v>
      </c>
      <c r="FC222" s="31" t="e">
        <v>#DIV/0!</v>
      </c>
      <c r="FD222" s="31" t="e">
        <v>#DIV/0!</v>
      </c>
      <c r="FE222" s="31" t="e">
        <v>#DIV/0!</v>
      </c>
      <c r="FF222" s="31" t="e">
        <v>#DIV/0!</v>
      </c>
      <c r="FG222" s="31" t="e">
        <v>#DIV/0!</v>
      </c>
      <c r="FH222" s="31" t="e">
        <v>#DIV/0!</v>
      </c>
      <c r="FI222" s="31" t="e">
        <v>#DIV/0!</v>
      </c>
      <c r="FJ222" s="31" t="e">
        <v>#DIV/0!</v>
      </c>
      <c r="FK222" s="31" t="e">
        <v>#DIV/0!</v>
      </c>
      <c r="FL222" s="31" t="e">
        <v>#DIV/0!</v>
      </c>
      <c r="FM222" s="31" t="e">
        <v>#DIV/0!</v>
      </c>
      <c r="FN222" s="31" t="e">
        <v>#DIV/0!</v>
      </c>
      <c r="FO222" s="31" t="e">
        <v>#DIV/0!</v>
      </c>
      <c r="FP222" s="31" t="e">
        <v>#DIV/0!</v>
      </c>
      <c r="FQ222" s="31" t="e">
        <v>#DIV/0!</v>
      </c>
      <c r="FR222" s="31" t="e">
        <v>#DIV/0!</v>
      </c>
      <c r="FS222" s="31" t="e">
        <v>#DIV/0!</v>
      </c>
      <c r="FT222" s="31" t="e">
        <v>#DIV/0!</v>
      </c>
      <c r="FU222" s="31" t="e">
        <v>#DIV/0!</v>
      </c>
      <c r="FV222" s="31" t="e">
        <v>#DIV/0!</v>
      </c>
      <c r="FW222" s="31" t="e">
        <v>#DIV/0!</v>
      </c>
      <c r="FX222" s="31" t="e">
        <v>#DIV/0!</v>
      </c>
      <c r="FY222" s="31" t="e">
        <v>#DIV/0!</v>
      </c>
      <c r="FZ222" s="31" t="e">
        <v>#DIV/0!</v>
      </c>
      <c r="GA222" s="31" t="e">
        <v>#DIV/0!</v>
      </c>
      <c r="GB222" s="31" t="e">
        <v>#DIV/0!</v>
      </c>
      <c r="GC222" s="31" t="e">
        <v>#DIV/0!</v>
      </c>
      <c r="GD222" s="31" t="e">
        <v>#DIV/0!</v>
      </c>
      <c r="GE222" s="31" t="e">
        <v>#DIV/0!</v>
      </c>
      <c r="GF222" s="31" t="e">
        <v>#DIV/0!</v>
      </c>
      <c r="GG222" s="31" t="e">
        <v>#DIV/0!</v>
      </c>
      <c r="GH222" s="31" t="e">
        <v>#DIV/0!</v>
      </c>
      <c r="GI222" s="31"/>
      <c r="GJ222" s="31"/>
      <c r="GK222" s="31">
        <v>52</v>
      </c>
      <c r="GL222" s="51">
        <v>0</v>
      </c>
      <c r="GM222" s="31">
        <v>0</v>
      </c>
      <c r="GN222" s="31">
        <v>0</v>
      </c>
      <c r="GO222" s="31">
        <v>0</v>
      </c>
      <c r="GP222" s="31">
        <v>0.25</v>
      </c>
      <c r="GQ222" s="31">
        <v>0</v>
      </c>
      <c r="GR222" s="31">
        <v>0.75</v>
      </c>
      <c r="GS222" s="31">
        <v>1</v>
      </c>
      <c r="GT222" s="31">
        <v>0</v>
      </c>
      <c r="GU222" s="31">
        <v>0</v>
      </c>
      <c r="GV222" s="31">
        <v>0</v>
      </c>
      <c r="GW222" s="31">
        <v>0</v>
      </c>
      <c r="GX222" s="31">
        <v>0</v>
      </c>
      <c r="GY222" s="31">
        <v>0</v>
      </c>
      <c r="GZ222" s="31">
        <v>0</v>
      </c>
      <c r="HA222" s="31">
        <v>0</v>
      </c>
      <c r="HB222" s="31">
        <v>0</v>
      </c>
      <c r="HC222" s="31">
        <v>0</v>
      </c>
      <c r="HD222" s="31">
        <v>0</v>
      </c>
      <c r="HE222" s="31">
        <v>0</v>
      </c>
      <c r="HF222" s="31">
        <v>0</v>
      </c>
      <c r="HG222" s="31">
        <v>1</v>
      </c>
      <c r="HH222" s="31">
        <v>0</v>
      </c>
      <c r="HI222" s="31">
        <v>0</v>
      </c>
      <c r="HJ222" s="31">
        <v>0</v>
      </c>
      <c r="HK222" s="31">
        <v>1</v>
      </c>
      <c r="HL222" s="31">
        <v>0.75</v>
      </c>
      <c r="HM222" s="31">
        <v>0</v>
      </c>
      <c r="HN222" s="31">
        <v>0</v>
      </c>
      <c r="HO222" s="31">
        <v>0.75</v>
      </c>
      <c r="HP222" s="31">
        <v>0</v>
      </c>
      <c r="HQ222" s="31">
        <v>0</v>
      </c>
      <c r="HR222" s="31">
        <v>0</v>
      </c>
      <c r="HS222" s="31">
        <v>0</v>
      </c>
      <c r="HT222" s="31">
        <v>0</v>
      </c>
      <c r="HU222" s="31">
        <v>0</v>
      </c>
      <c r="HV222" s="31">
        <v>0</v>
      </c>
      <c r="HW222" s="31">
        <v>0.25</v>
      </c>
      <c r="HX222" s="31">
        <v>0.75</v>
      </c>
      <c r="HY222" s="31">
        <v>0</v>
      </c>
      <c r="HZ222" s="31">
        <v>0</v>
      </c>
      <c r="IA222" s="31">
        <v>1</v>
      </c>
      <c r="IB222" s="31">
        <v>0</v>
      </c>
      <c r="IC222" s="31">
        <v>0</v>
      </c>
      <c r="ID222" s="31">
        <v>0.25</v>
      </c>
      <c r="IE222" s="31">
        <v>0.75</v>
      </c>
      <c r="IF222" s="31">
        <v>0</v>
      </c>
      <c r="IG222" s="31">
        <v>0</v>
      </c>
      <c r="IH222" s="31">
        <v>0</v>
      </c>
      <c r="II222" s="31">
        <v>0</v>
      </c>
      <c r="IJ222" s="31">
        <v>13</v>
      </c>
      <c r="IK222" s="31">
        <v>0</v>
      </c>
      <c r="IL222" s="31">
        <v>39</v>
      </c>
      <c r="IM222" s="31">
        <v>52</v>
      </c>
      <c r="IN222" s="31">
        <v>0</v>
      </c>
      <c r="IO222" s="31">
        <v>0</v>
      </c>
      <c r="IP222" s="31">
        <v>0</v>
      </c>
      <c r="IQ222" s="31">
        <v>0</v>
      </c>
      <c r="IR222" s="31">
        <v>0</v>
      </c>
      <c r="IS222" s="31">
        <v>0</v>
      </c>
      <c r="IT222" s="31">
        <v>0</v>
      </c>
      <c r="IU222" s="31">
        <v>0</v>
      </c>
      <c r="IV222" s="31">
        <v>0</v>
      </c>
      <c r="IW222" s="31">
        <v>0</v>
      </c>
      <c r="IX222" s="31">
        <v>0</v>
      </c>
      <c r="IY222" s="31">
        <v>0</v>
      </c>
      <c r="IZ222" s="31">
        <v>0</v>
      </c>
      <c r="JA222" s="31">
        <v>52</v>
      </c>
      <c r="JB222" s="31">
        <v>0</v>
      </c>
      <c r="JC222" s="31">
        <v>0</v>
      </c>
      <c r="JD222" s="31">
        <v>0</v>
      </c>
      <c r="JE222" s="31">
        <v>52</v>
      </c>
      <c r="JF222" s="31">
        <v>39</v>
      </c>
      <c r="JG222" s="31">
        <v>0</v>
      </c>
      <c r="JH222" s="31">
        <v>0</v>
      </c>
      <c r="JI222" s="31">
        <v>39</v>
      </c>
      <c r="JJ222" s="31">
        <v>0</v>
      </c>
      <c r="JK222" s="31">
        <v>0</v>
      </c>
      <c r="JL222" s="31">
        <v>0</v>
      </c>
      <c r="JM222" s="31">
        <v>0</v>
      </c>
      <c r="JN222" s="31">
        <v>0</v>
      </c>
      <c r="JO222" s="31">
        <v>0</v>
      </c>
      <c r="JP222" s="31">
        <v>0</v>
      </c>
      <c r="JQ222" s="31">
        <v>13</v>
      </c>
      <c r="JR222" s="31">
        <v>39</v>
      </c>
      <c r="JS222" s="31">
        <v>0</v>
      </c>
      <c r="JT222" s="31">
        <v>0</v>
      </c>
      <c r="JU222" s="31">
        <v>52</v>
      </c>
      <c r="JV222" s="31">
        <v>0</v>
      </c>
      <c r="JW222" s="31">
        <v>0</v>
      </c>
      <c r="JX222" s="31">
        <v>13</v>
      </c>
      <c r="JY222" s="31">
        <v>39</v>
      </c>
      <c r="JZ222" s="31">
        <v>4</v>
      </c>
      <c r="KA222" s="31">
        <v>1</v>
      </c>
    </row>
    <row r="223" spans="1:287" x14ac:dyDescent="0.25">
      <c r="A223" s="30" t="s">
        <v>849</v>
      </c>
      <c r="B223" s="30" t="s">
        <v>137</v>
      </c>
      <c r="C223" s="31"/>
      <c r="D223" s="51" t="e">
        <v>#VALUE!</v>
      </c>
      <c r="E223" s="31" t="e">
        <v>#DIV/0!</v>
      </c>
      <c r="F223" s="31" t="e">
        <v>#DIV/0!</v>
      </c>
      <c r="G223" s="31" t="e">
        <v>#DIV/0!</v>
      </c>
      <c r="H223" s="31" t="e">
        <v>#DIV/0!</v>
      </c>
      <c r="I223" s="31" t="e">
        <v>#DIV/0!</v>
      </c>
      <c r="J223" s="31" t="e">
        <v>#DIV/0!</v>
      </c>
      <c r="K223" s="31" t="e">
        <v>#DIV/0!</v>
      </c>
      <c r="L223" s="31" t="e">
        <v>#DIV/0!</v>
      </c>
      <c r="M223" s="31" t="e">
        <v>#DIV/0!</v>
      </c>
      <c r="N223" s="31" t="e">
        <v>#DIV/0!</v>
      </c>
      <c r="O223" s="31" t="e">
        <v>#DIV/0!</v>
      </c>
      <c r="P223" s="31" t="e">
        <v>#DIV/0!</v>
      </c>
      <c r="Q223" s="31" t="e">
        <v>#DIV/0!</v>
      </c>
      <c r="R223" s="31" t="e">
        <v>#DIV/0!</v>
      </c>
      <c r="S223" s="31" t="e">
        <v>#DIV/0!</v>
      </c>
      <c r="T223" s="31" t="e">
        <v>#DIV/0!</v>
      </c>
      <c r="U223" s="31" t="e">
        <v>#DIV/0!</v>
      </c>
      <c r="V223" s="31" t="e">
        <v>#DIV/0!</v>
      </c>
      <c r="W223" s="31" t="e">
        <v>#DIV/0!</v>
      </c>
      <c r="X223" s="31" t="e">
        <v>#DIV/0!</v>
      </c>
      <c r="Y223" s="31" t="e">
        <v>#DIV/0!</v>
      </c>
      <c r="Z223" s="31" t="e">
        <v>#DIV/0!</v>
      </c>
      <c r="AA223" s="31" t="e">
        <v>#DIV/0!</v>
      </c>
      <c r="AB223" s="31" t="e">
        <v>#DIV/0!</v>
      </c>
      <c r="AC223" s="31" t="e">
        <v>#DIV/0!</v>
      </c>
      <c r="AD223" s="31" t="e">
        <v>#DIV/0!</v>
      </c>
      <c r="AE223" s="31" t="e">
        <v>#DIV/0!</v>
      </c>
      <c r="AF223" s="31" t="e">
        <v>#DIV/0!</v>
      </c>
      <c r="AG223" s="31" t="e">
        <v>#DIV/0!</v>
      </c>
      <c r="AH223" s="31" t="e">
        <v>#DIV/0!</v>
      </c>
      <c r="AI223" s="31" t="e">
        <v>#DIV/0!</v>
      </c>
      <c r="AJ223" s="31" t="e">
        <v>#DIV/0!</v>
      </c>
      <c r="AK223" s="31" t="e">
        <v>#DIV/0!</v>
      </c>
      <c r="AL223" s="31" t="e">
        <v>#DIV/0!</v>
      </c>
      <c r="AM223" s="31" t="e">
        <v>#DIV/0!</v>
      </c>
      <c r="AN223" s="31" t="e">
        <v>#DIV/0!</v>
      </c>
      <c r="AO223" s="31" t="e">
        <v>#DIV/0!</v>
      </c>
      <c r="AP223" s="31" t="e">
        <v>#DIV/0!</v>
      </c>
      <c r="AQ223" s="31" t="e">
        <v>#DIV/0!</v>
      </c>
      <c r="AR223" s="31" t="e">
        <v>#DIV/0!</v>
      </c>
      <c r="AS223" s="31" t="e">
        <v>#DIV/0!</v>
      </c>
      <c r="AT223" s="31" t="e">
        <v>#DIV/0!</v>
      </c>
      <c r="AU223" s="31" t="e">
        <v>#DIV/0!</v>
      </c>
      <c r="AV223" s="31" t="e">
        <v>#DIV/0!</v>
      </c>
      <c r="AW223" s="31" t="e">
        <v>#DIV/0!</v>
      </c>
      <c r="AX223" s="31" t="e">
        <v>#VALUE!</v>
      </c>
      <c r="AY223" s="31" t="e">
        <v>#DIV/0!</v>
      </c>
      <c r="AZ223" s="31" t="e">
        <v>#DIV/0!</v>
      </c>
      <c r="BA223" s="31" t="e">
        <v>#DIV/0!</v>
      </c>
      <c r="BB223" s="31" t="e">
        <v>#DIV/0!</v>
      </c>
      <c r="BC223" s="31" t="e">
        <v>#DIV/0!</v>
      </c>
      <c r="BD223" s="31" t="e">
        <v>#DIV/0!</v>
      </c>
      <c r="BE223" s="31" t="e">
        <v>#DIV/0!</v>
      </c>
      <c r="BF223" s="31" t="e">
        <v>#DIV/0!</v>
      </c>
      <c r="BG223" s="31" t="e">
        <v>#DIV/0!</v>
      </c>
      <c r="BH223" s="31" t="e">
        <v>#DIV/0!</v>
      </c>
      <c r="BI223" s="31" t="e">
        <v>#DIV/0!</v>
      </c>
      <c r="BJ223" s="31" t="e">
        <v>#DIV/0!</v>
      </c>
      <c r="BK223" s="31" t="e">
        <v>#DIV/0!</v>
      </c>
      <c r="BL223" s="31" t="e">
        <v>#DIV/0!</v>
      </c>
      <c r="BM223" s="31" t="e">
        <v>#DIV/0!</v>
      </c>
      <c r="BN223" s="31" t="e">
        <v>#DIV/0!</v>
      </c>
      <c r="BO223" s="31" t="e">
        <v>#DIV/0!</v>
      </c>
      <c r="BP223" s="31" t="e">
        <v>#DIV/0!</v>
      </c>
      <c r="BQ223" s="31" t="e">
        <v>#DIV/0!</v>
      </c>
      <c r="BR223" s="31" t="e">
        <v>#DIV/0!</v>
      </c>
      <c r="BS223" s="31" t="e">
        <v>#DIV/0!</v>
      </c>
      <c r="BT223" s="31" t="e">
        <v>#DIV/0!</v>
      </c>
      <c r="BU223" s="31" t="e">
        <v>#DIV/0!</v>
      </c>
      <c r="BV223" s="31" t="e">
        <v>#DIV/0!</v>
      </c>
      <c r="BW223" s="31" t="e">
        <v>#DIV/0!</v>
      </c>
      <c r="BX223" s="31" t="e">
        <v>#DIV/0!</v>
      </c>
      <c r="BY223" s="31" t="e">
        <v>#DIV/0!</v>
      </c>
      <c r="BZ223" s="31" t="e">
        <v>#DIV/0!</v>
      </c>
      <c r="CA223" s="31" t="e">
        <v>#DIV/0!</v>
      </c>
      <c r="CB223" s="31" t="e">
        <v>#DIV/0!</v>
      </c>
      <c r="CC223" s="31" t="e">
        <v>#DIV/0!</v>
      </c>
      <c r="CD223" s="31" t="e">
        <v>#DIV/0!</v>
      </c>
      <c r="CE223" s="31" t="e">
        <v>#DIV/0!</v>
      </c>
      <c r="CF223" s="31" t="e">
        <v>#DIV/0!</v>
      </c>
      <c r="CG223" s="31" t="e">
        <v>#DIV/0!</v>
      </c>
      <c r="CH223" s="31" t="e">
        <v>#DIV/0!</v>
      </c>
      <c r="CI223" s="31" t="e">
        <v>#DIV/0!</v>
      </c>
      <c r="CJ223" s="31" t="e">
        <v>#DIV/0!</v>
      </c>
      <c r="CK223" s="31" t="e">
        <v>#DIV/0!</v>
      </c>
      <c r="CL223" s="31" t="e">
        <v>#DIV/0!</v>
      </c>
      <c r="CM223" s="31" t="e">
        <v>#DIV/0!</v>
      </c>
      <c r="CN223" s="31" t="e">
        <v>#DIV/0!</v>
      </c>
      <c r="CO223" s="31" t="e">
        <v>#DIV/0!</v>
      </c>
      <c r="CP223" s="31" t="e">
        <v>#DIV/0!</v>
      </c>
      <c r="CQ223" s="31" t="e">
        <v>#DIV/0!</v>
      </c>
      <c r="CR223" s="31"/>
      <c r="CS223" s="31"/>
      <c r="CT223" s="31">
        <v>350</v>
      </c>
      <c r="CU223" s="51" t="e">
        <v>#VALUE!</v>
      </c>
      <c r="CV223" s="31" t="e">
        <v>#DIV/0!</v>
      </c>
      <c r="CW223" s="31" t="e">
        <v>#DIV/0!</v>
      </c>
      <c r="CX223" s="31" t="e">
        <v>#DIV/0!</v>
      </c>
      <c r="CY223" s="31" t="e">
        <v>#DIV/0!</v>
      </c>
      <c r="CZ223" s="31" t="e">
        <v>#DIV/0!</v>
      </c>
      <c r="DA223" s="31" t="e">
        <v>#DIV/0!</v>
      </c>
      <c r="DB223" s="31" t="e">
        <v>#DIV/0!</v>
      </c>
      <c r="DC223" s="31" t="e">
        <v>#DIV/0!</v>
      </c>
      <c r="DD223" s="31" t="e">
        <v>#DIV/0!</v>
      </c>
      <c r="DE223" s="31" t="e">
        <v>#DIV/0!</v>
      </c>
      <c r="DF223" s="31" t="e">
        <v>#DIV/0!</v>
      </c>
      <c r="DG223" s="31" t="e">
        <v>#DIV/0!</v>
      </c>
      <c r="DH223" s="31" t="e">
        <v>#DIV/0!</v>
      </c>
      <c r="DI223" s="31" t="e">
        <v>#DIV/0!</v>
      </c>
      <c r="DJ223" s="31" t="e">
        <v>#DIV/0!</v>
      </c>
      <c r="DK223" s="31" t="e">
        <v>#DIV/0!</v>
      </c>
      <c r="DL223" s="31" t="e">
        <v>#DIV/0!</v>
      </c>
      <c r="DM223" s="31" t="e">
        <v>#DIV/0!</v>
      </c>
      <c r="DN223" s="31" t="e">
        <v>#DIV/0!</v>
      </c>
      <c r="DO223" s="31" t="e">
        <v>#DIV/0!</v>
      </c>
      <c r="DP223" s="31" t="e">
        <v>#DIV/0!</v>
      </c>
      <c r="DQ223" s="31" t="e">
        <v>#DIV/0!</v>
      </c>
      <c r="DR223" s="31" t="e">
        <v>#DIV/0!</v>
      </c>
      <c r="DS223" s="31" t="e">
        <v>#DIV/0!</v>
      </c>
      <c r="DT223" s="31" t="e">
        <v>#DIV/0!</v>
      </c>
      <c r="DU223" s="31" t="e">
        <v>#DIV/0!</v>
      </c>
      <c r="DV223" s="31" t="e">
        <v>#DIV/0!</v>
      </c>
      <c r="DW223" s="31" t="e">
        <v>#DIV/0!</v>
      </c>
      <c r="DX223" s="31" t="e">
        <v>#DIV/0!</v>
      </c>
      <c r="DY223" s="31" t="e">
        <v>#DIV/0!</v>
      </c>
      <c r="DZ223" s="31" t="e">
        <v>#DIV/0!</v>
      </c>
      <c r="EA223" s="31" t="e">
        <v>#DIV/0!</v>
      </c>
      <c r="EB223" s="31" t="e">
        <v>#DIV/0!</v>
      </c>
      <c r="EC223" s="31" t="e">
        <v>#DIV/0!</v>
      </c>
      <c r="ED223" s="31" t="e">
        <v>#DIV/0!</v>
      </c>
      <c r="EE223" s="31" t="e">
        <v>#DIV/0!</v>
      </c>
      <c r="EF223" s="31" t="e">
        <v>#DIV/0!</v>
      </c>
      <c r="EG223" s="31" t="e">
        <v>#DIV/0!</v>
      </c>
      <c r="EH223" s="31" t="e">
        <v>#DIV/0!</v>
      </c>
      <c r="EI223" s="31" t="e">
        <v>#DIV/0!</v>
      </c>
      <c r="EJ223" s="31" t="e">
        <v>#DIV/0!</v>
      </c>
      <c r="EK223" s="31" t="e">
        <v>#DIV/0!</v>
      </c>
      <c r="EL223" s="31" t="e">
        <v>#DIV/0!</v>
      </c>
      <c r="EM223" s="31" t="e">
        <v>#DIV/0!</v>
      </c>
      <c r="EN223" s="31" t="e">
        <v>#DIV/0!</v>
      </c>
      <c r="EO223" s="31" t="e">
        <v>#VALUE!</v>
      </c>
      <c r="EP223" s="31" t="e">
        <v>#DIV/0!</v>
      </c>
      <c r="EQ223" s="31" t="e">
        <v>#DIV/0!</v>
      </c>
      <c r="ER223" s="31" t="e">
        <v>#DIV/0!</v>
      </c>
      <c r="ES223" s="31" t="e">
        <v>#DIV/0!</v>
      </c>
      <c r="ET223" s="31" t="e">
        <v>#DIV/0!</v>
      </c>
      <c r="EU223" s="31" t="e">
        <v>#DIV/0!</v>
      </c>
      <c r="EV223" s="31" t="e">
        <v>#DIV/0!</v>
      </c>
      <c r="EW223" s="31" t="e">
        <v>#DIV/0!</v>
      </c>
      <c r="EX223" s="31" t="e">
        <v>#DIV/0!</v>
      </c>
      <c r="EY223" s="31" t="e">
        <v>#DIV/0!</v>
      </c>
      <c r="EZ223" s="31" t="e">
        <v>#DIV/0!</v>
      </c>
      <c r="FA223" s="31" t="e">
        <v>#DIV/0!</v>
      </c>
      <c r="FB223" s="31" t="e">
        <v>#DIV/0!</v>
      </c>
      <c r="FC223" s="31" t="e">
        <v>#DIV/0!</v>
      </c>
      <c r="FD223" s="31" t="e">
        <v>#DIV/0!</v>
      </c>
      <c r="FE223" s="31" t="e">
        <v>#DIV/0!</v>
      </c>
      <c r="FF223" s="31" t="e">
        <v>#DIV/0!</v>
      </c>
      <c r="FG223" s="31" t="e">
        <v>#DIV/0!</v>
      </c>
      <c r="FH223" s="31" t="e">
        <v>#DIV/0!</v>
      </c>
      <c r="FI223" s="31" t="e">
        <v>#DIV/0!</v>
      </c>
      <c r="FJ223" s="31" t="e">
        <v>#DIV/0!</v>
      </c>
      <c r="FK223" s="31" t="e">
        <v>#DIV/0!</v>
      </c>
      <c r="FL223" s="31" t="e">
        <v>#DIV/0!</v>
      </c>
      <c r="FM223" s="31" t="e">
        <v>#DIV/0!</v>
      </c>
      <c r="FN223" s="31" t="e">
        <v>#DIV/0!</v>
      </c>
      <c r="FO223" s="31" t="e">
        <v>#DIV/0!</v>
      </c>
      <c r="FP223" s="31" t="e">
        <v>#DIV/0!</v>
      </c>
      <c r="FQ223" s="31" t="e">
        <v>#DIV/0!</v>
      </c>
      <c r="FR223" s="31" t="e">
        <v>#DIV/0!</v>
      </c>
      <c r="FS223" s="31" t="e">
        <v>#DIV/0!</v>
      </c>
      <c r="FT223" s="31" t="e">
        <v>#DIV/0!</v>
      </c>
      <c r="FU223" s="31" t="e">
        <v>#DIV/0!</v>
      </c>
      <c r="FV223" s="31" t="e">
        <v>#DIV/0!</v>
      </c>
      <c r="FW223" s="31" t="e">
        <v>#DIV/0!</v>
      </c>
      <c r="FX223" s="31" t="e">
        <v>#DIV/0!</v>
      </c>
      <c r="FY223" s="31" t="e">
        <v>#DIV/0!</v>
      </c>
      <c r="FZ223" s="31" t="e">
        <v>#DIV/0!</v>
      </c>
      <c r="GA223" s="31" t="e">
        <v>#DIV/0!</v>
      </c>
      <c r="GB223" s="31" t="e">
        <v>#DIV/0!</v>
      </c>
      <c r="GC223" s="31" t="e">
        <v>#DIV/0!</v>
      </c>
      <c r="GD223" s="31" t="e">
        <v>#DIV/0!</v>
      </c>
      <c r="GE223" s="31" t="e">
        <v>#DIV/0!</v>
      </c>
      <c r="GF223" s="31" t="e">
        <v>#DIV/0!</v>
      </c>
      <c r="GG223" s="31" t="e">
        <v>#DIV/0!</v>
      </c>
      <c r="GH223" s="31" t="e">
        <v>#DIV/0!</v>
      </c>
      <c r="GI223" s="31"/>
      <c r="GJ223" s="31"/>
      <c r="GK223" s="31">
        <v>350</v>
      </c>
      <c r="GL223" s="51">
        <v>0.33333333333333331</v>
      </c>
      <c r="GM223" s="31">
        <v>0.33333333333333331</v>
      </c>
      <c r="GN223" s="31">
        <v>0</v>
      </c>
      <c r="GO223" s="31">
        <v>0.33333333333333331</v>
      </c>
      <c r="GP223" s="31">
        <v>0</v>
      </c>
      <c r="GQ223" s="31">
        <v>0</v>
      </c>
      <c r="GR223" s="31">
        <v>0.66666666666666663</v>
      </c>
      <c r="GS223" s="31">
        <v>1</v>
      </c>
      <c r="GT223" s="31">
        <v>0</v>
      </c>
      <c r="GU223" s="31">
        <v>0</v>
      </c>
      <c r="GV223" s="31">
        <v>0</v>
      </c>
      <c r="GW223" s="31">
        <v>0</v>
      </c>
      <c r="GX223" s="31">
        <v>0</v>
      </c>
      <c r="GY223" s="31">
        <v>0</v>
      </c>
      <c r="GZ223" s="31">
        <v>0</v>
      </c>
      <c r="HA223" s="31">
        <v>0</v>
      </c>
      <c r="HB223" s="31">
        <v>0</v>
      </c>
      <c r="HC223" s="31">
        <v>0</v>
      </c>
      <c r="HD223" s="31">
        <v>0</v>
      </c>
      <c r="HE223" s="31">
        <v>0</v>
      </c>
      <c r="HF223" s="31">
        <v>0</v>
      </c>
      <c r="HG223" s="31">
        <v>1</v>
      </c>
      <c r="HH223" s="31">
        <v>0</v>
      </c>
      <c r="HI223" s="31">
        <v>0</v>
      </c>
      <c r="HJ223" s="31">
        <v>0</v>
      </c>
      <c r="HK223" s="31">
        <v>1</v>
      </c>
      <c r="HL223" s="31">
        <v>1</v>
      </c>
      <c r="HM223" s="31">
        <v>0</v>
      </c>
      <c r="HN223" s="31">
        <v>0</v>
      </c>
      <c r="HO223" s="31">
        <v>1</v>
      </c>
      <c r="HP223" s="31">
        <v>0</v>
      </c>
      <c r="HQ223" s="31">
        <v>0</v>
      </c>
      <c r="HR223" s="31">
        <v>0</v>
      </c>
      <c r="HS223" s="31">
        <v>0</v>
      </c>
      <c r="HT223" s="31">
        <v>0</v>
      </c>
      <c r="HU223" s="31">
        <v>0</v>
      </c>
      <c r="HV223" s="31">
        <v>0</v>
      </c>
      <c r="HW223" s="31">
        <v>0.33333333333333331</v>
      </c>
      <c r="HX223" s="31">
        <v>0.66666666666666663</v>
      </c>
      <c r="HY223" s="31">
        <v>0</v>
      </c>
      <c r="HZ223" s="31">
        <v>0</v>
      </c>
      <c r="IA223" s="31">
        <v>1</v>
      </c>
      <c r="IB223" s="31">
        <v>0</v>
      </c>
      <c r="IC223" s="31">
        <v>0</v>
      </c>
      <c r="ID223" s="31">
        <v>0</v>
      </c>
      <c r="IE223" s="31">
        <v>1</v>
      </c>
      <c r="IF223" s="31">
        <v>116.66666666666666</v>
      </c>
      <c r="IG223" s="31">
        <v>116.66666666666666</v>
      </c>
      <c r="IH223" s="31">
        <v>0</v>
      </c>
      <c r="II223" s="31">
        <v>116.66666666666666</v>
      </c>
      <c r="IJ223" s="31">
        <v>0</v>
      </c>
      <c r="IK223" s="31">
        <v>0</v>
      </c>
      <c r="IL223" s="31">
        <v>233.33333333333331</v>
      </c>
      <c r="IM223" s="31">
        <v>350</v>
      </c>
      <c r="IN223" s="31">
        <v>0</v>
      </c>
      <c r="IO223" s="31">
        <v>0</v>
      </c>
      <c r="IP223" s="31">
        <v>0</v>
      </c>
      <c r="IQ223" s="31">
        <v>0</v>
      </c>
      <c r="IR223" s="31">
        <v>0</v>
      </c>
      <c r="IS223" s="31">
        <v>0</v>
      </c>
      <c r="IT223" s="31">
        <v>0</v>
      </c>
      <c r="IU223" s="31">
        <v>0</v>
      </c>
      <c r="IV223" s="31">
        <v>0</v>
      </c>
      <c r="IW223" s="31">
        <v>0</v>
      </c>
      <c r="IX223" s="31">
        <v>0</v>
      </c>
      <c r="IY223" s="31">
        <v>0</v>
      </c>
      <c r="IZ223" s="31">
        <v>0</v>
      </c>
      <c r="JA223" s="31">
        <v>350</v>
      </c>
      <c r="JB223" s="31">
        <v>0</v>
      </c>
      <c r="JC223" s="31">
        <v>0</v>
      </c>
      <c r="JD223" s="31">
        <v>0</v>
      </c>
      <c r="JE223" s="31">
        <v>350</v>
      </c>
      <c r="JF223" s="31">
        <v>350</v>
      </c>
      <c r="JG223" s="31">
        <v>0</v>
      </c>
      <c r="JH223" s="31">
        <v>0</v>
      </c>
      <c r="JI223" s="31">
        <v>350</v>
      </c>
      <c r="JJ223" s="31">
        <v>0</v>
      </c>
      <c r="JK223" s="31">
        <v>0</v>
      </c>
      <c r="JL223" s="31">
        <v>0</v>
      </c>
      <c r="JM223" s="31">
        <v>0</v>
      </c>
      <c r="JN223" s="31">
        <v>0</v>
      </c>
      <c r="JO223" s="31">
        <v>0</v>
      </c>
      <c r="JP223" s="31">
        <v>0</v>
      </c>
      <c r="JQ223" s="31">
        <v>116.66666666666666</v>
      </c>
      <c r="JR223" s="31">
        <v>233.33333333333331</v>
      </c>
      <c r="JS223" s="31">
        <v>0</v>
      </c>
      <c r="JT223" s="31">
        <v>0</v>
      </c>
      <c r="JU223" s="31">
        <v>350</v>
      </c>
      <c r="JV223" s="31">
        <v>0</v>
      </c>
      <c r="JW223" s="31">
        <v>0</v>
      </c>
      <c r="JX223" s="31">
        <v>0</v>
      </c>
      <c r="JY223" s="31">
        <v>350</v>
      </c>
      <c r="JZ223" s="31">
        <v>3</v>
      </c>
      <c r="KA223" s="31">
        <v>1</v>
      </c>
    </row>
    <row r="224" spans="1:287" x14ac:dyDescent="0.25">
      <c r="A224" s="30" t="s">
        <v>850</v>
      </c>
      <c r="B224" s="30" t="s">
        <v>222</v>
      </c>
      <c r="C224" s="31">
        <v>40</v>
      </c>
      <c r="D224" s="51" t="e">
        <v>#VALUE!</v>
      </c>
      <c r="E224" s="31" t="e">
        <v>#DIV/0!</v>
      </c>
      <c r="F224" s="31" t="e">
        <v>#DIV/0!</v>
      </c>
      <c r="G224" s="31" t="e">
        <v>#DIV/0!</v>
      </c>
      <c r="H224" s="31" t="e">
        <v>#DIV/0!</v>
      </c>
      <c r="I224" s="31" t="e">
        <v>#DIV/0!</v>
      </c>
      <c r="J224" s="31" t="e">
        <v>#DIV/0!</v>
      </c>
      <c r="K224" s="31" t="e">
        <v>#DIV/0!</v>
      </c>
      <c r="L224" s="31" t="e">
        <v>#DIV/0!</v>
      </c>
      <c r="M224" s="31" t="e">
        <v>#DIV/0!</v>
      </c>
      <c r="N224" s="31" t="e">
        <v>#DIV/0!</v>
      </c>
      <c r="O224" s="31" t="e">
        <v>#DIV/0!</v>
      </c>
      <c r="P224" s="31" t="e">
        <v>#DIV/0!</v>
      </c>
      <c r="Q224" s="31" t="e">
        <v>#DIV/0!</v>
      </c>
      <c r="R224" s="31" t="e">
        <v>#DIV/0!</v>
      </c>
      <c r="S224" s="31" t="e">
        <v>#DIV/0!</v>
      </c>
      <c r="T224" s="31" t="e">
        <v>#DIV/0!</v>
      </c>
      <c r="U224" s="31" t="e">
        <v>#DIV/0!</v>
      </c>
      <c r="V224" s="31" t="e">
        <v>#DIV/0!</v>
      </c>
      <c r="W224" s="31" t="e">
        <v>#DIV/0!</v>
      </c>
      <c r="X224" s="31" t="e">
        <v>#DIV/0!</v>
      </c>
      <c r="Y224" s="31" t="e">
        <v>#DIV/0!</v>
      </c>
      <c r="Z224" s="31" t="e">
        <v>#DIV/0!</v>
      </c>
      <c r="AA224" s="31" t="e">
        <v>#DIV/0!</v>
      </c>
      <c r="AB224" s="31" t="e">
        <v>#DIV/0!</v>
      </c>
      <c r="AC224" s="31" t="e">
        <v>#DIV/0!</v>
      </c>
      <c r="AD224" s="31" t="e">
        <v>#DIV/0!</v>
      </c>
      <c r="AE224" s="31" t="e">
        <v>#DIV/0!</v>
      </c>
      <c r="AF224" s="31" t="e">
        <v>#DIV/0!</v>
      </c>
      <c r="AG224" s="31" t="e">
        <v>#DIV/0!</v>
      </c>
      <c r="AH224" s="31" t="e">
        <v>#DIV/0!</v>
      </c>
      <c r="AI224" s="31" t="e">
        <v>#DIV/0!</v>
      </c>
      <c r="AJ224" s="31" t="e">
        <v>#DIV/0!</v>
      </c>
      <c r="AK224" s="31" t="e">
        <v>#DIV/0!</v>
      </c>
      <c r="AL224" s="31" t="e">
        <v>#DIV/0!</v>
      </c>
      <c r="AM224" s="31" t="e">
        <v>#DIV/0!</v>
      </c>
      <c r="AN224" s="31" t="e">
        <v>#DIV/0!</v>
      </c>
      <c r="AO224" s="31" t="e">
        <v>#DIV/0!</v>
      </c>
      <c r="AP224" s="31" t="e">
        <v>#DIV/0!</v>
      </c>
      <c r="AQ224" s="31" t="e">
        <v>#DIV/0!</v>
      </c>
      <c r="AR224" s="31" t="e">
        <v>#DIV/0!</v>
      </c>
      <c r="AS224" s="31" t="e">
        <v>#DIV/0!</v>
      </c>
      <c r="AT224" s="31" t="e">
        <v>#DIV/0!</v>
      </c>
      <c r="AU224" s="31" t="e">
        <v>#DIV/0!</v>
      </c>
      <c r="AV224" s="31" t="e">
        <v>#DIV/0!</v>
      </c>
      <c r="AW224" s="31" t="e">
        <v>#DIV/0!</v>
      </c>
      <c r="AX224" s="31" t="e">
        <v>#VALUE!</v>
      </c>
      <c r="AY224" s="31" t="e">
        <v>#DIV/0!</v>
      </c>
      <c r="AZ224" s="31" t="e">
        <v>#DIV/0!</v>
      </c>
      <c r="BA224" s="31" t="e">
        <v>#DIV/0!</v>
      </c>
      <c r="BB224" s="31" t="e">
        <v>#DIV/0!</v>
      </c>
      <c r="BC224" s="31" t="e">
        <v>#DIV/0!</v>
      </c>
      <c r="BD224" s="31" t="e">
        <v>#DIV/0!</v>
      </c>
      <c r="BE224" s="31" t="e">
        <v>#DIV/0!</v>
      </c>
      <c r="BF224" s="31" t="e">
        <v>#DIV/0!</v>
      </c>
      <c r="BG224" s="31" t="e">
        <v>#DIV/0!</v>
      </c>
      <c r="BH224" s="31" t="e">
        <v>#DIV/0!</v>
      </c>
      <c r="BI224" s="31" t="e">
        <v>#DIV/0!</v>
      </c>
      <c r="BJ224" s="31" t="e">
        <v>#DIV/0!</v>
      </c>
      <c r="BK224" s="31" t="e">
        <v>#DIV/0!</v>
      </c>
      <c r="BL224" s="31" t="e">
        <v>#DIV/0!</v>
      </c>
      <c r="BM224" s="31" t="e">
        <v>#DIV/0!</v>
      </c>
      <c r="BN224" s="31" t="e">
        <v>#DIV/0!</v>
      </c>
      <c r="BO224" s="31" t="e">
        <v>#DIV/0!</v>
      </c>
      <c r="BP224" s="31" t="e">
        <v>#DIV/0!</v>
      </c>
      <c r="BQ224" s="31" t="e">
        <v>#DIV/0!</v>
      </c>
      <c r="BR224" s="31" t="e">
        <v>#DIV/0!</v>
      </c>
      <c r="BS224" s="31" t="e">
        <v>#DIV/0!</v>
      </c>
      <c r="BT224" s="31" t="e">
        <v>#DIV/0!</v>
      </c>
      <c r="BU224" s="31" t="e">
        <v>#DIV/0!</v>
      </c>
      <c r="BV224" s="31" t="e">
        <v>#DIV/0!</v>
      </c>
      <c r="BW224" s="31" t="e">
        <v>#DIV/0!</v>
      </c>
      <c r="BX224" s="31" t="e">
        <v>#DIV/0!</v>
      </c>
      <c r="BY224" s="31" t="e">
        <v>#DIV/0!</v>
      </c>
      <c r="BZ224" s="31" t="e">
        <v>#DIV/0!</v>
      </c>
      <c r="CA224" s="31" t="e">
        <v>#DIV/0!</v>
      </c>
      <c r="CB224" s="31" t="e">
        <v>#DIV/0!</v>
      </c>
      <c r="CC224" s="31" t="e">
        <v>#DIV/0!</v>
      </c>
      <c r="CD224" s="31" t="e">
        <v>#DIV/0!</v>
      </c>
      <c r="CE224" s="31" t="e">
        <v>#DIV/0!</v>
      </c>
      <c r="CF224" s="31" t="e">
        <v>#DIV/0!</v>
      </c>
      <c r="CG224" s="31" t="e">
        <v>#DIV/0!</v>
      </c>
      <c r="CH224" s="31" t="e">
        <v>#DIV/0!</v>
      </c>
      <c r="CI224" s="31" t="e">
        <v>#DIV/0!</v>
      </c>
      <c r="CJ224" s="31" t="e">
        <v>#DIV/0!</v>
      </c>
      <c r="CK224" s="31" t="e">
        <v>#DIV/0!</v>
      </c>
      <c r="CL224" s="31" t="e">
        <v>#DIV/0!</v>
      </c>
      <c r="CM224" s="31" t="e">
        <v>#DIV/0!</v>
      </c>
      <c r="CN224" s="31" t="e">
        <v>#DIV/0!</v>
      </c>
      <c r="CO224" s="31" t="e">
        <v>#DIV/0!</v>
      </c>
      <c r="CP224" s="31" t="e">
        <v>#DIV/0!</v>
      </c>
      <c r="CQ224" s="31" t="e">
        <v>#DIV/0!</v>
      </c>
      <c r="CR224" s="31"/>
      <c r="CS224" s="31"/>
      <c r="CT224" s="31">
        <v>40</v>
      </c>
      <c r="CU224" s="51" t="e">
        <v>#VALUE!</v>
      </c>
      <c r="CV224" s="31" t="e">
        <v>#DIV/0!</v>
      </c>
      <c r="CW224" s="31" t="e">
        <v>#DIV/0!</v>
      </c>
      <c r="CX224" s="31" t="e">
        <v>#DIV/0!</v>
      </c>
      <c r="CY224" s="31" t="e">
        <v>#DIV/0!</v>
      </c>
      <c r="CZ224" s="31" t="e">
        <v>#DIV/0!</v>
      </c>
      <c r="DA224" s="31" t="e">
        <v>#DIV/0!</v>
      </c>
      <c r="DB224" s="31" t="e">
        <v>#DIV/0!</v>
      </c>
      <c r="DC224" s="31" t="e">
        <v>#DIV/0!</v>
      </c>
      <c r="DD224" s="31" t="e">
        <v>#DIV/0!</v>
      </c>
      <c r="DE224" s="31" t="e">
        <v>#DIV/0!</v>
      </c>
      <c r="DF224" s="31" t="e">
        <v>#DIV/0!</v>
      </c>
      <c r="DG224" s="31" t="e">
        <v>#DIV/0!</v>
      </c>
      <c r="DH224" s="31" t="e">
        <v>#DIV/0!</v>
      </c>
      <c r="DI224" s="31" t="e">
        <v>#DIV/0!</v>
      </c>
      <c r="DJ224" s="31" t="e">
        <v>#DIV/0!</v>
      </c>
      <c r="DK224" s="31" t="e">
        <v>#DIV/0!</v>
      </c>
      <c r="DL224" s="31" t="e">
        <v>#DIV/0!</v>
      </c>
      <c r="DM224" s="31" t="e">
        <v>#DIV/0!</v>
      </c>
      <c r="DN224" s="31" t="e">
        <v>#DIV/0!</v>
      </c>
      <c r="DO224" s="31" t="e">
        <v>#DIV/0!</v>
      </c>
      <c r="DP224" s="31" t="e">
        <v>#DIV/0!</v>
      </c>
      <c r="DQ224" s="31" t="e">
        <v>#DIV/0!</v>
      </c>
      <c r="DR224" s="31" t="e">
        <v>#DIV/0!</v>
      </c>
      <c r="DS224" s="31" t="e">
        <v>#DIV/0!</v>
      </c>
      <c r="DT224" s="31" t="e">
        <v>#DIV/0!</v>
      </c>
      <c r="DU224" s="31" t="e">
        <v>#DIV/0!</v>
      </c>
      <c r="DV224" s="31" t="e">
        <v>#DIV/0!</v>
      </c>
      <c r="DW224" s="31" t="e">
        <v>#DIV/0!</v>
      </c>
      <c r="DX224" s="31" t="e">
        <v>#DIV/0!</v>
      </c>
      <c r="DY224" s="31" t="e">
        <v>#DIV/0!</v>
      </c>
      <c r="DZ224" s="31" t="e">
        <v>#DIV/0!</v>
      </c>
      <c r="EA224" s="31" t="e">
        <v>#DIV/0!</v>
      </c>
      <c r="EB224" s="31" t="e">
        <v>#DIV/0!</v>
      </c>
      <c r="EC224" s="31" t="e">
        <v>#DIV/0!</v>
      </c>
      <c r="ED224" s="31" t="e">
        <v>#DIV/0!</v>
      </c>
      <c r="EE224" s="31" t="e">
        <v>#DIV/0!</v>
      </c>
      <c r="EF224" s="31" t="e">
        <v>#DIV/0!</v>
      </c>
      <c r="EG224" s="31" t="e">
        <v>#DIV/0!</v>
      </c>
      <c r="EH224" s="31" t="e">
        <v>#DIV/0!</v>
      </c>
      <c r="EI224" s="31" t="e">
        <v>#DIV/0!</v>
      </c>
      <c r="EJ224" s="31" t="e">
        <v>#DIV/0!</v>
      </c>
      <c r="EK224" s="31" t="e">
        <v>#DIV/0!</v>
      </c>
      <c r="EL224" s="31" t="e">
        <v>#DIV/0!</v>
      </c>
      <c r="EM224" s="31" t="e">
        <v>#DIV/0!</v>
      </c>
      <c r="EN224" s="31" t="e">
        <v>#DIV/0!</v>
      </c>
      <c r="EO224" s="31" t="e">
        <v>#VALUE!</v>
      </c>
      <c r="EP224" s="31" t="e">
        <v>#DIV/0!</v>
      </c>
      <c r="EQ224" s="31" t="e">
        <v>#DIV/0!</v>
      </c>
      <c r="ER224" s="31" t="e">
        <v>#DIV/0!</v>
      </c>
      <c r="ES224" s="31" t="e">
        <v>#DIV/0!</v>
      </c>
      <c r="ET224" s="31" t="e">
        <v>#DIV/0!</v>
      </c>
      <c r="EU224" s="31" t="e">
        <v>#DIV/0!</v>
      </c>
      <c r="EV224" s="31" t="e">
        <v>#DIV/0!</v>
      </c>
      <c r="EW224" s="31" t="e">
        <v>#DIV/0!</v>
      </c>
      <c r="EX224" s="31" t="e">
        <v>#DIV/0!</v>
      </c>
      <c r="EY224" s="31" t="e">
        <v>#DIV/0!</v>
      </c>
      <c r="EZ224" s="31" t="e">
        <v>#DIV/0!</v>
      </c>
      <c r="FA224" s="31" t="e">
        <v>#DIV/0!</v>
      </c>
      <c r="FB224" s="31" t="e">
        <v>#DIV/0!</v>
      </c>
      <c r="FC224" s="31" t="e">
        <v>#DIV/0!</v>
      </c>
      <c r="FD224" s="31" t="e">
        <v>#DIV/0!</v>
      </c>
      <c r="FE224" s="31" t="e">
        <v>#DIV/0!</v>
      </c>
      <c r="FF224" s="31" t="e">
        <v>#DIV/0!</v>
      </c>
      <c r="FG224" s="31" t="e">
        <v>#DIV/0!</v>
      </c>
      <c r="FH224" s="31" t="e">
        <v>#DIV/0!</v>
      </c>
      <c r="FI224" s="31" t="e">
        <v>#DIV/0!</v>
      </c>
      <c r="FJ224" s="31" t="e">
        <v>#DIV/0!</v>
      </c>
      <c r="FK224" s="31" t="e">
        <v>#DIV/0!</v>
      </c>
      <c r="FL224" s="31" t="e">
        <v>#DIV/0!</v>
      </c>
      <c r="FM224" s="31" t="e">
        <v>#DIV/0!</v>
      </c>
      <c r="FN224" s="31" t="e">
        <v>#DIV/0!</v>
      </c>
      <c r="FO224" s="31" t="e">
        <v>#DIV/0!</v>
      </c>
      <c r="FP224" s="31" t="e">
        <v>#DIV/0!</v>
      </c>
      <c r="FQ224" s="31" t="e">
        <v>#DIV/0!</v>
      </c>
      <c r="FR224" s="31" t="e">
        <v>#DIV/0!</v>
      </c>
      <c r="FS224" s="31" t="e">
        <v>#DIV/0!</v>
      </c>
      <c r="FT224" s="31" t="e">
        <v>#DIV/0!</v>
      </c>
      <c r="FU224" s="31" t="e">
        <v>#DIV/0!</v>
      </c>
      <c r="FV224" s="31" t="e">
        <v>#DIV/0!</v>
      </c>
      <c r="FW224" s="31" t="e">
        <v>#DIV/0!</v>
      </c>
      <c r="FX224" s="31" t="e">
        <v>#DIV/0!</v>
      </c>
      <c r="FY224" s="31" t="e">
        <v>#DIV/0!</v>
      </c>
      <c r="FZ224" s="31" t="e">
        <v>#DIV/0!</v>
      </c>
      <c r="GA224" s="31" t="e">
        <v>#DIV/0!</v>
      </c>
      <c r="GB224" s="31" t="e">
        <v>#DIV/0!</v>
      </c>
      <c r="GC224" s="31" t="e">
        <v>#DIV/0!</v>
      </c>
      <c r="GD224" s="31" t="e">
        <v>#DIV/0!</v>
      </c>
      <c r="GE224" s="31" t="e">
        <v>#DIV/0!</v>
      </c>
      <c r="GF224" s="31" t="e">
        <v>#DIV/0!</v>
      </c>
      <c r="GG224" s="31" t="e">
        <v>#DIV/0!</v>
      </c>
      <c r="GH224" s="31" t="e">
        <v>#DIV/0!</v>
      </c>
      <c r="GI224" s="31"/>
      <c r="GJ224" s="31"/>
      <c r="GK224" s="31">
        <v>40</v>
      </c>
      <c r="GL224" s="51" t="e">
        <v>#VALUE!</v>
      </c>
      <c r="GM224" s="31" t="e">
        <v>#DIV/0!</v>
      </c>
      <c r="GN224" s="31" t="e">
        <v>#DIV/0!</v>
      </c>
      <c r="GO224" s="31" t="e">
        <v>#DIV/0!</v>
      </c>
      <c r="GP224" s="31" t="e">
        <v>#DIV/0!</v>
      </c>
      <c r="GQ224" s="31" t="e">
        <v>#DIV/0!</v>
      </c>
      <c r="GR224" s="31" t="e">
        <v>#DIV/0!</v>
      </c>
      <c r="GS224" s="31" t="e">
        <v>#DIV/0!</v>
      </c>
      <c r="GT224" s="31" t="e">
        <v>#DIV/0!</v>
      </c>
      <c r="GU224" s="31" t="e">
        <v>#DIV/0!</v>
      </c>
      <c r="GV224" s="31" t="e">
        <v>#DIV/0!</v>
      </c>
      <c r="GW224" s="31" t="e">
        <v>#DIV/0!</v>
      </c>
      <c r="GX224" s="31" t="e">
        <v>#DIV/0!</v>
      </c>
      <c r="GY224" s="31" t="e">
        <v>#DIV/0!</v>
      </c>
      <c r="GZ224" s="31" t="e">
        <v>#DIV/0!</v>
      </c>
      <c r="HA224" s="31" t="e">
        <v>#DIV/0!</v>
      </c>
      <c r="HB224" s="31" t="e">
        <v>#DIV/0!</v>
      </c>
      <c r="HC224" s="31" t="e">
        <v>#DIV/0!</v>
      </c>
      <c r="HD224" s="31" t="e">
        <v>#DIV/0!</v>
      </c>
      <c r="HE224" s="31" t="e">
        <v>#DIV/0!</v>
      </c>
      <c r="HF224" s="31" t="e">
        <v>#DIV/0!</v>
      </c>
      <c r="HG224" s="31" t="e">
        <v>#DIV/0!</v>
      </c>
      <c r="HH224" s="31" t="e">
        <v>#DIV/0!</v>
      </c>
      <c r="HI224" s="31" t="e">
        <v>#DIV/0!</v>
      </c>
      <c r="HJ224" s="31" t="e">
        <v>#DIV/0!</v>
      </c>
      <c r="HK224" s="31" t="e">
        <v>#DIV/0!</v>
      </c>
      <c r="HL224" s="31" t="e">
        <v>#DIV/0!</v>
      </c>
      <c r="HM224" s="31" t="e">
        <v>#DIV/0!</v>
      </c>
      <c r="HN224" s="31" t="e">
        <v>#DIV/0!</v>
      </c>
      <c r="HO224" s="31" t="e">
        <v>#DIV/0!</v>
      </c>
      <c r="HP224" s="31" t="e">
        <v>#DIV/0!</v>
      </c>
      <c r="HQ224" s="31" t="e">
        <v>#DIV/0!</v>
      </c>
      <c r="HR224" s="31" t="e">
        <v>#DIV/0!</v>
      </c>
      <c r="HS224" s="31" t="e">
        <v>#DIV/0!</v>
      </c>
      <c r="HT224" s="31" t="e">
        <v>#DIV/0!</v>
      </c>
      <c r="HU224" s="31" t="e">
        <v>#DIV/0!</v>
      </c>
      <c r="HV224" s="31" t="e">
        <v>#DIV/0!</v>
      </c>
      <c r="HW224" s="31" t="e">
        <v>#DIV/0!</v>
      </c>
      <c r="HX224" s="31" t="e">
        <v>#DIV/0!</v>
      </c>
      <c r="HY224" s="31" t="e">
        <v>#DIV/0!</v>
      </c>
      <c r="HZ224" s="31" t="e">
        <v>#DIV/0!</v>
      </c>
      <c r="IA224" s="31" t="e">
        <v>#DIV/0!</v>
      </c>
      <c r="IB224" s="31" t="e">
        <v>#DIV/0!</v>
      </c>
      <c r="IC224" s="31" t="e">
        <v>#DIV/0!</v>
      </c>
      <c r="ID224" s="31" t="e">
        <v>#DIV/0!</v>
      </c>
      <c r="IE224" s="31" t="e">
        <v>#DIV/0!</v>
      </c>
      <c r="IF224" s="31" t="e">
        <v>#VALUE!</v>
      </c>
      <c r="IG224" s="31" t="e">
        <v>#DIV/0!</v>
      </c>
      <c r="IH224" s="31" t="e">
        <v>#DIV/0!</v>
      </c>
      <c r="II224" s="31" t="e">
        <v>#DIV/0!</v>
      </c>
      <c r="IJ224" s="31" t="e">
        <v>#DIV/0!</v>
      </c>
      <c r="IK224" s="31" t="e">
        <v>#DIV/0!</v>
      </c>
      <c r="IL224" s="31" t="e">
        <v>#DIV/0!</v>
      </c>
      <c r="IM224" s="31" t="e">
        <v>#DIV/0!</v>
      </c>
      <c r="IN224" s="31" t="e">
        <v>#DIV/0!</v>
      </c>
      <c r="IO224" s="31" t="e">
        <v>#DIV/0!</v>
      </c>
      <c r="IP224" s="31" t="e">
        <v>#DIV/0!</v>
      </c>
      <c r="IQ224" s="31" t="e">
        <v>#DIV/0!</v>
      </c>
      <c r="IR224" s="31" t="e">
        <v>#DIV/0!</v>
      </c>
      <c r="IS224" s="31" t="e">
        <v>#DIV/0!</v>
      </c>
      <c r="IT224" s="31" t="e">
        <v>#DIV/0!</v>
      </c>
      <c r="IU224" s="31" t="e">
        <v>#DIV/0!</v>
      </c>
      <c r="IV224" s="31" t="e">
        <v>#DIV/0!</v>
      </c>
      <c r="IW224" s="31" t="e">
        <v>#DIV/0!</v>
      </c>
      <c r="IX224" s="31" t="e">
        <v>#DIV/0!</v>
      </c>
      <c r="IY224" s="31" t="e">
        <v>#DIV/0!</v>
      </c>
      <c r="IZ224" s="31" t="e">
        <v>#DIV/0!</v>
      </c>
      <c r="JA224" s="31" t="e">
        <v>#DIV/0!</v>
      </c>
      <c r="JB224" s="31" t="e">
        <v>#DIV/0!</v>
      </c>
      <c r="JC224" s="31" t="e">
        <v>#DIV/0!</v>
      </c>
      <c r="JD224" s="31" t="e">
        <v>#DIV/0!</v>
      </c>
      <c r="JE224" s="31" t="e">
        <v>#DIV/0!</v>
      </c>
      <c r="JF224" s="31" t="e">
        <v>#DIV/0!</v>
      </c>
      <c r="JG224" s="31" t="e">
        <v>#DIV/0!</v>
      </c>
      <c r="JH224" s="31" t="e">
        <v>#DIV/0!</v>
      </c>
      <c r="JI224" s="31" t="e">
        <v>#DIV/0!</v>
      </c>
      <c r="JJ224" s="31" t="e">
        <v>#DIV/0!</v>
      </c>
      <c r="JK224" s="31" t="e">
        <v>#DIV/0!</v>
      </c>
      <c r="JL224" s="31" t="e">
        <v>#DIV/0!</v>
      </c>
      <c r="JM224" s="31" t="e">
        <v>#DIV/0!</v>
      </c>
      <c r="JN224" s="31" t="e">
        <v>#DIV/0!</v>
      </c>
      <c r="JO224" s="31" t="e">
        <v>#DIV/0!</v>
      </c>
      <c r="JP224" s="31" t="e">
        <v>#DIV/0!</v>
      </c>
      <c r="JQ224" s="31" t="e">
        <v>#DIV/0!</v>
      </c>
      <c r="JR224" s="31" t="e">
        <v>#DIV/0!</v>
      </c>
      <c r="JS224" s="31" t="e">
        <v>#DIV/0!</v>
      </c>
      <c r="JT224" s="31" t="e">
        <v>#DIV/0!</v>
      </c>
      <c r="JU224" s="31" t="e">
        <v>#DIV/0!</v>
      </c>
      <c r="JV224" s="31" t="e">
        <v>#DIV/0!</v>
      </c>
      <c r="JW224" s="31" t="e">
        <v>#DIV/0!</v>
      </c>
      <c r="JX224" s="31" t="e">
        <v>#DIV/0!</v>
      </c>
      <c r="JY224" s="31" t="e">
        <v>#DIV/0!</v>
      </c>
      <c r="JZ224" s="31"/>
      <c r="KA224" s="31"/>
    </row>
    <row r="225" spans="1:287" x14ac:dyDescent="0.25">
      <c r="A225" s="30" t="s">
        <v>851</v>
      </c>
      <c r="B225" s="30" t="s">
        <v>222</v>
      </c>
      <c r="C225" s="31"/>
      <c r="D225" s="51" t="e">
        <v>#VALUE!</v>
      </c>
      <c r="E225" s="31" t="e">
        <v>#DIV/0!</v>
      </c>
      <c r="F225" s="31" t="e">
        <v>#DIV/0!</v>
      </c>
      <c r="G225" s="31" t="e">
        <v>#DIV/0!</v>
      </c>
      <c r="H225" s="31" t="e">
        <v>#DIV/0!</v>
      </c>
      <c r="I225" s="31" t="e">
        <v>#DIV/0!</v>
      </c>
      <c r="J225" s="31" t="e">
        <v>#DIV/0!</v>
      </c>
      <c r="K225" s="31" t="e">
        <v>#DIV/0!</v>
      </c>
      <c r="L225" s="31" t="e">
        <v>#DIV/0!</v>
      </c>
      <c r="M225" s="31" t="e">
        <v>#DIV/0!</v>
      </c>
      <c r="N225" s="31" t="e">
        <v>#DIV/0!</v>
      </c>
      <c r="O225" s="31" t="e">
        <v>#DIV/0!</v>
      </c>
      <c r="P225" s="31" t="e">
        <v>#DIV/0!</v>
      </c>
      <c r="Q225" s="31" t="e">
        <v>#DIV/0!</v>
      </c>
      <c r="R225" s="31" t="e">
        <v>#DIV/0!</v>
      </c>
      <c r="S225" s="31" t="e">
        <v>#DIV/0!</v>
      </c>
      <c r="T225" s="31" t="e">
        <v>#DIV/0!</v>
      </c>
      <c r="U225" s="31" t="e">
        <v>#DIV/0!</v>
      </c>
      <c r="V225" s="31" t="e">
        <v>#DIV/0!</v>
      </c>
      <c r="W225" s="31" t="e">
        <v>#DIV/0!</v>
      </c>
      <c r="X225" s="31" t="e">
        <v>#DIV/0!</v>
      </c>
      <c r="Y225" s="31" t="e">
        <v>#DIV/0!</v>
      </c>
      <c r="Z225" s="31" t="e">
        <v>#DIV/0!</v>
      </c>
      <c r="AA225" s="31" t="e">
        <v>#DIV/0!</v>
      </c>
      <c r="AB225" s="31" t="e">
        <v>#DIV/0!</v>
      </c>
      <c r="AC225" s="31" t="e">
        <v>#DIV/0!</v>
      </c>
      <c r="AD225" s="31" t="e">
        <v>#DIV/0!</v>
      </c>
      <c r="AE225" s="31" t="e">
        <v>#DIV/0!</v>
      </c>
      <c r="AF225" s="31" t="e">
        <v>#DIV/0!</v>
      </c>
      <c r="AG225" s="31" t="e">
        <v>#DIV/0!</v>
      </c>
      <c r="AH225" s="31" t="e">
        <v>#DIV/0!</v>
      </c>
      <c r="AI225" s="31" t="e">
        <v>#DIV/0!</v>
      </c>
      <c r="AJ225" s="31" t="e">
        <v>#DIV/0!</v>
      </c>
      <c r="AK225" s="31" t="e">
        <v>#DIV/0!</v>
      </c>
      <c r="AL225" s="31" t="e">
        <v>#DIV/0!</v>
      </c>
      <c r="AM225" s="31" t="e">
        <v>#DIV/0!</v>
      </c>
      <c r="AN225" s="31" t="e">
        <v>#DIV/0!</v>
      </c>
      <c r="AO225" s="31" t="e">
        <v>#DIV/0!</v>
      </c>
      <c r="AP225" s="31" t="e">
        <v>#DIV/0!</v>
      </c>
      <c r="AQ225" s="31" t="e">
        <v>#DIV/0!</v>
      </c>
      <c r="AR225" s="31" t="e">
        <v>#DIV/0!</v>
      </c>
      <c r="AS225" s="31" t="e">
        <v>#DIV/0!</v>
      </c>
      <c r="AT225" s="31" t="e">
        <v>#DIV/0!</v>
      </c>
      <c r="AU225" s="31" t="e">
        <v>#DIV/0!</v>
      </c>
      <c r="AV225" s="31" t="e">
        <v>#DIV/0!</v>
      </c>
      <c r="AW225" s="31" t="e">
        <v>#DIV/0!</v>
      </c>
      <c r="AX225" s="31" t="e">
        <v>#VALUE!</v>
      </c>
      <c r="AY225" s="31" t="e">
        <v>#DIV/0!</v>
      </c>
      <c r="AZ225" s="31" t="e">
        <v>#DIV/0!</v>
      </c>
      <c r="BA225" s="31" t="e">
        <v>#DIV/0!</v>
      </c>
      <c r="BB225" s="31" t="e">
        <v>#DIV/0!</v>
      </c>
      <c r="BC225" s="31" t="e">
        <v>#DIV/0!</v>
      </c>
      <c r="BD225" s="31" t="e">
        <v>#DIV/0!</v>
      </c>
      <c r="BE225" s="31" t="e">
        <v>#DIV/0!</v>
      </c>
      <c r="BF225" s="31" t="e">
        <v>#DIV/0!</v>
      </c>
      <c r="BG225" s="31" t="e">
        <v>#DIV/0!</v>
      </c>
      <c r="BH225" s="31" t="e">
        <v>#DIV/0!</v>
      </c>
      <c r="BI225" s="31" t="e">
        <v>#DIV/0!</v>
      </c>
      <c r="BJ225" s="31" t="e">
        <v>#DIV/0!</v>
      </c>
      <c r="BK225" s="31" t="e">
        <v>#DIV/0!</v>
      </c>
      <c r="BL225" s="31" t="e">
        <v>#DIV/0!</v>
      </c>
      <c r="BM225" s="31" t="e">
        <v>#DIV/0!</v>
      </c>
      <c r="BN225" s="31" t="e">
        <v>#DIV/0!</v>
      </c>
      <c r="BO225" s="31" t="e">
        <v>#DIV/0!</v>
      </c>
      <c r="BP225" s="31" t="e">
        <v>#DIV/0!</v>
      </c>
      <c r="BQ225" s="31" t="e">
        <v>#DIV/0!</v>
      </c>
      <c r="BR225" s="31" t="e">
        <v>#DIV/0!</v>
      </c>
      <c r="BS225" s="31" t="e">
        <v>#DIV/0!</v>
      </c>
      <c r="BT225" s="31" t="e">
        <v>#DIV/0!</v>
      </c>
      <c r="BU225" s="31" t="e">
        <v>#DIV/0!</v>
      </c>
      <c r="BV225" s="31" t="e">
        <v>#DIV/0!</v>
      </c>
      <c r="BW225" s="31" t="e">
        <v>#DIV/0!</v>
      </c>
      <c r="BX225" s="31" t="e">
        <v>#DIV/0!</v>
      </c>
      <c r="BY225" s="31" t="e">
        <v>#DIV/0!</v>
      </c>
      <c r="BZ225" s="31" t="e">
        <v>#DIV/0!</v>
      </c>
      <c r="CA225" s="31" t="e">
        <v>#DIV/0!</v>
      </c>
      <c r="CB225" s="31" t="e">
        <v>#DIV/0!</v>
      </c>
      <c r="CC225" s="31" t="e">
        <v>#DIV/0!</v>
      </c>
      <c r="CD225" s="31" t="e">
        <v>#DIV/0!</v>
      </c>
      <c r="CE225" s="31" t="e">
        <v>#DIV/0!</v>
      </c>
      <c r="CF225" s="31" t="e">
        <v>#DIV/0!</v>
      </c>
      <c r="CG225" s="31" t="e">
        <v>#DIV/0!</v>
      </c>
      <c r="CH225" s="31" t="e">
        <v>#DIV/0!</v>
      </c>
      <c r="CI225" s="31" t="e">
        <v>#DIV/0!</v>
      </c>
      <c r="CJ225" s="31" t="e">
        <v>#DIV/0!</v>
      </c>
      <c r="CK225" s="31" t="e">
        <v>#DIV/0!</v>
      </c>
      <c r="CL225" s="31" t="e">
        <v>#DIV/0!</v>
      </c>
      <c r="CM225" s="31" t="e">
        <v>#DIV/0!</v>
      </c>
      <c r="CN225" s="31" t="e">
        <v>#DIV/0!</v>
      </c>
      <c r="CO225" s="31" t="e">
        <v>#DIV/0!</v>
      </c>
      <c r="CP225" s="31" t="e">
        <v>#DIV/0!</v>
      </c>
      <c r="CQ225" s="31" t="e">
        <v>#DIV/0!</v>
      </c>
      <c r="CR225" s="31"/>
      <c r="CS225" s="31"/>
      <c r="CT225" s="31"/>
      <c r="CU225" s="51" t="e">
        <v>#VALUE!</v>
      </c>
      <c r="CV225" s="31" t="e">
        <v>#DIV/0!</v>
      </c>
      <c r="CW225" s="31" t="e">
        <v>#DIV/0!</v>
      </c>
      <c r="CX225" s="31" t="e">
        <v>#DIV/0!</v>
      </c>
      <c r="CY225" s="31" t="e">
        <v>#DIV/0!</v>
      </c>
      <c r="CZ225" s="31" t="e">
        <v>#DIV/0!</v>
      </c>
      <c r="DA225" s="31" t="e">
        <v>#DIV/0!</v>
      </c>
      <c r="DB225" s="31" t="e">
        <v>#DIV/0!</v>
      </c>
      <c r="DC225" s="31" t="e">
        <v>#DIV/0!</v>
      </c>
      <c r="DD225" s="31" t="e">
        <v>#DIV/0!</v>
      </c>
      <c r="DE225" s="31" t="e">
        <v>#DIV/0!</v>
      </c>
      <c r="DF225" s="31" t="e">
        <v>#DIV/0!</v>
      </c>
      <c r="DG225" s="31" t="e">
        <v>#DIV/0!</v>
      </c>
      <c r="DH225" s="31" t="e">
        <v>#DIV/0!</v>
      </c>
      <c r="DI225" s="31" t="e">
        <v>#DIV/0!</v>
      </c>
      <c r="DJ225" s="31" t="e">
        <v>#DIV/0!</v>
      </c>
      <c r="DK225" s="31" t="e">
        <v>#DIV/0!</v>
      </c>
      <c r="DL225" s="31" t="e">
        <v>#DIV/0!</v>
      </c>
      <c r="DM225" s="31" t="e">
        <v>#DIV/0!</v>
      </c>
      <c r="DN225" s="31" t="e">
        <v>#DIV/0!</v>
      </c>
      <c r="DO225" s="31" t="e">
        <v>#DIV/0!</v>
      </c>
      <c r="DP225" s="31" t="e">
        <v>#DIV/0!</v>
      </c>
      <c r="DQ225" s="31" t="e">
        <v>#DIV/0!</v>
      </c>
      <c r="DR225" s="31" t="e">
        <v>#DIV/0!</v>
      </c>
      <c r="DS225" s="31" t="e">
        <v>#DIV/0!</v>
      </c>
      <c r="DT225" s="31" t="e">
        <v>#DIV/0!</v>
      </c>
      <c r="DU225" s="31" t="e">
        <v>#DIV/0!</v>
      </c>
      <c r="DV225" s="31" t="e">
        <v>#DIV/0!</v>
      </c>
      <c r="DW225" s="31" t="e">
        <v>#DIV/0!</v>
      </c>
      <c r="DX225" s="31" t="e">
        <v>#DIV/0!</v>
      </c>
      <c r="DY225" s="31" t="e">
        <v>#DIV/0!</v>
      </c>
      <c r="DZ225" s="31" t="e">
        <v>#DIV/0!</v>
      </c>
      <c r="EA225" s="31" t="e">
        <v>#DIV/0!</v>
      </c>
      <c r="EB225" s="31" t="e">
        <v>#DIV/0!</v>
      </c>
      <c r="EC225" s="31" t="e">
        <v>#DIV/0!</v>
      </c>
      <c r="ED225" s="31" t="e">
        <v>#DIV/0!</v>
      </c>
      <c r="EE225" s="31" t="e">
        <v>#DIV/0!</v>
      </c>
      <c r="EF225" s="31" t="e">
        <v>#DIV/0!</v>
      </c>
      <c r="EG225" s="31" t="e">
        <v>#DIV/0!</v>
      </c>
      <c r="EH225" s="31" t="e">
        <v>#DIV/0!</v>
      </c>
      <c r="EI225" s="31" t="e">
        <v>#DIV/0!</v>
      </c>
      <c r="EJ225" s="31" t="e">
        <v>#DIV/0!</v>
      </c>
      <c r="EK225" s="31" t="e">
        <v>#DIV/0!</v>
      </c>
      <c r="EL225" s="31" t="e">
        <v>#DIV/0!</v>
      </c>
      <c r="EM225" s="31" t="e">
        <v>#DIV/0!</v>
      </c>
      <c r="EN225" s="31" t="e">
        <v>#DIV/0!</v>
      </c>
      <c r="EO225" s="31" t="e">
        <v>#VALUE!</v>
      </c>
      <c r="EP225" s="31" t="e">
        <v>#DIV/0!</v>
      </c>
      <c r="EQ225" s="31" t="e">
        <v>#DIV/0!</v>
      </c>
      <c r="ER225" s="31" t="e">
        <v>#DIV/0!</v>
      </c>
      <c r="ES225" s="31" t="e">
        <v>#DIV/0!</v>
      </c>
      <c r="ET225" s="31" t="e">
        <v>#DIV/0!</v>
      </c>
      <c r="EU225" s="31" t="e">
        <v>#DIV/0!</v>
      </c>
      <c r="EV225" s="31" t="e">
        <v>#DIV/0!</v>
      </c>
      <c r="EW225" s="31" t="e">
        <v>#DIV/0!</v>
      </c>
      <c r="EX225" s="31" t="e">
        <v>#DIV/0!</v>
      </c>
      <c r="EY225" s="31" t="e">
        <v>#DIV/0!</v>
      </c>
      <c r="EZ225" s="31" t="e">
        <v>#DIV/0!</v>
      </c>
      <c r="FA225" s="31" t="e">
        <v>#DIV/0!</v>
      </c>
      <c r="FB225" s="31" t="e">
        <v>#DIV/0!</v>
      </c>
      <c r="FC225" s="31" t="e">
        <v>#DIV/0!</v>
      </c>
      <c r="FD225" s="31" t="e">
        <v>#DIV/0!</v>
      </c>
      <c r="FE225" s="31" t="e">
        <v>#DIV/0!</v>
      </c>
      <c r="FF225" s="31" t="e">
        <v>#DIV/0!</v>
      </c>
      <c r="FG225" s="31" t="e">
        <v>#DIV/0!</v>
      </c>
      <c r="FH225" s="31" t="e">
        <v>#DIV/0!</v>
      </c>
      <c r="FI225" s="31" t="e">
        <v>#DIV/0!</v>
      </c>
      <c r="FJ225" s="31" t="e">
        <v>#DIV/0!</v>
      </c>
      <c r="FK225" s="31" t="e">
        <v>#DIV/0!</v>
      </c>
      <c r="FL225" s="31" t="e">
        <v>#DIV/0!</v>
      </c>
      <c r="FM225" s="31" t="e">
        <v>#DIV/0!</v>
      </c>
      <c r="FN225" s="31" t="e">
        <v>#DIV/0!</v>
      </c>
      <c r="FO225" s="31" t="e">
        <v>#DIV/0!</v>
      </c>
      <c r="FP225" s="31" t="e">
        <v>#DIV/0!</v>
      </c>
      <c r="FQ225" s="31" t="e">
        <v>#DIV/0!</v>
      </c>
      <c r="FR225" s="31" t="e">
        <v>#DIV/0!</v>
      </c>
      <c r="FS225" s="31" t="e">
        <v>#DIV/0!</v>
      </c>
      <c r="FT225" s="31" t="e">
        <v>#DIV/0!</v>
      </c>
      <c r="FU225" s="31" t="e">
        <v>#DIV/0!</v>
      </c>
      <c r="FV225" s="31" t="e">
        <v>#DIV/0!</v>
      </c>
      <c r="FW225" s="31" t="e">
        <v>#DIV/0!</v>
      </c>
      <c r="FX225" s="31" t="e">
        <v>#DIV/0!</v>
      </c>
      <c r="FY225" s="31" t="e">
        <v>#DIV/0!</v>
      </c>
      <c r="FZ225" s="31" t="e">
        <v>#DIV/0!</v>
      </c>
      <c r="GA225" s="31" t="e">
        <v>#DIV/0!</v>
      </c>
      <c r="GB225" s="31" t="e">
        <v>#DIV/0!</v>
      </c>
      <c r="GC225" s="31" t="e">
        <v>#DIV/0!</v>
      </c>
      <c r="GD225" s="31" t="e">
        <v>#DIV/0!</v>
      </c>
      <c r="GE225" s="31" t="e">
        <v>#DIV/0!</v>
      </c>
      <c r="GF225" s="31" t="e">
        <v>#DIV/0!</v>
      </c>
      <c r="GG225" s="31" t="e">
        <v>#DIV/0!</v>
      </c>
      <c r="GH225" s="31" t="e">
        <v>#DIV/0!</v>
      </c>
      <c r="GI225" s="31"/>
      <c r="GJ225" s="31"/>
      <c r="GK225" s="31">
        <v>21</v>
      </c>
      <c r="GL225" s="51" t="e">
        <v>#VALUE!</v>
      </c>
      <c r="GM225" s="31" t="e">
        <v>#DIV/0!</v>
      </c>
      <c r="GN225" s="31" t="e">
        <v>#DIV/0!</v>
      </c>
      <c r="GO225" s="31" t="e">
        <v>#DIV/0!</v>
      </c>
      <c r="GP225" s="31" t="e">
        <v>#DIV/0!</v>
      </c>
      <c r="GQ225" s="31" t="e">
        <v>#DIV/0!</v>
      </c>
      <c r="GR225" s="31" t="e">
        <v>#DIV/0!</v>
      </c>
      <c r="GS225" s="31" t="e">
        <v>#DIV/0!</v>
      </c>
      <c r="GT225" s="31" t="e">
        <v>#DIV/0!</v>
      </c>
      <c r="GU225" s="31" t="e">
        <v>#DIV/0!</v>
      </c>
      <c r="GV225" s="31" t="e">
        <v>#DIV/0!</v>
      </c>
      <c r="GW225" s="31" t="e">
        <v>#DIV/0!</v>
      </c>
      <c r="GX225" s="31" t="e">
        <v>#DIV/0!</v>
      </c>
      <c r="GY225" s="31" t="e">
        <v>#DIV/0!</v>
      </c>
      <c r="GZ225" s="31" t="e">
        <v>#DIV/0!</v>
      </c>
      <c r="HA225" s="31" t="e">
        <v>#DIV/0!</v>
      </c>
      <c r="HB225" s="31" t="e">
        <v>#DIV/0!</v>
      </c>
      <c r="HC225" s="31" t="e">
        <v>#DIV/0!</v>
      </c>
      <c r="HD225" s="31" t="e">
        <v>#DIV/0!</v>
      </c>
      <c r="HE225" s="31" t="e">
        <v>#DIV/0!</v>
      </c>
      <c r="HF225" s="31" t="e">
        <v>#DIV/0!</v>
      </c>
      <c r="HG225" s="31" t="e">
        <v>#DIV/0!</v>
      </c>
      <c r="HH225" s="31" t="e">
        <v>#DIV/0!</v>
      </c>
      <c r="HI225" s="31" t="e">
        <v>#DIV/0!</v>
      </c>
      <c r="HJ225" s="31" t="e">
        <v>#DIV/0!</v>
      </c>
      <c r="HK225" s="31" t="e">
        <v>#DIV/0!</v>
      </c>
      <c r="HL225" s="31" t="e">
        <v>#DIV/0!</v>
      </c>
      <c r="HM225" s="31" t="e">
        <v>#DIV/0!</v>
      </c>
      <c r="HN225" s="31" t="e">
        <v>#DIV/0!</v>
      </c>
      <c r="HO225" s="31" t="e">
        <v>#DIV/0!</v>
      </c>
      <c r="HP225" s="31" t="e">
        <v>#DIV/0!</v>
      </c>
      <c r="HQ225" s="31" t="e">
        <v>#DIV/0!</v>
      </c>
      <c r="HR225" s="31" t="e">
        <v>#DIV/0!</v>
      </c>
      <c r="HS225" s="31" t="e">
        <v>#DIV/0!</v>
      </c>
      <c r="HT225" s="31" t="e">
        <v>#DIV/0!</v>
      </c>
      <c r="HU225" s="31" t="e">
        <v>#DIV/0!</v>
      </c>
      <c r="HV225" s="31" t="e">
        <v>#DIV/0!</v>
      </c>
      <c r="HW225" s="31" t="e">
        <v>#DIV/0!</v>
      </c>
      <c r="HX225" s="31" t="e">
        <v>#DIV/0!</v>
      </c>
      <c r="HY225" s="31" t="e">
        <v>#DIV/0!</v>
      </c>
      <c r="HZ225" s="31" t="e">
        <v>#DIV/0!</v>
      </c>
      <c r="IA225" s="31" t="e">
        <v>#DIV/0!</v>
      </c>
      <c r="IB225" s="31" t="e">
        <v>#DIV/0!</v>
      </c>
      <c r="IC225" s="31" t="e">
        <v>#DIV/0!</v>
      </c>
      <c r="ID225" s="31" t="e">
        <v>#DIV/0!</v>
      </c>
      <c r="IE225" s="31" t="e">
        <v>#DIV/0!</v>
      </c>
      <c r="IF225" s="31" t="e">
        <v>#VALUE!</v>
      </c>
      <c r="IG225" s="31" t="e">
        <v>#DIV/0!</v>
      </c>
      <c r="IH225" s="31" t="e">
        <v>#DIV/0!</v>
      </c>
      <c r="II225" s="31" t="e">
        <v>#DIV/0!</v>
      </c>
      <c r="IJ225" s="31" t="e">
        <v>#DIV/0!</v>
      </c>
      <c r="IK225" s="31" t="e">
        <v>#DIV/0!</v>
      </c>
      <c r="IL225" s="31" t="e">
        <v>#DIV/0!</v>
      </c>
      <c r="IM225" s="31" t="e">
        <v>#DIV/0!</v>
      </c>
      <c r="IN225" s="31" t="e">
        <v>#DIV/0!</v>
      </c>
      <c r="IO225" s="31" t="e">
        <v>#DIV/0!</v>
      </c>
      <c r="IP225" s="31" t="e">
        <v>#DIV/0!</v>
      </c>
      <c r="IQ225" s="31" t="e">
        <v>#DIV/0!</v>
      </c>
      <c r="IR225" s="31" t="e">
        <v>#DIV/0!</v>
      </c>
      <c r="IS225" s="31" t="e">
        <v>#DIV/0!</v>
      </c>
      <c r="IT225" s="31" t="e">
        <v>#DIV/0!</v>
      </c>
      <c r="IU225" s="31" t="e">
        <v>#DIV/0!</v>
      </c>
      <c r="IV225" s="31" t="e">
        <v>#DIV/0!</v>
      </c>
      <c r="IW225" s="31" t="e">
        <v>#DIV/0!</v>
      </c>
      <c r="IX225" s="31" t="e">
        <v>#DIV/0!</v>
      </c>
      <c r="IY225" s="31" t="e">
        <v>#DIV/0!</v>
      </c>
      <c r="IZ225" s="31" t="e">
        <v>#DIV/0!</v>
      </c>
      <c r="JA225" s="31" t="e">
        <v>#DIV/0!</v>
      </c>
      <c r="JB225" s="31" t="e">
        <v>#DIV/0!</v>
      </c>
      <c r="JC225" s="31" t="e">
        <v>#DIV/0!</v>
      </c>
      <c r="JD225" s="31" t="e">
        <v>#DIV/0!</v>
      </c>
      <c r="JE225" s="31" t="e">
        <v>#DIV/0!</v>
      </c>
      <c r="JF225" s="31" t="e">
        <v>#DIV/0!</v>
      </c>
      <c r="JG225" s="31" t="e">
        <v>#DIV/0!</v>
      </c>
      <c r="JH225" s="31" t="e">
        <v>#DIV/0!</v>
      </c>
      <c r="JI225" s="31" t="e">
        <v>#DIV/0!</v>
      </c>
      <c r="JJ225" s="31" t="e">
        <v>#DIV/0!</v>
      </c>
      <c r="JK225" s="31" t="e">
        <v>#DIV/0!</v>
      </c>
      <c r="JL225" s="31" t="e">
        <v>#DIV/0!</v>
      </c>
      <c r="JM225" s="31" t="e">
        <v>#DIV/0!</v>
      </c>
      <c r="JN225" s="31" t="e">
        <v>#DIV/0!</v>
      </c>
      <c r="JO225" s="31" t="e">
        <v>#DIV/0!</v>
      </c>
      <c r="JP225" s="31" t="e">
        <v>#DIV/0!</v>
      </c>
      <c r="JQ225" s="31" t="e">
        <v>#DIV/0!</v>
      </c>
      <c r="JR225" s="31" t="e">
        <v>#DIV/0!</v>
      </c>
      <c r="JS225" s="31" t="e">
        <v>#DIV/0!</v>
      </c>
      <c r="JT225" s="31" t="e">
        <v>#DIV/0!</v>
      </c>
      <c r="JU225" s="31" t="e">
        <v>#DIV/0!</v>
      </c>
      <c r="JV225" s="31" t="e">
        <v>#DIV/0!</v>
      </c>
      <c r="JW225" s="31" t="e">
        <v>#DIV/0!</v>
      </c>
      <c r="JX225" s="31" t="e">
        <v>#DIV/0!</v>
      </c>
      <c r="JY225" s="31" t="e">
        <v>#DIV/0!</v>
      </c>
      <c r="JZ225" s="31"/>
      <c r="KA225" s="31"/>
    </row>
    <row r="226" spans="1:287" x14ac:dyDescent="0.25">
      <c r="A226" s="30" t="s">
        <v>852</v>
      </c>
      <c r="B226" s="30" t="s">
        <v>137</v>
      </c>
      <c r="C226" s="31"/>
      <c r="D226" s="51" t="e">
        <v>#VALUE!</v>
      </c>
      <c r="E226" s="31" t="e">
        <v>#DIV/0!</v>
      </c>
      <c r="F226" s="31" t="e">
        <v>#DIV/0!</v>
      </c>
      <c r="G226" s="31" t="e">
        <v>#DIV/0!</v>
      </c>
      <c r="H226" s="31" t="e">
        <v>#DIV/0!</v>
      </c>
      <c r="I226" s="31" t="e">
        <v>#DIV/0!</v>
      </c>
      <c r="J226" s="31" t="e">
        <v>#DIV/0!</v>
      </c>
      <c r="K226" s="31" t="e">
        <v>#DIV/0!</v>
      </c>
      <c r="L226" s="31" t="e">
        <v>#DIV/0!</v>
      </c>
      <c r="M226" s="31" t="e">
        <v>#DIV/0!</v>
      </c>
      <c r="N226" s="31" t="e">
        <v>#DIV/0!</v>
      </c>
      <c r="O226" s="31" t="e">
        <v>#DIV/0!</v>
      </c>
      <c r="P226" s="31" t="e">
        <v>#DIV/0!</v>
      </c>
      <c r="Q226" s="31" t="e">
        <v>#DIV/0!</v>
      </c>
      <c r="R226" s="31" t="e">
        <v>#DIV/0!</v>
      </c>
      <c r="S226" s="31" t="e">
        <v>#DIV/0!</v>
      </c>
      <c r="T226" s="31" t="e">
        <v>#DIV/0!</v>
      </c>
      <c r="U226" s="31" t="e">
        <v>#DIV/0!</v>
      </c>
      <c r="V226" s="31" t="e">
        <v>#DIV/0!</v>
      </c>
      <c r="W226" s="31" t="e">
        <v>#DIV/0!</v>
      </c>
      <c r="X226" s="31" t="e">
        <v>#DIV/0!</v>
      </c>
      <c r="Y226" s="31" t="e">
        <v>#DIV/0!</v>
      </c>
      <c r="Z226" s="31" t="e">
        <v>#DIV/0!</v>
      </c>
      <c r="AA226" s="31" t="e">
        <v>#DIV/0!</v>
      </c>
      <c r="AB226" s="31" t="e">
        <v>#DIV/0!</v>
      </c>
      <c r="AC226" s="31" t="e">
        <v>#DIV/0!</v>
      </c>
      <c r="AD226" s="31" t="e">
        <v>#DIV/0!</v>
      </c>
      <c r="AE226" s="31" t="e">
        <v>#DIV/0!</v>
      </c>
      <c r="AF226" s="31" t="e">
        <v>#DIV/0!</v>
      </c>
      <c r="AG226" s="31" t="e">
        <v>#DIV/0!</v>
      </c>
      <c r="AH226" s="31" t="e">
        <v>#DIV/0!</v>
      </c>
      <c r="AI226" s="31" t="e">
        <v>#DIV/0!</v>
      </c>
      <c r="AJ226" s="31" t="e">
        <v>#DIV/0!</v>
      </c>
      <c r="AK226" s="31" t="e">
        <v>#DIV/0!</v>
      </c>
      <c r="AL226" s="31" t="e">
        <v>#DIV/0!</v>
      </c>
      <c r="AM226" s="31" t="e">
        <v>#DIV/0!</v>
      </c>
      <c r="AN226" s="31" t="e">
        <v>#DIV/0!</v>
      </c>
      <c r="AO226" s="31" t="e">
        <v>#DIV/0!</v>
      </c>
      <c r="AP226" s="31" t="e">
        <v>#DIV/0!</v>
      </c>
      <c r="AQ226" s="31" t="e">
        <v>#DIV/0!</v>
      </c>
      <c r="AR226" s="31" t="e">
        <v>#DIV/0!</v>
      </c>
      <c r="AS226" s="31" t="e">
        <v>#DIV/0!</v>
      </c>
      <c r="AT226" s="31" t="e">
        <v>#DIV/0!</v>
      </c>
      <c r="AU226" s="31" t="e">
        <v>#DIV/0!</v>
      </c>
      <c r="AV226" s="31" t="e">
        <v>#DIV/0!</v>
      </c>
      <c r="AW226" s="31" t="e">
        <v>#DIV/0!</v>
      </c>
      <c r="AX226" s="31" t="e">
        <v>#VALUE!</v>
      </c>
      <c r="AY226" s="31" t="e">
        <v>#DIV/0!</v>
      </c>
      <c r="AZ226" s="31" t="e">
        <v>#DIV/0!</v>
      </c>
      <c r="BA226" s="31" t="e">
        <v>#DIV/0!</v>
      </c>
      <c r="BB226" s="31" t="e">
        <v>#DIV/0!</v>
      </c>
      <c r="BC226" s="31" t="e">
        <v>#DIV/0!</v>
      </c>
      <c r="BD226" s="31" t="e">
        <v>#DIV/0!</v>
      </c>
      <c r="BE226" s="31" t="e">
        <v>#DIV/0!</v>
      </c>
      <c r="BF226" s="31" t="e">
        <v>#DIV/0!</v>
      </c>
      <c r="BG226" s="31" t="e">
        <v>#DIV/0!</v>
      </c>
      <c r="BH226" s="31" t="e">
        <v>#DIV/0!</v>
      </c>
      <c r="BI226" s="31" t="e">
        <v>#DIV/0!</v>
      </c>
      <c r="BJ226" s="31" t="e">
        <v>#DIV/0!</v>
      </c>
      <c r="BK226" s="31" t="e">
        <v>#DIV/0!</v>
      </c>
      <c r="BL226" s="31" t="e">
        <v>#DIV/0!</v>
      </c>
      <c r="BM226" s="31" t="e">
        <v>#DIV/0!</v>
      </c>
      <c r="BN226" s="31" t="e">
        <v>#DIV/0!</v>
      </c>
      <c r="BO226" s="31" t="e">
        <v>#DIV/0!</v>
      </c>
      <c r="BP226" s="31" t="e">
        <v>#DIV/0!</v>
      </c>
      <c r="BQ226" s="31" t="e">
        <v>#DIV/0!</v>
      </c>
      <c r="BR226" s="31" t="e">
        <v>#DIV/0!</v>
      </c>
      <c r="BS226" s="31" t="e">
        <v>#DIV/0!</v>
      </c>
      <c r="BT226" s="31" t="e">
        <v>#DIV/0!</v>
      </c>
      <c r="BU226" s="31" t="e">
        <v>#DIV/0!</v>
      </c>
      <c r="BV226" s="31" t="e">
        <v>#DIV/0!</v>
      </c>
      <c r="BW226" s="31" t="e">
        <v>#DIV/0!</v>
      </c>
      <c r="BX226" s="31" t="e">
        <v>#DIV/0!</v>
      </c>
      <c r="BY226" s="31" t="e">
        <v>#DIV/0!</v>
      </c>
      <c r="BZ226" s="31" t="e">
        <v>#DIV/0!</v>
      </c>
      <c r="CA226" s="31" t="e">
        <v>#DIV/0!</v>
      </c>
      <c r="CB226" s="31" t="e">
        <v>#DIV/0!</v>
      </c>
      <c r="CC226" s="31" t="e">
        <v>#DIV/0!</v>
      </c>
      <c r="CD226" s="31" t="e">
        <v>#DIV/0!</v>
      </c>
      <c r="CE226" s="31" t="e">
        <v>#DIV/0!</v>
      </c>
      <c r="CF226" s="31" t="e">
        <v>#DIV/0!</v>
      </c>
      <c r="CG226" s="31" t="e">
        <v>#DIV/0!</v>
      </c>
      <c r="CH226" s="31" t="e">
        <v>#DIV/0!</v>
      </c>
      <c r="CI226" s="31" t="e">
        <v>#DIV/0!</v>
      </c>
      <c r="CJ226" s="31" t="e">
        <v>#DIV/0!</v>
      </c>
      <c r="CK226" s="31" t="e">
        <v>#DIV/0!</v>
      </c>
      <c r="CL226" s="31" t="e">
        <v>#DIV/0!</v>
      </c>
      <c r="CM226" s="31" t="e">
        <v>#DIV/0!</v>
      </c>
      <c r="CN226" s="31" t="e">
        <v>#DIV/0!</v>
      </c>
      <c r="CO226" s="31" t="e">
        <v>#DIV/0!</v>
      </c>
      <c r="CP226" s="31" t="e">
        <v>#DIV/0!</v>
      </c>
      <c r="CQ226" s="31" t="e">
        <v>#DIV/0!</v>
      </c>
      <c r="CR226" s="31"/>
      <c r="CS226" s="31"/>
      <c r="CT226" s="31">
        <v>126</v>
      </c>
      <c r="CU226" s="51" t="e">
        <v>#VALUE!</v>
      </c>
      <c r="CV226" s="31" t="e">
        <v>#DIV/0!</v>
      </c>
      <c r="CW226" s="31" t="e">
        <v>#DIV/0!</v>
      </c>
      <c r="CX226" s="31" t="e">
        <v>#DIV/0!</v>
      </c>
      <c r="CY226" s="31" t="e">
        <v>#DIV/0!</v>
      </c>
      <c r="CZ226" s="31" t="e">
        <v>#DIV/0!</v>
      </c>
      <c r="DA226" s="31" t="e">
        <v>#DIV/0!</v>
      </c>
      <c r="DB226" s="31" t="e">
        <v>#DIV/0!</v>
      </c>
      <c r="DC226" s="31" t="e">
        <v>#DIV/0!</v>
      </c>
      <c r="DD226" s="31" t="e">
        <v>#DIV/0!</v>
      </c>
      <c r="DE226" s="31" t="e">
        <v>#DIV/0!</v>
      </c>
      <c r="DF226" s="31" t="e">
        <v>#DIV/0!</v>
      </c>
      <c r="DG226" s="31" t="e">
        <v>#DIV/0!</v>
      </c>
      <c r="DH226" s="31" t="e">
        <v>#DIV/0!</v>
      </c>
      <c r="DI226" s="31" t="e">
        <v>#DIV/0!</v>
      </c>
      <c r="DJ226" s="31" t="e">
        <v>#DIV/0!</v>
      </c>
      <c r="DK226" s="31" t="e">
        <v>#DIV/0!</v>
      </c>
      <c r="DL226" s="31" t="e">
        <v>#DIV/0!</v>
      </c>
      <c r="DM226" s="31" t="e">
        <v>#DIV/0!</v>
      </c>
      <c r="DN226" s="31" t="e">
        <v>#DIV/0!</v>
      </c>
      <c r="DO226" s="31" t="e">
        <v>#DIV/0!</v>
      </c>
      <c r="DP226" s="31" t="e">
        <v>#DIV/0!</v>
      </c>
      <c r="DQ226" s="31" t="e">
        <v>#DIV/0!</v>
      </c>
      <c r="DR226" s="31" t="e">
        <v>#DIV/0!</v>
      </c>
      <c r="DS226" s="31" t="e">
        <v>#DIV/0!</v>
      </c>
      <c r="DT226" s="31" t="e">
        <v>#DIV/0!</v>
      </c>
      <c r="DU226" s="31" t="e">
        <v>#DIV/0!</v>
      </c>
      <c r="DV226" s="31" t="e">
        <v>#DIV/0!</v>
      </c>
      <c r="DW226" s="31" t="e">
        <v>#DIV/0!</v>
      </c>
      <c r="DX226" s="31" t="e">
        <v>#DIV/0!</v>
      </c>
      <c r="DY226" s="31" t="e">
        <v>#DIV/0!</v>
      </c>
      <c r="DZ226" s="31" t="e">
        <v>#DIV/0!</v>
      </c>
      <c r="EA226" s="31" t="e">
        <v>#DIV/0!</v>
      </c>
      <c r="EB226" s="31" t="e">
        <v>#DIV/0!</v>
      </c>
      <c r="EC226" s="31" t="e">
        <v>#DIV/0!</v>
      </c>
      <c r="ED226" s="31" t="e">
        <v>#DIV/0!</v>
      </c>
      <c r="EE226" s="31" t="e">
        <v>#DIV/0!</v>
      </c>
      <c r="EF226" s="31" t="e">
        <v>#DIV/0!</v>
      </c>
      <c r="EG226" s="31" t="e">
        <v>#DIV/0!</v>
      </c>
      <c r="EH226" s="31" t="e">
        <v>#DIV/0!</v>
      </c>
      <c r="EI226" s="31" t="e">
        <v>#DIV/0!</v>
      </c>
      <c r="EJ226" s="31" t="e">
        <v>#DIV/0!</v>
      </c>
      <c r="EK226" s="31" t="e">
        <v>#DIV/0!</v>
      </c>
      <c r="EL226" s="31" t="e">
        <v>#DIV/0!</v>
      </c>
      <c r="EM226" s="31" t="e">
        <v>#DIV/0!</v>
      </c>
      <c r="EN226" s="31" t="e">
        <v>#DIV/0!</v>
      </c>
      <c r="EO226" s="31" t="e">
        <v>#VALUE!</v>
      </c>
      <c r="EP226" s="31" t="e">
        <v>#DIV/0!</v>
      </c>
      <c r="EQ226" s="31" t="e">
        <v>#DIV/0!</v>
      </c>
      <c r="ER226" s="31" t="e">
        <v>#DIV/0!</v>
      </c>
      <c r="ES226" s="31" t="e">
        <v>#DIV/0!</v>
      </c>
      <c r="ET226" s="31" t="e">
        <v>#DIV/0!</v>
      </c>
      <c r="EU226" s="31" t="e">
        <v>#DIV/0!</v>
      </c>
      <c r="EV226" s="31" t="e">
        <v>#DIV/0!</v>
      </c>
      <c r="EW226" s="31" t="e">
        <v>#DIV/0!</v>
      </c>
      <c r="EX226" s="31" t="e">
        <v>#DIV/0!</v>
      </c>
      <c r="EY226" s="31" t="e">
        <v>#DIV/0!</v>
      </c>
      <c r="EZ226" s="31" t="e">
        <v>#DIV/0!</v>
      </c>
      <c r="FA226" s="31" t="e">
        <v>#DIV/0!</v>
      </c>
      <c r="FB226" s="31" t="e">
        <v>#DIV/0!</v>
      </c>
      <c r="FC226" s="31" t="e">
        <v>#DIV/0!</v>
      </c>
      <c r="FD226" s="31" t="e">
        <v>#DIV/0!</v>
      </c>
      <c r="FE226" s="31" t="e">
        <v>#DIV/0!</v>
      </c>
      <c r="FF226" s="31" t="e">
        <v>#DIV/0!</v>
      </c>
      <c r="FG226" s="31" t="e">
        <v>#DIV/0!</v>
      </c>
      <c r="FH226" s="31" t="e">
        <v>#DIV/0!</v>
      </c>
      <c r="FI226" s="31" t="e">
        <v>#DIV/0!</v>
      </c>
      <c r="FJ226" s="31" t="e">
        <v>#DIV/0!</v>
      </c>
      <c r="FK226" s="31" t="e">
        <v>#DIV/0!</v>
      </c>
      <c r="FL226" s="31" t="e">
        <v>#DIV/0!</v>
      </c>
      <c r="FM226" s="31" t="e">
        <v>#DIV/0!</v>
      </c>
      <c r="FN226" s="31" t="e">
        <v>#DIV/0!</v>
      </c>
      <c r="FO226" s="31" t="e">
        <v>#DIV/0!</v>
      </c>
      <c r="FP226" s="31" t="e">
        <v>#DIV/0!</v>
      </c>
      <c r="FQ226" s="31" t="e">
        <v>#DIV/0!</v>
      </c>
      <c r="FR226" s="31" t="e">
        <v>#DIV/0!</v>
      </c>
      <c r="FS226" s="31" t="e">
        <v>#DIV/0!</v>
      </c>
      <c r="FT226" s="31" t="e">
        <v>#DIV/0!</v>
      </c>
      <c r="FU226" s="31" t="e">
        <v>#DIV/0!</v>
      </c>
      <c r="FV226" s="31" t="e">
        <v>#DIV/0!</v>
      </c>
      <c r="FW226" s="31" t="e">
        <v>#DIV/0!</v>
      </c>
      <c r="FX226" s="31" t="e">
        <v>#DIV/0!</v>
      </c>
      <c r="FY226" s="31" t="e">
        <v>#DIV/0!</v>
      </c>
      <c r="FZ226" s="31" t="e">
        <v>#DIV/0!</v>
      </c>
      <c r="GA226" s="31" t="e">
        <v>#DIV/0!</v>
      </c>
      <c r="GB226" s="31" t="e">
        <v>#DIV/0!</v>
      </c>
      <c r="GC226" s="31" t="e">
        <v>#DIV/0!</v>
      </c>
      <c r="GD226" s="31" t="e">
        <v>#DIV/0!</v>
      </c>
      <c r="GE226" s="31" t="e">
        <v>#DIV/0!</v>
      </c>
      <c r="GF226" s="31" t="e">
        <v>#DIV/0!</v>
      </c>
      <c r="GG226" s="31" t="e">
        <v>#DIV/0!</v>
      </c>
      <c r="GH226" s="31" t="e">
        <v>#DIV/0!</v>
      </c>
      <c r="GI226" s="31"/>
      <c r="GJ226" s="31"/>
      <c r="GK226" s="31">
        <v>260</v>
      </c>
      <c r="GL226" s="51">
        <v>0</v>
      </c>
      <c r="GM226" s="31">
        <v>0</v>
      </c>
      <c r="GN226" s="31">
        <v>0</v>
      </c>
      <c r="GO226" s="31">
        <v>0</v>
      </c>
      <c r="GP226" s="31">
        <v>0</v>
      </c>
      <c r="GQ226" s="31">
        <v>0</v>
      </c>
      <c r="GR226" s="31">
        <v>1</v>
      </c>
      <c r="GS226" s="31">
        <v>1</v>
      </c>
      <c r="GT226" s="31">
        <v>0</v>
      </c>
      <c r="GU226" s="31">
        <v>0</v>
      </c>
      <c r="GV226" s="31">
        <v>0</v>
      </c>
      <c r="GW226" s="31">
        <v>0</v>
      </c>
      <c r="GX226" s="31">
        <v>0</v>
      </c>
      <c r="GY226" s="31">
        <v>0</v>
      </c>
      <c r="GZ226" s="31">
        <v>0</v>
      </c>
      <c r="HA226" s="31">
        <v>0</v>
      </c>
      <c r="HB226" s="31">
        <v>0</v>
      </c>
      <c r="HC226" s="31">
        <v>0</v>
      </c>
      <c r="HD226" s="31">
        <v>0</v>
      </c>
      <c r="HE226" s="31">
        <v>0</v>
      </c>
      <c r="HF226" s="31">
        <v>0</v>
      </c>
      <c r="HG226" s="31">
        <v>1</v>
      </c>
      <c r="HH226" s="31">
        <v>0</v>
      </c>
      <c r="HI226" s="31">
        <v>0</v>
      </c>
      <c r="HJ226" s="31">
        <v>0</v>
      </c>
      <c r="HK226" s="31">
        <v>1</v>
      </c>
      <c r="HL226" s="31">
        <v>0.66666666666666663</v>
      </c>
      <c r="HM226" s="31">
        <v>0</v>
      </c>
      <c r="HN226" s="31">
        <v>0</v>
      </c>
      <c r="HO226" s="31">
        <v>0.33333333333333331</v>
      </c>
      <c r="HP226" s="31">
        <v>0</v>
      </c>
      <c r="HQ226" s="31">
        <v>0</v>
      </c>
      <c r="HR226" s="31">
        <v>0</v>
      </c>
      <c r="HS226" s="31">
        <v>0</v>
      </c>
      <c r="HT226" s="31">
        <v>0</v>
      </c>
      <c r="HU226" s="31">
        <v>0</v>
      </c>
      <c r="HV226" s="31">
        <v>0</v>
      </c>
      <c r="HW226" s="31">
        <v>0.33333333333333331</v>
      </c>
      <c r="HX226" s="31">
        <v>0.66666666666666663</v>
      </c>
      <c r="HY226" s="31">
        <v>0</v>
      </c>
      <c r="HZ226" s="31">
        <v>0</v>
      </c>
      <c r="IA226" s="31">
        <v>1</v>
      </c>
      <c r="IB226" s="31">
        <v>0</v>
      </c>
      <c r="IC226" s="31">
        <v>0</v>
      </c>
      <c r="ID226" s="31">
        <v>0.33333333333333331</v>
      </c>
      <c r="IE226" s="31">
        <v>0.66666666666666663</v>
      </c>
      <c r="IF226" s="31">
        <v>0</v>
      </c>
      <c r="IG226" s="31">
        <v>0</v>
      </c>
      <c r="IH226" s="31">
        <v>0</v>
      </c>
      <c r="II226" s="31">
        <v>0</v>
      </c>
      <c r="IJ226" s="31">
        <v>0</v>
      </c>
      <c r="IK226" s="31">
        <v>0</v>
      </c>
      <c r="IL226" s="31">
        <v>260</v>
      </c>
      <c r="IM226" s="31">
        <v>260</v>
      </c>
      <c r="IN226" s="31">
        <v>0</v>
      </c>
      <c r="IO226" s="31">
        <v>0</v>
      </c>
      <c r="IP226" s="31">
        <v>0</v>
      </c>
      <c r="IQ226" s="31">
        <v>0</v>
      </c>
      <c r="IR226" s="31">
        <v>0</v>
      </c>
      <c r="IS226" s="31">
        <v>0</v>
      </c>
      <c r="IT226" s="31">
        <v>0</v>
      </c>
      <c r="IU226" s="31">
        <v>0</v>
      </c>
      <c r="IV226" s="31">
        <v>0</v>
      </c>
      <c r="IW226" s="31">
        <v>0</v>
      </c>
      <c r="IX226" s="31">
        <v>0</v>
      </c>
      <c r="IY226" s="31">
        <v>0</v>
      </c>
      <c r="IZ226" s="31">
        <v>0</v>
      </c>
      <c r="JA226" s="31">
        <v>260</v>
      </c>
      <c r="JB226" s="31">
        <v>0</v>
      </c>
      <c r="JC226" s="31">
        <v>0</v>
      </c>
      <c r="JD226" s="31">
        <v>0</v>
      </c>
      <c r="JE226" s="31">
        <v>260</v>
      </c>
      <c r="JF226" s="31">
        <v>173.33333333333331</v>
      </c>
      <c r="JG226" s="31">
        <v>0</v>
      </c>
      <c r="JH226" s="31">
        <v>0</v>
      </c>
      <c r="JI226" s="31">
        <v>86.666666666666657</v>
      </c>
      <c r="JJ226" s="31">
        <v>0</v>
      </c>
      <c r="JK226" s="31">
        <v>0</v>
      </c>
      <c r="JL226" s="31">
        <v>0</v>
      </c>
      <c r="JM226" s="31">
        <v>0</v>
      </c>
      <c r="JN226" s="31">
        <v>0</v>
      </c>
      <c r="JO226" s="31">
        <v>0</v>
      </c>
      <c r="JP226" s="31">
        <v>0</v>
      </c>
      <c r="JQ226" s="31">
        <v>86.666666666666657</v>
      </c>
      <c r="JR226" s="31">
        <v>173.33333333333331</v>
      </c>
      <c r="JS226" s="31">
        <v>0</v>
      </c>
      <c r="JT226" s="31">
        <v>0</v>
      </c>
      <c r="JU226" s="31">
        <v>260</v>
      </c>
      <c r="JV226" s="31">
        <v>0</v>
      </c>
      <c r="JW226" s="31">
        <v>0</v>
      </c>
      <c r="JX226" s="31">
        <v>86.666666666666657</v>
      </c>
      <c r="JY226" s="31">
        <v>173.33333333333331</v>
      </c>
      <c r="JZ226" s="31">
        <v>3</v>
      </c>
      <c r="KA226" s="31">
        <v>1</v>
      </c>
    </row>
    <row r="227" spans="1:287" x14ac:dyDescent="0.25">
      <c r="A227" s="30" t="s">
        <v>853</v>
      </c>
      <c r="B227" s="30" t="s">
        <v>200</v>
      </c>
      <c r="C227" s="31"/>
      <c r="D227" s="51" t="e">
        <v>#VALUE!</v>
      </c>
      <c r="E227" s="31" t="e">
        <v>#DIV/0!</v>
      </c>
      <c r="F227" s="31" t="e">
        <v>#DIV/0!</v>
      </c>
      <c r="G227" s="31" t="e">
        <v>#DIV/0!</v>
      </c>
      <c r="H227" s="31" t="e">
        <v>#DIV/0!</v>
      </c>
      <c r="I227" s="31" t="e">
        <v>#DIV/0!</v>
      </c>
      <c r="J227" s="31" t="e">
        <v>#DIV/0!</v>
      </c>
      <c r="K227" s="31" t="e">
        <v>#DIV/0!</v>
      </c>
      <c r="L227" s="31" t="e">
        <v>#DIV/0!</v>
      </c>
      <c r="M227" s="31" t="e">
        <v>#DIV/0!</v>
      </c>
      <c r="N227" s="31" t="e">
        <v>#DIV/0!</v>
      </c>
      <c r="O227" s="31" t="e">
        <v>#DIV/0!</v>
      </c>
      <c r="P227" s="31" t="e">
        <v>#DIV/0!</v>
      </c>
      <c r="Q227" s="31" t="e">
        <v>#DIV/0!</v>
      </c>
      <c r="R227" s="31" t="e">
        <v>#DIV/0!</v>
      </c>
      <c r="S227" s="31" t="e">
        <v>#DIV/0!</v>
      </c>
      <c r="T227" s="31" t="e">
        <v>#DIV/0!</v>
      </c>
      <c r="U227" s="31" t="e">
        <v>#DIV/0!</v>
      </c>
      <c r="V227" s="31" t="e">
        <v>#DIV/0!</v>
      </c>
      <c r="W227" s="31" t="e">
        <v>#DIV/0!</v>
      </c>
      <c r="X227" s="31" t="e">
        <v>#DIV/0!</v>
      </c>
      <c r="Y227" s="31" t="e">
        <v>#DIV/0!</v>
      </c>
      <c r="Z227" s="31" t="e">
        <v>#DIV/0!</v>
      </c>
      <c r="AA227" s="31" t="e">
        <v>#DIV/0!</v>
      </c>
      <c r="AB227" s="31" t="e">
        <v>#DIV/0!</v>
      </c>
      <c r="AC227" s="31" t="e">
        <v>#DIV/0!</v>
      </c>
      <c r="AD227" s="31" t="e">
        <v>#DIV/0!</v>
      </c>
      <c r="AE227" s="31" t="e">
        <v>#DIV/0!</v>
      </c>
      <c r="AF227" s="31" t="e">
        <v>#DIV/0!</v>
      </c>
      <c r="AG227" s="31" t="e">
        <v>#DIV/0!</v>
      </c>
      <c r="AH227" s="31" t="e">
        <v>#DIV/0!</v>
      </c>
      <c r="AI227" s="31" t="e">
        <v>#DIV/0!</v>
      </c>
      <c r="AJ227" s="31" t="e">
        <v>#DIV/0!</v>
      </c>
      <c r="AK227" s="31" t="e">
        <v>#DIV/0!</v>
      </c>
      <c r="AL227" s="31" t="e">
        <v>#DIV/0!</v>
      </c>
      <c r="AM227" s="31" t="e">
        <v>#DIV/0!</v>
      </c>
      <c r="AN227" s="31" t="e">
        <v>#DIV/0!</v>
      </c>
      <c r="AO227" s="31" t="e">
        <v>#DIV/0!</v>
      </c>
      <c r="AP227" s="31" t="e">
        <v>#DIV/0!</v>
      </c>
      <c r="AQ227" s="31" t="e">
        <v>#DIV/0!</v>
      </c>
      <c r="AR227" s="31" t="e">
        <v>#DIV/0!</v>
      </c>
      <c r="AS227" s="31" t="e">
        <v>#DIV/0!</v>
      </c>
      <c r="AT227" s="31" t="e">
        <v>#DIV/0!</v>
      </c>
      <c r="AU227" s="31" t="e">
        <v>#DIV/0!</v>
      </c>
      <c r="AV227" s="31" t="e">
        <v>#DIV/0!</v>
      </c>
      <c r="AW227" s="31" t="e">
        <v>#DIV/0!</v>
      </c>
      <c r="AX227" s="31" t="e">
        <v>#VALUE!</v>
      </c>
      <c r="AY227" s="31" t="e">
        <v>#DIV/0!</v>
      </c>
      <c r="AZ227" s="31" t="e">
        <v>#DIV/0!</v>
      </c>
      <c r="BA227" s="31" t="e">
        <v>#DIV/0!</v>
      </c>
      <c r="BB227" s="31" t="e">
        <v>#DIV/0!</v>
      </c>
      <c r="BC227" s="31" t="e">
        <v>#DIV/0!</v>
      </c>
      <c r="BD227" s="31" t="e">
        <v>#DIV/0!</v>
      </c>
      <c r="BE227" s="31" t="e">
        <v>#DIV/0!</v>
      </c>
      <c r="BF227" s="31" t="e">
        <v>#DIV/0!</v>
      </c>
      <c r="BG227" s="31" t="e">
        <v>#DIV/0!</v>
      </c>
      <c r="BH227" s="31" t="e">
        <v>#DIV/0!</v>
      </c>
      <c r="BI227" s="31" t="e">
        <v>#DIV/0!</v>
      </c>
      <c r="BJ227" s="31" t="e">
        <v>#DIV/0!</v>
      </c>
      <c r="BK227" s="31" t="e">
        <v>#DIV/0!</v>
      </c>
      <c r="BL227" s="31" t="e">
        <v>#DIV/0!</v>
      </c>
      <c r="BM227" s="31" t="e">
        <v>#DIV/0!</v>
      </c>
      <c r="BN227" s="31" t="e">
        <v>#DIV/0!</v>
      </c>
      <c r="BO227" s="31" t="e">
        <v>#DIV/0!</v>
      </c>
      <c r="BP227" s="31" t="e">
        <v>#DIV/0!</v>
      </c>
      <c r="BQ227" s="31" t="e">
        <v>#DIV/0!</v>
      </c>
      <c r="BR227" s="31" t="e">
        <v>#DIV/0!</v>
      </c>
      <c r="BS227" s="31" t="e">
        <v>#DIV/0!</v>
      </c>
      <c r="BT227" s="31" t="e">
        <v>#DIV/0!</v>
      </c>
      <c r="BU227" s="31" t="e">
        <v>#DIV/0!</v>
      </c>
      <c r="BV227" s="31" t="e">
        <v>#DIV/0!</v>
      </c>
      <c r="BW227" s="31" t="e">
        <v>#DIV/0!</v>
      </c>
      <c r="BX227" s="31" t="e">
        <v>#DIV/0!</v>
      </c>
      <c r="BY227" s="31" t="e">
        <v>#DIV/0!</v>
      </c>
      <c r="BZ227" s="31" t="e">
        <v>#DIV/0!</v>
      </c>
      <c r="CA227" s="31" t="e">
        <v>#DIV/0!</v>
      </c>
      <c r="CB227" s="31" t="e">
        <v>#DIV/0!</v>
      </c>
      <c r="CC227" s="31" t="e">
        <v>#DIV/0!</v>
      </c>
      <c r="CD227" s="31" t="e">
        <v>#DIV/0!</v>
      </c>
      <c r="CE227" s="31" t="e">
        <v>#DIV/0!</v>
      </c>
      <c r="CF227" s="31" t="e">
        <v>#DIV/0!</v>
      </c>
      <c r="CG227" s="31" t="e">
        <v>#DIV/0!</v>
      </c>
      <c r="CH227" s="31" t="e">
        <v>#DIV/0!</v>
      </c>
      <c r="CI227" s="31" t="e">
        <v>#DIV/0!</v>
      </c>
      <c r="CJ227" s="31" t="e">
        <v>#DIV/0!</v>
      </c>
      <c r="CK227" s="31" t="e">
        <v>#DIV/0!</v>
      </c>
      <c r="CL227" s="31" t="e">
        <v>#DIV/0!</v>
      </c>
      <c r="CM227" s="31" t="e">
        <v>#DIV/0!</v>
      </c>
      <c r="CN227" s="31" t="e">
        <v>#DIV/0!</v>
      </c>
      <c r="CO227" s="31" t="e">
        <v>#DIV/0!</v>
      </c>
      <c r="CP227" s="31" t="e">
        <v>#DIV/0!</v>
      </c>
      <c r="CQ227" s="31" t="e">
        <v>#DIV/0!</v>
      </c>
      <c r="CR227" s="31"/>
      <c r="CS227" s="31"/>
      <c r="CT227" s="31">
        <v>65</v>
      </c>
      <c r="CU227" s="51" t="e">
        <v>#VALUE!</v>
      </c>
      <c r="CV227" s="31" t="e">
        <v>#DIV/0!</v>
      </c>
      <c r="CW227" s="31" t="e">
        <v>#DIV/0!</v>
      </c>
      <c r="CX227" s="31" t="e">
        <v>#DIV/0!</v>
      </c>
      <c r="CY227" s="31" t="e">
        <v>#DIV/0!</v>
      </c>
      <c r="CZ227" s="31" t="e">
        <v>#DIV/0!</v>
      </c>
      <c r="DA227" s="31" t="e">
        <v>#DIV/0!</v>
      </c>
      <c r="DB227" s="31" t="e">
        <v>#DIV/0!</v>
      </c>
      <c r="DC227" s="31" t="e">
        <v>#DIV/0!</v>
      </c>
      <c r="DD227" s="31" t="e">
        <v>#DIV/0!</v>
      </c>
      <c r="DE227" s="31" t="e">
        <v>#DIV/0!</v>
      </c>
      <c r="DF227" s="31" t="e">
        <v>#DIV/0!</v>
      </c>
      <c r="DG227" s="31" t="e">
        <v>#DIV/0!</v>
      </c>
      <c r="DH227" s="31" t="e">
        <v>#DIV/0!</v>
      </c>
      <c r="DI227" s="31" t="e">
        <v>#DIV/0!</v>
      </c>
      <c r="DJ227" s="31" t="e">
        <v>#DIV/0!</v>
      </c>
      <c r="DK227" s="31" t="e">
        <v>#DIV/0!</v>
      </c>
      <c r="DL227" s="31" t="e">
        <v>#DIV/0!</v>
      </c>
      <c r="DM227" s="31" t="e">
        <v>#DIV/0!</v>
      </c>
      <c r="DN227" s="31" t="e">
        <v>#DIV/0!</v>
      </c>
      <c r="DO227" s="31" t="e">
        <v>#DIV/0!</v>
      </c>
      <c r="DP227" s="31" t="e">
        <v>#DIV/0!</v>
      </c>
      <c r="DQ227" s="31" t="e">
        <v>#DIV/0!</v>
      </c>
      <c r="DR227" s="31" t="e">
        <v>#DIV/0!</v>
      </c>
      <c r="DS227" s="31" t="e">
        <v>#DIV/0!</v>
      </c>
      <c r="DT227" s="31" t="e">
        <v>#DIV/0!</v>
      </c>
      <c r="DU227" s="31" t="e">
        <v>#DIV/0!</v>
      </c>
      <c r="DV227" s="31" t="e">
        <v>#DIV/0!</v>
      </c>
      <c r="DW227" s="31" t="e">
        <v>#DIV/0!</v>
      </c>
      <c r="DX227" s="31" t="e">
        <v>#DIV/0!</v>
      </c>
      <c r="DY227" s="31" t="e">
        <v>#DIV/0!</v>
      </c>
      <c r="DZ227" s="31" t="e">
        <v>#DIV/0!</v>
      </c>
      <c r="EA227" s="31" t="e">
        <v>#DIV/0!</v>
      </c>
      <c r="EB227" s="31" t="e">
        <v>#DIV/0!</v>
      </c>
      <c r="EC227" s="31" t="e">
        <v>#DIV/0!</v>
      </c>
      <c r="ED227" s="31" t="e">
        <v>#DIV/0!</v>
      </c>
      <c r="EE227" s="31" t="e">
        <v>#DIV/0!</v>
      </c>
      <c r="EF227" s="31" t="e">
        <v>#DIV/0!</v>
      </c>
      <c r="EG227" s="31" t="e">
        <v>#DIV/0!</v>
      </c>
      <c r="EH227" s="31" t="e">
        <v>#DIV/0!</v>
      </c>
      <c r="EI227" s="31" t="e">
        <v>#DIV/0!</v>
      </c>
      <c r="EJ227" s="31" t="e">
        <v>#DIV/0!</v>
      </c>
      <c r="EK227" s="31" t="e">
        <v>#DIV/0!</v>
      </c>
      <c r="EL227" s="31" t="e">
        <v>#DIV/0!</v>
      </c>
      <c r="EM227" s="31" t="e">
        <v>#DIV/0!</v>
      </c>
      <c r="EN227" s="31" t="e">
        <v>#DIV/0!</v>
      </c>
      <c r="EO227" s="31" t="e">
        <v>#VALUE!</v>
      </c>
      <c r="EP227" s="31" t="e">
        <v>#DIV/0!</v>
      </c>
      <c r="EQ227" s="31" t="e">
        <v>#DIV/0!</v>
      </c>
      <c r="ER227" s="31" t="e">
        <v>#DIV/0!</v>
      </c>
      <c r="ES227" s="31" t="e">
        <v>#DIV/0!</v>
      </c>
      <c r="ET227" s="31" t="e">
        <v>#DIV/0!</v>
      </c>
      <c r="EU227" s="31" t="e">
        <v>#DIV/0!</v>
      </c>
      <c r="EV227" s="31" t="e">
        <v>#DIV/0!</v>
      </c>
      <c r="EW227" s="31" t="e">
        <v>#DIV/0!</v>
      </c>
      <c r="EX227" s="31" t="e">
        <v>#DIV/0!</v>
      </c>
      <c r="EY227" s="31" t="e">
        <v>#DIV/0!</v>
      </c>
      <c r="EZ227" s="31" t="e">
        <v>#DIV/0!</v>
      </c>
      <c r="FA227" s="31" t="e">
        <v>#DIV/0!</v>
      </c>
      <c r="FB227" s="31" t="e">
        <v>#DIV/0!</v>
      </c>
      <c r="FC227" s="31" t="e">
        <v>#DIV/0!</v>
      </c>
      <c r="FD227" s="31" t="e">
        <v>#DIV/0!</v>
      </c>
      <c r="FE227" s="31" t="e">
        <v>#DIV/0!</v>
      </c>
      <c r="FF227" s="31" t="e">
        <v>#DIV/0!</v>
      </c>
      <c r="FG227" s="31" t="e">
        <v>#DIV/0!</v>
      </c>
      <c r="FH227" s="31" t="e">
        <v>#DIV/0!</v>
      </c>
      <c r="FI227" s="31" t="e">
        <v>#DIV/0!</v>
      </c>
      <c r="FJ227" s="31" t="e">
        <v>#DIV/0!</v>
      </c>
      <c r="FK227" s="31" t="e">
        <v>#DIV/0!</v>
      </c>
      <c r="FL227" s="31" t="e">
        <v>#DIV/0!</v>
      </c>
      <c r="FM227" s="31" t="e">
        <v>#DIV/0!</v>
      </c>
      <c r="FN227" s="31" t="e">
        <v>#DIV/0!</v>
      </c>
      <c r="FO227" s="31" t="e">
        <v>#DIV/0!</v>
      </c>
      <c r="FP227" s="31" t="e">
        <v>#DIV/0!</v>
      </c>
      <c r="FQ227" s="31" t="e">
        <v>#DIV/0!</v>
      </c>
      <c r="FR227" s="31" t="e">
        <v>#DIV/0!</v>
      </c>
      <c r="FS227" s="31" t="e">
        <v>#DIV/0!</v>
      </c>
      <c r="FT227" s="31" t="e">
        <v>#DIV/0!</v>
      </c>
      <c r="FU227" s="31" t="e">
        <v>#DIV/0!</v>
      </c>
      <c r="FV227" s="31" t="e">
        <v>#DIV/0!</v>
      </c>
      <c r="FW227" s="31" t="e">
        <v>#DIV/0!</v>
      </c>
      <c r="FX227" s="31" t="e">
        <v>#DIV/0!</v>
      </c>
      <c r="FY227" s="31" t="e">
        <v>#DIV/0!</v>
      </c>
      <c r="FZ227" s="31" t="e">
        <v>#DIV/0!</v>
      </c>
      <c r="GA227" s="31" t="e">
        <v>#DIV/0!</v>
      </c>
      <c r="GB227" s="31" t="e">
        <v>#DIV/0!</v>
      </c>
      <c r="GC227" s="31" t="e">
        <v>#DIV/0!</v>
      </c>
      <c r="GD227" s="31" t="e">
        <v>#DIV/0!</v>
      </c>
      <c r="GE227" s="31" t="e">
        <v>#DIV/0!</v>
      </c>
      <c r="GF227" s="31" t="e">
        <v>#DIV/0!</v>
      </c>
      <c r="GG227" s="31" t="e">
        <v>#DIV/0!</v>
      </c>
      <c r="GH227" s="31" t="e">
        <v>#DIV/0!</v>
      </c>
      <c r="GI227" s="31"/>
      <c r="GJ227" s="31"/>
      <c r="GK227" s="31">
        <v>65</v>
      </c>
      <c r="GL227" s="51">
        <v>0</v>
      </c>
      <c r="GM227" s="31">
        <v>0.33333333333333331</v>
      </c>
      <c r="GN227" s="31">
        <v>0</v>
      </c>
      <c r="GO227" s="31">
        <v>0</v>
      </c>
      <c r="GP227" s="31">
        <v>0.33333333333333331</v>
      </c>
      <c r="GQ227" s="31">
        <v>0</v>
      </c>
      <c r="GR227" s="31">
        <v>0.66666666666666663</v>
      </c>
      <c r="GS227" s="31">
        <v>1</v>
      </c>
      <c r="GT227" s="31">
        <v>0</v>
      </c>
      <c r="GU227" s="31">
        <v>0</v>
      </c>
      <c r="GV227" s="31">
        <v>0</v>
      </c>
      <c r="GW227" s="31">
        <v>0</v>
      </c>
      <c r="GX227" s="31">
        <v>0</v>
      </c>
      <c r="GY227" s="31">
        <v>0</v>
      </c>
      <c r="GZ227" s="31">
        <v>0</v>
      </c>
      <c r="HA227" s="31">
        <v>0</v>
      </c>
      <c r="HB227" s="31">
        <v>0</v>
      </c>
      <c r="HC227" s="31">
        <v>0</v>
      </c>
      <c r="HD227" s="31">
        <v>0</v>
      </c>
      <c r="HE227" s="31">
        <v>0</v>
      </c>
      <c r="HF227" s="31">
        <v>0</v>
      </c>
      <c r="HG227" s="31">
        <v>1</v>
      </c>
      <c r="HH227" s="31">
        <v>0</v>
      </c>
      <c r="HI227" s="31">
        <v>0</v>
      </c>
      <c r="HJ227" s="31">
        <v>0</v>
      </c>
      <c r="HK227" s="31">
        <v>1</v>
      </c>
      <c r="HL227" s="31">
        <v>0.33333333333333331</v>
      </c>
      <c r="HM227" s="31">
        <v>0</v>
      </c>
      <c r="HN227" s="31">
        <v>0</v>
      </c>
      <c r="HO227" s="31">
        <v>0.66666666666666663</v>
      </c>
      <c r="HP227" s="31">
        <v>0</v>
      </c>
      <c r="HQ227" s="31">
        <v>0</v>
      </c>
      <c r="HR227" s="31">
        <v>0</v>
      </c>
      <c r="HS227" s="31">
        <v>0</v>
      </c>
      <c r="HT227" s="31">
        <v>0</v>
      </c>
      <c r="HU227" s="31">
        <v>0</v>
      </c>
      <c r="HV227" s="31">
        <v>0</v>
      </c>
      <c r="HW227" s="31">
        <v>0</v>
      </c>
      <c r="HX227" s="31">
        <v>0.33333333333333331</v>
      </c>
      <c r="HY227" s="31">
        <v>0.66666666666666663</v>
      </c>
      <c r="HZ227" s="31">
        <v>0.33333333333333331</v>
      </c>
      <c r="IA227" s="31">
        <v>0.66666666666666663</v>
      </c>
      <c r="IB227" s="31">
        <v>0</v>
      </c>
      <c r="IC227" s="31">
        <v>0</v>
      </c>
      <c r="ID227" s="31">
        <v>0</v>
      </c>
      <c r="IE227" s="31">
        <v>1</v>
      </c>
      <c r="IF227" s="31">
        <v>0</v>
      </c>
      <c r="IG227" s="31">
        <v>21.666666666666664</v>
      </c>
      <c r="IH227" s="31">
        <v>0</v>
      </c>
      <c r="II227" s="31">
        <v>0</v>
      </c>
      <c r="IJ227" s="31">
        <v>21.666666666666664</v>
      </c>
      <c r="IK227" s="31">
        <v>0</v>
      </c>
      <c r="IL227" s="31">
        <v>43.333333333333329</v>
      </c>
      <c r="IM227" s="31">
        <v>65</v>
      </c>
      <c r="IN227" s="31">
        <v>0</v>
      </c>
      <c r="IO227" s="31">
        <v>0</v>
      </c>
      <c r="IP227" s="31">
        <v>0</v>
      </c>
      <c r="IQ227" s="31">
        <v>0</v>
      </c>
      <c r="IR227" s="31">
        <v>0</v>
      </c>
      <c r="IS227" s="31">
        <v>0</v>
      </c>
      <c r="IT227" s="31">
        <v>0</v>
      </c>
      <c r="IU227" s="31">
        <v>0</v>
      </c>
      <c r="IV227" s="31">
        <v>0</v>
      </c>
      <c r="IW227" s="31">
        <v>0</v>
      </c>
      <c r="IX227" s="31">
        <v>0</v>
      </c>
      <c r="IY227" s="31">
        <v>0</v>
      </c>
      <c r="IZ227" s="31">
        <v>0</v>
      </c>
      <c r="JA227" s="31">
        <v>65</v>
      </c>
      <c r="JB227" s="31">
        <v>0</v>
      </c>
      <c r="JC227" s="31">
        <v>0</v>
      </c>
      <c r="JD227" s="31">
        <v>0</v>
      </c>
      <c r="JE227" s="31">
        <v>65</v>
      </c>
      <c r="JF227" s="31">
        <v>21.666666666666664</v>
      </c>
      <c r="JG227" s="31">
        <v>0</v>
      </c>
      <c r="JH227" s="31">
        <v>0</v>
      </c>
      <c r="JI227" s="31">
        <v>43.333333333333329</v>
      </c>
      <c r="JJ227" s="31">
        <v>0</v>
      </c>
      <c r="JK227" s="31">
        <v>0</v>
      </c>
      <c r="JL227" s="31">
        <v>0</v>
      </c>
      <c r="JM227" s="31">
        <v>0</v>
      </c>
      <c r="JN227" s="31">
        <v>0</v>
      </c>
      <c r="JO227" s="31">
        <v>0</v>
      </c>
      <c r="JP227" s="31">
        <v>0</v>
      </c>
      <c r="JQ227" s="31">
        <v>0</v>
      </c>
      <c r="JR227" s="31">
        <v>21.666666666666664</v>
      </c>
      <c r="JS227" s="31">
        <v>43.333333333333329</v>
      </c>
      <c r="JT227" s="31">
        <v>21.666666666666664</v>
      </c>
      <c r="JU227" s="31">
        <v>43.333333333333329</v>
      </c>
      <c r="JV227" s="31">
        <v>0</v>
      </c>
      <c r="JW227" s="31">
        <v>0</v>
      </c>
      <c r="JX227" s="31">
        <v>0</v>
      </c>
      <c r="JY227" s="31">
        <v>65</v>
      </c>
      <c r="JZ227" s="31">
        <v>3</v>
      </c>
      <c r="KA227" s="31">
        <v>1</v>
      </c>
    </row>
    <row r="228" spans="1:287" x14ac:dyDescent="0.25">
      <c r="A228" s="30" t="s">
        <v>854</v>
      </c>
      <c r="B228" s="30" t="s">
        <v>200</v>
      </c>
      <c r="C228" s="31"/>
      <c r="D228" s="51" t="e">
        <v>#VALUE!</v>
      </c>
      <c r="E228" s="31" t="e">
        <v>#DIV/0!</v>
      </c>
      <c r="F228" s="31" t="e">
        <v>#DIV/0!</v>
      </c>
      <c r="G228" s="31" t="e">
        <v>#DIV/0!</v>
      </c>
      <c r="H228" s="31" t="e">
        <v>#DIV/0!</v>
      </c>
      <c r="I228" s="31" t="e">
        <v>#DIV/0!</v>
      </c>
      <c r="J228" s="31" t="e">
        <v>#DIV/0!</v>
      </c>
      <c r="K228" s="31" t="e">
        <v>#DIV/0!</v>
      </c>
      <c r="L228" s="31" t="e">
        <v>#DIV/0!</v>
      </c>
      <c r="M228" s="31" t="e">
        <v>#DIV/0!</v>
      </c>
      <c r="N228" s="31" t="e">
        <v>#DIV/0!</v>
      </c>
      <c r="O228" s="31" t="e">
        <v>#DIV/0!</v>
      </c>
      <c r="P228" s="31" t="e">
        <v>#DIV/0!</v>
      </c>
      <c r="Q228" s="31" t="e">
        <v>#DIV/0!</v>
      </c>
      <c r="R228" s="31" t="e">
        <v>#DIV/0!</v>
      </c>
      <c r="S228" s="31" t="e">
        <v>#DIV/0!</v>
      </c>
      <c r="T228" s="31" t="e">
        <v>#DIV/0!</v>
      </c>
      <c r="U228" s="31" t="e">
        <v>#DIV/0!</v>
      </c>
      <c r="V228" s="31" t="e">
        <v>#DIV/0!</v>
      </c>
      <c r="W228" s="31" t="e">
        <v>#DIV/0!</v>
      </c>
      <c r="X228" s="31" t="e">
        <v>#DIV/0!</v>
      </c>
      <c r="Y228" s="31" t="e">
        <v>#DIV/0!</v>
      </c>
      <c r="Z228" s="31" t="e">
        <v>#DIV/0!</v>
      </c>
      <c r="AA228" s="31" t="e">
        <v>#DIV/0!</v>
      </c>
      <c r="AB228" s="31" t="e">
        <v>#DIV/0!</v>
      </c>
      <c r="AC228" s="31" t="e">
        <v>#DIV/0!</v>
      </c>
      <c r="AD228" s="31" t="e">
        <v>#DIV/0!</v>
      </c>
      <c r="AE228" s="31" t="e">
        <v>#DIV/0!</v>
      </c>
      <c r="AF228" s="31" t="e">
        <v>#DIV/0!</v>
      </c>
      <c r="AG228" s="31" t="e">
        <v>#DIV/0!</v>
      </c>
      <c r="AH228" s="31" t="e">
        <v>#DIV/0!</v>
      </c>
      <c r="AI228" s="31" t="e">
        <v>#DIV/0!</v>
      </c>
      <c r="AJ228" s="31" t="e">
        <v>#DIV/0!</v>
      </c>
      <c r="AK228" s="31" t="e">
        <v>#DIV/0!</v>
      </c>
      <c r="AL228" s="31" t="e">
        <v>#DIV/0!</v>
      </c>
      <c r="AM228" s="31" t="e">
        <v>#DIV/0!</v>
      </c>
      <c r="AN228" s="31" t="e">
        <v>#DIV/0!</v>
      </c>
      <c r="AO228" s="31" t="e">
        <v>#DIV/0!</v>
      </c>
      <c r="AP228" s="31" t="e">
        <v>#DIV/0!</v>
      </c>
      <c r="AQ228" s="31" t="e">
        <v>#DIV/0!</v>
      </c>
      <c r="AR228" s="31" t="e">
        <v>#DIV/0!</v>
      </c>
      <c r="AS228" s="31" t="e">
        <v>#DIV/0!</v>
      </c>
      <c r="AT228" s="31" t="e">
        <v>#DIV/0!</v>
      </c>
      <c r="AU228" s="31" t="e">
        <v>#DIV/0!</v>
      </c>
      <c r="AV228" s="31" t="e">
        <v>#DIV/0!</v>
      </c>
      <c r="AW228" s="31" t="e">
        <v>#DIV/0!</v>
      </c>
      <c r="AX228" s="31" t="e">
        <v>#VALUE!</v>
      </c>
      <c r="AY228" s="31" t="e">
        <v>#DIV/0!</v>
      </c>
      <c r="AZ228" s="31" t="e">
        <v>#DIV/0!</v>
      </c>
      <c r="BA228" s="31" t="e">
        <v>#DIV/0!</v>
      </c>
      <c r="BB228" s="31" t="e">
        <v>#DIV/0!</v>
      </c>
      <c r="BC228" s="31" t="e">
        <v>#DIV/0!</v>
      </c>
      <c r="BD228" s="31" t="e">
        <v>#DIV/0!</v>
      </c>
      <c r="BE228" s="31" t="e">
        <v>#DIV/0!</v>
      </c>
      <c r="BF228" s="31" t="e">
        <v>#DIV/0!</v>
      </c>
      <c r="BG228" s="31" t="e">
        <v>#DIV/0!</v>
      </c>
      <c r="BH228" s="31" t="e">
        <v>#DIV/0!</v>
      </c>
      <c r="BI228" s="31" t="e">
        <v>#DIV/0!</v>
      </c>
      <c r="BJ228" s="31" t="e">
        <v>#DIV/0!</v>
      </c>
      <c r="BK228" s="31" t="e">
        <v>#DIV/0!</v>
      </c>
      <c r="BL228" s="31" t="e">
        <v>#DIV/0!</v>
      </c>
      <c r="BM228" s="31" t="e">
        <v>#DIV/0!</v>
      </c>
      <c r="BN228" s="31" t="e">
        <v>#DIV/0!</v>
      </c>
      <c r="BO228" s="31" t="e">
        <v>#DIV/0!</v>
      </c>
      <c r="BP228" s="31" t="e">
        <v>#DIV/0!</v>
      </c>
      <c r="BQ228" s="31" t="e">
        <v>#DIV/0!</v>
      </c>
      <c r="BR228" s="31" t="e">
        <v>#DIV/0!</v>
      </c>
      <c r="BS228" s="31" t="e">
        <v>#DIV/0!</v>
      </c>
      <c r="BT228" s="31" t="e">
        <v>#DIV/0!</v>
      </c>
      <c r="BU228" s="31" t="e">
        <v>#DIV/0!</v>
      </c>
      <c r="BV228" s="31" t="e">
        <v>#DIV/0!</v>
      </c>
      <c r="BW228" s="31" t="e">
        <v>#DIV/0!</v>
      </c>
      <c r="BX228" s="31" t="e">
        <v>#DIV/0!</v>
      </c>
      <c r="BY228" s="31" t="e">
        <v>#DIV/0!</v>
      </c>
      <c r="BZ228" s="31" t="e">
        <v>#DIV/0!</v>
      </c>
      <c r="CA228" s="31" t="e">
        <v>#DIV/0!</v>
      </c>
      <c r="CB228" s="31" t="e">
        <v>#DIV/0!</v>
      </c>
      <c r="CC228" s="31" t="e">
        <v>#DIV/0!</v>
      </c>
      <c r="CD228" s="31" t="e">
        <v>#DIV/0!</v>
      </c>
      <c r="CE228" s="31" t="e">
        <v>#DIV/0!</v>
      </c>
      <c r="CF228" s="31" t="e">
        <v>#DIV/0!</v>
      </c>
      <c r="CG228" s="31" t="e">
        <v>#DIV/0!</v>
      </c>
      <c r="CH228" s="31" t="e">
        <v>#DIV/0!</v>
      </c>
      <c r="CI228" s="31" t="e">
        <v>#DIV/0!</v>
      </c>
      <c r="CJ228" s="31" t="e">
        <v>#DIV/0!</v>
      </c>
      <c r="CK228" s="31" t="e">
        <v>#DIV/0!</v>
      </c>
      <c r="CL228" s="31" t="e">
        <v>#DIV/0!</v>
      </c>
      <c r="CM228" s="31" t="e">
        <v>#DIV/0!</v>
      </c>
      <c r="CN228" s="31" t="e">
        <v>#DIV/0!</v>
      </c>
      <c r="CO228" s="31" t="e">
        <v>#DIV/0!</v>
      </c>
      <c r="CP228" s="31" t="e">
        <v>#DIV/0!</v>
      </c>
      <c r="CQ228" s="31" t="e">
        <v>#DIV/0!</v>
      </c>
      <c r="CR228" s="31"/>
      <c r="CS228" s="31"/>
      <c r="CT228" s="31">
        <v>6</v>
      </c>
      <c r="CU228" s="51" t="e">
        <v>#VALUE!</v>
      </c>
      <c r="CV228" s="31" t="e">
        <v>#DIV/0!</v>
      </c>
      <c r="CW228" s="31" t="e">
        <v>#DIV/0!</v>
      </c>
      <c r="CX228" s="31" t="e">
        <v>#DIV/0!</v>
      </c>
      <c r="CY228" s="31" t="e">
        <v>#DIV/0!</v>
      </c>
      <c r="CZ228" s="31" t="e">
        <v>#DIV/0!</v>
      </c>
      <c r="DA228" s="31" t="e">
        <v>#DIV/0!</v>
      </c>
      <c r="DB228" s="31" t="e">
        <v>#DIV/0!</v>
      </c>
      <c r="DC228" s="31" t="e">
        <v>#DIV/0!</v>
      </c>
      <c r="DD228" s="31" t="e">
        <v>#DIV/0!</v>
      </c>
      <c r="DE228" s="31" t="e">
        <v>#DIV/0!</v>
      </c>
      <c r="DF228" s="31" t="e">
        <v>#DIV/0!</v>
      </c>
      <c r="DG228" s="31" t="e">
        <v>#DIV/0!</v>
      </c>
      <c r="DH228" s="31" t="e">
        <v>#DIV/0!</v>
      </c>
      <c r="DI228" s="31" t="e">
        <v>#DIV/0!</v>
      </c>
      <c r="DJ228" s="31" t="e">
        <v>#DIV/0!</v>
      </c>
      <c r="DK228" s="31" t="e">
        <v>#DIV/0!</v>
      </c>
      <c r="DL228" s="31" t="e">
        <v>#DIV/0!</v>
      </c>
      <c r="DM228" s="31" t="e">
        <v>#DIV/0!</v>
      </c>
      <c r="DN228" s="31" t="e">
        <v>#DIV/0!</v>
      </c>
      <c r="DO228" s="31" t="e">
        <v>#DIV/0!</v>
      </c>
      <c r="DP228" s="31" t="e">
        <v>#DIV/0!</v>
      </c>
      <c r="DQ228" s="31" t="e">
        <v>#DIV/0!</v>
      </c>
      <c r="DR228" s="31" t="e">
        <v>#DIV/0!</v>
      </c>
      <c r="DS228" s="31" t="e">
        <v>#DIV/0!</v>
      </c>
      <c r="DT228" s="31" t="e">
        <v>#DIV/0!</v>
      </c>
      <c r="DU228" s="31" t="e">
        <v>#DIV/0!</v>
      </c>
      <c r="DV228" s="31" t="e">
        <v>#DIV/0!</v>
      </c>
      <c r="DW228" s="31" t="e">
        <v>#DIV/0!</v>
      </c>
      <c r="DX228" s="31" t="e">
        <v>#DIV/0!</v>
      </c>
      <c r="DY228" s="31" t="e">
        <v>#DIV/0!</v>
      </c>
      <c r="DZ228" s="31" t="e">
        <v>#DIV/0!</v>
      </c>
      <c r="EA228" s="31" t="e">
        <v>#DIV/0!</v>
      </c>
      <c r="EB228" s="31" t="e">
        <v>#DIV/0!</v>
      </c>
      <c r="EC228" s="31" t="e">
        <v>#DIV/0!</v>
      </c>
      <c r="ED228" s="31" t="e">
        <v>#DIV/0!</v>
      </c>
      <c r="EE228" s="31" t="e">
        <v>#DIV/0!</v>
      </c>
      <c r="EF228" s="31" t="e">
        <v>#DIV/0!</v>
      </c>
      <c r="EG228" s="31" t="e">
        <v>#DIV/0!</v>
      </c>
      <c r="EH228" s="31" t="e">
        <v>#DIV/0!</v>
      </c>
      <c r="EI228" s="31" t="e">
        <v>#DIV/0!</v>
      </c>
      <c r="EJ228" s="31" t="e">
        <v>#DIV/0!</v>
      </c>
      <c r="EK228" s="31" t="e">
        <v>#DIV/0!</v>
      </c>
      <c r="EL228" s="31" t="e">
        <v>#DIV/0!</v>
      </c>
      <c r="EM228" s="31" t="e">
        <v>#DIV/0!</v>
      </c>
      <c r="EN228" s="31" t="e">
        <v>#DIV/0!</v>
      </c>
      <c r="EO228" s="31" t="e">
        <v>#VALUE!</v>
      </c>
      <c r="EP228" s="31" t="e">
        <v>#DIV/0!</v>
      </c>
      <c r="EQ228" s="31" t="e">
        <v>#DIV/0!</v>
      </c>
      <c r="ER228" s="31" t="e">
        <v>#DIV/0!</v>
      </c>
      <c r="ES228" s="31" t="e">
        <v>#DIV/0!</v>
      </c>
      <c r="ET228" s="31" t="e">
        <v>#DIV/0!</v>
      </c>
      <c r="EU228" s="31" t="e">
        <v>#DIV/0!</v>
      </c>
      <c r="EV228" s="31" t="e">
        <v>#DIV/0!</v>
      </c>
      <c r="EW228" s="31" t="e">
        <v>#DIV/0!</v>
      </c>
      <c r="EX228" s="31" t="e">
        <v>#DIV/0!</v>
      </c>
      <c r="EY228" s="31" t="e">
        <v>#DIV/0!</v>
      </c>
      <c r="EZ228" s="31" t="e">
        <v>#DIV/0!</v>
      </c>
      <c r="FA228" s="31" t="e">
        <v>#DIV/0!</v>
      </c>
      <c r="FB228" s="31" t="e">
        <v>#DIV/0!</v>
      </c>
      <c r="FC228" s="31" t="e">
        <v>#DIV/0!</v>
      </c>
      <c r="FD228" s="31" t="e">
        <v>#DIV/0!</v>
      </c>
      <c r="FE228" s="31" t="e">
        <v>#DIV/0!</v>
      </c>
      <c r="FF228" s="31" t="e">
        <v>#DIV/0!</v>
      </c>
      <c r="FG228" s="31" t="e">
        <v>#DIV/0!</v>
      </c>
      <c r="FH228" s="31" t="e">
        <v>#DIV/0!</v>
      </c>
      <c r="FI228" s="31" t="e">
        <v>#DIV/0!</v>
      </c>
      <c r="FJ228" s="31" t="e">
        <v>#DIV/0!</v>
      </c>
      <c r="FK228" s="31" t="e">
        <v>#DIV/0!</v>
      </c>
      <c r="FL228" s="31" t="e">
        <v>#DIV/0!</v>
      </c>
      <c r="FM228" s="31" t="e">
        <v>#DIV/0!</v>
      </c>
      <c r="FN228" s="31" t="e">
        <v>#DIV/0!</v>
      </c>
      <c r="FO228" s="31" t="e">
        <v>#DIV/0!</v>
      </c>
      <c r="FP228" s="31" t="e">
        <v>#DIV/0!</v>
      </c>
      <c r="FQ228" s="31" t="e">
        <v>#DIV/0!</v>
      </c>
      <c r="FR228" s="31" t="e">
        <v>#DIV/0!</v>
      </c>
      <c r="FS228" s="31" t="e">
        <v>#DIV/0!</v>
      </c>
      <c r="FT228" s="31" t="e">
        <v>#DIV/0!</v>
      </c>
      <c r="FU228" s="31" t="e">
        <v>#DIV/0!</v>
      </c>
      <c r="FV228" s="31" t="e">
        <v>#DIV/0!</v>
      </c>
      <c r="FW228" s="31" t="e">
        <v>#DIV/0!</v>
      </c>
      <c r="FX228" s="31" t="e">
        <v>#DIV/0!</v>
      </c>
      <c r="FY228" s="31" t="e">
        <v>#DIV/0!</v>
      </c>
      <c r="FZ228" s="31" t="e">
        <v>#DIV/0!</v>
      </c>
      <c r="GA228" s="31" t="e">
        <v>#DIV/0!</v>
      </c>
      <c r="GB228" s="31" t="e">
        <v>#DIV/0!</v>
      </c>
      <c r="GC228" s="31" t="e">
        <v>#DIV/0!</v>
      </c>
      <c r="GD228" s="31" t="e">
        <v>#DIV/0!</v>
      </c>
      <c r="GE228" s="31" t="e">
        <v>#DIV/0!</v>
      </c>
      <c r="GF228" s="31" t="e">
        <v>#DIV/0!</v>
      </c>
      <c r="GG228" s="31" t="e">
        <v>#DIV/0!</v>
      </c>
      <c r="GH228" s="31" t="e">
        <v>#DIV/0!</v>
      </c>
      <c r="GI228" s="31"/>
      <c r="GJ228" s="31"/>
      <c r="GK228" s="31">
        <v>6</v>
      </c>
      <c r="GL228" s="51" t="e">
        <v>#VALUE!</v>
      </c>
      <c r="GM228" s="31" t="e">
        <v>#DIV/0!</v>
      </c>
      <c r="GN228" s="31" t="e">
        <v>#DIV/0!</v>
      </c>
      <c r="GO228" s="31" t="e">
        <v>#DIV/0!</v>
      </c>
      <c r="GP228" s="31" t="e">
        <v>#DIV/0!</v>
      </c>
      <c r="GQ228" s="31" t="e">
        <v>#DIV/0!</v>
      </c>
      <c r="GR228" s="31" t="e">
        <v>#DIV/0!</v>
      </c>
      <c r="GS228" s="31" t="e">
        <v>#DIV/0!</v>
      </c>
      <c r="GT228" s="31" t="e">
        <v>#DIV/0!</v>
      </c>
      <c r="GU228" s="31" t="e">
        <v>#DIV/0!</v>
      </c>
      <c r="GV228" s="31" t="e">
        <v>#DIV/0!</v>
      </c>
      <c r="GW228" s="31" t="e">
        <v>#DIV/0!</v>
      </c>
      <c r="GX228" s="31" t="e">
        <v>#DIV/0!</v>
      </c>
      <c r="GY228" s="31" t="e">
        <v>#DIV/0!</v>
      </c>
      <c r="GZ228" s="31" t="e">
        <v>#DIV/0!</v>
      </c>
      <c r="HA228" s="31" t="e">
        <v>#DIV/0!</v>
      </c>
      <c r="HB228" s="31" t="e">
        <v>#DIV/0!</v>
      </c>
      <c r="HC228" s="31" t="e">
        <v>#DIV/0!</v>
      </c>
      <c r="HD228" s="31" t="e">
        <v>#DIV/0!</v>
      </c>
      <c r="HE228" s="31" t="e">
        <v>#DIV/0!</v>
      </c>
      <c r="HF228" s="31" t="e">
        <v>#DIV/0!</v>
      </c>
      <c r="HG228" s="31" t="e">
        <v>#DIV/0!</v>
      </c>
      <c r="HH228" s="31" t="e">
        <v>#DIV/0!</v>
      </c>
      <c r="HI228" s="31" t="e">
        <v>#DIV/0!</v>
      </c>
      <c r="HJ228" s="31" t="e">
        <v>#DIV/0!</v>
      </c>
      <c r="HK228" s="31" t="e">
        <v>#DIV/0!</v>
      </c>
      <c r="HL228" s="31" t="e">
        <v>#DIV/0!</v>
      </c>
      <c r="HM228" s="31" t="e">
        <v>#DIV/0!</v>
      </c>
      <c r="HN228" s="31" t="e">
        <v>#DIV/0!</v>
      </c>
      <c r="HO228" s="31" t="e">
        <v>#DIV/0!</v>
      </c>
      <c r="HP228" s="31" t="e">
        <v>#DIV/0!</v>
      </c>
      <c r="HQ228" s="31" t="e">
        <v>#DIV/0!</v>
      </c>
      <c r="HR228" s="31" t="e">
        <v>#DIV/0!</v>
      </c>
      <c r="HS228" s="31" t="e">
        <v>#DIV/0!</v>
      </c>
      <c r="HT228" s="31" t="e">
        <v>#DIV/0!</v>
      </c>
      <c r="HU228" s="31" t="e">
        <v>#DIV/0!</v>
      </c>
      <c r="HV228" s="31" t="e">
        <v>#DIV/0!</v>
      </c>
      <c r="HW228" s="31" t="e">
        <v>#DIV/0!</v>
      </c>
      <c r="HX228" s="31" t="e">
        <v>#DIV/0!</v>
      </c>
      <c r="HY228" s="31" t="e">
        <v>#DIV/0!</v>
      </c>
      <c r="HZ228" s="31" t="e">
        <v>#DIV/0!</v>
      </c>
      <c r="IA228" s="31" t="e">
        <v>#DIV/0!</v>
      </c>
      <c r="IB228" s="31" t="e">
        <v>#DIV/0!</v>
      </c>
      <c r="IC228" s="31" t="e">
        <v>#DIV/0!</v>
      </c>
      <c r="ID228" s="31" t="e">
        <v>#DIV/0!</v>
      </c>
      <c r="IE228" s="31" t="e">
        <v>#DIV/0!</v>
      </c>
      <c r="IF228" s="31" t="e">
        <v>#VALUE!</v>
      </c>
      <c r="IG228" s="31" t="e">
        <v>#DIV/0!</v>
      </c>
      <c r="IH228" s="31" t="e">
        <v>#DIV/0!</v>
      </c>
      <c r="II228" s="31" t="e">
        <v>#DIV/0!</v>
      </c>
      <c r="IJ228" s="31" t="e">
        <v>#DIV/0!</v>
      </c>
      <c r="IK228" s="31" t="e">
        <v>#DIV/0!</v>
      </c>
      <c r="IL228" s="31" t="e">
        <v>#DIV/0!</v>
      </c>
      <c r="IM228" s="31" t="e">
        <v>#DIV/0!</v>
      </c>
      <c r="IN228" s="31" t="e">
        <v>#DIV/0!</v>
      </c>
      <c r="IO228" s="31" t="e">
        <v>#DIV/0!</v>
      </c>
      <c r="IP228" s="31" t="e">
        <v>#DIV/0!</v>
      </c>
      <c r="IQ228" s="31" t="e">
        <v>#DIV/0!</v>
      </c>
      <c r="IR228" s="31" t="e">
        <v>#DIV/0!</v>
      </c>
      <c r="IS228" s="31" t="e">
        <v>#DIV/0!</v>
      </c>
      <c r="IT228" s="31" t="e">
        <v>#DIV/0!</v>
      </c>
      <c r="IU228" s="31" t="e">
        <v>#DIV/0!</v>
      </c>
      <c r="IV228" s="31" t="e">
        <v>#DIV/0!</v>
      </c>
      <c r="IW228" s="31" t="e">
        <v>#DIV/0!</v>
      </c>
      <c r="IX228" s="31" t="e">
        <v>#DIV/0!</v>
      </c>
      <c r="IY228" s="31" t="e">
        <v>#DIV/0!</v>
      </c>
      <c r="IZ228" s="31" t="e">
        <v>#DIV/0!</v>
      </c>
      <c r="JA228" s="31" t="e">
        <v>#DIV/0!</v>
      </c>
      <c r="JB228" s="31" t="e">
        <v>#DIV/0!</v>
      </c>
      <c r="JC228" s="31" t="e">
        <v>#DIV/0!</v>
      </c>
      <c r="JD228" s="31" t="e">
        <v>#DIV/0!</v>
      </c>
      <c r="JE228" s="31" t="e">
        <v>#DIV/0!</v>
      </c>
      <c r="JF228" s="31" t="e">
        <v>#DIV/0!</v>
      </c>
      <c r="JG228" s="31" t="e">
        <v>#DIV/0!</v>
      </c>
      <c r="JH228" s="31" t="e">
        <v>#DIV/0!</v>
      </c>
      <c r="JI228" s="31" t="e">
        <v>#DIV/0!</v>
      </c>
      <c r="JJ228" s="31" t="e">
        <v>#DIV/0!</v>
      </c>
      <c r="JK228" s="31" t="e">
        <v>#DIV/0!</v>
      </c>
      <c r="JL228" s="31" t="e">
        <v>#DIV/0!</v>
      </c>
      <c r="JM228" s="31" t="e">
        <v>#DIV/0!</v>
      </c>
      <c r="JN228" s="31" t="e">
        <v>#DIV/0!</v>
      </c>
      <c r="JO228" s="31" t="e">
        <v>#DIV/0!</v>
      </c>
      <c r="JP228" s="31" t="e">
        <v>#DIV/0!</v>
      </c>
      <c r="JQ228" s="31" t="e">
        <v>#DIV/0!</v>
      </c>
      <c r="JR228" s="31" t="e">
        <v>#DIV/0!</v>
      </c>
      <c r="JS228" s="31" t="e">
        <v>#DIV/0!</v>
      </c>
      <c r="JT228" s="31" t="e">
        <v>#DIV/0!</v>
      </c>
      <c r="JU228" s="31" t="e">
        <v>#DIV/0!</v>
      </c>
      <c r="JV228" s="31" t="e">
        <v>#DIV/0!</v>
      </c>
      <c r="JW228" s="31" t="e">
        <v>#DIV/0!</v>
      </c>
      <c r="JX228" s="31" t="e">
        <v>#DIV/0!</v>
      </c>
      <c r="JY228" s="31" t="e">
        <v>#DIV/0!</v>
      </c>
      <c r="JZ228" s="31"/>
      <c r="KA228" s="31"/>
    </row>
    <row r="229" spans="1:287" x14ac:dyDescent="0.25">
      <c r="A229" s="30" t="s">
        <v>855</v>
      </c>
      <c r="B229" s="30" t="s">
        <v>200</v>
      </c>
      <c r="C229" s="31">
        <v>170</v>
      </c>
      <c r="D229" s="51" t="e">
        <v>#VALUE!</v>
      </c>
      <c r="E229" s="31" t="e">
        <v>#DIV/0!</v>
      </c>
      <c r="F229" s="31" t="e">
        <v>#DIV/0!</v>
      </c>
      <c r="G229" s="31" t="e">
        <v>#DIV/0!</v>
      </c>
      <c r="H229" s="31" t="e">
        <v>#DIV/0!</v>
      </c>
      <c r="I229" s="31" t="e">
        <v>#DIV/0!</v>
      </c>
      <c r="J229" s="31" t="e">
        <v>#DIV/0!</v>
      </c>
      <c r="K229" s="31" t="e">
        <v>#DIV/0!</v>
      </c>
      <c r="L229" s="31" t="e">
        <v>#DIV/0!</v>
      </c>
      <c r="M229" s="31" t="e">
        <v>#DIV/0!</v>
      </c>
      <c r="N229" s="31" t="e">
        <v>#DIV/0!</v>
      </c>
      <c r="O229" s="31" t="e">
        <v>#DIV/0!</v>
      </c>
      <c r="P229" s="31" t="e">
        <v>#DIV/0!</v>
      </c>
      <c r="Q229" s="31" t="e">
        <v>#DIV/0!</v>
      </c>
      <c r="R229" s="31" t="e">
        <v>#DIV/0!</v>
      </c>
      <c r="S229" s="31" t="e">
        <v>#DIV/0!</v>
      </c>
      <c r="T229" s="31" t="e">
        <v>#DIV/0!</v>
      </c>
      <c r="U229" s="31" t="e">
        <v>#DIV/0!</v>
      </c>
      <c r="V229" s="31" t="e">
        <v>#DIV/0!</v>
      </c>
      <c r="W229" s="31" t="e">
        <v>#DIV/0!</v>
      </c>
      <c r="X229" s="31" t="e">
        <v>#DIV/0!</v>
      </c>
      <c r="Y229" s="31" t="e">
        <v>#DIV/0!</v>
      </c>
      <c r="Z229" s="31" t="e">
        <v>#DIV/0!</v>
      </c>
      <c r="AA229" s="31" t="e">
        <v>#DIV/0!</v>
      </c>
      <c r="AB229" s="31" t="e">
        <v>#DIV/0!</v>
      </c>
      <c r="AC229" s="31" t="e">
        <v>#DIV/0!</v>
      </c>
      <c r="AD229" s="31" t="e">
        <v>#DIV/0!</v>
      </c>
      <c r="AE229" s="31" t="e">
        <v>#DIV/0!</v>
      </c>
      <c r="AF229" s="31" t="e">
        <v>#DIV/0!</v>
      </c>
      <c r="AG229" s="31" t="e">
        <v>#DIV/0!</v>
      </c>
      <c r="AH229" s="31" t="e">
        <v>#DIV/0!</v>
      </c>
      <c r="AI229" s="31" t="e">
        <v>#DIV/0!</v>
      </c>
      <c r="AJ229" s="31" t="e">
        <v>#DIV/0!</v>
      </c>
      <c r="AK229" s="31" t="e">
        <v>#DIV/0!</v>
      </c>
      <c r="AL229" s="31" t="e">
        <v>#DIV/0!</v>
      </c>
      <c r="AM229" s="31" t="e">
        <v>#DIV/0!</v>
      </c>
      <c r="AN229" s="31" t="e">
        <v>#DIV/0!</v>
      </c>
      <c r="AO229" s="31" t="e">
        <v>#DIV/0!</v>
      </c>
      <c r="AP229" s="31" t="e">
        <v>#DIV/0!</v>
      </c>
      <c r="AQ229" s="31" t="e">
        <v>#DIV/0!</v>
      </c>
      <c r="AR229" s="31" t="e">
        <v>#DIV/0!</v>
      </c>
      <c r="AS229" s="31" t="e">
        <v>#DIV/0!</v>
      </c>
      <c r="AT229" s="31" t="e">
        <v>#DIV/0!</v>
      </c>
      <c r="AU229" s="31" t="e">
        <v>#DIV/0!</v>
      </c>
      <c r="AV229" s="31" t="e">
        <v>#DIV/0!</v>
      </c>
      <c r="AW229" s="31" t="e">
        <v>#DIV/0!</v>
      </c>
      <c r="AX229" s="31" t="e">
        <v>#VALUE!</v>
      </c>
      <c r="AY229" s="31" t="e">
        <v>#DIV/0!</v>
      </c>
      <c r="AZ229" s="31" t="e">
        <v>#DIV/0!</v>
      </c>
      <c r="BA229" s="31" t="e">
        <v>#DIV/0!</v>
      </c>
      <c r="BB229" s="31" t="e">
        <v>#DIV/0!</v>
      </c>
      <c r="BC229" s="31" t="e">
        <v>#DIV/0!</v>
      </c>
      <c r="BD229" s="31" t="e">
        <v>#DIV/0!</v>
      </c>
      <c r="BE229" s="31" t="e">
        <v>#DIV/0!</v>
      </c>
      <c r="BF229" s="31" t="e">
        <v>#DIV/0!</v>
      </c>
      <c r="BG229" s="31" t="e">
        <v>#DIV/0!</v>
      </c>
      <c r="BH229" s="31" t="e">
        <v>#DIV/0!</v>
      </c>
      <c r="BI229" s="31" t="e">
        <v>#DIV/0!</v>
      </c>
      <c r="BJ229" s="31" t="e">
        <v>#DIV/0!</v>
      </c>
      <c r="BK229" s="31" t="e">
        <v>#DIV/0!</v>
      </c>
      <c r="BL229" s="31" t="e">
        <v>#DIV/0!</v>
      </c>
      <c r="BM229" s="31" t="e">
        <v>#DIV/0!</v>
      </c>
      <c r="BN229" s="31" t="e">
        <v>#DIV/0!</v>
      </c>
      <c r="BO229" s="31" t="e">
        <v>#DIV/0!</v>
      </c>
      <c r="BP229" s="31" t="e">
        <v>#DIV/0!</v>
      </c>
      <c r="BQ229" s="31" t="e">
        <v>#DIV/0!</v>
      </c>
      <c r="BR229" s="31" t="e">
        <v>#DIV/0!</v>
      </c>
      <c r="BS229" s="31" t="e">
        <v>#DIV/0!</v>
      </c>
      <c r="BT229" s="31" t="e">
        <v>#DIV/0!</v>
      </c>
      <c r="BU229" s="31" t="e">
        <v>#DIV/0!</v>
      </c>
      <c r="BV229" s="31" t="e">
        <v>#DIV/0!</v>
      </c>
      <c r="BW229" s="31" t="e">
        <v>#DIV/0!</v>
      </c>
      <c r="BX229" s="31" t="e">
        <v>#DIV/0!</v>
      </c>
      <c r="BY229" s="31" t="e">
        <v>#DIV/0!</v>
      </c>
      <c r="BZ229" s="31" t="e">
        <v>#DIV/0!</v>
      </c>
      <c r="CA229" s="31" t="e">
        <v>#DIV/0!</v>
      </c>
      <c r="CB229" s="31" t="e">
        <v>#DIV/0!</v>
      </c>
      <c r="CC229" s="31" t="e">
        <v>#DIV/0!</v>
      </c>
      <c r="CD229" s="31" t="e">
        <v>#DIV/0!</v>
      </c>
      <c r="CE229" s="31" t="e">
        <v>#DIV/0!</v>
      </c>
      <c r="CF229" s="31" t="e">
        <v>#DIV/0!</v>
      </c>
      <c r="CG229" s="31" t="e">
        <v>#DIV/0!</v>
      </c>
      <c r="CH229" s="31" t="e">
        <v>#DIV/0!</v>
      </c>
      <c r="CI229" s="31" t="e">
        <v>#DIV/0!</v>
      </c>
      <c r="CJ229" s="31" t="e">
        <v>#DIV/0!</v>
      </c>
      <c r="CK229" s="31" t="e">
        <v>#DIV/0!</v>
      </c>
      <c r="CL229" s="31" t="e">
        <v>#DIV/0!</v>
      </c>
      <c r="CM229" s="31" t="e">
        <v>#DIV/0!</v>
      </c>
      <c r="CN229" s="31" t="e">
        <v>#DIV/0!</v>
      </c>
      <c r="CO229" s="31" t="e">
        <v>#DIV/0!</v>
      </c>
      <c r="CP229" s="31" t="e">
        <v>#DIV/0!</v>
      </c>
      <c r="CQ229" s="31" t="e">
        <v>#DIV/0!</v>
      </c>
      <c r="CR229" s="31"/>
      <c r="CS229" s="31"/>
      <c r="CT229" s="31">
        <v>170</v>
      </c>
      <c r="CU229" s="51" t="e">
        <v>#VALUE!</v>
      </c>
      <c r="CV229" s="31" t="e">
        <v>#DIV/0!</v>
      </c>
      <c r="CW229" s="31" t="e">
        <v>#DIV/0!</v>
      </c>
      <c r="CX229" s="31" t="e">
        <v>#DIV/0!</v>
      </c>
      <c r="CY229" s="31" t="e">
        <v>#DIV/0!</v>
      </c>
      <c r="CZ229" s="31" t="e">
        <v>#DIV/0!</v>
      </c>
      <c r="DA229" s="31" t="e">
        <v>#DIV/0!</v>
      </c>
      <c r="DB229" s="31" t="e">
        <v>#DIV/0!</v>
      </c>
      <c r="DC229" s="31" t="e">
        <v>#DIV/0!</v>
      </c>
      <c r="DD229" s="31" t="e">
        <v>#DIV/0!</v>
      </c>
      <c r="DE229" s="31" t="e">
        <v>#DIV/0!</v>
      </c>
      <c r="DF229" s="31" t="e">
        <v>#DIV/0!</v>
      </c>
      <c r="DG229" s="31" t="e">
        <v>#DIV/0!</v>
      </c>
      <c r="DH229" s="31" t="e">
        <v>#DIV/0!</v>
      </c>
      <c r="DI229" s="31" t="e">
        <v>#DIV/0!</v>
      </c>
      <c r="DJ229" s="31" t="e">
        <v>#DIV/0!</v>
      </c>
      <c r="DK229" s="31" t="e">
        <v>#DIV/0!</v>
      </c>
      <c r="DL229" s="31" t="e">
        <v>#DIV/0!</v>
      </c>
      <c r="DM229" s="31" t="e">
        <v>#DIV/0!</v>
      </c>
      <c r="DN229" s="31" t="e">
        <v>#DIV/0!</v>
      </c>
      <c r="DO229" s="31" t="e">
        <v>#DIV/0!</v>
      </c>
      <c r="DP229" s="31" t="e">
        <v>#DIV/0!</v>
      </c>
      <c r="DQ229" s="31" t="e">
        <v>#DIV/0!</v>
      </c>
      <c r="DR229" s="31" t="e">
        <v>#DIV/0!</v>
      </c>
      <c r="DS229" s="31" t="e">
        <v>#DIV/0!</v>
      </c>
      <c r="DT229" s="31" t="e">
        <v>#DIV/0!</v>
      </c>
      <c r="DU229" s="31" t="e">
        <v>#DIV/0!</v>
      </c>
      <c r="DV229" s="31" t="e">
        <v>#DIV/0!</v>
      </c>
      <c r="DW229" s="31" t="e">
        <v>#DIV/0!</v>
      </c>
      <c r="DX229" s="31" t="e">
        <v>#DIV/0!</v>
      </c>
      <c r="DY229" s="31" t="e">
        <v>#DIV/0!</v>
      </c>
      <c r="DZ229" s="31" t="e">
        <v>#DIV/0!</v>
      </c>
      <c r="EA229" s="31" t="e">
        <v>#DIV/0!</v>
      </c>
      <c r="EB229" s="31" t="e">
        <v>#DIV/0!</v>
      </c>
      <c r="EC229" s="31" t="e">
        <v>#DIV/0!</v>
      </c>
      <c r="ED229" s="31" t="e">
        <v>#DIV/0!</v>
      </c>
      <c r="EE229" s="31" t="e">
        <v>#DIV/0!</v>
      </c>
      <c r="EF229" s="31" t="e">
        <v>#DIV/0!</v>
      </c>
      <c r="EG229" s="31" t="e">
        <v>#DIV/0!</v>
      </c>
      <c r="EH229" s="31" t="e">
        <v>#DIV/0!</v>
      </c>
      <c r="EI229" s="31" t="e">
        <v>#DIV/0!</v>
      </c>
      <c r="EJ229" s="31" t="e">
        <v>#DIV/0!</v>
      </c>
      <c r="EK229" s="31" t="e">
        <v>#DIV/0!</v>
      </c>
      <c r="EL229" s="31" t="e">
        <v>#DIV/0!</v>
      </c>
      <c r="EM229" s="31" t="e">
        <v>#DIV/0!</v>
      </c>
      <c r="EN229" s="31" t="e">
        <v>#DIV/0!</v>
      </c>
      <c r="EO229" s="31" t="e">
        <v>#VALUE!</v>
      </c>
      <c r="EP229" s="31" t="e">
        <v>#DIV/0!</v>
      </c>
      <c r="EQ229" s="31" t="e">
        <v>#DIV/0!</v>
      </c>
      <c r="ER229" s="31" t="e">
        <v>#DIV/0!</v>
      </c>
      <c r="ES229" s="31" t="e">
        <v>#DIV/0!</v>
      </c>
      <c r="ET229" s="31" t="e">
        <v>#DIV/0!</v>
      </c>
      <c r="EU229" s="31" t="e">
        <v>#DIV/0!</v>
      </c>
      <c r="EV229" s="31" t="e">
        <v>#DIV/0!</v>
      </c>
      <c r="EW229" s="31" t="e">
        <v>#DIV/0!</v>
      </c>
      <c r="EX229" s="31" t="e">
        <v>#DIV/0!</v>
      </c>
      <c r="EY229" s="31" t="e">
        <v>#DIV/0!</v>
      </c>
      <c r="EZ229" s="31" t="e">
        <v>#DIV/0!</v>
      </c>
      <c r="FA229" s="31" t="e">
        <v>#DIV/0!</v>
      </c>
      <c r="FB229" s="31" t="e">
        <v>#DIV/0!</v>
      </c>
      <c r="FC229" s="31" t="e">
        <v>#DIV/0!</v>
      </c>
      <c r="FD229" s="31" t="e">
        <v>#DIV/0!</v>
      </c>
      <c r="FE229" s="31" t="e">
        <v>#DIV/0!</v>
      </c>
      <c r="FF229" s="31" t="e">
        <v>#DIV/0!</v>
      </c>
      <c r="FG229" s="31" t="e">
        <v>#DIV/0!</v>
      </c>
      <c r="FH229" s="31" t="e">
        <v>#DIV/0!</v>
      </c>
      <c r="FI229" s="31" t="e">
        <v>#DIV/0!</v>
      </c>
      <c r="FJ229" s="31" t="e">
        <v>#DIV/0!</v>
      </c>
      <c r="FK229" s="31" t="e">
        <v>#DIV/0!</v>
      </c>
      <c r="FL229" s="31" t="e">
        <v>#DIV/0!</v>
      </c>
      <c r="FM229" s="31" t="e">
        <v>#DIV/0!</v>
      </c>
      <c r="FN229" s="31" t="e">
        <v>#DIV/0!</v>
      </c>
      <c r="FO229" s="31" t="e">
        <v>#DIV/0!</v>
      </c>
      <c r="FP229" s="31" t="e">
        <v>#DIV/0!</v>
      </c>
      <c r="FQ229" s="31" t="e">
        <v>#DIV/0!</v>
      </c>
      <c r="FR229" s="31" t="e">
        <v>#DIV/0!</v>
      </c>
      <c r="FS229" s="31" t="e">
        <v>#DIV/0!</v>
      </c>
      <c r="FT229" s="31" t="e">
        <v>#DIV/0!</v>
      </c>
      <c r="FU229" s="31" t="e">
        <v>#DIV/0!</v>
      </c>
      <c r="FV229" s="31" t="e">
        <v>#DIV/0!</v>
      </c>
      <c r="FW229" s="31" t="e">
        <v>#DIV/0!</v>
      </c>
      <c r="FX229" s="31" t="e">
        <v>#DIV/0!</v>
      </c>
      <c r="FY229" s="31" t="e">
        <v>#DIV/0!</v>
      </c>
      <c r="FZ229" s="31" t="e">
        <v>#DIV/0!</v>
      </c>
      <c r="GA229" s="31" t="e">
        <v>#DIV/0!</v>
      </c>
      <c r="GB229" s="31" t="e">
        <v>#DIV/0!</v>
      </c>
      <c r="GC229" s="31" t="e">
        <v>#DIV/0!</v>
      </c>
      <c r="GD229" s="31" t="e">
        <v>#DIV/0!</v>
      </c>
      <c r="GE229" s="31" t="e">
        <v>#DIV/0!</v>
      </c>
      <c r="GF229" s="31" t="e">
        <v>#DIV/0!</v>
      </c>
      <c r="GG229" s="31" t="e">
        <v>#DIV/0!</v>
      </c>
      <c r="GH229" s="31" t="e">
        <v>#DIV/0!</v>
      </c>
      <c r="GI229" s="31"/>
      <c r="GJ229" s="31"/>
      <c r="GK229" s="31">
        <v>170</v>
      </c>
      <c r="GL229" s="51" t="e">
        <v>#VALUE!</v>
      </c>
      <c r="GM229" s="31" t="e">
        <v>#DIV/0!</v>
      </c>
      <c r="GN229" s="31" t="e">
        <v>#DIV/0!</v>
      </c>
      <c r="GO229" s="31" t="e">
        <v>#DIV/0!</v>
      </c>
      <c r="GP229" s="31" t="e">
        <v>#DIV/0!</v>
      </c>
      <c r="GQ229" s="31" t="e">
        <v>#DIV/0!</v>
      </c>
      <c r="GR229" s="31" t="e">
        <v>#DIV/0!</v>
      </c>
      <c r="GS229" s="31" t="e">
        <v>#DIV/0!</v>
      </c>
      <c r="GT229" s="31" t="e">
        <v>#DIV/0!</v>
      </c>
      <c r="GU229" s="31" t="e">
        <v>#DIV/0!</v>
      </c>
      <c r="GV229" s="31" t="e">
        <v>#DIV/0!</v>
      </c>
      <c r="GW229" s="31" t="e">
        <v>#DIV/0!</v>
      </c>
      <c r="GX229" s="31" t="e">
        <v>#DIV/0!</v>
      </c>
      <c r="GY229" s="31" t="e">
        <v>#DIV/0!</v>
      </c>
      <c r="GZ229" s="31" t="e">
        <v>#DIV/0!</v>
      </c>
      <c r="HA229" s="31" t="e">
        <v>#DIV/0!</v>
      </c>
      <c r="HB229" s="31" t="e">
        <v>#DIV/0!</v>
      </c>
      <c r="HC229" s="31" t="e">
        <v>#DIV/0!</v>
      </c>
      <c r="HD229" s="31" t="e">
        <v>#DIV/0!</v>
      </c>
      <c r="HE229" s="31" t="e">
        <v>#DIV/0!</v>
      </c>
      <c r="HF229" s="31" t="e">
        <v>#DIV/0!</v>
      </c>
      <c r="HG229" s="31" t="e">
        <v>#DIV/0!</v>
      </c>
      <c r="HH229" s="31" t="e">
        <v>#DIV/0!</v>
      </c>
      <c r="HI229" s="31" t="e">
        <v>#DIV/0!</v>
      </c>
      <c r="HJ229" s="31" t="e">
        <v>#DIV/0!</v>
      </c>
      <c r="HK229" s="31" t="e">
        <v>#DIV/0!</v>
      </c>
      <c r="HL229" s="31" t="e">
        <v>#DIV/0!</v>
      </c>
      <c r="HM229" s="31" t="e">
        <v>#DIV/0!</v>
      </c>
      <c r="HN229" s="31" t="e">
        <v>#DIV/0!</v>
      </c>
      <c r="HO229" s="31" t="e">
        <v>#DIV/0!</v>
      </c>
      <c r="HP229" s="31" t="e">
        <v>#DIV/0!</v>
      </c>
      <c r="HQ229" s="31" t="e">
        <v>#DIV/0!</v>
      </c>
      <c r="HR229" s="31" t="e">
        <v>#DIV/0!</v>
      </c>
      <c r="HS229" s="31" t="e">
        <v>#DIV/0!</v>
      </c>
      <c r="HT229" s="31" t="e">
        <v>#DIV/0!</v>
      </c>
      <c r="HU229" s="31" t="e">
        <v>#DIV/0!</v>
      </c>
      <c r="HV229" s="31" t="e">
        <v>#DIV/0!</v>
      </c>
      <c r="HW229" s="31" t="e">
        <v>#DIV/0!</v>
      </c>
      <c r="HX229" s="31" t="e">
        <v>#DIV/0!</v>
      </c>
      <c r="HY229" s="31" t="e">
        <v>#DIV/0!</v>
      </c>
      <c r="HZ229" s="31" t="e">
        <v>#DIV/0!</v>
      </c>
      <c r="IA229" s="31" t="e">
        <v>#DIV/0!</v>
      </c>
      <c r="IB229" s="31" t="e">
        <v>#DIV/0!</v>
      </c>
      <c r="IC229" s="31" t="e">
        <v>#DIV/0!</v>
      </c>
      <c r="ID229" s="31" t="e">
        <v>#DIV/0!</v>
      </c>
      <c r="IE229" s="31" t="e">
        <v>#DIV/0!</v>
      </c>
      <c r="IF229" s="31" t="e">
        <v>#VALUE!</v>
      </c>
      <c r="IG229" s="31" t="e">
        <v>#DIV/0!</v>
      </c>
      <c r="IH229" s="31" t="e">
        <v>#DIV/0!</v>
      </c>
      <c r="II229" s="31" t="e">
        <v>#DIV/0!</v>
      </c>
      <c r="IJ229" s="31" t="e">
        <v>#DIV/0!</v>
      </c>
      <c r="IK229" s="31" t="e">
        <v>#DIV/0!</v>
      </c>
      <c r="IL229" s="31" t="e">
        <v>#DIV/0!</v>
      </c>
      <c r="IM229" s="31" t="e">
        <v>#DIV/0!</v>
      </c>
      <c r="IN229" s="31" t="e">
        <v>#DIV/0!</v>
      </c>
      <c r="IO229" s="31" t="e">
        <v>#DIV/0!</v>
      </c>
      <c r="IP229" s="31" t="e">
        <v>#DIV/0!</v>
      </c>
      <c r="IQ229" s="31" t="e">
        <v>#DIV/0!</v>
      </c>
      <c r="IR229" s="31" t="e">
        <v>#DIV/0!</v>
      </c>
      <c r="IS229" s="31" t="e">
        <v>#DIV/0!</v>
      </c>
      <c r="IT229" s="31" t="e">
        <v>#DIV/0!</v>
      </c>
      <c r="IU229" s="31" t="e">
        <v>#DIV/0!</v>
      </c>
      <c r="IV229" s="31" t="e">
        <v>#DIV/0!</v>
      </c>
      <c r="IW229" s="31" t="e">
        <v>#DIV/0!</v>
      </c>
      <c r="IX229" s="31" t="e">
        <v>#DIV/0!</v>
      </c>
      <c r="IY229" s="31" t="e">
        <v>#DIV/0!</v>
      </c>
      <c r="IZ229" s="31" t="e">
        <v>#DIV/0!</v>
      </c>
      <c r="JA229" s="31" t="e">
        <v>#DIV/0!</v>
      </c>
      <c r="JB229" s="31" t="e">
        <v>#DIV/0!</v>
      </c>
      <c r="JC229" s="31" t="e">
        <v>#DIV/0!</v>
      </c>
      <c r="JD229" s="31" t="e">
        <v>#DIV/0!</v>
      </c>
      <c r="JE229" s="31" t="e">
        <v>#DIV/0!</v>
      </c>
      <c r="JF229" s="31" t="e">
        <v>#DIV/0!</v>
      </c>
      <c r="JG229" s="31" t="e">
        <v>#DIV/0!</v>
      </c>
      <c r="JH229" s="31" t="e">
        <v>#DIV/0!</v>
      </c>
      <c r="JI229" s="31" t="e">
        <v>#DIV/0!</v>
      </c>
      <c r="JJ229" s="31" t="e">
        <v>#DIV/0!</v>
      </c>
      <c r="JK229" s="31" t="e">
        <v>#DIV/0!</v>
      </c>
      <c r="JL229" s="31" t="e">
        <v>#DIV/0!</v>
      </c>
      <c r="JM229" s="31" t="e">
        <v>#DIV/0!</v>
      </c>
      <c r="JN229" s="31" t="e">
        <v>#DIV/0!</v>
      </c>
      <c r="JO229" s="31" t="e">
        <v>#DIV/0!</v>
      </c>
      <c r="JP229" s="31" t="e">
        <v>#DIV/0!</v>
      </c>
      <c r="JQ229" s="31" t="e">
        <v>#DIV/0!</v>
      </c>
      <c r="JR229" s="31" t="e">
        <v>#DIV/0!</v>
      </c>
      <c r="JS229" s="31" t="e">
        <v>#DIV/0!</v>
      </c>
      <c r="JT229" s="31" t="e">
        <v>#DIV/0!</v>
      </c>
      <c r="JU229" s="31" t="e">
        <v>#DIV/0!</v>
      </c>
      <c r="JV229" s="31" t="e">
        <v>#DIV/0!</v>
      </c>
      <c r="JW229" s="31" t="e">
        <v>#DIV/0!</v>
      </c>
      <c r="JX229" s="31" t="e">
        <v>#DIV/0!</v>
      </c>
      <c r="JY229" s="31" t="e">
        <v>#DIV/0!</v>
      </c>
      <c r="JZ229" s="31"/>
      <c r="KA229" s="31"/>
    </row>
    <row r="230" spans="1:287" x14ac:dyDescent="0.25">
      <c r="A230" s="30" t="s">
        <v>857</v>
      </c>
      <c r="B230" s="30" t="s">
        <v>200</v>
      </c>
      <c r="C230" s="31"/>
      <c r="D230" s="51" t="e">
        <v>#VALUE!</v>
      </c>
      <c r="E230" s="31" t="e">
        <v>#DIV/0!</v>
      </c>
      <c r="F230" s="31" t="e">
        <v>#DIV/0!</v>
      </c>
      <c r="G230" s="31" t="e">
        <v>#DIV/0!</v>
      </c>
      <c r="H230" s="31" t="e">
        <v>#DIV/0!</v>
      </c>
      <c r="I230" s="31" t="e">
        <v>#DIV/0!</v>
      </c>
      <c r="J230" s="31" t="e">
        <v>#DIV/0!</v>
      </c>
      <c r="K230" s="31" t="e">
        <v>#DIV/0!</v>
      </c>
      <c r="L230" s="31" t="e">
        <v>#DIV/0!</v>
      </c>
      <c r="M230" s="31" t="e">
        <v>#DIV/0!</v>
      </c>
      <c r="N230" s="31" t="e">
        <v>#DIV/0!</v>
      </c>
      <c r="O230" s="31" t="e">
        <v>#DIV/0!</v>
      </c>
      <c r="P230" s="31" t="e">
        <v>#DIV/0!</v>
      </c>
      <c r="Q230" s="31" t="e">
        <v>#DIV/0!</v>
      </c>
      <c r="R230" s="31" t="e">
        <v>#DIV/0!</v>
      </c>
      <c r="S230" s="31" t="e">
        <v>#DIV/0!</v>
      </c>
      <c r="T230" s="31" t="e">
        <v>#DIV/0!</v>
      </c>
      <c r="U230" s="31" t="e">
        <v>#DIV/0!</v>
      </c>
      <c r="V230" s="31" t="e">
        <v>#DIV/0!</v>
      </c>
      <c r="W230" s="31" t="e">
        <v>#DIV/0!</v>
      </c>
      <c r="X230" s="31" t="e">
        <v>#DIV/0!</v>
      </c>
      <c r="Y230" s="31" t="e">
        <v>#DIV/0!</v>
      </c>
      <c r="Z230" s="31" t="e">
        <v>#DIV/0!</v>
      </c>
      <c r="AA230" s="31" t="e">
        <v>#DIV/0!</v>
      </c>
      <c r="AB230" s="31" t="e">
        <v>#DIV/0!</v>
      </c>
      <c r="AC230" s="31" t="e">
        <v>#DIV/0!</v>
      </c>
      <c r="AD230" s="31" t="e">
        <v>#DIV/0!</v>
      </c>
      <c r="AE230" s="31" t="e">
        <v>#DIV/0!</v>
      </c>
      <c r="AF230" s="31" t="e">
        <v>#DIV/0!</v>
      </c>
      <c r="AG230" s="31" t="e">
        <v>#DIV/0!</v>
      </c>
      <c r="AH230" s="31" t="e">
        <v>#DIV/0!</v>
      </c>
      <c r="AI230" s="31" t="e">
        <v>#DIV/0!</v>
      </c>
      <c r="AJ230" s="31" t="e">
        <v>#DIV/0!</v>
      </c>
      <c r="AK230" s="31" t="e">
        <v>#DIV/0!</v>
      </c>
      <c r="AL230" s="31" t="e">
        <v>#DIV/0!</v>
      </c>
      <c r="AM230" s="31" t="e">
        <v>#DIV/0!</v>
      </c>
      <c r="AN230" s="31" t="e">
        <v>#DIV/0!</v>
      </c>
      <c r="AO230" s="31" t="e">
        <v>#DIV/0!</v>
      </c>
      <c r="AP230" s="31" t="e">
        <v>#DIV/0!</v>
      </c>
      <c r="AQ230" s="31" t="e">
        <v>#DIV/0!</v>
      </c>
      <c r="AR230" s="31" t="e">
        <v>#DIV/0!</v>
      </c>
      <c r="AS230" s="31" t="e">
        <v>#DIV/0!</v>
      </c>
      <c r="AT230" s="31" t="e">
        <v>#DIV/0!</v>
      </c>
      <c r="AU230" s="31" t="e">
        <v>#DIV/0!</v>
      </c>
      <c r="AV230" s="31" t="e">
        <v>#DIV/0!</v>
      </c>
      <c r="AW230" s="31" t="e">
        <v>#DIV/0!</v>
      </c>
      <c r="AX230" s="31" t="e">
        <v>#VALUE!</v>
      </c>
      <c r="AY230" s="31" t="e">
        <v>#DIV/0!</v>
      </c>
      <c r="AZ230" s="31" t="e">
        <v>#DIV/0!</v>
      </c>
      <c r="BA230" s="31" t="e">
        <v>#DIV/0!</v>
      </c>
      <c r="BB230" s="31" t="e">
        <v>#DIV/0!</v>
      </c>
      <c r="BC230" s="31" t="e">
        <v>#DIV/0!</v>
      </c>
      <c r="BD230" s="31" t="e">
        <v>#DIV/0!</v>
      </c>
      <c r="BE230" s="31" t="e">
        <v>#DIV/0!</v>
      </c>
      <c r="BF230" s="31" t="e">
        <v>#DIV/0!</v>
      </c>
      <c r="BG230" s="31" t="e">
        <v>#DIV/0!</v>
      </c>
      <c r="BH230" s="31" t="e">
        <v>#DIV/0!</v>
      </c>
      <c r="BI230" s="31" t="e">
        <v>#DIV/0!</v>
      </c>
      <c r="BJ230" s="31" t="e">
        <v>#DIV/0!</v>
      </c>
      <c r="BK230" s="31" t="e">
        <v>#DIV/0!</v>
      </c>
      <c r="BL230" s="31" t="e">
        <v>#DIV/0!</v>
      </c>
      <c r="BM230" s="31" t="e">
        <v>#DIV/0!</v>
      </c>
      <c r="BN230" s="31" t="e">
        <v>#DIV/0!</v>
      </c>
      <c r="BO230" s="31" t="e">
        <v>#DIV/0!</v>
      </c>
      <c r="BP230" s="31" t="e">
        <v>#DIV/0!</v>
      </c>
      <c r="BQ230" s="31" t="e">
        <v>#DIV/0!</v>
      </c>
      <c r="BR230" s="31" t="e">
        <v>#DIV/0!</v>
      </c>
      <c r="BS230" s="31" t="e">
        <v>#DIV/0!</v>
      </c>
      <c r="BT230" s="31" t="e">
        <v>#DIV/0!</v>
      </c>
      <c r="BU230" s="31" t="e">
        <v>#DIV/0!</v>
      </c>
      <c r="BV230" s="31" t="e">
        <v>#DIV/0!</v>
      </c>
      <c r="BW230" s="31" t="e">
        <v>#DIV/0!</v>
      </c>
      <c r="BX230" s="31" t="e">
        <v>#DIV/0!</v>
      </c>
      <c r="BY230" s="31" t="e">
        <v>#DIV/0!</v>
      </c>
      <c r="BZ230" s="31" t="e">
        <v>#DIV/0!</v>
      </c>
      <c r="CA230" s="31" t="e">
        <v>#DIV/0!</v>
      </c>
      <c r="CB230" s="31" t="e">
        <v>#DIV/0!</v>
      </c>
      <c r="CC230" s="31" t="e">
        <v>#DIV/0!</v>
      </c>
      <c r="CD230" s="31" t="e">
        <v>#DIV/0!</v>
      </c>
      <c r="CE230" s="31" t="e">
        <v>#DIV/0!</v>
      </c>
      <c r="CF230" s="31" t="e">
        <v>#DIV/0!</v>
      </c>
      <c r="CG230" s="31" t="e">
        <v>#DIV/0!</v>
      </c>
      <c r="CH230" s="31" t="e">
        <v>#DIV/0!</v>
      </c>
      <c r="CI230" s="31" t="e">
        <v>#DIV/0!</v>
      </c>
      <c r="CJ230" s="31" t="e">
        <v>#DIV/0!</v>
      </c>
      <c r="CK230" s="31" t="e">
        <v>#DIV/0!</v>
      </c>
      <c r="CL230" s="31" t="e">
        <v>#DIV/0!</v>
      </c>
      <c r="CM230" s="31" t="e">
        <v>#DIV/0!</v>
      </c>
      <c r="CN230" s="31" t="e">
        <v>#DIV/0!</v>
      </c>
      <c r="CO230" s="31" t="e">
        <v>#DIV/0!</v>
      </c>
      <c r="CP230" s="31" t="e">
        <v>#DIV/0!</v>
      </c>
      <c r="CQ230" s="31" t="e">
        <v>#DIV/0!</v>
      </c>
      <c r="CR230" s="31"/>
      <c r="CS230" s="31"/>
      <c r="CT230" s="31">
        <v>54</v>
      </c>
      <c r="CU230" s="51">
        <v>0.33333333333333331</v>
      </c>
      <c r="CV230" s="31">
        <v>0</v>
      </c>
      <c r="CW230" s="31">
        <v>0</v>
      </c>
      <c r="CX230" s="31">
        <v>0</v>
      </c>
      <c r="CY230" s="31">
        <v>0</v>
      </c>
      <c r="CZ230" s="31">
        <v>0</v>
      </c>
      <c r="DA230" s="31">
        <v>0.66666666666666663</v>
      </c>
      <c r="DB230" s="31">
        <v>1</v>
      </c>
      <c r="DC230" s="31">
        <v>0</v>
      </c>
      <c r="DD230" s="31">
        <v>0</v>
      </c>
      <c r="DE230" s="31">
        <v>0</v>
      </c>
      <c r="DF230" s="31">
        <v>0</v>
      </c>
      <c r="DG230" s="31">
        <v>0</v>
      </c>
      <c r="DH230" s="31">
        <v>0</v>
      </c>
      <c r="DI230" s="31">
        <v>0</v>
      </c>
      <c r="DJ230" s="31">
        <v>0</v>
      </c>
      <c r="DK230" s="31">
        <v>0</v>
      </c>
      <c r="DL230" s="31">
        <v>0</v>
      </c>
      <c r="DM230" s="31">
        <v>0</v>
      </c>
      <c r="DN230" s="31">
        <v>0</v>
      </c>
      <c r="DO230" s="31">
        <v>0</v>
      </c>
      <c r="DP230" s="31">
        <v>1</v>
      </c>
      <c r="DQ230" s="31">
        <v>0</v>
      </c>
      <c r="DR230" s="31">
        <v>0</v>
      </c>
      <c r="DS230" s="31">
        <v>0</v>
      </c>
      <c r="DT230" s="31">
        <v>1</v>
      </c>
      <c r="DU230" s="31">
        <v>0.66666666666666663</v>
      </c>
      <c r="DV230" s="31">
        <v>0</v>
      </c>
      <c r="DW230" s="31">
        <v>0</v>
      </c>
      <c r="DX230" s="31">
        <v>0</v>
      </c>
      <c r="DY230" s="31">
        <v>0</v>
      </c>
      <c r="DZ230" s="31">
        <v>0</v>
      </c>
      <c r="EA230" s="31">
        <v>0</v>
      </c>
      <c r="EB230" s="31">
        <v>0</v>
      </c>
      <c r="EC230" s="31">
        <v>0</v>
      </c>
      <c r="ED230" s="31">
        <v>0</v>
      </c>
      <c r="EE230" s="31">
        <v>0</v>
      </c>
      <c r="EF230" s="31">
        <v>0.66666666666666663</v>
      </c>
      <c r="EG230" s="31">
        <v>0.33333333333333331</v>
      </c>
      <c r="EH230" s="31">
        <v>0</v>
      </c>
      <c r="EI230" s="31">
        <v>0</v>
      </c>
      <c r="EJ230" s="31">
        <v>0.66666666666666663</v>
      </c>
      <c r="EK230" s="31">
        <v>0.33333333333333331</v>
      </c>
      <c r="EL230" s="31">
        <v>0.33333333333333331</v>
      </c>
      <c r="EM230" s="31">
        <v>0.33333333333333331</v>
      </c>
      <c r="EN230" s="31">
        <v>0.33333333333333331</v>
      </c>
      <c r="EO230" s="31">
        <v>18</v>
      </c>
      <c r="EP230" s="31">
        <v>0</v>
      </c>
      <c r="EQ230" s="31">
        <v>0</v>
      </c>
      <c r="ER230" s="31">
        <v>0</v>
      </c>
      <c r="ES230" s="31">
        <v>0</v>
      </c>
      <c r="ET230" s="31">
        <v>0</v>
      </c>
      <c r="EU230" s="31">
        <v>36</v>
      </c>
      <c r="EV230" s="31">
        <v>54</v>
      </c>
      <c r="EW230" s="31">
        <v>0</v>
      </c>
      <c r="EX230" s="31">
        <v>0</v>
      </c>
      <c r="EY230" s="31">
        <v>0</v>
      </c>
      <c r="EZ230" s="31">
        <v>0</v>
      </c>
      <c r="FA230" s="31">
        <v>0</v>
      </c>
      <c r="FB230" s="31">
        <v>0</v>
      </c>
      <c r="FC230" s="31">
        <v>0</v>
      </c>
      <c r="FD230" s="31">
        <v>0</v>
      </c>
      <c r="FE230" s="31">
        <v>0</v>
      </c>
      <c r="FF230" s="31">
        <v>0</v>
      </c>
      <c r="FG230" s="31">
        <v>0</v>
      </c>
      <c r="FH230" s="31">
        <v>0</v>
      </c>
      <c r="FI230" s="31">
        <v>0</v>
      </c>
      <c r="FJ230" s="31">
        <v>54</v>
      </c>
      <c r="FK230" s="31">
        <v>0</v>
      </c>
      <c r="FL230" s="31">
        <v>0</v>
      </c>
      <c r="FM230" s="31">
        <v>0</v>
      </c>
      <c r="FN230" s="31">
        <v>54</v>
      </c>
      <c r="FO230" s="31">
        <v>36</v>
      </c>
      <c r="FP230" s="31">
        <v>0</v>
      </c>
      <c r="FQ230" s="31">
        <v>0</v>
      </c>
      <c r="FR230" s="31">
        <v>0</v>
      </c>
      <c r="FS230" s="31">
        <v>0</v>
      </c>
      <c r="FT230" s="31">
        <v>0</v>
      </c>
      <c r="FU230" s="31">
        <v>0</v>
      </c>
      <c r="FV230" s="31">
        <v>0</v>
      </c>
      <c r="FW230" s="31">
        <v>0</v>
      </c>
      <c r="FX230" s="31">
        <v>0</v>
      </c>
      <c r="FY230" s="31">
        <v>0</v>
      </c>
      <c r="FZ230" s="31">
        <v>36</v>
      </c>
      <c r="GA230" s="31">
        <v>18</v>
      </c>
      <c r="GB230" s="31">
        <v>0</v>
      </c>
      <c r="GC230" s="31">
        <v>0</v>
      </c>
      <c r="GD230" s="31">
        <v>36</v>
      </c>
      <c r="GE230" s="31">
        <v>18</v>
      </c>
      <c r="GF230" s="31">
        <v>18</v>
      </c>
      <c r="GG230" s="31">
        <v>18</v>
      </c>
      <c r="GH230" s="31">
        <v>18</v>
      </c>
      <c r="GI230" s="31">
        <v>3</v>
      </c>
      <c r="GJ230" s="31">
        <v>1</v>
      </c>
      <c r="GK230" s="31">
        <v>309</v>
      </c>
      <c r="GL230" s="51">
        <v>0.25</v>
      </c>
      <c r="GM230" s="31">
        <v>0</v>
      </c>
      <c r="GN230" s="31">
        <v>0</v>
      </c>
      <c r="GO230" s="31">
        <v>0</v>
      </c>
      <c r="GP230" s="31">
        <v>0</v>
      </c>
      <c r="GQ230" s="31">
        <v>0</v>
      </c>
      <c r="GR230" s="31">
        <v>0.75</v>
      </c>
      <c r="GS230" s="31">
        <v>1</v>
      </c>
      <c r="GT230" s="31">
        <v>0</v>
      </c>
      <c r="GU230" s="31">
        <v>0</v>
      </c>
      <c r="GV230" s="31">
        <v>0</v>
      </c>
      <c r="GW230" s="31">
        <v>0</v>
      </c>
      <c r="GX230" s="31">
        <v>0</v>
      </c>
      <c r="GY230" s="31">
        <v>0</v>
      </c>
      <c r="GZ230" s="31">
        <v>0</v>
      </c>
      <c r="HA230" s="31">
        <v>0</v>
      </c>
      <c r="HB230" s="31">
        <v>0</v>
      </c>
      <c r="HC230" s="31">
        <v>0</v>
      </c>
      <c r="HD230" s="31">
        <v>0</v>
      </c>
      <c r="HE230" s="31">
        <v>0</v>
      </c>
      <c r="HF230" s="31">
        <v>0</v>
      </c>
      <c r="HG230" s="31">
        <v>1</v>
      </c>
      <c r="HH230" s="31">
        <v>0</v>
      </c>
      <c r="HI230" s="31">
        <v>0</v>
      </c>
      <c r="HJ230" s="31">
        <v>0</v>
      </c>
      <c r="HK230" s="31">
        <v>1</v>
      </c>
      <c r="HL230" s="31">
        <v>0.75</v>
      </c>
      <c r="HM230" s="31">
        <v>0</v>
      </c>
      <c r="HN230" s="31">
        <v>0</v>
      </c>
      <c r="HO230" s="31">
        <v>0.25</v>
      </c>
      <c r="HP230" s="31">
        <v>0</v>
      </c>
      <c r="HQ230" s="31">
        <v>0</v>
      </c>
      <c r="HR230" s="31">
        <v>0</v>
      </c>
      <c r="HS230" s="31">
        <v>0</v>
      </c>
      <c r="HT230" s="31">
        <v>0</v>
      </c>
      <c r="HU230" s="31">
        <v>0</v>
      </c>
      <c r="HV230" s="31">
        <v>0</v>
      </c>
      <c r="HW230" s="31">
        <v>0.5</v>
      </c>
      <c r="HX230" s="31">
        <v>0.25</v>
      </c>
      <c r="HY230" s="31">
        <v>0.25</v>
      </c>
      <c r="HZ230" s="31">
        <v>0.25</v>
      </c>
      <c r="IA230" s="31">
        <v>0.5</v>
      </c>
      <c r="IB230" s="31">
        <v>0.25</v>
      </c>
      <c r="IC230" s="31">
        <v>0.25</v>
      </c>
      <c r="ID230" s="31">
        <v>0.25</v>
      </c>
      <c r="IE230" s="31">
        <v>0.5</v>
      </c>
      <c r="IF230" s="31">
        <v>77.25</v>
      </c>
      <c r="IG230" s="31">
        <v>0</v>
      </c>
      <c r="IH230" s="31">
        <v>0</v>
      </c>
      <c r="II230" s="31">
        <v>0</v>
      </c>
      <c r="IJ230" s="31">
        <v>0</v>
      </c>
      <c r="IK230" s="31">
        <v>0</v>
      </c>
      <c r="IL230" s="31">
        <v>231.75</v>
      </c>
      <c r="IM230" s="31">
        <v>309</v>
      </c>
      <c r="IN230" s="31">
        <v>0</v>
      </c>
      <c r="IO230" s="31">
        <v>0</v>
      </c>
      <c r="IP230" s="31">
        <v>0</v>
      </c>
      <c r="IQ230" s="31">
        <v>0</v>
      </c>
      <c r="IR230" s="31">
        <v>0</v>
      </c>
      <c r="IS230" s="31">
        <v>0</v>
      </c>
      <c r="IT230" s="31">
        <v>0</v>
      </c>
      <c r="IU230" s="31">
        <v>0</v>
      </c>
      <c r="IV230" s="31">
        <v>0</v>
      </c>
      <c r="IW230" s="31">
        <v>0</v>
      </c>
      <c r="IX230" s="31">
        <v>0</v>
      </c>
      <c r="IY230" s="31">
        <v>0</v>
      </c>
      <c r="IZ230" s="31">
        <v>0</v>
      </c>
      <c r="JA230" s="31">
        <v>309</v>
      </c>
      <c r="JB230" s="31">
        <v>0</v>
      </c>
      <c r="JC230" s="31">
        <v>0</v>
      </c>
      <c r="JD230" s="31">
        <v>0</v>
      </c>
      <c r="JE230" s="31">
        <v>309</v>
      </c>
      <c r="JF230" s="31">
        <v>231.75</v>
      </c>
      <c r="JG230" s="31">
        <v>0</v>
      </c>
      <c r="JH230" s="31">
        <v>0</v>
      </c>
      <c r="JI230" s="31">
        <v>77.25</v>
      </c>
      <c r="JJ230" s="31">
        <v>0</v>
      </c>
      <c r="JK230" s="31">
        <v>0</v>
      </c>
      <c r="JL230" s="31">
        <v>0</v>
      </c>
      <c r="JM230" s="31">
        <v>0</v>
      </c>
      <c r="JN230" s="31">
        <v>0</v>
      </c>
      <c r="JO230" s="31">
        <v>0</v>
      </c>
      <c r="JP230" s="31">
        <v>0</v>
      </c>
      <c r="JQ230" s="31">
        <v>154.5</v>
      </c>
      <c r="JR230" s="31">
        <v>77.25</v>
      </c>
      <c r="JS230" s="31">
        <v>77.25</v>
      </c>
      <c r="JT230" s="31">
        <v>77.25</v>
      </c>
      <c r="JU230" s="31">
        <v>154.5</v>
      </c>
      <c r="JV230" s="31">
        <v>77.25</v>
      </c>
      <c r="JW230" s="31">
        <v>77.25</v>
      </c>
      <c r="JX230" s="31">
        <v>77.25</v>
      </c>
      <c r="JY230" s="31">
        <v>154.5</v>
      </c>
      <c r="JZ230" s="31">
        <v>4</v>
      </c>
      <c r="KA230" s="31">
        <v>1</v>
      </c>
    </row>
    <row r="231" spans="1:287" x14ac:dyDescent="0.25">
      <c r="A231" s="30" t="s">
        <v>858</v>
      </c>
      <c r="B231" s="30" t="s">
        <v>130</v>
      </c>
      <c r="C231" s="31">
        <v>5</v>
      </c>
      <c r="D231" s="51" t="e">
        <v>#VALUE!</v>
      </c>
      <c r="E231" s="31" t="e">
        <v>#DIV/0!</v>
      </c>
      <c r="F231" s="31" t="e">
        <v>#DIV/0!</v>
      </c>
      <c r="G231" s="31" t="e">
        <v>#DIV/0!</v>
      </c>
      <c r="H231" s="31" t="e">
        <v>#DIV/0!</v>
      </c>
      <c r="I231" s="31" t="e">
        <v>#DIV/0!</v>
      </c>
      <c r="J231" s="31" t="e">
        <v>#DIV/0!</v>
      </c>
      <c r="K231" s="31" t="e">
        <v>#DIV/0!</v>
      </c>
      <c r="L231" s="31" t="e">
        <v>#DIV/0!</v>
      </c>
      <c r="M231" s="31" t="e">
        <v>#DIV/0!</v>
      </c>
      <c r="N231" s="31" t="e">
        <v>#DIV/0!</v>
      </c>
      <c r="O231" s="31" t="e">
        <v>#DIV/0!</v>
      </c>
      <c r="P231" s="31" t="e">
        <v>#DIV/0!</v>
      </c>
      <c r="Q231" s="31" t="e">
        <v>#DIV/0!</v>
      </c>
      <c r="R231" s="31" t="e">
        <v>#DIV/0!</v>
      </c>
      <c r="S231" s="31" t="e">
        <v>#DIV/0!</v>
      </c>
      <c r="T231" s="31" t="e">
        <v>#DIV/0!</v>
      </c>
      <c r="U231" s="31" t="e">
        <v>#DIV/0!</v>
      </c>
      <c r="V231" s="31" t="e">
        <v>#DIV/0!</v>
      </c>
      <c r="W231" s="31" t="e">
        <v>#DIV/0!</v>
      </c>
      <c r="X231" s="31" t="e">
        <v>#DIV/0!</v>
      </c>
      <c r="Y231" s="31" t="e">
        <v>#DIV/0!</v>
      </c>
      <c r="Z231" s="31" t="e">
        <v>#DIV/0!</v>
      </c>
      <c r="AA231" s="31" t="e">
        <v>#DIV/0!</v>
      </c>
      <c r="AB231" s="31" t="e">
        <v>#DIV/0!</v>
      </c>
      <c r="AC231" s="31" t="e">
        <v>#DIV/0!</v>
      </c>
      <c r="AD231" s="31" t="e">
        <v>#DIV/0!</v>
      </c>
      <c r="AE231" s="31" t="e">
        <v>#DIV/0!</v>
      </c>
      <c r="AF231" s="31" t="e">
        <v>#DIV/0!</v>
      </c>
      <c r="AG231" s="31" t="e">
        <v>#DIV/0!</v>
      </c>
      <c r="AH231" s="31" t="e">
        <v>#DIV/0!</v>
      </c>
      <c r="AI231" s="31" t="e">
        <v>#DIV/0!</v>
      </c>
      <c r="AJ231" s="31" t="e">
        <v>#DIV/0!</v>
      </c>
      <c r="AK231" s="31" t="e">
        <v>#DIV/0!</v>
      </c>
      <c r="AL231" s="31" t="e">
        <v>#DIV/0!</v>
      </c>
      <c r="AM231" s="31" t="e">
        <v>#DIV/0!</v>
      </c>
      <c r="AN231" s="31" t="e">
        <v>#DIV/0!</v>
      </c>
      <c r="AO231" s="31" t="e">
        <v>#DIV/0!</v>
      </c>
      <c r="AP231" s="31" t="e">
        <v>#DIV/0!</v>
      </c>
      <c r="AQ231" s="31" t="e">
        <v>#DIV/0!</v>
      </c>
      <c r="AR231" s="31" t="e">
        <v>#DIV/0!</v>
      </c>
      <c r="AS231" s="31" t="e">
        <v>#DIV/0!</v>
      </c>
      <c r="AT231" s="31" t="e">
        <v>#DIV/0!</v>
      </c>
      <c r="AU231" s="31" t="e">
        <v>#DIV/0!</v>
      </c>
      <c r="AV231" s="31" t="e">
        <v>#DIV/0!</v>
      </c>
      <c r="AW231" s="31" t="e">
        <v>#DIV/0!</v>
      </c>
      <c r="AX231" s="31" t="e">
        <v>#VALUE!</v>
      </c>
      <c r="AY231" s="31" t="e">
        <v>#DIV/0!</v>
      </c>
      <c r="AZ231" s="31" t="e">
        <v>#DIV/0!</v>
      </c>
      <c r="BA231" s="31" t="e">
        <v>#DIV/0!</v>
      </c>
      <c r="BB231" s="31" t="e">
        <v>#DIV/0!</v>
      </c>
      <c r="BC231" s="31" t="e">
        <v>#DIV/0!</v>
      </c>
      <c r="BD231" s="31" t="e">
        <v>#DIV/0!</v>
      </c>
      <c r="BE231" s="31" t="e">
        <v>#DIV/0!</v>
      </c>
      <c r="BF231" s="31" t="e">
        <v>#DIV/0!</v>
      </c>
      <c r="BG231" s="31" t="e">
        <v>#DIV/0!</v>
      </c>
      <c r="BH231" s="31" t="e">
        <v>#DIV/0!</v>
      </c>
      <c r="BI231" s="31" t="e">
        <v>#DIV/0!</v>
      </c>
      <c r="BJ231" s="31" t="e">
        <v>#DIV/0!</v>
      </c>
      <c r="BK231" s="31" t="e">
        <v>#DIV/0!</v>
      </c>
      <c r="BL231" s="31" t="e">
        <v>#DIV/0!</v>
      </c>
      <c r="BM231" s="31" t="e">
        <v>#DIV/0!</v>
      </c>
      <c r="BN231" s="31" t="e">
        <v>#DIV/0!</v>
      </c>
      <c r="BO231" s="31" t="e">
        <v>#DIV/0!</v>
      </c>
      <c r="BP231" s="31" t="e">
        <v>#DIV/0!</v>
      </c>
      <c r="BQ231" s="31" t="e">
        <v>#DIV/0!</v>
      </c>
      <c r="BR231" s="31" t="e">
        <v>#DIV/0!</v>
      </c>
      <c r="BS231" s="31" t="e">
        <v>#DIV/0!</v>
      </c>
      <c r="BT231" s="31" t="e">
        <v>#DIV/0!</v>
      </c>
      <c r="BU231" s="31" t="e">
        <v>#DIV/0!</v>
      </c>
      <c r="BV231" s="31" t="e">
        <v>#DIV/0!</v>
      </c>
      <c r="BW231" s="31" t="e">
        <v>#DIV/0!</v>
      </c>
      <c r="BX231" s="31" t="e">
        <v>#DIV/0!</v>
      </c>
      <c r="BY231" s="31" t="e">
        <v>#DIV/0!</v>
      </c>
      <c r="BZ231" s="31" t="e">
        <v>#DIV/0!</v>
      </c>
      <c r="CA231" s="31" t="e">
        <v>#DIV/0!</v>
      </c>
      <c r="CB231" s="31" t="e">
        <v>#DIV/0!</v>
      </c>
      <c r="CC231" s="31" t="e">
        <v>#DIV/0!</v>
      </c>
      <c r="CD231" s="31" t="e">
        <v>#DIV/0!</v>
      </c>
      <c r="CE231" s="31" t="e">
        <v>#DIV/0!</v>
      </c>
      <c r="CF231" s="31" t="e">
        <v>#DIV/0!</v>
      </c>
      <c r="CG231" s="31" t="e">
        <v>#DIV/0!</v>
      </c>
      <c r="CH231" s="31" t="e">
        <v>#DIV/0!</v>
      </c>
      <c r="CI231" s="31" t="e">
        <v>#DIV/0!</v>
      </c>
      <c r="CJ231" s="31" t="e">
        <v>#DIV/0!</v>
      </c>
      <c r="CK231" s="31" t="e">
        <v>#DIV/0!</v>
      </c>
      <c r="CL231" s="31" t="e">
        <v>#DIV/0!</v>
      </c>
      <c r="CM231" s="31" t="e">
        <v>#DIV/0!</v>
      </c>
      <c r="CN231" s="31" t="e">
        <v>#DIV/0!</v>
      </c>
      <c r="CO231" s="31" t="e">
        <v>#DIV/0!</v>
      </c>
      <c r="CP231" s="31" t="e">
        <v>#DIV/0!</v>
      </c>
      <c r="CQ231" s="31" t="e">
        <v>#DIV/0!</v>
      </c>
      <c r="CR231" s="31"/>
      <c r="CS231" s="31"/>
      <c r="CT231" s="31">
        <v>5</v>
      </c>
      <c r="CU231" s="51" t="e">
        <v>#VALUE!</v>
      </c>
      <c r="CV231" s="31" t="e">
        <v>#DIV/0!</v>
      </c>
      <c r="CW231" s="31" t="e">
        <v>#DIV/0!</v>
      </c>
      <c r="CX231" s="31" t="e">
        <v>#DIV/0!</v>
      </c>
      <c r="CY231" s="31" t="e">
        <v>#DIV/0!</v>
      </c>
      <c r="CZ231" s="31" t="e">
        <v>#DIV/0!</v>
      </c>
      <c r="DA231" s="31" t="e">
        <v>#DIV/0!</v>
      </c>
      <c r="DB231" s="31" t="e">
        <v>#DIV/0!</v>
      </c>
      <c r="DC231" s="31" t="e">
        <v>#DIV/0!</v>
      </c>
      <c r="DD231" s="31" t="e">
        <v>#DIV/0!</v>
      </c>
      <c r="DE231" s="31" t="e">
        <v>#DIV/0!</v>
      </c>
      <c r="DF231" s="31" t="e">
        <v>#DIV/0!</v>
      </c>
      <c r="DG231" s="31" t="e">
        <v>#DIV/0!</v>
      </c>
      <c r="DH231" s="31" t="e">
        <v>#DIV/0!</v>
      </c>
      <c r="DI231" s="31" t="e">
        <v>#DIV/0!</v>
      </c>
      <c r="DJ231" s="31" t="e">
        <v>#DIV/0!</v>
      </c>
      <c r="DK231" s="31" t="e">
        <v>#DIV/0!</v>
      </c>
      <c r="DL231" s="31" t="e">
        <v>#DIV/0!</v>
      </c>
      <c r="DM231" s="31" t="e">
        <v>#DIV/0!</v>
      </c>
      <c r="DN231" s="31" t="e">
        <v>#DIV/0!</v>
      </c>
      <c r="DO231" s="31" t="e">
        <v>#DIV/0!</v>
      </c>
      <c r="DP231" s="31" t="e">
        <v>#DIV/0!</v>
      </c>
      <c r="DQ231" s="31" t="e">
        <v>#DIV/0!</v>
      </c>
      <c r="DR231" s="31" t="e">
        <v>#DIV/0!</v>
      </c>
      <c r="DS231" s="31" t="e">
        <v>#DIV/0!</v>
      </c>
      <c r="DT231" s="31" t="e">
        <v>#DIV/0!</v>
      </c>
      <c r="DU231" s="31" t="e">
        <v>#DIV/0!</v>
      </c>
      <c r="DV231" s="31" t="e">
        <v>#DIV/0!</v>
      </c>
      <c r="DW231" s="31" t="e">
        <v>#DIV/0!</v>
      </c>
      <c r="DX231" s="31" t="e">
        <v>#DIV/0!</v>
      </c>
      <c r="DY231" s="31" t="e">
        <v>#DIV/0!</v>
      </c>
      <c r="DZ231" s="31" t="e">
        <v>#DIV/0!</v>
      </c>
      <c r="EA231" s="31" t="e">
        <v>#DIV/0!</v>
      </c>
      <c r="EB231" s="31" t="e">
        <v>#DIV/0!</v>
      </c>
      <c r="EC231" s="31" t="e">
        <v>#DIV/0!</v>
      </c>
      <c r="ED231" s="31" t="e">
        <v>#DIV/0!</v>
      </c>
      <c r="EE231" s="31" t="e">
        <v>#DIV/0!</v>
      </c>
      <c r="EF231" s="31" t="e">
        <v>#DIV/0!</v>
      </c>
      <c r="EG231" s="31" t="e">
        <v>#DIV/0!</v>
      </c>
      <c r="EH231" s="31" t="e">
        <v>#DIV/0!</v>
      </c>
      <c r="EI231" s="31" t="e">
        <v>#DIV/0!</v>
      </c>
      <c r="EJ231" s="31" t="e">
        <v>#DIV/0!</v>
      </c>
      <c r="EK231" s="31" t="e">
        <v>#DIV/0!</v>
      </c>
      <c r="EL231" s="31" t="e">
        <v>#DIV/0!</v>
      </c>
      <c r="EM231" s="31" t="e">
        <v>#DIV/0!</v>
      </c>
      <c r="EN231" s="31" t="e">
        <v>#DIV/0!</v>
      </c>
      <c r="EO231" s="31" t="e">
        <v>#VALUE!</v>
      </c>
      <c r="EP231" s="31" t="e">
        <v>#DIV/0!</v>
      </c>
      <c r="EQ231" s="31" t="e">
        <v>#DIV/0!</v>
      </c>
      <c r="ER231" s="31" t="e">
        <v>#DIV/0!</v>
      </c>
      <c r="ES231" s="31" t="e">
        <v>#DIV/0!</v>
      </c>
      <c r="ET231" s="31" t="e">
        <v>#DIV/0!</v>
      </c>
      <c r="EU231" s="31" t="e">
        <v>#DIV/0!</v>
      </c>
      <c r="EV231" s="31" t="e">
        <v>#DIV/0!</v>
      </c>
      <c r="EW231" s="31" t="e">
        <v>#DIV/0!</v>
      </c>
      <c r="EX231" s="31" t="e">
        <v>#DIV/0!</v>
      </c>
      <c r="EY231" s="31" t="e">
        <v>#DIV/0!</v>
      </c>
      <c r="EZ231" s="31" t="e">
        <v>#DIV/0!</v>
      </c>
      <c r="FA231" s="31" t="e">
        <v>#DIV/0!</v>
      </c>
      <c r="FB231" s="31" t="e">
        <v>#DIV/0!</v>
      </c>
      <c r="FC231" s="31" t="e">
        <v>#DIV/0!</v>
      </c>
      <c r="FD231" s="31" t="e">
        <v>#DIV/0!</v>
      </c>
      <c r="FE231" s="31" t="e">
        <v>#DIV/0!</v>
      </c>
      <c r="FF231" s="31" t="e">
        <v>#DIV/0!</v>
      </c>
      <c r="FG231" s="31" t="e">
        <v>#DIV/0!</v>
      </c>
      <c r="FH231" s="31" t="e">
        <v>#DIV/0!</v>
      </c>
      <c r="FI231" s="31" t="e">
        <v>#DIV/0!</v>
      </c>
      <c r="FJ231" s="31" t="e">
        <v>#DIV/0!</v>
      </c>
      <c r="FK231" s="31" t="e">
        <v>#DIV/0!</v>
      </c>
      <c r="FL231" s="31" t="e">
        <v>#DIV/0!</v>
      </c>
      <c r="FM231" s="31" t="e">
        <v>#DIV/0!</v>
      </c>
      <c r="FN231" s="31" t="e">
        <v>#DIV/0!</v>
      </c>
      <c r="FO231" s="31" t="e">
        <v>#DIV/0!</v>
      </c>
      <c r="FP231" s="31" t="e">
        <v>#DIV/0!</v>
      </c>
      <c r="FQ231" s="31" t="e">
        <v>#DIV/0!</v>
      </c>
      <c r="FR231" s="31" t="e">
        <v>#DIV/0!</v>
      </c>
      <c r="FS231" s="31" t="e">
        <v>#DIV/0!</v>
      </c>
      <c r="FT231" s="31" t="e">
        <v>#DIV/0!</v>
      </c>
      <c r="FU231" s="31" t="e">
        <v>#DIV/0!</v>
      </c>
      <c r="FV231" s="31" t="e">
        <v>#DIV/0!</v>
      </c>
      <c r="FW231" s="31" t="e">
        <v>#DIV/0!</v>
      </c>
      <c r="FX231" s="31" t="e">
        <v>#DIV/0!</v>
      </c>
      <c r="FY231" s="31" t="e">
        <v>#DIV/0!</v>
      </c>
      <c r="FZ231" s="31" t="e">
        <v>#DIV/0!</v>
      </c>
      <c r="GA231" s="31" t="e">
        <v>#DIV/0!</v>
      </c>
      <c r="GB231" s="31" t="e">
        <v>#DIV/0!</v>
      </c>
      <c r="GC231" s="31" t="e">
        <v>#DIV/0!</v>
      </c>
      <c r="GD231" s="31" t="e">
        <v>#DIV/0!</v>
      </c>
      <c r="GE231" s="31" t="e">
        <v>#DIV/0!</v>
      </c>
      <c r="GF231" s="31" t="e">
        <v>#DIV/0!</v>
      </c>
      <c r="GG231" s="31" t="e">
        <v>#DIV/0!</v>
      </c>
      <c r="GH231" s="31" t="e">
        <v>#DIV/0!</v>
      </c>
      <c r="GI231" s="31"/>
      <c r="GJ231" s="31"/>
      <c r="GK231" s="31">
        <v>5</v>
      </c>
      <c r="GL231" s="51" t="e">
        <v>#VALUE!</v>
      </c>
      <c r="GM231" s="31" t="e">
        <v>#DIV/0!</v>
      </c>
      <c r="GN231" s="31" t="e">
        <v>#DIV/0!</v>
      </c>
      <c r="GO231" s="31" t="e">
        <v>#DIV/0!</v>
      </c>
      <c r="GP231" s="31" t="e">
        <v>#DIV/0!</v>
      </c>
      <c r="GQ231" s="31" t="e">
        <v>#DIV/0!</v>
      </c>
      <c r="GR231" s="31" t="e">
        <v>#DIV/0!</v>
      </c>
      <c r="GS231" s="31" t="e">
        <v>#DIV/0!</v>
      </c>
      <c r="GT231" s="31" t="e">
        <v>#DIV/0!</v>
      </c>
      <c r="GU231" s="31" t="e">
        <v>#DIV/0!</v>
      </c>
      <c r="GV231" s="31" t="e">
        <v>#DIV/0!</v>
      </c>
      <c r="GW231" s="31" t="e">
        <v>#DIV/0!</v>
      </c>
      <c r="GX231" s="31" t="e">
        <v>#DIV/0!</v>
      </c>
      <c r="GY231" s="31" t="e">
        <v>#DIV/0!</v>
      </c>
      <c r="GZ231" s="31" t="e">
        <v>#DIV/0!</v>
      </c>
      <c r="HA231" s="31" t="e">
        <v>#DIV/0!</v>
      </c>
      <c r="HB231" s="31" t="e">
        <v>#DIV/0!</v>
      </c>
      <c r="HC231" s="31" t="e">
        <v>#DIV/0!</v>
      </c>
      <c r="HD231" s="31" t="e">
        <v>#DIV/0!</v>
      </c>
      <c r="HE231" s="31" t="e">
        <v>#DIV/0!</v>
      </c>
      <c r="HF231" s="31" t="e">
        <v>#DIV/0!</v>
      </c>
      <c r="HG231" s="31" t="e">
        <v>#DIV/0!</v>
      </c>
      <c r="HH231" s="31" t="e">
        <v>#DIV/0!</v>
      </c>
      <c r="HI231" s="31" t="e">
        <v>#DIV/0!</v>
      </c>
      <c r="HJ231" s="31" t="e">
        <v>#DIV/0!</v>
      </c>
      <c r="HK231" s="31" t="e">
        <v>#DIV/0!</v>
      </c>
      <c r="HL231" s="31" t="e">
        <v>#DIV/0!</v>
      </c>
      <c r="HM231" s="31" t="e">
        <v>#DIV/0!</v>
      </c>
      <c r="HN231" s="31" t="e">
        <v>#DIV/0!</v>
      </c>
      <c r="HO231" s="31" t="e">
        <v>#DIV/0!</v>
      </c>
      <c r="HP231" s="31" t="e">
        <v>#DIV/0!</v>
      </c>
      <c r="HQ231" s="31" t="e">
        <v>#DIV/0!</v>
      </c>
      <c r="HR231" s="31" t="e">
        <v>#DIV/0!</v>
      </c>
      <c r="HS231" s="31" t="e">
        <v>#DIV/0!</v>
      </c>
      <c r="HT231" s="31" t="e">
        <v>#DIV/0!</v>
      </c>
      <c r="HU231" s="31" t="e">
        <v>#DIV/0!</v>
      </c>
      <c r="HV231" s="31" t="e">
        <v>#DIV/0!</v>
      </c>
      <c r="HW231" s="31" t="e">
        <v>#DIV/0!</v>
      </c>
      <c r="HX231" s="31" t="e">
        <v>#DIV/0!</v>
      </c>
      <c r="HY231" s="31" t="e">
        <v>#DIV/0!</v>
      </c>
      <c r="HZ231" s="31" t="e">
        <v>#DIV/0!</v>
      </c>
      <c r="IA231" s="31" t="e">
        <v>#DIV/0!</v>
      </c>
      <c r="IB231" s="31" t="e">
        <v>#DIV/0!</v>
      </c>
      <c r="IC231" s="31" t="e">
        <v>#DIV/0!</v>
      </c>
      <c r="ID231" s="31" t="e">
        <v>#DIV/0!</v>
      </c>
      <c r="IE231" s="31" t="e">
        <v>#DIV/0!</v>
      </c>
      <c r="IF231" s="31" t="e">
        <v>#VALUE!</v>
      </c>
      <c r="IG231" s="31" t="e">
        <v>#DIV/0!</v>
      </c>
      <c r="IH231" s="31" t="e">
        <v>#DIV/0!</v>
      </c>
      <c r="II231" s="31" t="e">
        <v>#DIV/0!</v>
      </c>
      <c r="IJ231" s="31" t="e">
        <v>#DIV/0!</v>
      </c>
      <c r="IK231" s="31" t="e">
        <v>#DIV/0!</v>
      </c>
      <c r="IL231" s="31" t="e">
        <v>#DIV/0!</v>
      </c>
      <c r="IM231" s="31" t="e">
        <v>#DIV/0!</v>
      </c>
      <c r="IN231" s="31" t="e">
        <v>#DIV/0!</v>
      </c>
      <c r="IO231" s="31" t="e">
        <v>#DIV/0!</v>
      </c>
      <c r="IP231" s="31" t="e">
        <v>#DIV/0!</v>
      </c>
      <c r="IQ231" s="31" t="e">
        <v>#DIV/0!</v>
      </c>
      <c r="IR231" s="31" t="e">
        <v>#DIV/0!</v>
      </c>
      <c r="IS231" s="31" t="e">
        <v>#DIV/0!</v>
      </c>
      <c r="IT231" s="31" t="e">
        <v>#DIV/0!</v>
      </c>
      <c r="IU231" s="31" t="e">
        <v>#DIV/0!</v>
      </c>
      <c r="IV231" s="31" t="e">
        <v>#DIV/0!</v>
      </c>
      <c r="IW231" s="31" t="e">
        <v>#DIV/0!</v>
      </c>
      <c r="IX231" s="31" t="e">
        <v>#DIV/0!</v>
      </c>
      <c r="IY231" s="31" t="e">
        <v>#DIV/0!</v>
      </c>
      <c r="IZ231" s="31" t="e">
        <v>#DIV/0!</v>
      </c>
      <c r="JA231" s="31" t="e">
        <v>#DIV/0!</v>
      </c>
      <c r="JB231" s="31" t="e">
        <v>#DIV/0!</v>
      </c>
      <c r="JC231" s="31" t="e">
        <v>#DIV/0!</v>
      </c>
      <c r="JD231" s="31" t="e">
        <v>#DIV/0!</v>
      </c>
      <c r="JE231" s="31" t="e">
        <v>#DIV/0!</v>
      </c>
      <c r="JF231" s="31" t="e">
        <v>#DIV/0!</v>
      </c>
      <c r="JG231" s="31" t="e">
        <v>#DIV/0!</v>
      </c>
      <c r="JH231" s="31" t="e">
        <v>#DIV/0!</v>
      </c>
      <c r="JI231" s="31" t="e">
        <v>#DIV/0!</v>
      </c>
      <c r="JJ231" s="31" t="e">
        <v>#DIV/0!</v>
      </c>
      <c r="JK231" s="31" t="e">
        <v>#DIV/0!</v>
      </c>
      <c r="JL231" s="31" t="e">
        <v>#DIV/0!</v>
      </c>
      <c r="JM231" s="31" t="e">
        <v>#DIV/0!</v>
      </c>
      <c r="JN231" s="31" t="e">
        <v>#DIV/0!</v>
      </c>
      <c r="JO231" s="31" t="e">
        <v>#DIV/0!</v>
      </c>
      <c r="JP231" s="31" t="e">
        <v>#DIV/0!</v>
      </c>
      <c r="JQ231" s="31" t="e">
        <v>#DIV/0!</v>
      </c>
      <c r="JR231" s="31" t="e">
        <v>#DIV/0!</v>
      </c>
      <c r="JS231" s="31" t="e">
        <v>#DIV/0!</v>
      </c>
      <c r="JT231" s="31" t="e">
        <v>#DIV/0!</v>
      </c>
      <c r="JU231" s="31" t="e">
        <v>#DIV/0!</v>
      </c>
      <c r="JV231" s="31" t="e">
        <v>#DIV/0!</v>
      </c>
      <c r="JW231" s="31" t="e">
        <v>#DIV/0!</v>
      </c>
      <c r="JX231" s="31" t="e">
        <v>#DIV/0!</v>
      </c>
      <c r="JY231" s="31" t="e">
        <v>#DIV/0!</v>
      </c>
      <c r="JZ231" s="31"/>
      <c r="KA231" s="31"/>
    </row>
    <row r="232" spans="1:287" x14ac:dyDescent="0.25">
      <c r="A232" s="30" t="s">
        <v>859</v>
      </c>
      <c r="B232" s="30" t="s">
        <v>214</v>
      </c>
      <c r="C232" s="31">
        <v>16</v>
      </c>
      <c r="D232" s="51" t="e">
        <v>#VALUE!</v>
      </c>
      <c r="E232" s="31" t="e">
        <v>#DIV/0!</v>
      </c>
      <c r="F232" s="31" t="e">
        <v>#DIV/0!</v>
      </c>
      <c r="G232" s="31" t="e">
        <v>#DIV/0!</v>
      </c>
      <c r="H232" s="31" t="e">
        <v>#DIV/0!</v>
      </c>
      <c r="I232" s="31" t="e">
        <v>#DIV/0!</v>
      </c>
      <c r="J232" s="31" t="e">
        <v>#DIV/0!</v>
      </c>
      <c r="K232" s="31" t="e">
        <v>#DIV/0!</v>
      </c>
      <c r="L232" s="31" t="e">
        <v>#DIV/0!</v>
      </c>
      <c r="M232" s="31" t="e">
        <v>#DIV/0!</v>
      </c>
      <c r="N232" s="31" t="e">
        <v>#DIV/0!</v>
      </c>
      <c r="O232" s="31" t="e">
        <v>#DIV/0!</v>
      </c>
      <c r="P232" s="31" t="e">
        <v>#DIV/0!</v>
      </c>
      <c r="Q232" s="31" t="e">
        <v>#DIV/0!</v>
      </c>
      <c r="R232" s="31" t="e">
        <v>#DIV/0!</v>
      </c>
      <c r="S232" s="31" t="e">
        <v>#DIV/0!</v>
      </c>
      <c r="T232" s="31" t="e">
        <v>#DIV/0!</v>
      </c>
      <c r="U232" s="31" t="e">
        <v>#DIV/0!</v>
      </c>
      <c r="V232" s="31" t="e">
        <v>#DIV/0!</v>
      </c>
      <c r="W232" s="31" t="e">
        <v>#DIV/0!</v>
      </c>
      <c r="X232" s="31" t="e">
        <v>#DIV/0!</v>
      </c>
      <c r="Y232" s="31" t="e">
        <v>#DIV/0!</v>
      </c>
      <c r="Z232" s="31" t="e">
        <v>#DIV/0!</v>
      </c>
      <c r="AA232" s="31" t="e">
        <v>#DIV/0!</v>
      </c>
      <c r="AB232" s="31" t="e">
        <v>#DIV/0!</v>
      </c>
      <c r="AC232" s="31" t="e">
        <v>#DIV/0!</v>
      </c>
      <c r="AD232" s="31" t="e">
        <v>#DIV/0!</v>
      </c>
      <c r="AE232" s="31" t="e">
        <v>#DIV/0!</v>
      </c>
      <c r="AF232" s="31" t="e">
        <v>#DIV/0!</v>
      </c>
      <c r="AG232" s="31" t="e">
        <v>#DIV/0!</v>
      </c>
      <c r="AH232" s="31" t="e">
        <v>#DIV/0!</v>
      </c>
      <c r="AI232" s="31" t="e">
        <v>#DIV/0!</v>
      </c>
      <c r="AJ232" s="31" t="e">
        <v>#DIV/0!</v>
      </c>
      <c r="AK232" s="31" t="e">
        <v>#DIV/0!</v>
      </c>
      <c r="AL232" s="31" t="e">
        <v>#DIV/0!</v>
      </c>
      <c r="AM232" s="31" t="e">
        <v>#DIV/0!</v>
      </c>
      <c r="AN232" s="31" t="e">
        <v>#DIV/0!</v>
      </c>
      <c r="AO232" s="31" t="e">
        <v>#DIV/0!</v>
      </c>
      <c r="AP232" s="31" t="e">
        <v>#DIV/0!</v>
      </c>
      <c r="AQ232" s="31" t="e">
        <v>#DIV/0!</v>
      </c>
      <c r="AR232" s="31" t="e">
        <v>#DIV/0!</v>
      </c>
      <c r="AS232" s="31" t="e">
        <v>#DIV/0!</v>
      </c>
      <c r="AT232" s="31" t="e">
        <v>#DIV/0!</v>
      </c>
      <c r="AU232" s="31" t="e">
        <v>#DIV/0!</v>
      </c>
      <c r="AV232" s="31" t="e">
        <v>#DIV/0!</v>
      </c>
      <c r="AW232" s="31" t="e">
        <v>#DIV/0!</v>
      </c>
      <c r="AX232" s="31" t="e">
        <v>#VALUE!</v>
      </c>
      <c r="AY232" s="31" t="e">
        <v>#DIV/0!</v>
      </c>
      <c r="AZ232" s="31" t="e">
        <v>#DIV/0!</v>
      </c>
      <c r="BA232" s="31" t="e">
        <v>#DIV/0!</v>
      </c>
      <c r="BB232" s="31" t="e">
        <v>#DIV/0!</v>
      </c>
      <c r="BC232" s="31" t="e">
        <v>#DIV/0!</v>
      </c>
      <c r="BD232" s="31" t="e">
        <v>#DIV/0!</v>
      </c>
      <c r="BE232" s="31" t="e">
        <v>#DIV/0!</v>
      </c>
      <c r="BF232" s="31" t="e">
        <v>#DIV/0!</v>
      </c>
      <c r="BG232" s="31" t="e">
        <v>#DIV/0!</v>
      </c>
      <c r="BH232" s="31" t="e">
        <v>#DIV/0!</v>
      </c>
      <c r="BI232" s="31" t="e">
        <v>#DIV/0!</v>
      </c>
      <c r="BJ232" s="31" t="e">
        <v>#DIV/0!</v>
      </c>
      <c r="BK232" s="31" t="e">
        <v>#DIV/0!</v>
      </c>
      <c r="BL232" s="31" t="e">
        <v>#DIV/0!</v>
      </c>
      <c r="BM232" s="31" t="e">
        <v>#DIV/0!</v>
      </c>
      <c r="BN232" s="31" t="e">
        <v>#DIV/0!</v>
      </c>
      <c r="BO232" s="31" t="e">
        <v>#DIV/0!</v>
      </c>
      <c r="BP232" s="31" t="e">
        <v>#DIV/0!</v>
      </c>
      <c r="BQ232" s="31" t="e">
        <v>#DIV/0!</v>
      </c>
      <c r="BR232" s="31" t="e">
        <v>#DIV/0!</v>
      </c>
      <c r="BS232" s="31" t="e">
        <v>#DIV/0!</v>
      </c>
      <c r="BT232" s="31" t="e">
        <v>#DIV/0!</v>
      </c>
      <c r="BU232" s="31" t="e">
        <v>#DIV/0!</v>
      </c>
      <c r="BV232" s="31" t="e">
        <v>#DIV/0!</v>
      </c>
      <c r="BW232" s="31" t="e">
        <v>#DIV/0!</v>
      </c>
      <c r="BX232" s="31" t="e">
        <v>#DIV/0!</v>
      </c>
      <c r="BY232" s="31" t="e">
        <v>#DIV/0!</v>
      </c>
      <c r="BZ232" s="31" t="e">
        <v>#DIV/0!</v>
      </c>
      <c r="CA232" s="31" t="e">
        <v>#DIV/0!</v>
      </c>
      <c r="CB232" s="31" t="e">
        <v>#DIV/0!</v>
      </c>
      <c r="CC232" s="31" t="e">
        <v>#DIV/0!</v>
      </c>
      <c r="CD232" s="31" t="e">
        <v>#DIV/0!</v>
      </c>
      <c r="CE232" s="31" t="e">
        <v>#DIV/0!</v>
      </c>
      <c r="CF232" s="31" t="e">
        <v>#DIV/0!</v>
      </c>
      <c r="CG232" s="31" t="e">
        <v>#DIV/0!</v>
      </c>
      <c r="CH232" s="31" t="e">
        <v>#DIV/0!</v>
      </c>
      <c r="CI232" s="31" t="e">
        <v>#DIV/0!</v>
      </c>
      <c r="CJ232" s="31" t="e">
        <v>#DIV/0!</v>
      </c>
      <c r="CK232" s="31" t="e">
        <v>#DIV/0!</v>
      </c>
      <c r="CL232" s="31" t="e">
        <v>#DIV/0!</v>
      </c>
      <c r="CM232" s="31" t="e">
        <v>#DIV/0!</v>
      </c>
      <c r="CN232" s="31" t="e">
        <v>#DIV/0!</v>
      </c>
      <c r="CO232" s="31" t="e">
        <v>#DIV/0!</v>
      </c>
      <c r="CP232" s="31" t="e">
        <v>#DIV/0!</v>
      </c>
      <c r="CQ232" s="31" t="e">
        <v>#DIV/0!</v>
      </c>
      <c r="CR232" s="31"/>
      <c r="CS232" s="31"/>
      <c r="CT232" s="31">
        <v>16</v>
      </c>
      <c r="CU232" s="51" t="e">
        <v>#VALUE!</v>
      </c>
      <c r="CV232" s="31" t="e">
        <v>#DIV/0!</v>
      </c>
      <c r="CW232" s="31" t="e">
        <v>#DIV/0!</v>
      </c>
      <c r="CX232" s="31" t="e">
        <v>#DIV/0!</v>
      </c>
      <c r="CY232" s="31" t="e">
        <v>#DIV/0!</v>
      </c>
      <c r="CZ232" s="31" t="e">
        <v>#DIV/0!</v>
      </c>
      <c r="DA232" s="31" t="e">
        <v>#DIV/0!</v>
      </c>
      <c r="DB232" s="31" t="e">
        <v>#DIV/0!</v>
      </c>
      <c r="DC232" s="31" t="e">
        <v>#DIV/0!</v>
      </c>
      <c r="DD232" s="31" t="e">
        <v>#DIV/0!</v>
      </c>
      <c r="DE232" s="31" t="e">
        <v>#DIV/0!</v>
      </c>
      <c r="DF232" s="31" t="e">
        <v>#DIV/0!</v>
      </c>
      <c r="DG232" s="31" t="e">
        <v>#DIV/0!</v>
      </c>
      <c r="DH232" s="31" t="e">
        <v>#DIV/0!</v>
      </c>
      <c r="DI232" s="31" t="e">
        <v>#DIV/0!</v>
      </c>
      <c r="DJ232" s="31" t="e">
        <v>#DIV/0!</v>
      </c>
      <c r="DK232" s="31" t="e">
        <v>#DIV/0!</v>
      </c>
      <c r="DL232" s="31" t="e">
        <v>#DIV/0!</v>
      </c>
      <c r="DM232" s="31" t="e">
        <v>#DIV/0!</v>
      </c>
      <c r="DN232" s="31" t="e">
        <v>#DIV/0!</v>
      </c>
      <c r="DO232" s="31" t="e">
        <v>#DIV/0!</v>
      </c>
      <c r="DP232" s="31" t="e">
        <v>#DIV/0!</v>
      </c>
      <c r="DQ232" s="31" t="e">
        <v>#DIV/0!</v>
      </c>
      <c r="DR232" s="31" t="e">
        <v>#DIV/0!</v>
      </c>
      <c r="DS232" s="31" t="e">
        <v>#DIV/0!</v>
      </c>
      <c r="DT232" s="31" t="e">
        <v>#DIV/0!</v>
      </c>
      <c r="DU232" s="31" t="e">
        <v>#DIV/0!</v>
      </c>
      <c r="DV232" s="31" t="e">
        <v>#DIV/0!</v>
      </c>
      <c r="DW232" s="31" t="e">
        <v>#DIV/0!</v>
      </c>
      <c r="DX232" s="31" t="e">
        <v>#DIV/0!</v>
      </c>
      <c r="DY232" s="31" t="e">
        <v>#DIV/0!</v>
      </c>
      <c r="DZ232" s="31" t="e">
        <v>#DIV/0!</v>
      </c>
      <c r="EA232" s="31" t="e">
        <v>#DIV/0!</v>
      </c>
      <c r="EB232" s="31" t="e">
        <v>#DIV/0!</v>
      </c>
      <c r="EC232" s="31" t="e">
        <v>#DIV/0!</v>
      </c>
      <c r="ED232" s="31" t="e">
        <v>#DIV/0!</v>
      </c>
      <c r="EE232" s="31" t="e">
        <v>#DIV/0!</v>
      </c>
      <c r="EF232" s="31" t="e">
        <v>#DIV/0!</v>
      </c>
      <c r="EG232" s="31" t="e">
        <v>#DIV/0!</v>
      </c>
      <c r="EH232" s="31" t="e">
        <v>#DIV/0!</v>
      </c>
      <c r="EI232" s="31" t="e">
        <v>#DIV/0!</v>
      </c>
      <c r="EJ232" s="31" t="e">
        <v>#DIV/0!</v>
      </c>
      <c r="EK232" s="31" t="e">
        <v>#DIV/0!</v>
      </c>
      <c r="EL232" s="31" t="e">
        <v>#DIV/0!</v>
      </c>
      <c r="EM232" s="31" t="e">
        <v>#DIV/0!</v>
      </c>
      <c r="EN232" s="31" t="e">
        <v>#DIV/0!</v>
      </c>
      <c r="EO232" s="31" t="e">
        <v>#VALUE!</v>
      </c>
      <c r="EP232" s="31" t="e">
        <v>#DIV/0!</v>
      </c>
      <c r="EQ232" s="31" t="e">
        <v>#DIV/0!</v>
      </c>
      <c r="ER232" s="31" t="e">
        <v>#DIV/0!</v>
      </c>
      <c r="ES232" s="31" t="e">
        <v>#DIV/0!</v>
      </c>
      <c r="ET232" s="31" t="e">
        <v>#DIV/0!</v>
      </c>
      <c r="EU232" s="31" t="e">
        <v>#DIV/0!</v>
      </c>
      <c r="EV232" s="31" t="e">
        <v>#DIV/0!</v>
      </c>
      <c r="EW232" s="31" t="e">
        <v>#DIV/0!</v>
      </c>
      <c r="EX232" s="31" t="e">
        <v>#DIV/0!</v>
      </c>
      <c r="EY232" s="31" t="e">
        <v>#DIV/0!</v>
      </c>
      <c r="EZ232" s="31" t="e">
        <v>#DIV/0!</v>
      </c>
      <c r="FA232" s="31" t="e">
        <v>#DIV/0!</v>
      </c>
      <c r="FB232" s="31" t="e">
        <v>#DIV/0!</v>
      </c>
      <c r="FC232" s="31" t="e">
        <v>#DIV/0!</v>
      </c>
      <c r="FD232" s="31" t="e">
        <v>#DIV/0!</v>
      </c>
      <c r="FE232" s="31" t="e">
        <v>#DIV/0!</v>
      </c>
      <c r="FF232" s="31" t="e">
        <v>#DIV/0!</v>
      </c>
      <c r="FG232" s="31" t="e">
        <v>#DIV/0!</v>
      </c>
      <c r="FH232" s="31" t="e">
        <v>#DIV/0!</v>
      </c>
      <c r="FI232" s="31" t="e">
        <v>#DIV/0!</v>
      </c>
      <c r="FJ232" s="31" t="e">
        <v>#DIV/0!</v>
      </c>
      <c r="FK232" s="31" t="e">
        <v>#DIV/0!</v>
      </c>
      <c r="FL232" s="31" t="e">
        <v>#DIV/0!</v>
      </c>
      <c r="FM232" s="31" t="e">
        <v>#DIV/0!</v>
      </c>
      <c r="FN232" s="31" t="e">
        <v>#DIV/0!</v>
      </c>
      <c r="FO232" s="31" t="e">
        <v>#DIV/0!</v>
      </c>
      <c r="FP232" s="31" t="e">
        <v>#DIV/0!</v>
      </c>
      <c r="FQ232" s="31" t="e">
        <v>#DIV/0!</v>
      </c>
      <c r="FR232" s="31" t="e">
        <v>#DIV/0!</v>
      </c>
      <c r="FS232" s="31" t="e">
        <v>#DIV/0!</v>
      </c>
      <c r="FT232" s="31" t="e">
        <v>#DIV/0!</v>
      </c>
      <c r="FU232" s="31" t="e">
        <v>#DIV/0!</v>
      </c>
      <c r="FV232" s="31" t="e">
        <v>#DIV/0!</v>
      </c>
      <c r="FW232" s="31" t="e">
        <v>#DIV/0!</v>
      </c>
      <c r="FX232" s="31" t="e">
        <v>#DIV/0!</v>
      </c>
      <c r="FY232" s="31" t="e">
        <v>#DIV/0!</v>
      </c>
      <c r="FZ232" s="31" t="e">
        <v>#DIV/0!</v>
      </c>
      <c r="GA232" s="31" t="e">
        <v>#DIV/0!</v>
      </c>
      <c r="GB232" s="31" t="e">
        <v>#DIV/0!</v>
      </c>
      <c r="GC232" s="31" t="e">
        <v>#DIV/0!</v>
      </c>
      <c r="GD232" s="31" t="e">
        <v>#DIV/0!</v>
      </c>
      <c r="GE232" s="31" t="e">
        <v>#DIV/0!</v>
      </c>
      <c r="GF232" s="31" t="e">
        <v>#DIV/0!</v>
      </c>
      <c r="GG232" s="31" t="e">
        <v>#DIV/0!</v>
      </c>
      <c r="GH232" s="31" t="e">
        <v>#DIV/0!</v>
      </c>
      <c r="GI232" s="31"/>
      <c r="GJ232" s="31"/>
      <c r="GK232" s="31">
        <v>16</v>
      </c>
      <c r="GL232" s="51" t="e">
        <v>#VALUE!</v>
      </c>
      <c r="GM232" s="31" t="e">
        <v>#DIV/0!</v>
      </c>
      <c r="GN232" s="31" t="e">
        <v>#DIV/0!</v>
      </c>
      <c r="GO232" s="31" t="e">
        <v>#DIV/0!</v>
      </c>
      <c r="GP232" s="31" t="e">
        <v>#DIV/0!</v>
      </c>
      <c r="GQ232" s="31" t="e">
        <v>#DIV/0!</v>
      </c>
      <c r="GR232" s="31" t="e">
        <v>#DIV/0!</v>
      </c>
      <c r="GS232" s="31" t="e">
        <v>#DIV/0!</v>
      </c>
      <c r="GT232" s="31" t="e">
        <v>#DIV/0!</v>
      </c>
      <c r="GU232" s="31" t="e">
        <v>#DIV/0!</v>
      </c>
      <c r="GV232" s="31" t="e">
        <v>#DIV/0!</v>
      </c>
      <c r="GW232" s="31" t="e">
        <v>#DIV/0!</v>
      </c>
      <c r="GX232" s="31" t="e">
        <v>#DIV/0!</v>
      </c>
      <c r="GY232" s="31" t="e">
        <v>#DIV/0!</v>
      </c>
      <c r="GZ232" s="31" t="e">
        <v>#DIV/0!</v>
      </c>
      <c r="HA232" s="31" t="e">
        <v>#DIV/0!</v>
      </c>
      <c r="HB232" s="31" t="e">
        <v>#DIV/0!</v>
      </c>
      <c r="HC232" s="31" t="e">
        <v>#DIV/0!</v>
      </c>
      <c r="HD232" s="31" t="e">
        <v>#DIV/0!</v>
      </c>
      <c r="HE232" s="31" t="e">
        <v>#DIV/0!</v>
      </c>
      <c r="HF232" s="31" t="e">
        <v>#DIV/0!</v>
      </c>
      <c r="HG232" s="31" t="e">
        <v>#DIV/0!</v>
      </c>
      <c r="HH232" s="31" t="e">
        <v>#DIV/0!</v>
      </c>
      <c r="HI232" s="31" t="e">
        <v>#DIV/0!</v>
      </c>
      <c r="HJ232" s="31" t="e">
        <v>#DIV/0!</v>
      </c>
      <c r="HK232" s="31" t="e">
        <v>#DIV/0!</v>
      </c>
      <c r="HL232" s="31" t="e">
        <v>#DIV/0!</v>
      </c>
      <c r="HM232" s="31" t="e">
        <v>#DIV/0!</v>
      </c>
      <c r="HN232" s="31" t="e">
        <v>#DIV/0!</v>
      </c>
      <c r="HO232" s="31" t="e">
        <v>#DIV/0!</v>
      </c>
      <c r="HP232" s="31" t="e">
        <v>#DIV/0!</v>
      </c>
      <c r="HQ232" s="31" t="e">
        <v>#DIV/0!</v>
      </c>
      <c r="HR232" s="31" t="e">
        <v>#DIV/0!</v>
      </c>
      <c r="HS232" s="31" t="e">
        <v>#DIV/0!</v>
      </c>
      <c r="HT232" s="31" t="e">
        <v>#DIV/0!</v>
      </c>
      <c r="HU232" s="31" t="e">
        <v>#DIV/0!</v>
      </c>
      <c r="HV232" s="31" t="e">
        <v>#DIV/0!</v>
      </c>
      <c r="HW232" s="31" t="e">
        <v>#DIV/0!</v>
      </c>
      <c r="HX232" s="31" t="e">
        <v>#DIV/0!</v>
      </c>
      <c r="HY232" s="31" t="e">
        <v>#DIV/0!</v>
      </c>
      <c r="HZ232" s="31" t="e">
        <v>#DIV/0!</v>
      </c>
      <c r="IA232" s="31" t="e">
        <v>#DIV/0!</v>
      </c>
      <c r="IB232" s="31" t="e">
        <v>#DIV/0!</v>
      </c>
      <c r="IC232" s="31" t="e">
        <v>#DIV/0!</v>
      </c>
      <c r="ID232" s="31" t="e">
        <v>#DIV/0!</v>
      </c>
      <c r="IE232" s="31" t="e">
        <v>#DIV/0!</v>
      </c>
      <c r="IF232" s="31" t="e">
        <v>#VALUE!</v>
      </c>
      <c r="IG232" s="31" t="e">
        <v>#DIV/0!</v>
      </c>
      <c r="IH232" s="31" t="e">
        <v>#DIV/0!</v>
      </c>
      <c r="II232" s="31" t="e">
        <v>#DIV/0!</v>
      </c>
      <c r="IJ232" s="31" t="e">
        <v>#DIV/0!</v>
      </c>
      <c r="IK232" s="31" t="e">
        <v>#DIV/0!</v>
      </c>
      <c r="IL232" s="31" t="e">
        <v>#DIV/0!</v>
      </c>
      <c r="IM232" s="31" t="e">
        <v>#DIV/0!</v>
      </c>
      <c r="IN232" s="31" t="e">
        <v>#DIV/0!</v>
      </c>
      <c r="IO232" s="31" t="e">
        <v>#DIV/0!</v>
      </c>
      <c r="IP232" s="31" t="e">
        <v>#DIV/0!</v>
      </c>
      <c r="IQ232" s="31" t="e">
        <v>#DIV/0!</v>
      </c>
      <c r="IR232" s="31" t="e">
        <v>#DIV/0!</v>
      </c>
      <c r="IS232" s="31" t="e">
        <v>#DIV/0!</v>
      </c>
      <c r="IT232" s="31" t="e">
        <v>#DIV/0!</v>
      </c>
      <c r="IU232" s="31" t="e">
        <v>#DIV/0!</v>
      </c>
      <c r="IV232" s="31" t="e">
        <v>#DIV/0!</v>
      </c>
      <c r="IW232" s="31" t="e">
        <v>#DIV/0!</v>
      </c>
      <c r="IX232" s="31" t="e">
        <v>#DIV/0!</v>
      </c>
      <c r="IY232" s="31" t="e">
        <v>#DIV/0!</v>
      </c>
      <c r="IZ232" s="31" t="e">
        <v>#DIV/0!</v>
      </c>
      <c r="JA232" s="31" t="e">
        <v>#DIV/0!</v>
      </c>
      <c r="JB232" s="31" t="e">
        <v>#DIV/0!</v>
      </c>
      <c r="JC232" s="31" t="e">
        <v>#DIV/0!</v>
      </c>
      <c r="JD232" s="31" t="e">
        <v>#DIV/0!</v>
      </c>
      <c r="JE232" s="31" t="e">
        <v>#DIV/0!</v>
      </c>
      <c r="JF232" s="31" t="e">
        <v>#DIV/0!</v>
      </c>
      <c r="JG232" s="31" t="e">
        <v>#DIV/0!</v>
      </c>
      <c r="JH232" s="31" t="e">
        <v>#DIV/0!</v>
      </c>
      <c r="JI232" s="31" t="e">
        <v>#DIV/0!</v>
      </c>
      <c r="JJ232" s="31" t="e">
        <v>#DIV/0!</v>
      </c>
      <c r="JK232" s="31" t="e">
        <v>#DIV/0!</v>
      </c>
      <c r="JL232" s="31" t="e">
        <v>#DIV/0!</v>
      </c>
      <c r="JM232" s="31" t="e">
        <v>#DIV/0!</v>
      </c>
      <c r="JN232" s="31" t="e">
        <v>#DIV/0!</v>
      </c>
      <c r="JO232" s="31" t="e">
        <v>#DIV/0!</v>
      </c>
      <c r="JP232" s="31" t="e">
        <v>#DIV/0!</v>
      </c>
      <c r="JQ232" s="31" t="e">
        <v>#DIV/0!</v>
      </c>
      <c r="JR232" s="31" t="e">
        <v>#DIV/0!</v>
      </c>
      <c r="JS232" s="31" t="e">
        <v>#DIV/0!</v>
      </c>
      <c r="JT232" s="31" t="e">
        <v>#DIV/0!</v>
      </c>
      <c r="JU232" s="31" t="e">
        <v>#DIV/0!</v>
      </c>
      <c r="JV232" s="31" t="e">
        <v>#DIV/0!</v>
      </c>
      <c r="JW232" s="31" t="e">
        <v>#DIV/0!</v>
      </c>
      <c r="JX232" s="31" t="e">
        <v>#DIV/0!</v>
      </c>
      <c r="JY232" s="31" t="e">
        <v>#DIV/0!</v>
      </c>
      <c r="JZ232" s="31"/>
      <c r="KA232" s="31"/>
    </row>
    <row r="233" spans="1:287" x14ac:dyDescent="0.25">
      <c r="A233" s="30" t="s">
        <v>860</v>
      </c>
      <c r="B233" s="30" t="s">
        <v>224</v>
      </c>
      <c r="C233" s="31"/>
      <c r="D233" s="51" t="e">
        <v>#VALUE!</v>
      </c>
      <c r="E233" s="31" t="e">
        <v>#DIV/0!</v>
      </c>
      <c r="F233" s="31" t="e">
        <v>#DIV/0!</v>
      </c>
      <c r="G233" s="31" t="e">
        <v>#DIV/0!</v>
      </c>
      <c r="H233" s="31" t="e">
        <v>#DIV/0!</v>
      </c>
      <c r="I233" s="31" t="e">
        <v>#DIV/0!</v>
      </c>
      <c r="J233" s="31" t="e">
        <v>#DIV/0!</v>
      </c>
      <c r="K233" s="31" t="e">
        <v>#DIV/0!</v>
      </c>
      <c r="L233" s="31" t="e">
        <v>#DIV/0!</v>
      </c>
      <c r="M233" s="31" t="e">
        <v>#DIV/0!</v>
      </c>
      <c r="N233" s="31" t="e">
        <v>#DIV/0!</v>
      </c>
      <c r="O233" s="31" t="e">
        <v>#DIV/0!</v>
      </c>
      <c r="P233" s="31" t="e">
        <v>#DIV/0!</v>
      </c>
      <c r="Q233" s="31" t="e">
        <v>#DIV/0!</v>
      </c>
      <c r="R233" s="31" t="e">
        <v>#DIV/0!</v>
      </c>
      <c r="S233" s="31" t="e">
        <v>#DIV/0!</v>
      </c>
      <c r="T233" s="31" t="e">
        <v>#DIV/0!</v>
      </c>
      <c r="U233" s="31" t="e">
        <v>#DIV/0!</v>
      </c>
      <c r="V233" s="31" t="e">
        <v>#DIV/0!</v>
      </c>
      <c r="W233" s="31" t="e">
        <v>#DIV/0!</v>
      </c>
      <c r="X233" s="31" t="e">
        <v>#DIV/0!</v>
      </c>
      <c r="Y233" s="31" t="e">
        <v>#DIV/0!</v>
      </c>
      <c r="Z233" s="31" t="e">
        <v>#DIV/0!</v>
      </c>
      <c r="AA233" s="31" t="e">
        <v>#DIV/0!</v>
      </c>
      <c r="AB233" s="31" t="e">
        <v>#DIV/0!</v>
      </c>
      <c r="AC233" s="31" t="e">
        <v>#DIV/0!</v>
      </c>
      <c r="AD233" s="31" t="e">
        <v>#DIV/0!</v>
      </c>
      <c r="AE233" s="31" t="e">
        <v>#DIV/0!</v>
      </c>
      <c r="AF233" s="31" t="e">
        <v>#DIV/0!</v>
      </c>
      <c r="AG233" s="31" t="e">
        <v>#DIV/0!</v>
      </c>
      <c r="AH233" s="31" t="e">
        <v>#DIV/0!</v>
      </c>
      <c r="AI233" s="31" t="e">
        <v>#DIV/0!</v>
      </c>
      <c r="AJ233" s="31" t="e">
        <v>#DIV/0!</v>
      </c>
      <c r="AK233" s="31" t="e">
        <v>#DIV/0!</v>
      </c>
      <c r="AL233" s="31" t="e">
        <v>#DIV/0!</v>
      </c>
      <c r="AM233" s="31" t="e">
        <v>#DIV/0!</v>
      </c>
      <c r="AN233" s="31" t="e">
        <v>#DIV/0!</v>
      </c>
      <c r="AO233" s="31" t="e">
        <v>#DIV/0!</v>
      </c>
      <c r="AP233" s="31" t="e">
        <v>#DIV/0!</v>
      </c>
      <c r="AQ233" s="31" t="e">
        <v>#DIV/0!</v>
      </c>
      <c r="AR233" s="31" t="e">
        <v>#DIV/0!</v>
      </c>
      <c r="AS233" s="31" t="e">
        <v>#DIV/0!</v>
      </c>
      <c r="AT233" s="31" t="e">
        <v>#DIV/0!</v>
      </c>
      <c r="AU233" s="31" t="e">
        <v>#DIV/0!</v>
      </c>
      <c r="AV233" s="31" t="e">
        <v>#DIV/0!</v>
      </c>
      <c r="AW233" s="31" t="e">
        <v>#DIV/0!</v>
      </c>
      <c r="AX233" s="31" t="e">
        <v>#VALUE!</v>
      </c>
      <c r="AY233" s="31" t="e">
        <v>#DIV/0!</v>
      </c>
      <c r="AZ233" s="31" t="e">
        <v>#DIV/0!</v>
      </c>
      <c r="BA233" s="31" t="e">
        <v>#DIV/0!</v>
      </c>
      <c r="BB233" s="31" t="e">
        <v>#DIV/0!</v>
      </c>
      <c r="BC233" s="31" t="e">
        <v>#DIV/0!</v>
      </c>
      <c r="BD233" s="31" t="e">
        <v>#DIV/0!</v>
      </c>
      <c r="BE233" s="31" t="e">
        <v>#DIV/0!</v>
      </c>
      <c r="BF233" s="31" t="e">
        <v>#DIV/0!</v>
      </c>
      <c r="BG233" s="31" t="e">
        <v>#DIV/0!</v>
      </c>
      <c r="BH233" s="31" t="e">
        <v>#DIV/0!</v>
      </c>
      <c r="BI233" s="31" t="e">
        <v>#DIV/0!</v>
      </c>
      <c r="BJ233" s="31" t="e">
        <v>#DIV/0!</v>
      </c>
      <c r="BK233" s="31" t="e">
        <v>#DIV/0!</v>
      </c>
      <c r="BL233" s="31" t="e">
        <v>#DIV/0!</v>
      </c>
      <c r="BM233" s="31" t="e">
        <v>#DIV/0!</v>
      </c>
      <c r="BN233" s="31" t="e">
        <v>#DIV/0!</v>
      </c>
      <c r="BO233" s="31" t="e">
        <v>#DIV/0!</v>
      </c>
      <c r="BP233" s="31" t="e">
        <v>#DIV/0!</v>
      </c>
      <c r="BQ233" s="31" t="e">
        <v>#DIV/0!</v>
      </c>
      <c r="BR233" s="31" t="e">
        <v>#DIV/0!</v>
      </c>
      <c r="BS233" s="31" t="e">
        <v>#DIV/0!</v>
      </c>
      <c r="BT233" s="31" t="e">
        <v>#DIV/0!</v>
      </c>
      <c r="BU233" s="31" t="e">
        <v>#DIV/0!</v>
      </c>
      <c r="BV233" s="31" t="e">
        <v>#DIV/0!</v>
      </c>
      <c r="BW233" s="31" t="e">
        <v>#DIV/0!</v>
      </c>
      <c r="BX233" s="31" t="e">
        <v>#DIV/0!</v>
      </c>
      <c r="BY233" s="31" t="e">
        <v>#DIV/0!</v>
      </c>
      <c r="BZ233" s="31" t="e">
        <v>#DIV/0!</v>
      </c>
      <c r="CA233" s="31" t="e">
        <v>#DIV/0!</v>
      </c>
      <c r="CB233" s="31" t="e">
        <v>#DIV/0!</v>
      </c>
      <c r="CC233" s="31" t="e">
        <v>#DIV/0!</v>
      </c>
      <c r="CD233" s="31" t="e">
        <v>#DIV/0!</v>
      </c>
      <c r="CE233" s="31" t="e">
        <v>#DIV/0!</v>
      </c>
      <c r="CF233" s="31" t="e">
        <v>#DIV/0!</v>
      </c>
      <c r="CG233" s="31" t="e">
        <v>#DIV/0!</v>
      </c>
      <c r="CH233" s="31" t="e">
        <v>#DIV/0!</v>
      </c>
      <c r="CI233" s="31" t="e">
        <v>#DIV/0!</v>
      </c>
      <c r="CJ233" s="31" t="e">
        <v>#DIV/0!</v>
      </c>
      <c r="CK233" s="31" t="e">
        <v>#DIV/0!</v>
      </c>
      <c r="CL233" s="31" t="e">
        <v>#DIV/0!</v>
      </c>
      <c r="CM233" s="31" t="e">
        <v>#DIV/0!</v>
      </c>
      <c r="CN233" s="31" t="e">
        <v>#DIV/0!</v>
      </c>
      <c r="CO233" s="31" t="e">
        <v>#DIV/0!</v>
      </c>
      <c r="CP233" s="31" t="e">
        <v>#DIV/0!</v>
      </c>
      <c r="CQ233" s="31" t="e">
        <v>#DIV/0!</v>
      </c>
      <c r="CR233" s="31"/>
      <c r="CS233" s="31"/>
      <c r="CT233" s="31">
        <v>36</v>
      </c>
      <c r="CU233" s="51" t="e">
        <v>#VALUE!</v>
      </c>
      <c r="CV233" s="31" t="e">
        <v>#DIV/0!</v>
      </c>
      <c r="CW233" s="31" t="e">
        <v>#DIV/0!</v>
      </c>
      <c r="CX233" s="31" t="e">
        <v>#DIV/0!</v>
      </c>
      <c r="CY233" s="31" t="e">
        <v>#DIV/0!</v>
      </c>
      <c r="CZ233" s="31" t="e">
        <v>#DIV/0!</v>
      </c>
      <c r="DA233" s="31" t="e">
        <v>#DIV/0!</v>
      </c>
      <c r="DB233" s="31" t="e">
        <v>#DIV/0!</v>
      </c>
      <c r="DC233" s="31" t="e">
        <v>#DIV/0!</v>
      </c>
      <c r="DD233" s="31" t="e">
        <v>#DIV/0!</v>
      </c>
      <c r="DE233" s="31" t="e">
        <v>#DIV/0!</v>
      </c>
      <c r="DF233" s="31" t="e">
        <v>#DIV/0!</v>
      </c>
      <c r="DG233" s="31" t="e">
        <v>#DIV/0!</v>
      </c>
      <c r="DH233" s="31" t="e">
        <v>#DIV/0!</v>
      </c>
      <c r="DI233" s="31" t="e">
        <v>#DIV/0!</v>
      </c>
      <c r="DJ233" s="31" t="e">
        <v>#DIV/0!</v>
      </c>
      <c r="DK233" s="31" t="e">
        <v>#DIV/0!</v>
      </c>
      <c r="DL233" s="31" t="e">
        <v>#DIV/0!</v>
      </c>
      <c r="DM233" s="31" t="e">
        <v>#DIV/0!</v>
      </c>
      <c r="DN233" s="31" t="e">
        <v>#DIV/0!</v>
      </c>
      <c r="DO233" s="31" t="e">
        <v>#DIV/0!</v>
      </c>
      <c r="DP233" s="31" t="e">
        <v>#DIV/0!</v>
      </c>
      <c r="DQ233" s="31" t="e">
        <v>#DIV/0!</v>
      </c>
      <c r="DR233" s="31" t="e">
        <v>#DIV/0!</v>
      </c>
      <c r="DS233" s="31" t="e">
        <v>#DIV/0!</v>
      </c>
      <c r="DT233" s="31" t="e">
        <v>#DIV/0!</v>
      </c>
      <c r="DU233" s="31" t="e">
        <v>#DIV/0!</v>
      </c>
      <c r="DV233" s="31" t="e">
        <v>#DIV/0!</v>
      </c>
      <c r="DW233" s="31" t="e">
        <v>#DIV/0!</v>
      </c>
      <c r="DX233" s="31" t="e">
        <v>#DIV/0!</v>
      </c>
      <c r="DY233" s="31" t="e">
        <v>#DIV/0!</v>
      </c>
      <c r="DZ233" s="31" t="e">
        <v>#DIV/0!</v>
      </c>
      <c r="EA233" s="31" t="e">
        <v>#DIV/0!</v>
      </c>
      <c r="EB233" s="31" t="e">
        <v>#DIV/0!</v>
      </c>
      <c r="EC233" s="31" t="e">
        <v>#DIV/0!</v>
      </c>
      <c r="ED233" s="31" t="e">
        <v>#DIV/0!</v>
      </c>
      <c r="EE233" s="31" t="e">
        <v>#DIV/0!</v>
      </c>
      <c r="EF233" s="31" t="e">
        <v>#DIV/0!</v>
      </c>
      <c r="EG233" s="31" t="e">
        <v>#DIV/0!</v>
      </c>
      <c r="EH233" s="31" t="e">
        <v>#DIV/0!</v>
      </c>
      <c r="EI233" s="31" t="e">
        <v>#DIV/0!</v>
      </c>
      <c r="EJ233" s="31" t="e">
        <v>#DIV/0!</v>
      </c>
      <c r="EK233" s="31" t="e">
        <v>#DIV/0!</v>
      </c>
      <c r="EL233" s="31" t="e">
        <v>#DIV/0!</v>
      </c>
      <c r="EM233" s="31" t="e">
        <v>#DIV/0!</v>
      </c>
      <c r="EN233" s="31" t="e">
        <v>#DIV/0!</v>
      </c>
      <c r="EO233" s="31" t="e">
        <v>#VALUE!</v>
      </c>
      <c r="EP233" s="31" t="e">
        <v>#DIV/0!</v>
      </c>
      <c r="EQ233" s="31" t="e">
        <v>#DIV/0!</v>
      </c>
      <c r="ER233" s="31" t="e">
        <v>#DIV/0!</v>
      </c>
      <c r="ES233" s="31" t="e">
        <v>#DIV/0!</v>
      </c>
      <c r="ET233" s="31" t="e">
        <v>#DIV/0!</v>
      </c>
      <c r="EU233" s="31" t="e">
        <v>#DIV/0!</v>
      </c>
      <c r="EV233" s="31" t="e">
        <v>#DIV/0!</v>
      </c>
      <c r="EW233" s="31" t="e">
        <v>#DIV/0!</v>
      </c>
      <c r="EX233" s="31" t="e">
        <v>#DIV/0!</v>
      </c>
      <c r="EY233" s="31" t="e">
        <v>#DIV/0!</v>
      </c>
      <c r="EZ233" s="31" t="e">
        <v>#DIV/0!</v>
      </c>
      <c r="FA233" s="31" t="e">
        <v>#DIV/0!</v>
      </c>
      <c r="FB233" s="31" t="e">
        <v>#DIV/0!</v>
      </c>
      <c r="FC233" s="31" t="e">
        <v>#DIV/0!</v>
      </c>
      <c r="FD233" s="31" t="e">
        <v>#DIV/0!</v>
      </c>
      <c r="FE233" s="31" t="e">
        <v>#DIV/0!</v>
      </c>
      <c r="FF233" s="31" t="e">
        <v>#DIV/0!</v>
      </c>
      <c r="FG233" s="31" t="e">
        <v>#DIV/0!</v>
      </c>
      <c r="FH233" s="31" t="e">
        <v>#DIV/0!</v>
      </c>
      <c r="FI233" s="31" t="e">
        <v>#DIV/0!</v>
      </c>
      <c r="FJ233" s="31" t="e">
        <v>#DIV/0!</v>
      </c>
      <c r="FK233" s="31" t="e">
        <v>#DIV/0!</v>
      </c>
      <c r="FL233" s="31" t="e">
        <v>#DIV/0!</v>
      </c>
      <c r="FM233" s="31" t="e">
        <v>#DIV/0!</v>
      </c>
      <c r="FN233" s="31" t="e">
        <v>#DIV/0!</v>
      </c>
      <c r="FO233" s="31" t="e">
        <v>#DIV/0!</v>
      </c>
      <c r="FP233" s="31" t="e">
        <v>#DIV/0!</v>
      </c>
      <c r="FQ233" s="31" t="e">
        <v>#DIV/0!</v>
      </c>
      <c r="FR233" s="31" t="e">
        <v>#DIV/0!</v>
      </c>
      <c r="FS233" s="31" t="e">
        <v>#DIV/0!</v>
      </c>
      <c r="FT233" s="31" t="e">
        <v>#DIV/0!</v>
      </c>
      <c r="FU233" s="31" t="e">
        <v>#DIV/0!</v>
      </c>
      <c r="FV233" s="31" t="e">
        <v>#DIV/0!</v>
      </c>
      <c r="FW233" s="31" t="e">
        <v>#DIV/0!</v>
      </c>
      <c r="FX233" s="31" t="e">
        <v>#DIV/0!</v>
      </c>
      <c r="FY233" s="31" t="e">
        <v>#DIV/0!</v>
      </c>
      <c r="FZ233" s="31" t="e">
        <v>#DIV/0!</v>
      </c>
      <c r="GA233" s="31" t="e">
        <v>#DIV/0!</v>
      </c>
      <c r="GB233" s="31" t="e">
        <v>#DIV/0!</v>
      </c>
      <c r="GC233" s="31" t="e">
        <v>#DIV/0!</v>
      </c>
      <c r="GD233" s="31" t="e">
        <v>#DIV/0!</v>
      </c>
      <c r="GE233" s="31" t="e">
        <v>#DIV/0!</v>
      </c>
      <c r="GF233" s="31" t="e">
        <v>#DIV/0!</v>
      </c>
      <c r="GG233" s="31" t="e">
        <v>#DIV/0!</v>
      </c>
      <c r="GH233" s="31" t="e">
        <v>#DIV/0!</v>
      </c>
      <c r="GI233" s="31"/>
      <c r="GJ233" s="31"/>
      <c r="GK233" s="31">
        <v>36</v>
      </c>
      <c r="GL233" s="51" t="e">
        <v>#VALUE!</v>
      </c>
      <c r="GM233" s="31" t="e">
        <v>#DIV/0!</v>
      </c>
      <c r="GN233" s="31" t="e">
        <v>#DIV/0!</v>
      </c>
      <c r="GO233" s="31" t="e">
        <v>#DIV/0!</v>
      </c>
      <c r="GP233" s="31" t="e">
        <v>#DIV/0!</v>
      </c>
      <c r="GQ233" s="31" t="e">
        <v>#DIV/0!</v>
      </c>
      <c r="GR233" s="31" t="e">
        <v>#DIV/0!</v>
      </c>
      <c r="GS233" s="31" t="e">
        <v>#DIV/0!</v>
      </c>
      <c r="GT233" s="31" t="e">
        <v>#DIV/0!</v>
      </c>
      <c r="GU233" s="31" t="e">
        <v>#DIV/0!</v>
      </c>
      <c r="GV233" s="31" t="e">
        <v>#DIV/0!</v>
      </c>
      <c r="GW233" s="31" t="e">
        <v>#DIV/0!</v>
      </c>
      <c r="GX233" s="31" t="e">
        <v>#DIV/0!</v>
      </c>
      <c r="GY233" s="31" t="e">
        <v>#DIV/0!</v>
      </c>
      <c r="GZ233" s="31" t="e">
        <v>#DIV/0!</v>
      </c>
      <c r="HA233" s="31" t="e">
        <v>#DIV/0!</v>
      </c>
      <c r="HB233" s="31" t="e">
        <v>#DIV/0!</v>
      </c>
      <c r="HC233" s="31" t="e">
        <v>#DIV/0!</v>
      </c>
      <c r="HD233" s="31" t="e">
        <v>#DIV/0!</v>
      </c>
      <c r="HE233" s="31" t="e">
        <v>#DIV/0!</v>
      </c>
      <c r="HF233" s="31" t="e">
        <v>#DIV/0!</v>
      </c>
      <c r="HG233" s="31" t="e">
        <v>#DIV/0!</v>
      </c>
      <c r="HH233" s="31" t="e">
        <v>#DIV/0!</v>
      </c>
      <c r="HI233" s="31" t="e">
        <v>#DIV/0!</v>
      </c>
      <c r="HJ233" s="31" t="e">
        <v>#DIV/0!</v>
      </c>
      <c r="HK233" s="31" t="e">
        <v>#DIV/0!</v>
      </c>
      <c r="HL233" s="31" t="e">
        <v>#DIV/0!</v>
      </c>
      <c r="HM233" s="31" t="e">
        <v>#DIV/0!</v>
      </c>
      <c r="HN233" s="31" t="e">
        <v>#DIV/0!</v>
      </c>
      <c r="HO233" s="31" t="e">
        <v>#DIV/0!</v>
      </c>
      <c r="HP233" s="31" t="e">
        <v>#DIV/0!</v>
      </c>
      <c r="HQ233" s="31" t="e">
        <v>#DIV/0!</v>
      </c>
      <c r="HR233" s="31" t="e">
        <v>#DIV/0!</v>
      </c>
      <c r="HS233" s="31" t="e">
        <v>#DIV/0!</v>
      </c>
      <c r="HT233" s="31" t="e">
        <v>#DIV/0!</v>
      </c>
      <c r="HU233" s="31" t="e">
        <v>#DIV/0!</v>
      </c>
      <c r="HV233" s="31" t="e">
        <v>#DIV/0!</v>
      </c>
      <c r="HW233" s="31" t="e">
        <v>#DIV/0!</v>
      </c>
      <c r="HX233" s="31" t="e">
        <v>#DIV/0!</v>
      </c>
      <c r="HY233" s="31" t="e">
        <v>#DIV/0!</v>
      </c>
      <c r="HZ233" s="31" t="e">
        <v>#DIV/0!</v>
      </c>
      <c r="IA233" s="31" t="e">
        <v>#DIV/0!</v>
      </c>
      <c r="IB233" s="31" t="e">
        <v>#DIV/0!</v>
      </c>
      <c r="IC233" s="31" t="e">
        <v>#DIV/0!</v>
      </c>
      <c r="ID233" s="31" t="e">
        <v>#DIV/0!</v>
      </c>
      <c r="IE233" s="31" t="e">
        <v>#DIV/0!</v>
      </c>
      <c r="IF233" s="31" t="e">
        <v>#VALUE!</v>
      </c>
      <c r="IG233" s="31" t="e">
        <v>#DIV/0!</v>
      </c>
      <c r="IH233" s="31" t="e">
        <v>#DIV/0!</v>
      </c>
      <c r="II233" s="31" t="e">
        <v>#DIV/0!</v>
      </c>
      <c r="IJ233" s="31" t="e">
        <v>#DIV/0!</v>
      </c>
      <c r="IK233" s="31" t="e">
        <v>#DIV/0!</v>
      </c>
      <c r="IL233" s="31" t="e">
        <v>#DIV/0!</v>
      </c>
      <c r="IM233" s="31" t="e">
        <v>#DIV/0!</v>
      </c>
      <c r="IN233" s="31" t="e">
        <v>#DIV/0!</v>
      </c>
      <c r="IO233" s="31" t="e">
        <v>#DIV/0!</v>
      </c>
      <c r="IP233" s="31" t="e">
        <v>#DIV/0!</v>
      </c>
      <c r="IQ233" s="31" t="e">
        <v>#DIV/0!</v>
      </c>
      <c r="IR233" s="31" t="e">
        <v>#DIV/0!</v>
      </c>
      <c r="IS233" s="31" t="e">
        <v>#DIV/0!</v>
      </c>
      <c r="IT233" s="31" t="e">
        <v>#DIV/0!</v>
      </c>
      <c r="IU233" s="31" t="e">
        <v>#DIV/0!</v>
      </c>
      <c r="IV233" s="31" t="e">
        <v>#DIV/0!</v>
      </c>
      <c r="IW233" s="31" t="e">
        <v>#DIV/0!</v>
      </c>
      <c r="IX233" s="31" t="e">
        <v>#DIV/0!</v>
      </c>
      <c r="IY233" s="31" t="e">
        <v>#DIV/0!</v>
      </c>
      <c r="IZ233" s="31" t="e">
        <v>#DIV/0!</v>
      </c>
      <c r="JA233" s="31" t="e">
        <v>#DIV/0!</v>
      </c>
      <c r="JB233" s="31" t="e">
        <v>#DIV/0!</v>
      </c>
      <c r="JC233" s="31" t="e">
        <v>#DIV/0!</v>
      </c>
      <c r="JD233" s="31" t="e">
        <v>#DIV/0!</v>
      </c>
      <c r="JE233" s="31" t="e">
        <v>#DIV/0!</v>
      </c>
      <c r="JF233" s="31" t="e">
        <v>#DIV/0!</v>
      </c>
      <c r="JG233" s="31" t="e">
        <v>#DIV/0!</v>
      </c>
      <c r="JH233" s="31" t="e">
        <v>#DIV/0!</v>
      </c>
      <c r="JI233" s="31" t="e">
        <v>#DIV/0!</v>
      </c>
      <c r="JJ233" s="31" t="e">
        <v>#DIV/0!</v>
      </c>
      <c r="JK233" s="31" t="e">
        <v>#DIV/0!</v>
      </c>
      <c r="JL233" s="31" t="e">
        <v>#DIV/0!</v>
      </c>
      <c r="JM233" s="31" t="e">
        <v>#DIV/0!</v>
      </c>
      <c r="JN233" s="31" t="e">
        <v>#DIV/0!</v>
      </c>
      <c r="JO233" s="31" t="e">
        <v>#DIV/0!</v>
      </c>
      <c r="JP233" s="31" t="e">
        <v>#DIV/0!</v>
      </c>
      <c r="JQ233" s="31" t="e">
        <v>#DIV/0!</v>
      </c>
      <c r="JR233" s="31" t="e">
        <v>#DIV/0!</v>
      </c>
      <c r="JS233" s="31" t="e">
        <v>#DIV/0!</v>
      </c>
      <c r="JT233" s="31" t="e">
        <v>#DIV/0!</v>
      </c>
      <c r="JU233" s="31" t="e">
        <v>#DIV/0!</v>
      </c>
      <c r="JV233" s="31" t="e">
        <v>#DIV/0!</v>
      </c>
      <c r="JW233" s="31" t="e">
        <v>#DIV/0!</v>
      </c>
      <c r="JX233" s="31" t="e">
        <v>#DIV/0!</v>
      </c>
      <c r="JY233" s="31" t="e">
        <v>#DIV/0!</v>
      </c>
      <c r="JZ233" s="31"/>
      <c r="KA233" s="31"/>
    </row>
    <row r="234" spans="1:287" x14ac:dyDescent="0.25">
      <c r="A234" s="30" t="s">
        <v>861</v>
      </c>
      <c r="B234" s="30" t="s">
        <v>223</v>
      </c>
      <c r="C234" s="31"/>
      <c r="D234" s="51" t="e">
        <v>#VALUE!</v>
      </c>
      <c r="E234" s="31" t="e">
        <v>#DIV/0!</v>
      </c>
      <c r="F234" s="31" t="e">
        <v>#DIV/0!</v>
      </c>
      <c r="G234" s="31" t="e">
        <v>#DIV/0!</v>
      </c>
      <c r="H234" s="31" t="e">
        <v>#DIV/0!</v>
      </c>
      <c r="I234" s="31" t="e">
        <v>#DIV/0!</v>
      </c>
      <c r="J234" s="31" t="e">
        <v>#DIV/0!</v>
      </c>
      <c r="K234" s="31" t="e">
        <v>#DIV/0!</v>
      </c>
      <c r="L234" s="31" t="e">
        <v>#DIV/0!</v>
      </c>
      <c r="M234" s="31" t="e">
        <v>#DIV/0!</v>
      </c>
      <c r="N234" s="31" t="e">
        <v>#DIV/0!</v>
      </c>
      <c r="O234" s="31" t="e">
        <v>#DIV/0!</v>
      </c>
      <c r="P234" s="31" t="e">
        <v>#DIV/0!</v>
      </c>
      <c r="Q234" s="31" t="e">
        <v>#DIV/0!</v>
      </c>
      <c r="R234" s="31" t="e">
        <v>#DIV/0!</v>
      </c>
      <c r="S234" s="31" t="e">
        <v>#DIV/0!</v>
      </c>
      <c r="T234" s="31" t="e">
        <v>#DIV/0!</v>
      </c>
      <c r="U234" s="31" t="e">
        <v>#DIV/0!</v>
      </c>
      <c r="V234" s="31" t="e">
        <v>#DIV/0!</v>
      </c>
      <c r="W234" s="31" t="e">
        <v>#DIV/0!</v>
      </c>
      <c r="X234" s="31" t="e">
        <v>#DIV/0!</v>
      </c>
      <c r="Y234" s="31" t="e">
        <v>#DIV/0!</v>
      </c>
      <c r="Z234" s="31" t="e">
        <v>#DIV/0!</v>
      </c>
      <c r="AA234" s="31" t="e">
        <v>#DIV/0!</v>
      </c>
      <c r="AB234" s="31" t="e">
        <v>#DIV/0!</v>
      </c>
      <c r="AC234" s="31" t="e">
        <v>#DIV/0!</v>
      </c>
      <c r="AD234" s="31" t="e">
        <v>#DIV/0!</v>
      </c>
      <c r="AE234" s="31" t="e">
        <v>#DIV/0!</v>
      </c>
      <c r="AF234" s="31" t="e">
        <v>#DIV/0!</v>
      </c>
      <c r="AG234" s="31" t="e">
        <v>#DIV/0!</v>
      </c>
      <c r="AH234" s="31" t="e">
        <v>#DIV/0!</v>
      </c>
      <c r="AI234" s="31" t="e">
        <v>#DIV/0!</v>
      </c>
      <c r="AJ234" s="31" t="e">
        <v>#DIV/0!</v>
      </c>
      <c r="AK234" s="31" t="e">
        <v>#DIV/0!</v>
      </c>
      <c r="AL234" s="31" t="e">
        <v>#DIV/0!</v>
      </c>
      <c r="AM234" s="31" t="e">
        <v>#DIV/0!</v>
      </c>
      <c r="AN234" s="31" t="e">
        <v>#DIV/0!</v>
      </c>
      <c r="AO234" s="31" t="e">
        <v>#DIV/0!</v>
      </c>
      <c r="AP234" s="31" t="e">
        <v>#DIV/0!</v>
      </c>
      <c r="AQ234" s="31" t="e">
        <v>#DIV/0!</v>
      </c>
      <c r="AR234" s="31" t="e">
        <v>#DIV/0!</v>
      </c>
      <c r="AS234" s="31" t="e">
        <v>#DIV/0!</v>
      </c>
      <c r="AT234" s="31" t="e">
        <v>#DIV/0!</v>
      </c>
      <c r="AU234" s="31" t="e">
        <v>#DIV/0!</v>
      </c>
      <c r="AV234" s="31" t="e">
        <v>#DIV/0!</v>
      </c>
      <c r="AW234" s="31" t="e">
        <v>#DIV/0!</v>
      </c>
      <c r="AX234" s="31" t="e">
        <v>#VALUE!</v>
      </c>
      <c r="AY234" s="31" t="e">
        <v>#DIV/0!</v>
      </c>
      <c r="AZ234" s="31" t="e">
        <v>#DIV/0!</v>
      </c>
      <c r="BA234" s="31" t="e">
        <v>#DIV/0!</v>
      </c>
      <c r="BB234" s="31" t="e">
        <v>#DIV/0!</v>
      </c>
      <c r="BC234" s="31" t="e">
        <v>#DIV/0!</v>
      </c>
      <c r="BD234" s="31" t="e">
        <v>#DIV/0!</v>
      </c>
      <c r="BE234" s="31" t="e">
        <v>#DIV/0!</v>
      </c>
      <c r="BF234" s="31" t="e">
        <v>#DIV/0!</v>
      </c>
      <c r="BG234" s="31" t="e">
        <v>#DIV/0!</v>
      </c>
      <c r="BH234" s="31" t="e">
        <v>#DIV/0!</v>
      </c>
      <c r="BI234" s="31" t="e">
        <v>#DIV/0!</v>
      </c>
      <c r="BJ234" s="31" t="e">
        <v>#DIV/0!</v>
      </c>
      <c r="BK234" s="31" t="e">
        <v>#DIV/0!</v>
      </c>
      <c r="BL234" s="31" t="e">
        <v>#DIV/0!</v>
      </c>
      <c r="BM234" s="31" t="e">
        <v>#DIV/0!</v>
      </c>
      <c r="BN234" s="31" t="e">
        <v>#DIV/0!</v>
      </c>
      <c r="BO234" s="31" t="e">
        <v>#DIV/0!</v>
      </c>
      <c r="BP234" s="31" t="e">
        <v>#DIV/0!</v>
      </c>
      <c r="BQ234" s="31" t="e">
        <v>#DIV/0!</v>
      </c>
      <c r="BR234" s="31" t="e">
        <v>#DIV/0!</v>
      </c>
      <c r="BS234" s="31" t="e">
        <v>#DIV/0!</v>
      </c>
      <c r="BT234" s="31" t="e">
        <v>#DIV/0!</v>
      </c>
      <c r="BU234" s="31" t="e">
        <v>#DIV/0!</v>
      </c>
      <c r="BV234" s="31" t="e">
        <v>#DIV/0!</v>
      </c>
      <c r="BW234" s="31" t="e">
        <v>#DIV/0!</v>
      </c>
      <c r="BX234" s="31" t="e">
        <v>#DIV/0!</v>
      </c>
      <c r="BY234" s="31" t="e">
        <v>#DIV/0!</v>
      </c>
      <c r="BZ234" s="31" t="e">
        <v>#DIV/0!</v>
      </c>
      <c r="CA234" s="31" t="e">
        <v>#DIV/0!</v>
      </c>
      <c r="CB234" s="31" t="e">
        <v>#DIV/0!</v>
      </c>
      <c r="CC234" s="31" t="e">
        <v>#DIV/0!</v>
      </c>
      <c r="CD234" s="31" t="e">
        <v>#DIV/0!</v>
      </c>
      <c r="CE234" s="31" t="e">
        <v>#DIV/0!</v>
      </c>
      <c r="CF234" s="31" t="e">
        <v>#DIV/0!</v>
      </c>
      <c r="CG234" s="31" t="e">
        <v>#DIV/0!</v>
      </c>
      <c r="CH234" s="31" t="e">
        <v>#DIV/0!</v>
      </c>
      <c r="CI234" s="31" t="e">
        <v>#DIV/0!</v>
      </c>
      <c r="CJ234" s="31" t="e">
        <v>#DIV/0!</v>
      </c>
      <c r="CK234" s="31" t="e">
        <v>#DIV/0!</v>
      </c>
      <c r="CL234" s="31" t="e">
        <v>#DIV/0!</v>
      </c>
      <c r="CM234" s="31" t="e">
        <v>#DIV/0!</v>
      </c>
      <c r="CN234" s="31" t="e">
        <v>#DIV/0!</v>
      </c>
      <c r="CO234" s="31" t="e">
        <v>#DIV/0!</v>
      </c>
      <c r="CP234" s="31" t="e">
        <v>#DIV/0!</v>
      </c>
      <c r="CQ234" s="31" t="e">
        <v>#DIV/0!</v>
      </c>
      <c r="CR234" s="31"/>
      <c r="CS234" s="31"/>
      <c r="CT234" s="31">
        <v>60</v>
      </c>
      <c r="CU234" s="51" t="e">
        <v>#VALUE!</v>
      </c>
      <c r="CV234" s="31" t="e">
        <v>#DIV/0!</v>
      </c>
      <c r="CW234" s="31" t="e">
        <v>#DIV/0!</v>
      </c>
      <c r="CX234" s="31" t="e">
        <v>#DIV/0!</v>
      </c>
      <c r="CY234" s="31" t="e">
        <v>#DIV/0!</v>
      </c>
      <c r="CZ234" s="31" t="e">
        <v>#DIV/0!</v>
      </c>
      <c r="DA234" s="31" t="e">
        <v>#DIV/0!</v>
      </c>
      <c r="DB234" s="31" t="e">
        <v>#DIV/0!</v>
      </c>
      <c r="DC234" s="31" t="e">
        <v>#DIV/0!</v>
      </c>
      <c r="DD234" s="31" t="e">
        <v>#DIV/0!</v>
      </c>
      <c r="DE234" s="31" t="e">
        <v>#DIV/0!</v>
      </c>
      <c r="DF234" s="31" t="e">
        <v>#DIV/0!</v>
      </c>
      <c r="DG234" s="31" t="e">
        <v>#DIV/0!</v>
      </c>
      <c r="DH234" s="31" t="e">
        <v>#DIV/0!</v>
      </c>
      <c r="DI234" s="31" t="e">
        <v>#DIV/0!</v>
      </c>
      <c r="DJ234" s="31" t="e">
        <v>#DIV/0!</v>
      </c>
      <c r="DK234" s="31" t="e">
        <v>#DIV/0!</v>
      </c>
      <c r="DL234" s="31" t="e">
        <v>#DIV/0!</v>
      </c>
      <c r="DM234" s="31" t="e">
        <v>#DIV/0!</v>
      </c>
      <c r="DN234" s="31" t="e">
        <v>#DIV/0!</v>
      </c>
      <c r="DO234" s="31" t="e">
        <v>#DIV/0!</v>
      </c>
      <c r="DP234" s="31" t="e">
        <v>#DIV/0!</v>
      </c>
      <c r="DQ234" s="31" t="e">
        <v>#DIV/0!</v>
      </c>
      <c r="DR234" s="31" t="e">
        <v>#DIV/0!</v>
      </c>
      <c r="DS234" s="31" t="e">
        <v>#DIV/0!</v>
      </c>
      <c r="DT234" s="31" t="e">
        <v>#DIV/0!</v>
      </c>
      <c r="DU234" s="31" t="e">
        <v>#DIV/0!</v>
      </c>
      <c r="DV234" s="31" t="e">
        <v>#DIV/0!</v>
      </c>
      <c r="DW234" s="31" t="e">
        <v>#DIV/0!</v>
      </c>
      <c r="DX234" s="31" t="e">
        <v>#DIV/0!</v>
      </c>
      <c r="DY234" s="31" t="e">
        <v>#DIV/0!</v>
      </c>
      <c r="DZ234" s="31" t="e">
        <v>#DIV/0!</v>
      </c>
      <c r="EA234" s="31" t="e">
        <v>#DIV/0!</v>
      </c>
      <c r="EB234" s="31" t="e">
        <v>#DIV/0!</v>
      </c>
      <c r="EC234" s="31" t="e">
        <v>#DIV/0!</v>
      </c>
      <c r="ED234" s="31" t="e">
        <v>#DIV/0!</v>
      </c>
      <c r="EE234" s="31" t="e">
        <v>#DIV/0!</v>
      </c>
      <c r="EF234" s="31" t="e">
        <v>#DIV/0!</v>
      </c>
      <c r="EG234" s="31" t="e">
        <v>#DIV/0!</v>
      </c>
      <c r="EH234" s="31" t="e">
        <v>#DIV/0!</v>
      </c>
      <c r="EI234" s="31" t="e">
        <v>#DIV/0!</v>
      </c>
      <c r="EJ234" s="31" t="e">
        <v>#DIV/0!</v>
      </c>
      <c r="EK234" s="31" t="e">
        <v>#DIV/0!</v>
      </c>
      <c r="EL234" s="31" t="e">
        <v>#DIV/0!</v>
      </c>
      <c r="EM234" s="31" t="e">
        <v>#DIV/0!</v>
      </c>
      <c r="EN234" s="31" t="e">
        <v>#DIV/0!</v>
      </c>
      <c r="EO234" s="31" t="e">
        <v>#VALUE!</v>
      </c>
      <c r="EP234" s="31" t="e">
        <v>#DIV/0!</v>
      </c>
      <c r="EQ234" s="31" t="e">
        <v>#DIV/0!</v>
      </c>
      <c r="ER234" s="31" t="e">
        <v>#DIV/0!</v>
      </c>
      <c r="ES234" s="31" t="e">
        <v>#DIV/0!</v>
      </c>
      <c r="ET234" s="31" t="e">
        <v>#DIV/0!</v>
      </c>
      <c r="EU234" s="31" t="e">
        <v>#DIV/0!</v>
      </c>
      <c r="EV234" s="31" t="e">
        <v>#DIV/0!</v>
      </c>
      <c r="EW234" s="31" t="e">
        <v>#DIV/0!</v>
      </c>
      <c r="EX234" s="31" t="e">
        <v>#DIV/0!</v>
      </c>
      <c r="EY234" s="31" t="e">
        <v>#DIV/0!</v>
      </c>
      <c r="EZ234" s="31" t="e">
        <v>#DIV/0!</v>
      </c>
      <c r="FA234" s="31" t="e">
        <v>#DIV/0!</v>
      </c>
      <c r="FB234" s="31" t="e">
        <v>#DIV/0!</v>
      </c>
      <c r="FC234" s="31" t="e">
        <v>#DIV/0!</v>
      </c>
      <c r="FD234" s="31" t="e">
        <v>#DIV/0!</v>
      </c>
      <c r="FE234" s="31" t="e">
        <v>#DIV/0!</v>
      </c>
      <c r="FF234" s="31" t="e">
        <v>#DIV/0!</v>
      </c>
      <c r="FG234" s="31" t="e">
        <v>#DIV/0!</v>
      </c>
      <c r="FH234" s="31" t="e">
        <v>#DIV/0!</v>
      </c>
      <c r="FI234" s="31" t="e">
        <v>#DIV/0!</v>
      </c>
      <c r="FJ234" s="31" t="e">
        <v>#DIV/0!</v>
      </c>
      <c r="FK234" s="31" t="e">
        <v>#DIV/0!</v>
      </c>
      <c r="FL234" s="31" t="e">
        <v>#DIV/0!</v>
      </c>
      <c r="FM234" s="31" t="e">
        <v>#DIV/0!</v>
      </c>
      <c r="FN234" s="31" t="e">
        <v>#DIV/0!</v>
      </c>
      <c r="FO234" s="31" t="e">
        <v>#DIV/0!</v>
      </c>
      <c r="FP234" s="31" t="e">
        <v>#DIV/0!</v>
      </c>
      <c r="FQ234" s="31" t="e">
        <v>#DIV/0!</v>
      </c>
      <c r="FR234" s="31" t="e">
        <v>#DIV/0!</v>
      </c>
      <c r="FS234" s="31" t="e">
        <v>#DIV/0!</v>
      </c>
      <c r="FT234" s="31" t="e">
        <v>#DIV/0!</v>
      </c>
      <c r="FU234" s="31" t="e">
        <v>#DIV/0!</v>
      </c>
      <c r="FV234" s="31" t="e">
        <v>#DIV/0!</v>
      </c>
      <c r="FW234" s="31" t="e">
        <v>#DIV/0!</v>
      </c>
      <c r="FX234" s="31" t="e">
        <v>#DIV/0!</v>
      </c>
      <c r="FY234" s="31" t="e">
        <v>#DIV/0!</v>
      </c>
      <c r="FZ234" s="31" t="e">
        <v>#DIV/0!</v>
      </c>
      <c r="GA234" s="31" t="e">
        <v>#DIV/0!</v>
      </c>
      <c r="GB234" s="31" t="e">
        <v>#DIV/0!</v>
      </c>
      <c r="GC234" s="31" t="e">
        <v>#DIV/0!</v>
      </c>
      <c r="GD234" s="31" t="e">
        <v>#DIV/0!</v>
      </c>
      <c r="GE234" s="31" t="e">
        <v>#DIV/0!</v>
      </c>
      <c r="GF234" s="31" t="e">
        <v>#DIV/0!</v>
      </c>
      <c r="GG234" s="31" t="e">
        <v>#DIV/0!</v>
      </c>
      <c r="GH234" s="31" t="e">
        <v>#DIV/0!</v>
      </c>
      <c r="GI234" s="31"/>
      <c r="GJ234" s="31"/>
      <c r="GK234" s="31">
        <v>60</v>
      </c>
      <c r="GL234" s="51" t="e">
        <v>#VALUE!</v>
      </c>
      <c r="GM234" s="31" t="e">
        <v>#DIV/0!</v>
      </c>
      <c r="GN234" s="31" t="e">
        <v>#DIV/0!</v>
      </c>
      <c r="GO234" s="31" t="e">
        <v>#DIV/0!</v>
      </c>
      <c r="GP234" s="31" t="e">
        <v>#DIV/0!</v>
      </c>
      <c r="GQ234" s="31" t="e">
        <v>#DIV/0!</v>
      </c>
      <c r="GR234" s="31" t="e">
        <v>#DIV/0!</v>
      </c>
      <c r="GS234" s="31" t="e">
        <v>#DIV/0!</v>
      </c>
      <c r="GT234" s="31" t="e">
        <v>#DIV/0!</v>
      </c>
      <c r="GU234" s="31" t="e">
        <v>#DIV/0!</v>
      </c>
      <c r="GV234" s="31" t="e">
        <v>#DIV/0!</v>
      </c>
      <c r="GW234" s="31" t="e">
        <v>#DIV/0!</v>
      </c>
      <c r="GX234" s="31" t="e">
        <v>#DIV/0!</v>
      </c>
      <c r="GY234" s="31" t="e">
        <v>#DIV/0!</v>
      </c>
      <c r="GZ234" s="31" t="e">
        <v>#DIV/0!</v>
      </c>
      <c r="HA234" s="31" t="e">
        <v>#DIV/0!</v>
      </c>
      <c r="HB234" s="31" t="e">
        <v>#DIV/0!</v>
      </c>
      <c r="HC234" s="31" t="e">
        <v>#DIV/0!</v>
      </c>
      <c r="HD234" s="31" t="e">
        <v>#DIV/0!</v>
      </c>
      <c r="HE234" s="31" t="e">
        <v>#DIV/0!</v>
      </c>
      <c r="HF234" s="31" t="e">
        <v>#DIV/0!</v>
      </c>
      <c r="HG234" s="31" t="e">
        <v>#DIV/0!</v>
      </c>
      <c r="HH234" s="31" t="e">
        <v>#DIV/0!</v>
      </c>
      <c r="HI234" s="31" t="e">
        <v>#DIV/0!</v>
      </c>
      <c r="HJ234" s="31" t="e">
        <v>#DIV/0!</v>
      </c>
      <c r="HK234" s="31" t="e">
        <v>#DIV/0!</v>
      </c>
      <c r="HL234" s="31" t="e">
        <v>#DIV/0!</v>
      </c>
      <c r="HM234" s="31" t="e">
        <v>#DIV/0!</v>
      </c>
      <c r="HN234" s="31" t="e">
        <v>#DIV/0!</v>
      </c>
      <c r="HO234" s="31" t="e">
        <v>#DIV/0!</v>
      </c>
      <c r="HP234" s="31" t="e">
        <v>#DIV/0!</v>
      </c>
      <c r="HQ234" s="31" t="e">
        <v>#DIV/0!</v>
      </c>
      <c r="HR234" s="31" t="e">
        <v>#DIV/0!</v>
      </c>
      <c r="HS234" s="31" t="e">
        <v>#DIV/0!</v>
      </c>
      <c r="HT234" s="31" t="e">
        <v>#DIV/0!</v>
      </c>
      <c r="HU234" s="31" t="e">
        <v>#DIV/0!</v>
      </c>
      <c r="HV234" s="31" t="e">
        <v>#DIV/0!</v>
      </c>
      <c r="HW234" s="31" t="e">
        <v>#DIV/0!</v>
      </c>
      <c r="HX234" s="31" t="e">
        <v>#DIV/0!</v>
      </c>
      <c r="HY234" s="31" t="e">
        <v>#DIV/0!</v>
      </c>
      <c r="HZ234" s="31" t="e">
        <v>#DIV/0!</v>
      </c>
      <c r="IA234" s="31" t="e">
        <v>#DIV/0!</v>
      </c>
      <c r="IB234" s="31" t="e">
        <v>#DIV/0!</v>
      </c>
      <c r="IC234" s="31" t="e">
        <v>#DIV/0!</v>
      </c>
      <c r="ID234" s="31" t="e">
        <v>#DIV/0!</v>
      </c>
      <c r="IE234" s="31" t="e">
        <v>#DIV/0!</v>
      </c>
      <c r="IF234" s="31" t="e">
        <v>#VALUE!</v>
      </c>
      <c r="IG234" s="31" t="e">
        <v>#DIV/0!</v>
      </c>
      <c r="IH234" s="31" t="e">
        <v>#DIV/0!</v>
      </c>
      <c r="II234" s="31" t="e">
        <v>#DIV/0!</v>
      </c>
      <c r="IJ234" s="31" t="e">
        <v>#DIV/0!</v>
      </c>
      <c r="IK234" s="31" t="e">
        <v>#DIV/0!</v>
      </c>
      <c r="IL234" s="31" t="e">
        <v>#DIV/0!</v>
      </c>
      <c r="IM234" s="31" t="e">
        <v>#DIV/0!</v>
      </c>
      <c r="IN234" s="31" t="e">
        <v>#DIV/0!</v>
      </c>
      <c r="IO234" s="31" t="e">
        <v>#DIV/0!</v>
      </c>
      <c r="IP234" s="31" t="e">
        <v>#DIV/0!</v>
      </c>
      <c r="IQ234" s="31" t="e">
        <v>#DIV/0!</v>
      </c>
      <c r="IR234" s="31" t="e">
        <v>#DIV/0!</v>
      </c>
      <c r="IS234" s="31" t="e">
        <v>#DIV/0!</v>
      </c>
      <c r="IT234" s="31" t="e">
        <v>#DIV/0!</v>
      </c>
      <c r="IU234" s="31" t="e">
        <v>#DIV/0!</v>
      </c>
      <c r="IV234" s="31" t="e">
        <v>#DIV/0!</v>
      </c>
      <c r="IW234" s="31" t="e">
        <v>#DIV/0!</v>
      </c>
      <c r="IX234" s="31" t="e">
        <v>#DIV/0!</v>
      </c>
      <c r="IY234" s="31" t="e">
        <v>#DIV/0!</v>
      </c>
      <c r="IZ234" s="31" t="e">
        <v>#DIV/0!</v>
      </c>
      <c r="JA234" s="31" t="e">
        <v>#DIV/0!</v>
      </c>
      <c r="JB234" s="31" t="e">
        <v>#DIV/0!</v>
      </c>
      <c r="JC234" s="31" t="e">
        <v>#DIV/0!</v>
      </c>
      <c r="JD234" s="31" t="e">
        <v>#DIV/0!</v>
      </c>
      <c r="JE234" s="31" t="e">
        <v>#DIV/0!</v>
      </c>
      <c r="JF234" s="31" t="e">
        <v>#DIV/0!</v>
      </c>
      <c r="JG234" s="31" t="e">
        <v>#DIV/0!</v>
      </c>
      <c r="JH234" s="31" t="e">
        <v>#DIV/0!</v>
      </c>
      <c r="JI234" s="31" t="e">
        <v>#DIV/0!</v>
      </c>
      <c r="JJ234" s="31" t="e">
        <v>#DIV/0!</v>
      </c>
      <c r="JK234" s="31" t="e">
        <v>#DIV/0!</v>
      </c>
      <c r="JL234" s="31" t="e">
        <v>#DIV/0!</v>
      </c>
      <c r="JM234" s="31" t="e">
        <v>#DIV/0!</v>
      </c>
      <c r="JN234" s="31" t="e">
        <v>#DIV/0!</v>
      </c>
      <c r="JO234" s="31" t="e">
        <v>#DIV/0!</v>
      </c>
      <c r="JP234" s="31" t="e">
        <v>#DIV/0!</v>
      </c>
      <c r="JQ234" s="31" t="e">
        <v>#DIV/0!</v>
      </c>
      <c r="JR234" s="31" t="e">
        <v>#DIV/0!</v>
      </c>
      <c r="JS234" s="31" t="e">
        <v>#DIV/0!</v>
      </c>
      <c r="JT234" s="31" t="e">
        <v>#DIV/0!</v>
      </c>
      <c r="JU234" s="31" t="e">
        <v>#DIV/0!</v>
      </c>
      <c r="JV234" s="31" t="e">
        <v>#DIV/0!</v>
      </c>
      <c r="JW234" s="31" t="e">
        <v>#DIV/0!</v>
      </c>
      <c r="JX234" s="31" t="e">
        <v>#DIV/0!</v>
      </c>
      <c r="JY234" s="31" t="e">
        <v>#DIV/0!</v>
      </c>
      <c r="JZ234" s="31"/>
      <c r="KA234" s="31"/>
    </row>
    <row r="235" spans="1:287" x14ac:dyDescent="0.25">
      <c r="A235" s="30" t="s">
        <v>862</v>
      </c>
      <c r="B235" s="30" t="s">
        <v>222</v>
      </c>
      <c r="C235" s="31"/>
      <c r="D235" s="51" t="e">
        <v>#VALUE!</v>
      </c>
      <c r="E235" s="31" t="e">
        <v>#DIV/0!</v>
      </c>
      <c r="F235" s="31" t="e">
        <v>#DIV/0!</v>
      </c>
      <c r="G235" s="31" t="e">
        <v>#DIV/0!</v>
      </c>
      <c r="H235" s="31" t="e">
        <v>#DIV/0!</v>
      </c>
      <c r="I235" s="31" t="e">
        <v>#DIV/0!</v>
      </c>
      <c r="J235" s="31" t="e">
        <v>#DIV/0!</v>
      </c>
      <c r="K235" s="31" t="e">
        <v>#DIV/0!</v>
      </c>
      <c r="L235" s="31" t="e">
        <v>#DIV/0!</v>
      </c>
      <c r="M235" s="31" t="e">
        <v>#DIV/0!</v>
      </c>
      <c r="N235" s="31" t="e">
        <v>#DIV/0!</v>
      </c>
      <c r="O235" s="31" t="e">
        <v>#DIV/0!</v>
      </c>
      <c r="P235" s="31" t="e">
        <v>#DIV/0!</v>
      </c>
      <c r="Q235" s="31" t="e">
        <v>#DIV/0!</v>
      </c>
      <c r="R235" s="31" t="e">
        <v>#DIV/0!</v>
      </c>
      <c r="S235" s="31" t="e">
        <v>#DIV/0!</v>
      </c>
      <c r="T235" s="31" t="e">
        <v>#DIV/0!</v>
      </c>
      <c r="U235" s="31" t="e">
        <v>#DIV/0!</v>
      </c>
      <c r="V235" s="31" t="e">
        <v>#DIV/0!</v>
      </c>
      <c r="W235" s="31" t="e">
        <v>#DIV/0!</v>
      </c>
      <c r="X235" s="31" t="e">
        <v>#DIV/0!</v>
      </c>
      <c r="Y235" s="31" t="e">
        <v>#DIV/0!</v>
      </c>
      <c r="Z235" s="31" t="e">
        <v>#DIV/0!</v>
      </c>
      <c r="AA235" s="31" t="e">
        <v>#DIV/0!</v>
      </c>
      <c r="AB235" s="31" t="e">
        <v>#DIV/0!</v>
      </c>
      <c r="AC235" s="31" t="e">
        <v>#DIV/0!</v>
      </c>
      <c r="AD235" s="31" t="e">
        <v>#DIV/0!</v>
      </c>
      <c r="AE235" s="31" t="e">
        <v>#DIV/0!</v>
      </c>
      <c r="AF235" s="31" t="e">
        <v>#DIV/0!</v>
      </c>
      <c r="AG235" s="31" t="e">
        <v>#DIV/0!</v>
      </c>
      <c r="AH235" s="31" t="e">
        <v>#DIV/0!</v>
      </c>
      <c r="AI235" s="31" t="e">
        <v>#DIV/0!</v>
      </c>
      <c r="AJ235" s="31" t="e">
        <v>#DIV/0!</v>
      </c>
      <c r="AK235" s="31" t="e">
        <v>#DIV/0!</v>
      </c>
      <c r="AL235" s="31" t="e">
        <v>#DIV/0!</v>
      </c>
      <c r="AM235" s="31" t="e">
        <v>#DIV/0!</v>
      </c>
      <c r="AN235" s="31" t="e">
        <v>#DIV/0!</v>
      </c>
      <c r="AO235" s="31" t="e">
        <v>#DIV/0!</v>
      </c>
      <c r="AP235" s="31" t="e">
        <v>#DIV/0!</v>
      </c>
      <c r="AQ235" s="31" t="e">
        <v>#DIV/0!</v>
      </c>
      <c r="AR235" s="31" t="e">
        <v>#DIV/0!</v>
      </c>
      <c r="AS235" s="31" t="e">
        <v>#DIV/0!</v>
      </c>
      <c r="AT235" s="31" t="e">
        <v>#DIV/0!</v>
      </c>
      <c r="AU235" s="31" t="e">
        <v>#DIV/0!</v>
      </c>
      <c r="AV235" s="31" t="e">
        <v>#DIV/0!</v>
      </c>
      <c r="AW235" s="31" t="e">
        <v>#DIV/0!</v>
      </c>
      <c r="AX235" s="31" t="e">
        <v>#VALUE!</v>
      </c>
      <c r="AY235" s="31" t="e">
        <v>#DIV/0!</v>
      </c>
      <c r="AZ235" s="31" t="e">
        <v>#DIV/0!</v>
      </c>
      <c r="BA235" s="31" t="e">
        <v>#DIV/0!</v>
      </c>
      <c r="BB235" s="31" t="e">
        <v>#DIV/0!</v>
      </c>
      <c r="BC235" s="31" t="e">
        <v>#DIV/0!</v>
      </c>
      <c r="BD235" s="31" t="e">
        <v>#DIV/0!</v>
      </c>
      <c r="BE235" s="31" t="e">
        <v>#DIV/0!</v>
      </c>
      <c r="BF235" s="31" t="e">
        <v>#DIV/0!</v>
      </c>
      <c r="BG235" s="31" t="e">
        <v>#DIV/0!</v>
      </c>
      <c r="BH235" s="31" t="e">
        <v>#DIV/0!</v>
      </c>
      <c r="BI235" s="31" t="e">
        <v>#DIV/0!</v>
      </c>
      <c r="BJ235" s="31" t="e">
        <v>#DIV/0!</v>
      </c>
      <c r="BK235" s="31" t="e">
        <v>#DIV/0!</v>
      </c>
      <c r="BL235" s="31" t="e">
        <v>#DIV/0!</v>
      </c>
      <c r="BM235" s="31" t="e">
        <v>#DIV/0!</v>
      </c>
      <c r="BN235" s="31" t="e">
        <v>#DIV/0!</v>
      </c>
      <c r="BO235" s="31" t="e">
        <v>#DIV/0!</v>
      </c>
      <c r="BP235" s="31" t="e">
        <v>#DIV/0!</v>
      </c>
      <c r="BQ235" s="31" t="e">
        <v>#DIV/0!</v>
      </c>
      <c r="BR235" s="31" t="e">
        <v>#DIV/0!</v>
      </c>
      <c r="BS235" s="31" t="e">
        <v>#DIV/0!</v>
      </c>
      <c r="BT235" s="31" t="e">
        <v>#DIV/0!</v>
      </c>
      <c r="BU235" s="31" t="e">
        <v>#DIV/0!</v>
      </c>
      <c r="BV235" s="31" t="e">
        <v>#DIV/0!</v>
      </c>
      <c r="BW235" s="31" t="e">
        <v>#DIV/0!</v>
      </c>
      <c r="BX235" s="31" t="e">
        <v>#DIV/0!</v>
      </c>
      <c r="BY235" s="31" t="e">
        <v>#DIV/0!</v>
      </c>
      <c r="BZ235" s="31" t="e">
        <v>#DIV/0!</v>
      </c>
      <c r="CA235" s="31" t="e">
        <v>#DIV/0!</v>
      </c>
      <c r="CB235" s="31" t="e">
        <v>#DIV/0!</v>
      </c>
      <c r="CC235" s="31" t="e">
        <v>#DIV/0!</v>
      </c>
      <c r="CD235" s="31" t="e">
        <v>#DIV/0!</v>
      </c>
      <c r="CE235" s="31" t="e">
        <v>#DIV/0!</v>
      </c>
      <c r="CF235" s="31" t="e">
        <v>#DIV/0!</v>
      </c>
      <c r="CG235" s="31" t="e">
        <v>#DIV/0!</v>
      </c>
      <c r="CH235" s="31" t="e">
        <v>#DIV/0!</v>
      </c>
      <c r="CI235" s="31" t="e">
        <v>#DIV/0!</v>
      </c>
      <c r="CJ235" s="31" t="e">
        <v>#DIV/0!</v>
      </c>
      <c r="CK235" s="31" t="e">
        <v>#DIV/0!</v>
      </c>
      <c r="CL235" s="31" t="e">
        <v>#DIV/0!</v>
      </c>
      <c r="CM235" s="31" t="e">
        <v>#DIV/0!</v>
      </c>
      <c r="CN235" s="31" t="e">
        <v>#DIV/0!</v>
      </c>
      <c r="CO235" s="31" t="e">
        <v>#DIV/0!</v>
      </c>
      <c r="CP235" s="31" t="e">
        <v>#DIV/0!</v>
      </c>
      <c r="CQ235" s="31" t="e">
        <v>#DIV/0!</v>
      </c>
      <c r="CR235" s="31"/>
      <c r="CS235" s="31"/>
      <c r="CT235" s="31">
        <v>400</v>
      </c>
      <c r="CU235" s="51" t="e">
        <v>#VALUE!</v>
      </c>
      <c r="CV235" s="31" t="e">
        <v>#DIV/0!</v>
      </c>
      <c r="CW235" s="31" t="e">
        <v>#DIV/0!</v>
      </c>
      <c r="CX235" s="31" t="e">
        <v>#DIV/0!</v>
      </c>
      <c r="CY235" s="31" t="e">
        <v>#DIV/0!</v>
      </c>
      <c r="CZ235" s="31" t="e">
        <v>#DIV/0!</v>
      </c>
      <c r="DA235" s="31" t="e">
        <v>#DIV/0!</v>
      </c>
      <c r="DB235" s="31" t="e">
        <v>#DIV/0!</v>
      </c>
      <c r="DC235" s="31" t="e">
        <v>#DIV/0!</v>
      </c>
      <c r="DD235" s="31" t="e">
        <v>#DIV/0!</v>
      </c>
      <c r="DE235" s="31" t="e">
        <v>#DIV/0!</v>
      </c>
      <c r="DF235" s="31" t="e">
        <v>#DIV/0!</v>
      </c>
      <c r="DG235" s="31" t="e">
        <v>#DIV/0!</v>
      </c>
      <c r="DH235" s="31" t="e">
        <v>#DIV/0!</v>
      </c>
      <c r="DI235" s="31" t="e">
        <v>#DIV/0!</v>
      </c>
      <c r="DJ235" s="31" t="e">
        <v>#DIV/0!</v>
      </c>
      <c r="DK235" s="31" t="e">
        <v>#DIV/0!</v>
      </c>
      <c r="DL235" s="31" t="e">
        <v>#DIV/0!</v>
      </c>
      <c r="DM235" s="31" t="e">
        <v>#DIV/0!</v>
      </c>
      <c r="DN235" s="31" t="e">
        <v>#DIV/0!</v>
      </c>
      <c r="DO235" s="31" t="e">
        <v>#DIV/0!</v>
      </c>
      <c r="DP235" s="31" t="e">
        <v>#DIV/0!</v>
      </c>
      <c r="DQ235" s="31" t="e">
        <v>#DIV/0!</v>
      </c>
      <c r="DR235" s="31" t="e">
        <v>#DIV/0!</v>
      </c>
      <c r="DS235" s="31" t="e">
        <v>#DIV/0!</v>
      </c>
      <c r="DT235" s="31" t="e">
        <v>#DIV/0!</v>
      </c>
      <c r="DU235" s="31" t="e">
        <v>#DIV/0!</v>
      </c>
      <c r="DV235" s="31" t="e">
        <v>#DIV/0!</v>
      </c>
      <c r="DW235" s="31" t="e">
        <v>#DIV/0!</v>
      </c>
      <c r="DX235" s="31" t="e">
        <v>#DIV/0!</v>
      </c>
      <c r="DY235" s="31" t="e">
        <v>#DIV/0!</v>
      </c>
      <c r="DZ235" s="31" t="e">
        <v>#DIV/0!</v>
      </c>
      <c r="EA235" s="31" t="e">
        <v>#DIV/0!</v>
      </c>
      <c r="EB235" s="31" t="e">
        <v>#DIV/0!</v>
      </c>
      <c r="EC235" s="31" t="e">
        <v>#DIV/0!</v>
      </c>
      <c r="ED235" s="31" t="e">
        <v>#DIV/0!</v>
      </c>
      <c r="EE235" s="31" t="e">
        <v>#DIV/0!</v>
      </c>
      <c r="EF235" s="31" t="e">
        <v>#DIV/0!</v>
      </c>
      <c r="EG235" s="31" t="e">
        <v>#DIV/0!</v>
      </c>
      <c r="EH235" s="31" t="e">
        <v>#DIV/0!</v>
      </c>
      <c r="EI235" s="31" t="e">
        <v>#DIV/0!</v>
      </c>
      <c r="EJ235" s="31" t="e">
        <v>#DIV/0!</v>
      </c>
      <c r="EK235" s="31" t="e">
        <v>#DIV/0!</v>
      </c>
      <c r="EL235" s="31" t="e">
        <v>#DIV/0!</v>
      </c>
      <c r="EM235" s="31" t="e">
        <v>#DIV/0!</v>
      </c>
      <c r="EN235" s="31" t="e">
        <v>#DIV/0!</v>
      </c>
      <c r="EO235" s="31" t="e">
        <v>#VALUE!</v>
      </c>
      <c r="EP235" s="31" t="e">
        <v>#DIV/0!</v>
      </c>
      <c r="EQ235" s="31" t="e">
        <v>#DIV/0!</v>
      </c>
      <c r="ER235" s="31" t="e">
        <v>#DIV/0!</v>
      </c>
      <c r="ES235" s="31" t="e">
        <v>#DIV/0!</v>
      </c>
      <c r="ET235" s="31" t="e">
        <v>#DIV/0!</v>
      </c>
      <c r="EU235" s="31" t="e">
        <v>#DIV/0!</v>
      </c>
      <c r="EV235" s="31" t="e">
        <v>#DIV/0!</v>
      </c>
      <c r="EW235" s="31" t="e">
        <v>#DIV/0!</v>
      </c>
      <c r="EX235" s="31" t="e">
        <v>#DIV/0!</v>
      </c>
      <c r="EY235" s="31" t="e">
        <v>#DIV/0!</v>
      </c>
      <c r="EZ235" s="31" t="e">
        <v>#DIV/0!</v>
      </c>
      <c r="FA235" s="31" t="e">
        <v>#DIV/0!</v>
      </c>
      <c r="FB235" s="31" t="e">
        <v>#DIV/0!</v>
      </c>
      <c r="FC235" s="31" t="e">
        <v>#DIV/0!</v>
      </c>
      <c r="FD235" s="31" t="e">
        <v>#DIV/0!</v>
      </c>
      <c r="FE235" s="31" t="e">
        <v>#DIV/0!</v>
      </c>
      <c r="FF235" s="31" t="e">
        <v>#DIV/0!</v>
      </c>
      <c r="FG235" s="31" t="e">
        <v>#DIV/0!</v>
      </c>
      <c r="FH235" s="31" t="e">
        <v>#DIV/0!</v>
      </c>
      <c r="FI235" s="31" t="e">
        <v>#DIV/0!</v>
      </c>
      <c r="FJ235" s="31" t="e">
        <v>#DIV/0!</v>
      </c>
      <c r="FK235" s="31" t="e">
        <v>#DIV/0!</v>
      </c>
      <c r="FL235" s="31" t="e">
        <v>#DIV/0!</v>
      </c>
      <c r="FM235" s="31" t="e">
        <v>#DIV/0!</v>
      </c>
      <c r="FN235" s="31" t="e">
        <v>#DIV/0!</v>
      </c>
      <c r="FO235" s="31" t="e">
        <v>#DIV/0!</v>
      </c>
      <c r="FP235" s="31" t="e">
        <v>#DIV/0!</v>
      </c>
      <c r="FQ235" s="31" t="e">
        <v>#DIV/0!</v>
      </c>
      <c r="FR235" s="31" t="e">
        <v>#DIV/0!</v>
      </c>
      <c r="FS235" s="31" t="e">
        <v>#DIV/0!</v>
      </c>
      <c r="FT235" s="31" t="e">
        <v>#DIV/0!</v>
      </c>
      <c r="FU235" s="31" t="e">
        <v>#DIV/0!</v>
      </c>
      <c r="FV235" s="31" t="e">
        <v>#DIV/0!</v>
      </c>
      <c r="FW235" s="31" t="e">
        <v>#DIV/0!</v>
      </c>
      <c r="FX235" s="31" t="e">
        <v>#DIV/0!</v>
      </c>
      <c r="FY235" s="31" t="e">
        <v>#DIV/0!</v>
      </c>
      <c r="FZ235" s="31" t="e">
        <v>#DIV/0!</v>
      </c>
      <c r="GA235" s="31" t="e">
        <v>#DIV/0!</v>
      </c>
      <c r="GB235" s="31" t="e">
        <v>#DIV/0!</v>
      </c>
      <c r="GC235" s="31" t="e">
        <v>#DIV/0!</v>
      </c>
      <c r="GD235" s="31" t="e">
        <v>#DIV/0!</v>
      </c>
      <c r="GE235" s="31" t="e">
        <v>#DIV/0!</v>
      </c>
      <c r="GF235" s="31" t="e">
        <v>#DIV/0!</v>
      </c>
      <c r="GG235" s="31" t="e">
        <v>#DIV/0!</v>
      </c>
      <c r="GH235" s="31" t="e">
        <v>#DIV/0!</v>
      </c>
      <c r="GI235" s="31"/>
      <c r="GJ235" s="31"/>
      <c r="GK235" s="31">
        <v>400</v>
      </c>
      <c r="GL235" s="51">
        <v>0.66666666666666663</v>
      </c>
      <c r="GM235" s="31">
        <v>0.33333333333333331</v>
      </c>
      <c r="GN235" s="31">
        <v>0</v>
      </c>
      <c r="GO235" s="31">
        <v>0.33333333333333331</v>
      </c>
      <c r="GP235" s="31">
        <v>0.33333333333333331</v>
      </c>
      <c r="GQ235" s="31">
        <v>0</v>
      </c>
      <c r="GR235" s="31">
        <v>0.33333333333333331</v>
      </c>
      <c r="GS235" s="31">
        <v>1</v>
      </c>
      <c r="GT235" s="31">
        <v>0</v>
      </c>
      <c r="GU235" s="31">
        <v>0</v>
      </c>
      <c r="GV235" s="31">
        <v>0</v>
      </c>
      <c r="GW235" s="31">
        <v>0</v>
      </c>
      <c r="GX235" s="31">
        <v>0</v>
      </c>
      <c r="GY235" s="31">
        <v>0</v>
      </c>
      <c r="GZ235" s="31">
        <v>0</v>
      </c>
      <c r="HA235" s="31">
        <v>0</v>
      </c>
      <c r="HB235" s="31">
        <v>0</v>
      </c>
      <c r="HC235" s="31">
        <v>0</v>
      </c>
      <c r="HD235" s="31">
        <v>0</v>
      </c>
      <c r="HE235" s="31">
        <v>0</v>
      </c>
      <c r="HF235" s="31">
        <v>0</v>
      </c>
      <c r="HG235" s="31">
        <v>0.66666666666666663</v>
      </c>
      <c r="HH235" s="31">
        <v>0.33333333333333331</v>
      </c>
      <c r="HI235" s="31">
        <v>0</v>
      </c>
      <c r="HJ235" s="31">
        <v>0.33333333333333331</v>
      </c>
      <c r="HK235" s="31">
        <v>1</v>
      </c>
      <c r="HL235" s="31">
        <v>0.66666666666666663</v>
      </c>
      <c r="HM235" s="31">
        <v>0</v>
      </c>
      <c r="HN235" s="31">
        <v>0</v>
      </c>
      <c r="HO235" s="31">
        <v>1</v>
      </c>
      <c r="HP235" s="31">
        <v>0</v>
      </c>
      <c r="HQ235" s="31">
        <v>0</v>
      </c>
      <c r="HR235" s="31">
        <v>0</v>
      </c>
      <c r="HS235" s="31">
        <v>0</v>
      </c>
      <c r="HT235" s="31">
        <v>0</v>
      </c>
      <c r="HU235" s="31">
        <v>0</v>
      </c>
      <c r="HV235" s="31">
        <v>0</v>
      </c>
      <c r="HW235" s="31">
        <v>0.66666666666666663</v>
      </c>
      <c r="HX235" s="31">
        <v>0.33333333333333331</v>
      </c>
      <c r="HY235" s="31">
        <v>0</v>
      </c>
      <c r="HZ235" s="31">
        <v>0.33333333333333331</v>
      </c>
      <c r="IA235" s="31">
        <v>0.66666666666666663</v>
      </c>
      <c r="IB235" s="31">
        <v>0</v>
      </c>
      <c r="IC235" s="31">
        <v>0</v>
      </c>
      <c r="ID235" s="31">
        <v>0</v>
      </c>
      <c r="IE235" s="31">
        <v>1</v>
      </c>
      <c r="IF235" s="31">
        <v>266.66666666666663</v>
      </c>
      <c r="IG235" s="31">
        <v>133.33333333333331</v>
      </c>
      <c r="IH235" s="31">
        <v>0</v>
      </c>
      <c r="II235" s="31">
        <v>133.33333333333331</v>
      </c>
      <c r="IJ235" s="31">
        <v>133.33333333333331</v>
      </c>
      <c r="IK235" s="31">
        <v>0</v>
      </c>
      <c r="IL235" s="31">
        <v>133.33333333333331</v>
      </c>
      <c r="IM235" s="31">
        <v>400</v>
      </c>
      <c r="IN235" s="31">
        <v>0</v>
      </c>
      <c r="IO235" s="31">
        <v>0</v>
      </c>
      <c r="IP235" s="31">
        <v>0</v>
      </c>
      <c r="IQ235" s="31">
        <v>0</v>
      </c>
      <c r="IR235" s="31">
        <v>0</v>
      </c>
      <c r="IS235" s="31">
        <v>0</v>
      </c>
      <c r="IT235" s="31">
        <v>0</v>
      </c>
      <c r="IU235" s="31">
        <v>0</v>
      </c>
      <c r="IV235" s="31">
        <v>0</v>
      </c>
      <c r="IW235" s="31">
        <v>0</v>
      </c>
      <c r="IX235" s="31">
        <v>0</v>
      </c>
      <c r="IY235" s="31">
        <v>0</v>
      </c>
      <c r="IZ235" s="31">
        <v>0</v>
      </c>
      <c r="JA235" s="31">
        <v>266.66666666666663</v>
      </c>
      <c r="JB235" s="31">
        <v>133.33333333333331</v>
      </c>
      <c r="JC235" s="31">
        <v>0</v>
      </c>
      <c r="JD235" s="31">
        <v>133.33333333333331</v>
      </c>
      <c r="JE235" s="31">
        <v>400</v>
      </c>
      <c r="JF235" s="31">
        <v>266.66666666666663</v>
      </c>
      <c r="JG235" s="31">
        <v>0</v>
      </c>
      <c r="JH235" s="31">
        <v>0</v>
      </c>
      <c r="JI235" s="31">
        <v>400</v>
      </c>
      <c r="JJ235" s="31">
        <v>0</v>
      </c>
      <c r="JK235" s="31">
        <v>0</v>
      </c>
      <c r="JL235" s="31">
        <v>0</v>
      </c>
      <c r="JM235" s="31">
        <v>0</v>
      </c>
      <c r="JN235" s="31">
        <v>0</v>
      </c>
      <c r="JO235" s="31">
        <v>0</v>
      </c>
      <c r="JP235" s="31">
        <v>0</v>
      </c>
      <c r="JQ235" s="31">
        <v>266.66666666666663</v>
      </c>
      <c r="JR235" s="31">
        <v>133.33333333333331</v>
      </c>
      <c r="JS235" s="31">
        <v>0</v>
      </c>
      <c r="JT235" s="31">
        <v>133.33333333333331</v>
      </c>
      <c r="JU235" s="31">
        <v>266.66666666666663</v>
      </c>
      <c r="JV235" s="31">
        <v>0</v>
      </c>
      <c r="JW235" s="31">
        <v>0</v>
      </c>
      <c r="JX235" s="31">
        <v>0</v>
      </c>
      <c r="JY235" s="31">
        <v>400</v>
      </c>
      <c r="JZ235" s="31">
        <v>3</v>
      </c>
      <c r="KA235" s="31">
        <v>1</v>
      </c>
    </row>
    <row r="236" spans="1:287" x14ac:dyDescent="0.25">
      <c r="A236" s="30" t="s">
        <v>863</v>
      </c>
      <c r="B236" s="30" t="s">
        <v>222</v>
      </c>
      <c r="C236" s="31">
        <v>58</v>
      </c>
      <c r="D236" s="51" t="e">
        <v>#VALUE!</v>
      </c>
      <c r="E236" s="31" t="e">
        <v>#DIV/0!</v>
      </c>
      <c r="F236" s="31" t="e">
        <v>#DIV/0!</v>
      </c>
      <c r="G236" s="31" t="e">
        <v>#DIV/0!</v>
      </c>
      <c r="H236" s="31" t="e">
        <v>#DIV/0!</v>
      </c>
      <c r="I236" s="31" t="e">
        <v>#DIV/0!</v>
      </c>
      <c r="J236" s="31" t="e">
        <v>#DIV/0!</v>
      </c>
      <c r="K236" s="31" t="e">
        <v>#DIV/0!</v>
      </c>
      <c r="L236" s="31" t="e">
        <v>#DIV/0!</v>
      </c>
      <c r="M236" s="31" t="e">
        <v>#DIV/0!</v>
      </c>
      <c r="N236" s="31" t="e">
        <v>#DIV/0!</v>
      </c>
      <c r="O236" s="31" t="e">
        <v>#DIV/0!</v>
      </c>
      <c r="P236" s="31" t="e">
        <v>#DIV/0!</v>
      </c>
      <c r="Q236" s="31" t="e">
        <v>#DIV/0!</v>
      </c>
      <c r="R236" s="31" t="e">
        <v>#DIV/0!</v>
      </c>
      <c r="S236" s="31" t="e">
        <v>#DIV/0!</v>
      </c>
      <c r="T236" s="31" t="e">
        <v>#DIV/0!</v>
      </c>
      <c r="U236" s="31" t="e">
        <v>#DIV/0!</v>
      </c>
      <c r="V236" s="31" t="e">
        <v>#DIV/0!</v>
      </c>
      <c r="W236" s="31" t="e">
        <v>#DIV/0!</v>
      </c>
      <c r="X236" s="31" t="e">
        <v>#DIV/0!</v>
      </c>
      <c r="Y236" s="31" t="e">
        <v>#DIV/0!</v>
      </c>
      <c r="Z236" s="31" t="e">
        <v>#DIV/0!</v>
      </c>
      <c r="AA236" s="31" t="e">
        <v>#DIV/0!</v>
      </c>
      <c r="AB236" s="31" t="e">
        <v>#DIV/0!</v>
      </c>
      <c r="AC236" s="31" t="e">
        <v>#DIV/0!</v>
      </c>
      <c r="AD236" s="31" t="e">
        <v>#DIV/0!</v>
      </c>
      <c r="AE236" s="31" t="e">
        <v>#DIV/0!</v>
      </c>
      <c r="AF236" s="31" t="e">
        <v>#DIV/0!</v>
      </c>
      <c r="AG236" s="31" t="e">
        <v>#DIV/0!</v>
      </c>
      <c r="AH236" s="31" t="e">
        <v>#DIV/0!</v>
      </c>
      <c r="AI236" s="31" t="e">
        <v>#DIV/0!</v>
      </c>
      <c r="AJ236" s="31" t="e">
        <v>#DIV/0!</v>
      </c>
      <c r="AK236" s="31" t="e">
        <v>#DIV/0!</v>
      </c>
      <c r="AL236" s="31" t="e">
        <v>#DIV/0!</v>
      </c>
      <c r="AM236" s="31" t="e">
        <v>#DIV/0!</v>
      </c>
      <c r="AN236" s="31" t="e">
        <v>#DIV/0!</v>
      </c>
      <c r="AO236" s="31" t="e">
        <v>#DIV/0!</v>
      </c>
      <c r="AP236" s="31" t="e">
        <v>#DIV/0!</v>
      </c>
      <c r="AQ236" s="31" t="e">
        <v>#DIV/0!</v>
      </c>
      <c r="AR236" s="31" t="e">
        <v>#DIV/0!</v>
      </c>
      <c r="AS236" s="31" t="e">
        <v>#DIV/0!</v>
      </c>
      <c r="AT236" s="31" t="e">
        <v>#DIV/0!</v>
      </c>
      <c r="AU236" s="31" t="e">
        <v>#DIV/0!</v>
      </c>
      <c r="AV236" s="31" t="e">
        <v>#DIV/0!</v>
      </c>
      <c r="AW236" s="31" t="e">
        <v>#DIV/0!</v>
      </c>
      <c r="AX236" s="31" t="e">
        <v>#VALUE!</v>
      </c>
      <c r="AY236" s="31" t="e">
        <v>#DIV/0!</v>
      </c>
      <c r="AZ236" s="31" t="e">
        <v>#DIV/0!</v>
      </c>
      <c r="BA236" s="31" t="e">
        <v>#DIV/0!</v>
      </c>
      <c r="BB236" s="31" t="e">
        <v>#DIV/0!</v>
      </c>
      <c r="BC236" s="31" t="e">
        <v>#DIV/0!</v>
      </c>
      <c r="BD236" s="31" t="e">
        <v>#DIV/0!</v>
      </c>
      <c r="BE236" s="31" t="e">
        <v>#DIV/0!</v>
      </c>
      <c r="BF236" s="31" t="e">
        <v>#DIV/0!</v>
      </c>
      <c r="BG236" s="31" t="e">
        <v>#DIV/0!</v>
      </c>
      <c r="BH236" s="31" t="e">
        <v>#DIV/0!</v>
      </c>
      <c r="BI236" s="31" t="e">
        <v>#DIV/0!</v>
      </c>
      <c r="BJ236" s="31" t="e">
        <v>#DIV/0!</v>
      </c>
      <c r="BK236" s="31" t="e">
        <v>#DIV/0!</v>
      </c>
      <c r="BL236" s="31" t="e">
        <v>#DIV/0!</v>
      </c>
      <c r="BM236" s="31" t="e">
        <v>#DIV/0!</v>
      </c>
      <c r="BN236" s="31" t="e">
        <v>#DIV/0!</v>
      </c>
      <c r="BO236" s="31" t="e">
        <v>#DIV/0!</v>
      </c>
      <c r="BP236" s="31" t="e">
        <v>#DIV/0!</v>
      </c>
      <c r="BQ236" s="31" t="e">
        <v>#DIV/0!</v>
      </c>
      <c r="BR236" s="31" t="e">
        <v>#DIV/0!</v>
      </c>
      <c r="BS236" s="31" t="e">
        <v>#DIV/0!</v>
      </c>
      <c r="BT236" s="31" t="e">
        <v>#DIV/0!</v>
      </c>
      <c r="BU236" s="31" t="e">
        <v>#DIV/0!</v>
      </c>
      <c r="BV236" s="31" t="e">
        <v>#DIV/0!</v>
      </c>
      <c r="BW236" s="31" t="e">
        <v>#DIV/0!</v>
      </c>
      <c r="BX236" s="31" t="e">
        <v>#DIV/0!</v>
      </c>
      <c r="BY236" s="31" t="e">
        <v>#DIV/0!</v>
      </c>
      <c r="BZ236" s="31" t="e">
        <v>#DIV/0!</v>
      </c>
      <c r="CA236" s="31" t="e">
        <v>#DIV/0!</v>
      </c>
      <c r="CB236" s="31" t="e">
        <v>#DIV/0!</v>
      </c>
      <c r="CC236" s="31" t="e">
        <v>#DIV/0!</v>
      </c>
      <c r="CD236" s="31" t="e">
        <v>#DIV/0!</v>
      </c>
      <c r="CE236" s="31" t="e">
        <v>#DIV/0!</v>
      </c>
      <c r="CF236" s="31" t="e">
        <v>#DIV/0!</v>
      </c>
      <c r="CG236" s="31" t="e">
        <v>#DIV/0!</v>
      </c>
      <c r="CH236" s="31" t="e">
        <v>#DIV/0!</v>
      </c>
      <c r="CI236" s="31" t="e">
        <v>#DIV/0!</v>
      </c>
      <c r="CJ236" s="31" t="e">
        <v>#DIV/0!</v>
      </c>
      <c r="CK236" s="31" t="e">
        <v>#DIV/0!</v>
      </c>
      <c r="CL236" s="31" t="e">
        <v>#DIV/0!</v>
      </c>
      <c r="CM236" s="31" t="e">
        <v>#DIV/0!</v>
      </c>
      <c r="CN236" s="31" t="e">
        <v>#DIV/0!</v>
      </c>
      <c r="CO236" s="31" t="e">
        <v>#DIV/0!</v>
      </c>
      <c r="CP236" s="31" t="e">
        <v>#DIV/0!</v>
      </c>
      <c r="CQ236" s="31" t="e">
        <v>#DIV/0!</v>
      </c>
      <c r="CR236" s="31"/>
      <c r="CS236" s="31"/>
      <c r="CT236" s="31">
        <v>58</v>
      </c>
      <c r="CU236" s="51" t="e">
        <v>#VALUE!</v>
      </c>
      <c r="CV236" s="31" t="e">
        <v>#DIV/0!</v>
      </c>
      <c r="CW236" s="31" t="e">
        <v>#DIV/0!</v>
      </c>
      <c r="CX236" s="31" t="e">
        <v>#DIV/0!</v>
      </c>
      <c r="CY236" s="31" t="e">
        <v>#DIV/0!</v>
      </c>
      <c r="CZ236" s="31" t="e">
        <v>#DIV/0!</v>
      </c>
      <c r="DA236" s="31" t="e">
        <v>#DIV/0!</v>
      </c>
      <c r="DB236" s="31" t="e">
        <v>#DIV/0!</v>
      </c>
      <c r="DC236" s="31" t="e">
        <v>#DIV/0!</v>
      </c>
      <c r="DD236" s="31" t="e">
        <v>#DIV/0!</v>
      </c>
      <c r="DE236" s="31" t="e">
        <v>#DIV/0!</v>
      </c>
      <c r="DF236" s="31" t="e">
        <v>#DIV/0!</v>
      </c>
      <c r="DG236" s="31" t="e">
        <v>#DIV/0!</v>
      </c>
      <c r="DH236" s="31" t="e">
        <v>#DIV/0!</v>
      </c>
      <c r="DI236" s="31" t="e">
        <v>#DIV/0!</v>
      </c>
      <c r="DJ236" s="31" t="e">
        <v>#DIV/0!</v>
      </c>
      <c r="DK236" s="31" t="e">
        <v>#DIV/0!</v>
      </c>
      <c r="DL236" s="31" t="e">
        <v>#DIV/0!</v>
      </c>
      <c r="DM236" s="31" t="e">
        <v>#DIV/0!</v>
      </c>
      <c r="DN236" s="31" t="e">
        <v>#DIV/0!</v>
      </c>
      <c r="DO236" s="31" t="e">
        <v>#DIV/0!</v>
      </c>
      <c r="DP236" s="31" t="e">
        <v>#DIV/0!</v>
      </c>
      <c r="DQ236" s="31" t="e">
        <v>#DIV/0!</v>
      </c>
      <c r="DR236" s="31" t="e">
        <v>#DIV/0!</v>
      </c>
      <c r="DS236" s="31" t="e">
        <v>#DIV/0!</v>
      </c>
      <c r="DT236" s="31" t="e">
        <v>#DIV/0!</v>
      </c>
      <c r="DU236" s="31" t="e">
        <v>#DIV/0!</v>
      </c>
      <c r="DV236" s="31" t="e">
        <v>#DIV/0!</v>
      </c>
      <c r="DW236" s="31" t="e">
        <v>#DIV/0!</v>
      </c>
      <c r="DX236" s="31" t="e">
        <v>#DIV/0!</v>
      </c>
      <c r="DY236" s="31" t="e">
        <v>#DIV/0!</v>
      </c>
      <c r="DZ236" s="31" t="e">
        <v>#DIV/0!</v>
      </c>
      <c r="EA236" s="31" t="e">
        <v>#DIV/0!</v>
      </c>
      <c r="EB236" s="31" t="e">
        <v>#DIV/0!</v>
      </c>
      <c r="EC236" s="31" t="e">
        <v>#DIV/0!</v>
      </c>
      <c r="ED236" s="31" t="e">
        <v>#DIV/0!</v>
      </c>
      <c r="EE236" s="31" t="e">
        <v>#DIV/0!</v>
      </c>
      <c r="EF236" s="31" t="e">
        <v>#DIV/0!</v>
      </c>
      <c r="EG236" s="31" t="e">
        <v>#DIV/0!</v>
      </c>
      <c r="EH236" s="31" t="e">
        <v>#DIV/0!</v>
      </c>
      <c r="EI236" s="31" t="e">
        <v>#DIV/0!</v>
      </c>
      <c r="EJ236" s="31" t="e">
        <v>#DIV/0!</v>
      </c>
      <c r="EK236" s="31" t="e">
        <v>#DIV/0!</v>
      </c>
      <c r="EL236" s="31" t="e">
        <v>#DIV/0!</v>
      </c>
      <c r="EM236" s="31" t="e">
        <v>#DIV/0!</v>
      </c>
      <c r="EN236" s="31" t="e">
        <v>#DIV/0!</v>
      </c>
      <c r="EO236" s="31" t="e">
        <v>#VALUE!</v>
      </c>
      <c r="EP236" s="31" t="e">
        <v>#DIV/0!</v>
      </c>
      <c r="EQ236" s="31" t="e">
        <v>#DIV/0!</v>
      </c>
      <c r="ER236" s="31" t="e">
        <v>#DIV/0!</v>
      </c>
      <c r="ES236" s="31" t="e">
        <v>#DIV/0!</v>
      </c>
      <c r="ET236" s="31" t="e">
        <v>#DIV/0!</v>
      </c>
      <c r="EU236" s="31" t="e">
        <v>#DIV/0!</v>
      </c>
      <c r="EV236" s="31" t="e">
        <v>#DIV/0!</v>
      </c>
      <c r="EW236" s="31" t="e">
        <v>#DIV/0!</v>
      </c>
      <c r="EX236" s="31" t="e">
        <v>#DIV/0!</v>
      </c>
      <c r="EY236" s="31" t="e">
        <v>#DIV/0!</v>
      </c>
      <c r="EZ236" s="31" t="e">
        <v>#DIV/0!</v>
      </c>
      <c r="FA236" s="31" t="e">
        <v>#DIV/0!</v>
      </c>
      <c r="FB236" s="31" t="e">
        <v>#DIV/0!</v>
      </c>
      <c r="FC236" s="31" t="e">
        <v>#DIV/0!</v>
      </c>
      <c r="FD236" s="31" t="e">
        <v>#DIV/0!</v>
      </c>
      <c r="FE236" s="31" t="e">
        <v>#DIV/0!</v>
      </c>
      <c r="FF236" s="31" t="e">
        <v>#DIV/0!</v>
      </c>
      <c r="FG236" s="31" t="e">
        <v>#DIV/0!</v>
      </c>
      <c r="FH236" s="31" t="e">
        <v>#DIV/0!</v>
      </c>
      <c r="FI236" s="31" t="e">
        <v>#DIV/0!</v>
      </c>
      <c r="FJ236" s="31" t="e">
        <v>#DIV/0!</v>
      </c>
      <c r="FK236" s="31" t="e">
        <v>#DIV/0!</v>
      </c>
      <c r="FL236" s="31" t="e">
        <v>#DIV/0!</v>
      </c>
      <c r="FM236" s="31" t="e">
        <v>#DIV/0!</v>
      </c>
      <c r="FN236" s="31" t="e">
        <v>#DIV/0!</v>
      </c>
      <c r="FO236" s="31" t="e">
        <v>#DIV/0!</v>
      </c>
      <c r="FP236" s="31" t="e">
        <v>#DIV/0!</v>
      </c>
      <c r="FQ236" s="31" t="e">
        <v>#DIV/0!</v>
      </c>
      <c r="FR236" s="31" t="e">
        <v>#DIV/0!</v>
      </c>
      <c r="FS236" s="31" t="e">
        <v>#DIV/0!</v>
      </c>
      <c r="FT236" s="31" t="e">
        <v>#DIV/0!</v>
      </c>
      <c r="FU236" s="31" t="e">
        <v>#DIV/0!</v>
      </c>
      <c r="FV236" s="31" t="e">
        <v>#DIV/0!</v>
      </c>
      <c r="FW236" s="31" t="e">
        <v>#DIV/0!</v>
      </c>
      <c r="FX236" s="31" t="e">
        <v>#DIV/0!</v>
      </c>
      <c r="FY236" s="31" t="e">
        <v>#DIV/0!</v>
      </c>
      <c r="FZ236" s="31" t="e">
        <v>#DIV/0!</v>
      </c>
      <c r="GA236" s="31" t="e">
        <v>#DIV/0!</v>
      </c>
      <c r="GB236" s="31" t="e">
        <v>#DIV/0!</v>
      </c>
      <c r="GC236" s="31" t="e">
        <v>#DIV/0!</v>
      </c>
      <c r="GD236" s="31" t="e">
        <v>#DIV/0!</v>
      </c>
      <c r="GE236" s="31" t="e">
        <v>#DIV/0!</v>
      </c>
      <c r="GF236" s="31" t="e">
        <v>#DIV/0!</v>
      </c>
      <c r="GG236" s="31" t="e">
        <v>#DIV/0!</v>
      </c>
      <c r="GH236" s="31" t="e">
        <v>#DIV/0!</v>
      </c>
      <c r="GI236" s="31"/>
      <c r="GJ236" s="31"/>
      <c r="GK236" s="31">
        <v>58</v>
      </c>
      <c r="GL236" s="51" t="e">
        <v>#VALUE!</v>
      </c>
      <c r="GM236" s="31" t="e">
        <v>#DIV/0!</v>
      </c>
      <c r="GN236" s="31" t="e">
        <v>#DIV/0!</v>
      </c>
      <c r="GO236" s="31" t="e">
        <v>#DIV/0!</v>
      </c>
      <c r="GP236" s="31" t="e">
        <v>#DIV/0!</v>
      </c>
      <c r="GQ236" s="31" t="e">
        <v>#DIV/0!</v>
      </c>
      <c r="GR236" s="31" t="e">
        <v>#DIV/0!</v>
      </c>
      <c r="GS236" s="31" t="e">
        <v>#DIV/0!</v>
      </c>
      <c r="GT236" s="31" t="e">
        <v>#DIV/0!</v>
      </c>
      <c r="GU236" s="31" t="e">
        <v>#DIV/0!</v>
      </c>
      <c r="GV236" s="31" t="e">
        <v>#DIV/0!</v>
      </c>
      <c r="GW236" s="31" t="e">
        <v>#DIV/0!</v>
      </c>
      <c r="GX236" s="31" t="e">
        <v>#DIV/0!</v>
      </c>
      <c r="GY236" s="31" t="e">
        <v>#DIV/0!</v>
      </c>
      <c r="GZ236" s="31" t="e">
        <v>#DIV/0!</v>
      </c>
      <c r="HA236" s="31" t="e">
        <v>#DIV/0!</v>
      </c>
      <c r="HB236" s="31" t="e">
        <v>#DIV/0!</v>
      </c>
      <c r="HC236" s="31" t="e">
        <v>#DIV/0!</v>
      </c>
      <c r="HD236" s="31" t="e">
        <v>#DIV/0!</v>
      </c>
      <c r="HE236" s="31" t="e">
        <v>#DIV/0!</v>
      </c>
      <c r="HF236" s="31" t="e">
        <v>#DIV/0!</v>
      </c>
      <c r="HG236" s="31" t="e">
        <v>#DIV/0!</v>
      </c>
      <c r="HH236" s="31" t="e">
        <v>#DIV/0!</v>
      </c>
      <c r="HI236" s="31" t="e">
        <v>#DIV/0!</v>
      </c>
      <c r="HJ236" s="31" t="e">
        <v>#DIV/0!</v>
      </c>
      <c r="HK236" s="31" t="e">
        <v>#DIV/0!</v>
      </c>
      <c r="HL236" s="31" t="e">
        <v>#DIV/0!</v>
      </c>
      <c r="HM236" s="31" t="e">
        <v>#DIV/0!</v>
      </c>
      <c r="HN236" s="31" t="e">
        <v>#DIV/0!</v>
      </c>
      <c r="HO236" s="31" t="e">
        <v>#DIV/0!</v>
      </c>
      <c r="HP236" s="31" t="e">
        <v>#DIV/0!</v>
      </c>
      <c r="HQ236" s="31" t="e">
        <v>#DIV/0!</v>
      </c>
      <c r="HR236" s="31" t="e">
        <v>#DIV/0!</v>
      </c>
      <c r="HS236" s="31" t="e">
        <v>#DIV/0!</v>
      </c>
      <c r="HT236" s="31" t="e">
        <v>#DIV/0!</v>
      </c>
      <c r="HU236" s="31" t="e">
        <v>#DIV/0!</v>
      </c>
      <c r="HV236" s="31" t="e">
        <v>#DIV/0!</v>
      </c>
      <c r="HW236" s="31" t="e">
        <v>#DIV/0!</v>
      </c>
      <c r="HX236" s="31" t="e">
        <v>#DIV/0!</v>
      </c>
      <c r="HY236" s="31" t="e">
        <v>#DIV/0!</v>
      </c>
      <c r="HZ236" s="31" t="e">
        <v>#DIV/0!</v>
      </c>
      <c r="IA236" s="31" t="e">
        <v>#DIV/0!</v>
      </c>
      <c r="IB236" s="31" t="e">
        <v>#DIV/0!</v>
      </c>
      <c r="IC236" s="31" t="e">
        <v>#DIV/0!</v>
      </c>
      <c r="ID236" s="31" t="e">
        <v>#DIV/0!</v>
      </c>
      <c r="IE236" s="31" t="e">
        <v>#DIV/0!</v>
      </c>
      <c r="IF236" s="31" t="e">
        <v>#VALUE!</v>
      </c>
      <c r="IG236" s="31" t="e">
        <v>#DIV/0!</v>
      </c>
      <c r="IH236" s="31" t="e">
        <v>#DIV/0!</v>
      </c>
      <c r="II236" s="31" t="e">
        <v>#DIV/0!</v>
      </c>
      <c r="IJ236" s="31" t="e">
        <v>#DIV/0!</v>
      </c>
      <c r="IK236" s="31" t="e">
        <v>#DIV/0!</v>
      </c>
      <c r="IL236" s="31" t="e">
        <v>#DIV/0!</v>
      </c>
      <c r="IM236" s="31" t="e">
        <v>#DIV/0!</v>
      </c>
      <c r="IN236" s="31" t="e">
        <v>#DIV/0!</v>
      </c>
      <c r="IO236" s="31" t="e">
        <v>#DIV/0!</v>
      </c>
      <c r="IP236" s="31" t="e">
        <v>#DIV/0!</v>
      </c>
      <c r="IQ236" s="31" t="e">
        <v>#DIV/0!</v>
      </c>
      <c r="IR236" s="31" t="e">
        <v>#DIV/0!</v>
      </c>
      <c r="IS236" s="31" t="e">
        <v>#DIV/0!</v>
      </c>
      <c r="IT236" s="31" t="e">
        <v>#DIV/0!</v>
      </c>
      <c r="IU236" s="31" t="e">
        <v>#DIV/0!</v>
      </c>
      <c r="IV236" s="31" t="e">
        <v>#DIV/0!</v>
      </c>
      <c r="IW236" s="31" t="e">
        <v>#DIV/0!</v>
      </c>
      <c r="IX236" s="31" t="e">
        <v>#DIV/0!</v>
      </c>
      <c r="IY236" s="31" t="e">
        <v>#DIV/0!</v>
      </c>
      <c r="IZ236" s="31" t="e">
        <v>#DIV/0!</v>
      </c>
      <c r="JA236" s="31" t="e">
        <v>#DIV/0!</v>
      </c>
      <c r="JB236" s="31" t="e">
        <v>#DIV/0!</v>
      </c>
      <c r="JC236" s="31" t="e">
        <v>#DIV/0!</v>
      </c>
      <c r="JD236" s="31" t="e">
        <v>#DIV/0!</v>
      </c>
      <c r="JE236" s="31" t="e">
        <v>#DIV/0!</v>
      </c>
      <c r="JF236" s="31" t="e">
        <v>#DIV/0!</v>
      </c>
      <c r="JG236" s="31" t="e">
        <v>#DIV/0!</v>
      </c>
      <c r="JH236" s="31" t="e">
        <v>#DIV/0!</v>
      </c>
      <c r="JI236" s="31" t="e">
        <v>#DIV/0!</v>
      </c>
      <c r="JJ236" s="31" t="e">
        <v>#DIV/0!</v>
      </c>
      <c r="JK236" s="31" t="e">
        <v>#DIV/0!</v>
      </c>
      <c r="JL236" s="31" t="e">
        <v>#DIV/0!</v>
      </c>
      <c r="JM236" s="31" t="e">
        <v>#DIV/0!</v>
      </c>
      <c r="JN236" s="31" t="e">
        <v>#DIV/0!</v>
      </c>
      <c r="JO236" s="31" t="e">
        <v>#DIV/0!</v>
      </c>
      <c r="JP236" s="31" t="e">
        <v>#DIV/0!</v>
      </c>
      <c r="JQ236" s="31" t="e">
        <v>#DIV/0!</v>
      </c>
      <c r="JR236" s="31" t="e">
        <v>#DIV/0!</v>
      </c>
      <c r="JS236" s="31" t="e">
        <v>#DIV/0!</v>
      </c>
      <c r="JT236" s="31" t="e">
        <v>#DIV/0!</v>
      </c>
      <c r="JU236" s="31" t="e">
        <v>#DIV/0!</v>
      </c>
      <c r="JV236" s="31" t="e">
        <v>#DIV/0!</v>
      </c>
      <c r="JW236" s="31" t="e">
        <v>#DIV/0!</v>
      </c>
      <c r="JX236" s="31" t="e">
        <v>#DIV/0!</v>
      </c>
      <c r="JY236" s="31" t="e">
        <v>#DIV/0!</v>
      </c>
      <c r="JZ236" s="31"/>
      <c r="KA236" s="31"/>
    </row>
    <row r="237" spans="1:287" x14ac:dyDescent="0.25">
      <c r="A237" s="30" t="s">
        <v>864</v>
      </c>
      <c r="B237" s="30" t="s">
        <v>200</v>
      </c>
      <c r="C237" s="31"/>
      <c r="D237" s="51" t="e">
        <v>#VALUE!</v>
      </c>
      <c r="E237" s="31" t="e">
        <v>#DIV/0!</v>
      </c>
      <c r="F237" s="31" t="e">
        <v>#DIV/0!</v>
      </c>
      <c r="G237" s="31" t="e">
        <v>#DIV/0!</v>
      </c>
      <c r="H237" s="31" t="e">
        <v>#DIV/0!</v>
      </c>
      <c r="I237" s="31" t="e">
        <v>#DIV/0!</v>
      </c>
      <c r="J237" s="31" t="e">
        <v>#DIV/0!</v>
      </c>
      <c r="K237" s="31" t="e">
        <v>#DIV/0!</v>
      </c>
      <c r="L237" s="31" t="e">
        <v>#DIV/0!</v>
      </c>
      <c r="M237" s="31" t="e">
        <v>#DIV/0!</v>
      </c>
      <c r="N237" s="31" t="e">
        <v>#DIV/0!</v>
      </c>
      <c r="O237" s="31" t="e">
        <v>#DIV/0!</v>
      </c>
      <c r="P237" s="31" t="e">
        <v>#DIV/0!</v>
      </c>
      <c r="Q237" s="31" t="e">
        <v>#DIV/0!</v>
      </c>
      <c r="R237" s="31" t="e">
        <v>#DIV/0!</v>
      </c>
      <c r="S237" s="31" t="e">
        <v>#DIV/0!</v>
      </c>
      <c r="T237" s="31" t="e">
        <v>#DIV/0!</v>
      </c>
      <c r="U237" s="31" t="e">
        <v>#DIV/0!</v>
      </c>
      <c r="V237" s="31" t="e">
        <v>#DIV/0!</v>
      </c>
      <c r="W237" s="31" t="e">
        <v>#DIV/0!</v>
      </c>
      <c r="X237" s="31" t="e">
        <v>#DIV/0!</v>
      </c>
      <c r="Y237" s="31" t="e">
        <v>#DIV/0!</v>
      </c>
      <c r="Z237" s="31" t="e">
        <v>#DIV/0!</v>
      </c>
      <c r="AA237" s="31" t="e">
        <v>#DIV/0!</v>
      </c>
      <c r="AB237" s="31" t="e">
        <v>#DIV/0!</v>
      </c>
      <c r="AC237" s="31" t="e">
        <v>#DIV/0!</v>
      </c>
      <c r="AD237" s="31" t="e">
        <v>#DIV/0!</v>
      </c>
      <c r="AE237" s="31" t="e">
        <v>#DIV/0!</v>
      </c>
      <c r="AF237" s="31" t="e">
        <v>#DIV/0!</v>
      </c>
      <c r="AG237" s="31" t="e">
        <v>#DIV/0!</v>
      </c>
      <c r="AH237" s="31" t="e">
        <v>#DIV/0!</v>
      </c>
      <c r="AI237" s="31" t="e">
        <v>#DIV/0!</v>
      </c>
      <c r="AJ237" s="31" t="e">
        <v>#DIV/0!</v>
      </c>
      <c r="AK237" s="31" t="e">
        <v>#DIV/0!</v>
      </c>
      <c r="AL237" s="31" t="e">
        <v>#DIV/0!</v>
      </c>
      <c r="AM237" s="31" t="e">
        <v>#DIV/0!</v>
      </c>
      <c r="AN237" s="31" t="e">
        <v>#DIV/0!</v>
      </c>
      <c r="AO237" s="31" t="e">
        <v>#DIV/0!</v>
      </c>
      <c r="AP237" s="31" t="e">
        <v>#DIV/0!</v>
      </c>
      <c r="AQ237" s="31" t="e">
        <v>#DIV/0!</v>
      </c>
      <c r="AR237" s="31" t="e">
        <v>#DIV/0!</v>
      </c>
      <c r="AS237" s="31" t="e">
        <v>#DIV/0!</v>
      </c>
      <c r="AT237" s="31" t="e">
        <v>#DIV/0!</v>
      </c>
      <c r="AU237" s="31" t="e">
        <v>#DIV/0!</v>
      </c>
      <c r="AV237" s="31" t="e">
        <v>#DIV/0!</v>
      </c>
      <c r="AW237" s="31" t="e">
        <v>#DIV/0!</v>
      </c>
      <c r="AX237" s="31" t="e">
        <v>#VALUE!</v>
      </c>
      <c r="AY237" s="31" t="e">
        <v>#DIV/0!</v>
      </c>
      <c r="AZ237" s="31" t="e">
        <v>#DIV/0!</v>
      </c>
      <c r="BA237" s="31" t="e">
        <v>#DIV/0!</v>
      </c>
      <c r="BB237" s="31" t="e">
        <v>#DIV/0!</v>
      </c>
      <c r="BC237" s="31" t="e">
        <v>#DIV/0!</v>
      </c>
      <c r="BD237" s="31" t="e">
        <v>#DIV/0!</v>
      </c>
      <c r="BE237" s="31" t="e">
        <v>#DIV/0!</v>
      </c>
      <c r="BF237" s="31" t="e">
        <v>#DIV/0!</v>
      </c>
      <c r="BG237" s="31" t="e">
        <v>#DIV/0!</v>
      </c>
      <c r="BH237" s="31" t="e">
        <v>#DIV/0!</v>
      </c>
      <c r="BI237" s="31" t="e">
        <v>#DIV/0!</v>
      </c>
      <c r="BJ237" s="31" t="e">
        <v>#DIV/0!</v>
      </c>
      <c r="BK237" s="31" t="e">
        <v>#DIV/0!</v>
      </c>
      <c r="BL237" s="31" t="e">
        <v>#DIV/0!</v>
      </c>
      <c r="BM237" s="31" t="e">
        <v>#DIV/0!</v>
      </c>
      <c r="BN237" s="31" t="e">
        <v>#DIV/0!</v>
      </c>
      <c r="BO237" s="31" t="e">
        <v>#DIV/0!</v>
      </c>
      <c r="BP237" s="31" t="e">
        <v>#DIV/0!</v>
      </c>
      <c r="BQ237" s="31" t="e">
        <v>#DIV/0!</v>
      </c>
      <c r="BR237" s="31" t="e">
        <v>#DIV/0!</v>
      </c>
      <c r="BS237" s="31" t="e">
        <v>#DIV/0!</v>
      </c>
      <c r="BT237" s="31" t="e">
        <v>#DIV/0!</v>
      </c>
      <c r="BU237" s="31" t="e">
        <v>#DIV/0!</v>
      </c>
      <c r="BV237" s="31" t="e">
        <v>#DIV/0!</v>
      </c>
      <c r="BW237" s="31" t="e">
        <v>#DIV/0!</v>
      </c>
      <c r="BX237" s="31" t="e">
        <v>#DIV/0!</v>
      </c>
      <c r="BY237" s="31" t="e">
        <v>#DIV/0!</v>
      </c>
      <c r="BZ237" s="31" t="e">
        <v>#DIV/0!</v>
      </c>
      <c r="CA237" s="31" t="e">
        <v>#DIV/0!</v>
      </c>
      <c r="CB237" s="31" t="e">
        <v>#DIV/0!</v>
      </c>
      <c r="CC237" s="31" t="e">
        <v>#DIV/0!</v>
      </c>
      <c r="CD237" s="31" t="e">
        <v>#DIV/0!</v>
      </c>
      <c r="CE237" s="31" t="e">
        <v>#DIV/0!</v>
      </c>
      <c r="CF237" s="31" t="e">
        <v>#DIV/0!</v>
      </c>
      <c r="CG237" s="31" t="e">
        <v>#DIV/0!</v>
      </c>
      <c r="CH237" s="31" t="e">
        <v>#DIV/0!</v>
      </c>
      <c r="CI237" s="31" t="e">
        <v>#DIV/0!</v>
      </c>
      <c r="CJ237" s="31" t="e">
        <v>#DIV/0!</v>
      </c>
      <c r="CK237" s="31" t="e">
        <v>#DIV/0!</v>
      </c>
      <c r="CL237" s="31" t="e">
        <v>#DIV/0!</v>
      </c>
      <c r="CM237" s="31" t="e">
        <v>#DIV/0!</v>
      </c>
      <c r="CN237" s="31" t="e">
        <v>#DIV/0!</v>
      </c>
      <c r="CO237" s="31" t="e">
        <v>#DIV/0!</v>
      </c>
      <c r="CP237" s="31" t="e">
        <v>#DIV/0!</v>
      </c>
      <c r="CQ237" s="31" t="e">
        <v>#DIV/0!</v>
      </c>
      <c r="CR237" s="31"/>
      <c r="CS237" s="31"/>
      <c r="CT237" s="31">
        <v>21</v>
      </c>
      <c r="CU237" s="51">
        <v>0</v>
      </c>
      <c r="CV237" s="31">
        <v>0</v>
      </c>
      <c r="CW237" s="31">
        <v>0</v>
      </c>
      <c r="CX237" s="31">
        <v>0</v>
      </c>
      <c r="CY237" s="31">
        <v>0</v>
      </c>
      <c r="CZ237" s="31">
        <v>0</v>
      </c>
      <c r="DA237" s="31">
        <v>1</v>
      </c>
      <c r="DB237" s="31">
        <v>1</v>
      </c>
      <c r="DC237" s="31">
        <v>0</v>
      </c>
      <c r="DD237" s="31">
        <v>0</v>
      </c>
      <c r="DE237" s="31">
        <v>0</v>
      </c>
      <c r="DF237" s="31">
        <v>0</v>
      </c>
      <c r="DG237" s="31">
        <v>0</v>
      </c>
      <c r="DH237" s="31">
        <v>0</v>
      </c>
      <c r="DI237" s="31">
        <v>0</v>
      </c>
      <c r="DJ237" s="31">
        <v>0</v>
      </c>
      <c r="DK237" s="31">
        <v>0</v>
      </c>
      <c r="DL237" s="31">
        <v>0</v>
      </c>
      <c r="DM237" s="31">
        <v>0</v>
      </c>
      <c r="DN237" s="31">
        <v>0</v>
      </c>
      <c r="DO237" s="31">
        <v>0</v>
      </c>
      <c r="DP237" s="31">
        <v>1</v>
      </c>
      <c r="DQ237" s="31">
        <v>0</v>
      </c>
      <c r="DR237" s="31">
        <v>0</v>
      </c>
      <c r="DS237" s="31">
        <v>0</v>
      </c>
      <c r="DT237" s="31">
        <v>1</v>
      </c>
      <c r="DU237" s="31">
        <v>0</v>
      </c>
      <c r="DV237" s="31">
        <v>0</v>
      </c>
      <c r="DW237" s="31">
        <v>0</v>
      </c>
      <c r="DX237" s="31">
        <v>0</v>
      </c>
      <c r="DY237" s="31">
        <v>0</v>
      </c>
      <c r="DZ237" s="31">
        <v>0</v>
      </c>
      <c r="EA237" s="31">
        <v>0</v>
      </c>
      <c r="EB237" s="31">
        <v>0</v>
      </c>
      <c r="EC237" s="31">
        <v>0</v>
      </c>
      <c r="ED237" s="31">
        <v>0</v>
      </c>
      <c r="EE237" s="31">
        <v>0</v>
      </c>
      <c r="EF237" s="31">
        <v>0.33333333333333331</v>
      </c>
      <c r="EG237" s="31">
        <v>0.33333333333333331</v>
      </c>
      <c r="EH237" s="31">
        <v>0.33333333333333331</v>
      </c>
      <c r="EI237" s="31">
        <v>0</v>
      </c>
      <c r="EJ237" s="31">
        <v>1</v>
      </c>
      <c r="EK237" s="31">
        <v>0</v>
      </c>
      <c r="EL237" s="31">
        <v>0.33333333333333331</v>
      </c>
      <c r="EM237" s="31">
        <v>0</v>
      </c>
      <c r="EN237" s="31">
        <v>0.66666666666666663</v>
      </c>
      <c r="EO237" s="31">
        <v>0</v>
      </c>
      <c r="EP237" s="31">
        <v>0</v>
      </c>
      <c r="EQ237" s="31">
        <v>0</v>
      </c>
      <c r="ER237" s="31">
        <v>0</v>
      </c>
      <c r="ES237" s="31">
        <v>0</v>
      </c>
      <c r="ET237" s="31">
        <v>0</v>
      </c>
      <c r="EU237" s="31">
        <v>21</v>
      </c>
      <c r="EV237" s="31">
        <v>21</v>
      </c>
      <c r="EW237" s="31">
        <v>0</v>
      </c>
      <c r="EX237" s="31">
        <v>0</v>
      </c>
      <c r="EY237" s="31">
        <v>0</v>
      </c>
      <c r="EZ237" s="31">
        <v>0</v>
      </c>
      <c r="FA237" s="31">
        <v>0</v>
      </c>
      <c r="FB237" s="31">
        <v>0</v>
      </c>
      <c r="FC237" s="31">
        <v>0</v>
      </c>
      <c r="FD237" s="31">
        <v>0</v>
      </c>
      <c r="FE237" s="31">
        <v>0</v>
      </c>
      <c r="FF237" s="31">
        <v>0</v>
      </c>
      <c r="FG237" s="31">
        <v>0</v>
      </c>
      <c r="FH237" s="31">
        <v>0</v>
      </c>
      <c r="FI237" s="31">
        <v>0</v>
      </c>
      <c r="FJ237" s="31">
        <v>21</v>
      </c>
      <c r="FK237" s="31">
        <v>0</v>
      </c>
      <c r="FL237" s="31">
        <v>0</v>
      </c>
      <c r="FM237" s="31">
        <v>0</v>
      </c>
      <c r="FN237" s="31">
        <v>21</v>
      </c>
      <c r="FO237" s="31">
        <v>0</v>
      </c>
      <c r="FP237" s="31">
        <v>0</v>
      </c>
      <c r="FQ237" s="31">
        <v>0</v>
      </c>
      <c r="FR237" s="31">
        <v>0</v>
      </c>
      <c r="FS237" s="31">
        <v>0</v>
      </c>
      <c r="FT237" s="31">
        <v>0</v>
      </c>
      <c r="FU237" s="31">
        <v>0</v>
      </c>
      <c r="FV237" s="31">
        <v>0</v>
      </c>
      <c r="FW237" s="31">
        <v>0</v>
      </c>
      <c r="FX237" s="31">
        <v>0</v>
      </c>
      <c r="FY237" s="31">
        <v>0</v>
      </c>
      <c r="FZ237" s="31">
        <v>7</v>
      </c>
      <c r="GA237" s="31">
        <v>7</v>
      </c>
      <c r="GB237" s="31">
        <v>7</v>
      </c>
      <c r="GC237" s="31">
        <v>0</v>
      </c>
      <c r="GD237" s="31">
        <v>21</v>
      </c>
      <c r="GE237" s="31">
        <v>0</v>
      </c>
      <c r="GF237" s="31">
        <v>7</v>
      </c>
      <c r="GG237" s="31">
        <v>0</v>
      </c>
      <c r="GH237" s="31">
        <v>14</v>
      </c>
      <c r="GI237" s="31">
        <v>3</v>
      </c>
      <c r="GJ237" s="31">
        <v>1</v>
      </c>
      <c r="GK237" s="31">
        <v>55</v>
      </c>
      <c r="GL237" s="51">
        <v>0</v>
      </c>
      <c r="GM237" s="31">
        <v>0</v>
      </c>
      <c r="GN237" s="31">
        <v>0</v>
      </c>
      <c r="GO237" s="31">
        <v>0</v>
      </c>
      <c r="GP237" s="31">
        <v>0</v>
      </c>
      <c r="GQ237" s="31">
        <v>0</v>
      </c>
      <c r="GR237" s="31">
        <v>1</v>
      </c>
      <c r="GS237" s="31">
        <v>1</v>
      </c>
      <c r="GT237" s="31">
        <v>0</v>
      </c>
      <c r="GU237" s="31">
        <v>0</v>
      </c>
      <c r="GV237" s="31">
        <v>0</v>
      </c>
      <c r="GW237" s="31">
        <v>0</v>
      </c>
      <c r="GX237" s="31">
        <v>0</v>
      </c>
      <c r="GY237" s="31">
        <v>0</v>
      </c>
      <c r="GZ237" s="31">
        <v>0</v>
      </c>
      <c r="HA237" s="31">
        <v>0</v>
      </c>
      <c r="HB237" s="31">
        <v>0</v>
      </c>
      <c r="HC237" s="31">
        <v>0</v>
      </c>
      <c r="HD237" s="31">
        <v>0</v>
      </c>
      <c r="HE237" s="31">
        <v>0</v>
      </c>
      <c r="HF237" s="31">
        <v>0</v>
      </c>
      <c r="HG237" s="31">
        <v>1</v>
      </c>
      <c r="HH237" s="31">
        <v>0</v>
      </c>
      <c r="HI237" s="31">
        <v>0</v>
      </c>
      <c r="HJ237" s="31">
        <v>0</v>
      </c>
      <c r="HK237" s="31">
        <v>1</v>
      </c>
      <c r="HL237" s="31">
        <v>0</v>
      </c>
      <c r="HM237" s="31">
        <v>0</v>
      </c>
      <c r="HN237" s="31">
        <v>0</v>
      </c>
      <c r="HO237" s="31">
        <v>0</v>
      </c>
      <c r="HP237" s="31">
        <v>0</v>
      </c>
      <c r="HQ237" s="31">
        <v>0</v>
      </c>
      <c r="HR237" s="31">
        <v>0</v>
      </c>
      <c r="HS237" s="31">
        <v>0</v>
      </c>
      <c r="HT237" s="31">
        <v>0</v>
      </c>
      <c r="HU237" s="31">
        <v>0</v>
      </c>
      <c r="HV237" s="31">
        <v>0</v>
      </c>
      <c r="HW237" s="31">
        <v>0.33333333333333331</v>
      </c>
      <c r="HX237" s="31">
        <v>0.33333333333333331</v>
      </c>
      <c r="HY237" s="31">
        <v>0.33333333333333331</v>
      </c>
      <c r="HZ237" s="31">
        <v>0</v>
      </c>
      <c r="IA237" s="31">
        <v>1</v>
      </c>
      <c r="IB237" s="31">
        <v>0</v>
      </c>
      <c r="IC237" s="31">
        <v>0.33333333333333331</v>
      </c>
      <c r="ID237" s="31">
        <v>0</v>
      </c>
      <c r="IE237" s="31">
        <v>0.66666666666666663</v>
      </c>
      <c r="IF237" s="31">
        <v>0</v>
      </c>
      <c r="IG237" s="31">
        <v>0</v>
      </c>
      <c r="IH237" s="31">
        <v>0</v>
      </c>
      <c r="II237" s="31">
        <v>0</v>
      </c>
      <c r="IJ237" s="31">
        <v>0</v>
      </c>
      <c r="IK237" s="31">
        <v>0</v>
      </c>
      <c r="IL237" s="31">
        <v>55</v>
      </c>
      <c r="IM237" s="31">
        <v>55</v>
      </c>
      <c r="IN237" s="31">
        <v>0</v>
      </c>
      <c r="IO237" s="31">
        <v>0</v>
      </c>
      <c r="IP237" s="31">
        <v>0</v>
      </c>
      <c r="IQ237" s="31">
        <v>0</v>
      </c>
      <c r="IR237" s="31">
        <v>0</v>
      </c>
      <c r="IS237" s="31">
        <v>0</v>
      </c>
      <c r="IT237" s="31">
        <v>0</v>
      </c>
      <c r="IU237" s="31">
        <v>0</v>
      </c>
      <c r="IV237" s="31">
        <v>0</v>
      </c>
      <c r="IW237" s="31">
        <v>0</v>
      </c>
      <c r="IX237" s="31">
        <v>0</v>
      </c>
      <c r="IY237" s="31">
        <v>0</v>
      </c>
      <c r="IZ237" s="31">
        <v>0</v>
      </c>
      <c r="JA237" s="31">
        <v>55</v>
      </c>
      <c r="JB237" s="31">
        <v>0</v>
      </c>
      <c r="JC237" s="31">
        <v>0</v>
      </c>
      <c r="JD237" s="31">
        <v>0</v>
      </c>
      <c r="JE237" s="31">
        <v>55</v>
      </c>
      <c r="JF237" s="31">
        <v>0</v>
      </c>
      <c r="JG237" s="31">
        <v>0</v>
      </c>
      <c r="JH237" s="31">
        <v>0</v>
      </c>
      <c r="JI237" s="31">
        <v>0</v>
      </c>
      <c r="JJ237" s="31">
        <v>0</v>
      </c>
      <c r="JK237" s="31">
        <v>0</v>
      </c>
      <c r="JL237" s="31">
        <v>0</v>
      </c>
      <c r="JM237" s="31">
        <v>0</v>
      </c>
      <c r="JN237" s="31">
        <v>0</v>
      </c>
      <c r="JO237" s="31">
        <v>0</v>
      </c>
      <c r="JP237" s="31">
        <v>0</v>
      </c>
      <c r="JQ237" s="31">
        <v>18.333333333333332</v>
      </c>
      <c r="JR237" s="31">
        <v>18.333333333333332</v>
      </c>
      <c r="JS237" s="31">
        <v>18.333333333333332</v>
      </c>
      <c r="JT237" s="31">
        <v>0</v>
      </c>
      <c r="JU237" s="31">
        <v>55</v>
      </c>
      <c r="JV237" s="31">
        <v>0</v>
      </c>
      <c r="JW237" s="31">
        <v>18.333333333333332</v>
      </c>
      <c r="JX237" s="31">
        <v>0</v>
      </c>
      <c r="JY237" s="31">
        <v>36.666666666666664</v>
      </c>
      <c r="JZ237" s="31">
        <v>3</v>
      </c>
      <c r="KA237" s="31">
        <v>1</v>
      </c>
    </row>
    <row r="238" spans="1:287" x14ac:dyDescent="0.25">
      <c r="A238" s="30" t="s">
        <v>865</v>
      </c>
      <c r="B238" s="30" t="s">
        <v>223</v>
      </c>
      <c r="C238" s="31">
        <v>100</v>
      </c>
      <c r="D238" s="51" t="e">
        <v>#VALUE!</v>
      </c>
      <c r="E238" s="31" t="e">
        <v>#DIV/0!</v>
      </c>
      <c r="F238" s="31" t="e">
        <v>#DIV/0!</v>
      </c>
      <c r="G238" s="31" t="e">
        <v>#DIV/0!</v>
      </c>
      <c r="H238" s="31" t="e">
        <v>#DIV/0!</v>
      </c>
      <c r="I238" s="31" t="e">
        <v>#DIV/0!</v>
      </c>
      <c r="J238" s="31" t="e">
        <v>#DIV/0!</v>
      </c>
      <c r="K238" s="31" t="e">
        <v>#DIV/0!</v>
      </c>
      <c r="L238" s="31" t="e">
        <v>#DIV/0!</v>
      </c>
      <c r="M238" s="31" t="e">
        <v>#DIV/0!</v>
      </c>
      <c r="N238" s="31" t="e">
        <v>#DIV/0!</v>
      </c>
      <c r="O238" s="31" t="e">
        <v>#DIV/0!</v>
      </c>
      <c r="P238" s="31" t="e">
        <v>#DIV/0!</v>
      </c>
      <c r="Q238" s="31" t="e">
        <v>#DIV/0!</v>
      </c>
      <c r="R238" s="31" t="e">
        <v>#DIV/0!</v>
      </c>
      <c r="S238" s="31" t="e">
        <v>#DIV/0!</v>
      </c>
      <c r="T238" s="31" t="e">
        <v>#DIV/0!</v>
      </c>
      <c r="U238" s="31" t="e">
        <v>#DIV/0!</v>
      </c>
      <c r="V238" s="31" t="e">
        <v>#DIV/0!</v>
      </c>
      <c r="W238" s="31" t="e">
        <v>#DIV/0!</v>
      </c>
      <c r="X238" s="31" t="e">
        <v>#DIV/0!</v>
      </c>
      <c r="Y238" s="31" t="e">
        <v>#DIV/0!</v>
      </c>
      <c r="Z238" s="31" t="e">
        <v>#DIV/0!</v>
      </c>
      <c r="AA238" s="31" t="e">
        <v>#DIV/0!</v>
      </c>
      <c r="AB238" s="31" t="e">
        <v>#DIV/0!</v>
      </c>
      <c r="AC238" s="31" t="e">
        <v>#DIV/0!</v>
      </c>
      <c r="AD238" s="31" t="e">
        <v>#DIV/0!</v>
      </c>
      <c r="AE238" s="31" t="e">
        <v>#DIV/0!</v>
      </c>
      <c r="AF238" s="31" t="e">
        <v>#DIV/0!</v>
      </c>
      <c r="AG238" s="31" t="e">
        <v>#DIV/0!</v>
      </c>
      <c r="AH238" s="31" t="e">
        <v>#DIV/0!</v>
      </c>
      <c r="AI238" s="31" t="e">
        <v>#DIV/0!</v>
      </c>
      <c r="AJ238" s="31" t="e">
        <v>#DIV/0!</v>
      </c>
      <c r="AK238" s="31" t="e">
        <v>#DIV/0!</v>
      </c>
      <c r="AL238" s="31" t="e">
        <v>#DIV/0!</v>
      </c>
      <c r="AM238" s="31" t="e">
        <v>#DIV/0!</v>
      </c>
      <c r="AN238" s="31" t="e">
        <v>#DIV/0!</v>
      </c>
      <c r="AO238" s="31" t="e">
        <v>#DIV/0!</v>
      </c>
      <c r="AP238" s="31" t="e">
        <v>#DIV/0!</v>
      </c>
      <c r="AQ238" s="31" t="e">
        <v>#DIV/0!</v>
      </c>
      <c r="AR238" s="31" t="e">
        <v>#DIV/0!</v>
      </c>
      <c r="AS238" s="31" t="e">
        <v>#DIV/0!</v>
      </c>
      <c r="AT238" s="31" t="e">
        <v>#DIV/0!</v>
      </c>
      <c r="AU238" s="31" t="e">
        <v>#DIV/0!</v>
      </c>
      <c r="AV238" s="31" t="e">
        <v>#DIV/0!</v>
      </c>
      <c r="AW238" s="31" t="e">
        <v>#DIV/0!</v>
      </c>
      <c r="AX238" s="31" t="e">
        <v>#VALUE!</v>
      </c>
      <c r="AY238" s="31" t="e">
        <v>#DIV/0!</v>
      </c>
      <c r="AZ238" s="31" t="e">
        <v>#DIV/0!</v>
      </c>
      <c r="BA238" s="31" t="e">
        <v>#DIV/0!</v>
      </c>
      <c r="BB238" s="31" t="e">
        <v>#DIV/0!</v>
      </c>
      <c r="BC238" s="31" t="e">
        <v>#DIV/0!</v>
      </c>
      <c r="BD238" s="31" t="e">
        <v>#DIV/0!</v>
      </c>
      <c r="BE238" s="31" t="e">
        <v>#DIV/0!</v>
      </c>
      <c r="BF238" s="31" t="e">
        <v>#DIV/0!</v>
      </c>
      <c r="BG238" s="31" t="e">
        <v>#DIV/0!</v>
      </c>
      <c r="BH238" s="31" t="e">
        <v>#DIV/0!</v>
      </c>
      <c r="BI238" s="31" t="e">
        <v>#DIV/0!</v>
      </c>
      <c r="BJ238" s="31" t="e">
        <v>#DIV/0!</v>
      </c>
      <c r="BK238" s="31" t="e">
        <v>#DIV/0!</v>
      </c>
      <c r="BL238" s="31" t="e">
        <v>#DIV/0!</v>
      </c>
      <c r="BM238" s="31" t="e">
        <v>#DIV/0!</v>
      </c>
      <c r="BN238" s="31" t="e">
        <v>#DIV/0!</v>
      </c>
      <c r="BO238" s="31" t="e">
        <v>#DIV/0!</v>
      </c>
      <c r="BP238" s="31" t="e">
        <v>#DIV/0!</v>
      </c>
      <c r="BQ238" s="31" t="e">
        <v>#DIV/0!</v>
      </c>
      <c r="BR238" s="31" t="e">
        <v>#DIV/0!</v>
      </c>
      <c r="BS238" s="31" t="e">
        <v>#DIV/0!</v>
      </c>
      <c r="BT238" s="31" t="e">
        <v>#DIV/0!</v>
      </c>
      <c r="BU238" s="31" t="e">
        <v>#DIV/0!</v>
      </c>
      <c r="BV238" s="31" t="e">
        <v>#DIV/0!</v>
      </c>
      <c r="BW238" s="31" t="e">
        <v>#DIV/0!</v>
      </c>
      <c r="BX238" s="31" t="e">
        <v>#DIV/0!</v>
      </c>
      <c r="BY238" s="31" t="e">
        <v>#DIV/0!</v>
      </c>
      <c r="BZ238" s="31" t="e">
        <v>#DIV/0!</v>
      </c>
      <c r="CA238" s="31" t="e">
        <v>#DIV/0!</v>
      </c>
      <c r="CB238" s="31" t="e">
        <v>#DIV/0!</v>
      </c>
      <c r="CC238" s="31" t="e">
        <v>#DIV/0!</v>
      </c>
      <c r="CD238" s="31" t="e">
        <v>#DIV/0!</v>
      </c>
      <c r="CE238" s="31" t="e">
        <v>#DIV/0!</v>
      </c>
      <c r="CF238" s="31" t="e">
        <v>#DIV/0!</v>
      </c>
      <c r="CG238" s="31" t="e">
        <v>#DIV/0!</v>
      </c>
      <c r="CH238" s="31" t="e">
        <v>#DIV/0!</v>
      </c>
      <c r="CI238" s="31" t="e">
        <v>#DIV/0!</v>
      </c>
      <c r="CJ238" s="31" t="e">
        <v>#DIV/0!</v>
      </c>
      <c r="CK238" s="31" t="e">
        <v>#DIV/0!</v>
      </c>
      <c r="CL238" s="31" t="e">
        <v>#DIV/0!</v>
      </c>
      <c r="CM238" s="31" t="e">
        <v>#DIV/0!</v>
      </c>
      <c r="CN238" s="31" t="e">
        <v>#DIV/0!</v>
      </c>
      <c r="CO238" s="31" t="e">
        <v>#DIV/0!</v>
      </c>
      <c r="CP238" s="31" t="e">
        <v>#DIV/0!</v>
      </c>
      <c r="CQ238" s="31" t="e">
        <v>#DIV/0!</v>
      </c>
      <c r="CR238" s="31"/>
      <c r="CS238" s="31"/>
      <c r="CT238" s="31">
        <v>100</v>
      </c>
      <c r="CU238" s="51" t="e">
        <v>#VALUE!</v>
      </c>
      <c r="CV238" s="31" t="e">
        <v>#DIV/0!</v>
      </c>
      <c r="CW238" s="31" t="e">
        <v>#DIV/0!</v>
      </c>
      <c r="CX238" s="31" t="e">
        <v>#DIV/0!</v>
      </c>
      <c r="CY238" s="31" t="e">
        <v>#DIV/0!</v>
      </c>
      <c r="CZ238" s="31" t="e">
        <v>#DIV/0!</v>
      </c>
      <c r="DA238" s="31" t="e">
        <v>#DIV/0!</v>
      </c>
      <c r="DB238" s="31" t="e">
        <v>#DIV/0!</v>
      </c>
      <c r="DC238" s="31" t="e">
        <v>#DIV/0!</v>
      </c>
      <c r="DD238" s="31" t="e">
        <v>#DIV/0!</v>
      </c>
      <c r="DE238" s="31" t="e">
        <v>#DIV/0!</v>
      </c>
      <c r="DF238" s="31" t="e">
        <v>#DIV/0!</v>
      </c>
      <c r="DG238" s="31" t="e">
        <v>#DIV/0!</v>
      </c>
      <c r="DH238" s="31" t="e">
        <v>#DIV/0!</v>
      </c>
      <c r="DI238" s="31" t="e">
        <v>#DIV/0!</v>
      </c>
      <c r="DJ238" s="31" t="e">
        <v>#DIV/0!</v>
      </c>
      <c r="DK238" s="31" t="e">
        <v>#DIV/0!</v>
      </c>
      <c r="DL238" s="31" t="e">
        <v>#DIV/0!</v>
      </c>
      <c r="DM238" s="31" t="e">
        <v>#DIV/0!</v>
      </c>
      <c r="DN238" s="31" t="e">
        <v>#DIV/0!</v>
      </c>
      <c r="DO238" s="31" t="e">
        <v>#DIV/0!</v>
      </c>
      <c r="DP238" s="31" t="e">
        <v>#DIV/0!</v>
      </c>
      <c r="DQ238" s="31" t="e">
        <v>#DIV/0!</v>
      </c>
      <c r="DR238" s="31" t="e">
        <v>#DIV/0!</v>
      </c>
      <c r="DS238" s="31" t="e">
        <v>#DIV/0!</v>
      </c>
      <c r="DT238" s="31" t="e">
        <v>#DIV/0!</v>
      </c>
      <c r="DU238" s="31" t="e">
        <v>#DIV/0!</v>
      </c>
      <c r="DV238" s="31" t="e">
        <v>#DIV/0!</v>
      </c>
      <c r="DW238" s="31" t="e">
        <v>#DIV/0!</v>
      </c>
      <c r="DX238" s="31" t="e">
        <v>#DIV/0!</v>
      </c>
      <c r="DY238" s="31" t="e">
        <v>#DIV/0!</v>
      </c>
      <c r="DZ238" s="31" t="e">
        <v>#DIV/0!</v>
      </c>
      <c r="EA238" s="31" t="e">
        <v>#DIV/0!</v>
      </c>
      <c r="EB238" s="31" t="e">
        <v>#DIV/0!</v>
      </c>
      <c r="EC238" s="31" t="e">
        <v>#DIV/0!</v>
      </c>
      <c r="ED238" s="31" t="e">
        <v>#DIV/0!</v>
      </c>
      <c r="EE238" s="31" t="e">
        <v>#DIV/0!</v>
      </c>
      <c r="EF238" s="31" t="e">
        <v>#DIV/0!</v>
      </c>
      <c r="EG238" s="31" t="e">
        <v>#DIV/0!</v>
      </c>
      <c r="EH238" s="31" t="e">
        <v>#DIV/0!</v>
      </c>
      <c r="EI238" s="31" t="e">
        <v>#DIV/0!</v>
      </c>
      <c r="EJ238" s="31" t="e">
        <v>#DIV/0!</v>
      </c>
      <c r="EK238" s="31" t="e">
        <v>#DIV/0!</v>
      </c>
      <c r="EL238" s="31" t="e">
        <v>#DIV/0!</v>
      </c>
      <c r="EM238" s="31" t="e">
        <v>#DIV/0!</v>
      </c>
      <c r="EN238" s="31" t="e">
        <v>#DIV/0!</v>
      </c>
      <c r="EO238" s="31" t="e">
        <v>#VALUE!</v>
      </c>
      <c r="EP238" s="31" t="e">
        <v>#DIV/0!</v>
      </c>
      <c r="EQ238" s="31" t="e">
        <v>#DIV/0!</v>
      </c>
      <c r="ER238" s="31" t="e">
        <v>#DIV/0!</v>
      </c>
      <c r="ES238" s="31" t="e">
        <v>#DIV/0!</v>
      </c>
      <c r="ET238" s="31" t="e">
        <v>#DIV/0!</v>
      </c>
      <c r="EU238" s="31" t="e">
        <v>#DIV/0!</v>
      </c>
      <c r="EV238" s="31" t="e">
        <v>#DIV/0!</v>
      </c>
      <c r="EW238" s="31" t="e">
        <v>#DIV/0!</v>
      </c>
      <c r="EX238" s="31" t="e">
        <v>#DIV/0!</v>
      </c>
      <c r="EY238" s="31" t="e">
        <v>#DIV/0!</v>
      </c>
      <c r="EZ238" s="31" t="e">
        <v>#DIV/0!</v>
      </c>
      <c r="FA238" s="31" t="e">
        <v>#DIV/0!</v>
      </c>
      <c r="FB238" s="31" t="e">
        <v>#DIV/0!</v>
      </c>
      <c r="FC238" s="31" t="e">
        <v>#DIV/0!</v>
      </c>
      <c r="FD238" s="31" t="e">
        <v>#DIV/0!</v>
      </c>
      <c r="FE238" s="31" t="e">
        <v>#DIV/0!</v>
      </c>
      <c r="FF238" s="31" t="e">
        <v>#DIV/0!</v>
      </c>
      <c r="FG238" s="31" t="e">
        <v>#DIV/0!</v>
      </c>
      <c r="FH238" s="31" t="e">
        <v>#DIV/0!</v>
      </c>
      <c r="FI238" s="31" t="e">
        <v>#DIV/0!</v>
      </c>
      <c r="FJ238" s="31" t="e">
        <v>#DIV/0!</v>
      </c>
      <c r="FK238" s="31" t="e">
        <v>#DIV/0!</v>
      </c>
      <c r="FL238" s="31" t="e">
        <v>#DIV/0!</v>
      </c>
      <c r="FM238" s="31" t="e">
        <v>#DIV/0!</v>
      </c>
      <c r="FN238" s="31" t="e">
        <v>#DIV/0!</v>
      </c>
      <c r="FO238" s="31" t="e">
        <v>#DIV/0!</v>
      </c>
      <c r="FP238" s="31" t="e">
        <v>#DIV/0!</v>
      </c>
      <c r="FQ238" s="31" t="e">
        <v>#DIV/0!</v>
      </c>
      <c r="FR238" s="31" t="e">
        <v>#DIV/0!</v>
      </c>
      <c r="FS238" s="31" t="e">
        <v>#DIV/0!</v>
      </c>
      <c r="FT238" s="31" t="e">
        <v>#DIV/0!</v>
      </c>
      <c r="FU238" s="31" t="e">
        <v>#DIV/0!</v>
      </c>
      <c r="FV238" s="31" t="e">
        <v>#DIV/0!</v>
      </c>
      <c r="FW238" s="31" t="e">
        <v>#DIV/0!</v>
      </c>
      <c r="FX238" s="31" t="e">
        <v>#DIV/0!</v>
      </c>
      <c r="FY238" s="31" t="e">
        <v>#DIV/0!</v>
      </c>
      <c r="FZ238" s="31" t="e">
        <v>#DIV/0!</v>
      </c>
      <c r="GA238" s="31" t="e">
        <v>#DIV/0!</v>
      </c>
      <c r="GB238" s="31" t="e">
        <v>#DIV/0!</v>
      </c>
      <c r="GC238" s="31" t="e">
        <v>#DIV/0!</v>
      </c>
      <c r="GD238" s="31" t="e">
        <v>#DIV/0!</v>
      </c>
      <c r="GE238" s="31" t="e">
        <v>#DIV/0!</v>
      </c>
      <c r="GF238" s="31" t="e">
        <v>#DIV/0!</v>
      </c>
      <c r="GG238" s="31" t="e">
        <v>#DIV/0!</v>
      </c>
      <c r="GH238" s="31" t="e">
        <v>#DIV/0!</v>
      </c>
      <c r="GI238" s="31"/>
      <c r="GJ238" s="31"/>
      <c r="GK238" s="31">
        <v>130</v>
      </c>
      <c r="GL238" s="51">
        <v>0.25</v>
      </c>
      <c r="GM238" s="31">
        <v>0</v>
      </c>
      <c r="GN238" s="31">
        <v>0</v>
      </c>
      <c r="GO238" s="31">
        <v>0</v>
      </c>
      <c r="GP238" s="31">
        <v>0.5</v>
      </c>
      <c r="GQ238" s="31">
        <v>0</v>
      </c>
      <c r="GR238" s="31">
        <v>0.5</v>
      </c>
      <c r="GS238" s="31">
        <v>0.75</v>
      </c>
      <c r="GT238" s="31">
        <v>0</v>
      </c>
      <c r="GU238" s="31">
        <v>0.25</v>
      </c>
      <c r="GV238" s="31">
        <v>0.25</v>
      </c>
      <c r="GW238" s="31">
        <v>0.25</v>
      </c>
      <c r="GX238" s="31">
        <v>0</v>
      </c>
      <c r="GY238" s="31">
        <v>0</v>
      </c>
      <c r="GZ238" s="31">
        <v>0</v>
      </c>
      <c r="HA238" s="31">
        <v>0</v>
      </c>
      <c r="HB238" s="31">
        <v>0</v>
      </c>
      <c r="HC238" s="31">
        <v>0</v>
      </c>
      <c r="HD238" s="31">
        <v>0</v>
      </c>
      <c r="HE238" s="31">
        <v>0</v>
      </c>
      <c r="HF238" s="31">
        <v>0.25</v>
      </c>
      <c r="HG238" s="31">
        <v>1</v>
      </c>
      <c r="HH238" s="31">
        <v>0</v>
      </c>
      <c r="HI238" s="31">
        <v>0</v>
      </c>
      <c r="HJ238" s="31">
        <v>0</v>
      </c>
      <c r="HK238" s="31">
        <v>1</v>
      </c>
      <c r="HL238" s="31">
        <v>0.75</v>
      </c>
      <c r="HM238" s="31">
        <v>0</v>
      </c>
      <c r="HN238" s="31">
        <v>0</v>
      </c>
      <c r="HO238" s="31">
        <v>1</v>
      </c>
      <c r="HP238" s="31">
        <v>0</v>
      </c>
      <c r="HQ238" s="31">
        <v>0</v>
      </c>
      <c r="HR238" s="31">
        <v>0</v>
      </c>
      <c r="HS238" s="31">
        <v>0</v>
      </c>
      <c r="HT238" s="31">
        <v>0</v>
      </c>
      <c r="HU238" s="31">
        <v>0</v>
      </c>
      <c r="HV238" s="31">
        <v>0</v>
      </c>
      <c r="HW238" s="31">
        <v>0</v>
      </c>
      <c r="HX238" s="31">
        <v>0.5</v>
      </c>
      <c r="HY238" s="31">
        <v>0.5</v>
      </c>
      <c r="HZ238" s="31">
        <v>0.25</v>
      </c>
      <c r="IA238" s="31">
        <v>0.75</v>
      </c>
      <c r="IB238" s="31">
        <v>0</v>
      </c>
      <c r="IC238" s="31">
        <v>0</v>
      </c>
      <c r="ID238" s="31">
        <v>0</v>
      </c>
      <c r="IE238" s="31">
        <v>1</v>
      </c>
      <c r="IF238" s="31">
        <v>32.5</v>
      </c>
      <c r="IG238" s="31">
        <v>0</v>
      </c>
      <c r="IH238" s="31">
        <v>0</v>
      </c>
      <c r="II238" s="31">
        <v>0</v>
      </c>
      <c r="IJ238" s="31">
        <v>65</v>
      </c>
      <c r="IK238" s="31">
        <v>0</v>
      </c>
      <c r="IL238" s="31">
        <v>65</v>
      </c>
      <c r="IM238" s="31">
        <v>97.5</v>
      </c>
      <c r="IN238" s="31">
        <v>0</v>
      </c>
      <c r="IO238" s="31">
        <v>32.5</v>
      </c>
      <c r="IP238" s="31">
        <v>32.5</v>
      </c>
      <c r="IQ238" s="31">
        <v>32.5</v>
      </c>
      <c r="IR238" s="31">
        <v>0</v>
      </c>
      <c r="IS238" s="31">
        <v>0</v>
      </c>
      <c r="IT238" s="31">
        <v>0</v>
      </c>
      <c r="IU238" s="31">
        <v>0</v>
      </c>
      <c r="IV238" s="31">
        <v>0</v>
      </c>
      <c r="IW238" s="31">
        <v>0</v>
      </c>
      <c r="IX238" s="31">
        <v>0</v>
      </c>
      <c r="IY238" s="31">
        <v>0</v>
      </c>
      <c r="IZ238" s="31">
        <v>32.5</v>
      </c>
      <c r="JA238" s="31">
        <v>130</v>
      </c>
      <c r="JB238" s="31">
        <v>0</v>
      </c>
      <c r="JC238" s="31">
        <v>0</v>
      </c>
      <c r="JD238" s="31">
        <v>0</v>
      </c>
      <c r="JE238" s="31">
        <v>130</v>
      </c>
      <c r="JF238" s="31">
        <v>97.5</v>
      </c>
      <c r="JG238" s="31">
        <v>0</v>
      </c>
      <c r="JH238" s="31">
        <v>0</v>
      </c>
      <c r="JI238" s="31">
        <v>130</v>
      </c>
      <c r="JJ238" s="31">
        <v>0</v>
      </c>
      <c r="JK238" s="31">
        <v>0</v>
      </c>
      <c r="JL238" s="31">
        <v>0</v>
      </c>
      <c r="JM238" s="31">
        <v>0</v>
      </c>
      <c r="JN238" s="31">
        <v>0</v>
      </c>
      <c r="JO238" s="31">
        <v>0</v>
      </c>
      <c r="JP238" s="31">
        <v>0</v>
      </c>
      <c r="JQ238" s="31">
        <v>0</v>
      </c>
      <c r="JR238" s="31">
        <v>65</v>
      </c>
      <c r="JS238" s="31">
        <v>65</v>
      </c>
      <c r="JT238" s="31">
        <v>32.5</v>
      </c>
      <c r="JU238" s="31">
        <v>97.5</v>
      </c>
      <c r="JV238" s="31">
        <v>0</v>
      </c>
      <c r="JW238" s="31">
        <v>0</v>
      </c>
      <c r="JX238" s="31">
        <v>0</v>
      </c>
      <c r="JY238" s="31">
        <v>130</v>
      </c>
      <c r="JZ238" s="31">
        <v>4</v>
      </c>
      <c r="KA238" s="31">
        <v>1</v>
      </c>
    </row>
    <row r="239" spans="1:287" x14ac:dyDescent="0.25">
      <c r="A239" s="30" t="s">
        <v>866</v>
      </c>
      <c r="B239" s="30" t="s">
        <v>108</v>
      </c>
      <c r="C239" s="31">
        <v>200</v>
      </c>
      <c r="D239" s="51" t="e">
        <v>#VALUE!</v>
      </c>
      <c r="E239" s="31" t="e">
        <v>#DIV/0!</v>
      </c>
      <c r="F239" s="31" t="e">
        <v>#DIV/0!</v>
      </c>
      <c r="G239" s="31" t="e">
        <v>#DIV/0!</v>
      </c>
      <c r="H239" s="31" t="e">
        <v>#DIV/0!</v>
      </c>
      <c r="I239" s="31" t="e">
        <v>#DIV/0!</v>
      </c>
      <c r="J239" s="31" t="e">
        <v>#DIV/0!</v>
      </c>
      <c r="K239" s="31" t="e">
        <v>#DIV/0!</v>
      </c>
      <c r="L239" s="31" t="e">
        <v>#DIV/0!</v>
      </c>
      <c r="M239" s="31" t="e">
        <v>#DIV/0!</v>
      </c>
      <c r="N239" s="31" t="e">
        <v>#DIV/0!</v>
      </c>
      <c r="O239" s="31" t="e">
        <v>#DIV/0!</v>
      </c>
      <c r="P239" s="31" t="e">
        <v>#DIV/0!</v>
      </c>
      <c r="Q239" s="31" t="e">
        <v>#DIV/0!</v>
      </c>
      <c r="R239" s="31" t="e">
        <v>#DIV/0!</v>
      </c>
      <c r="S239" s="31" t="e">
        <v>#DIV/0!</v>
      </c>
      <c r="T239" s="31" t="e">
        <v>#DIV/0!</v>
      </c>
      <c r="U239" s="31" t="e">
        <v>#DIV/0!</v>
      </c>
      <c r="V239" s="31" t="e">
        <v>#DIV/0!</v>
      </c>
      <c r="W239" s="31" t="e">
        <v>#DIV/0!</v>
      </c>
      <c r="X239" s="31" t="e">
        <v>#DIV/0!</v>
      </c>
      <c r="Y239" s="31" t="e">
        <v>#DIV/0!</v>
      </c>
      <c r="Z239" s="31" t="e">
        <v>#DIV/0!</v>
      </c>
      <c r="AA239" s="31" t="e">
        <v>#DIV/0!</v>
      </c>
      <c r="AB239" s="31" t="e">
        <v>#DIV/0!</v>
      </c>
      <c r="AC239" s="31" t="e">
        <v>#DIV/0!</v>
      </c>
      <c r="AD239" s="31" t="e">
        <v>#DIV/0!</v>
      </c>
      <c r="AE239" s="31" t="e">
        <v>#DIV/0!</v>
      </c>
      <c r="AF239" s="31" t="e">
        <v>#DIV/0!</v>
      </c>
      <c r="AG239" s="31" t="e">
        <v>#DIV/0!</v>
      </c>
      <c r="AH239" s="31" t="e">
        <v>#DIV/0!</v>
      </c>
      <c r="AI239" s="31" t="e">
        <v>#DIV/0!</v>
      </c>
      <c r="AJ239" s="31" t="e">
        <v>#DIV/0!</v>
      </c>
      <c r="AK239" s="31" t="e">
        <v>#DIV/0!</v>
      </c>
      <c r="AL239" s="31" t="e">
        <v>#DIV/0!</v>
      </c>
      <c r="AM239" s="31" t="e">
        <v>#DIV/0!</v>
      </c>
      <c r="AN239" s="31" t="e">
        <v>#DIV/0!</v>
      </c>
      <c r="AO239" s="31" t="e">
        <v>#DIV/0!</v>
      </c>
      <c r="AP239" s="31" t="e">
        <v>#DIV/0!</v>
      </c>
      <c r="AQ239" s="31" t="e">
        <v>#DIV/0!</v>
      </c>
      <c r="AR239" s="31" t="e">
        <v>#DIV/0!</v>
      </c>
      <c r="AS239" s="31" t="e">
        <v>#DIV/0!</v>
      </c>
      <c r="AT239" s="31" t="e">
        <v>#DIV/0!</v>
      </c>
      <c r="AU239" s="31" t="e">
        <v>#DIV/0!</v>
      </c>
      <c r="AV239" s="31" t="e">
        <v>#DIV/0!</v>
      </c>
      <c r="AW239" s="31" t="e">
        <v>#DIV/0!</v>
      </c>
      <c r="AX239" s="31" t="e">
        <v>#VALUE!</v>
      </c>
      <c r="AY239" s="31" t="e">
        <v>#DIV/0!</v>
      </c>
      <c r="AZ239" s="31" t="e">
        <v>#DIV/0!</v>
      </c>
      <c r="BA239" s="31" t="e">
        <v>#DIV/0!</v>
      </c>
      <c r="BB239" s="31" t="e">
        <v>#DIV/0!</v>
      </c>
      <c r="BC239" s="31" t="e">
        <v>#DIV/0!</v>
      </c>
      <c r="BD239" s="31" t="e">
        <v>#DIV/0!</v>
      </c>
      <c r="BE239" s="31" t="e">
        <v>#DIV/0!</v>
      </c>
      <c r="BF239" s="31" t="e">
        <v>#DIV/0!</v>
      </c>
      <c r="BG239" s="31" t="e">
        <v>#DIV/0!</v>
      </c>
      <c r="BH239" s="31" t="e">
        <v>#DIV/0!</v>
      </c>
      <c r="BI239" s="31" t="e">
        <v>#DIV/0!</v>
      </c>
      <c r="BJ239" s="31" t="e">
        <v>#DIV/0!</v>
      </c>
      <c r="BK239" s="31" t="e">
        <v>#DIV/0!</v>
      </c>
      <c r="BL239" s="31" t="e">
        <v>#DIV/0!</v>
      </c>
      <c r="BM239" s="31" t="e">
        <v>#DIV/0!</v>
      </c>
      <c r="BN239" s="31" t="e">
        <v>#DIV/0!</v>
      </c>
      <c r="BO239" s="31" t="e">
        <v>#DIV/0!</v>
      </c>
      <c r="BP239" s="31" t="e">
        <v>#DIV/0!</v>
      </c>
      <c r="BQ239" s="31" t="e">
        <v>#DIV/0!</v>
      </c>
      <c r="BR239" s="31" t="e">
        <v>#DIV/0!</v>
      </c>
      <c r="BS239" s="31" t="e">
        <v>#DIV/0!</v>
      </c>
      <c r="BT239" s="31" t="e">
        <v>#DIV/0!</v>
      </c>
      <c r="BU239" s="31" t="e">
        <v>#DIV/0!</v>
      </c>
      <c r="BV239" s="31" t="e">
        <v>#DIV/0!</v>
      </c>
      <c r="BW239" s="31" t="e">
        <v>#DIV/0!</v>
      </c>
      <c r="BX239" s="31" t="e">
        <v>#DIV/0!</v>
      </c>
      <c r="BY239" s="31" t="e">
        <v>#DIV/0!</v>
      </c>
      <c r="BZ239" s="31" t="e">
        <v>#DIV/0!</v>
      </c>
      <c r="CA239" s="31" t="e">
        <v>#DIV/0!</v>
      </c>
      <c r="CB239" s="31" t="e">
        <v>#DIV/0!</v>
      </c>
      <c r="CC239" s="31" t="e">
        <v>#DIV/0!</v>
      </c>
      <c r="CD239" s="31" t="e">
        <v>#DIV/0!</v>
      </c>
      <c r="CE239" s="31" t="e">
        <v>#DIV/0!</v>
      </c>
      <c r="CF239" s="31" t="e">
        <v>#DIV/0!</v>
      </c>
      <c r="CG239" s="31" t="e">
        <v>#DIV/0!</v>
      </c>
      <c r="CH239" s="31" t="e">
        <v>#DIV/0!</v>
      </c>
      <c r="CI239" s="31" t="e">
        <v>#DIV/0!</v>
      </c>
      <c r="CJ239" s="31" t="e">
        <v>#DIV/0!</v>
      </c>
      <c r="CK239" s="31" t="e">
        <v>#DIV/0!</v>
      </c>
      <c r="CL239" s="31" t="e">
        <v>#DIV/0!</v>
      </c>
      <c r="CM239" s="31" t="e">
        <v>#DIV/0!</v>
      </c>
      <c r="CN239" s="31" t="e">
        <v>#DIV/0!</v>
      </c>
      <c r="CO239" s="31" t="e">
        <v>#DIV/0!</v>
      </c>
      <c r="CP239" s="31" t="e">
        <v>#DIV/0!</v>
      </c>
      <c r="CQ239" s="31" t="e">
        <v>#DIV/0!</v>
      </c>
      <c r="CR239" s="31"/>
      <c r="CS239" s="31"/>
      <c r="CT239" s="31">
        <v>200</v>
      </c>
      <c r="CU239" s="51">
        <v>0</v>
      </c>
      <c r="CV239" s="31">
        <v>0</v>
      </c>
      <c r="CW239" s="31">
        <v>0</v>
      </c>
      <c r="CX239" s="31">
        <v>0</v>
      </c>
      <c r="CY239" s="31">
        <v>0</v>
      </c>
      <c r="CZ239" s="31">
        <v>0</v>
      </c>
      <c r="DA239" s="31">
        <v>1</v>
      </c>
      <c r="DB239" s="31">
        <v>0.4</v>
      </c>
      <c r="DC239" s="31">
        <v>0.2</v>
      </c>
      <c r="DD239" s="31">
        <v>0.4</v>
      </c>
      <c r="DE239" s="31">
        <v>0.6</v>
      </c>
      <c r="DF239" s="31">
        <v>0.4</v>
      </c>
      <c r="DG239" s="31">
        <v>0.2</v>
      </c>
      <c r="DH239" s="31">
        <v>0</v>
      </c>
      <c r="DI239" s="31">
        <v>0</v>
      </c>
      <c r="DJ239" s="31">
        <v>0</v>
      </c>
      <c r="DK239" s="31">
        <v>0</v>
      </c>
      <c r="DL239" s="31">
        <v>0</v>
      </c>
      <c r="DM239" s="31">
        <v>0.2</v>
      </c>
      <c r="DN239" s="31">
        <v>0.4</v>
      </c>
      <c r="DO239" s="31">
        <v>0</v>
      </c>
      <c r="DP239" s="31">
        <v>1</v>
      </c>
      <c r="DQ239" s="31">
        <v>0</v>
      </c>
      <c r="DR239" s="31">
        <v>0</v>
      </c>
      <c r="DS239" s="31">
        <v>0</v>
      </c>
      <c r="DT239" s="31">
        <v>1</v>
      </c>
      <c r="DU239" s="31">
        <v>0.6</v>
      </c>
      <c r="DV239" s="31">
        <v>0</v>
      </c>
      <c r="DW239" s="31">
        <v>0</v>
      </c>
      <c r="DX239" s="31">
        <v>0.2</v>
      </c>
      <c r="DY239" s="31">
        <v>0</v>
      </c>
      <c r="DZ239" s="31">
        <v>0</v>
      </c>
      <c r="EA239" s="31">
        <v>0</v>
      </c>
      <c r="EB239" s="31">
        <v>0</v>
      </c>
      <c r="EC239" s="31">
        <v>0</v>
      </c>
      <c r="ED239" s="31">
        <v>0</v>
      </c>
      <c r="EE239" s="31">
        <v>0</v>
      </c>
      <c r="EF239" s="31">
        <v>0.4</v>
      </c>
      <c r="EG239" s="31">
        <v>0.4</v>
      </c>
      <c r="EH239" s="31">
        <v>0.2</v>
      </c>
      <c r="EI239" s="31">
        <v>0.2</v>
      </c>
      <c r="EJ239" s="31">
        <v>0.8</v>
      </c>
      <c r="EK239" s="31">
        <v>0</v>
      </c>
      <c r="EL239" s="31">
        <v>0</v>
      </c>
      <c r="EM239" s="31">
        <v>0</v>
      </c>
      <c r="EN239" s="31">
        <v>1</v>
      </c>
      <c r="EO239" s="31">
        <v>0</v>
      </c>
      <c r="EP239" s="31">
        <v>0</v>
      </c>
      <c r="EQ239" s="31">
        <v>0</v>
      </c>
      <c r="ER239" s="31">
        <v>0</v>
      </c>
      <c r="ES239" s="31">
        <v>0</v>
      </c>
      <c r="ET239" s="31">
        <v>0</v>
      </c>
      <c r="EU239" s="31">
        <v>200</v>
      </c>
      <c r="EV239" s="31">
        <v>80</v>
      </c>
      <c r="EW239" s="31">
        <v>40</v>
      </c>
      <c r="EX239" s="31">
        <v>80</v>
      </c>
      <c r="EY239" s="31">
        <v>120</v>
      </c>
      <c r="EZ239" s="31">
        <v>80</v>
      </c>
      <c r="FA239" s="31">
        <v>40</v>
      </c>
      <c r="FB239" s="31">
        <v>0</v>
      </c>
      <c r="FC239" s="31">
        <v>0</v>
      </c>
      <c r="FD239" s="31">
        <v>0</v>
      </c>
      <c r="FE239" s="31">
        <v>0</v>
      </c>
      <c r="FF239" s="31">
        <v>0</v>
      </c>
      <c r="FG239" s="31">
        <v>40</v>
      </c>
      <c r="FH239" s="31">
        <v>80</v>
      </c>
      <c r="FI239" s="31">
        <v>0</v>
      </c>
      <c r="FJ239" s="31">
        <v>200</v>
      </c>
      <c r="FK239" s="31">
        <v>0</v>
      </c>
      <c r="FL239" s="31">
        <v>0</v>
      </c>
      <c r="FM239" s="31">
        <v>0</v>
      </c>
      <c r="FN239" s="31">
        <v>200</v>
      </c>
      <c r="FO239" s="31">
        <v>120</v>
      </c>
      <c r="FP239" s="31">
        <v>0</v>
      </c>
      <c r="FQ239" s="31">
        <v>0</v>
      </c>
      <c r="FR239" s="31">
        <v>40</v>
      </c>
      <c r="FS239" s="31">
        <v>0</v>
      </c>
      <c r="FT239" s="31">
        <v>0</v>
      </c>
      <c r="FU239" s="31">
        <v>0</v>
      </c>
      <c r="FV239" s="31">
        <v>0</v>
      </c>
      <c r="FW239" s="31">
        <v>0</v>
      </c>
      <c r="FX239" s="31">
        <v>0</v>
      </c>
      <c r="FY239" s="31">
        <v>0</v>
      </c>
      <c r="FZ239" s="31">
        <v>80</v>
      </c>
      <c r="GA239" s="31">
        <v>80</v>
      </c>
      <c r="GB239" s="31">
        <v>40</v>
      </c>
      <c r="GC239" s="31">
        <v>40</v>
      </c>
      <c r="GD239" s="31">
        <v>160</v>
      </c>
      <c r="GE239" s="31">
        <v>0</v>
      </c>
      <c r="GF239" s="31">
        <v>0</v>
      </c>
      <c r="GG239" s="31">
        <v>0</v>
      </c>
      <c r="GH239" s="31">
        <v>200</v>
      </c>
      <c r="GI239" s="31">
        <v>5</v>
      </c>
      <c r="GJ239" s="31">
        <v>1</v>
      </c>
      <c r="GK239" s="31">
        <v>200</v>
      </c>
      <c r="GL239" s="51">
        <v>0</v>
      </c>
      <c r="GM239" s="31">
        <v>0</v>
      </c>
      <c r="GN239" s="31">
        <v>0</v>
      </c>
      <c r="GO239" s="31">
        <v>0.14285714285714285</v>
      </c>
      <c r="GP239" s="31">
        <v>0.2857142857142857</v>
      </c>
      <c r="GQ239" s="31">
        <v>0.14285714285714285</v>
      </c>
      <c r="GR239" s="31">
        <v>0.5714285714285714</v>
      </c>
      <c r="GS239" s="31">
        <v>0.8571428571428571</v>
      </c>
      <c r="GT239" s="31">
        <v>0.14285714285714285</v>
      </c>
      <c r="GU239" s="31">
        <v>0</v>
      </c>
      <c r="GV239" s="31">
        <v>0.14285714285714285</v>
      </c>
      <c r="GW239" s="31">
        <v>0.14285714285714285</v>
      </c>
      <c r="GX239" s="31">
        <v>0</v>
      </c>
      <c r="GY239" s="31">
        <v>0.14285714285714285</v>
      </c>
      <c r="GZ239" s="31">
        <v>0</v>
      </c>
      <c r="HA239" s="31">
        <v>0</v>
      </c>
      <c r="HB239" s="31">
        <v>0.14285714285714285</v>
      </c>
      <c r="HC239" s="31">
        <v>0</v>
      </c>
      <c r="HD239" s="31">
        <v>0</v>
      </c>
      <c r="HE239" s="31">
        <v>0</v>
      </c>
      <c r="HF239" s="31">
        <v>0.14285714285714285</v>
      </c>
      <c r="HG239" s="31">
        <v>0.8571428571428571</v>
      </c>
      <c r="HH239" s="31">
        <v>0.14285714285714285</v>
      </c>
      <c r="HI239" s="31">
        <v>0</v>
      </c>
      <c r="HJ239" s="31">
        <v>0.14285714285714285</v>
      </c>
      <c r="HK239" s="31">
        <v>0.8571428571428571</v>
      </c>
      <c r="HL239" s="31">
        <v>0.5714285714285714</v>
      </c>
      <c r="HM239" s="31">
        <v>0</v>
      </c>
      <c r="HN239" s="31">
        <v>0</v>
      </c>
      <c r="HO239" s="31">
        <v>0.8571428571428571</v>
      </c>
      <c r="HP239" s="31">
        <v>0</v>
      </c>
      <c r="HQ239" s="31">
        <v>0</v>
      </c>
      <c r="HR239" s="31">
        <v>0</v>
      </c>
      <c r="HS239" s="31">
        <v>0</v>
      </c>
      <c r="HT239" s="31">
        <v>0</v>
      </c>
      <c r="HU239" s="31">
        <v>0</v>
      </c>
      <c r="HV239" s="31">
        <v>0</v>
      </c>
      <c r="HW239" s="31">
        <v>0.5714285714285714</v>
      </c>
      <c r="HX239" s="31">
        <v>0.14285714285714285</v>
      </c>
      <c r="HY239" s="31">
        <v>0.2857142857142857</v>
      </c>
      <c r="HZ239" s="31">
        <v>0.2857142857142857</v>
      </c>
      <c r="IA239" s="31">
        <v>0.2857142857142857</v>
      </c>
      <c r="IB239" s="31">
        <v>0.42857142857142855</v>
      </c>
      <c r="IC239" s="31">
        <v>0.14285714285714285</v>
      </c>
      <c r="ID239" s="31">
        <v>0.2857142857142857</v>
      </c>
      <c r="IE239" s="31">
        <v>0.5714285714285714</v>
      </c>
      <c r="IF239" s="31">
        <v>0</v>
      </c>
      <c r="IG239" s="31">
        <v>0</v>
      </c>
      <c r="IH239" s="31">
        <v>0</v>
      </c>
      <c r="II239" s="31">
        <v>28.571428571428569</v>
      </c>
      <c r="IJ239" s="31">
        <v>57.142857142857139</v>
      </c>
      <c r="IK239" s="31">
        <v>28.571428571428569</v>
      </c>
      <c r="IL239" s="31">
        <v>114.28571428571428</v>
      </c>
      <c r="IM239" s="31">
        <v>171.42857142857142</v>
      </c>
      <c r="IN239" s="31">
        <v>28.571428571428569</v>
      </c>
      <c r="IO239" s="31">
        <v>0</v>
      </c>
      <c r="IP239" s="31">
        <v>28.571428571428569</v>
      </c>
      <c r="IQ239" s="31">
        <v>28.571428571428569</v>
      </c>
      <c r="IR239" s="31">
        <v>0</v>
      </c>
      <c r="IS239" s="31">
        <v>28.571428571428569</v>
      </c>
      <c r="IT239" s="31">
        <v>0</v>
      </c>
      <c r="IU239" s="31">
        <v>0</v>
      </c>
      <c r="IV239" s="31">
        <v>28.571428571428569</v>
      </c>
      <c r="IW239" s="31">
        <v>0</v>
      </c>
      <c r="IX239" s="31">
        <v>0</v>
      </c>
      <c r="IY239" s="31">
        <v>0</v>
      </c>
      <c r="IZ239" s="31">
        <v>28.571428571428569</v>
      </c>
      <c r="JA239" s="31">
        <v>171.42857142857142</v>
      </c>
      <c r="JB239" s="31">
        <v>28.571428571428569</v>
      </c>
      <c r="JC239" s="31">
        <v>0</v>
      </c>
      <c r="JD239" s="31">
        <v>28.571428571428569</v>
      </c>
      <c r="JE239" s="31">
        <v>171.42857142857142</v>
      </c>
      <c r="JF239" s="31">
        <v>114.28571428571428</v>
      </c>
      <c r="JG239" s="31">
        <v>0</v>
      </c>
      <c r="JH239" s="31">
        <v>0</v>
      </c>
      <c r="JI239" s="31">
        <v>171.42857142857142</v>
      </c>
      <c r="JJ239" s="31">
        <v>0</v>
      </c>
      <c r="JK239" s="31">
        <v>0</v>
      </c>
      <c r="JL239" s="31">
        <v>0</v>
      </c>
      <c r="JM239" s="31">
        <v>0</v>
      </c>
      <c r="JN239" s="31">
        <v>0</v>
      </c>
      <c r="JO239" s="31">
        <v>0</v>
      </c>
      <c r="JP239" s="31">
        <v>0</v>
      </c>
      <c r="JQ239" s="31">
        <v>114.28571428571428</v>
      </c>
      <c r="JR239" s="31">
        <v>28.571428571428569</v>
      </c>
      <c r="JS239" s="31">
        <v>57.142857142857139</v>
      </c>
      <c r="JT239" s="31">
        <v>57.142857142857139</v>
      </c>
      <c r="JU239" s="31">
        <v>57.142857142857139</v>
      </c>
      <c r="JV239" s="31">
        <v>85.714285714285708</v>
      </c>
      <c r="JW239" s="31">
        <v>28.571428571428569</v>
      </c>
      <c r="JX239" s="31">
        <v>57.142857142857139</v>
      </c>
      <c r="JY239" s="31">
        <v>114.28571428571428</v>
      </c>
      <c r="JZ239" s="31">
        <v>7</v>
      </c>
      <c r="KA239" s="31">
        <v>1</v>
      </c>
    </row>
    <row r="240" spans="1:287" x14ac:dyDescent="0.25">
      <c r="A240" s="30" t="s">
        <v>867</v>
      </c>
      <c r="B240" s="30" t="s">
        <v>222</v>
      </c>
      <c r="C240" s="31"/>
      <c r="D240" s="51" t="e">
        <v>#VALUE!</v>
      </c>
      <c r="E240" s="31" t="e">
        <v>#DIV/0!</v>
      </c>
      <c r="F240" s="31" t="e">
        <v>#DIV/0!</v>
      </c>
      <c r="G240" s="31" t="e">
        <v>#DIV/0!</v>
      </c>
      <c r="H240" s="31" t="e">
        <v>#DIV/0!</v>
      </c>
      <c r="I240" s="31" t="e">
        <v>#DIV/0!</v>
      </c>
      <c r="J240" s="31" t="e">
        <v>#DIV/0!</v>
      </c>
      <c r="K240" s="31" t="e">
        <v>#DIV/0!</v>
      </c>
      <c r="L240" s="31" t="e">
        <v>#DIV/0!</v>
      </c>
      <c r="M240" s="31" t="e">
        <v>#DIV/0!</v>
      </c>
      <c r="N240" s="31" t="e">
        <v>#DIV/0!</v>
      </c>
      <c r="O240" s="31" t="e">
        <v>#DIV/0!</v>
      </c>
      <c r="P240" s="31" t="e">
        <v>#DIV/0!</v>
      </c>
      <c r="Q240" s="31" t="e">
        <v>#DIV/0!</v>
      </c>
      <c r="R240" s="31" t="e">
        <v>#DIV/0!</v>
      </c>
      <c r="S240" s="31" t="e">
        <v>#DIV/0!</v>
      </c>
      <c r="T240" s="31" t="e">
        <v>#DIV/0!</v>
      </c>
      <c r="U240" s="31" t="e">
        <v>#DIV/0!</v>
      </c>
      <c r="V240" s="31" t="e">
        <v>#DIV/0!</v>
      </c>
      <c r="W240" s="31" t="e">
        <v>#DIV/0!</v>
      </c>
      <c r="X240" s="31" t="e">
        <v>#DIV/0!</v>
      </c>
      <c r="Y240" s="31" t="e">
        <v>#DIV/0!</v>
      </c>
      <c r="Z240" s="31" t="e">
        <v>#DIV/0!</v>
      </c>
      <c r="AA240" s="31" t="e">
        <v>#DIV/0!</v>
      </c>
      <c r="AB240" s="31" t="e">
        <v>#DIV/0!</v>
      </c>
      <c r="AC240" s="31" t="e">
        <v>#DIV/0!</v>
      </c>
      <c r="AD240" s="31" t="e">
        <v>#DIV/0!</v>
      </c>
      <c r="AE240" s="31" t="e">
        <v>#DIV/0!</v>
      </c>
      <c r="AF240" s="31" t="e">
        <v>#DIV/0!</v>
      </c>
      <c r="AG240" s="31" t="e">
        <v>#DIV/0!</v>
      </c>
      <c r="AH240" s="31" t="e">
        <v>#DIV/0!</v>
      </c>
      <c r="AI240" s="31" t="e">
        <v>#DIV/0!</v>
      </c>
      <c r="AJ240" s="31" t="e">
        <v>#DIV/0!</v>
      </c>
      <c r="AK240" s="31" t="e">
        <v>#DIV/0!</v>
      </c>
      <c r="AL240" s="31" t="e">
        <v>#DIV/0!</v>
      </c>
      <c r="AM240" s="31" t="e">
        <v>#DIV/0!</v>
      </c>
      <c r="AN240" s="31" t="e">
        <v>#DIV/0!</v>
      </c>
      <c r="AO240" s="31" t="e">
        <v>#DIV/0!</v>
      </c>
      <c r="AP240" s="31" t="e">
        <v>#DIV/0!</v>
      </c>
      <c r="AQ240" s="31" t="e">
        <v>#DIV/0!</v>
      </c>
      <c r="AR240" s="31" t="e">
        <v>#DIV/0!</v>
      </c>
      <c r="AS240" s="31" t="e">
        <v>#DIV/0!</v>
      </c>
      <c r="AT240" s="31" t="e">
        <v>#DIV/0!</v>
      </c>
      <c r="AU240" s="31" t="e">
        <v>#DIV/0!</v>
      </c>
      <c r="AV240" s="31" t="e">
        <v>#DIV/0!</v>
      </c>
      <c r="AW240" s="31" t="e">
        <v>#DIV/0!</v>
      </c>
      <c r="AX240" s="31" t="e">
        <v>#VALUE!</v>
      </c>
      <c r="AY240" s="31" t="e">
        <v>#DIV/0!</v>
      </c>
      <c r="AZ240" s="31" t="e">
        <v>#DIV/0!</v>
      </c>
      <c r="BA240" s="31" t="e">
        <v>#DIV/0!</v>
      </c>
      <c r="BB240" s="31" t="e">
        <v>#DIV/0!</v>
      </c>
      <c r="BC240" s="31" t="e">
        <v>#DIV/0!</v>
      </c>
      <c r="BD240" s="31" t="e">
        <v>#DIV/0!</v>
      </c>
      <c r="BE240" s="31" t="e">
        <v>#DIV/0!</v>
      </c>
      <c r="BF240" s="31" t="e">
        <v>#DIV/0!</v>
      </c>
      <c r="BG240" s="31" t="e">
        <v>#DIV/0!</v>
      </c>
      <c r="BH240" s="31" t="e">
        <v>#DIV/0!</v>
      </c>
      <c r="BI240" s="31" t="e">
        <v>#DIV/0!</v>
      </c>
      <c r="BJ240" s="31" t="e">
        <v>#DIV/0!</v>
      </c>
      <c r="BK240" s="31" t="e">
        <v>#DIV/0!</v>
      </c>
      <c r="BL240" s="31" t="e">
        <v>#DIV/0!</v>
      </c>
      <c r="BM240" s="31" t="e">
        <v>#DIV/0!</v>
      </c>
      <c r="BN240" s="31" t="e">
        <v>#DIV/0!</v>
      </c>
      <c r="BO240" s="31" t="e">
        <v>#DIV/0!</v>
      </c>
      <c r="BP240" s="31" t="e">
        <v>#DIV/0!</v>
      </c>
      <c r="BQ240" s="31" t="e">
        <v>#DIV/0!</v>
      </c>
      <c r="BR240" s="31" t="e">
        <v>#DIV/0!</v>
      </c>
      <c r="BS240" s="31" t="e">
        <v>#DIV/0!</v>
      </c>
      <c r="BT240" s="31" t="e">
        <v>#DIV/0!</v>
      </c>
      <c r="BU240" s="31" t="e">
        <v>#DIV/0!</v>
      </c>
      <c r="BV240" s="31" t="e">
        <v>#DIV/0!</v>
      </c>
      <c r="BW240" s="31" t="e">
        <v>#DIV/0!</v>
      </c>
      <c r="BX240" s="31" t="e">
        <v>#DIV/0!</v>
      </c>
      <c r="BY240" s="31" t="e">
        <v>#DIV/0!</v>
      </c>
      <c r="BZ240" s="31" t="e">
        <v>#DIV/0!</v>
      </c>
      <c r="CA240" s="31" t="e">
        <v>#DIV/0!</v>
      </c>
      <c r="CB240" s="31" t="e">
        <v>#DIV/0!</v>
      </c>
      <c r="CC240" s="31" t="e">
        <v>#DIV/0!</v>
      </c>
      <c r="CD240" s="31" t="e">
        <v>#DIV/0!</v>
      </c>
      <c r="CE240" s="31" t="e">
        <v>#DIV/0!</v>
      </c>
      <c r="CF240" s="31" t="e">
        <v>#DIV/0!</v>
      </c>
      <c r="CG240" s="31" t="e">
        <v>#DIV/0!</v>
      </c>
      <c r="CH240" s="31" t="e">
        <v>#DIV/0!</v>
      </c>
      <c r="CI240" s="31" t="e">
        <v>#DIV/0!</v>
      </c>
      <c r="CJ240" s="31" t="e">
        <v>#DIV/0!</v>
      </c>
      <c r="CK240" s="31" t="e">
        <v>#DIV/0!</v>
      </c>
      <c r="CL240" s="31" t="e">
        <v>#DIV/0!</v>
      </c>
      <c r="CM240" s="31" t="e">
        <v>#DIV/0!</v>
      </c>
      <c r="CN240" s="31" t="e">
        <v>#DIV/0!</v>
      </c>
      <c r="CO240" s="31" t="e">
        <v>#DIV/0!</v>
      </c>
      <c r="CP240" s="31" t="e">
        <v>#DIV/0!</v>
      </c>
      <c r="CQ240" s="31" t="e">
        <v>#DIV/0!</v>
      </c>
      <c r="CR240" s="31"/>
      <c r="CS240" s="31"/>
      <c r="CT240" s="31"/>
      <c r="CU240" s="51" t="e">
        <v>#VALUE!</v>
      </c>
      <c r="CV240" s="31" t="e">
        <v>#DIV/0!</v>
      </c>
      <c r="CW240" s="31" t="e">
        <v>#DIV/0!</v>
      </c>
      <c r="CX240" s="31" t="e">
        <v>#DIV/0!</v>
      </c>
      <c r="CY240" s="31" t="e">
        <v>#DIV/0!</v>
      </c>
      <c r="CZ240" s="31" t="e">
        <v>#DIV/0!</v>
      </c>
      <c r="DA240" s="31" t="e">
        <v>#DIV/0!</v>
      </c>
      <c r="DB240" s="31" t="e">
        <v>#DIV/0!</v>
      </c>
      <c r="DC240" s="31" t="e">
        <v>#DIV/0!</v>
      </c>
      <c r="DD240" s="31" t="e">
        <v>#DIV/0!</v>
      </c>
      <c r="DE240" s="31" t="e">
        <v>#DIV/0!</v>
      </c>
      <c r="DF240" s="31" t="e">
        <v>#DIV/0!</v>
      </c>
      <c r="DG240" s="31" t="e">
        <v>#DIV/0!</v>
      </c>
      <c r="DH240" s="31" t="e">
        <v>#DIV/0!</v>
      </c>
      <c r="DI240" s="31" t="e">
        <v>#DIV/0!</v>
      </c>
      <c r="DJ240" s="31" t="e">
        <v>#DIV/0!</v>
      </c>
      <c r="DK240" s="31" t="e">
        <v>#DIV/0!</v>
      </c>
      <c r="DL240" s="31" t="e">
        <v>#DIV/0!</v>
      </c>
      <c r="DM240" s="31" t="e">
        <v>#DIV/0!</v>
      </c>
      <c r="DN240" s="31" t="e">
        <v>#DIV/0!</v>
      </c>
      <c r="DO240" s="31" t="e">
        <v>#DIV/0!</v>
      </c>
      <c r="DP240" s="31" t="e">
        <v>#DIV/0!</v>
      </c>
      <c r="DQ240" s="31" t="e">
        <v>#DIV/0!</v>
      </c>
      <c r="DR240" s="31" t="e">
        <v>#DIV/0!</v>
      </c>
      <c r="DS240" s="31" t="e">
        <v>#DIV/0!</v>
      </c>
      <c r="DT240" s="31" t="e">
        <v>#DIV/0!</v>
      </c>
      <c r="DU240" s="31" t="e">
        <v>#DIV/0!</v>
      </c>
      <c r="DV240" s="31" t="e">
        <v>#DIV/0!</v>
      </c>
      <c r="DW240" s="31" t="e">
        <v>#DIV/0!</v>
      </c>
      <c r="DX240" s="31" t="e">
        <v>#DIV/0!</v>
      </c>
      <c r="DY240" s="31" t="e">
        <v>#DIV/0!</v>
      </c>
      <c r="DZ240" s="31" t="e">
        <v>#DIV/0!</v>
      </c>
      <c r="EA240" s="31" t="e">
        <v>#DIV/0!</v>
      </c>
      <c r="EB240" s="31" t="e">
        <v>#DIV/0!</v>
      </c>
      <c r="EC240" s="31" t="e">
        <v>#DIV/0!</v>
      </c>
      <c r="ED240" s="31" t="e">
        <v>#DIV/0!</v>
      </c>
      <c r="EE240" s="31" t="e">
        <v>#DIV/0!</v>
      </c>
      <c r="EF240" s="31" t="e">
        <v>#DIV/0!</v>
      </c>
      <c r="EG240" s="31" t="e">
        <v>#DIV/0!</v>
      </c>
      <c r="EH240" s="31" t="e">
        <v>#DIV/0!</v>
      </c>
      <c r="EI240" s="31" t="e">
        <v>#DIV/0!</v>
      </c>
      <c r="EJ240" s="31" t="e">
        <v>#DIV/0!</v>
      </c>
      <c r="EK240" s="31" t="e">
        <v>#DIV/0!</v>
      </c>
      <c r="EL240" s="31" t="e">
        <v>#DIV/0!</v>
      </c>
      <c r="EM240" s="31" t="e">
        <v>#DIV/0!</v>
      </c>
      <c r="EN240" s="31" t="e">
        <v>#DIV/0!</v>
      </c>
      <c r="EO240" s="31" t="e">
        <v>#VALUE!</v>
      </c>
      <c r="EP240" s="31" t="e">
        <v>#DIV/0!</v>
      </c>
      <c r="EQ240" s="31" t="e">
        <v>#DIV/0!</v>
      </c>
      <c r="ER240" s="31" t="e">
        <v>#DIV/0!</v>
      </c>
      <c r="ES240" s="31" t="e">
        <v>#DIV/0!</v>
      </c>
      <c r="ET240" s="31" t="e">
        <v>#DIV/0!</v>
      </c>
      <c r="EU240" s="31" t="e">
        <v>#DIV/0!</v>
      </c>
      <c r="EV240" s="31" t="e">
        <v>#DIV/0!</v>
      </c>
      <c r="EW240" s="31" t="e">
        <v>#DIV/0!</v>
      </c>
      <c r="EX240" s="31" t="e">
        <v>#DIV/0!</v>
      </c>
      <c r="EY240" s="31" t="e">
        <v>#DIV/0!</v>
      </c>
      <c r="EZ240" s="31" t="e">
        <v>#DIV/0!</v>
      </c>
      <c r="FA240" s="31" t="e">
        <v>#DIV/0!</v>
      </c>
      <c r="FB240" s="31" t="e">
        <v>#DIV/0!</v>
      </c>
      <c r="FC240" s="31" t="e">
        <v>#DIV/0!</v>
      </c>
      <c r="FD240" s="31" t="e">
        <v>#DIV/0!</v>
      </c>
      <c r="FE240" s="31" t="e">
        <v>#DIV/0!</v>
      </c>
      <c r="FF240" s="31" t="e">
        <v>#DIV/0!</v>
      </c>
      <c r="FG240" s="31" t="e">
        <v>#DIV/0!</v>
      </c>
      <c r="FH240" s="31" t="e">
        <v>#DIV/0!</v>
      </c>
      <c r="FI240" s="31" t="e">
        <v>#DIV/0!</v>
      </c>
      <c r="FJ240" s="31" t="e">
        <v>#DIV/0!</v>
      </c>
      <c r="FK240" s="31" t="e">
        <v>#DIV/0!</v>
      </c>
      <c r="FL240" s="31" t="e">
        <v>#DIV/0!</v>
      </c>
      <c r="FM240" s="31" t="e">
        <v>#DIV/0!</v>
      </c>
      <c r="FN240" s="31" t="e">
        <v>#DIV/0!</v>
      </c>
      <c r="FO240" s="31" t="e">
        <v>#DIV/0!</v>
      </c>
      <c r="FP240" s="31" t="e">
        <v>#DIV/0!</v>
      </c>
      <c r="FQ240" s="31" t="e">
        <v>#DIV/0!</v>
      </c>
      <c r="FR240" s="31" t="e">
        <v>#DIV/0!</v>
      </c>
      <c r="FS240" s="31" t="e">
        <v>#DIV/0!</v>
      </c>
      <c r="FT240" s="31" t="e">
        <v>#DIV/0!</v>
      </c>
      <c r="FU240" s="31" t="e">
        <v>#DIV/0!</v>
      </c>
      <c r="FV240" s="31" t="e">
        <v>#DIV/0!</v>
      </c>
      <c r="FW240" s="31" t="e">
        <v>#DIV/0!</v>
      </c>
      <c r="FX240" s="31" t="e">
        <v>#DIV/0!</v>
      </c>
      <c r="FY240" s="31" t="e">
        <v>#DIV/0!</v>
      </c>
      <c r="FZ240" s="31" t="e">
        <v>#DIV/0!</v>
      </c>
      <c r="GA240" s="31" t="e">
        <v>#DIV/0!</v>
      </c>
      <c r="GB240" s="31" t="e">
        <v>#DIV/0!</v>
      </c>
      <c r="GC240" s="31" t="e">
        <v>#DIV/0!</v>
      </c>
      <c r="GD240" s="31" t="e">
        <v>#DIV/0!</v>
      </c>
      <c r="GE240" s="31" t="e">
        <v>#DIV/0!</v>
      </c>
      <c r="GF240" s="31" t="e">
        <v>#DIV/0!</v>
      </c>
      <c r="GG240" s="31" t="e">
        <v>#DIV/0!</v>
      </c>
      <c r="GH240" s="31" t="e">
        <v>#DIV/0!</v>
      </c>
      <c r="GI240" s="31"/>
      <c r="GJ240" s="31"/>
      <c r="GK240" s="31">
        <v>245</v>
      </c>
      <c r="GL240" s="51" t="e">
        <v>#VALUE!</v>
      </c>
      <c r="GM240" s="31" t="e">
        <v>#DIV/0!</v>
      </c>
      <c r="GN240" s="31" t="e">
        <v>#DIV/0!</v>
      </c>
      <c r="GO240" s="31" t="e">
        <v>#DIV/0!</v>
      </c>
      <c r="GP240" s="31" t="e">
        <v>#DIV/0!</v>
      </c>
      <c r="GQ240" s="31" t="e">
        <v>#DIV/0!</v>
      </c>
      <c r="GR240" s="31" t="e">
        <v>#DIV/0!</v>
      </c>
      <c r="GS240" s="31" t="e">
        <v>#DIV/0!</v>
      </c>
      <c r="GT240" s="31" t="e">
        <v>#DIV/0!</v>
      </c>
      <c r="GU240" s="31" t="e">
        <v>#DIV/0!</v>
      </c>
      <c r="GV240" s="31" t="e">
        <v>#DIV/0!</v>
      </c>
      <c r="GW240" s="31" t="e">
        <v>#DIV/0!</v>
      </c>
      <c r="GX240" s="31" t="e">
        <v>#DIV/0!</v>
      </c>
      <c r="GY240" s="31" t="e">
        <v>#DIV/0!</v>
      </c>
      <c r="GZ240" s="31" t="e">
        <v>#DIV/0!</v>
      </c>
      <c r="HA240" s="31" t="e">
        <v>#DIV/0!</v>
      </c>
      <c r="HB240" s="31" t="e">
        <v>#DIV/0!</v>
      </c>
      <c r="HC240" s="31" t="e">
        <v>#DIV/0!</v>
      </c>
      <c r="HD240" s="31" t="e">
        <v>#DIV/0!</v>
      </c>
      <c r="HE240" s="31" t="e">
        <v>#DIV/0!</v>
      </c>
      <c r="HF240" s="31" t="e">
        <v>#DIV/0!</v>
      </c>
      <c r="HG240" s="31" t="e">
        <v>#DIV/0!</v>
      </c>
      <c r="HH240" s="31" t="e">
        <v>#DIV/0!</v>
      </c>
      <c r="HI240" s="31" t="e">
        <v>#DIV/0!</v>
      </c>
      <c r="HJ240" s="31" t="e">
        <v>#DIV/0!</v>
      </c>
      <c r="HK240" s="31" t="e">
        <v>#DIV/0!</v>
      </c>
      <c r="HL240" s="31" t="e">
        <v>#DIV/0!</v>
      </c>
      <c r="HM240" s="31" t="e">
        <v>#DIV/0!</v>
      </c>
      <c r="HN240" s="31" t="e">
        <v>#DIV/0!</v>
      </c>
      <c r="HO240" s="31" t="e">
        <v>#DIV/0!</v>
      </c>
      <c r="HP240" s="31" t="e">
        <v>#DIV/0!</v>
      </c>
      <c r="HQ240" s="31" t="e">
        <v>#DIV/0!</v>
      </c>
      <c r="HR240" s="31" t="e">
        <v>#DIV/0!</v>
      </c>
      <c r="HS240" s="31" t="e">
        <v>#DIV/0!</v>
      </c>
      <c r="HT240" s="31" t="e">
        <v>#DIV/0!</v>
      </c>
      <c r="HU240" s="31" t="e">
        <v>#DIV/0!</v>
      </c>
      <c r="HV240" s="31" t="e">
        <v>#DIV/0!</v>
      </c>
      <c r="HW240" s="31" t="e">
        <v>#DIV/0!</v>
      </c>
      <c r="HX240" s="31" t="e">
        <v>#DIV/0!</v>
      </c>
      <c r="HY240" s="31" t="e">
        <v>#DIV/0!</v>
      </c>
      <c r="HZ240" s="31" t="e">
        <v>#DIV/0!</v>
      </c>
      <c r="IA240" s="31" t="e">
        <v>#DIV/0!</v>
      </c>
      <c r="IB240" s="31" t="e">
        <v>#DIV/0!</v>
      </c>
      <c r="IC240" s="31" t="e">
        <v>#DIV/0!</v>
      </c>
      <c r="ID240" s="31" t="e">
        <v>#DIV/0!</v>
      </c>
      <c r="IE240" s="31" t="e">
        <v>#DIV/0!</v>
      </c>
      <c r="IF240" s="31" t="e">
        <v>#VALUE!</v>
      </c>
      <c r="IG240" s="31" t="e">
        <v>#DIV/0!</v>
      </c>
      <c r="IH240" s="31" t="e">
        <v>#DIV/0!</v>
      </c>
      <c r="II240" s="31" t="e">
        <v>#DIV/0!</v>
      </c>
      <c r="IJ240" s="31" t="e">
        <v>#DIV/0!</v>
      </c>
      <c r="IK240" s="31" t="e">
        <v>#DIV/0!</v>
      </c>
      <c r="IL240" s="31" t="e">
        <v>#DIV/0!</v>
      </c>
      <c r="IM240" s="31" t="e">
        <v>#DIV/0!</v>
      </c>
      <c r="IN240" s="31" t="e">
        <v>#DIV/0!</v>
      </c>
      <c r="IO240" s="31" t="e">
        <v>#DIV/0!</v>
      </c>
      <c r="IP240" s="31" t="e">
        <v>#DIV/0!</v>
      </c>
      <c r="IQ240" s="31" t="e">
        <v>#DIV/0!</v>
      </c>
      <c r="IR240" s="31" t="e">
        <v>#DIV/0!</v>
      </c>
      <c r="IS240" s="31" t="e">
        <v>#DIV/0!</v>
      </c>
      <c r="IT240" s="31" t="e">
        <v>#DIV/0!</v>
      </c>
      <c r="IU240" s="31" t="e">
        <v>#DIV/0!</v>
      </c>
      <c r="IV240" s="31" t="e">
        <v>#DIV/0!</v>
      </c>
      <c r="IW240" s="31" t="e">
        <v>#DIV/0!</v>
      </c>
      <c r="IX240" s="31" t="e">
        <v>#DIV/0!</v>
      </c>
      <c r="IY240" s="31" t="e">
        <v>#DIV/0!</v>
      </c>
      <c r="IZ240" s="31" t="e">
        <v>#DIV/0!</v>
      </c>
      <c r="JA240" s="31" t="e">
        <v>#DIV/0!</v>
      </c>
      <c r="JB240" s="31" t="e">
        <v>#DIV/0!</v>
      </c>
      <c r="JC240" s="31" t="e">
        <v>#DIV/0!</v>
      </c>
      <c r="JD240" s="31" t="e">
        <v>#DIV/0!</v>
      </c>
      <c r="JE240" s="31" t="e">
        <v>#DIV/0!</v>
      </c>
      <c r="JF240" s="31" t="e">
        <v>#DIV/0!</v>
      </c>
      <c r="JG240" s="31" t="e">
        <v>#DIV/0!</v>
      </c>
      <c r="JH240" s="31" t="e">
        <v>#DIV/0!</v>
      </c>
      <c r="JI240" s="31" t="e">
        <v>#DIV/0!</v>
      </c>
      <c r="JJ240" s="31" t="e">
        <v>#DIV/0!</v>
      </c>
      <c r="JK240" s="31" t="e">
        <v>#DIV/0!</v>
      </c>
      <c r="JL240" s="31" t="e">
        <v>#DIV/0!</v>
      </c>
      <c r="JM240" s="31" t="e">
        <v>#DIV/0!</v>
      </c>
      <c r="JN240" s="31" t="e">
        <v>#DIV/0!</v>
      </c>
      <c r="JO240" s="31" t="e">
        <v>#DIV/0!</v>
      </c>
      <c r="JP240" s="31" t="e">
        <v>#DIV/0!</v>
      </c>
      <c r="JQ240" s="31" t="e">
        <v>#DIV/0!</v>
      </c>
      <c r="JR240" s="31" t="e">
        <v>#DIV/0!</v>
      </c>
      <c r="JS240" s="31" t="e">
        <v>#DIV/0!</v>
      </c>
      <c r="JT240" s="31" t="e">
        <v>#DIV/0!</v>
      </c>
      <c r="JU240" s="31" t="e">
        <v>#DIV/0!</v>
      </c>
      <c r="JV240" s="31" t="e">
        <v>#DIV/0!</v>
      </c>
      <c r="JW240" s="31" t="e">
        <v>#DIV/0!</v>
      </c>
      <c r="JX240" s="31" t="e">
        <v>#DIV/0!</v>
      </c>
      <c r="JY240" s="31" t="e">
        <v>#DIV/0!</v>
      </c>
      <c r="JZ240" s="31"/>
      <c r="KA240" s="31"/>
    </row>
    <row r="241" spans="1:287" x14ac:dyDescent="0.25">
      <c r="A241" s="30" t="s">
        <v>868</v>
      </c>
      <c r="B241" s="30" t="s">
        <v>200</v>
      </c>
      <c r="C241" s="31">
        <v>395</v>
      </c>
      <c r="D241" s="51" t="e">
        <v>#VALUE!</v>
      </c>
      <c r="E241" s="31" t="e">
        <v>#DIV/0!</v>
      </c>
      <c r="F241" s="31" t="e">
        <v>#DIV/0!</v>
      </c>
      <c r="G241" s="31" t="e">
        <v>#DIV/0!</v>
      </c>
      <c r="H241" s="31" t="e">
        <v>#DIV/0!</v>
      </c>
      <c r="I241" s="31" t="e">
        <v>#DIV/0!</v>
      </c>
      <c r="J241" s="31" t="e">
        <v>#DIV/0!</v>
      </c>
      <c r="K241" s="31" t="e">
        <v>#DIV/0!</v>
      </c>
      <c r="L241" s="31" t="e">
        <v>#DIV/0!</v>
      </c>
      <c r="M241" s="31" t="e">
        <v>#DIV/0!</v>
      </c>
      <c r="N241" s="31" t="e">
        <v>#DIV/0!</v>
      </c>
      <c r="O241" s="31" t="e">
        <v>#DIV/0!</v>
      </c>
      <c r="P241" s="31" t="e">
        <v>#DIV/0!</v>
      </c>
      <c r="Q241" s="31" t="e">
        <v>#DIV/0!</v>
      </c>
      <c r="R241" s="31" t="e">
        <v>#DIV/0!</v>
      </c>
      <c r="S241" s="31" t="e">
        <v>#DIV/0!</v>
      </c>
      <c r="T241" s="31" t="e">
        <v>#DIV/0!</v>
      </c>
      <c r="U241" s="31" t="e">
        <v>#DIV/0!</v>
      </c>
      <c r="V241" s="31" t="e">
        <v>#DIV/0!</v>
      </c>
      <c r="W241" s="31" t="e">
        <v>#DIV/0!</v>
      </c>
      <c r="X241" s="31" t="e">
        <v>#DIV/0!</v>
      </c>
      <c r="Y241" s="31" t="e">
        <v>#DIV/0!</v>
      </c>
      <c r="Z241" s="31" t="e">
        <v>#DIV/0!</v>
      </c>
      <c r="AA241" s="31" t="e">
        <v>#DIV/0!</v>
      </c>
      <c r="AB241" s="31" t="e">
        <v>#DIV/0!</v>
      </c>
      <c r="AC241" s="31" t="e">
        <v>#DIV/0!</v>
      </c>
      <c r="AD241" s="31" t="e">
        <v>#DIV/0!</v>
      </c>
      <c r="AE241" s="31" t="e">
        <v>#DIV/0!</v>
      </c>
      <c r="AF241" s="31" t="e">
        <v>#DIV/0!</v>
      </c>
      <c r="AG241" s="31" t="e">
        <v>#DIV/0!</v>
      </c>
      <c r="AH241" s="31" t="e">
        <v>#DIV/0!</v>
      </c>
      <c r="AI241" s="31" t="e">
        <v>#DIV/0!</v>
      </c>
      <c r="AJ241" s="31" t="e">
        <v>#DIV/0!</v>
      </c>
      <c r="AK241" s="31" t="e">
        <v>#DIV/0!</v>
      </c>
      <c r="AL241" s="31" t="e">
        <v>#DIV/0!</v>
      </c>
      <c r="AM241" s="31" t="e">
        <v>#DIV/0!</v>
      </c>
      <c r="AN241" s="31" t="e">
        <v>#DIV/0!</v>
      </c>
      <c r="AO241" s="31" t="e">
        <v>#DIV/0!</v>
      </c>
      <c r="AP241" s="31" t="e">
        <v>#DIV/0!</v>
      </c>
      <c r="AQ241" s="31" t="e">
        <v>#DIV/0!</v>
      </c>
      <c r="AR241" s="31" t="e">
        <v>#DIV/0!</v>
      </c>
      <c r="AS241" s="31" t="e">
        <v>#DIV/0!</v>
      </c>
      <c r="AT241" s="31" t="e">
        <v>#DIV/0!</v>
      </c>
      <c r="AU241" s="31" t="e">
        <v>#DIV/0!</v>
      </c>
      <c r="AV241" s="31" t="e">
        <v>#DIV/0!</v>
      </c>
      <c r="AW241" s="31" t="e">
        <v>#DIV/0!</v>
      </c>
      <c r="AX241" s="31" t="e">
        <v>#VALUE!</v>
      </c>
      <c r="AY241" s="31" t="e">
        <v>#DIV/0!</v>
      </c>
      <c r="AZ241" s="31" t="e">
        <v>#DIV/0!</v>
      </c>
      <c r="BA241" s="31" t="e">
        <v>#DIV/0!</v>
      </c>
      <c r="BB241" s="31" t="e">
        <v>#DIV/0!</v>
      </c>
      <c r="BC241" s="31" t="e">
        <v>#DIV/0!</v>
      </c>
      <c r="BD241" s="31" t="e">
        <v>#DIV/0!</v>
      </c>
      <c r="BE241" s="31" t="e">
        <v>#DIV/0!</v>
      </c>
      <c r="BF241" s="31" t="e">
        <v>#DIV/0!</v>
      </c>
      <c r="BG241" s="31" t="e">
        <v>#DIV/0!</v>
      </c>
      <c r="BH241" s="31" t="e">
        <v>#DIV/0!</v>
      </c>
      <c r="BI241" s="31" t="e">
        <v>#DIV/0!</v>
      </c>
      <c r="BJ241" s="31" t="e">
        <v>#DIV/0!</v>
      </c>
      <c r="BK241" s="31" t="e">
        <v>#DIV/0!</v>
      </c>
      <c r="BL241" s="31" t="e">
        <v>#DIV/0!</v>
      </c>
      <c r="BM241" s="31" t="e">
        <v>#DIV/0!</v>
      </c>
      <c r="BN241" s="31" t="e">
        <v>#DIV/0!</v>
      </c>
      <c r="BO241" s="31" t="e">
        <v>#DIV/0!</v>
      </c>
      <c r="BP241" s="31" t="e">
        <v>#DIV/0!</v>
      </c>
      <c r="BQ241" s="31" t="e">
        <v>#DIV/0!</v>
      </c>
      <c r="BR241" s="31" t="e">
        <v>#DIV/0!</v>
      </c>
      <c r="BS241" s="31" t="e">
        <v>#DIV/0!</v>
      </c>
      <c r="BT241" s="31" t="e">
        <v>#DIV/0!</v>
      </c>
      <c r="BU241" s="31" t="e">
        <v>#DIV/0!</v>
      </c>
      <c r="BV241" s="31" t="e">
        <v>#DIV/0!</v>
      </c>
      <c r="BW241" s="31" t="e">
        <v>#DIV/0!</v>
      </c>
      <c r="BX241" s="31" t="e">
        <v>#DIV/0!</v>
      </c>
      <c r="BY241" s="31" t="e">
        <v>#DIV/0!</v>
      </c>
      <c r="BZ241" s="31" t="e">
        <v>#DIV/0!</v>
      </c>
      <c r="CA241" s="31" t="e">
        <v>#DIV/0!</v>
      </c>
      <c r="CB241" s="31" t="e">
        <v>#DIV/0!</v>
      </c>
      <c r="CC241" s="31" t="e">
        <v>#DIV/0!</v>
      </c>
      <c r="CD241" s="31" t="e">
        <v>#DIV/0!</v>
      </c>
      <c r="CE241" s="31" t="e">
        <v>#DIV/0!</v>
      </c>
      <c r="CF241" s="31" t="e">
        <v>#DIV/0!</v>
      </c>
      <c r="CG241" s="31" t="e">
        <v>#DIV/0!</v>
      </c>
      <c r="CH241" s="31" t="e">
        <v>#DIV/0!</v>
      </c>
      <c r="CI241" s="31" t="e">
        <v>#DIV/0!</v>
      </c>
      <c r="CJ241" s="31" t="e">
        <v>#DIV/0!</v>
      </c>
      <c r="CK241" s="31" t="e">
        <v>#DIV/0!</v>
      </c>
      <c r="CL241" s="31" t="e">
        <v>#DIV/0!</v>
      </c>
      <c r="CM241" s="31" t="e">
        <v>#DIV/0!</v>
      </c>
      <c r="CN241" s="31" t="e">
        <v>#DIV/0!</v>
      </c>
      <c r="CO241" s="31" t="e">
        <v>#DIV/0!</v>
      </c>
      <c r="CP241" s="31" t="e">
        <v>#DIV/0!</v>
      </c>
      <c r="CQ241" s="31" t="e">
        <v>#DIV/0!</v>
      </c>
      <c r="CR241" s="31"/>
      <c r="CS241" s="31"/>
      <c r="CT241" s="31">
        <v>395</v>
      </c>
      <c r="CU241" s="51" t="e">
        <v>#VALUE!</v>
      </c>
      <c r="CV241" s="31" t="e">
        <v>#DIV/0!</v>
      </c>
      <c r="CW241" s="31" t="e">
        <v>#DIV/0!</v>
      </c>
      <c r="CX241" s="31" t="e">
        <v>#DIV/0!</v>
      </c>
      <c r="CY241" s="31" t="e">
        <v>#DIV/0!</v>
      </c>
      <c r="CZ241" s="31" t="e">
        <v>#DIV/0!</v>
      </c>
      <c r="DA241" s="31" t="e">
        <v>#DIV/0!</v>
      </c>
      <c r="DB241" s="31" t="e">
        <v>#DIV/0!</v>
      </c>
      <c r="DC241" s="31" t="e">
        <v>#DIV/0!</v>
      </c>
      <c r="DD241" s="31" t="e">
        <v>#DIV/0!</v>
      </c>
      <c r="DE241" s="31" t="e">
        <v>#DIV/0!</v>
      </c>
      <c r="DF241" s="31" t="e">
        <v>#DIV/0!</v>
      </c>
      <c r="DG241" s="31" t="e">
        <v>#DIV/0!</v>
      </c>
      <c r="DH241" s="31" t="e">
        <v>#DIV/0!</v>
      </c>
      <c r="DI241" s="31" t="e">
        <v>#DIV/0!</v>
      </c>
      <c r="DJ241" s="31" t="e">
        <v>#DIV/0!</v>
      </c>
      <c r="DK241" s="31" t="e">
        <v>#DIV/0!</v>
      </c>
      <c r="DL241" s="31" t="e">
        <v>#DIV/0!</v>
      </c>
      <c r="DM241" s="31" t="e">
        <v>#DIV/0!</v>
      </c>
      <c r="DN241" s="31" t="e">
        <v>#DIV/0!</v>
      </c>
      <c r="DO241" s="31" t="e">
        <v>#DIV/0!</v>
      </c>
      <c r="DP241" s="31" t="e">
        <v>#DIV/0!</v>
      </c>
      <c r="DQ241" s="31" t="e">
        <v>#DIV/0!</v>
      </c>
      <c r="DR241" s="31" t="e">
        <v>#DIV/0!</v>
      </c>
      <c r="DS241" s="31" t="e">
        <v>#DIV/0!</v>
      </c>
      <c r="DT241" s="31" t="e">
        <v>#DIV/0!</v>
      </c>
      <c r="DU241" s="31" t="e">
        <v>#DIV/0!</v>
      </c>
      <c r="DV241" s="31" t="e">
        <v>#DIV/0!</v>
      </c>
      <c r="DW241" s="31" t="e">
        <v>#DIV/0!</v>
      </c>
      <c r="DX241" s="31" t="e">
        <v>#DIV/0!</v>
      </c>
      <c r="DY241" s="31" t="e">
        <v>#DIV/0!</v>
      </c>
      <c r="DZ241" s="31" t="e">
        <v>#DIV/0!</v>
      </c>
      <c r="EA241" s="31" t="e">
        <v>#DIV/0!</v>
      </c>
      <c r="EB241" s="31" t="e">
        <v>#DIV/0!</v>
      </c>
      <c r="EC241" s="31" t="e">
        <v>#DIV/0!</v>
      </c>
      <c r="ED241" s="31" t="e">
        <v>#DIV/0!</v>
      </c>
      <c r="EE241" s="31" t="e">
        <v>#DIV/0!</v>
      </c>
      <c r="EF241" s="31" t="e">
        <v>#DIV/0!</v>
      </c>
      <c r="EG241" s="31" t="e">
        <v>#DIV/0!</v>
      </c>
      <c r="EH241" s="31" t="e">
        <v>#DIV/0!</v>
      </c>
      <c r="EI241" s="31" t="e">
        <v>#DIV/0!</v>
      </c>
      <c r="EJ241" s="31" t="e">
        <v>#DIV/0!</v>
      </c>
      <c r="EK241" s="31" t="e">
        <v>#DIV/0!</v>
      </c>
      <c r="EL241" s="31" t="e">
        <v>#DIV/0!</v>
      </c>
      <c r="EM241" s="31" t="e">
        <v>#DIV/0!</v>
      </c>
      <c r="EN241" s="31" t="e">
        <v>#DIV/0!</v>
      </c>
      <c r="EO241" s="31" t="e">
        <v>#VALUE!</v>
      </c>
      <c r="EP241" s="31" t="e">
        <v>#DIV/0!</v>
      </c>
      <c r="EQ241" s="31" t="e">
        <v>#DIV/0!</v>
      </c>
      <c r="ER241" s="31" t="e">
        <v>#DIV/0!</v>
      </c>
      <c r="ES241" s="31" t="e">
        <v>#DIV/0!</v>
      </c>
      <c r="ET241" s="31" t="e">
        <v>#DIV/0!</v>
      </c>
      <c r="EU241" s="31" t="e">
        <v>#DIV/0!</v>
      </c>
      <c r="EV241" s="31" t="e">
        <v>#DIV/0!</v>
      </c>
      <c r="EW241" s="31" t="e">
        <v>#DIV/0!</v>
      </c>
      <c r="EX241" s="31" t="e">
        <v>#DIV/0!</v>
      </c>
      <c r="EY241" s="31" t="e">
        <v>#DIV/0!</v>
      </c>
      <c r="EZ241" s="31" t="e">
        <v>#DIV/0!</v>
      </c>
      <c r="FA241" s="31" t="e">
        <v>#DIV/0!</v>
      </c>
      <c r="FB241" s="31" t="e">
        <v>#DIV/0!</v>
      </c>
      <c r="FC241" s="31" t="e">
        <v>#DIV/0!</v>
      </c>
      <c r="FD241" s="31" t="e">
        <v>#DIV/0!</v>
      </c>
      <c r="FE241" s="31" t="e">
        <v>#DIV/0!</v>
      </c>
      <c r="FF241" s="31" t="e">
        <v>#DIV/0!</v>
      </c>
      <c r="FG241" s="31" t="e">
        <v>#DIV/0!</v>
      </c>
      <c r="FH241" s="31" t="e">
        <v>#DIV/0!</v>
      </c>
      <c r="FI241" s="31" t="e">
        <v>#DIV/0!</v>
      </c>
      <c r="FJ241" s="31" t="e">
        <v>#DIV/0!</v>
      </c>
      <c r="FK241" s="31" t="e">
        <v>#DIV/0!</v>
      </c>
      <c r="FL241" s="31" t="e">
        <v>#DIV/0!</v>
      </c>
      <c r="FM241" s="31" t="e">
        <v>#DIV/0!</v>
      </c>
      <c r="FN241" s="31" t="e">
        <v>#DIV/0!</v>
      </c>
      <c r="FO241" s="31" t="e">
        <v>#DIV/0!</v>
      </c>
      <c r="FP241" s="31" t="e">
        <v>#DIV/0!</v>
      </c>
      <c r="FQ241" s="31" t="e">
        <v>#DIV/0!</v>
      </c>
      <c r="FR241" s="31" t="e">
        <v>#DIV/0!</v>
      </c>
      <c r="FS241" s="31" t="e">
        <v>#DIV/0!</v>
      </c>
      <c r="FT241" s="31" t="e">
        <v>#DIV/0!</v>
      </c>
      <c r="FU241" s="31" t="e">
        <v>#DIV/0!</v>
      </c>
      <c r="FV241" s="31" t="e">
        <v>#DIV/0!</v>
      </c>
      <c r="FW241" s="31" t="e">
        <v>#DIV/0!</v>
      </c>
      <c r="FX241" s="31" t="e">
        <v>#DIV/0!</v>
      </c>
      <c r="FY241" s="31" t="e">
        <v>#DIV/0!</v>
      </c>
      <c r="FZ241" s="31" t="e">
        <v>#DIV/0!</v>
      </c>
      <c r="GA241" s="31" t="e">
        <v>#DIV/0!</v>
      </c>
      <c r="GB241" s="31" t="e">
        <v>#DIV/0!</v>
      </c>
      <c r="GC241" s="31" t="e">
        <v>#DIV/0!</v>
      </c>
      <c r="GD241" s="31" t="e">
        <v>#DIV/0!</v>
      </c>
      <c r="GE241" s="31" t="e">
        <v>#DIV/0!</v>
      </c>
      <c r="GF241" s="31" t="e">
        <v>#DIV/0!</v>
      </c>
      <c r="GG241" s="31" t="e">
        <v>#DIV/0!</v>
      </c>
      <c r="GH241" s="31" t="e">
        <v>#DIV/0!</v>
      </c>
      <c r="GI241" s="31"/>
      <c r="GJ241" s="31"/>
      <c r="GK241" s="31">
        <v>1098</v>
      </c>
      <c r="GL241" s="51">
        <v>0</v>
      </c>
      <c r="GM241" s="31">
        <v>0</v>
      </c>
      <c r="GN241" s="31">
        <v>0</v>
      </c>
      <c r="GO241" s="31">
        <v>0</v>
      </c>
      <c r="GP241" s="31">
        <v>0</v>
      </c>
      <c r="GQ241" s="31">
        <v>0</v>
      </c>
      <c r="GR241" s="31">
        <v>1</v>
      </c>
      <c r="GS241" s="31">
        <v>1</v>
      </c>
      <c r="GT241" s="31">
        <v>0</v>
      </c>
      <c r="GU241" s="31">
        <v>0</v>
      </c>
      <c r="GV241" s="31">
        <v>0</v>
      </c>
      <c r="GW241" s="31">
        <v>0</v>
      </c>
      <c r="GX241" s="31">
        <v>0</v>
      </c>
      <c r="GY241" s="31">
        <v>0</v>
      </c>
      <c r="GZ241" s="31">
        <v>0</v>
      </c>
      <c r="HA241" s="31">
        <v>0</v>
      </c>
      <c r="HB241" s="31">
        <v>0</v>
      </c>
      <c r="HC241" s="31">
        <v>0</v>
      </c>
      <c r="HD241" s="31">
        <v>0</v>
      </c>
      <c r="HE241" s="31">
        <v>0</v>
      </c>
      <c r="HF241" s="31">
        <v>0</v>
      </c>
      <c r="HG241" s="31">
        <v>1</v>
      </c>
      <c r="HH241" s="31">
        <v>0</v>
      </c>
      <c r="HI241" s="31">
        <v>0</v>
      </c>
      <c r="HJ241" s="31">
        <v>0</v>
      </c>
      <c r="HK241" s="31">
        <v>1</v>
      </c>
      <c r="HL241" s="31">
        <v>0.66666666666666663</v>
      </c>
      <c r="HM241" s="31">
        <v>0</v>
      </c>
      <c r="HN241" s="31">
        <v>0</v>
      </c>
      <c r="HO241" s="31">
        <v>0.66666666666666663</v>
      </c>
      <c r="HP241" s="31">
        <v>0</v>
      </c>
      <c r="HQ241" s="31">
        <v>0</v>
      </c>
      <c r="HR241" s="31">
        <v>0</v>
      </c>
      <c r="HS241" s="31">
        <v>0</v>
      </c>
      <c r="HT241" s="31">
        <v>0</v>
      </c>
      <c r="HU241" s="31">
        <v>0</v>
      </c>
      <c r="HV241" s="31">
        <v>0</v>
      </c>
      <c r="HW241" s="31">
        <v>0.66666666666666663</v>
      </c>
      <c r="HX241" s="31">
        <v>0</v>
      </c>
      <c r="HY241" s="31">
        <v>0.33333333333333331</v>
      </c>
      <c r="HZ241" s="31">
        <v>0</v>
      </c>
      <c r="IA241" s="31">
        <v>0.66666666666666663</v>
      </c>
      <c r="IB241" s="31">
        <v>0.33333333333333331</v>
      </c>
      <c r="IC241" s="31">
        <v>0</v>
      </c>
      <c r="ID241" s="31">
        <v>0</v>
      </c>
      <c r="IE241" s="31">
        <v>1</v>
      </c>
      <c r="IF241" s="31">
        <v>0</v>
      </c>
      <c r="IG241" s="31">
        <v>0</v>
      </c>
      <c r="IH241" s="31">
        <v>0</v>
      </c>
      <c r="II241" s="31">
        <v>0</v>
      </c>
      <c r="IJ241" s="31">
        <v>0</v>
      </c>
      <c r="IK241" s="31">
        <v>0</v>
      </c>
      <c r="IL241" s="31">
        <v>1098</v>
      </c>
      <c r="IM241" s="31">
        <v>1098</v>
      </c>
      <c r="IN241" s="31">
        <v>0</v>
      </c>
      <c r="IO241" s="31">
        <v>0</v>
      </c>
      <c r="IP241" s="31">
        <v>0</v>
      </c>
      <c r="IQ241" s="31">
        <v>0</v>
      </c>
      <c r="IR241" s="31">
        <v>0</v>
      </c>
      <c r="IS241" s="31">
        <v>0</v>
      </c>
      <c r="IT241" s="31">
        <v>0</v>
      </c>
      <c r="IU241" s="31">
        <v>0</v>
      </c>
      <c r="IV241" s="31">
        <v>0</v>
      </c>
      <c r="IW241" s="31">
        <v>0</v>
      </c>
      <c r="IX241" s="31">
        <v>0</v>
      </c>
      <c r="IY241" s="31">
        <v>0</v>
      </c>
      <c r="IZ241" s="31">
        <v>0</v>
      </c>
      <c r="JA241" s="31">
        <v>1098</v>
      </c>
      <c r="JB241" s="31">
        <v>0</v>
      </c>
      <c r="JC241" s="31">
        <v>0</v>
      </c>
      <c r="JD241" s="31">
        <v>0</v>
      </c>
      <c r="JE241" s="31">
        <v>1098</v>
      </c>
      <c r="JF241" s="31">
        <v>732</v>
      </c>
      <c r="JG241" s="31">
        <v>0</v>
      </c>
      <c r="JH241" s="31">
        <v>0</v>
      </c>
      <c r="JI241" s="31">
        <v>732</v>
      </c>
      <c r="JJ241" s="31">
        <v>0</v>
      </c>
      <c r="JK241" s="31">
        <v>0</v>
      </c>
      <c r="JL241" s="31">
        <v>0</v>
      </c>
      <c r="JM241" s="31">
        <v>0</v>
      </c>
      <c r="JN241" s="31">
        <v>0</v>
      </c>
      <c r="JO241" s="31">
        <v>0</v>
      </c>
      <c r="JP241" s="31">
        <v>0</v>
      </c>
      <c r="JQ241" s="31">
        <v>732</v>
      </c>
      <c r="JR241" s="31">
        <v>0</v>
      </c>
      <c r="JS241" s="31">
        <v>366</v>
      </c>
      <c r="JT241" s="31">
        <v>0</v>
      </c>
      <c r="JU241" s="31">
        <v>732</v>
      </c>
      <c r="JV241" s="31">
        <v>366</v>
      </c>
      <c r="JW241" s="31">
        <v>0</v>
      </c>
      <c r="JX241" s="31">
        <v>0</v>
      </c>
      <c r="JY241" s="31">
        <v>1098</v>
      </c>
      <c r="JZ241" s="31">
        <v>3</v>
      </c>
      <c r="KA241" s="31">
        <v>1</v>
      </c>
    </row>
    <row r="242" spans="1:287" x14ac:dyDescent="0.25">
      <c r="A242" s="30" t="s">
        <v>870</v>
      </c>
      <c r="B242" s="30" t="s">
        <v>224</v>
      </c>
      <c r="C242" s="31"/>
      <c r="D242" s="51" t="e">
        <v>#VALUE!</v>
      </c>
      <c r="E242" s="31" t="e">
        <v>#DIV/0!</v>
      </c>
      <c r="F242" s="31" t="e">
        <v>#DIV/0!</v>
      </c>
      <c r="G242" s="31" t="e">
        <v>#DIV/0!</v>
      </c>
      <c r="H242" s="31" t="e">
        <v>#DIV/0!</v>
      </c>
      <c r="I242" s="31" t="e">
        <v>#DIV/0!</v>
      </c>
      <c r="J242" s="31" t="e">
        <v>#DIV/0!</v>
      </c>
      <c r="K242" s="31" t="e">
        <v>#DIV/0!</v>
      </c>
      <c r="L242" s="31" t="e">
        <v>#DIV/0!</v>
      </c>
      <c r="M242" s="31" t="e">
        <v>#DIV/0!</v>
      </c>
      <c r="N242" s="31" t="e">
        <v>#DIV/0!</v>
      </c>
      <c r="O242" s="31" t="e">
        <v>#DIV/0!</v>
      </c>
      <c r="P242" s="31" t="e">
        <v>#DIV/0!</v>
      </c>
      <c r="Q242" s="31" t="e">
        <v>#DIV/0!</v>
      </c>
      <c r="R242" s="31" t="e">
        <v>#DIV/0!</v>
      </c>
      <c r="S242" s="31" t="e">
        <v>#DIV/0!</v>
      </c>
      <c r="T242" s="31" t="e">
        <v>#DIV/0!</v>
      </c>
      <c r="U242" s="31" t="e">
        <v>#DIV/0!</v>
      </c>
      <c r="V242" s="31" t="e">
        <v>#DIV/0!</v>
      </c>
      <c r="W242" s="31" t="e">
        <v>#DIV/0!</v>
      </c>
      <c r="X242" s="31" t="e">
        <v>#DIV/0!</v>
      </c>
      <c r="Y242" s="31" t="e">
        <v>#DIV/0!</v>
      </c>
      <c r="Z242" s="31" t="e">
        <v>#DIV/0!</v>
      </c>
      <c r="AA242" s="31" t="e">
        <v>#DIV/0!</v>
      </c>
      <c r="AB242" s="31" t="e">
        <v>#DIV/0!</v>
      </c>
      <c r="AC242" s="31" t="e">
        <v>#DIV/0!</v>
      </c>
      <c r="AD242" s="31" t="e">
        <v>#DIV/0!</v>
      </c>
      <c r="AE242" s="31" t="e">
        <v>#DIV/0!</v>
      </c>
      <c r="AF242" s="31" t="e">
        <v>#DIV/0!</v>
      </c>
      <c r="AG242" s="31" t="e">
        <v>#DIV/0!</v>
      </c>
      <c r="AH242" s="31" t="e">
        <v>#DIV/0!</v>
      </c>
      <c r="AI242" s="31" t="e">
        <v>#DIV/0!</v>
      </c>
      <c r="AJ242" s="31" t="e">
        <v>#DIV/0!</v>
      </c>
      <c r="AK242" s="31" t="e">
        <v>#DIV/0!</v>
      </c>
      <c r="AL242" s="31" t="e">
        <v>#DIV/0!</v>
      </c>
      <c r="AM242" s="31" t="e">
        <v>#DIV/0!</v>
      </c>
      <c r="AN242" s="31" t="e">
        <v>#DIV/0!</v>
      </c>
      <c r="AO242" s="31" t="e">
        <v>#DIV/0!</v>
      </c>
      <c r="AP242" s="31" t="e">
        <v>#DIV/0!</v>
      </c>
      <c r="AQ242" s="31" t="e">
        <v>#DIV/0!</v>
      </c>
      <c r="AR242" s="31" t="e">
        <v>#DIV/0!</v>
      </c>
      <c r="AS242" s="31" t="e">
        <v>#DIV/0!</v>
      </c>
      <c r="AT242" s="31" t="e">
        <v>#DIV/0!</v>
      </c>
      <c r="AU242" s="31" t="e">
        <v>#DIV/0!</v>
      </c>
      <c r="AV242" s="31" t="e">
        <v>#DIV/0!</v>
      </c>
      <c r="AW242" s="31" t="e">
        <v>#DIV/0!</v>
      </c>
      <c r="AX242" s="31" t="e">
        <v>#VALUE!</v>
      </c>
      <c r="AY242" s="31" t="e">
        <v>#DIV/0!</v>
      </c>
      <c r="AZ242" s="31" t="e">
        <v>#DIV/0!</v>
      </c>
      <c r="BA242" s="31" t="e">
        <v>#DIV/0!</v>
      </c>
      <c r="BB242" s="31" t="e">
        <v>#DIV/0!</v>
      </c>
      <c r="BC242" s="31" t="e">
        <v>#DIV/0!</v>
      </c>
      <c r="BD242" s="31" t="e">
        <v>#DIV/0!</v>
      </c>
      <c r="BE242" s="31" t="e">
        <v>#DIV/0!</v>
      </c>
      <c r="BF242" s="31" t="e">
        <v>#DIV/0!</v>
      </c>
      <c r="BG242" s="31" t="e">
        <v>#DIV/0!</v>
      </c>
      <c r="BH242" s="31" t="e">
        <v>#DIV/0!</v>
      </c>
      <c r="BI242" s="31" t="e">
        <v>#DIV/0!</v>
      </c>
      <c r="BJ242" s="31" t="e">
        <v>#DIV/0!</v>
      </c>
      <c r="BK242" s="31" t="e">
        <v>#DIV/0!</v>
      </c>
      <c r="BL242" s="31" t="e">
        <v>#DIV/0!</v>
      </c>
      <c r="BM242" s="31" t="e">
        <v>#DIV/0!</v>
      </c>
      <c r="BN242" s="31" t="e">
        <v>#DIV/0!</v>
      </c>
      <c r="BO242" s="31" t="e">
        <v>#DIV/0!</v>
      </c>
      <c r="BP242" s="31" t="e">
        <v>#DIV/0!</v>
      </c>
      <c r="BQ242" s="31" t="e">
        <v>#DIV/0!</v>
      </c>
      <c r="BR242" s="31" t="e">
        <v>#DIV/0!</v>
      </c>
      <c r="BS242" s="31" t="e">
        <v>#DIV/0!</v>
      </c>
      <c r="BT242" s="31" t="e">
        <v>#DIV/0!</v>
      </c>
      <c r="BU242" s="31" t="e">
        <v>#DIV/0!</v>
      </c>
      <c r="BV242" s="31" t="e">
        <v>#DIV/0!</v>
      </c>
      <c r="BW242" s="31" t="e">
        <v>#DIV/0!</v>
      </c>
      <c r="BX242" s="31" t="e">
        <v>#DIV/0!</v>
      </c>
      <c r="BY242" s="31" t="e">
        <v>#DIV/0!</v>
      </c>
      <c r="BZ242" s="31" t="e">
        <v>#DIV/0!</v>
      </c>
      <c r="CA242" s="31" t="e">
        <v>#DIV/0!</v>
      </c>
      <c r="CB242" s="31" t="e">
        <v>#DIV/0!</v>
      </c>
      <c r="CC242" s="31" t="e">
        <v>#DIV/0!</v>
      </c>
      <c r="CD242" s="31" t="e">
        <v>#DIV/0!</v>
      </c>
      <c r="CE242" s="31" t="e">
        <v>#DIV/0!</v>
      </c>
      <c r="CF242" s="31" t="e">
        <v>#DIV/0!</v>
      </c>
      <c r="CG242" s="31" t="e">
        <v>#DIV/0!</v>
      </c>
      <c r="CH242" s="31" t="e">
        <v>#DIV/0!</v>
      </c>
      <c r="CI242" s="31" t="e">
        <v>#DIV/0!</v>
      </c>
      <c r="CJ242" s="31" t="e">
        <v>#DIV/0!</v>
      </c>
      <c r="CK242" s="31" t="e">
        <v>#DIV/0!</v>
      </c>
      <c r="CL242" s="31" t="e">
        <v>#DIV/0!</v>
      </c>
      <c r="CM242" s="31" t="e">
        <v>#DIV/0!</v>
      </c>
      <c r="CN242" s="31" t="e">
        <v>#DIV/0!</v>
      </c>
      <c r="CO242" s="31" t="e">
        <v>#DIV/0!</v>
      </c>
      <c r="CP242" s="31" t="e">
        <v>#DIV/0!</v>
      </c>
      <c r="CQ242" s="31" t="e">
        <v>#DIV/0!</v>
      </c>
      <c r="CR242" s="31"/>
      <c r="CS242" s="31"/>
      <c r="CT242" s="31">
        <v>50</v>
      </c>
      <c r="CU242" s="51" t="e">
        <v>#VALUE!</v>
      </c>
      <c r="CV242" s="31" t="e">
        <v>#DIV/0!</v>
      </c>
      <c r="CW242" s="31" t="e">
        <v>#DIV/0!</v>
      </c>
      <c r="CX242" s="31" t="e">
        <v>#DIV/0!</v>
      </c>
      <c r="CY242" s="31" t="e">
        <v>#DIV/0!</v>
      </c>
      <c r="CZ242" s="31" t="e">
        <v>#DIV/0!</v>
      </c>
      <c r="DA242" s="31" t="e">
        <v>#DIV/0!</v>
      </c>
      <c r="DB242" s="31" t="e">
        <v>#DIV/0!</v>
      </c>
      <c r="DC242" s="31" t="e">
        <v>#DIV/0!</v>
      </c>
      <c r="DD242" s="31" t="e">
        <v>#DIV/0!</v>
      </c>
      <c r="DE242" s="31" t="e">
        <v>#DIV/0!</v>
      </c>
      <c r="DF242" s="31" t="e">
        <v>#DIV/0!</v>
      </c>
      <c r="DG242" s="31" t="e">
        <v>#DIV/0!</v>
      </c>
      <c r="DH242" s="31" t="e">
        <v>#DIV/0!</v>
      </c>
      <c r="DI242" s="31" t="e">
        <v>#DIV/0!</v>
      </c>
      <c r="DJ242" s="31" t="e">
        <v>#DIV/0!</v>
      </c>
      <c r="DK242" s="31" t="e">
        <v>#DIV/0!</v>
      </c>
      <c r="DL242" s="31" t="e">
        <v>#DIV/0!</v>
      </c>
      <c r="DM242" s="31" t="e">
        <v>#DIV/0!</v>
      </c>
      <c r="DN242" s="31" t="e">
        <v>#DIV/0!</v>
      </c>
      <c r="DO242" s="31" t="e">
        <v>#DIV/0!</v>
      </c>
      <c r="DP242" s="31" t="e">
        <v>#DIV/0!</v>
      </c>
      <c r="DQ242" s="31" t="e">
        <v>#DIV/0!</v>
      </c>
      <c r="DR242" s="31" t="e">
        <v>#DIV/0!</v>
      </c>
      <c r="DS242" s="31" t="e">
        <v>#DIV/0!</v>
      </c>
      <c r="DT242" s="31" t="e">
        <v>#DIV/0!</v>
      </c>
      <c r="DU242" s="31" t="e">
        <v>#DIV/0!</v>
      </c>
      <c r="DV242" s="31" t="e">
        <v>#DIV/0!</v>
      </c>
      <c r="DW242" s="31" t="e">
        <v>#DIV/0!</v>
      </c>
      <c r="DX242" s="31" t="e">
        <v>#DIV/0!</v>
      </c>
      <c r="DY242" s="31" t="e">
        <v>#DIV/0!</v>
      </c>
      <c r="DZ242" s="31" t="e">
        <v>#DIV/0!</v>
      </c>
      <c r="EA242" s="31" t="e">
        <v>#DIV/0!</v>
      </c>
      <c r="EB242" s="31" t="e">
        <v>#DIV/0!</v>
      </c>
      <c r="EC242" s="31" t="e">
        <v>#DIV/0!</v>
      </c>
      <c r="ED242" s="31" t="e">
        <v>#DIV/0!</v>
      </c>
      <c r="EE242" s="31" t="e">
        <v>#DIV/0!</v>
      </c>
      <c r="EF242" s="31" t="e">
        <v>#DIV/0!</v>
      </c>
      <c r="EG242" s="31" t="e">
        <v>#DIV/0!</v>
      </c>
      <c r="EH242" s="31" t="e">
        <v>#DIV/0!</v>
      </c>
      <c r="EI242" s="31" t="e">
        <v>#DIV/0!</v>
      </c>
      <c r="EJ242" s="31" t="e">
        <v>#DIV/0!</v>
      </c>
      <c r="EK242" s="31" t="e">
        <v>#DIV/0!</v>
      </c>
      <c r="EL242" s="31" t="e">
        <v>#DIV/0!</v>
      </c>
      <c r="EM242" s="31" t="e">
        <v>#DIV/0!</v>
      </c>
      <c r="EN242" s="31" t="e">
        <v>#DIV/0!</v>
      </c>
      <c r="EO242" s="31" t="e">
        <v>#VALUE!</v>
      </c>
      <c r="EP242" s="31" t="e">
        <v>#DIV/0!</v>
      </c>
      <c r="EQ242" s="31" t="e">
        <v>#DIV/0!</v>
      </c>
      <c r="ER242" s="31" t="e">
        <v>#DIV/0!</v>
      </c>
      <c r="ES242" s="31" t="e">
        <v>#DIV/0!</v>
      </c>
      <c r="ET242" s="31" t="e">
        <v>#DIV/0!</v>
      </c>
      <c r="EU242" s="31" t="e">
        <v>#DIV/0!</v>
      </c>
      <c r="EV242" s="31" t="e">
        <v>#DIV/0!</v>
      </c>
      <c r="EW242" s="31" t="e">
        <v>#DIV/0!</v>
      </c>
      <c r="EX242" s="31" t="e">
        <v>#DIV/0!</v>
      </c>
      <c r="EY242" s="31" t="e">
        <v>#DIV/0!</v>
      </c>
      <c r="EZ242" s="31" t="e">
        <v>#DIV/0!</v>
      </c>
      <c r="FA242" s="31" t="e">
        <v>#DIV/0!</v>
      </c>
      <c r="FB242" s="31" t="e">
        <v>#DIV/0!</v>
      </c>
      <c r="FC242" s="31" t="e">
        <v>#DIV/0!</v>
      </c>
      <c r="FD242" s="31" t="e">
        <v>#DIV/0!</v>
      </c>
      <c r="FE242" s="31" t="e">
        <v>#DIV/0!</v>
      </c>
      <c r="FF242" s="31" t="e">
        <v>#DIV/0!</v>
      </c>
      <c r="FG242" s="31" t="e">
        <v>#DIV/0!</v>
      </c>
      <c r="FH242" s="31" t="e">
        <v>#DIV/0!</v>
      </c>
      <c r="FI242" s="31" t="e">
        <v>#DIV/0!</v>
      </c>
      <c r="FJ242" s="31" t="e">
        <v>#DIV/0!</v>
      </c>
      <c r="FK242" s="31" t="e">
        <v>#DIV/0!</v>
      </c>
      <c r="FL242" s="31" t="e">
        <v>#DIV/0!</v>
      </c>
      <c r="FM242" s="31" t="e">
        <v>#DIV/0!</v>
      </c>
      <c r="FN242" s="31" t="e">
        <v>#DIV/0!</v>
      </c>
      <c r="FO242" s="31" t="e">
        <v>#DIV/0!</v>
      </c>
      <c r="FP242" s="31" t="e">
        <v>#DIV/0!</v>
      </c>
      <c r="FQ242" s="31" t="e">
        <v>#DIV/0!</v>
      </c>
      <c r="FR242" s="31" t="e">
        <v>#DIV/0!</v>
      </c>
      <c r="FS242" s="31" t="e">
        <v>#DIV/0!</v>
      </c>
      <c r="FT242" s="31" t="e">
        <v>#DIV/0!</v>
      </c>
      <c r="FU242" s="31" t="e">
        <v>#DIV/0!</v>
      </c>
      <c r="FV242" s="31" t="e">
        <v>#DIV/0!</v>
      </c>
      <c r="FW242" s="31" t="e">
        <v>#DIV/0!</v>
      </c>
      <c r="FX242" s="31" t="e">
        <v>#DIV/0!</v>
      </c>
      <c r="FY242" s="31" t="e">
        <v>#DIV/0!</v>
      </c>
      <c r="FZ242" s="31" t="e">
        <v>#DIV/0!</v>
      </c>
      <c r="GA242" s="31" t="e">
        <v>#DIV/0!</v>
      </c>
      <c r="GB242" s="31" t="e">
        <v>#DIV/0!</v>
      </c>
      <c r="GC242" s="31" t="e">
        <v>#DIV/0!</v>
      </c>
      <c r="GD242" s="31" t="e">
        <v>#DIV/0!</v>
      </c>
      <c r="GE242" s="31" t="e">
        <v>#DIV/0!</v>
      </c>
      <c r="GF242" s="31" t="e">
        <v>#DIV/0!</v>
      </c>
      <c r="GG242" s="31" t="e">
        <v>#DIV/0!</v>
      </c>
      <c r="GH242" s="31" t="e">
        <v>#DIV/0!</v>
      </c>
      <c r="GI242" s="31"/>
      <c r="GJ242" s="31"/>
      <c r="GK242" s="31">
        <v>50</v>
      </c>
      <c r="GL242" s="51" t="e">
        <v>#VALUE!</v>
      </c>
      <c r="GM242" s="31" t="e">
        <v>#DIV/0!</v>
      </c>
      <c r="GN242" s="31" t="e">
        <v>#DIV/0!</v>
      </c>
      <c r="GO242" s="31" t="e">
        <v>#DIV/0!</v>
      </c>
      <c r="GP242" s="31" t="e">
        <v>#DIV/0!</v>
      </c>
      <c r="GQ242" s="31" t="e">
        <v>#DIV/0!</v>
      </c>
      <c r="GR242" s="31" t="e">
        <v>#DIV/0!</v>
      </c>
      <c r="GS242" s="31" t="e">
        <v>#DIV/0!</v>
      </c>
      <c r="GT242" s="31" t="e">
        <v>#DIV/0!</v>
      </c>
      <c r="GU242" s="31" t="e">
        <v>#DIV/0!</v>
      </c>
      <c r="GV242" s="31" t="e">
        <v>#DIV/0!</v>
      </c>
      <c r="GW242" s="31" t="e">
        <v>#DIV/0!</v>
      </c>
      <c r="GX242" s="31" t="e">
        <v>#DIV/0!</v>
      </c>
      <c r="GY242" s="31" t="e">
        <v>#DIV/0!</v>
      </c>
      <c r="GZ242" s="31" t="e">
        <v>#DIV/0!</v>
      </c>
      <c r="HA242" s="31" t="e">
        <v>#DIV/0!</v>
      </c>
      <c r="HB242" s="31" t="e">
        <v>#DIV/0!</v>
      </c>
      <c r="HC242" s="31" t="e">
        <v>#DIV/0!</v>
      </c>
      <c r="HD242" s="31" t="e">
        <v>#DIV/0!</v>
      </c>
      <c r="HE242" s="31" t="e">
        <v>#DIV/0!</v>
      </c>
      <c r="HF242" s="31" t="e">
        <v>#DIV/0!</v>
      </c>
      <c r="HG242" s="31" t="e">
        <v>#DIV/0!</v>
      </c>
      <c r="HH242" s="31" t="e">
        <v>#DIV/0!</v>
      </c>
      <c r="HI242" s="31" t="e">
        <v>#DIV/0!</v>
      </c>
      <c r="HJ242" s="31" t="e">
        <v>#DIV/0!</v>
      </c>
      <c r="HK242" s="31" t="e">
        <v>#DIV/0!</v>
      </c>
      <c r="HL242" s="31" t="e">
        <v>#DIV/0!</v>
      </c>
      <c r="HM242" s="31" t="e">
        <v>#DIV/0!</v>
      </c>
      <c r="HN242" s="31" t="e">
        <v>#DIV/0!</v>
      </c>
      <c r="HO242" s="31" t="e">
        <v>#DIV/0!</v>
      </c>
      <c r="HP242" s="31" t="e">
        <v>#DIV/0!</v>
      </c>
      <c r="HQ242" s="31" t="e">
        <v>#DIV/0!</v>
      </c>
      <c r="HR242" s="31" t="e">
        <v>#DIV/0!</v>
      </c>
      <c r="HS242" s="31" t="e">
        <v>#DIV/0!</v>
      </c>
      <c r="HT242" s="31" t="e">
        <v>#DIV/0!</v>
      </c>
      <c r="HU242" s="31" t="e">
        <v>#DIV/0!</v>
      </c>
      <c r="HV242" s="31" t="e">
        <v>#DIV/0!</v>
      </c>
      <c r="HW242" s="31" t="e">
        <v>#DIV/0!</v>
      </c>
      <c r="HX242" s="31" t="e">
        <v>#DIV/0!</v>
      </c>
      <c r="HY242" s="31" t="e">
        <v>#DIV/0!</v>
      </c>
      <c r="HZ242" s="31" t="e">
        <v>#DIV/0!</v>
      </c>
      <c r="IA242" s="31" t="e">
        <v>#DIV/0!</v>
      </c>
      <c r="IB242" s="31" t="e">
        <v>#DIV/0!</v>
      </c>
      <c r="IC242" s="31" t="e">
        <v>#DIV/0!</v>
      </c>
      <c r="ID242" s="31" t="e">
        <v>#DIV/0!</v>
      </c>
      <c r="IE242" s="31" t="e">
        <v>#DIV/0!</v>
      </c>
      <c r="IF242" s="31" t="e">
        <v>#VALUE!</v>
      </c>
      <c r="IG242" s="31" t="e">
        <v>#DIV/0!</v>
      </c>
      <c r="IH242" s="31" t="e">
        <v>#DIV/0!</v>
      </c>
      <c r="II242" s="31" t="e">
        <v>#DIV/0!</v>
      </c>
      <c r="IJ242" s="31" t="e">
        <v>#DIV/0!</v>
      </c>
      <c r="IK242" s="31" t="e">
        <v>#DIV/0!</v>
      </c>
      <c r="IL242" s="31" t="e">
        <v>#DIV/0!</v>
      </c>
      <c r="IM242" s="31" t="e">
        <v>#DIV/0!</v>
      </c>
      <c r="IN242" s="31" t="e">
        <v>#DIV/0!</v>
      </c>
      <c r="IO242" s="31" t="e">
        <v>#DIV/0!</v>
      </c>
      <c r="IP242" s="31" t="e">
        <v>#DIV/0!</v>
      </c>
      <c r="IQ242" s="31" t="e">
        <v>#DIV/0!</v>
      </c>
      <c r="IR242" s="31" t="e">
        <v>#DIV/0!</v>
      </c>
      <c r="IS242" s="31" t="e">
        <v>#DIV/0!</v>
      </c>
      <c r="IT242" s="31" t="e">
        <v>#DIV/0!</v>
      </c>
      <c r="IU242" s="31" t="e">
        <v>#DIV/0!</v>
      </c>
      <c r="IV242" s="31" t="e">
        <v>#DIV/0!</v>
      </c>
      <c r="IW242" s="31" t="e">
        <v>#DIV/0!</v>
      </c>
      <c r="IX242" s="31" t="e">
        <v>#DIV/0!</v>
      </c>
      <c r="IY242" s="31" t="e">
        <v>#DIV/0!</v>
      </c>
      <c r="IZ242" s="31" t="e">
        <v>#DIV/0!</v>
      </c>
      <c r="JA242" s="31" t="e">
        <v>#DIV/0!</v>
      </c>
      <c r="JB242" s="31" t="e">
        <v>#DIV/0!</v>
      </c>
      <c r="JC242" s="31" t="e">
        <v>#DIV/0!</v>
      </c>
      <c r="JD242" s="31" t="e">
        <v>#DIV/0!</v>
      </c>
      <c r="JE242" s="31" t="e">
        <v>#DIV/0!</v>
      </c>
      <c r="JF242" s="31" t="e">
        <v>#DIV/0!</v>
      </c>
      <c r="JG242" s="31" t="e">
        <v>#DIV/0!</v>
      </c>
      <c r="JH242" s="31" t="e">
        <v>#DIV/0!</v>
      </c>
      <c r="JI242" s="31" t="e">
        <v>#DIV/0!</v>
      </c>
      <c r="JJ242" s="31" t="e">
        <v>#DIV/0!</v>
      </c>
      <c r="JK242" s="31" t="e">
        <v>#DIV/0!</v>
      </c>
      <c r="JL242" s="31" t="e">
        <v>#DIV/0!</v>
      </c>
      <c r="JM242" s="31" t="e">
        <v>#DIV/0!</v>
      </c>
      <c r="JN242" s="31" t="e">
        <v>#DIV/0!</v>
      </c>
      <c r="JO242" s="31" t="e">
        <v>#DIV/0!</v>
      </c>
      <c r="JP242" s="31" t="e">
        <v>#DIV/0!</v>
      </c>
      <c r="JQ242" s="31" t="e">
        <v>#DIV/0!</v>
      </c>
      <c r="JR242" s="31" t="e">
        <v>#DIV/0!</v>
      </c>
      <c r="JS242" s="31" t="e">
        <v>#DIV/0!</v>
      </c>
      <c r="JT242" s="31" t="e">
        <v>#DIV/0!</v>
      </c>
      <c r="JU242" s="31" t="e">
        <v>#DIV/0!</v>
      </c>
      <c r="JV242" s="31" t="e">
        <v>#DIV/0!</v>
      </c>
      <c r="JW242" s="31" t="e">
        <v>#DIV/0!</v>
      </c>
      <c r="JX242" s="31" t="e">
        <v>#DIV/0!</v>
      </c>
      <c r="JY242" s="31" t="e">
        <v>#DIV/0!</v>
      </c>
      <c r="JZ242" s="31"/>
      <c r="KA242" s="31"/>
    </row>
    <row r="243" spans="1:287" x14ac:dyDescent="0.25">
      <c r="A243" s="30" t="s">
        <v>871</v>
      </c>
      <c r="B243" s="30" t="s">
        <v>222</v>
      </c>
      <c r="C243" s="31">
        <v>170</v>
      </c>
      <c r="D243" s="51" t="e">
        <v>#VALUE!</v>
      </c>
      <c r="E243" s="31" t="e">
        <v>#DIV/0!</v>
      </c>
      <c r="F243" s="31" t="e">
        <v>#DIV/0!</v>
      </c>
      <c r="G243" s="31" t="e">
        <v>#DIV/0!</v>
      </c>
      <c r="H243" s="31" t="e">
        <v>#DIV/0!</v>
      </c>
      <c r="I243" s="31" t="e">
        <v>#DIV/0!</v>
      </c>
      <c r="J243" s="31" t="e">
        <v>#DIV/0!</v>
      </c>
      <c r="K243" s="31" t="e">
        <v>#DIV/0!</v>
      </c>
      <c r="L243" s="31" t="e">
        <v>#DIV/0!</v>
      </c>
      <c r="M243" s="31" t="e">
        <v>#DIV/0!</v>
      </c>
      <c r="N243" s="31" t="e">
        <v>#DIV/0!</v>
      </c>
      <c r="O243" s="31" t="e">
        <v>#DIV/0!</v>
      </c>
      <c r="P243" s="31" t="e">
        <v>#DIV/0!</v>
      </c>
      <c r="Q243" s="31" t="e">
        <v>#DIV/0!</v>
      </c>
      <c r="R243" s="31" t="e">
        <v>#DIV/0!</v>
      </c>
      <c r="S243" s="31" t="e">
        <v>#DIV/0!</v>
      </c>
      <c r="T243" s="31" t="e">
        <v>#DIV/0!</v>
      </c>
      <c r="U243" s="31" t="e">
        <v>#DIV/0!</v>
      </c>
      <c r="V243" s="31" t="e">
        <v>#DIV/0!</v>
      </c>
      <c r="W243" s="31" t="e">
        <v>#DIV/0!</v>
      </c>
      <c r="X243" s="31" t="e">
        <v>#DIV/0!</v>
      </c>
      <c r="Y243" s="31" t="e">
        <v>#DIV/0!</v>
      </c>
      <c r="Z243" s="31" t="e">
        <v>#DIV/0!</v>
      </c>
      <c r="AA243" s="31" t="e">
        <v>#DIV/0!</v>
      </c>
      <c r="AB243" s="31" t="e">
        <v>#DIV/0!</v>
      </c>
      <c r="AC243" s="31" t="e">
        <v>#DIV/0!</v>
      </c>
      <c r="AD243" s="31" t="e">
        <v>#DIV/0!</v>
      </c>
      <c r="AE243" s="31" t="e">
        <v>#DIV/0!</v>
      </c>
      <c r="AF243" s="31" t="e">
        <v>#DIV/0!</v>
      </c>
      <c r="AG243" s="31" t="e">
        <v>#DIV/0!</v>
      </c>
      <c r="AH243" s="31" t="e">
        <v>#DIV/0!</v>
      </c>
      <c r="AI243" s="31" t="e">
        <v>#DIV/0!</v>
      </c>
      <c r="AJ243" s="31" t="e">
        <v>#DIV/0!</v>
      </c>
      <c r="AK243" s="31" t="e">
        <v>#DIV/0!</v>
      </c>
      <c r="AL243" s="31" t="e">
        <v>#DIV/0!</v>
      </c>
      <c r="AM243" s="31" t="e">
        <v>#DIV/0!</v>
      </c>
      <c r="AN243" s="31" t="e">
        <v>#DIV/0!</v>
      </c>
      <c r="AO243" s="31" t="e">
        <v>#DIV/0!</v>
      </c>
      <c r="AP243" s="31" t="e">
        <v>#DIV/0!</v>
      </c>
      <c r="AQ243" s="31" t="e">
        <v>#DIV/0!</v>
      </c>
      <c r="AR243" s="31" t="e">
        <v>#DIV/0!</v>
      </c>
      <c r="AS243" s="31" t="e">
        <v>#DIV/0!</v>
      </c>
      <c r="AT243" s="31" t="e">
        <v>#DIV/0!</v>
      </c>
      <c r="AU243" s="31" t="e">
        <v>#DIV/0!</v>
      </c>
      <c r="AV243" s="31" t="e">
        <v>#DIV/0!</v>
      </c>
      <c r="AW243" s="31" t="e">
        <v>#DIV/0!</v>
      </c>
      <c r="AX243" s="31" t="e">
        <v>#VALUE!</v>
      </c>
      <c r="AY243" s="31" t="e">
        <v>#DIV/0!</v>
      </c>
      <c r="AZ243" s="31" t="e">
        <v>#DIV/0!</v>
      </c>
      <c r="BA243" s="31" t="e">
        <v>#DIV/0!</v>
      </c>
      <c r="BB243" s="31" t="e">
        <v>#DIV/0!</v>
      </c>
      <c r="BC243" s="31" t="e">
        <v>#DIV/0!</v>
      </c>
      <c r="BD243" s="31" t="e">
        <v>#DIV/0!</v>
      </c>
      <c r="BE243" s="31" t="e">
        <v>#DIV/0!</v>
      </c>
      <c r="BF243" s="31" t="e">
        <v>#DIV/0!</v>
      </c>
      <c r="BG243" s="31" t="e">
        <v>#DIV/0!</v>
      </c>
      <c r="BH243" s="31" t="e">
        <v>#DIV/0!</v>
      </c>
      <c r="BI243" s="31" t="e">
        <v>#DIV/0!</v>
      </c>
      <c r="BJ243" s="31" t="e">
        <v>#DIV/0!</v>
      </c>
      <c r="BK243" s="31" t="e">
        <v>#DIV/0!</v>
      </c>
      <c r="BL243" s="31" t="e">
        <v>#DIV/0!</v>
      </c>
      <c r="BM243" s="31" t="e">
        <v>#DIV/0!</v>
      </c>
      <c r="BN243" s="31" t="e">
        <v>#DIV/0!</v>
      </c>
      <c r="BO243" s="31" t="e">
        <v>#DIV/0!</v>
      </c>
      <c r="BP243" s="31" t="e">
        <v>#DIV/0!</v>
      </c>
      <c r="BQ243" s="31" t="e">
        <v>#DIV/0!</v>
      </c>
      <c r="BR243" s="31" t="e">
        <v>#DIV/0!</v>
      </c>
      <c r="BS243" s="31" t="e">
        <v>#DIV/0!</v>
      </c>
      <c r="BT243" s="31" t="e">
        <v>#DIV/0!</v>
      </c>
      <c r="BU243" s="31" t="e">
        <v>#DIV/0!</v>
      </c>
      <c r="BV243" s="31" t="e">
        <v>#DIV/0!</v>
      </c>
      <c r="BW243" s="31" t="e">
        <v>#DIV/0!</v>
      </c>
      <c r="BX243" s="31" t="e">
        <v>#DIV/0!</v>
      </c>
      <c r="BY243" s="31" t="e">
        <v>#DIV/0!</v>
      </c>
      <c r="BZ243" s="31" t="e">
        <v>#DIV/0!</v>
      </c>
      <c r="CA243" s="31" t="e">
        <v>#DIV/0!</v>
      </c>
      <c r="CB243" s="31" t="e">
        <v>#DIV/0!</v>
      </c>
      <c r="CC243" s="31" t="e">
        <v>#DIV/0!</v>
      </c>
      <c r="CD243" s="31" t="e">
        <v>#DIV/0!</v>
      </c>
      <c r="CE243" s="31" t="e">
        <v>#DIV/0!</v>
      </c>
      <c r="CF243" s="31" t="e">
        <v>#DIV/0!</v>
      </c>
      <c r="CG243" s="31" t="e">
        <v>#DIV/0!</v>
      </c>
      <c r="CH243" s="31" t="e">
        <v>#DIV/0!</v>
      </c>
      <c r="CI243" s="31" t="e">
        <v>#DIV/0!</v>
      </c>
      <c r="CJ243" s="31" t="e">
        <v>#DIV/0!</v>
      </c>
      <c r="CK243" s="31" t="e">
        <v>#DIV/0!</v>
      </c>
      <c r="CL243" s="31" t="e">
        <v>#DIV/0!</v>
      </c>
      <c r="CM243" s="31" t="e">
        <v>#DIV/0!</v>
      </c>
      <c r="CN243" s="31" t="e">
        <v>#DIV/0!</v>
      </c>
      <c r="CO243" s="31" t="e">
        <v>#DIV/0!</v>
      </c>
      <c r="CP243" s="31" t="e">
        <v>#DIV/0!</v>
      </c>
      <c r="CQ243" s="31" t="e">
        <v>#DIV/0!</v>
      </c>
      <c r="CR243" s="31"/>
      <c r="CS243" s="31"/>
      <c r="CT243" s="31">
        <v>170</v>
      </c>
      <c r="CU243" s="51" t="e">
        <v>#VALUE!</v>
      </c>
      <c r="CV243" s="31" t="e">
        <v>#DIV/0!</v>
      </c>
      <c r="CW243" s="31" t="e">
        <v>#DIV/0!</v>
      </c>
      <c r="CX243" s="31" t="e">
        <v>#DIV/0!</v>
      </c>
      <c r="CY243" s="31" t="e">
        <v>#DIV/0!</v>
      </c>
      <c r="CZ243" s="31" t="e">
        <v>#DIV/0!</v>
      </c>
      <c r="DA243" s="31" t="e">
        <v>#DIV/0!</v>
      </c>
      <c r="DB243" s="31" t="e">
        <v>#DIV/0!</v>
      </c>
      <c r="DC243" s="31" t="e">
        <v>#DIV/0!</v>
      </c>
      <c r="DD243" s="31" t="e">
        <v>#DIV/0!</v>
      </c>
      <c r="DE243" s="31" t="e">
        <v>#DIV/0!</v>
      </c>
      <c r="DF243" s="31" t="e">
        <v>#DIV/0!</v>
      </c>
      <c r="DG243" s="31" t="e">
        <v>#DIV/0!</v>
      </c>
      <c r="DH243" s="31" t="e">
        <v>#DIV/0!</v>
      </c>
      <c r="DI243" s="31" t="e">
        <v>#DIV/0!</v>
      </c>
      <c r="DJ243" s="31" t="e">
        <v>#DIV/0!</v>
      </c>
      <c r="DK243" s="31" t="e">
        <v>#DIV/0!</v>
      </c>
      <c r="DL243" s="31" t="e">
        <v>#DIV/0!</v>
      </c>
      <c r="DM243" s="31" t="e">
        <v>#DIV/0!</v>
      </c>
      <c r="DN243" s="31" t="e">
        <v>#DIV/0!</v>
      </c>
      <c r="DO243" s="31" t="e">
        <v>#DIV/0!</v>
      </c>
      <c r="DP243" s="31" t="e">
        <v>#DIV/0!</v>
      </c>
      <c r="DQ243" s="31" t="e">
        <v>#DIV/0!</v>
      </c>
      <c r="DR243" s="31" t="e">
        <v>#DIV/0!</v>
      </c>
      <c r="DS243" s="31" t="e">
        <v>#DIV/0!</v>
      </c>
      <c r="DT243" s="31" t="e">
        <v>#DIV/0!</v>
      </c>
      <c r="DU243" s="31" t="e">
        <v>#DIV/0!</v>
      </c>
      <c r="DV243" s="31" t="e">
        <v>#DIV/0!</v>
      </c>
      <c r="DW243" s="31" t="e">
        <v>#DIV/0!</v>
      </c>
      <c r="DX243" s="31" t="e">
        <v>#DIV/0!</v>
      </c>
      <c r="DY243" s="31" t="e">
        <v>#DIV/0!</v>
      </c>
      <c r="DZ243" s="31" t="e">
        <v>#DIV/0!</v>
      </c>
      <c r="EA243" s="31" t="e">
        <v>#DIV/0!</v>
      </c>
      <c r="EB243" s="31" t="e">
        <v>#DIV/0!</v>
      </c>
      <c r="EC243" s="31" t="e">
        <v>#DIV/0!</v>
      </c>
      <c r="ED243" s="31" t="e">
        <v>#DIV/0!</v>
      </c>
      <c r="EE243" s="31" t="e">
        <v>#DIV/0!</v>
      </c>
      <c r="EF243" s="31" t="e">
        <v>#DIV/0!</v>
      </c>
      <c r="EG243" s="31" t="e">
        <v>#DIV/0!</v>
      </c>
      <c r="EH243" s="31" t="e">
        <v>#DIV/0!</v>
      </c>
      <c r="EI243" s="31" t="e">
        <v>#DIV/0!</v>
      </c>
      <c r="EJ243" s="31" t="e">
        <v>#DIV/0!</v>
      </c>
      <c r="EK243" s="31" t="e">
        <v>#DIV/0!</v>
      </c>
      <c r="EL243" s="31" t="e">
        <v>#DIV/0!</v>
      </c>
      <c r="EM243" s="31" t="e">
        <v>#DIV/0!</v>
      </c>
      <c r="EN243" s="31" t="e">
        <v>#DIV/0!</v>
      </c>
      <c r="EO243" s="31" t="e">
        <v>#VALUE!</v>
      </c>
      <c r="EP243" s="31" t="e">
        <v>#DIV/0!</v>
      </c>
      <c r="EQ243" s="31" t="e">
        <v>#DIV/0!</v>
      </c>
      <c r="ER243" s="31" t="e">
        <v>#DIV/0!</v>
      </c>
      <c r="ES243" s="31" t="e">
        <v>#DIV/0!</v>
      </c>
      <c r="ET243" s="31" t="e">
        <v>#DIV/0!</v>
      </c>
      <c r="EU243" s="31" t="e">
        <v>#DIV/0!</v>
      </c>
      <c r="EV243" s="31" t="e">
        <v>#DIV/0!</v>
      </c>
      <c r="EW243" s="31" t="e">
        <v>#DIV/0!</v>
      </c>
      <c r="EX243" s="31" t="e">
        <v>#DIV/0!</v>
      </c>
      <c r="EY243" s="31" t="e">
        <v>#DIV/0!</v>
      </c>
      <c r="EZ243" s="31" t="e">
        <v>#DIV/0!</v>
      </c>
      <c r="FA243" s="31" t="e">
        <v>#DIV/0!</v>
      </c>
      <c r="FB243" s="31" t="e">
        <v>#DIV/0!</v>
      </c>
      <c r="FC243" s="31" t="e">
        <v>#DIV/0!</v>
      </c>
      <c r="FD243" s="31" t="e">
        <v>#DIV/0!</v>
      </c>
      <c r="FE243" s="31" t="e">
        <v>#DIV/0!</v>
      </c>
      <c r="FF243" s="31" t="e">
        <v>#DIV/0!</v>
      </c>
      <c r="FG243" s="31" t="e">
        <v>#DIV/0!</v>
      </c>
      <c r="FH243" s="31" t="e">
        <v>#DIV/0!</v>
      </c>
      <c r="FI243" s="31" t="e">
        <v>#DIV/0!</v>
      </c>
      <c r="FJ243" s="31" t="e">
        <v>#DIV/0!</v>
      </c>
      <c r="FK243" s="31" t="e">
        <v>#DIV/0!</v>
      </c>
      <c r="FL243" s="31" t="e">
        <v>#DIV/0!</v>
      </c>
      <c r="FM243" s="31" t="e">
        <v>#DIV/0!</v>
      </c>
      <c r="FN243" s="31" t="e">
        <v>#DIV/0!</v>
      </c>
      <c r="FO243" s="31" t="e">
        <v>#DIV/0!</v>
      </c>
      <c r="FP243" s="31" t="e">
        <v>#DIV/0!</v>
      </c>
      <c r="FQ243" s="31" t="e">
        <v>#DIV/0!</v>
      </c>
      <c r="FR243" s="31" t="e">
        <v>#DIV/0!</v>
      </c>
      <c r="FS243" s="31" t="e">
        <v>#DIV/0!</v>
      </c>
      <c r="FT243" s="31" t="e">
        <v>#DIV/0!</v>
      </c>
      <c r="FU243" s="31" t="e">
        <v>#DIV/0!</v>
      </c>
      <c r="FV243" s="31" t="e">
        <v>#DIV/0!</v>
      </c>
      <c r="FW243" s="31" t="e">
        <v>#DIV/0!</v>
      </c>
      <c r="FX243" s="31" t="e">
        <v>#DIV/0!</v>
      </c>
      <c r="FY243" s="31" t="e">
        <v>#DIV/0!</v>
      </c>
      <c r="FZ243" s="31" t="e">
        <v>#DIV/0!</v>
      </c>
      <c r="GA243" s="31" t="e">
        <v>#DIV/0!</v>
      </c>
      <c r="GB243" s="31" t="e">
        <v>#DIV/0!</v>
      </c>
      <c r="GC243" s="31" t="e">
        <v>#DIV/0!</v>
      </c>
      <c r="GD243" s="31" t="e">
        <v>#DIV/0!</v>
      </c>
      <c r="GE243" s="31" t="e">
        <v>#DIV/0!</v>
      </c>
      <c r="GF243" s="31" t="e">
        <v>#DIV/0!</v>
      </c>
      <c r="GG243" s="31" t="e">
        <v>#DIV/0!</v>
      </c>
      <c r="GH243" s="31" t="e">
        <v>#DIV/0!</v>
      </c>
      <c r="GI243" s="31"/>
      <c r="GJ243" s="31"/>
      <c r="GK243" s="31">
        <v>170</v>
      </c>
      <c r="GL243" s="51" t="e">
        <v>#VALUE!</v>
      </c>
      <c r="GM243" s="31" t="e">
        <v>#DIV/0!</v>
      </c>
      <c r="GN243" s="31" t="e">
        <v>#DIV/0!</v>
      </c>
      <c r="GO243" s="31" t="e">
        <v>#DIV/0!</v>
      </c>
      <c r="GP243" s="31" t="e">
        <v>#DIV/0!</v>
      </c>
      <c r="GQ243" s="31" t="e">
        <v>#DIV/0!</v>
      </c>
      <c r="GR243" s="31" t="e">
        <v>#DIV/0!</v>
      </c>
      <c r="GS243" s="31" t="e">
        <v>#DIV/0!</v>
      </c>
      <c r="GT243" s="31" t="e">
        <v>#DIV/0!</v>
      </c>
      <c r="GU243" s="31" t="e">
        <v>#DIV/0!</v>
      </c>
      <c r="GV243" s="31" t="e">
        <v>#DIV/0!</v>
      </c>
      <c r="GW243" s="31" t="e">
        <v>#DIV/0!</v>
      </c>
      <c r="GX243" s="31" t="e">
        <v>#DIV/0!</v>
      </c>
      <c r="GY243" s="31" t="e">
        <v>#DIV/0!</v>
      </c>
      <c r="GZ243" s="31" t="e">
        <v>#DIV/0!</v>
      </c>
      <c r="HA243" s="31" t="e">
        <v>#DIV/0!</v>
      </c>
      <c r="HB243" s="31" t="e">
        <v>#DIV/0!</v>
      </c>
      <c r="HC243" s="31" t="e">
        <v>#DIV/0!</v>
      </c>
      <c r="HD243" s="31" t="e">
        <v>#DIV/0!</v>
      </c>
      <c r="HE243" s="31" t="e">
        <v>#DIV/0!</v>
      </c>
      <c r="HF243" s="31" t="e">
        <v>#DIV/0!</v>
      </c>
      <c r="HG243" s="31" t="e">
        <v>#DIV/0!</v>
      </c>
      <c r="HH243" s="31" t="e">
        <v>#DIV/0!</v>
      </c>
      <c r="HI243" s="31" t="e">
        <v>#DIV/0!</v>
      </c>
      <c r="HJ243" s="31" t="e">
        <v>#DIV/0!</v>
      </c>
      <c r="HK243" s="31" t="e">
        <v>#DIV/0!</v>
      </c>
      <c r="HL243" s="31" t="e">
        <v>#DIV/0!</v>
      </c>
      <c r="HM243" s="31" t="e">
        <v>#DIV/0!</v>
      </c>
      <c r="HN243" s="31" t="e">
        <v>#DIV/0!</v>
      </c>
      <c r="HO243" s="31" t="e">
        <v>#DIV/0!</v>
      </c>
      <c r="HP243" s="31" t="e">
        <v>#DIV/0!</v>
      </c>
      <c r="HQ243" s="31" t="e">
        <v>#DIV/0!</v>
      </c>
      <c r="HR243" s="31" t="e">
        <v>#DIV/0!</v>
      </c>
      <c r="HS243" s="31" t="e">
        <v>#DIV/0!</v>
      </c>
      <c r="HT243" s="31" t="e">
        <v>#DIV/0!</v>
      </c>
      <c r="HU243" s="31" t="e">
        <v>#DIV/0!</v>
      </c>
      <c r="HV243" s="31" t="e">
        <v>#DIV/0!</v>
      </c>
      <c r="HW243" s="31" t="e">
        <v>#DIV/0!</v>
      </c>
      <c r="HX243" s="31" t="e">
        <v>#DIV/0!</v>
      </c>
      <c r="HY243" s="31" t="e">
        <v>#DIV/0!</v>
      </c>
      <c r="HZ243" s="31" t="e">
        <v>#DIV/0!</v>
      </c>
      <c r="IA243" s="31" t="e">
        <v>#DIV/0!</v>
      </c>
      <c r="IB243" s="31" t="e">
        <v>#DIV/0!</v>
      </c>
      <c r="IC243" s="31" t="e">
        <v>#DIV/0!</v>
      </c>
      <c r="ID243" s="31" t="e">
        <v>#DIV/0!</v>
      </c>
      <c r="IE243" s="31" t="e">
        <v>#DIV/0!</v>
      </c>
      <c r="IF243" s="31" t="e">
        <v>#VALUE!</v>
      </c>
      <c r="IG243" s="31" t="e">
        <v>#DIV/0!</v>
      </c>
      <c r="IH243" s="31" t="e">
        <v>#DIV/0!</v>
      </c>
      <c r="II243" s="31" t="e">
        <v>#DIV/0!</v>
      </c>
      <c r="IJ243" s="31" t="e">
        <v>#DIV/0!</v>
      </c>
      <c r="IK243" s="31" t="e">
        <v>#DIV/0!</v>
      </c>
      <c r="IL243" s="31" t="e">
        <v>#DIV/0!</v>
      </c>
      <c r="IM243" s="31" t="e">
        <v>#DIV/0!</v>
      </c>
      <c r="IN243" s="31" t="e">
        <v>#DIV/0!</v>
      </c>
      <c r="IO243" s="31" t="e">
        <v>#DIV/0!</v>
      </c>
      <c r="IP243" s="31" t="e">
        <v>#DIV/0!</v>
      </c>
      <c r="IQ243" s="31" t="e">
        <v>#DIV/0!</v>
      </c>
      <c r="IR243" s="31" t="e">
        <v>#DIV/0!</v>
      </c>
      <c r="IS243" s="31" t="e">
        <v>#DIV/0!</v>
      </c>
      <c r="IT243" s="31" t="e">
        <v>#DIV/0!</v>
      </c>
      <c r="IU243" s="31" t="e">
        <v>#DIV/0!</v>
      </c>
      <c r="IV243" s="31" t="e">
        <v>#DIV/0!</v>
      </c>
      <c r="IW243" s="31" t="e">
        <v>#DIV/0!</v>
      </c>
      <c r="IX243" s="31" t="e">
        <v>#DIV/0!</v>
      </c>
      <c r="IY243" s="31" t="e">
        <v>#DIV/0!</v>
      </c>
      <c r="IZ243" s="31" t="e">
        <v>#DIV/0!</v>
      </c>
      <c r="JA243" s="31" t="e">
        <v>#DIV/0!</v>
      </c>
      <c r="JB243" s="31" t="e">
        <v>#DIV/0!</v>
      </c>
      <c r="JC243" s="31" t="e">
        <v>#DIV/0!</v>
      </c>
      <c r="JD243" s="31" t="e">
        <v>#DIV/0!</v>
      </c>
      <c r="JE243" s="31" t="e">
        <v>#DIV/0!</v>
      </c>
      <c r="JF243" s="31" t="e">
        <v>#DIV/0!</v>
      </c>
      <c r="JG243" s="31" t="e">
        <v>#DIV/0!</v>
      </c>
      <c r="JH243" s="31" t="e">
        <v>#DIV/0!</v>
      </c>
      <c r="JI243" s="31" t="e">
        <v>#DIV/0!</v>
      </c>
      <c r="JJ243" s="31" t="e">
        <v>#DIV/0!</v>
      </c>
      <c r="JK243" s="31" t="e">
        <v>#DIV/0!</v>
      </c>
      <c r="JL243" s="31" t="e">
        <v>#DIV/0!</v>
      </c>
      <c r="JM243" s="31" t="e">
        <v>#DIV/0!</v>
      </c>
      <c r="JN243" s="31" t="e">
        <v>#DIV/0!</v>
      </c>
      <c r="JO243" s="31" t="e">
        <v>#DIV/0!</v>
      </c>
      <c r="JP243" s="31" t="e">
        <v>#DIV/0!</v>
      </c>
      <c r="JQ243" s="31" t="e">
        <v>#DIV/0!</v>
      </c>
      <c r="JR243" s="31" t="e">
        <v>#DIV/0!</v>
      </c>
      <c r="JS243" s="31" t="e">
        <v>#DIV/0!</v>
      </c>
      <c r="JT243" s="31" t="e">
        <v>#DIV/0!</v>
      </c>
      <c r="JU243" s="31" t="e">
        <v>#DIV/0!</v>
      </c>
      <c r="JV243" s="31" t="e">
        <v>#DIV/0!</v>
      </c>
      <c r="JW243" s="31" t="e">
        <v>#DIV/0!</v>
      </c>
      <c r="JX243" s="31" t="e">
        <v>#DIV/0!</v>
      </c>
      <c r="JY243" s="31" t="e">
        <v>#DIV/0!</v>
      </c>
      <c r="JZ243" s="31"/>
      <c r="KA243" s="31"/>
    </row>
    <row r="244" spans="1:287" x14ac:dyDescent="0.25">
      <c r="A244" s="30" t="s">
        <v>872</v>
      </c>
      <c r="B244" s="30" t="s">
        <v>108</v>
      </c>
      <c r="C244" s="31">
        <v>449</v>
      </c>
      <c r="D244" s="51" t="e">
        <v>#VALUE!</v>
      </c>
      <c r="E244" s="31" t="e">
        <v>#DIV/0!</v>
      </c>
      <c r="F244" s="31" t="e">
        <v>#DIV/0!</v>
      </c>
      <c r="G244" s="31" t="e">
        <v>#DIV/0!</v>
      </c>
      <c r="H244" s="31" t="e">
        <v>#DIV/0!</v>
      </c>
      <c r="I244" s="31" t="e">
        <v>#DIV/0!</v>
      </c>
      <c r="J244" s="31" t="e">
        <v>#DIV/0!</v>
      </c>
      <c r="K244" s="31" t="e">
        <v>#DIV/0!</v>
      </c>
      <c r="L244" s="31" t="e">
        <v>#DIV/0!</v>
      </c>
      <c r="M244" s="31" t="e">
        <v>#DIV/0!</v>
      </c>
      <c r="N244" s="31" t="e">
        <v>#DIV/0!</v>
      </c>
      <c r="O244" s="31" t="e">
        <v>#DIV/0!</v>
      </c>
      <c r="P244" s="31" t="e">
        <v>#DIV/0!</v>
      </c>
      <c r="Q244" s="31" t="e">
        <v>#DIV/0!</v>
      </c>
      <c r="R244" s="31" t="e">
        <v>#DIV/0!</v>
      </c>
      <c r="S244" s="31" t="e">
        <v>#DIV/0!</v>
      </c>
      <c r="T244" s="31" t="e">
        <v>#DIV/0!</v>
      </c>
      <c r="U244" s="31" t="e">
        <v>#DIV/0!</v>
      </c>
      <c r="V244" s="31" t="e">
        <v>#DIV/0!</v>
      </c>
      <c r="W244" s="31" t="e">
        <v>#DIV/0!</v>
      </c>
      <c r="X244" s="31" t="e">
        <v>#DIV/0!</v>
      </c>
      <c r="Y244" s="31" t="e">
        <v>#DIV/0!</v>
      </c>
      <c r="Z244" s="31" t="e">
        <v>#DIV/0!</v>
      </c>
      <c r="AA244" s="31" t="e">
        <v>#DIV/0!</v>
      </c>
      <c r="AB244" s="31" t="e">
        <v>#DIV/0!</v>
      </c>
      <c r="AC244" s="31" t="e">
        <v>#DIV/0!</v>
      </c>
      <c r="AD244" s="31" t="e">
        <v>#DIV/0!</v>
      </c>
      <c r="AE244" s="31" t="e">
        <v>#DIV/0!</v>
      </c>
      <c r="AF244" s="31" t="e">
        <v>#DIV/0!</v>
      </c>
      <c r="AG244" s="31" t="e">
        <v>#DIV/0!</v>
      </c>
      <c r="AH244" s="31" t="e">
        <v>#DIV/0!</v>
      </c>
      <c r="AI244" s="31" t="e">
        <v>#DIV/0!</v>
      </c>
      <c r="AJ244" s="31" t="e">
        <v>#DIV/0!</v>
      </c>
      <c r="AK244" s="31" t="e">
        <v>#DIV/0!</v>
      </c>
      <c r="AL244" s="31" t="e">
        <v>#DIV/0!</v>
      </c>
      <c r="AM244" s="31" t="e">
        <v>#DIV/0!</v>
      </c>
      <c r="AN244" s="31" t="e">
        <v>#DIV/0!</v>
      </c>
      <c r="AO244" s="31" t="e">
        <v>#DIV/0!</v>
      </c>
      <c r="AP244" s="31" t="e">
        <v>#DIV/0!</v>
      </c>
      <c r="AQ244" s="31" t="e">
        <v>#DIV/0!</v>
      </c>
      <c r="AR244" s="31" t="e">
        <v>#DIV/0!</v>
      </c>
      <c r="AS244" s="31" t="e">
        <v>#DIV/0!</v>
      </c>
      <c r="AT244" s="31" t="e">
        <v>#DIV/0!</v>
      </c>
      <c r="AU244" s="31" t="e">
        <v>#DIV/0!</v>
      </c>
      <c r="AV244" s="31" t="e">
        <v>#DIV/0!</v>
      </c>
      <c r="AW244" s="31" t="e">
        <v>#DIV/0!</v>
      </c>
      <c r="AX244" s="31" t="e">
        <v>#VALUE!</v>
      </c>
      <c r="AY244" s="31" t="e">
        <v>#DIV/0!</v>
      </c>
      <c r="AZ244" s="31" t="e">
        <v>#DIV/0!</v>
      </c>
      <c r="BA244" s="31" t="e">
        <v>#DIV/0!</v>
      </c>
      <c r="BB244" s="31" t="e">
        <v>#DIV/0!</v>
      </c>
      <c r="BC244" s="31" t="e">
        <v>#DIV/0!</v>
      </c>
      <c r="BD244" s="31" t="e">
        <v>#DIV/0!</v>
      </c>
      <c r="BE244" s="31" t="e">
        <v>#DIV/0!</v>
      </c>
      <c r="BF244" s="31" t="e">
        <v>#DIV/0!</v>
      </c>
      <c r="BG244" s="31" t="e">
        <v>#DIV/0!</v>
      </c>
      <c r="BH244" s="31" t="e">
        <v>#DIV/0!</v>
      </c>
      <c r="BI244" s="31" t="e">
        <v>#DIV/0!</v>
      </c>
      <c r="BJ244" s="31" t="e">
        <v>#DIV/0!</v>
      </c>
      <c r="BK244" s="31" t="e">
        <v>#DIV/0!</v>
      </c>
      <c r="BL244" s="31" t="e">
        <v>#DIV/0!</v>
      </c>
      <c r="BM244" s="31" t="e">
        <v>#DIV/0!</v>
      </c>
      <c r="BN244" s="31" t="e">
        <v>#DIV/0!</v>
      </c>
      <c r="BO244" s="31" t="e">
        <v>#DIV/0!</v>
      </c>
      <c r="BP244" s="31" t="e">
        <v>#DIV/0!</v>
      </c>
      <c r="BQ244" s="31" t="e">
        <v>#DIV/0!</v>
      </c>
      <c r="BR244" s="31" t="e">
        <v>#DIV/0!</v>
      </c>
      <c r="BS244" s="31" t="e">
        <v>#DIV/0!</v>
      </c>
      <c r="BT244" s="31" t="e">
        <v>#DIV/0!</v>
      </c>
      <c r="BU244" s="31" t="e">
        <v>#DIV/0!</v>
      </c>
      <c r="BV244" s="31" t="e">
        <v>#DIV/0!</v>
      </c>
      <c r="BW244" s="31" t="e">
        <v>#DIV/0!</v>
      </c>
      <c r="BX244" s="31" t="e">
        <v>#DIV/0!</v>
      </c>
      <c r="BY244" s="31" t="e">
        <v>#DIV/0!</v>
      </c>
      <c r="BZ244" s="31" t="e">
        <v>#DIV/0!</v>
      </c>
      <c r="CA244" s="31" t="e">
        <v>#DIV/0!</v>
      </c>
      <c r="CB244" s="31" t="e">
        <v>#DIV/0!</v>
      </c>
      <c r="CC244" s="31" t="e">
        <v>#DIV/0!</v>
      </c>
      <c r="CD244" s="31" t="e">
        <v>#DIV/0!</v>
      </c>
      <c r="CE244" s="31" t="e">
        <v>#DIV/0!</v>
      </c>
      <c r="CF244" s="31" t="e">
        <v>#DIV/0!</v>
      </c>
      <c r="CG244" s="31" t="e">
        <v>#DIV/0!</v>
      </c>
      <c r="CH244" s="31" t="e">
        <v>#DIV/0!</v>
      </c>
      <c r="CI244" s="31" t="e">
        <v>#DIV/0!</v>
      </c>
      <c r="CJ244" s="31" t="e">
        <v>#DIV/0!</v>
      </c>
      <c r="CK244" s="31" t="e">
        <v>#DIV/0!</v>
      </c>
      <c r="CL244" s="31" t="e">
        <v>#DIV/0!</v>
      </c>
      <c r="CM244" s="31" t="e">
        <v>#DIV/0!</v>
      </c>
      <c r="CN244" s="31" t="e">
        <v>#DIV/0!</v>
      </c>
      <c r="CO244" s="31" t="e">
        <v>#DIV/0!</v>
      </c>
      <c r="CP244" s="31" t="e">
        <v>#DIV/0!</v>
      </c>
      <c r="CQ244" s="31" t="e">
        <v>#DIV/0!</v>
      </c>
      <c r="CR244" s="31"/>
      <c r="CS244" s="31"/>
      <c r="CT244" s="31">
        <v>449</v>
      </c>
      <c r="CU244" s="51">
        <v>0</v>
      </c>
      <c r="CV244" s="31">
        <v>0</v>
      </c>
      <c r="CW244" s="31">
        <v>0</v>
      </c>
      <c r="CX244" s="31">
        <v>0.25</v>
      </c>
      <c r="CY244" s="31">
        <v>0.25</v>
      </c>
      <c r="CZ244" s="31">
        <v>0.25</v>
      </c>
      <c r="DA244" s="31">
        <v>0.5</v>
      </c>
      <c r="DB244" s="31">
        <v>0.5</v>
      </c>
      <c r="DC244" s="31">
        <v>0.25</v>
      </c>
      <c r="DD244" s="31">
        <v>0.25</v>
      </c>
      <c r="DE244" s="31">
        <v>0.5</v>
      </c>
      <c r="DF244" s="31">
        <v>0.5</v>
      </c>
      <c r="DG244" s="31">
        <v>0</v>
      </c>
      <c r="DH244" s="31">
        <v>0</v>
      </c>
      <c r="DI244" s="31">
        <v>0</v>
      </c>
      <c r="DJ244" s="31">
        <v>0</v>
      </c>
      <c r="DK244" s="31">
        <v>0.25</v>
      </c>
      <c r="DL244" s="31">
        <v>0</v>
      </c>
      <c r="DM244" s="31">
        <v>0.5</v>
      </c>
      <c r="DN244" s="31">
        <v>0.5</v>
      </c>
      <c r="DO244" s="31">
        <v>0</v>
      </c>
      <c r="DP244" s="31">
        <v>1</v>
      </c>
      <c r="DQ244" s="31">
        <v>0</v>
      </c>
      <c r="DR244" s="31">
        <v>0</v>
      </c>
      <c r="DS244" s="31">
        <v>0</v>
      </c>
      <c r="DT244" s="31">
        <v>1</v>
      </c>
      <c r="DU244" s="31">
        <v>0.5</v>
      </c>
      <c r="DV244" s="31">
        <v>0</v>
      </c>
      <c r="DW244" s="31">
        <v>0.25</v>
      </c>
      <c r="DX244" s="31">
        <v>0.5</v>
      </c>
      <c r="DY244" s="31">
        <v>0</v>
      </c>
      <c r="DZ244" s="31">
        <v>0</v>
      </c>
      <c r="EA244" s="31">
        <v>0</v>
      </c>
      <c r="EB244" s="31">
        <v>0</v>
      </c>
      <c r="EC244" s="31">
        <v>0.25</v>
      </c>
      <c r="ED244" s="31">
        <v>0</v>
      </c>
      <c r="EE244" s="31">
        <v>0</v>
      </c>
      <c r="EF244" s="31">
        <v>0.5</v>
      </c>
      <c r="EG244" s="31">
        <v>0.5</v>
      </c>
      <c r="EH244" s="31">
        <v>0</v>
      </c>
      <c r="EI244" s="31">
        <v>0</v>
      </c>
      <c r="EJ244" s="31">
        <v>1</v>
      </c>
      <c r="EK244" s="31">
        <v>0</v>
      </c>
      <c r="EL244" s="31">
        <v>0</v>
      </c>
      <c r="EM244" s="31">
        <v>0.25</v>
      </c>
      <c r="EN244" s="31">
        <v>0.75</v>
      </c>
      <c r="EO244" s="31">
        <v>0</v>
      </c>
      <c r="EP244" s="31">
        <v>0</v>
      </c>
      <c r="EQ244" s="31">
        <v>0</v>
      </c>
      <c r="ER244" s="31">
        <v>112.25</v>
      </c>
      <c r="ES244" s="31">
        <v>112.25</v>
      </c>
      <c r="ET244" s="31">
        <v>112.25</v>
      </c>
      <c r="EU244" s="31">
        <v>224.5</v>
      </c>
      <c r="EV244" s="31">
        <v>224.5</v>
      </c>
      <c r="EW244" s="31">
        <v>112.25</v>
      </c>
      <c r="EX244" s="31">
        <v>112.25</v>
      </c>
      <c r="EY244" s="31">
        <v>224.5</v>
      </c>
      <c r="EZ244" s="31">
        <v>224.5</v>
      </c>
      <c r="FA244" s="31">
        <v>0</v>
      </c>
      <c r="FB244" s="31">
        <v>0</v>
      </c>
      <c r="FC244" s="31">
        <v>0</v>
      </c>
      <c r="FD244" s="31">
        <v>0</v>
      </c>
      <c r="FE244" s="31">
        <v>112.25</v>
      </c>
      <c r="FF244" s="31">
        <v>0</v>
      </c>
      <c r="FG244" s="31">
        <v>224.5</v>
      </c>
      <c r="FH244" s="31">
        <v>224.5</v>
      </c>
      <c r="FI244" s="31">
        <v>0</v>
      </c>
      <c r="FJ244" s="31">
        <v>449</v>
      </c>
      <c r="FK244" s="31">
        <v>0</v>
      </c>
      <c r="FL244" s="31">
        <v>0</v>
      </c>
      <c r="FM244" s="31">
        <v>0</v>
      </c>
      <c r="FN244" s="31">
        <v>449</v>
      </c>
      <c r="FO244" s="31">
        <v>224.5</v>
      </c>
      <c r="FP244" s="31">
        <v>0</v>
      </c>
      <c r="FQ244" s="31">
        <v>112.25</v>
      </c>
      <c r="FR244" s="31">
        <v>224.5</v>
      </c>
      <c r="FS244" s="31">
        <v>0</v>
      </c>
      <c r="FT244" s="31">
        <v>0</v>
      </c>
      <c r="FU244" s="31">
        <v>0</v>
      </c>
      <c r="FV244" s="31">
        <v>0</v>
      </c>
      <c r="FW244" s="31">
        <v>112.25</v>
      </c>
      <c r="FX244" s="31">
        <v>0</v>
      </c>
      <c r="FY244" s="31">
        <v>0</v>
      </c>
      <c r="FZ244" s="31">
        <v>224.5</v>
      </c>
      <c r="GA244" s="31">
        <v>224.5</v>
      </c>
      <c r="GB244" s="31">
        <v>0</v>
      </c>
      <c r="GC244" s="31">
        <v>0</v>
      </c>
      <c r="GD244" s="31">
        <v>449</v>
      </c>
      <c r="GE244" s="31">
        <v>0</v>
      </c>
      <c r="GF244" s="31">
        <v>0</v>
      </c>
      <c r="GG244" s="31">
        <v>112.25</v>
      </c>
      <c r="GH244" s="31">
        <v>336.75</v>
      </c>
      <c r="GI244" s="31">
        <v>4</v>
      </c>
      <c r="GJ244" s="31">
        <v>1</v>
      </c>
      <c r="GK244" s="31">
        <v>449</v>
      </c>
      <c r="GL244" s="51">
        <v>0.25</v>
      </c>
      <c r="GM244" s="31">
        <v>0.25</v>
      </c>
      <c r="GN244" s="31">
        <v>0</v>
      </c>
      <c r="GO244" s="31">
        <v>0.5</v>
      </c>
      <c r="GP244" s="31">
        <v>0.5</v>
      </c>
      <c r="GQ244" s="31">
        <v>0</v>
      </c>
      <c r="GR244" s="31">
        <v>0.5</v>
      </c>
      <c r="GS244" s="31">
        <v>0.75</v>
      </c>
      <c r="GT244" s="31">
        <v>0</v>
      </c>
      <c r="GU244" s="31">
        <v>0.25</v>
      </c>
      <c r="GV244" s="31">
        <v>0.25</v>
      </c>
      <c r="GW244" s="31">
        <v>0.25</v>
      </c>
      <c r="GX244" s="31">
        <v>0</v>
      </c>
      <c r="GY244" s="31">
        <v>0</v>
      </c>
      <c r="GZ244" s="31">
        <v>0</v>
      </c>
      <c r="HA244" s="31">
        <v>0</v>
      </c>
      <c r="HB244" s="31">
        <v>0</v>
      </c>
      <c r="HC244" s="31">
        <v>0</v>
      </c>
      <c r="HD244" s="31">
        <v>0</v>
      </c>
      <c r="HE244" s="31">
        <v>0.25</v>
      </c>
      <c r="HF244" s="31">
        <v>0.25</v>
      </c>
      <c r="HG244" s="31">
        <v>1</v>
      </c>
      <c r="HH244" s="31">
        <v>0</v>
      </c>
      <c r="HI244" s="31">
        <v>0</v>
      </c>
      <c r="HJ244" s="31">
        <v>0</v>
      </c>
      <c r="HK244" s="31">
        <v>1</v>
      </c>
      <c r="HL244" s="31">
        <v>0.75</v>
      </c>
      <c r="HM244" s="31">
        <v>0</v>
      </c>
      <c r="HN244" s="31">
        <v>0</v>
      </c>
      <c r="HO244" s="31">
        <v>1</v>
      </c>
      <c r="HP244" s="31">
        <v>0</v>
      </c>
      <c r="HQ244" s="31">
        <v>0</v>
      </c>
      <c r="HR244" s="31">
        <v>0</v>
      </c>
      <c r="HS244" s="31">
        <v>0</v>
      </c>
      <c r="HT244" s="31">
        <v>0</v>
      </c>
      <c r="HU244" s="31">
        <v>0</v>
      </c>
      <c r="HV244" s="31">
        <v>0</v>
      </c>
      <c r="HW244" s="31">
        <v>1</v>
      </c>
      <c r="HX244" s="31">
        <v>0</v>
      </c>
      <c r="HY244" s="31">
        <v>0</v>
      </c>
      <c r="HZ244" s="31">
        <v>0.25</v>
      </c>
      <c r="IA244" s="31">
        <v>0.75</v>
      </c>
      <c r="IB244" s="31">
        <v>0</v>
      </c>
      <c r="IC244" s="31">
        <v>0</v>
      </c>
      <c r="ID244" s="31">
        <v>0</v>
      </c>
      <c r="IE244" s="31">
        <v>1</v>
      </c>
      <c r="IF244" s="31">
        <v>112.25</v>
      </c>
      <c r="IG244" s="31">
        <v>112.25</v>
      </c>
      <c r="IH244" s="31">
        <v>0</v>
      </c>
      <c r="II244" s="31">
        <v>224.5</v>
      </c>
      <c r="IJ244" s="31">
        <v>224.5</v>
      </c>
      <c r="IK244" s="31">
        <v>0</v>
      </c>
      <c r="IL244" s="31">
        <v>224.5</v>
      </c>
      <c r="IM244" s="31">
        <v>336.75</v>
      </c>
      <c r="IN244" s="31">
        <v>0</v>
      </c>
      <c r="IO244" s="31">
        <v>112.25</v>
      </c>
      <c r="IP244" s="31">
        <v>112.25</v>
      </c>
      <c r="IQ244" s="31">
        <v>112.25</v>
      </c>
      <c r="IR244" s="31">
        <v>0</v>
      </c>
      <c r="IS244" s="31">
        <v>0</v>
      </c>
      <c r="IT244" s="31">
        <v>0</v>
      </c>
      <c r="IU244" s="31">
        <v>0</v>
      </c>
      <c r="IV244" s="31">
        <v>0</v>
      </c>
      <c r="IW244" s="31">
        <v>0</v>
      </c>
      <c r="IX244" s="31">
        <v>0</v>
      </c>
      <c r="IY244" s="31">
        <v>112.25</v>
      </c>
      <c r="IZ244" s="31">
        <v>112.25</v>
      </c>
      <c r="JA244" s="31">
        <v>449</v>
      </c>
      <c r="JB244" s="31">
        <v>0</v>
      </c>
      <c r="JC244" s="31">
        <v>0</v>
      </c>
      <c r="JD244" s="31">
        <v>0</v>
      </c>
      <c r="JE244" s="31">
        <v>449</v>
      </c>
      <c r="JF244" s="31">
        <v>336.75</v>
      </c>
      <c r="JG244" s="31">
        <v>0</v>
      </c>
      <c r="JH244" s="31">
        <v>0</v>
      </c>
      <c r="JI244" s="31">
        <v>449</v>
      </c>
      <c r="JJ244" s="31">
        <v>0</v>
      </c>
      <c r="JK244" s="31">
        <v>0</v>
      </c>
      <c r="JL244" s="31">
        <v>0</v>
      </c>
      <c r="JM244" s="31">
        <v>0</v>
      </c>
      <c r="JN244" s="31">
        <v>0</v>
      </c>
      <c r="JO244" s="31">
        <v>0</v>
      </c>
      <c r="JP244" s="31">
        <v>0</v>
      </c>
      <c r="JQ244" s="31">
        <v>449</v>
      </c>
      <c r="JR244" s="31">
        <v>0</v>
      </c>
      <c r="JS244" s="31">
        <v>0</v>
      </c>
      <c r="JT244" s="31">
        <v>112.25</v>
      </c>
      <c r="JU244" s="31">
        <v>336.75</v>
      </c>
      <c r="JV244" s="31">
        <v>0</v>
      </c>
      <c r="JW244" s="31">
        <v>0</v>
      </c>
      <c r="JX244" s="31">
        <v>0</v>
      </c>
      <c r="JY244" s="31">
        <v>449</v>
      </c>
      <c r="JZ244" s="31">
        <v>4</v>
      </c>
      <c r="KA244" s="31">
        <v>1</v>
      </c>
    </row>
    <row r="245" spans="1:287" x14ac:dyDescent="0.25">
      <c r="A245" s="30" t="s">
        <v>873</v>
      </c>
      <c r="B245" s="30" t="s">
        <v>200</v>
      </c>
      <c r="C245" s="31">
        <v>0</v>
      </c>
      <c r="D245" s="51" t="e">
        <v>#VALUE!</v>
      </c>
      <c r="E245" s="31" t="e">
        <v>#DIV/0!</v>
      </c>
      <c r="F245" s="31" t="e">
        <v>#DIV/0!</v>
      </c>
      <c r="G245" s="31" t="e">
        <v>#DIV/0!</v>
      </c>
      <c r="H245" s="31" t="e">
        <v>#DIV/0!</v>
      </c>
      <c r="I245" s="31" t="e">
        <v>#DIV/0!</v>
      </c>
      <c r="J245" s="31" t="e">
        <v>#DIV/0!</v>
      </c>
      <c r="K245" s="31" t="e">
        <v>#DIV/0!</v>
      </c>
      <c r="L245" s="31" t="e">
        <v>#DIV/0!</v>
      </c>
      <c r="M245" s="31" t="e">
        <v>#DIV/0!</v>
      </c>
      <c r="N245" s="31" t="e">
        <v>#DIV/0!</v>
      </c>
      <c r="O245" s="31" t="e">
        <v>#DIV/0!</v>
      </c>
      <c r="P245" s="31" t="e">
        <v>#DIV/0!</v>
      </c>
      <c r="Q245" s="31" t="e">
        <v>#DIV/0!</v>
      </c>
      <c r="R245" s="31" t="e">
        <v>#DIV/0!</v>
      </c>
      <c r="S245" s="31" t="e">
        <v>#DIV/0!</v>
      </c>
      <c r="T245" s="31" t="e">
        <v>#DIV/0!</v>
      </c>
      <c r="U245" s="31" t="e">
        <v>#DIV/0!</v>
      </c>
      <c r="V245" s="31" t="e">
        <v>#DIV/0!</v>
      </c>
      <c r="W245" s="31" t="e">
        <v>#DIV/0!</v>
      </c>
      <c r="X245" s="31" t="e">
        <v>#DIV/0!</v>
      </c>
      <c r="Y245" s="31" t="e">
        <v>#DIV/0!</v>
      </c>
      <c r="Z245" s="31" t="e">
        <v>#DIV/0!</v>
      </c>
      <c r="AA245" s="31" t="e">
        <v>#DIV/0!</v>
      </c>
      <c r="AB245" s="31" t="e">
        <v>#DIV/0!</v>
      </c>
      <c r="AC245" s="31" t="e">
        <v>#DIV/0!</v>
      </c>
      <c r="AD245" s="31" t="e">
        <v>#DIV/0!</v>
      </c>
      <c r="AE245" s="31" t="e">
        <v>#DIV/0!</v>
      </c>
      <c r="AF245" s="31" t="e">
        <v>#DIV/0!</v>
      </c>
      <c r="AG245" s="31" t="e">
        <v>#DIV/0!</v>
      </c>
      <c r="AH245" s="31" t="e">
        <v>#DIV/0!</v>
      </c>
      <c r="AI245" s="31" t="e">
        <v>#DIV/0!</v>
      </c>
      <c r="AJ245" s="31" t="e">
        <v>#DIV/0!</v>
      </c>
      <c r="AK245" s="31" t="e">
        <v>#DIV/0!</v>
      </c>
      <c r="AL245" s="31" t="e">
        <v>#DIV/0!</v>
      </c>
      <c r="AM245" s="31" t="e">
        <v>#DIV/0!</v>
      </c>
      <c r="AN245" s="31" t="e">
        <v>#DIV/0!</v>
      </c>
      <c r="AO245" s="31" t="e">
        <v>#DIV/0!</v>
      </c>
      <c r="AP245" s="31" t="e">
        <v>#DIV/0!</v>
      </c>
      <c r="AQ245" s="31" t="e">
        <v>#DIV/0!</v>
      </c>
      <c r="AR245" s="31" t="e">
        <v>#DIV/0!</v>
      </c>
      <c r="AS245" s="31" t="e">
        <v>#DIV/0!</v>
      </c>
      <c r="AT245" s="31" t="e">
        <v>#DIV/0!</v>
      </c>
      <c r="AU245" s="31" t="e">
        <v>#DIV/0!</v>
      </c>
      <c r="AV245" s="31" t="e">
        <v>#DIV/0!</v>
      </c>
      <c r="AW245" s="31" t="e">
        <v>#DIV/0!</v>
      </c>
      <c r="AX245" s="31" t="e">
        <v>#VALUE!</v>
      </c>
      <c r="AY245" s="31" t="e">
        <v>#DIV/0!</v>
      </c>
      <c r="AZ245" s="31" t="e">
        <v>#DIV/0!</v>
      </c>
      <c r="BA245" s="31" t="e">
        <v>#DIV/0!</v>
      </c>
      <c r="BB245" s="31" t="e">
        <v>#DIV/0!</v>
      </c>
      <c r="BC245" s="31" t="e">
        <v>#DIV/0!</v>
      </c>
      <c r="BD245" s="31" t="e">
        <v>#DIV/0!</v>
      </c>
      <c r="BE245" s="31" t="e">
        <v>#DIV/0!</v>
      </c>
      <c r="BF245" s="31" t="e">
        <v>#DIV/0!</v>
      </c>
      <c r="BG245" s="31" t="e">
        <v>#DIV/0!</v>
      </c>
      <c r="BH245" s="31" t="e">
        <v>#DIV/0!</v>
      </c>
      <c r="BI245" s="31" t="e">
        <v>#DIV/0!</v>
      </c>
      <c r="BJ245" s="31" t="e">
        <v>#DIV/0!</v>
      </c>
      <c r="BK245" s="31" t="e">
        <v>#DIV/0!</v>
      </c>
      <c r="BL245" s="31" t="e">
        <v>#DIV/0!</v>
      </c>
      <c r="BM245" s="31" t="e">
        <v>#DIV/0!</v>
      </c>
      <c r="BN245" s="31" t="e">
        <v>#DIV/0!</v>
      </c>
      <c r="BO245" s="31" t="e">
        <v>#DIV/0!</v>
      </c>
      <c r="BP245" s="31" t="e">
        <v>#DIV/0!</v>
      </c>
      <c r="BQ245" s="31" t="e">
        <v>#DIV/0!</v>
      </c>
      <c r="BR245" s="31" t="e">
        <v>#DIV/0!</v>
      </c>
      <c r="BS245" s="31" t="e">
        <v>#DIV/0!</v>
      </c>
      <c r="BT245" s="31" t="e">
        <v>#DIV/0!</v>
      </c>
      <c r="BU245" s="31" t="e">
        <v>#DIV/0!</v>
      </c>
      <c r="BV245" s="31" t="e">
        <v>#DIV/0!</v>
      </c>
      <c r="BW245" s="31" t="e">
        <v>#DIV/0!</v>
      </c>
      <c r="BX245" s="31" t="e">
        <v>#DIV/0!</v>
      </c>
      <c r="BY245" s="31" t="e">
        <v>#DIV/0!</v>
      </c>
      <c r="BZ245" s="31" t="e">
        <v>#DIV/0!</v>
      </c>
      <c r="CA245" s="31" t="e">
        <v>#DIV/0!</v>
      </c>
      <c r="CB245" s="31" t="e">
        <v>#DIV/0!</v>
      </c>
      <c r="CC245" s="31" t="e">
        <v>#DIV/0!</v>
      </c>
      <c r="CD245" s="31" t="e">
        <v>#DIV/0!</v>
      </c>
      <c r="CE245" s="31" t="e">
        <v>#DIV/0!</v>
      </c>
      <c r="CF245" s="31" t="e">
        <v>#DIV/0!</v>
      </c>
      <c r="CG245" s="31" t="e">
        <v>#DIV/0!</v>
      </c>
      <c r="CH245" s="31" t="e">
        <v>#DIV/0!</v>
      </c>
      <c r="CI245" s="31" t="e">
        <v>#DIV/0!</v>
      </c>
      <c r="CJ245" s="31" t="e">
        <v>#DIV/0!</v>
      </c>
      <c r="CK245" s="31" t="e">
        <v>#DIV/0!</v>
      </c>
      <c r="CL245" s="31" t="e">
        <v>#DIV/0!</v>
      </c>
      <c r="CM245" s="31" t="e">
        <v>#DIV/0!</v>
      </c>
      <c r="CN245" s="31" t="e">
        <v>#DIV/0!</v>
      </c>
      <c r="CO245" s="31" t="e">
        <v>#DIV/0!</v>
      </c>
      <c r="CP245" s="31" t="e">
        <v>#DIV/0!</v>
      </c>
      <c r="CQ245" s="31" t="e">
        <v>#DIV/0!</v>
      </c>
      <c r="CR245" s="31"/>
      <c r="CS245" s="31"/>
      <c r="CT245" s="31">
        <v>0</v>
      </c>
      <c r="CU245" s="51" t="e">
        <v>#VALUE!</v>
      </c>
      <c r="CV245" s="31" t="e">
        <v>#DIV/0!</v>
      </c>
      <c r="CW245" s="31" t="e">
        <v>#DIV/0!</v>
      </c>
      <c r="CX245" s="31" t="e">
        <v>#DIV/0!</v>
      </c>
      <c r="CY245" s="31" t="e">
        <v>#DIV/0!</v>
      </c>
      <c r="CZ245" s="31" t="e">
        <v>#DIV/0!</v>
      </c>
      <c r="DA245" s="31" t="e">
        <v>#DIV/0!</v>
      </c>
      <c r="DB245" s="31" t="e">
        <v>#DIV/0!</v>
      </c>
      <c r="DC245" s="31" t="e">
        <v>#DIV/0!</v>
      </c>
      <c r="DD245" s="31" t="e">
        <v>#DIV/0!</v>
      </c>
      <c r="DE245" s="31" t="e">
        <v>#DIV/0!</v>
      </c>
      <c r="DF245" s="31" t="e">
        <v>#DIV/0!</v>
      </c>
      <c r="DG245" s="31" t="e">
        <v>#DIV/0!</v>
      </c>
      <c r="DH245" s="31" t="e">
        <v>#DIV/0!</v>
      </c>
      <c r="DI245" s="31" t="e">
        <v>#DIV/0!</v>
      </c>
      <c r="DJ245" s="31" t="e">
        <v>#DIV/0!</v>
      </c>
      <c r="DK245" s="31" t="e">
        <v>#DIV/0!</v>
      </c>
      <c r="DL245" s="31" t="e">
        <v>#DIV/0!</v>
      </c>
      <c r="DM245" s="31" t="e">
        <v>#DIV/0!</v>
      </c>
      <c r="DN245" s="31" t="e">
        <v>#DIV/0!</v>
      </c>
      <c r="DO245" s="31" t="e">
        <v>#DIV/0!</v>
      </c>
      <c r="DP245" s="31" t="e">
        <v>#DIV/0!</v>
      </c>
      <c r="DQ245" s="31" t="e">
        <v>#DIV/0!</v>
      </c>
      <c r="DR245" s="31" t="e">
        <v>#DIV/0!</v>
      </c>
      <c r="DS245" s="31" t="e">
        <v>#DIV/0!</v>
      </c>
      <c r="DT245" s="31" t="e">
        <v>#DIV/0!</v>
      </c>
      <c r="DU245" s="31" t="e">
        <v>#DIV/0!</v>
      </c>
      <c r="DV245" s="31" t="e">
        <v>#DIV/0!</v>
      </c>
      <c r="DW245" s="31" t="e">
        <v>#DIV/0!</v>
      </c>
      <c r="DX245" s="31" t="e">
        <v>#DIV/0!</v>
      </c>
      <c r="DY245" s="31" t="e">
        <v>#DIV/0!</v>
      </c>
      <c r="DZ245" s="31" t="e">
        <v>#DIV/0!</v>
      </c>
      <c r="EA245" s="31" t="e">
        <v>#DIV/0!</v>
      </c>
      <c r="EB245" s="31" t="e">
        <v>#DIV/0!</v>
      </c>
      <c r="EC245" s="31" t="e">
        <v>#DIV/0!</v>
      </c>
      <c r="ED245" s="31" t="e">
        <v>#DIV/0!</v>
      </c>
      <c r="EE245" s="31" t="e">
        <v>#DIV/0!</v>
      </c>
      <c r="EF245" s="31" t="e">
        <v>#DIV/0!</v>
      </c>
      <c r="EG245" s="31" t="e">
        <v>#DIV/0!</v>
      </c>
      <c r="EH245" s="31" t="e">
        <v>#DIV/0!</v>
      </c>
      <c r="EI245" s="31" t="e">
        <v>#DIV/0!</v>
      </c>
      <c r="EJ245" s="31" t="e">
        <v>#DIV/0!</v>
      </c>
      <c r="EK245" s="31" t="e">
        <v>#DIV/0!</v>
      </c>
      <c r="EL245" s="31" t="e">
        <v>#DIV/0!</v>
      </c>
      <c r="EM245" s="31" t="e">
        <v>#DIV/0!</v>
      </c>
      <c r="EN245" s="31" t="e">
        <v>#DIV/0!</v>
      </c>
      <c r="EO245" s="31" t="e">
        <v>#VALUE!</v>
      </c>
      <c r="EP245" s="31" t="e">
        <v>#DIV/0!</v>
      </c>
      <c r="EQ245" s="31" t="e">
        <v>#DIV/0!</v>
      </c>
      <c r="ER245" s="31" t="e">
        <v>#DIV/0!</v>
      </c>
      <c r="ES245" s="31" t="e">
        <v>#DIV/0!</v>
      </c>
      <c r="ET245" s="31" t="e">
        <v>#DIV/0!</v>
      </c>
      <c r="EU245" s="31" t="e">
        <v>#DIV/0!</v>
      </c>
      <c r="EV245" s="31" t="e">
        <v>#DIV/0!</v>
      </c>
      <c r="EW245" s="31" t="e">
        <v>#DIV/0!</v>
      </c>
      <c r="EX245" s="31" t="e">
        <v>#DIV/0!</v>
      </c>
      <c r="EY245" s="31" t="e">
        <v>#DIV/0!</v>
      </c>
      <c r="EZ245" s="31" t="e">
        <v>#DIV/0!</v>
      </c>
      <c r="FA245" s="31" t="e">
        <v>#DIV/0!</v>
      </c>
      <c r="FB245" s="31" t="e">
        <v>#DIV/0!</v>
      </c>
      <c r="FC245" s="31" t="e">
        <v>#DIV/0!</v>
      </c>
      <c r="FD245" s="31" t="e">
        <v>#DIV/0!</v>
      </c>
      <c r="FE245" s="31" t="e">
        <v>#DIV/0!</v>
      </c>
      <c r="FF245" s="31" t="e">
        <v>#DIV/0!</v>
      </c>
      <c r="FG245" s="31" t="e">
        <v>#DIV/0!</v>
      </c>
      <c r="FH245" s="31" t="e">
        <v>#DIV/0!</v>
      </c>
      <c r="FI245" s="31" t="e">
        <v>#DIV/0!</v>
      </c>
      <c r="FJ245" s="31" t="e">
        <v>#DIV/0!</v>
      </c>
      <c r="FK245" s="31" t="e">
        <v>#DIV/0!</v>
      </c>
      <c r="FL245" s="31" t="e">
        <v>#DIV/0!</v>
      </c>
      <c r="FM245" s="31" t="e">
        <v>#DIV/0!</v>
      </c>
      <c r="FN245" s="31" t="e">
        <v>#DIV/0!</v>
      </c>
      <c r="FO245" s="31" t="e">
        <v>#DIV/0!</v>
      </c>
      <c r="FP245" s="31" t="e">
        <v>#DIV/0!</v>
      </c>
      <c r="FQ245" s="31" t="e">
        <v>#DIV/0!</v>
      </c>
      <c r="FR245" s="31" t="e">
        <v>#DIV/0!</v>
      </c>
      <c r="FS245" s="31" t="e">
        <v>#DIV/0!</v>
      </c>
      <c r="FT245" s="31" t="e">
        <v>#DIV/0!</v>
      </c>
      <c r="FU245" s="31" t="e">
        <v>#DIV/0!</v>
      </c>
      <c r="FV245" s="31" t="e">
        <v>#DIV/0!</v>
      </c>
      <c r="FW245" s="31" t="e">
        <v>#DIV/0!</v>
      </c>
      <c r="FX245" s="31" t="e">
        <v>#DIV/0!</v>
      </c>
      <c r="FY245" s="31" t="e">
        <v>#DIV/0!</v>
      </c>
      <c r="FZ245" s="31" t="e">
        <v>#DIV/0!</v>
      </c>
      <c r="GA245" s="31" t="e">
        <v>#DIV/0!</v>
      </c>
      <c r="GB245" s="31" t="e">
        <v>#DIV/0!</v>
      </c>
      <c r="GC245" s="31" t="e">
        <v>#DIV/0!</v>
      </c>
      <c r="GD245" s="31" t="e">
        <v>#DIV/0!</v>
      </c>
      <c r="GE245" s="31" t="e">
        <v>#DIV/0!</v>
      </c>
      <c r="GF245" s="31" t="e">
        <v>#DIV/0!</v>
      </c>
      <c r="GG245" s="31" t="e">
        <v>#DIV/0!</v>
      </c>
      <c r="GH245" s="31" t="e">
        <v>#DIV/0!</v>
      </c>
      <c r="GI245" s="31"/>
      <c r="GJ245" s="31"/>
      <c r="GK245" s="31">
        <v>0</v>
      </c>
      <c r="GL245" s="51" t="e">
        <v>#VALUE!</v>
      </c>
      <c r="GM245" s="31" t="e">
        <v>#DIV/0!</v>
      </c>
      <c r="GN245" s="31" t="e">
        <v>#DIV/0!</v>
      </c>
      <c r="GO245" s="31" t="e">
        <v>#DIV/0!</v>
      </c>
      <c r="GP245" s="31" t="e">
        <v>#DIV/0!</v>
      </c>
      <c r="GQ245" s="31" t="e">
        <v>#DIV/0!</v>
      </c>
      <c r="GR245" s="31" t="e">
        <v>#DIV/0!</v>
      </c>
      <c r="GS245" s="31" t="e">
        <v>#DIV/0!</v>
      </c>
      <c r="GT245" s="31" t="e">
        <v>#DIV/0!</v>
      </c>
      <c r="GU245" s="31" t="e">
        <v>#DIV/0!</v>
      </c>
      <c r="GV245" s="31" t="e">
        <v>#DIV/0!</v>
      </c>
      <c r="GW245" s="31" t="e">
        <v>#DIV/0!</v>
      </c>
      <c r="GX245" s="31" t="e">
        <v>#DIV/0!</v>
      </c>
      <c r="GY245" s="31" t="e">
        <v>#DIV/0!</v>
      </c>
      <c r="GZ245" s="31" t="e">
        <v>#DIV/0!</v>
      </c>
      <c r="HA245" s="31" t="e">
        <v>#DIV/0!</v>
      </c>
      <c r="HB245" s="31" t="e">
        <v>#DIV/0!</v>
      </c>
      <c r="HC245" s="31" t="e">
        <v>#DIV/0!</v>
      </c>
      <c r="HD245" s="31" t="e">
        <v>#DIV/0!</v>
      </c>
      <c r="HE245" s="31" t="e">
        <v>#DIV/0!</v>
      </c>
      <c r="HF245" s="31" t="e">
        <v>#DIV/0!</v>
      </c>
      <c r="HG245" s="31" t="e">
        <v>#DIV/0!</v>
      </c>
      <c r="HH245" s="31" t="e">
        <v>#DIV/0!</v>
      </c>
      <c r="HI245" s="31" t="e">
        <v>#DIV/0!</v>
      </c>
      <c r="HJ245" s="31" t="e">
        <v>#DIV/0!</v>
      </c>
      <c r="HK245" s="31" t="e">
        <v>#DIV/0!</v>
      </c>
      <c r="HL245" s="31" t="e">
        <v>#DIV/0!</v>
      </c>
      <c r="HM245" s="31" t="e">
        <v>#DIV/0!</v>
      </c>
      <c r="HN245" s="31" t="e">
        <v>#DIV/0!</v>
      </c>
      <c r="HO245" s="31" t="e">
        <v>#DIV/0!</v>
      </c>
      <c r="HP245" s="31" t="e">
        <v>#DIV/0!</v>
      </c>
      <c r="HQ245" s="31" t="e">
        <v>#DIV/0!</v>
      </c>
      <c r="HR245" s="31" t="e">
        <v>#DIV/0!</v>
      </c>
      <c r="HS245" s="31" t="e">
        <v>#DIV/0!</v>
      </c>
      <c r="HT245" s="31" t="e">
        <v>#DIV/0!</v>
      </c>
      <c r="HU245" s="31" t="e">
        <v>#DIV/0!</v>
      </c>
      <c r="HV245" s="31" t="e">
        <v>#DIV/0!</v>
      </c>
      <c r="HW245" s="31" t="e">
        <v>#DIV/0!</v>
      </c>
      <c r="HX245" s="31" t="e">
        <v>#DIV/0!</v>
      </c>
      <c r="HY245" s="31" t="e">
        <v>#DIV/0!</v>
      </c>
      <c r="HZ245" s="31" t="e">
        <v>#DIV/0!</v>
      </c>
      <c r="IA245" s="31" t="e">
        <v>#DIV/0!</v>
      </c>
      <c r="IB245" s="31" t="e">
        <v>#DIV/0!</v>
      </c>
      <c r="IC245" s="31" t="e">
        <v>#DIV/0!</v>
      </c>
      <c r="ID245" s="31" t="e">
        <v>#DIV/0!</v>
      </c>
      <c r="IE245" s="31" t="e">
        <v>#DIV/0!</v>
      </c>
      <c r="IF245" s="31" t="e">
        <v>#VALUE!</v>
      </c>
      <c r="IG245" s="31" t="e">
        <v>#DIV/0!</v>
      </c>
      <c r="IH245" s="31" t="e">
        <v>#DIV/0!</v>
      </c>
      <c r="II245" s="31" t="e">
        <v>#DIV/0!</v>
      </c>
      <c r="IJ245" s="31" t="e">
        <v>#DIV/0!</v>
      </c>
      <c r="IK245" s="31" t="e">
        <v>#DIV/0!</v>
      </c>
      <c r="IL245" s="31" t="e">
        <v>#DIV/0!</v>
      </c>
      <c r="IM245" s="31" t="e">
        <v>#DIV/0!</v>
      </c>
      <c r="IN245" s="31" t="e">
        <v>#DIV/0!</v>
      </c>
      <c r="IO245" s="31" t="e">
        <v>#DIV/0!</v>
      </c>
      <c r="IP245" s="31" t="e">
        <v>#DIV/0!</v>
      </c>
      <c r="IQ245" s="31" t="e">
        <v>#DIV/0!</v>
      </c>
      <c r="IR245" s="31" t="e">
        <v>#DIV/0!</v>
      </c>
      <c r="IS245" s="31" t="e">
        <v>#DIV/0!</v>
      </c>
      <c r="IT245" s="31" t="e">
        <v>#DIV/0!</v>
      </c>
      <c r="IU245" s="31" t="e">
        <v>#DIV/0!</v>
      </c>
      <c r="IV245" s="31" t="e">
        <v>#DIV/0!</v>
      </c>
      <c r="IW245" s="31" t="e">
        <v>#DIV/0!</v>
      </c>
      <c r="IX245" s="31" t="e">
        <v>#DIV/0!</v>
      </c>
      <c r="IY245" s="31" t="e">
        <v>#DIV/0!</v>
      </c>
      <c r="IZ245" s="31" t="e">
        <v>#DIV/0!</v>
      </c>
      <c r="JA245" s="31" t="e">
        <v>#DIV/0!</v>
      </c>
      <c r="JB245" s="31" t="e">
        <v>#DIV/0!</v>
      </c>
      <c r="JC245" s="31" t="e">
        <v>#DIV/0!</v>
      </c>
      <c r="JD245" s="31" t="e">
        <v>#DIV/0!</v>
      </c>
      <c r="JE245" s="31" t="e">
        <v>#DIV/0!</v>
      </c>
      <c r="JF245" s="31" t="e">
        <v>#DIV/0!</v>
      </c>
      <c r="JG245" s="31" t="e">
        <v>#DIV/0!</v>
      </c>
      <c r="JH245" s="31" t="e">
        <v>#DIV/0!</v>
      </c>
      <c r="JI245" s="31" t="e">
        <v>#DIV/0!</v>
      </c>
      <c r="JJ245" s="31" t="e">
        <v>#DIV/0!</v>
      </c>
      <c r="JK245" s="31" t="e">
        <v>#DIV/0!</v>
      </c>
      <c r="JL245" s="31" t="e">
        <v>#DIV/0!</v>
      </c>
      <c r="JM245" s="31" t="e">
        <v>#DIV/0!</v>
      </c>
      <c r="JN245" s="31" t="e">
        <v>#DIV/0!</v>
      </c>
      <c r="JO245" s="31" t="e">
        <v>#DIV/0!</v>
      </c>
      <c r="JP245" s="31" t="e">
        <v>#DIV/0!</v>
      </c>
      <c r="JQ245" s="31" t="e">
        <v>#DIV/0!</v>
      </c>
      <c r="JR245" s="31" t="e">
        <v>#DIV/0!</v>
      </c>
      <c r="JS245" s="31" t="e">
        <v>#DIV/0!</v>
      </c>
      <c r="JT245" s="31" t="e">
        <v>#DIV/0!</v>
      </c>
      <c r="JU245" s="31" t="e">
        <v>#DIV/0!</v>
      </c>
      <c r="JV245" s="31" t="e">
        <v>#DIV/0!</v>
      </c>
      <c r="JW245" s="31" t="e">
        <v>#DIV/0!</v>
      </c>
      <c r="JX245" s="31" t="e">
        <v>#DIV/0!</v>
      </c>
      <c r="JY245" s="31" t="e">
        <v>#DIV/0!</v>
      </c>
      <c r="JZ245" s="31"/>
      <c r="KA245" s="31"/>
    </row>
    <row r="246" spans="1:287" x14ac:dyDescent="0.25">
      <c r="A246" s="30" t="s">
        <v>874</v>
      </c>
      <c r="B246" s="30" t="s">
        <v>223</v>
      </c>
      <c r="C246" s="31"/>
      <c r="D246" s="51" t="e">
        <v>#VALUE!</v>
      </c>
      <c r="E246" s="31" t="e">
        <v>#DIV/0!</v>
      </c>
      <c r="F246" s="31" t="e">
        <v>#DIV/0!</v>
      </c>
      <c r="G246" s="31" t="e">
        <v>#DIV/0!</v>
      </c>
      <c r="H246" s="31" t="e">
        <v>#DIV/0!</v>
      </c>
      <c r="I246" s="31" t="e">
        <v>#DIV/0!</v>
      </c>
      <c r="J246" s="31" t="e">
        <v>#DIV/0!</v>
      </c>
      <c r="K246" s="31" t="e">
        <v>#DIV/0!</v>
      </c>
      <c r="L246" s="31" t="e">
        <v>#DIV/0!</v>
      </c>
      <c r="M246" s="31" t="e">
        <v>#DIV/0!</v>
      </c>
      <c r="N246" s="31" t="e">
        <v>#DIV/0!</v>
      </c>
      <c r="O246" s="31" t="e">
        <v>#DIV/0!</v>
      </c>
      <c r="P246" s="31" t="e">
        <v>#DIV/0!</v>
      </c>
      <c r="Q246" s="31" t="e">
        <v>#DIV/0!</v>
      </c>
      <c r="R246" s="31" t="e">
        <v>#DIV/0!</v>
      </c>
      <c r="S246" s="31" t="e">
        <v>#DIV/0!</v>
      </c>
      <c r="T246" s="31" t="e">
        <v>#DIV/0!</v>
      </c>
      <c r="U246" s="31" t="e">
        <v>#DIV/0!</v>
      </c>
      <c r="V246" s="31" t="e">
        <v>#DIV/0!</v>
      </c>
      <c r="W246" s="31" t="e">
        <v>#DIV/0!</v>
      </c>
      <c r="X246" s="31" t="e">
        <v>#DIV/0!</v>
      </c>
      <c r="Y246" s="31" t="e">
        <v>#DIV/0!</v>
      </c>
      <c r="Z246" s="31" t="e">
        <v>#DIV/0!</v>
      </c>
      <c r="AA246" s="31" t="e">
        <v>#DIV/0!</v>
      </c>
      <c r="AB246" s="31" t="e">
        <v>#DIV/0!</v>
      </c>
      <c r="AC246" s="31" t="e">
        <v>#DIV/0!</v>
      </c>
      <c r="AD246" s="31" t="e">
        <v>#DIV/0!</v>
      </c>
      <c r="AE246" s="31" t="e">
        <v>#DIV/0!</v>
      </c>
      <c r="AF246" s="31" t="e">
        <v>#DIV/0!</v>
      </c>
      <c r="AG246" s="31" t="e">
        <v>#DIV/0!</v>
      </c>
      <c r="AH246" s="31" t="e">
        <v>#DIV/0!</v>
      </c>
      <c r="AI246" s="31" t="e">
        <v>#DIV/0!</v>
      </c>
      <c r="AJ246" s="31" t="e">
        <v>#DIV/0!</v>
      </c>
      <c r="AK246" s="31" t="e">
        <v>#DIV/0!</v>
      </c>
      <c r="AL246" s="31" t="e">
        <v>#DIV/0!</v>
      </c>
      <c r="AM246" s="31" t="e">
        <v>#DIV/0!</v>
      </c>
      <c r="AN246" s="31" t="e">
        <v>#DIV/0!</v>
      </c>
      <c r="AO246" s="31" t="e">
        <v>#DIV/0!</v>
      </c>
      <c r="AP246" s="31" t="e">
        <v>#DIV/0!</v>
      </c>
      <c r="AQ246" s="31" t="e">
        <v>#DIV/0!</v>
      </c>
      <c r="AR246" s="31" t="e">
        <v>#DIV/0!</v>
      </c>
      <c r="AS246" s="31" t="e">
        <v>#DIV/0!</v>
      </c>
      <c r="AT246" s="31" t="e">
        <v>#DIV/0!</v>
      </c>
      <c r="AU246" s="31" t="e">
        <v>#DIV/0!</v>
      </c>
      <c r="AV246" s="31" t="e">
        <v>#DIV/0!</v>
      </c>
      <c r="AW246" s="31" t="e">
        <v>#DIV/0!</v>
      </c>
      <c r="AX246" s="31" t="e">
        <v>#VALUE!</v>
      </c>
      <c r="AY246" s="31" t="e">
        <v>#DIV/0!</v>
      </c>
      <c r="AZ246" s="31" t="e">
        <v>#DIV/0!</v>
      </c>
      <c r="BA246" s="31" t="e">
        <v>#DIV/0!</v>
      </c>
      <c r="BB246" s="31" t="e">
        <v>#DIV/0!</v>
      </c>
      <c r="BC246" s="31" t="e">
        <v>#DIV/0!</v>
      </c>
      <c r="BD246" s="31" t="e">
        <v>#DIV/0!</v>
      </c>
      <c r="BE246" s="31" t="e">
        <v>#DIV/0!</v>
      </c>
      <c r="BF246" s="31" t="e">
        <v>#DIV/0!</v>
      </c>
      <c r="BG246" s="31" t="e">
        <v>#DIV/0!</v>
      </c>
      <c r="BH246" s="31" t="e">
        <v>#DIV/0!</v>
      </c>
      <c r="BI246" s="31" t="e">
        <v>#DIV/0!</v>
      </c>
      <c r="BJ246" s="31" t="e">
        <v>#DIV/0!</v>
      </c>
      <c r="BK246" s="31" t="e">
        <v>#DIV/0!</v>
      </c>
      <c r="BL246" s="31" t="e">
        <v>#DIV/0!</v>
      </c>
      <c r="BM246" s="31" t="e">
        <v>#DIV/0!</v>
      </c>
      <c r="BN246" s="31" t="e">
        <v>#DIV/0!</v>
      </c>
      <c r="BO246" s="31" t="e">
        <v>#DIV/0!</v>
      </c>
      <c r="BP246" s="31" t="e">
        <v>#DIV/0!</v>
      </c>
      <c r="BQ246" s="31" t="e">
        <v>#DIV/0!</v>
      </c>
      <c r="BR246" s="31" t="e">
        <v>#DIV/0!</v>
      </c>
      <c r="BS246" s="31" t="e">
        <v>#DIV/0!</v>
      </c>
      <c r="BT246" s="31" t="e">
        <v>#DIV/0!</v>
      </c>
      <c r="BU246" s="31" t="e">
        <v>#DIV/0!</v>
      </c>
      <c r="BV246" s="31" t="e">
        <v>#DIV/0!</v>
      </c>
      <c r="BW246" s="31" t="e">
        <v>#DIV/0!</v>
      </c>
      <c r="BX246" s="31" t="e">
        <v>#DIV/0!</v>
      </c>
      <c r="BY246" s="31" t="e">
        <v>#DIV/0!</v>
      </c>
      <c r="BZ246" s="31" t="e">
        <v>#DIV/0!</v>
      </c>
      <c r="CA246" s="31" t="e">
        <v>#DIV/0!</v>
      </c>
      <c r="CB246" s="31" t="e">
        <v>#DIV/0!</v>
      </c>
      <c r="CC246" s="31" t="e">
        <v>#DIV/0!</v>
      </c>
      <c r="CD246" s="31" t="e">
        <v>#DIV/0!</v>
      </c>
      <c r="CE246" s="31" t="e">
        <v>#DIV/0!</v>
      </c>
      <c r="CF246" s="31" t="e">
        <v>#DIV/0!</v>
      </c>
      <c r="CG246" s="31" t="e">
        <v>#DIV/0!</v>
      </c>
      <c r="CH246" s="31" t="e">
        <v>#DIV/0!</v>
      </c>
      <c r="CI246" s="31" t="e">
        <v>#DIV/0!</v>
      </c>
      <c r="CJ246" s="31" t="e">
        <v>#DIV/0!</v>
      </c>
      <c r="CK246" s="31" t="e">
        <v>#DIV/0!</v>
      </c>
      <c r="CL246" s="31" t="e">
        <v>#DIV/0!</v>
      </c>
      <c r="CM246" s="31" t="e">
        <v>#DIV/0!</v>
      </c>
      <c r="CN246" s="31" t="e">
        <v>#DIV/0!</v>
      </c>
      <c r="CO246" s="31" t="e">
        <v>#DIV/0!</v>
      </c>
      <c r="CP246" s="31" t="e">
        <v>#DIV/0!</v>
      </c>
      <c r="CQ246" s="31" t="e">
        <v>#DIV/0!</v>
      </c>
      <c r="CR246" s="31"/>
      <c r="CS246" s="31"/>
      <c r="CT246" s="31">
        <v>250</v>
      </c>
      <c r="CU246" s="51" t="e">
        <v>#VALUE!</v>
      </c>
      <c r="CV246" s="31" t="e">
        <v>#DIV/0!</v>
      </c>
      <c r="CW246" s="31" t="e">
        <v>#DIV/0!</v>
      </c>
      <c r="CX246" s="31" t="e">
        <v>#DIV/0!</v>
      </c>
      <c r="CY246" s="31" t="e">
        <v>#DIV/0!</v>
      </c>
      <c r="CZ246" s="31" t="e">
        <v>#DIV/0!</v>
      </c>
      <c r="DA246" s="31" t="e">
        <v>#DIV/0!</v>
      </c>
      <c r="DB246" s="31" t="e">
        <v>#DIV/0!</v>
      </c>
      <c r="DC246" s="31" t="e">
        <v>#DIV/0!</v>
      </c>
      <c r="DD246" s="31" t="e">
        <v>#DIV/0!</v>
      </c>
      <c r="DE246" s="31" t="e">
        <v>#DIV/0!</v>
      </c>
      <c r="DF246" s="31" t="e">
        <v>#DIV/0!</v>
      </c>
      <c r="DG246" s="31" t="e">
        <v>#DIV/0!</v>
      </c>
      <c r="DH246" s="31" t="e">
        <v>#DIV/0!</v>
      </c>
      <c r="DI246" s="31" t="e">
        <v>#DIV/0!</v>
      </c>
      <c r="DJ246" s="31" t="e">
        <v>#DIV/0!</v>
      </c>
      <c r="DK246" s="31" t="e">
        <v>#DIV/0!</v>
      </c>
      <c r="DL246" s="31" t="e">
        <v>#DIV/0!</v>
      </c>
      <c r="DM246" s="31" t="e">
        <v>#DIV/0!</v>
      </c>
      <c r="DN246" s="31" t="e">
        <v>#DIV/0!</v>
      </c>
      <c r="DO246" s="31" t="e">
        <v>#DIV/0!</v>
      </c>
      <c r="DP246" s="31" t="e">
        <v>#DIV/0!</v>
      </c>
      <c r="DQ246" s="31" t="e">
        <v>#DIV/0!</v>
      </c>
      <c r="DR246" s="31" t="e">
        <v>#DIV/0!</v>
      </c>
      <c r="DS246" s="31" t="e">
        <v>#DIV/0!</v>
      </c>
      <c r="DT246" s="31" t="e">
        <v>#DIV/0!</v>
      </c>
      <c r="DU246" s="31" t="e">
        <v>#DIV/0!</v>
      </c>
      <c r="DV246" s="31" t="e">
        <v>#DIV/0!</v>
      </c>
      <c r="DW246" s="31" t="e">
        <v>#DIV/0!</v>
      </c>
      <c r="DX246" s="31" t="e">
        <v>#DIV/0!</v>
      </c>
      <c r="DY246" s="31" t="e">
        <v>#DIV/0!</v>
      </c>
      <c r="DZ246" s="31" t="e">
        <v>#DIV/0!</v>
      </c>
      <c r="EA246" s="31" t="e">
        <v>#DIV/0!</v>
      </c>
      <c r="EB246" s="31" t="e">
        <v>#DIV/0!</v>
      </c>
      <c r="EC246" s="31" t="e">
        <v>#DIV/0!</v>
      </c>
      <c r="ED246" s="31" t="e">
        <v>#DIV/0!</v>
      </c>
      <c r="EE246" s="31" t="e">
        <v>#DIV/0!</v>
      </c>
      <c r="EF246" s="31" t="e">
        <v>#DIV/0!</v>
      </c>
      <c r="EG246" s="31" t="e">
        <v>#DIV/0!</v>
      </c>
      <c r="EH246" s="31" t="e">
        <v>#DIV/0!</v>
      </c>
      <c r="EI246" s="31" t="e">
        <v>#DIV/0!</v>
      </c>
      <c r="EJ246" s="31" t="e">
        <v>#DIV/0!</v>
      </c>
      <c r="EK246" s="31" t="e">
        <v>#DIV/0!</v>
      </c>
      <c r="EL246" s="31" t="e">
        <v>#DIV/0!</v>
      </c>
      <c r="EM246" s="31" t="e">
        <v>#DIV/0!</v>
      </c>
      <c r="EN246" s="31" t="e">
        <v>#DIV/0!</v>
      </c>
      <c r="EO246" s="31" t="e">
        <v>#VALUE!</v>
      </c>
      <c r="EP246" s="31" t="e">
        <v>#DIV/0!</v>
      </c>
      <c r="EQ246" s="31" t="e">
        <v>#DIV/0!</v>
      </c>
      <c r="ER246" s="31" t="e">
        <v>#DIV/0!</v>
      </c>
      <c r="ES246" s="31" t="e">
        <v>#DIV/0!</v>
      </c>
      <c r="ET246" s="31" t="e">
        <v>#DIV/0!</v>
      </c>
      <c r="EU246" s="31" t="e">
        <v>#DIV/0!</v>
      </c>
      <c r="EV246" s="31" t="e">
        <v>#DIV/0!</v>
      </c>
      <c r="EW246" s="31" t="e">
        <v>#DIV/0!</v>
      </c>
      <c r="EX246" s="31" t="e">
        <v>#DIV/0!</v>
      </c>
      <c r="EY246" s="31" t="e">
        <v>#DIV/0!</v>
      </c>
      <c r="EZ246" s="31" t="e">
        <v>#DIV/0!</v>
      </c>
      <c r="FA246" s="31" t="e">
        <v>#DIV/0!</v>
      </c>
      <c r="FB246" s="31" t="e">
        <v>#DIV/0!</v>
      </c>
      <c r="FC246" s="31" t="e">
        <v>#DIV/0!</v>
      </c>
      <c r="FD246" s="31" t="e">
        <v>#DIV/0!</v>
      </c>
      <c r="FE246" s="31" t="e">
        <v>#DIV/0!</v>
      </c>
      <c r="FF246" s="31" t="e">
        <v>#DIV/0!</v>
      </c>
      <c r="FG246" s="31" t="e">
        <v>#DIV/0!</v>
      </c>
      <c r="FH246" s="31" t="e">
        <v>#DIV/0!</v>
      </c>
      <c r="FI246" s="31" t="e">
        <v>#DIV/0!</v>
      </c>
      <c r="FJ246" s="31" t="e">
        <v>#DIV/0!</v>
      </c>
      <c r="FK246" s="31" t="e">
        <v>#DIV/0!</v>
      </c>
      <c r="FL246" s="31" t="e">
        <v>#DIV/0!</v>
      </c>
      <c r="FM246" s="31" t="e">
        <v>#DIV/0!</v>
      </c>
      <c r="FN246" s="31" t="e">
        <v>#DIV/0!</v>
      </c>
      <c r="FO246" s="31" t="e">
        <v>#DIV/0!</v>
      </c>
      <c r="FP246" s="31" t="e">
        <v>#DIV/0!</v>
      </c>
      <c r="FQ246" s="31" t="e">
        <v>#DIV/0!</v>
      </c>
      <c r="FR246" s="31" t="e">
        <v>#DIV/0!</v>
      </c>
      <c r="FS246" s="31" t="e">
        <v>#DIV/0!</v>
      </c>
      <c r="FT246" s="31" t="e">
        <v>#DIV/0!</v>
      </c>
      <c r="FU246" s="31" t="e">
        <v>#DIV/0!</v>
      </c>
      <c r="FV246" s="31" t="e">
        <v>#DIV/0!</v>
      </c>
      <c r="FW246" s="31" t="e">
        <v>#DIV/0!</v>
      </c>
      <c r="FX246" s="31" t="e">
        <v>#DIV/0!</v>
      </c>
      <c r="FY246" s="31" t="e">
        <v>#DIV/0!</v>
      </c>
      <c r="FZ246" s="31" t="e">
        <v>#DIV/0!</v>
      </c>
      <c r="GA246" s="31" t="e">
        <v>#DIV/0!</v>
      </c>
      <c r="GB246" s="31" t="e">
        <v>#DIV/0!</v>
      </c>
      <c r="GC246" s="31" t="e">
        <v>#DIV/0!</v>
      </c>
      <c r="GD246" s="31" t="e">
        <v>#DIV/0!</v>
      </c>
      <c r="GE246" s="31" t="e">
        <v>#DIV/0!</v>
      </c>
      <c r="GF246" s="31" t="e">
        <v>#DIV/0!</v>
      </c>
      <c r="GG246" s="31" t="e">
        <v>#DIV/0!</v>
      </c>
      <c r="GH246" s="31" t="e">
        <v>#DIV/0!</v>
      </c>
      <c r="GI246" s="31"/>
      <c r="GJ246" s="31"/>
      <c r="GK246" s="31">
        <v>250</v>
      </c>
      <c r="GL246" s="51" t="e">
        <v>#VALUE!</v>
      </c>
      <c r="GM246" s="31" t="e">
        <v>#DIV/0!</v>
      </c>
      <c r="GN246" s="31" t="e">
        <v>#DIV/0!</v>
      </c>
      <c r="GO246" s="31" t="e">
        <v>#DIV/0!</v>
      </c>
      <c r="GP246" s="31" t="e">
        <v>#DIV/0!</v>
      </c>
      <c r="GQ246" s="31" t="e">
        <v>#DIV/0!</v>
      </c>
      <c r="GR246" s="31" t="e">
        <v>#DIV/0!</v>
      </c>
      <c r="GS246" s="31" t="e">
        <v>#DIV/0!</v>
      </c>
      <c r="GT246" s="31" t="e">
        <v>#DIV/0!</v>
      </c>
      <c r="GU246" s="31" t="e">
        <v>#DIV/0!</v>
      </c>
      <c r="GV246" s="31" t="e">
        <v>#DIV/0!</v>
      </c>
      <c r="GW246" s="31" t="e">
        <v>#DIV/0!</v>
      </c>
      <c r="GX246" s="31" t="e">
        <v>#DIV/0!</v>
      </c>
      <c r="GY246" s="31" t="e">
        <v>#DIV/0!</v>
      </c>
      <c r="GZ246" s="31" t="e">
        <v>#DIV/0!</v>
      </c>
      <c r="HA246" s="31" t="e">
        <v>#DIV/0!</v>
      </c>
      <c r="HB246" s="31" t="e">
        <v>#DIV/0!</v>
      </c>
      <c r="HC246" s="31" t="e">
        <v>#DIV/0!</v>
      </c>
      <c r="HD246" s="31" t="e">
        <v>#DIV/0!</v>
      </c>
      <c r="HE246" s="31" t="e">
        <v>#DIV/0!</v>
      </c>
      <c r="HF246" s="31" t="e">
        <v>#DIV/0!</v>
      </c>
      <c r="HG246" s="31" t="e">
        <v>#DIV/0!</v>
      </c>
      <c r="HH246" s="31" t="e">
        <v>#DIV/0!</v>
      </c>
      <c r="HI246" s="31" t="e">
        <v>#DIV/0!</v>
      </c>
      <c r="HJ246" s="31" t="e">
        <v>#DIV/0!</v>
      </c>
      <c r="HK246" s="31" t="e">
        <v>#DIV/0!</v>
      </c>
      <c r="HL246" s="31" t="e">
        <v>#DIV/0!</v>
      </c>
      <c r="HM246" s="31" t="e">
        <v>#DIV/0!</v>
      </c>
      <c r="HN246" s="31" t="e">
        <v>#DIV/0!</v>
      </c>
      <c r="HO246" s="31" t="e">
        <v>#DIV/0!</v>
      </c>
      <c r="HP246" s="31" t="e">
        <v>#DIV/0!</v>
      </c>
      <c r="HQ246" s="31" t="e">
        <v>#DIV/0!</v>
      </c>
      <c r="HR246" s="31" t="e">
        <v>#DIV/0!</v>
      </c>
      <c r="HS246" s="31" t="e">
        <v>#DIV/0!</v>
      </c>
      <c r="HT246" s="31" t="e">
        <v>#DIV/0!</v>
      </c>
      <c r="HU246" s="31" t="e">
        <v>#DIV/0!</v>
      </c>
      <c r="HV246" s="31" t="e">
        <v>#DIV/0!</v>
      </c>
      <c r="HW246" s="31" t="e">
        <v>#DIV/0!</v>
      </c>
      <c r="HX246" s="31" t="e">
        <v>#DIV/0!</v>
      </c>
      <c r="HY246" s="31" t="e">
        <v>#DIV/0!</v>
      </c>
      <c r="HZ246" s="31" t="e">
        <v>#DIV/0!</v>
      </c>
      <c r="IA246" s="31" t="e">
        <v>#DIV/0!</v>
      </c>
      <c r="IB246" s="31" t="e">
        <v>#DIV/0!</v>
      </c>
      <c r="IC246" s="31" t="e">
        <v>#DIV/0!</v>
      </c>
      <c r="ID246" s="31" t="e">
        <v>#DIV/0!</v>
      </c>
      <c r="IE246" s="31" t="e">
        <v>#DIV/0!</v>
      </c>
      <c r="IF246" s="31" t="e">
        <v>#VALUE!</v>
      </c>
      <c r="IG246" s="31" t="e">
        <v>#DIV/0!</v>
      </c>
      <c r="IH246" s="31" t="e">
        <v>#DIV/0!</v>
      </c>
      <c r="II246" s="31" t="e">
        <v>#DIV/0!</v>
      </c>
      <c r="IJ246" s="31" t="e">
        <v>#DIV/0!</v>
      </c>
      <c r="IK246" s="31" t="e">
        <v>#DIV/0!</v>
      </c>
      <c r="IL246" s="31" t="e">
        <v>#DIV/0!</v>
      </c>
      <c r="IM246" s="31" t="e">
        <v>#DIV/0!</v>
      </c>
      <c r="IN246" s="31" t="e">
        <v>#DIV/0!</v>
      </c>
      <c r="IO246" s="31" t="e">
        <v>#DIV/0!</v>
      </c>
      <c r="IP246" s="31" t="e">
        <v>#DIV/0!</v>
      </c>
      <c r="IQ246" s="31" t="e">
        <v>#DIV/0!</v>
      </c>
      <c r="IR246" s="31" t="e">
        <v>#DIV/0!</v>
      </c>
      <c r="IS246" s="31" t="e">
        <v>#DIV/0!</v>
      </c>
      <c r="IT246" s="31" t="e">
        <v>#DIV/0!</v>
      </c>
      <c r="IU246" s="31" t="e">
        <v>#DIV/0!</v>
      </c>
      <c r="IV246" s="31" t="e">
        <v>#DIV/0!</v>
      </c>
      <c r="IW246" s="31" t="e">
        <v>#DIV/0!</v>
      </c>
      <c r="IX246" s="31" t="e">
        <v>#DIV/0!</v>
      </c>
      <c r="IY246" s="31" t="e">
        <v>#DIV/0!</v>
      </c>
      <c r="IZ246" s="31" t="e">
        <v>#DIV/0!</v>
      </c>
      <c r="JA246" s="31" t="e">
        <v>#DIV/0!</v>
      </c>
      <c r="JB246" s="31" t="e">
        <v>#DIV/0!</v>
      </c>
      <c r="JC246" s="31" t="e">
        <v>#DIV/0!</v>
      </c>
      <c r="JD246" s="31" t="e">
        <v>#DIV/0!</v>
      </c>
      <c r="JE246" s="31" t="e">
        <v>#DIV/0!</v>
      </c>
      <c r="JF246" s="31" t="e">
        <v>#DIV/0!</v>
      </c>
      <c r="JG246" s="31" t="e">
        <v>#DIV/0!</v>
      </c>
      <c r="JH246" s="31" t="e">
        <v>#DIV/0!</v>
      </c>
      <c r="JI246" s="31" t="e">
        <v>#DIV/0!</v>
      </c>
      <c r="JJ246" s="31" t="e">
        <v>#DIV/0!</v>
      </c>
      <c r="JK246" s="31" t="e">
        <v>#DIV/0!</v>
      </c>
      <c r="JL246" s="31" t="e">
        <v>#DIV/0!</v>
      </c>
      <c r="JM246" s="31" t="e">
        <v>#DIV/0!</v>
      </c>
      <c r="JN246" s="31" t="e">
        <v>#DIV/0!</v>
      </c>
      <c r="JO246" s="31" t="e">
        <v>#DIV/0!</v>
      </c>
      <c r="JP246" s="31" t="e">
        <v>#DIV/0!</v>
      </c>
      <c r="JQ246" s="31" t="e">
        <v>#DIV/0!</v>
      </c>
      <c r="JR246" s="31" t="e">
        <v>#DIV/0!</v>
      </c>
      <c r="JS246" s="31" t="e">
        <v>#DIV/0!</v>
      </c>
      <c r="JT246" s="31" t="e">
        <v>#DIV/0!</v>
      </c>
      <c r="JU246" s="31" t="e">
        <v>#DIV/0!</v>
      </c>
      <c r="JV246" s="31" t="e">
        <v>#DIV/0!</v>
      </c>
      <c r="JW246" s="31" t="e">
        <v>#DIV/0!</v>
      </c>
      <c r="JX246" s="31" t="e">
        <v>#DIV/0!</v>
      </c>
      <c r="JY246" s="31" t="e">
        <v>#DIV/0!</v>
      </c>
      <c r="JZ246" s="31"/>
      <c r="KA246" s="31"/>
    </row>
    <row r="247" spans="1:287" x14ac:dyDescent="0.25">
      <c r="A247" s="30" t="s">
        <v>876</v>
      </c>
      <c r="B247" s="30" t="s">
        <v>200</v>
      </c>
      <c r="C247" s="31"/>
      <c r="D247" s="51" t="e">
        <v>#VALUE!</v>
      </c>
      <c r="E247" s="31" t="e">
        <v>#DIV/0!</v>
      </c>
      <c r="F247" s="31" t="e">
        <v>#DIV/0!</v>
      </c>
      <c r="G247" s="31" t="e">
        <v>#DIV/0!</v>
      </c>
      <c r="H247" s="31" t="e">
        <v>#DIV/0!</v>
      </c>
      <c r="I247" s="31" t="e">
        <v>#DIV/0!</v>
      </c>
      <c r="J247" s="31" t="e">
        <v>#DIV/0!</v>
      </c>
      <c r="K247" s="31" t="e">
        <v>#DIV/0!</v>
      </c>
      <c r="L247" s="31" t="e">
        <v>#DIV/0!</v>
      </c>
      <c r="M247" s="31" t="e">
        <v>#DIV/0!</v>
      </c>
      <c r="N247" s="31" t="e">
        <v>#DIV/0!</v>
      </c>
      <c r="O247" s="31" t="e">
        <v>#DIV/0!</v>
      </c>
      <c r="P247" s="31" t="e">
        <v>#DIV/0!</v>
      </c>
      <c r="Q247" s="31" t="e">
        <v>#DIV/0!</v>
      </c>
      <c r="R247" s="31" t="e">
        <v>#DIV/0!</v>
      </c>
      <c r="S247" s="31" t="e">
        <v>#DIV/0!</v>
      </c>
      <c r="T247" s="31" t="e">
        <v>#DIV/0!</v>
      </c>
      <c r="U247" s="31" t="e">
        <v>#DIV/0!</v>
      </c>
      <c r="V247" s="31" t="e">
        <v>#DIV/0!</v>
      </c>
      <c r="W247" s="31" t="e">
        <v>#DIV/0!</v>
      </c>
      <c r="X247" s="31" t="e">
        <v>#DIV/0!</v>
      </c>
      <c r="Y247" s="31" t="e">
        <v>#DIV/0!</v>
      </c>
      <c r="Z247" s="31" t="e">
        <v>#DIV/0!</v>
      </c>
      <c r="AA247" s="31" t="e">
        <v>#DIV/0!</v>
      </c>
      <c r="AB247" s="31" t="e">
        <v>#DIV/0!</v>
      </c>
      <c r="AC247" s="31" t="e">
        <v>#DIV/0!</v>
      </c>
      <c r="AD247" s="31" t="e">
        <v>#DIV/0!</v>
      </c>
      <c r="AE247" s="31" t="e">
        <v>#DIV/0!</v>
      </c>
      <c r="AF247" s="31" t="e">
        <v>#DIV/0!</v>
      </c>
      <c r="AG247" s="31" t="e">
        <v>#DIV/0!</v>
      </c>
      <c r="AH247" s="31" t="e">
        <v>#DIV/0!</v>
      </c>
      <c r="AI247" s="31" t="e">
        <v>#DIV/0!</v>
      </c>
      <c r="AJ247" s="31" t="e">
        <v>#DIV/0!</v>
      </c>
      <c r="AK247" s="31" t="e">
        <v>#DIV/0!</v>
      </c>
      <c r="AL247" s="31" t="e">
        <v>#DIV/0!</v>
      </c>
      <c r="AM247" s="31" t="e">
        <v>#DIV/0!</v>
      </c>
      <c r="AN247" s="31" t="e">
        <v>#DIV/0!</v>
      </c>
      <c r="AO247" s="31" t="e">
        <v>#DIV/0!</v>
      </c>
      <c r="AP247" s="31" t="e">
        <v>#DIV/0!</v>
      </c>
      <c r="AQ247" s="31" t="e">
        <v>#DIV/0!</v>
      </c>
      <c r="AR247" s="31" t="e">
        <v>#DIV/0!</v>
      </c>
      <c r="AS247" s="31" t="e">
        <v>#DIV/0!</v>
      </c>
      <c r="AT247" s="31" t="e">
        <v>#DIV/0!</v>
      </c>
      <c r="AU247" s="31" t="e">
        <v>#DIV/0!</v>
      </c>
      <c r="AV247" s="31" t="e">
        <v>#DIV/0!</v>
      </c>
      <c r="AW247" s="31" t="e">
        <v>#DIV/0!</v>
      </c>
      <c r="AX247" s="31" t="e">
        <v>#VALUE!</v>
      </c>
      <c r="AY247" s="31" t="e">
        <v>#DIV/0!</v>
      </c>
      <c r="AZ247" s="31" t="e">
        <v>#DIV/0!</v>
      </c>
      <c r="BA247" s="31" t="e">
        <v>#DIV/0!</v>
      </c>
      <c r="BB247" s="31" t="e">
        <v>#DIV/0!</v>
      </c>
      <c r="BC247" s="31" t="e">
        <v>#DIV/0!</v>
      </c>
      <c r="BD247" s="31" t="e">
        <v>#DIV/0!</v>
      </c>
      <c r="BE247" s="31" t="e">
        <v>#DIV/0!</v>
      </c>
      <c r="BF247" s="31" t="e">
        <v>#DIV/0!</v>
      </c>
      <c r="BG247" s="31" t="e">
        <v>#DIV/0!</v>
      </c>
      <c r="BH247" s="31" t="e">
        <v>#DIV/0!</v>
      </c>
      <c r="BI247" s="31" t="e">
        <v>#DIV/0!</v>
      </c>
      <c r="BJ247" s="31" t="e">
        <v>#DIV/0!</v>
      </c>
      <c r="BK247" s="31" t="e">
        <v>#DIV/0!</v>
      </c>
      <c r="BL247" s="31" t="e">
        <v>#DIV/0!</v>
      </c>
      <c r="BM247" s="31" t="e">
        <v>#DIV/0!</v>
      </c>
      <c r="BN247" s="31" t="e">
        <v>#DIV/0!</v>
      </c>
      <c r="BO247" s="31" t="e">
        <v>#DIV/0!</v>
      </c>
      <c r="BP247" s="31" t="e">
        <v>#DIV/0!</v>
      </c>
      <c r="BQ247" s="31" t="e">
        <v>#DIV/0!</v>
      </c>
      <c r="BR247" s="31" t="e">
        <v>#DIV/0!</v>
      </c>
      <c r="BS247" s="31" t="e">
        <v>#DIV/0!</v>
      </c>
      <c r="BT247" s="31" t="e">
        <v>#DIV/0!</v>
      </c>
      <c r="BU247" s="31" t="e">
        <v>#DIV/0!</v>
      </c>
      <c r="BV247" s="31" t="e">
        <v>#DIV/0!</v>
      </c>
      <c r="BW247" s="31" t="e">
        <v>#DIV/0!</v>
      </c>
      <c r="BX247" s="31" t="e">
        <v>#DIV/0!</v>
      </c>
      <c r="BY247" s="31" t="e">
        <v>#DIV/0!</v>
      </c>
      <c r="BZ247" s="31" t="e">
        <v>#DIV/0!</v>
      </c>
      <c r="CA247" s="31" t="e">
        <v>#DIV/0!</v>
      </c>
      <c r="CB247" s="31" t="e">
        <v>#DIV/0!</v>
      </c>
      <c r="CC247" s="31" t="e">
        <v>#DIV/0!</v>
      </c>
      <c r="CD247" s="31" t="e">
        <v>#DIV/0!</v>
      </c>
      <c r="CE247" s="31" t="e">
        <v>#DIV/0!</v>
      </c>
      <c r="CF247" s="31" t="e">
        <v>#DIV/0!</v>
      </c>
      <c r="CG247" s="31" t="e">
        <v>#DIV/0!</v>
      </c>
      <c r="CH247" s="31" t="e">
        <v>#DIV/0!</v>
      </c>
      <c r="CI247" s="31" t="e">
        <v>#DIV/0!</v>
      </c>
      <c r="CJ247" s="31" t="e">
        <v>#DIV/0!</v>
      </c>
      <c r="CK247" s="31" t="e">
        <v>#DIV/0!</v>
      </c>
      <c r="CL247" s="31" t="e">
        <v>#DIV/0!</v>
      </c>
      <c r="CM247" s="31" t="e">
        <v>#DIV/0!</v>
      </c>
      <c r="CN247" s="31" t="e">
        <v>#DIV/0!</v>
      </c>
      <c r="CO247" s="31" t="e">
        <v>#DIV/0!</v>
      </c>
      <c r="CP247" s="31" t="e">
        <v>#DIV/0!</v>
      </c>
      <c r="CQ247" s="31" t="e">
        <v>#DIV/0!</v>
      </c>
      <c r="CR247" s="31"/>
      <c r="CS247" s="31"/>
      <c r="CT247" s="31">
        <v>9</v>
      </c>
      <c r="CU247" s="51" t="e">
        <v>#VALUE!</v>
      </c>
      <c r="CV247" s="31" t="e">
        <v>#DIV/0!</v>
      </c>
      <c r="CW247" s="31" t="e">
        <v>#DIV/0!</v>
      </c>
      <c r="CX247" s="31" t="e">
        <v>#DIV/0!</v>
      </c>
      <c r="CY247" s="31" t="e">
        <v>#DIV/0!</v>
      </c>
      <c r="CZ247" s="31" t="e">
        <v>#DIV/0!</v>
      </c>
      <c r="DA247" s="31" t="e">
        <v>#DIV/0!</v>
      </c>
      <c r="DB247" s="31" t="e">
        <v>#DIV/0!</v>
      </c>
      <c r="DC247" s="31" t="e">
        <v>#DIV/0!</v>
      </c>
      <c r="DD247" s="31" t="e">
        <v>#DIV/0!</v>
      </c>
      <c r="DE247" s="31" t="e">
        <v>#DIV/0!</v>
      </c>
      <c r="DF247" s="31" t="e">
        <v>#DIV/0!</v>
      </c>
      <c r="DG247" s="31" t="e">
        <v>#DIV/0!</v>
      </c>
      <c r="DH247" s="31" t="e">
        <v>#DIV/0!</v>
      </c>
      <c r="DI247" s="31" t="e">
        <v>#DIV/0!</v>
      </c>
      <c r="DJ247" s="31" t="e">
        <v>#DIV/0!</v>
      </c>
      <c r="DK247" s="31" t="e">
        <v>#DIV/0!</v>
      </c>
      <c r="DL247" s="31" t="e">
        <v>#DIV/0!</v>
      </c>
      <c r="DM247" s="31" t="e">
        <v>#DIV/0!</v>
      </c>
      <c r="DN247" s="31" t="e">
        <v>#DIV/0!</v>
      </c>
      <c r="DO247" s="31" t="e">
        <v>#DIV/0!</v>
      </c>
      <c r="DP247" s="31" t="e">
        <v>#DIV/0!</v>
      </c>
      <c r="DQ247" s="31" t="e">
        <v>#DIV/0!</v>
      </c>
      <c r="DR247" s="31" t="e">
        <v>#DIV/0!</v>
      </c>
      <c r="DS247" s="31" t="e">
        <v>#DIV/0!</v>
      </c>
      <c r="DT247" s="31" t="e">
        <v>#DIV/0!</v>
      </c>
      <c r="DU247" s="31" t="e">
        <v>#DIV/0!</v>
      </c>
      <c r="DV247" s="31" t="e">
        <v>#DIV/0!</v>
      </c>
      <c r="DW247" s="31" t="e">
        <v>#DIV/0!</v>
      </c>
      <c r="DX247" s="31" t="e">
        <v>#DIV/0!</v>
      </c>
      <c r="DY247" s="31" t="e">
        <v>#DIV/0!</v>
      </c>
      <c r="DZ247" s="31" t="e">
        <v>#DIV/0!</v>
      </c>
      <c r="EA247" s="31" t="e">
        <v>#DIV/0!</v>
      </c>
      <c r="EB247" s="31" t="e">
        <v>#DIV/0!</v>
      </c>
      <c r="EC247" s="31" t="e">
        <v>#DIV/0!</v>
      </c>
      <c r="ED247" s="31" t="e">
        <v>#DIV/0!</v>
      </c>
      <c r="EE247" s="31" t="e">
        <v>#DIV/0!</v>
      </c>
      <c r="EF247" s="31" t="e">
        <v>#DIV/0!</v>
      </c>
      <c r="EG247" s="31" t="e">
        <v>#DIV/0!</v>
      </c>
      <c r="EH247" s="31" t="e">
        <v>#DIV/0!</v>
      </c>
      <c r="EI247" s="31" t="e">
        <v>#DIV/0!</v>
      </c>
      <c r="EJ247" s="31" t="e">
        <v>#DIV/0!</v>
      </c>
      <c r="EK247" s="31" t="e">
        <v>#DIV/0!</v>
      </c>
      <c r="EL247" s="31" t="e">
        <v>#DIV/0!</v>
      </c>
      <c r="EM247" s="31" t="e">
        <v>#DIV/0!</v>
      </c>
      <c r="EN247" s="31" t="e">
        <v>#DIV/0!</v>
      </c>
      <c r="EO247" s="31" t="e">
        <v>#VALUE!</v>
      </c>
      <c r="EP247" s="31" t="e">
        <v>#DIV/0!</v>
      </c>
      <c r="EQ247" s="31" t="e">
        <v>#DIV/0!</v>
      </c>
      <c r="ER247" s="31" t="e">
        <v>#DIV/0!</v>
      </c>
      <c r="ES247" s="31" t="e">
        <v>#DIV/0!</v>
      </c>
      <c r="ET247" s="31" t="e">
        <v>#DIV/0!</v>
      </c>
      <c r="EU247" s="31" t="e">
        <v>#DIV/0!</v>
      </c>
      <c r="EV247" s="31" t="e">
        <v>#DIV/0!</v>
      </c>
      <c r="EW247" s="31" t="e">
        <v>#DIV/0!</v>
      </c>
      <c r="EX247" s="31" t="e">
        <v>#DIV/0!</v>
      </c>
      <c r="EY247" s="31" t="e">
        <v>#DIV/0!</v>
      </c>
      <c r="EZ247" s="31" t="e">
        <v>#DIV/0!</v>
      </c>
      <c r="FA247" s="31" t="e">
        <v>#DIV/0!</v>
      </c>
      <c r="FB247" s="31" t="e">
        <v>#DIV/0!</v>
      </c>
      <c r="FC247" s="31" t="e">
        <v>#DIV/0!</v>
      </c>
      <c r="FD247" s="31" t="e">
        <v>#DIV/0!</v>
      </c>
      <c r="FE247" s="31" t="e">
        <v>#DIV/0!</v>
      </c>
      <c r="FF247" s="31" t="e">
        <v>#DIV/0!</v>
      </c>
      <c r="FG247" s="31" t="e">
        <v>#DIV/0!</v>
      </c>
      <c r="FH247" s="31" t="e">
        <v>#DIV/0!</v>
      </c>
      <c r="FI247" s="31" t="e">
        <v>#DIV/0!</v>
      </c>
      <c r="FJ247" s="31" t="e">
        <v>#DIV/0!</v>
      </c>
      <c r="FK247" s="31" t="e">
        <v>#DIV/0!</v>
      </c>
      <c r="FL247" s="31" t="e">
        <v>#DIV/0!</v>
      </c>
      <c r="FM247" s="31" t="e">
        <v>#DIV/0!</v>
      </c>
      <c r="FN247" s="31" t="e">
        <v>#DIV/0!</v>
      </c>
      <c r="FO247" s="31" t="e">
        <v>#DIV/0!</v>
      </c>
      <c r="FP247" s="31" t="e">
        <v>#DIV/0!</v>
      </c>
      <c r="FQ247" s="31" t="e">
        <v>#DIV/0!</v>
      </c>
      <c r="FR247" s="31" t="e">
        <v>#DIV/0!</v>
      </c>
      <c r="FS247" s="31" t="e">
        <v>#DIV/0!</v>
      </c>
      <c r="FT247" s="31" t="e">
        <v>#DIV/0!</v>
      </c>
      <c r="FU247" s="31" t="e">
        <v>#DIV/0!</v>
      </c>
      <c r="FV247" s="31" t="e">
        <v>#DIV/0!</v>
      </c>
      <c r="FW247" s="31" t="e">
        <v>#DIV/0!</v>
      </c>
      <c r="FX247" s="31" t="e">
        <v>#DIV/0!</v>
      </c>
      <c r="FY247" s="31" t="e">
        <v>#DIV/0!</v>
      </c>
      <c r="FZ247" s="31" t="e">
        <v>#DIV/0!</v>
      </c>
      <c r="GA247" s="31" t="e">
        <v>#DIV/0!</v>
      </c>
      <c r="GB247" s="31" t="e">
        <v>#DIV/0!</v>
      </c>
      <c r="GC247" s="31" t="e">
        <v>#DIV/0!</v>
      </c>
      <c r="GD247" s="31" t="e">
        <v>#DIV/0!</v>
      </c>
      <c r="GE247" s="31" t="e">
        <v>#DIV/0!</v>
      </c>
      <c r="GF247" s="31" t="e">
        <v>#DIV/0!</v>
      </c>
      <c r="GG247" s="31" t="e">
        <v>#DIV/0!</v>
      </c>
      <c r="GH247" s="31" t="e">
        <v>#DIV/0!</v>
      </c>
      <c r="GI247" s="31"/>
      <c r="GJ247" s="31"/>
      <c r="GK247" s="31">
        <v>7</v>
      </c>
      <c r="GL247" s="51" t="e">
        <v>#VALUE!</v>
      </c>
      <c r="GM247" s="31" t="e">
        <v>#DIV/0!</v>
      </c>
      <c r="GN247" s="31" t="e">
        <v>#DIV/0!</v>
      </c>
      <c r="GO247" s="31" t="e">
        <v>#DIV/0!</v>
      </c>
      <c r="GP247" s="31" t="e">
        <v>#DIV/0!</v>
      </c>
      <c r="GQ247" s="31" t="e">
        <v>#DIV/0!</v>
      </c>
      <c r="GR247" s="31" t="e">
        <v>#DIV/0!</v>
      </c>
      <c r="GS247" s="31" t="e">
        <v>#DIV/0!</v>
      </c>
      <c r="GT247" s="31" t="e">
        <v>#DIV/0!</v>
      </c>
      <c r="GU247" s="31" t="e">
        <v>#DIV/0!</v>
      </c>
      <c r="GV247" s="31" t="e">
        <v>#DIV/0!</v>
      </c>
      <c r="GW247" s="31" t="e">
        <v>#DIV/0!</v>
      </c>
      <c r="GX247" s="31" t="e">
        <v>#DIV/0!</v>
      </c>
      <c r="GY247" s="31" t="e">
        <v>#DIV/0!</v>
      </c>
      <c r="GZ247" s="31" t="e">
        <v>#DIV/0!</v>
      </c>
      <c r="HA247" s="31" t="e">
        <v>#DIV/0!</v>
      </c>
      <c r="HB247" s="31" t="e">
        <v>#DIV/0!</v>
      </c>
      <c r="HC247" s="31" t="e">
        <v>#DIV/0!</v>
      </c>
      <c r="HD247" s="31" t="e">
        <v>#DIV/0!</v>
      </c>
      <c r="HE247" s="31" t="e">
        <v>#DIV/0!</v>
      </c>
      <c r="HF247" s="31" t="e">
        <v>#DIV/0!</v>
      </c>
      <c r="HG247" s="31" t="e">
        <v>#DIV/0!</v>
      </c>
      <c r="HH247" s="31" t="e">
        <v>#DIV/0!</v>
      </c>
      <c r="HI247" s="31" t="e">
        <v>#DIV/0!</v>
      </c>
      <c r="HJ247" s="31" t="e">
        <v>#DIV/0!</v>
      </c>
      <c r="HK247" s="31" t="e">
        <v>#DIV/0!</v>
      </c>
      <c r="HL247" s="31" t="e">
        <v>#DIV/0!</v>
      </c>
      <c r="HM247" s="31" t="e">
        <v>#DIV/0!</v>
      </c>
      <c r="HN247" s="31" t="e">
        <v>#DIV/0!</v>
      </c>
      <c r="HO247" s="31" t="e">
        <v>#DIV/0!</v>
      </c>
      <c r="HP247" s="31" t="e">
        <v>#DIV/0!</v>
      </c>
      <c r="HQ247" s="31" t="e">
        <v>#DIV/0!</v>
      </c>
      <c r="HR247" s="31" t="e">
        <v>#DIV/0!</v>
      </c>
      <c r="HS247" s="31" t="e">
        <v>#DIV/0!</v>
      </c>
      <c r="HT247" s="31" t="e">
        <v>#DIV/0!</v>
      </c>
      <c r="HU247" s="31" t="e">
        <v>#DIV/0!</v>
      </c>
      <c r="HV247" s="31" t="e">
        <v>#DIV/0!</v>
      </c>
      <c r="HW247" s="31" t="e">
        <v>#DIV/0!</v>
      </c>
      <c r="HX247" s="31" t="e">
        <v>#DIV/0!</v>
      </c>
      <c r="HY247" s="31" t="e">
        <v>#DIV/0!</v>
      </c>
      <c r="HZ247" s="31" t="e">
        <v>#DIV/0!</v>
      </c>
      <c r="IA247" s="31" t="e">
        <v>#DIV/0!</v>
      </c>
      <c r="IB247" s="31" t="e">
        <v>#DIV/0!</v>
      </c>
      <c r="IC247" s="31" t="e">
        <v>#DIV/0!</v>
      </c>
      <c r="ID247" s="31" t="e">
        <v>#DIV/0!</v>
      </c>
      <c r="IE247" s="31" t="e">
        <v>#DIV/0!</v>
      </c>
      <c r="IF247" s="31" t="e">
        <v>#VALUE!</v>
      </c>
      <c r="IG247" s="31" t="e">
        <v>#DIV/0!</v>
      </c>
      <c r="IH247" s="31" t="e">
        <v>#DIV/0!</v>
      </c>
      <c r="II247" s="31" t="e">
        <v>#DIV/0!</v>
      </c>
      <c r="IJ247" s="31" t="e">
        <v>#DIV/0!</v>
      </c>
      <c r="IK247" s="31" t="e">
        <v>#DIV/0!</v>
      </c>
      <c r="IL247" s="31" t="e">
        <v>#DIV/0!</v>
      </c>
      <c r="IM247" s="31" t="e">
        <v>#DIV/0!</v>
      </c>
      <c r="IN247" s="31" t="e">
        <v>#DIV/0!</v>
      </c>
      <c r="IO247" s="31" t="e">
        <v>#DIV/0!</v>
      </c>
      <c r="IP247" s="31" t="e">
        <v>#DIV/0!</v>
      </c>
      <c r="IQ247" s="31" t="e">
        <v>#DIV/0!</v>
      </c>
      <c r="IR247" s="31" t="e">
        <v>#DIV/0!</v>
      </c>
      <c r="IS247" s="31" t="e">
        <v>#DIV/0!</v>
      </c>
      <c r="IT247" s="31" t="e">
        <v>#DIV/0!</v>
      </c>
      <c r="IU247" s="31" t="e">
        <v>#DIV/0!</v>
      </c>
      <c r="IV247" s="31" t="e">
        <v>#DIV/0!</v>
      </c>
      <c r="IW247" s="31" t="e">
        <v>#DIV/0!</v>
      </c>
      <c r="IX247" s="31" t="e">
        <v>#DIV/0!</v>
      </c>
      <c r="IY247" s="31" t="e">
        <v>#DIV/0!</v>
      </c>
      <c r="IZ247" s="31" t="e">
        <v>#DIV/0!</v>
      </c>
      <c r="JA247" s="31" t="e">
        <v>#DIV/0!</v>
      </c>
      <c r="JB247" s="31" t="e">
        <v>#DIV/0!</v>
      </c>
      <c r="JC247" s="31" t="e">
        <v>#DIV/0!</v>
      </c>
      <c r="JD247" s="31" t="e">
        <v>#DIV/0!</v>
      </c>
      <c r="JE247" s="31" t="e">
        <v>#DIV/0!</v>
      </c>
      <c r="JF247" s="31" t="e">
        <v>#DIV/0!</v>
      </c>
      <c r="JG247" s="31" t="e">
        <v>#DIV/0!</v>
      </c>
      <c r="JH247" s="31" t="e">
        <v>#DIV/0!</v>
      </c>
      <c r="JI247" s="31" t="e">
        <v>#DIV/0!</v>
      </c>
      <c r="JJ247" s="31" t="e">
        <v>#DIV/0!</v>
      </c>
      <c r="JK247" s="31" t="e">
        <v>#DIV/0!</v>
      </c>
      <c r="JL247" s="31" t="e">
        <v>#DIV/0!</v>
      </c>
      <c r="JM247" s="31" t="e">
        <v>#DIV/0!</v>
      </c>
      <c r="JN247" s="31" t="e">
        <v>#DIV/0!</v>
      </c>
      <c r="JO247" s="31" t="e">
        <v>#DIV/0!</v>
      </c>
      <c r="JP247" s="31" t="e">
        <v>#DIV/0!</v>
      </c>
      <c r="JQ247" s="31" t="e">
        <v>#DIV/0!</v>
      </c>
      <c r="JR247" s="31" t="e">
        <v>#DIV/0!</v>
      </c>
      <c r="JS247" s="31" t="e">
        <v>#DIV/0!</v>
      </c>
      <c r="JT247" s="31" t="e">
        <v>#DIV/0!</v>
      </c>
      <c r="JU247" s="31" t="e">
        <v>#DIV/0!</v>
      </c>
      <c r="JV247" s="31" t="e">
        <v>#DIV/0!</v>
      </c>
      <c r="JW247" s="31" t="e">
        <v>#DIV/0!</v>
      </c>
      <c r="JX247" s="31" t="e">
        <v>#DIV/0!</v>
      </c>
      <c r="JY247" s="31" t="e">
        <v>#DIV/0!</v>
      </c>
      <c r="JZ247" s="31"/>
      <c r="KA247" s="31"/>
    </row>
    <row r="248" spans="1:287" x14ac:dyDescent="0.25">
      <c r="A248" s="30" t="s">
        <v>877</v>
      </c>
      <c r="B248" s="30" t="s">
        <v>107</v>
      </c>
      <c r="C248" s="31">
        <v>12</v>
      </c>
      <c r="D248" s="51" t="e">
        <v>#VALUE!</v>
      </c>
      <c r="E248" s="31" t="e">
        <v>#DIV/0!</v>
      </c>
      <c r="F248" s="31" t="e">
        <v>#DIV/0!</v>
      </c>
      <c r="G248" s="31" t="e">
        <v>#DIV/0!</v>
      </c>
      <c r="H248" s="31" t="e">
        <v>#DIV/0!</v>
      </c>
      <c r="I248" s="31" t="e">
        <v>#DIV/0!</v>
      </c>
      <c r="J248" s="31" t="e">
        <v>#DIV/0!</v>
      </c>
      <c r="K248" s="31" t="e">
        <v>#DIV/0!</v>
      </c>
      <c r="L248" s="31" t="e">
        <v>#DIV/0!</v>
      </c>
      <c r="M248" s="31" t="e">
        <v>#DIV/0!</v>
      </c>
      <c r="N248" s="31" t="e">
        <v>#DIV/0!</v>
      </c>
      <c r="O248" s="31" t="e">
        <v>#DIV/0!</v>
      </c>
      <c r="P248" s="31" t="e">
        <v>#DIV/0!</v>
      </c>
      <c r="Q248" s="31" t="e">
        <v>#DIV/0!</v>
      </c>
      <c r="R248" s="31" t="e">
        <v>#DIV/0!</v>
      </c>
      <c r="S248" s="31" t="e">
        <v>#DIV/0!</v>
      </c>
      <c r="T248" s="31" t="e">
        <v>#DIV/0!</v>
      </c>
      <c r="U248" s="31" t="e">
        <v>#DIV/0!</v>
      </c>
      <c r="V248" s="31" t="e">
        <v>#DIV/0!</v>
      </c>
      <c r="W248" s="31" t="e">
        <v>#DIV/0!</v>
      </c>
      <c r="X248" s="31" t="e">
        <v>#DIV/0!</v>
      </c>
      <c r="Y248" s="31" t="e">
        <v>#DIV/0!</v>
      </c>
      <c r="Z248" s="31" t="e">
        <v>#DIV/0!</v>
      </c>
      <c r="AA248" s="31" t="e">
        <v>#DIV/0!</v>
      </c>
      <c r="AB248" s="31" t="e">
        <v>#DIV/0!</v>
      </c>
      <c r="AC248" s="31" t="e">
        <v>#DIV/0!</v>
      </c>
      <c r="AD248" s="31" t="e">
        <v>#DIV/0!</v>
      </c>
      <c r="AE248" s="31" t="e">
        <v>#DIV/0!</v>
      </c>
      <c r="AF248" s="31" t="e">
        <v>#DIV/0!</v>
      </c>
      <c r="AG248" s="31" t="e">
        <v>#DIV/0!</v>
      </c>
      <c r="AH248" s="31" t="e">
        <v>#DIV/0!</v>
      </c>
      <c r="AI248" s="31" t="e">
        <v>#DIV/0!</v>
      </c>
      <c r="AJ248" s="31" t="e">
        <v>#DIV/0!</v>
      </c>
      <c r="AK248" s="31" t="e">
        <v>#DIV/0!</v>
      </c>
      <c r="AL248" s="31" t="e">
        <v>#DIV/0!</v>
      </c>
      <c r="AM248" s="31" t="e">
        <v>#DIV/0!</v>
      </c>
      <c r="AN248" s="31" t="e">
        <v>#DIV/0!</v>
      </c>
      <c r="AO248" s="31" t="e">
        <v>#DIV/0!</v>
      </c>
      <c r="AP248" s="31" t="e">
        <v>#DIV/0!</v>
      </c>
      <c r="AQ248" s="31" t="e">
        <v>#DIV/0!</v>
      </c>
      <c r="AR248" s="31" t="e">
        <v>#DIV/0!</v>
      </c>
      <c r="AS248" s="31" t="e">
        <v>#DIV/0!</v>
      </c>
      <c r="AT248" s="31" t="e">
        <v>#DIV/0!</v>
      </c>
      <c r="AU248" s="31" t="e">
        <v>#DIV/0!</v>
      </c>
      <c r="AV248" s="31" t="e">
        <v>#DIV/0!</v>
      </c>
      <c r="AW248" s="31" t="e">
        <v>#DIV/0!</v>
      </c>
      <c r="AX248" s="31" t="e">
        <v>#VALUE!</v>
      </c>
      <c r="AY248" s="31" t="e">
        <v>#DIV/0!</v>
      </c>
      <c r="AZ248" s="31" t="e">
        <v>#DIV/0!</v>
      </c>
      <c r="BA248" s="31" t="e">
        <v>#DIV/0!</v>
      </c>
      <c r="BB248" s="31" t="e">
        <v>#DIV/0!</v>
      </c>
      <c r="BC248" s="31" t="e">
        <v>#DIV/0!</v>
      </c>
      <c r="BD248" s="31" t="e">
        <v>#DIV/0!</v>
      </c>
      <c r="BE248" s="31" t="e">
        <v>#DIV/0!</v>
      </c>
      <c r="BF248" s="31" t="e">
        <v>#DIV/0!</v>
      </c>
      <c r="BG248" s="31" t="e">
        <v>#DIV/0!</v>
      </c>
      <c r="BH248" s="31" t="e">
        <v>#DIV/0!</v>
      </c>
      <c r="BI248" s="31" t="e">
        <v>#DIV/0!</v>
      </c>
      <c r="BJ248" s="31" t="e">
        <v>#DIV/0!</v>
      </c>
      <c r="BK248" s="31" t="e">
        <v>#DIV/0!</v>
      </c>
      <c r="BL248" s="31" t="e">
        <v>#DIV/0!</v>
      </c>
      <c r="BM248" s="31" t="e">
        <v>#DIV/0!</v>
      </c>
      <c r="BN248" s="31" t="e">
        <v>#DIV/0!</v>
      </c>
      <c r="BO248" s="31" t="e">
        <v>#DIV/0!</v>
      </c>
      <c r="BP248" s="31" t="e">
        <v>#DIV/0!</v>
      </c>
      <c r="BQ248" s="31" t="e">
        <v>#DIV/0!</v>
      </c>
      <c r="BR248" s="31" t="e">
        <v>#DIV/0!</v>
      </c>
      <c r="BS248" s="31" t="e">
        <v>#DIV/0!</v>
      </c>
      <c r="BT248" s="31" t="e">
        <v>#DIV/0!</v>
      </c>
      <c r="BU248" s="31" t="e">
        <v>#DIV/0!</v>
      </c>
      <c r="BV248" s="31" t="e">
        <v>#DIV/0!</v>
      </c>
      <c r="BW248" s="31" t="e">
        <v>#DIV/0!</v>
      </c>
      <c r="BX248" s="31" t="e">
        <v>#DIV/0!</v>
      </c>
      <c r="BY248" s="31" t="e">
        <v>#DIV/0!</v>
      </c>
      <c r="BZ248" s="31" t="e">
        <v>#DIV/0!</v>
      </c>
      <c r="CA248" s="31" t="e">
        <v>#DIV/0!</v>
      </c>
      <c r="CB248" s="31" t="e">
        <v>#DIV/0!</v>
      </c>
      <c r="CC248" s="31" t="e">
        <v>#DIV/0!</v>
      </c>
      <c r="CD248" s="31" t="e">
        <v>#DIV/0!</v>
      </c>
      <c r="CE248" s="31" t="e">
        <v>#DIV/0!</v>
      </c>
      <c r="CF248" s="31" t="e">
        <v>#DIV/0!</v>
      </c>
      <c r="CG248" s="31" t="e">
        <v>#DIV/0!</v>
      </c>
      <c r="CH248" s="31" t="e">
        <v>#DIV/0!</v>
      </c>
      <c r="CI248" s="31" t="e">
        <v>#DIV/0!</v>
      </c>
      <c r="CJ248" s="31" t="e">
        <v>#DIV/0!</v>
      </c>
      <c r="CK248" s="31" t="e">
        <v>#DIV/0!</v>
      </c>
      <c r="CL248" s="31" t="e">
        <v>#DIV/0!</v>
      </c>
      <c r="CM248" s="31" t="e">
        <v>#DIV/0!</v>
      </c>
      <c r="CN248" s="31" t="e">
        <v>#DIV/0!</v>
      </c>
      <c r="CO248" s="31" t="e">
        <v>#DIV/0!</v>
      </c>
      <c r="CP248" s="31" t="e">
        <v>#DIV/0!</v>
      </c>
      <c r="CQ248" s="31" t="e">
        <v>#DIV/0!</v>
      </c>
      <c r="CR248" s="31"/>
      <c r="CS248" s="31"/>
      <c r="CT248" s="31">
        <v>12</v>
      </c>
      <c r="CU248" s="51" t="e">
        <v>#VALUE!</v>
      </c>
      <c r="CV248" s="31" t="e">
        <v>#DIV/0!</v>
      </c>
      <c r="CW248" s="31" t="e">
        <v>#DIV/0!</v>
      </c>
      <c r="CX248" s="31" t="e">
        <v>#DIV/0!</v>
      </c>
      <c r="CY248" s="31" t="e">
        <v>#DIV/0!</v>
      </c>
      <c r="CZ248" s="31" t="e">
        <v>#DIV/0!</v>
      </c>
      <c r="DA248" s="31" t="e">
        <v>#DIV/0!</v>
      </c>
      <c r="DB248" s="31" t="e">
        <v>#DIV/0!</v>
      </c>
      <c r="DC248" s="31" t="e">
        <v>#DIV/0!</v>
      </c>
      <c r="DD248" s="31" t="e">
        <v>#DIV/0!</v>
      </c>
      <c r="DE248" s="31" t="e">
        <v>#DIV/0!</v>
      </c>
      <c r="DF248" s="31" t="e">
        <v>#DIV/0!</v>
      </c>
      <c r="DG248" s="31" t="e">
        <v>#DIV/0!</v>
      </c>
      <c r="DH248" s="31" t="e">
        <v>#DIV/0!</v>
      </c>
      <c r="DI248" s="31" t="e">
        <v>#DIV/0!</v>
      </c>
      <c r="DJ248" s="31" t="e">
        <v>#DIV/0!</v>
      </c>
      <c r="DK248" s="31" t="e">
        <v>#DIV/0!</v>
      </c>
      <c r="DL248" s="31" t="e">
        <v>#DIV/0!</v>
      </c>
      <c r="DM248" s="31" t="e">
        <v>#DIV/0!</v>
      </c>
      <c r="DN248" s="31" t="e">
        <v>#DIV/0!</v>
      </c>
      <c r="DO248" s="31" t="e">
        <v>#DIV/0!</v>
      </c>
      <c r="DP248" s="31" t="e">
        <v>#DIV/0!</v>
      </c>
      <c r="DQ248" s="31" t="e">
        <v>#DIV/0!</v>
      </c>
      <c r="DR248" s="31" t="e">
        <v>#DIV/0!</v>
      </c>
      <c r="DS248" s="31" t="e">
        <v>#DIV/0!</v>
      </c>
      <c r="DT248" s="31" t="e">
        <v>#DIV/0!</v>
      </c>
      <c r="DU248" s="31" t="e">
        <v>#DIV/0!</v>
      </c>
      <c r="DV248" s="31" t="e">
        <v>#DIV/0!</v>
      </c>
      <c r="DW248" s="31" t="e">
        <v>#DIV/0!</v>
      </c>
      <c r="DX248" s="31" t="e">
        <v>#DIV/0!</v>
      </c>
      <c r="DY248" s="31" t="e">
        <v>#DIV/0!</v>
      </c>
      <c r="DZ248" s="31" t="e">
        <v>#DIV/0!</v>
      </c>
      <c r="EA248" s="31" t="e">
        <v>#DIV/0!</v>
      </c>
      <c r="EB248" s="31" t="e">
        <v>#DIV/0!</v>
      </c>
      <c r="EC248" s="31" t="e">
        <v>#DIV/0!</v>
      </c>
      <c r="ED248" s="31" t="e">
        <v>#DIV/0!</v>
      </c>
      <c r="EE248" s="31" t="e">
        <v>#DIV/0!</v>
      </c>
      <c r="EF248" s="31" t="e">
        <v>#DIV/0!</v>
      </c>
      <c r="EG248" s="31" t="e">
        <v>#DIV/0!</v>
      </c>
      <c r="EH248" s="31" t="e">
        <v>#DIV/0!</v>
      </c>
      <c r="EI248" s="31" t="e">
        <v>#DIV/0!</v>
      </c>
      <c r="EJ248" s="31" t="e">
        <v>#DIV/0!</v>
      </c>
      <c r="EK248" s="31" t="e">
        <v>#DIV/0!</v>
      </c>
      <c r="EL248" s="31" t="e">
        <v>#DIV/0!</v>
      </c>
      <c r="EM248" s="31" t="e">
        <v>#DIV/0!</v>
      </c>
      <c r="EN248" s="31" t="e">
        <v>#DIV/0!</v>
      </c>
      <c r="EO248" s="31" t="e">
        <v>#VALUE!</v>
      </c>
      <c r="EP248" s="31" t="e">
        <v>#DIV/0!</v>
      </c>
      <c r="EQ248" s="31" t="e">
        <v>#DIV/0!</v>
      </c>
      <c r="ER248" s="31" t="e">
        <v>#DIV/0!</v>
      </c>
      <c r="ES248" s="31" t="e">
        <v>#DIV/0!</v>
      </c>
      <c r="ET248" s="31" t="e">
        <v>#DIV/0!</v>
      </c>
      <c r="EU248" s="31" t="e">
        <v>#DIV/0!</v>
      </c>
      <c r="EV248" s="31" t="e">
        <v>#DIV/0!</v>
      </c>
      <c r="EW248" s="31" t="e">
        <v>#DIV/0!</v>
      </c>
      <c r="EX248" s="31" t="e">
        <v>#DIV/0!</v>
      </c>
      <c r="EY248" s="31" t="e">
        <v>#DIV/0!</v>
      </c>
      <c r="EZ248" s="31" t="e">
        <v>#DIV/0!</v>
      </c>
      <c r="FA248" s="31" t="e">
        <v>#DIV/0!</v>
      </c>
      <c r="FB248" s="31" t="e">
        <v>#DIV/0!</v>
      </c>
      <c r="FC248" s="31" t="e">
        <v>#DIV/0!</v>
      </c>
      <c r="FD248" s="31" t="e">
        <v>#DIV/0!</v>
      </c>
      <c r="FE248" s="31" t="e">
        <v>#DIV/0!</v>
      </c>
      <c r="FF248" s="31" t="e">
        <v>#DIV/0!</v>
      </c>
      <c r="FG248" s="31" t="e">
        <v>#DIV/0!</v>
      </c>
      <c r="FH248" s="31" t="e">
        <v>#DIV/0!</v>
      </c>
      <c r="FI248" s="31" t="e">
        <v>#DIV/0!</v>
      </c>
      <c r="FJ248" s="31" t="e">
        <v>#DIV/0!</v>
      </c>
      <c r="FK248" s="31" t="e">
        <v>#DIV/0!</v>
      </c>
      <c r="FL248" s="31" t="e">
        <v>#DIV/0!</v>
      </c>
      <c r="FM248" s="31" t="e">
        <v>#DIV/0!</v>
      </c>
      <c r="FN248" s="31" t="e">
        <v>#DIV/0!</v>
      </c>
      <c r="FO248" s="31" t="e">
        <v>#DIV/0!</v>
      </c>
      <c r="FP248" s="31" t="e">
        <v>#DIV/0!</v>
      </c>
      <c r="FQ248" s="31" t="e">
        <v>#DIV/0!</v>
      </c>
      <c r="FR248" s="31" t="e">
        <v>#DIV/0!</v>
      </c>
      <c r="FS248" s="31" t="e">
        <v>#DIV/0!</v>
      </c>
      <c r="FT248" s="31" t="e">
        <v>#DIV/0!</v>
      </c>
      <c r="FU248" s="31" t="e">
        <v>#DIV/0!</v>
      </c>
      <c r="FV248" s="31" t="e">
        <v>#DIV/0!</v>
      </c>
      <c r="FW248" s="31" t="e">
        <v>#DIV/0!</v>
      </c>
      <c r="FX248" s="31" t="e">
        <v>#DIV/0!</v>
      </c>
      <c r="FY248" s="31" t="e">
        <v>#DIV/0!</v>
      </c>
      <c r="FZ248" s="31" t="e">
        <v>#DIV/0!</v>
      </c>
      <c r="GA248" s="31" t="e">
        <v>#DIV/0!</v>
      </c>
      <c r="GB248" s="31" t="e">
        <v>#DIV/0!</v>
      </c>
      <c r="GC248" s="31" t="e">
        <v>#DIV/0!</v>
      </c>
      <c r="GD248" s="31" t="e">
        <v>#DIV/0!</v>
      </c>
      <c r="GE248" s="31" t="e">
        <v>#DIV/0!</v>
      </c>
      <c r="GF248" s="31" t="e">
        <v>#DIV/0!</v>
      </c>
      <c r="GG248" s="31" t="e">
        <v>#DIV/0!</v>
      </c>
      <c r="GH248" s="31" t="e">
        <v>#DIV/0!</v>
      </c>
      <c r="GI248" s="31"/>
      <c r="GJ248" s="31"/>
      <c r="GK248" s="31">
        <v>4</v>
      </c>
      <c r="GL248" s="51" t="e">
        <v>#VALUE!</v>
      </c>
      <c r="GM248" s="31" t="e">
        <v>#DIV/0!</v>
      </c>
      <c r="GN248" s="31" t="e">
        <v>#DIV/0!</v>
      </c>
      <c r="GO248" s="31" t="e">
        <v>#DIV/0!</v>
      </c>
      <c r="GP248" s="31" t="e">
        <v>#DIV/0!</v>
      </c>
      <c r="GQ248" s="31" t="e">
        <v>#DIV/0!</v>
      </c>
      <c r="GR248" s="31" t="e">
        <v>#DIV/0!</v>
      </c>
      <c r="GS248" s="31" t="e">
        <v>#DIV/0!</v>
      </c>
      <c r="GT248" s="31" t="e">
        <v>#DIV/0!</v>
      </c>
      <c r="GU248" s="31" t="e">
        <v>#DIV/0!</v>
      </c>
      <c r="GV248" s="31" t="e">
        <v>#DIV/0!</v>
      </c>
      <c r="GW248" s="31" t="e">
        <v>#DIV/0!</v>
      </c>
      <c r="GX248" s="31" t="e">
        <v>#DIV/0!</v>
      </c>
      <c r="GY248" s="31" t="e">
        <v>#DIV/0!</v>
      </c>
      <c r="GZ248" s="31" t="e">
        <v>#DIV/0!</v>
      </c>
      <c r="HA248" s="31" t="e">
        <v>#DIV/0!</v>
      </c>
      <c r="HB248" s="31" t="e">
        <v>#DIV/0!</v>
      </c>
      <c r="HC248" s="31" t="e">
        <v>#DIV/0!</v>
      </c>
      <c r="HD248" s="31" t="e">
        <v>#DIV/0!</v>
      </c>
      <c r="HE248" s="31" t="e">
        <v>#DIV/0!</v>
      </c>
      <c r="HF248" s="31" t="e">
        <v>#DIV/0!</v>
      </c>
      <c r="HG248" s="31" t="e">
        <v>#DIV/0!</v>
      </c>
      <c r="HH248" s="31" t="e">
        <v>#DIV/0!</v>
      </c>
      <c r="HI248" s="31" t="e">
        <v>#DIV/0!</v>
      </c>
      <c r="HJ248" s="31" t="e">
        <v>#DIV/0!</v>
      </c>
      <c r="HK248" s="31" t="e">
        <v>#DIV/0!</v>
      </c>
      <c r="HL248" s="31" t="e">
        <v>#DIV/0!</v>
      </c>
      <c r="HM248" s="31" t="e">
        <v>#DIV/0!</v>
      </c>
      <c r="HN248" s="31" t="e">
        <v>#DIV/0!</v>
      </c>
      <c r="HO248" s="31" t="e">
        <v>#DIV/0!</v>
      </c>
      <c r="HP248" s="31" t="e">
        <v>#DIV/0!</v>
      </c>
      <c r="HQ248" s="31" t="e">
        <v>#DIV/0!</v>
      </c>
      <c r="HR248" s="31" t="e">
        <v>#DIV/0!</v>
      </c>
      <c r="HS248" s="31" t="e">
        <v>#DIV/0!</v>
      </c>
      <c r="HT248" s="31" t="e">
        <v>#DIV/0!</v>
      </c>
      <c r="HU248" s="31" t="e">
        <v>#DIV/0!</v>
      </c>
      <c r="HV248" s="31" t="e">
        <v>#DIV/0!</v>
      </c>
      <c r="HW248" s="31" t="e">
        <v>#DIV/0!</v>
      </c>
      <c r="HX248" s="31" t="e">
        <v>#DIV/0!</v>
      </c>
      <c r="HY248" s="31" t="e">
        <v>#DIV/0!</v>
      </c>
      <c r="HZ248" s="31" t="e">
        <v>#DIV/0!</v>
      </c>
      <c r="IA248" s="31" t="e">
        <v>#DIV/0!</v>
      </c>
      <c r="IB248" s="31" t="e">
        <v>#DIV/0!</v>
      </c>
      <c r="IC248" s="31" t="e">
        <v>#DIV/0!</v>
      </c>
      <c r="ID248" s="31" t="e">
        <v>#DIV/0!</v>
      </c>
      <c r="IE248" s="31" t="e">
        <v>#DIV/0!</v>
      </c>
      <c r="IF248" s="31" t="e">
        <v>#VALUE!</v>
      </c>
      <c r="IG248" s="31" t="e">
        <v>#DIV/0!</v>
      </c>
      <c r="IH248" s="31" t="e">
        <v>#DIV/0!</v>
      </c>
      <c r="II248" s="31" t="e">
        <v>#DIV/0!</v>
      </c>
      <c r="IJ248" s="31" t="e">
        <v>#DIV/0!</v>
      </c>
      <c r="IK248" s="31" t="e">
        <v>#DIV/0!</v>
      </c>
      <c r="IL248" s="31" t="e">
        <v>#DIV/0!</v>
      </c>
      <c r="IM248" s="31" t="e">
        <v>#DIV/0!</v>
      </c>
      <c r="IN248" s="31" t="e">
        <v>#DIV/0!</v>
      </c>
      <c r="IO248" s="31" t="e">
        <v>#DIV/0!</v>
      </c>
      <c r="IP248" s="31" t="e">
        <v>#DIV/0!</v>
      </c>
      <c r="IQ248" s="31" t="e">
        <v>#DIV/0!</v>
      </c>
      <c r="IR248" s="31" t="e">
        <v>#DIV/0!</v>
      </c>
      <c r="IS248" s="31" t="e">
        <v>#DIV/0!</v>
      </c>
      <c r="IT248" s="31" t="e">
        <v>#DIV/0!</v>
      </c>
      <c r="IU248" s="31" t="e">
        <v>#DIV/0!</v>
      </c>
      <c r="IV248" s="31" t="e">
        <v>#DIV/0!</v>
      </c>
      <c r="IW248" s="31" t="e">
        <v>#DIV/0!</v>
      </c>
      <c r="IX248" s="31" t="e">
        <v>#DIV/0!</v>
      </c>
      <c r="IY248" s="31" t="e">
        <v>#DIV/0!</v>
      </c>
      <c r="IZ248" s="31" t="e">
        <v>#DIV/0!</v>
      </c>
      <c r="JA248" s="31" t="e">
        <v>#DIV/0!</v>
      </c>
      <c r="JB248" s="31" t="e">
        <v>#DIV/0!</v>
      </c>
      <c r="JC248" s="31" t="e">
        <v>#DIV/0!</v>
      </c>
      <c r="JD248" s="31" t="e">
        <v>#DIV/0!</v>
      </c>
      <c r="JE248" s="31" t="e">
        <v>#DIV/0!</v>
      </c>
      <c r="JF248" s="31" t="e">
        <v>#DIV/0!</v>
      </c>
      <c r="JG248" s="31" t="e">
        <v>#DIV/0!</v>
      </c>
      <c r="JH248" s="31" t="e">
        <v>#DIV/0!</v>
      </c>
      <c r="JI248" s="31" t="e">
        <v>#DIV/0!</v>
      </c>
      <c r="JJ248" s="31" t="e">
        <v>#DIV/0!</v>
      </c>
      <c r="JK248" s="31" t="e">
        <v>#DIV/0!</v>
      </c>
      <c r="JL248" s="31" t="e">
        <v>#DIV/0!</v>
      </c>
      <c r="JM248" s="31" t="e">
        <v>#DIV/0!</v>
      </c>
      <c r="JN248" s="31" t="e">
        <v>#DIV/0!</v>
      </c>
      <c r="JO248" s="31" t="e">
        <v>#DIV/0!</v>
      </c>
      <c r="JP248" s="31" t="e">
        <v>#DIV/0!</v>
      </c>
      <c r="JQ248" s="31" t="e">
        <v>#DIV/0!</v>
      </c>
      <c r="JR248" s="31" t="e">
        <v>#DIV/0!</v>
      </c>
      <c r="JS248" s="31" t="e">
        <v>#DIV/0!</v>
      </c>
      <c r="JT248" s="31" t="e">
        <v>#DIV/0!</v>
      </c>
      <c r="JU248" s="31" t="e">
        <v>#DIV/0!</v>
      </c>
      <c r="JV248" s="31" t="e">
        <v>#DIV/0!</v>
      </c>
      <c r="JW248" s="31" t="e">
        <v>#DIV/0!</v>
      </c>
      <c r="JX248" s="31" t="e">
        <v>#DIV/0!</v>
      </c>
      <c r="JY248" s="31" t="e">
        <v>#DIV/0!</v>
      </c>
      <c r="JZ248" s="31"/>
      <c r="KA248" s="31"/>
    </row>
    <row r="249" spans="1:287" x14ac:dyDescent="0.25">
      <c r="A249" s="30" t="s">
        <v>878</v>
      </c>
      <c r="B249" s="30" t="s">
        <v>200</v>
      </c>
      <c r="C249" s="31"/>
      <c r="D249" s="51" t="e">
        <v>#VALUE!</v>
      </c>
      <c r="E249" s="31" t="e">
        <v>#DIV/0!</v>
      </c>
      <c r="F249" s="31" t="e">
        <v>#DIV/0!</v>
      </c>
      <c r="G249" s="31" t="e">
        <v>#DIV/0!</v>
      </c>
      <c r="H249" s="31" t="e">
        <v>#DIV/0!</v>
      </c>
      <c r="I249" s="31" t="e">
        <v>#DIV/0!</v>
      </c>
      <c r="J249" s="31" t="e">
        <v>#DIV/0!</v>
      </c>
      <c r="K249" s="31" t="e">
        <v>#DIV/0!</v>
      </c>
      <c r="L249" s="31" t="e">
        <v>#DIV/0!</v>
      </c>
      <c r="M249" s="31" t="e">
        <v>#DIV/0!</v>
      </c>
      <c r="N249" s="31" t="e">
        <v>#DIV/0!</v>
      </c>
      <c r="O249" s="31" t="e">
        <v>#DIV/0!</v>
      </c>
      <c r="P249" s="31" t="e">
        <v>#DIV/0!</v>
      </c>
      <c r="Q249" s="31" t="e">
        <v>#DIV/0!</v>
      </c>
      <c r="R249" s="31" t="e">
        <v>#DIV/0!</v>
      </c>
      <c r="S249" s="31" t="e">
        <v>#DIV/0!</v>
      </c>
      <c r="T249" s="31" t="e">
        <v>#DIV/0!</v>
      </c>
      <c r="U249" s="31" t="e">
        <v>#DIV/0!</v>
      </c>
      <c r="V249" s="31" t="e">
        <v>#DIV/0!</v>
      </c>
      <c r="W249" s="31" t="e">
        <v>#DIV/0!</v>
      </c>
      <c r="X249" s="31" t="e">
        <v>#DIV/0!</v>
      </c>
      <c r="Y249" s="31" t="e">
        <v>#DIV/0!</v>
      </c>
      <c r="Z249" s="31" t="e">
        <v>#DIV/0!</v>
      </c>
      <c r="AA249" s="31" t="e">
        <v>#DIV/0!</v>
      </c>
      <c r="AB249" s="31" t="e">
        <v>#DIV/0!</v>
      </c>
      <c r="AC249" s="31" t="e">
        <v>#DIV/0!</v>
      </c>
      <c r="AD249" s="31" t="e">
        <v>#DIV/0!</v>
      </c>
      <c r="AE249" s="31" t="e">
        <v>#DIV/0!</v>
      </c>
      <c r="AF249" s="31" t="e">
        <v>#DIV/0!</v>
      </c>
      <c r="AG249" s="31" t="e">
        <v>#DIV/0!</v>
      </c>
      <c r="AH249" s="31" t="e">
        <v>#DIV/0!</v>
      </c>
      <c r="AI249" s="31" t="e">
        <v>#DIV/0!</v>
      </c>
      <c r="AJ249" s="31" t="e">
        <v>#DIV/0!</v>
      </c>
      <c r="AK249" s="31" t="e">
        <v>#DIV/0!</v>
      </c>
      <c r="AL249" s="31" t="e">
        <v>#DIV/0!</v>
      </c>
      <c r="AM249" s="31" t="e">
        <v>#DIV/0!</v>
      </c>
      <c r="AN249" s="31" t="e">
        <v>#DIV/0!</v>
      </c>
      <c r="AO249" s="31" t="e">
        <v>#DIV/0!</v>
      </c>
      <c r="AP249" s="31" t="e">
        <v>#DIV/0!</v>
      </c>
      <c r="AQ249" s="31" t="e">
        <v>#DIV/0!</v>
      </c>
      <c r="AR249" s="31" t="e">
        <v>#DIV/0!</v>
      </c>
      <c r="AS249" s="31" t="e">
        <v>#DIV/0!</v>
      </c>
      <c r="AT249" s="31" t="e">
        <v>#DIV/0!</v>
      </c>
      <c r="AU249" s="31" t="e">
        <v>#DIV/0!</v>
      </c>
      <c r="AV249" s="31" t="e">
        <v>#DIV/0!</v>
      </c>
      <c r="AW249" s="31" t="e">
        <v>#DIV/0!</v>
      </c>
      <c r="AX249" s="31" t="e">
        <v>#VALUE!</v>
      </c>
      <c r="AY249" s="31" t="e">
        <v>#DIV/0!</v>
      </c>
      <c r="AZ249" s="31" t="e">
        <v>#DIV/0!</v>
      </c>
      <c r="BA249" s="31" t="e">
        <v>#DIV/0!</v>
      </c>
      <c r="BB249" s="31" t="e">
        <v>#DIV/0!</v>
      </c>
      <c r="BC249" s="31" t="e">
        <v>#DIV/0!</v>
      </c>
      <c r="BD249" s="31" t="e">
        <v>#DIV/0!</v>
      </c>
      <c r="BE249" s="31" t="e">
        <v>#DIV/0!</v>
      </c>
      <c r="BF249" s="31" t="e">
        <v>#DIV/0!</v>
      </c>
      <c r="BG249" s="31" t="e">
        <v>#DIV/0!</v>
      </c>
      <c r="BH249" s="31" t="e">
        <v>#DIV/0!</v>
      </c>
      <c r="BI249" s="31" t="e">
        <v>#DIV/0!</v>
      </c>
      <c r="BJ249" s="31" t="e">
        <v>#DIV/0!</v>
      </c>
      <c r="BK249" s="31" t="e">
        <v>#DIV/0!</v>
      </c>
      <c r="BL249" s="31" t="e">
        <v>#DIV/0!</v>
      </c>
      <c r="BM249" s="31" t="e">
        <v>#DIV/0!</v>
      </c>
      <c r="BN249" s="31" t="e">
        <v>#DIV/0!</v>
      </c>
      <c r="BO249" s="31" t="e">
        <v>#DIV/0!</v>
      </c>
      <c r="BP249" s="31" t="e">
        <v>#DIV/0!</v>
      </c>
      <c r="BQ249" s="31" t="e">
        <v>#DIV/0!</v>
      </c>
      <c r="BR249" s="31" t="e">
        <v>#DIV/0!</v>
      </c>
      <c r="BS249" s="31" t="e">
        <v>#DIV/0!</v>
      </c>
      <c r="BT249" s="31" t="e">
        <v>#DIV/0!</v>
      </c>
      <c r="BU249" s="31" t="e">
        <v>#DIV/0!</v>
      </c>
      <c r="BV249" s="31" t="e">
        <v>#DIV/0!</v>
      </c>
      <c r="BW249" s="31" t="e">
        <v>#DIV/0!</v>
      </c>
      <c r="BX249" s="31" t="e">
        <v>#DIV/0!</v>
      </c>
      <c r="BY249" s="31" t="e">
        <v>#DIV/0!</v>
      </c>
      <c r="BZ249" s="31" t="e">
        <v>#DIV/0!</v>
      </c>
      <c r="CA249" s="31" t="e">
        <v>#DIV/0!</v>
      </c>
      <c r="CB249" s="31" t="e">
        <v>#DIV/0!</v>
      </c>
      <c r="CC249" s="31" t="e">
        <v>#DIV/0!</v>
      </c>
      <c r="CD249" s="31" t="e">
        <v>#DIV/0!</v>
      </c>
      <c r="CE249" s="31" t="e">
        <v>#DIV/0!</v>
      </c>
      <c r="CF249" s="31" t="e">
        <v>#DIV/0!</v>
      </c>
      <c r="CG249" s="31" t="e">
        <v>#DIV/0!</v>
      </c>
      <c r="CH249" s="31" t="e">
        <v>#DIV/0!</v>
      </c>
      <c r="CI249" s="31" t="e">
        <v>#DIV/0!</v>
      </c>
      <c r="CJ249" s="31" t="e">
        <v>#DIV/0!</v>
      </c>
      <c r="CK249" s="31" t="e">
        <v>#DIV/0!</v>
      </c>
      <c r="CL249" s="31" t="e">
        <v>#DIV/0!</v>
      </c>
      <c r="CM249" s="31" t="e">
        <v>#DIV/0!</v>
      </c>
      <c r="CN249" s="31" t="e">
        <v>#DIV/0!</v>
      </c>
      <c r="CO249" s="31" t="e">
        <v>#DIV/0!</v>
      </c>
      <c r="CP249" s="31" t="e">
        <v>#DIV/0!</v>
      </c>
      <c r="CQ249" s="31" t="e">
        <v>#DIV/0!</v>
      </c>
      <c r="CR249" s="31"/>
      <c r="CS249" s="31"/>
      <c r="CT249" s="31">
        <v>4</v>
      </c>
      <c r="CU249" s="51" t="e">
        <v>#VALUE!</v>
      </c>
      <c r="CV249" s="31" t="e">
        <v>#DIV/0!</v>
      </c>
      <c r="CW249" s="31" t="e">
        <v>#DIV/0!</v>
      </c>
      <c r="CX249" s="31" t="e">
        <v>#DIV/0!</v>
      </c>
      <c r="CY249" s="31" t="e">
        <v>#DIV/0!</v>
      </c>
      <c r="CZ249" s="31" t="e">
        <v>#DIV/0!</v>
      </c>
      <c r="DA249" s="31" t="e">
        <v>#DIV/0!</v>
      </c>
      <c r="DB249" s="31" t="e">
        <v>#DIV/0!</v>
      </c>
      <c r="DC249" s="31" t="e">
        <v>#DIV/0!</v>
      </c>
      <c r="DD249" s="31" t="e">
        <v>#DIV/0!</v>
      </c>
      <c r="DE249" s="31" t="e">
        <v>#DIV/0!</v>
      </c>
      <c r="DF249" s="31" t="e">
        <v>#DIV/0!</v>
      </c>
      <c r="DG249" s="31" t="e">
        <v>#DIV/0!</v>
      </c>
      <c r="DH249" s="31" t="e">
        <v>#DIV/0!</v>
      </c>
      <c r="DI249" s="31" t="e">
        <v>#DIV/0!</v>
      </c>
      <c r="DJ249" s="31" t="e">
        <v>#DIV/0!</v>
      </c>
      <c r="DK249" s="31" t="e">
        <v>#DIV/0!</v>
      </c>
      <c r="DL249" s="31" t="e">
        <v>#DIV/0!</v>
      </c>
      <c r="DM249" s="31" t="e">
        <v>#DIV/0!</v>
      </c>
      <c r="DN249" s="31" t="e">
        <v>#DIV/0!</v>
      </c>
      <c r="DO249" s="31" t="e">
        <v>#DIV/0!</v>
      </c>
      <c r="DP249" s="31" t="e">
        <v>#DIV/0!</v>
      </c>
      <c r="DQ249" s="31" t="e">
        <v>#DIV/0!</v>
      </c>
      <c r="DR249" s="31" t="e">
        <v>#DIV/0!</v>
      </c>
      <c r="DS249" s="31" t="e">
        <v>#DIV/0!</v>
      </c>
      <c r="DT249" s="31" t="e">
        <v>#DIV/0!</v>
      </c>
      <c r="DU249" s="31" t="e">
        <v>#DIV/0!</v>
      </c>
      <c r="DV249" s="31" t="e">
        <v>#DIV/0!</v>
      </c>
      <c r="DW249" s="31" t="e">
        <v>#DIV/0!</v>
      </c>
      <c r="DX249" s="31" t="e">
        <v>#DIV/0!</v>
      </c>
      <c r="DY249" s="31" t="e">
        <v>#DIV/0!</v>
      </c>
      <c r="DZ249" s="31" t="e">
        <v>#DIV/0!</v>
      </c>
      <c r="EA249" s="31" t="e">
        <v>#DIV/0!</v>
      </c>
      <c r="EB249" s="31" t="e">
        <v>#DIV/0!</v>
      </c>
      <c r="EC249" s="31" t="e">
        <v>#DIV/0!</v>
      </c>
      <c r="ED249" s="31" t="e">
        <v>#DIV/0!</v>
      </c>
      <c r="EE249" s="31" t="e">
        <v>#DIV/0!</v>
      </c>
      <c r="EF249" s="31" t="e">
        <v>#DIV/0!</v>
      </c>
      <c r="EG249" s="31" t="e">
        <v>#DIV/0!</v>
      </c>
      <c r="EH249" s="31" t="e">
        <v>#DIV/0!</v>
      </c>
      <c r="EI249" s="31" t="e">
        <v>#DIV/0!</v>
      </c>
      <c r="EJ249" s="31" t="e">
        <v>#DIV/0!</v>
      </c>
      <c r="EK249" s="31" t="e">
        <v>#DIV/0!</v>
      </c>
      <c r="EL249" s="31" t="e">
        <v>#DIV/0!</v>
      </c>
      <c r="EM249" s="31" t="e">
        <v>#DIV/0!</v>
      </c>
      <c r="EN249" s="31" t="e">
        <v>#DIV/0!</v>
      </c>
      <c r="EO249" s="31" t="e">
        <v>#VALUE!</v>
      </c>
      <c r="EP249" s="31" t="e">
        <v>#DIV/0!</v>
      </c>
      <c r="EQ249" s="31" t="e">
        <v>#DIV/0!</v>
      </c>
      <c r="ER249" s="31" t="e">
        <v>#DIV/0!</v>
      </c>
      <c r="ES249" s="31" t="e">
        <v>#DIV/0!</v>
      </c>
      <c r="ET249" s="31" t="e">
        <v>#DIV/0!</v>
      </c>
      <c r="EU249" s="31" t="e">
        <v>#DIV/0!</v>
      </c>
      <c r="EV249" s="31" t="e">
        <v>#DIV/0!</v>
      </c>
      <c r="EW249" s="31" t="e">
        <v>#DIV/0!</v>
      </c>
      <c r="EX249" s="31" t="e">
        <v>#DIV/0!</v>
      </c>
      <c r="EY249" s="31" t="e">
        <v>#DIV/0!</v>
      </c>
      <c r="EZ249" s="31" t="e">
        <v>#DIV/0!</v>
      </c>
      <c r="FA249" s="31" t="e">
        <v>#DIV/0!</v>
      </c>
      <c r="FB249" s="31" t="e">
        <v>#DIV/0!</v>
      </c>
      <c r="FC249" s="31" t="e">
        <v>#DIV/0!</v>
      </c>
      <c r="FD249" s="31" t="e">
        <v>#DIV/0!</v>
      </c>
      <c r="FE249" s="31" t="e">
        <v>#DIV/0!</v>
      </c>
      <c r="FF249" s="31" t="e">
        <v>#DIV/0!</v>
      </c>
      <c r="FG249" s="31" t="e">
        <v>#DIV/0!</v>
      </c>
      <c r="FH249" s="31" t="e">
        <v>#DIV/0!</v>
      </c>
      <c r="FI249" s="31" t="e">
        <v>#DIV/0!</v>
      </c>
      <c r="FJ249" s="31" t="e">
        <v>#DIV/0!</v>
      </c>
      <c r="FK249" s="31" t="e">
        <v>#DIV/0!</v>
      </c>
      <c r="FL249" s="31" t="e">
        <v>#DIV/0!</v>
      </c>
      <c r="FM249" s="31" t="e">
        <v>#DIV/0!</v>
      </c>
      <c r="FN249" s="31" t="e">
        <v>#DIV/0!</v>
      </c>
      <c r="FO249" s="31" t="e">
        <v>#DIV/0!</v>
      </c>
      <c r="FP249" s="31" t="e">
        <v>#DIV/0!</v>
      </c>
      <c r="FQ249" s="31" t="e">
        <v>#DIV/0!</v>
      </c>
      <c r="FR249" s="31" t="e">
        <v>#DIV/0!</v>
      </c>
      <c r="FS249" s="31" t="e">
        <v>#DIV/0!</v>
      </c>
      <c r="FT249" s="31" t="e">
        <v>#DIV/0!</v>
      </c>
      <c r="FU249" s="31" t="e">
        <v>#DIV/0!</v>
      </c>
      <c r="FV249" s="31" t="e">
        <v>#DIV/0!</v>
      </c>
      <c r="FW249" s="31" t="e">
        <v>#DIV/0!</v>
      </c>
      <c r="FX249" s="31" t="e">
        <v>#DIV/0!</v>
      </c>
      <c r="FY249" s="31" t="e">
        <v>#DIV/0!</v>
      </c>
      <c r="FZ249" s="31" t="e">
        <v>#DIV/0!</v>
      </c>
      <c r="GA249" s="31" t="e">
        <v>#DIV/0!</v>
      </c>
      <c r="GB249" s="31" t="e">
        <v>#DIV/0!</v>
      </c>
      <c r="GC249" s="31" t="e">
        <v>#DIV/0!</v>
      </c>
      <c r="GD249" s="31" t="e">
        <v>#DIV/0!</v>
      </c>
      <c r="GE249" s="31" t="e">
        <v>#DIV/0!</v>
      </c>
      <c r="GF249" s="31" t="e">
        <v>#DIV/0!</v>
      </c>
      <c r="GG249" s="31" t="e">
        <v>#DIV/0!</v>
      </c>
      <c r="GH249" s="31" t="e">
        <v>#DIV/0!</v>
      </c>
      <c r="GI249" s="31"/>
      <c r="GJ249" s="31"/>
      <c r="GK249" s="31">
        <v>9</v>
      </c>
      <c r="GL249" s="51" t="e">
        <v>#VALUE!</v>
      </c>
      <c r="GM249" s="31" t="e">
        <v>#DIV/0!</v>
      </c>
      <c r="GN249" s="31" t="e">
        <v>#DIV/0!</v>
      </c>
      <c r="GO249" s="31" t="e">
        <v>#DIV/0!</v>
      </c>
      <c r="GP249" s="31" t="e">
        <v>#DIV/0!</v>
      </c>
      <c r="GQ249" s="31" t="e">
        <v>#DIV/0!</v>
      </c>
      <c r="GR249" s="31" t="e">
        <v>#DIV/0!</v>
      </c>
      <c r="GS249" s="31" t="e">
        <v>#DIV/0!</v>
      </c>
      <c r="GT249" s="31" t="e">
        <v>#DIV/0!</v>
      </c>
      <c r="GU249" s="31" t="e">
        <v>#DIV/0!</v>
      </c>
      <c r="GV249" s="31" t="e">
        <v>#DIV/0!</v>
      </c>
      <c r="GW249" s="31" t="e">
        <v>#DIV/0!</v>
      </c>
      <c r="GX249" s="31" t="e">
        <v>#DIV/0!</v>
      </c>
      <c r="GY249" s="31" t="e">
        <v>#DIV/0!</v>
      </c>
      <c r="GZ249" s="31" t="e">
        <v>#DIV/0!</v>
      </c>
      <c r="HA249" s="31" t="e">
        <v>#DIV/0!</v>
      </c>
      <c r="HB249" s="31" t="e">
        <v>#DIV/0!</v>
      </c>
      <c r="HC249" s="31" t="e">
        <v>#DIV/0!</v>
      </c>
      <c r="HD249" s="31" t="e">
        <v>#DIV/0!</v>
      </c>
      <c r="HE249" s="31" t="e">
        <v>#DIV/0!</v>
      </c>
      <c r="HF249" s="31" t="e">
        <v>#DIV/0!</v>
      </c>
      <c r="HG249" s="31" t="e">
        <v>#DIV/0!</v>
      </c>
      <c r="HH249" s="31" t="e">
        <v>#DIV/0!</v>
      </c>
      <c r="HI249" s="31" t="e">
        <v>#DIV/0!</v>
      </c>
      <c r="HJ249" s="31" t="e">
        <v>#DIV/0!</v>
      </c>
      <c r="HK249" s="31" t="e">
        <v>#DIV/0!</v>
      </c>
      <c r="HL249" s="31" t="e">
        <v>#DIV/0!</v>
      </c>
      <c r="HM249" s="31" t="e">
        <v>#DIV/0!</v>
      </c>
      <c r="HN249" s="31" t="e">
        <v>#DIV/0!</v>
      </c>
      <c r="HO249" s="31" t="e">
        <v>#DIV/0!</v>
      </c>
      <c r="HP249" s="31" t="e">
        <v>#DIV/0!</v>
      </c>
      <c r="HQ249" s="31" t="e">
        <v>#DIV/0!</v>
      </c>
      <c r="HR249" s="31" t="e">
        <v>#DIV/0!</v>
      </c>
      <c r="HS249" s="31" t="e">
        <v>#DIV/0!</v>
      </c>
      <c r="HT249" s="31" t="e">
        <v>#DIV/0!</v>
      </c>
      <c r="HU249" s="31" t="e">
        <v>#DIV/0!</v>
      </c>
      <c r="HV249" s="31" t="e">
        <v>#DIV/0!</v>
      </c>
      <c r="HW249" s="31" t="e">
        <v>#DIV/0!</v>
      </c>
      <c r="HX249" s="31" t="e">
        <v>#DIV/0!</v>
      </c>
      <c r="HY249" s="31" t="e">
        <v>#DIV/0!</v>
      </c>
      <c r="HZ249" s="31" t="e">
        <v>#DIV/0!</v>
      </c>
      <c r="IA249" s="31" t="e">
        <v>#DIV/0!</v>
      </c>
      <c r="IB249" s="31" t="e">
        <v>#DIV/0!</v>
      </c>
      <c r="IC249" s="31" t="e">
        <v>#DIV/0!</v>
      </c>
      <c r="ID249" s="31" t="e">
        <v>#DIV/0!</v>
      </c>
      <c r="IE249" s="31" t="e">
        <v>#DIV/0!</v>
      </c>
      <c r="IF249" s="31" t="e">
        <v>#VALUE!</v>
      </c>
      <c r="IG249" s="31" t="e">
        <v>#DIV/0!</v>
      </c>
      <c r="IH249" s="31" t="e">
        <v>#DIV/0!</v>
      </c>
      <c r="II249" s="31" t="e">
        <v>#DIV/0!</v>
      </c>
      <c r="IJ249" s="31" t="e">
        <v>#DIV/0!</v>
      </c>
      <c r="IK249" s="31" t="e">
        <v>#DIV/0!</v>
      </c>
      <c r="IL249" s="31" t="e">
        <v>#DIV/0!</v>
      </c>
      <c r="IM249" s="31" t="e">
        <v>#DIV/0!</v>
      </c>
      <c r="IN249" s="31" t="e">
        <v>#DIV/0!</v>
      </c>
      <c r="IO249" s="31" t="e">
        <v>#DIV/0!</v>
      </c>
      <c r="IP249" s="31" t="e">
        <v>#DIV/0!</v>
      </c>
      <c r="IQ249" s="31" t="e">
        <v>#DIV/0!</v>
      </c>
      <c r="IR249" s="31" t="e">
        <v>#DIV/0!</v>
      </c>
      <c r="IS249" s="31" t="e">
        <v>#DIV/0!</v>
      </c>
      <c r="IT249" s="31" t="e">
        <v>#DIV/0!</v>
      </c>
      <c r="IU249" s="31" t="e">
        <v>#DIV/0!</v>
      </c>
      <c r="IV249" s="31" t="e">
        <v>#DIV/0!</v>
      </c>
      <c r="IW249" s="31" t="e">
        <v>#DIV/0!</v>
      </c>
      <c r="IX249" s="31" t="e">
        <v>#DIV/0!</v>
      </c>
      <c r="IY249" s="31" t="e">
        <v>#DIV/0!</v>
      </c>
      <c r="IZ249" s="31" t="e">
        <v>#DIV/0!</v>
      </c>
      <c r="JA249" s="31" t="e">
        <v>#DIV/0!</v>
      </c>
      <c r="JB249" s="31" t="e">
        <v>#DIV/0!</v>
      </c>
      <c r="JC249" s="31" t="e">
        <v>#DIV/0!</v>
      </c>
      <c r="JD249" s="31" t="e">
        <v>#DIV/0!</v>
      </c>
      <c r="JE249" s="31" t="e">
        <v>#DIV/0!</v>
      </c>
      <c r="JF249" s="31" t="e">
        <v>#DIV/0!</v>
      </c>
      <c r="JG249" s="31" t="e">
        <v>#DIV/0!</v>
      </c>
      <c r="JH249" s="31" t="e">
        <v>#DIV/0!</v>
      </c>
      <c r="JI249" s="31" t="e">
        <v>#DIV/0!</v>
      </c>
      <c r="JJ249" s="31" t="e">
        <v>#DIV/0!</v>
      </c>
      <c r="JK249" s="31" t="e">
        <v>#DIV/0!</v>
      </c>
      <c r="JL249" s="31" t="e">
        <v>#DIV/0!</v>
      </c>
      <c r="JM249" s="31" t="e">
        <v>#DIV/0!</v>
      </c>
      <c r="JN249" s="31" t="e">
        <v>#DIV/0!</v>
      </c>
      <c r="JO249" s="31" t="e">
        <v>#DIV/0!</v>
      </c>
      <c r="JP249" s="31" t="e">
        <v>#DIV/0!</v>
      </c>
      <c r="JQ249" s="31" t="e">
        <v>#DIV/0!</v>
      </c>
      <c r="JR249" s="31" t="e">
        <v>#DIV/0!</v>
      </c>
      <c r="JS249" s="31" t="e">
        <v>#DIV/0!</v>
      </c>
      <c r="JT249" s="31" t="e">
        <v>#DIV/0!</v>
      </c>
      <c r="JU249" s="31" t="e">
        <v>#DIV/0!</v>
      </c>
      <c r="JV249" s="31" t="e">
        <v>#DIV/0!</v>
      </c>
      <c r="JW249" s="31" t="e">
        <v>#DIV/0!</v>
      </c>
      <c r="JX249" s="31" t="e">
        <v>#DIV/0!</v>
      </c>
      <c r="JY249" s="31" t="e">
        <v>#DIV/0!</v>
      </c>
      <c r="JZ249" s="31"/>
      <c r="KA249" s="31"/>
    </row>
    <row r="250" spans="1:287" x14ac:dyDescent="0.25">
      <c r="A250" s="30" t="s">
        <v>879</v>
      </c>
      <c r="B250" s="30" t="s">
        <v>223</v>
      </c>
      <c r="C250" s="31"/>
      <c r="D250" s="51" t="e">
        <v>#VALUE!</v>
      </c>
      <c r="E250" s="31" t="e">
        <v>#DIV/0!</v>
      </c>
      <c r="F250" s="31" t="e">
        <v>#DIV/0!</v>
      </c>
      <c r="G250" s="31" t="e">
        <v>#DIV/0!</v>
      </c>
      <c r="H250" s="31" t="e">
        <v>#DIV/0!</v>
      </c>
      <c r="I250" s="31" t="e">
        <v>#DIV/0!</v>
      </c>
      <c r="J250" s="31" t="e">
        <v>#DIV/0!</v>
      </c>
      <c r="K250" s="31" t="e">
        <v>#DIV/0!</v>
      </c>
      <c r="L250" s="31" t="e">
        <v>#DIV/0!</v>
      </c>
      <c r="M250" s="31" t="e">
        <v>#DIV/0!</v>
      </c>
      <c r="N250" s="31" t="e">
        <v>#DIV/0!</v>
      </c>
      <c r="O250" s="31" t="e">
        <v>#DIV/0!</v>
      </c>
      <c r="P250" s="31" t="e">
        <v>#DIV/0!</v>
      </c>
      <c r="Q250" s="31" t="e">
        <v>#DIV/0!</v>
      </c>
      <c r="R250" s="31" t="e">
        <v>#DIV/0!</v>
      </c>
      <c r="S250" s="31" t="e">
        <v>#DIV/0!</v>
      </c>
      <c r="T250" s="31" t="e">
        <v>#DIV/0!</v>
      </c>
      <c r="U250" s="31" t="e">
        <v>#DIV/0!</v>
      </c>
      <c r="V250" s="31" t="e">
        <v>#DIV/0!</v>
      </c>
      <c r="W250" s="31" t="e">
        <v>#DIV/0!</v>
      </c>
      <c r="X250" s="31" t="e">
        <v>#DIV/0!</v>
      </c>
      <c r="Y250" s="31" t="e">
        <v>#DIV/0!</v>
      </c>
      <c r="Z250" s="31" t="e">
        <v>#DIV/0!</v>
      </c>
      <c r="AA250" s="31" t="e">
        <v>#DIV/0!</v>
      </c>
      <c r="AB250" s="31" t="e">
        <v>#DIV/0!</v>
      </c>
      <c r="AC250" s="31" t="e">
        <v>#DIV/0!</v>
      </c>
      <c r="AD250" s="31" t="e">
        <v>#DIV/0!</v>
      </c>
      <c r="AE250" s="31" t="e">
        <v>#DIV/0!</v>
      </c>
      <c r="AF250" s="31" t="e">
        <v>#DIV/0!</v>
      </c>
      <c r="AG250" s="31" t="e">
        <v>#DIV/0!</v>
      </c>
      <c r="AH250" s="31" t="e">
        <v>#DIV/0!</v>
      </c>
      <c r="AI250" s="31" t="e">
        <v>#DIV/0!</v>
      </c>
      <c r="AJ250" s="31" t="e">
        <v>#DIV/0!</v>
      </c>
      <c r="AK250" s="31" t="e">
        <v>#DIV/0!</v>
      </c>
      <c r="AL250" s="31" t="e">
        <v>#DIV/0!</v>
      </c>
      <c r="AM250" s="31" t="e">
        <v>#DIV/0!</v>
      </c>
      <c r="AN250" s="31" t="e">
        <v>#DIV/0!</v>
      </c>
      <c r="AO250" s="31" t="e">
        <v>#DIV/0!</v>
      </c>
      <c r="AP250" s="31" t="e">
        <v>#DIV/0!</v>
      </c>
      <c r="AQ250" s="31" t="e">
        <v>#DIV/0!</v>
      </c>
      <c r="AR250" s="31" t="e">
        <v>#DIV/0!</v>
      </c>
      <c r="AS250" s="31" t="e">
        <v>#DIV/0!</v>
      </c>
      <c r="AT250" s="31" t="e">
        <v>#DIV/0!</v>
      </c>
      <c r="AU250" s="31" t="e">
        <v>#DIV/0!</v>
      </c>
      <c r="AV250" s="31" t="e">
        <v>#DIV/0!</v>
      </c>
      <c r="AW250" s="31" t="e">
        <v>#DIV/0!</v>
      </c>
      <c r="AX250" s="31" t="e">
        <v>#VALUE!</v>
      </c>
      <c r="AY250" s="31" t="e">
        <v>#DIV/0!</v>
      </c>
      <c r="AZ250" s="31" t="e">
        <v>#DIV/0!</v>
      </c>
      <c r="BA250" s="31" t="e">
        <v>#DIV/0!</v>
      </c>
      <c r="BB250" s="31" t="e">
        <v>#DIV/0!</v>
      </c>
      <c r="BC250" s="31" t="e">
        <v>#DIV/0!</v>
      </c>
      <c r="BD250" s="31" t="e">
        <v>#DIV/0!</v>
      </c>
      <c r="BE250" s="31" t="e">
        <v>#DIV/0!</v>
      </c>
      <c r="BF250" s="31" t="e">
        <v>#DIV/0!</v>
      </c>
      <c r="BG250" s="31" t="e">
        <v>#DIV/0!</v>
      </c>
      <c r="BH250" s="31" t="e">
        <v>#DIV/0!</v>
      </c>
      <c r="BI250" s="31" t="e">
        <v>#DIV/0!</v>
      </c>
      <c r="BJ250" s="31" t="e">
        <v>#DIV/0!</v>
      </c>
      <c r="BK250" s="31" t="e">
        <v>#DIV/0!</v>
      </c>
      <c r="BL250" s="31" t="e">
        <v>#DIV/0!</v>
      </c>
      <c r="BM250" s="31" t="e">
        <v>#DIV/0!</v>
      </c>
      <c r="BN250" s="31" t="e">
        <v>#DIV/0!</v>
      </c>
      <c r="BO250" s="31" t="e">
        <v>#DIV/0!</v>
      </c>
      <c r="BP250" s="31" t="e">
        <v>#DIV/0!</v>
      </c>
      <c r="BQ250" s="31" t="e">
        <v>#DIV/0!</v>
      </c>
      <c r="BR250" s="31" t="e">
        <v>#DIV/0!</v>
      </c>
      <c r="BS250" s="31" t="e">
        <v>#DIV/0!</v>
      </c>
      <c r="BT250" s="31" t="e">
        <v>#DIV/0!</v>
      </c>
      <c r="BU250" s="31" t="e">
        <v>#DIV/0!</v>
      </c>
      <c r="BV250" s="31" t="e">
        <v>#DIV/0!</v>
      </c>
      <c r="BW250" s="31" t="e">
        <v>#DIV/0!</v>
      </c>
      <c r="BX250" s="31" t="e">
        <v>#DIV/0!</v>
      </c>
      <c r="BY250" s="31" t="e">
        <v>#DIV/0!</v>
      </c>
      <c r="BZ250" s="31" t="e">
        <v>#DIV/0!</v>
      </c>
      <c r="CA250" s="31" t="e">
        <v>#DIV/0!</v>
      </c>
      <c r="CB250" s="31" t="e">
        <v>#DIV/0!</v>
      </c>
      <c r="CC250" s="31" t="e">
        <v>#DIV/0!</v>
      </c>
      <c r="CD250" s="31" t="e">
        <v>#DIV/0!</v>
      </c>
      <c r="CE250" s="31" t="e">
        <v>#DIV/0!</v>
      </c>
      <c r="CF250" s="31" t="e">
        <v>#DIV/0!</v>
      </c>
      <c r="CG250" s="31" t="e">
        <v>#DIV/0!</v>
      </c>
      <c r="CH250" s="31" t="e">
        <v>#DIV/0!</v>
      </c>
      <c r="CI250" s="31" t="e">
        <v>#DIV/0!</v>
      </c>
      <c r="CJ250" s="31" t="e">
        <v>#DIV/0!</v>
      </c>
      <c r="CK250" s="31" t="e">
        <v>#DIV/0!</v>
      </c>
      <c r="CL250" s="31" t="e">
        <v>#DIV/0!</v>
      </c>
      <c r="CM250" s="31" t="e">
        <v>#DIV/0!</v>
      </c>
      <c r="CN250" s="31" t="e">
        <v>#DIV/0!</v>
      </c>
      <c r="CO250" s="31" t="e">
        <v>#DIV/0!</v>
      </c>
      <c r="CP250" s="31" t="e">
        <v>#DIV/0!</v>
      </c>
      <c r="CQ250" s="31" t="e">
        <v>#DIV/0!</v>
      </c>
      <c r="CR250" s="31"/>
      <c r="CS250" s="31"/>
      <c r="CT250" s="31">
        <v>9</v>
      </c>
      <c r="CU250" s="51" t="e">
        <v>#VALUE!</v>
      </c>
      <c r="CV250" s="31" t="e">
        <v>#DIV/0!</v>
      </c>
      <c r="CW250" s="31" t="e">
        <v>#DIV/0!</v>
      </c>
      <c r="CX250" s="31" t="e">
        <v>#DIV/0!</v>
      </c>
      <c r="CY250" s="31" t="e">
        <v>#DIV/0!</v>
      </c>
      <c r="CZ250" s="31" t="e">
        <v>#DIV/0!</v>
      </c>
      <c r="DA250" s="31" t="e">
        <v>#DIV/0!</v>
      </c>
      <c r="DB250" s="31" t="e">
        <v>#DIV/0!</v>
      </c>
      <c r="DC250" s="31" t="e">
        <v>#DIV/0!</v>
      </c>
      <c r="DD250" s="31" t="e">
        <v>#DIV/0!</v>
      </c>
      <c r="DE250" s="31" t="e">
        <v>#DIV/0!</v>
      </c>
      <c r="DF250" s="31" t="e">
        <v>#DIV/0!</v>
      </c>
      <c r="DG250" s="31" t="e">
        <v>#DIV/0!</v>
      </c>
      <c r="DH250" s="31" t="e">
        <v>#DIV/0!</v>
      </c>
      <c r="DI250" s="31" t="e">
        <v>#DIV/0!</v>
      </c>
      <c r="DJ250" s="31" t="e">
        <v>#DIV/0!</v>
      </c>
      <c r="DK250" s="31" t="e">
        <v>#DIV/0!</v>
      </c>
      <c r="DL250" s="31" t="e">
        <v>#DIV/0!</v>
      </c>
      <c r="DM250" s="31" t="e">
        <v>#DIV/0!</v>
      </c>
      <c r="DN250" s="31" t="e">
        <v>#DIV/0!</v>
      </c>
      <c r="DO250" s="31" t="e">
        <v>#DIV/0!</v>
      </c>
      <c r="DP250" s="31" t="e">
        <v>#DIV/0!</v>
      </c>
      <c r="DQ250" s="31" t="e">
        <v>#DIV/0!</v>
      </c>
      <c r="DR250" s="31" t="e">
        <v>#DIV/0!</v>
      </c>
      <c r="DS250" s="31" t="e">
        <v>#DIV/0!</v>
      </c>
      <c r="DT250" s="31" t="e">
        <v>#DIV/0!</v>
      </c>
      <c r="DU250" s="31" t="e">
        <v>#DIV/0!</v>
      </c>
      <c r="DV250" s="31" t="e">
        <v>#DIV/0!</v>
      </c>
      <c r="DW250" s="31" t="e">
        <v>#DIV/0!</v>
      </c>
      <c r="DX250" s="31" t="e">
        <v>#DIV/0!</v>
      </c>
      <c r="DY250" s="31" t="e">
        <v>#DIV/0!</v>
      </c>
      <c r="DZ250" s="31" t="e">
        <v>#DIV/0!</v>
      </c>
      <c r="EA250" s="31" t="e">
        <v>#DIV/0!</v>
      </c>
      <c r="EB250" s="31" t="e">
        <v>#DIV/0!</v>
      </c>
      <c r="EC250" s="31" t="e">
        <v>#DIV/0!</v>
      </c>
      <c r="ED250" s="31" t="e">
        <v>#DIV/0!</v>
      </c>
      <c r="EE250" s="31" t="e">
        <v>#DIV/0!</v>
      </c>
      <c r="EF250" s="31" t="e">
        <v>#DIV/0!</v>
      </c>
      <c r="EG250" s="31" t="e">
        <v>#DIV/0!</v>
      </c>
      <c r="EH250" s="31" t="e">
        <v>#DIV/0!</v>
      </c>
      <c r="EI250" s="31" t="e">
        <v>#DIV/0!</v>
      </c>
      <c r="EJ250" s="31" t="e">
        <v>#DIV/0!</v>
      </c>
      <c r="EK250" s="31" t="e">
        <v>#DIV/0!</v>
      </c>
      <c r="EL250" s="31" t="e">
        <v>#DIV/0!</v>
      </c>
      <c r="EM250" s="31" t="e">
        <v>#DIV/0!</v>
      </c>
      <c r="EN250" s="31" t="e">
        <v>#DIV/0!</v>
      </c>
      <c r="EO250" s="31" t="e">
        <v>#VALUE!</v>
      </c>
      <c r="EP250" s="31" t="e">
        <v>#DIV/0!</v>
      </c>
      <c r="EQ250" s="31" t="e">
        <v>#DIV/0!</v>
      </c>
      <c r="ER250" s="31" t="e">
        <v>#DIV/0!</v>
      </c>
      <c r="ES250" s="31" t="e">
        <v>#DIV/0!</v>
      </c>
      <c r="ET250" s="31" t="e">
        <v>#DIV/0!</v>
      </c>
      <c r="EU250" s="31" t="e">
        <v>#DIV/0!</v>
      </c>
      <c r="EV250" s="31" t="e">
        <v>#DIV/0!</v>
      </c>
      <c r="EW250" s="31" t="e">
        <v>#DIV/0!</v>
      </c>
      <c r="EX250" s="31" t="e">
        <v>#DIV/0!</v>
      </c>
      <c r="EY250" s="31" t="e">
        <v>#DIV/0!</v>
      </c>
      <c r="EZ250" s="31" t="e">
        <v>#DIV/0!</v>
      </c>
      <c r="FA250" s="31" t="e">
        <v>#DIV/0!</v>
      </c>
      <c r="FB250" s="31" t="e">
        <v>#DIV/0!</v>
      </c>
      <c r="FC250" s="31" t="e">
        <v>#DIV/0!</v>
      </c>
      <c r="FD250" s="31" t="e">
        <v>#DIV/0!</v>
      </c>
      <c r="FE250" s="31" t="e">
        <v>#DIV/0!</v>
      </c>
      <c r="FF250" s="31" t="e">
        <v>#DIV/0!</v>
      </c>
      <c r="FG250" s="31" t="e">
        <v>#DIV/0!</v>
      </c>
      <c r="FH250" s="31" t="e">
        <v>#DIV/0!</v>
      </c>
      <c r="FI250" s="31" t="e">
        <v>#DIV/0!</v>
      </c>
      <c r="FJ250" s="31" t="e">
        <v>#DIV/0!</v>
      </c>
      <c r="FK250" s="31" t="e">
        <v>#DIV/0!</v>
      </c>
      <c r="FL250" s="31" t="e">
        <v>#DIV/0!</v>
      </c>
      <c r="FM250" s="31" t="e">
        <v>#DIV/0!</v>
      </c>
      <c r="FN250" s="31" t="e">
        <v>#DIV/0!</v>
      </c>
      <c r="FO250" s="31" t="e">
        <v>#DIV/0!</v>
      </c>
      <c r="FP250" s="31" t="e">
        <v>#DIV/0!</v>
      </c>
      <c r="FQ250" s="31" t="e">
        <v>#DIV/0!</v>
      </c>
      <c r="FR250" s="31" t="e">
        <v>#DIV/0!</v>
      </c>
      <c r="FS250" s="31" t="e">
        <v>#DIV/0!</v>
      </c>
      <c r="FT250" s="31" t="e">
        <v>#DIV/0!</v>
      </c>
      <c r="FU250" s="31" t="e">
        <v>#DIV/0!</v>
      </c>
      <c r="FV250" s="31" t="e">
        <v>#DIV/0!</v>
      </c>
      <c r="FW250" s="31" t="e">
        <v>#DIV/0!</v>
      </c>
      <c r="FX250" s="31" t="e">
        <v>#DIV/0!</v>
      </c>
      <c r="FY250" s="31" t="e">
        <v>#DIV/0!</v>
      </c>
      <c r="FZ250" s="31" t="e">
        <v>#DIV/0!</v>
      </c>
      <c r="GA250" s="31" t="e">
        <v>#DIV/0!</v>
      </c>
      <c r="GB250" s="31" t="e">
        <v>#DIV/0!</v>
      </c>
      <c r="GC250" s="31" t="e">
        <v>#DIV/0!</v>
      </c>
      <c r="GD250" s="31" t="e">
        <v>#DIV/0!</v>
      </c>
      <c r="GE250" s="31" t="e">
        <v>#DIV/0!</v>
      </c>
      <c r="GF250" s="31" t="e">
        <v>#DIV/0!</v>
      </c>
      <c r="GG250" s="31" t="e">
        <v>#DIV/0!</v>
      </c>
      <c r="GH250" s="31" t="e">
        <v>#DIV/0!</v>
      </c>
      <c r="GI250" s="31"/>
      <c r="GJ250" s="31"/>
      <c r="GK250" s="31">
        <v>9</v>
      </c>
      <c r="GL250" s="51" t="e">
        <v>#VALUE!</v>
      </c>
      <c r="GM250" s="31" t="e">
        <v>#DIV/0!</v>
      </c>
      <c r="GN250" s="31" t="e">
        <v>#DIV/0!</v>
      </c>
      <c r="GO250" s="31" t="e">
        <v>#DIV/0!</v>
      </c>
      <c r="GP250" s="31" t="e">
        <v>#DIV/0!</v>
      </c>
      <c r="GQ250" s="31" t="e">
        <v>#DIV/0!</v>
      </c>
      <c r="GR250" s="31" t="e">
        <v>#DIV/0!</v>
      </c>
      <c r="GS250" s="31" t="e">
        <v>#DIV/0!</v>
      </c>
      <c r="GT250" s="31" t="e">
        <v>#DIV/0!</v>
      </c>
      <c r="GU250" s="31" t="e">
        <v>#DIV/0!</v>
      </c>
      <c r="GV250" s="31" t="e">
        <v>#DIV/0!</v>
      </c>
      <c r="GW250" s="31" t="e">
        <v>#DIV/0!</v>
      </c>
      <c r="GX250" s="31" t="e">
        <v>#DIV/0!</v>
      </c>
      <c r="GY250" s="31" t="e">
        <v>#DIV/0!</v>
      </c>
      <c r="GZ250" s="31" t="e">
        <v>#DIV/0!</v>
      </c>
      <c r="HA250" s="31" t="e">
        <v>#DIV/0!</v>
      </c>
      <c r="HB250" s="31" t="e">
        <v>#DIV/0!</v>
      </c>
      <c r="HC250" s="31" t="e">
        <v>#DIV/0!</v>
      </c>
      <c r="HD250" s="31" t="e">
        <v>#DIV/0!</v>
      </c>
      <c r="HE250" s="31" t="e">
        <v>#DIV/0!</v>
      </c>
      <c r="HF250" s="31" t="e">
        <v>#DIV/0!</v>
      </c>
      <c r="HG250" s="31" t="e">
        <v>#DIV/0!</v>
      </c>
      <c r="HH250" s="31" t="e">
        <v>#DIV/0!</v>
      </c>
      <c r="HI250" s="31" t="e">
        <v>#DIV/0!</v>
      </c>
      <c r="HJ250" s="31" t="e">
        <v>#DIV/0!</v>
      </c>
      <c r="HK250" s="31" t="e">
        <v>#DIV/0!</v>
      </c>
      <c r="HL250" s="31" t="e">
        <v>#DIV/0!</v>
      </c>
      <c r="HM250" s="31" t="e">
        <v>#DIV/0!</v>
      </c>
      <c r="HN250" s="31" t="e">
        <v>#DIV/0!</v>
      </c>
      <c r="HO250" s="31" t="e">
        <v>#DIV/0!</v>
      </c>
      <c r="HP250" s="31" t="e">
        <v>#DIV/0!</v>
      </c>
      <c r="HQ250" s="31" t="e">
        <v>#DIV/0!</v>
      </c>
      <c r="HR250" s="31" t="e">
        <v>#DIV/0!</v>
      </c>
      <c r="HS250" s="31" t="e">
        <v>#DIV/0!</v>
      </c>
      <c r="HT250" s="31" t="e">
        <v>#DIV/0!</v>
      </c>
      <c r="HU250" s="31" t="e">
        <v>#DIV/0!</v>
      </c>
      <c r="HV250" s="31" t="e">
        <v>#DIV/0!</v>
      </c>
      <c r="HW250" s="31" t="e">
        <v>#DIV/0!</v>
      </c>
      <c r="HX250" s="31" t="e">
        <v>#DIV/0!</v>
      </c>
      <c r="HY250" s="31" t="e">
        <v>#DIV/0!</v>
      </c>
      <c r="HZ250" s="31" t="e">
        <v>#DIV/0!</v>
      </c>
      <c r="IA250" s="31" t="e">
        <v>#DIV/0!</v>
      </c>
      <c r="IB250" s="31" t="e">
        <v>#DIV/0!</v>
      </c>
      <c r="IC250" s="31" t="e">
        <v>#DIV/0!</v>
      </c>
      <c r="ID250" s="31" t="e">
        <v>#DIV/0!</v>
      </c>
      <c r="IE250" s="31" t="e">
        <v>#DIV/0!</v>
      </c>
      <c r="IF250" s="31" t="e">
        <v>#VALUE!</v>
      </c>
      <c r="IG250" s="31" t="e">
        <v>#DIV/0!</v>
      </c>
      <c r="IH250" s="31" t="e">
        <v>#DIV/0!</v>
      </c>
      <c r="II250" s="31" t="e">
        <v>#DIV/0!</v>
      </c>
      <c r="IJ250" s="31" t="e">
        <v>#DIV/0!</v>
      </c>
      <c r="IK250" s="31" t="e">
        <v>#DIV/0!</v>
      </c>
      <c r="IL250" s="31" t="e">
        <v>#DIV/0!</v>
      </c>
      <c r="IM250" s="31" t="e">
        <v>#DIV/0!</v>
      </c>
      <c r="IN250" s="31" t="e">
        <v>#DIV/0!</v>
      </c>
      <c r="IO250" s="31" t="e">
        <v>#DIV/0!</v>
      </c>
      <c r="IP250" s="31" t="e">
        <v>#DIV/0!</v>
      </c>
      <c r="IQ250" s="31" t="e">
        <v>#DIV/0!</v>
      </c>
      <c r="IR250" s="31" t="e">
        <v>#DIV/0!</v>
      </c>
      <c r="IS250" s="31" t="e">
        <v>#DIV/0!</v>
      </c>
      <c r="IT250" s="31" t="e">
        <v>#DIV/0!</v>
      </c>
      <c r="IU250" s="31" t="e">
        <v>#DIV/0!</v>
      </c>
      <c r="IV250" s="31" t="e">
        <v>#DIV/0!</v>
      </c>
      <c r="IW250" s="31" t="e">
        <v>#DIV/0!</v>
      </c>
      <c r="IX250" s="31" t="e">
        <v>#DIV/0!</v>
      </c>
      <c r="IY250" s="31" t="e">
        <v>#DIV/0!</v>
      </c>
      <c r="IZ250" s="31" t="e">
        <v>#DIV/0!</v>
      </c>
      <c r="JA250" s="31" t="e">
        <v>#DIV/0!</v>
      </c>
      <c r="JB250" s="31" t="e">
        <v>#DIV/0!</v>
      </c>
      <c r="JC250" s="31" t="e">
        <v>#DIV/0!</v>
      </c>
      <c r="JD250" s="31" t="e">
        <v>#DIV/0!</v>
      </c>
      <c r="JE250" s="31" t="e">
        <v>#DIV/0!</v>
      </c>
      <c r="JF250" s="31" t="e">
        <v>#DIV/0!</v>
      </c>
      <c r="JG250" s="31" t="e">
        <v>#DIV/0!</v>
      </c>
      <c r="JH250" s="31" t="e">
        <v>#DIV/0!</v>
      </c>
      <c r="JI250" s="31" t="e">
        <v>#DIV/0!</v>
      </c>
      <c r="JJ250" s="31" t="e">
        <v>#DIV/0!</v>
      </c>
      <c r="JK250" s="31" t="e">
        <v>#DIV/0!</v>
      </c>
      <c r="JL250" s="31" t="e">
        <v>#DIV/0!</v>
      </c>
      <c r="JM250" s="31" t="e">
        <v>#DIV/0!</v>
      </c>
      <c r="JN250" s="31" t="e">
        <v>#DIV/0!</v>
      </c>
      <c r="JO250" s="31" t="e">
        <v>#DIV/0!</v>
      </c>
      <c r="JP250" s="31" t="e">
        <v>#DIV/0!</v>
      </c>
      <c r="JQ250" s="31" t="e">
        <v>#DIV/0!</v>
      </c>
      <c r="JR250" s="31" t="e">
        <v>#DIV/0!</v>
      </c>
      <c r="JS250" s="31" t="e">
        <v>#DIV/0!</v>
      </c>
      <c r="JT250" s="31" t="e">
        <v>#DIV/0!</v>
      </c>
      <c r="JU250" s="31" t="e">
        <v>#DIV/0!</v>
      </c>
      <c r="JV250" s="31" t="e">
        <v>#DIV/0!</v>
      </c>
      <c r="JW250" s="31" t="e">
        <v>#DIV/0!</v>
      </c>
      <c r="JX250" s="31" t="e">
        <v>#DIV/0!</v>
      </c>
      <c r="JY250" s="31" t="e">
        <v>#DIV/0!</v>
      </c>
      <c r="JZ250" s="31"/>
      <c r="KA250" s="31"/>
    </row>
    <row r="251" spans="1:287" x14ac:dyDescent="0.25">
      <c r="A251" s="30" t="s">
        <v>880</v>
      </c>
      <c r="B251" s="30" t="s">
        <v>564</v>
      </c>
      <c r="C251" s="31"/>
      <c r="D251" s="51" t="e">
        <v>#VALUE!</v>
      </c>
      <c r="E251" s="31" t="e">
        <v>#DIV/0!</v>
      </c>
      <c r="F251" s="31" t="e">
        <v>#DIV/0!</v>
      </c>
      <c r="G251" s="31" t="e">
        <v>#DIV/0!</v>
      </c>
      <c r="H251" s="31" t="e">
        <v>#DIV/0!</v>
      </c>
      <c r="I251" s="31" t="e">
        <v>#DIV/0!</v>
      </c>
      <c r="J251" s="31" t="e">
        <v>#DIV/0!</v>
      </c>
      <c r="K251" s="31" t="e">
        <v>#DIV/0!</v>
      </c>
      <c r="L251" s="31" t="e">
        <v>#DIV/0!</v>
      </c>
      <c r="M251" s="31" t="e">
        <v>#DIV/0!</v>
      </c>
      <c r="N251" s="31" t="e">
        <v>#DIV/0!</v>
      </c>
      <c r="O251" s="31" t="e">
        <v>#DIV/0!</v>
      </c>
      <c r="P251" s="31" t="e">
        <v>#DIV/0!</v>
      </c>
      <c r="Q251" s="31" t="e">
        <v>#DIV/0!</v>
      </c>
      <c r="R251" s="31" t="e">
        <v>#DIV/0!</v>
      </c>
      <c r="S251" s="31" t="e">
        <v>#DIV/0!</v>
      </c>
      <c r="T251" s="31" t="e">
        <v>#DIV/0!</v>
      </c>
      <c r="U251" s="31" t="e">
        <v>#DIV/0!</v>
      </c>
      <c r="V251" s="31" t="e">
        <v>#DIV/0!</v>
      </c>
      <c r="W251" s="31" t="e">
        <v>#DIV/0!</v>
      </c>
      <c r="X251" s="31" t="e">
        <v>#DIV/0!</v>
      </c>
      <c r="Y251" s="31" t="e">
        <v>#DIV/0!</v>
      </c>
      <c r="Z251" s="31" t="e">
        <v>#DIV/0!</v>
      </c>
      <c r="AA251" s="31" t="e">
        <v>#DIV/0!</v>
      </c>
      <c r="AB251" s="31" t="e">
        <v>#DIV/0!</v>
      </c>
      <c r="AC251" s="31" t="e">
        <v>#DIV/0!</v>
      </c>
      <c r="AD251" s="31" t="e">
        <v>#DIV/0!</v>
      </c>
      <c r="AE251" s="31" t="e">
        <v>#DIV/0!</v>
      </c>
      <c r="AF251" s="31" t="e">
        <v>#DIV/0!</v>
      </c>
      <c r="AG251" s="31" t="e">
        <v>#DIV/0!</v>
      </c>
      <c r="AH251" s="31" t="e">
        <v>#DIV/0!</v>
      </c>
      <c r="AI251" s="31" t="e">
        <v>#DIV/0!</v>
      </c>
      <c r="AJ251" s="31" t="e">
        <v>#DIV/0!</v>
      </c>
      <c r="AK251" s="31" t="e">
        <v>#DIV/0!</v>
      </c>
      <c r="AL251" s="31" t="e">
        <v>#DIV/0!</v>
      </c>
      <c r="AM251" s="31" t="e">
        <v>#DIV/0!</v>
      </c>
      <c r="AN251" s="31" t="e">
        <v>#DIV/0!</v>
      </c>
      <c r="AO251" s="31" t="e">
        <v>#DIV/0!</v>
      </c>
      <c r="AP251" s="31" t="e">
        <v>#DIV/0!</v>
      </c>
      <c r="AQ251" s="31" t="e">
        <v>#DIV/0!</v>
      </c>
      <c r="AR251" s="31" t="e">
        <v>#DIV/0!</v>
      </c>
      <c r="AS251" s="31" t="e">
        <v>#DIV/0!</v>
      </c>
      <c r="AT251" s="31" t="e">
        <v>#DIV/0!</v>
      </c>
      <c r="AU251" s="31" t="e">
        <v>#DIV/0!</v>
      </c>
      <c r="AV251" s="31" t="e">
        <v>#DIV/0!</v>
      </c>
      <c r="AW251" s="31" t="e">
        <v>#DIV/0!</v>
      </c>
      <c r="AX251" s="31" t="e">
        <v>#VALUE!</v>
      </c>
      <c r="AY251" s="31" t="e">
        <v>#DIV/0!</v>
      </c>
      <c r="AZ251" s="31" t="e">
        <v>#DIV/0!</v>
      </c>
      <c r="BA251" s="31" t="e">
        <v>#DIV/0!</v>
      </c>
      <c r="BB251" s="31" t="e">
        <v>#DIV/0!</v>
      </c>
      <c r="BC251" s="31" t="e">
        <v>#DIV/0!</v>
      </c>
      <c r="BD251" s="31" t="e">
        <v>#DIV/0!</v>
      </c>
      <c r="BE251" s="31" t="e">
        <v>#DIV/0!</v>
      </c>
      <c r="BF251" s="31" t="e">
        <v>#DIV/0!</v>
      </c>
      <c r="BG251" s="31" t="e">
        <v>#DIV/0!</v>
      </c>
      <c r="BH251" s="31" t="e">
        <v>#DIV/0!</v>
      </c>
      <c r="BI251" s="31" t="e">
        <v>#DIV/0!</v>
      </c>
      <c r="BJ251" s="31" t="e">
        <v>#DIV/0!</v>
      </c>
      <c r="BK251" s="31" t="e">
        <v>#DIV/0!</v>
      </c>
      <c r="BL251" s="31" t="e">
        <v>#DIV/0!</v>
      </c>
      <c r="BM251" s="31" t="e">
        <v>#DIV/0!</v>
      </c>
      <c r="BN251" s="31" t="e">
        <v>#DIV/0!</v>
      </c>
      <c r="BO251" s="31" t="e">
        <v>#DIV/0!</v>
      </c>
      <c r="BP251" s="31" t="e">
        <v>#DIV/0!</v>
      </c>
      <c r="BQ251" s="31" t="e">
        <v>#DIV/0!</v>
      </c>
      <c r="BR251" s="31" t="e">
        <v>#DIV/0!</v>
      </c>
      <c r="BS251" s="31" t="e">
        <v>#DIV/0!</v>
      </c>
      <c r="BT251" s="31" t="e">
        <v>#DIV/0!</v>
      </c>
      <c r="BU251" s="31" t="e">
        <v>#DIV/0!</v>
      </c>
      <c r="BV251" s="31" t="e">
        <v>#DIV/0!</v>
      </c>
      <c r="BW251" s="31" t="e">
        <v>#DIV/0!</v>
      </c>
      <c r="BX251" s="31" t="e">
        <v>#DIV/0!</v>
      </c>
      <c r="BY251" s="31" t="e">
        <v>#DIV/0!</v>
      </c>
      <c r="BZ251" s="31" t="e">
        <v>#DIV/0!</v>
      </c>
      <c r="CA251" s="31" t="e">
        <v>#DIV/0!</v>
      </c>
      <c r="CB251" s="31" t="e">
        <v>#DIV/0!</v>
      </c>
      <c r="CC251" s="31" t="e">
        <v>#DIV/0!</v>
      </c>
      <c r="CD251" s="31" t="e">
        <v>#DIV/0!</v>
      </c>
      <c r="CE251" s="31" t="e">
        <v>#DIV/0!</v>
      </c>
      <c r="CF251" s="31" t="e">
        <v>#DIV/0!</v>
      </c>
      <c r="CG251" s="31" t="e">
        <v>#DIV/0!</v>
      </c>
      <c r="CH251" s="31" t="e">
        <v>#DIV/0!</v>
      </c>
      <c r="CI251" s="31" t="e">
        <v>#DIV/0!</v>
      </c>
      <c r="CJ251" s="31" t="e">
        <v>#DIV/0!</v>
      </c>
      <c r="CK251" s="31" t="e">
        <v>#DIV/0!</v>
      </c>
      <c r="CL251" s="31" t="e">
        <v>#DIV/0!</v>
      </c>
      <c r="CM251" s="31" t="e">
        <v>#DIV/0!</v>
      </c>
      <c r="CN251" s="31" t="e">
        <v>#DIV/0!</v>
      </c>
      <c r="CO251" s="31" t="e">
        <v>#DIV/0!</v>
      </c>
      <c r="CP251" s="31" t="e">
        <v>#DIV/0!</v>
      </c>
      <c r="CQ251" s="31" t="e">
        <v>#DIV/0!</v>
      </c>
      <c r="CR251" s="31"/>
      <c r="CS251" s="31"/>
      <c r="CT251" s="31"/>
      <c r="CU251" s="51" t="e">
        <v>#VALUE!</v>
      </c>
      <c r="CV251" s="31" t="e">
        <v>#DIV/0!</v>
      </c>
      <c r="CW251" s="31" t="e">
        <v>#DIV/0!</v>
      </c>
      <c r="CX251" s="31" t="e">
        <v>#DIV/0!</v>
      </c>
      <c r="CY251" s="31" t="e">
        <v>#DIV/0!</v>
      </c>
      <c r="CZ251" s="31" t="e">
        <v>#DIV/0!</v>
      </c>
      <c r="DA251" s="31" t="e">
        <v>#DIV/0!</v>
      </c>
      <c r="DB251" s="31" t="e">
        <v>#DIV/0!</v>
      </c>
      <c r="DC251" s="31" t="e">
        <v>#DIV/0!</v>
      </c>
      <c r="DD251" s="31" t="e">
        <v>#DIV/0!</v>
      </c>
      <c r="DE251" s="31" t="e">
        <v>#DIV/0!</v>
      </c>
      <c r="DF251" s="31" t="e">
        <v>#DIV/0!</v>
      </c>
      <c r="DG251" s="31" t="e">
        <v>#DIV/0!</v>
      </c>
      <c r="DH251" s="31" t="e">
        <v>#DIV/0!</v>
      </c>
      <c r="DI251" s="31" t="e">
        <v>#DIV/0!</v>
      </c>
      <c r="DJ251" s="31" t="e">
        <v>#DIV/0!</v>
      </c>
      <c r="DK251" s="31" t="e">
        <v>#DIV/0!</v>
      </c>
      <c r="DL251" s="31" t="e">
        <v>#DIV/0!</v>
      </c>
      <c r="DM251" s="31" t="e">
        <v>#DIV/0!</v>
      </c>
      <c r="DN251" s="31" t="e">
        <v>#DIV/0!</v>
      </c>
      <c r="DO251" s="31" t="e">
        <v>#DIV/0!</v>
      </c>
      <c r="DP251" s="31" t="e">
        <v>#DIV/0!</v>
      </c>
      <c r="DQ251" s="31" t="e">
        <v>#DIV/0!</v>
      </c>
      <c r="DR251" s="31" t="e">
        <v>#DIV/0!</v>
      </c>
      <c r="DS251" s="31" t="e">
        <v>#DIV/0!</v>
      </c>
      <c r="DT251" s="31" t="e">
        <v>#DIV/0!</v>
      </c>
      <c r="DU251" s="31" t="e">
        <v>#DIV/0!</v>
      </c>
      <c r="DV251" s="31" t="e">
        <v>#DIV/0!</v>
      </c>
      <c r="DW251" s="31" t="e">
        <v>#DIV/0!</v>
      </c>
      <c r="DX251" s="31" t="e">
        <v>#DIV/0!</v>
      </c>
      <c r="DY251" s="31" t="e">
        <v>#DIV/0!</v>
      </c>
      <c r="DZ251" s="31" t="e">
        <v>#DIV/0!</v>
      </c>
      <c r="EA251" s="31" t="e">
        <v>#DIV/0!</v>
      </c>
      <c r="EB251" s="31" t="e">
        <v>#DIV/0!</v>
      </c>
      <c r="EC251" s="31" t="e">
        <v>#DIV/0!</v>
      </c>
      <c r="ED251" s="31" t="e">
        <v>#DIV/0!</v>
      </c>
      <c r="EE251" s="31" t="e">
        <v>#DIV/0!</v>
      </c>
      <c r="EF251" s="31" t="e">
        <v>#DIV/0!</v>
      </c>
      <c r="EG251" s="31" t="e">
        <v>#DIV/0!</v>
      </c>
      <c r="EH251" s="31" t="e">
        <v>#DIV/0!</v>
      </c>
      <c r="EI251" s="31" t="e">
        <v>#DIV/0!</v>
      </c>
      <c r="EJ251" s="31" t="e">
        <v>#DIV/0!</v>
      </c>
      <c r="EK251" s="31" t="e">
        <v>#DIV/0!</v>
      </c>
      <c r="EL251" s="31" t="e">
        <v>#DIV/0!</v>
      </c>
      <c r="EM251" s="31" t="e">
        <v>#DIV/0!</v>
      </c>
      <c r="EN251" s="31" t="e">
        <v>#DIV/0!</v>
      </c>
      <c r="EO251" s="31" t="e">
        <v>#VALUE!</v>
      </c>
      <c r="EP251" s="31" t="e">
        <v>#DIV/0!</v>
      </c>
      <c r="EQ251" s="31" t="e">
        <v>#DIV/0!</v>
      </c>
      <c r="ER251" s="31" t="e">
        <v>#DIV/0!</v>
      </c>
      <c r="ES251" s="31" t="e">
        <v>#DIV/0!</v>
      </c>
      <c r="ET251" s="31" t="e">
        <v>#DIV/0!</v>
      </c>
      <c r="EU251" s="31" t="e">
        <v>#DIV/0!</v>
      </c>
      <c r="EV251" s="31" t="e">
        <v>#DIV/0!</v>
      </c>
      <c r="EW251" s="31" t="e">
        <v>#DIV/0!</v>
      </c>
      <c r="EX251" s="31" t="e">
        <v>#DIV/0!</v>
      </c>
      <c r="EY251" s="31" t="e">
        <v>#DIV/0!</v>
      </c>
      <c r="EZ251" s="31" t="e">
        <v>#DIV/0!</v>
      </c>
      <c r="FA251" s="31" t="e">
        <v>#DIV/0!</v>
      </c>
      <c r="FB251" s="31" t="e">
        <v>#DIV/0!</v>
      </c>
      <c r="FC251" s="31" t="e">
        <v>#DIV/0!</v>
      </c>
      <c r="FD251" s="31" t="e">
        <v>#DIV/0!</v>
      </c>
      <c r="FE251" s="31" t="e">
        <v>#DIV/0!</v>
      </c>
      <c r="FF251" s="31" t="e">
        <v>#DIV/0!</v>
      </c>
      <c r="FG251" s="31" t="e">
        <v>#DIV/0!</v>
      </c>
      <c r="FH251" s="31" t="e">
        <v>#DIV/0!</v>
      </c>
      <c r="FI251" s="31" t="e">
        <v>#DIV/0!</v>
      </c>
      <c r="FJ251" s="31" t="e">
        <v>#DIV/0!</v>
      </c>
      <c r="FK251" s="31" t="e">
        <v>#DIV/0!</v>
      </c>
      <c r="FL251" s="31" t="e">
        <v>#DIV/0!</v>
      </c>
      <c r="FM251" s="31" t="e">
        <v>#DIV/0!</v>
      </c>
      <c r="FN251" s="31" t="e">
        <v>#DIV/0!</v>
      </c>
      <c r="FO251" s="31" t="e">
        <v>#DIV/0!</v>
      </c>
      <c r="FP251" s="31" t="e">
        <v>#DIV/0!</v>
      </c>
      <c r="FQ251" s="31" t="e">
        <v>#DIV/0!</v>
      </c>
      <c r="FR251" s="31" t="e">
        <v>#DIV/0!</v>
      </c>
      <c r="FS251" s="31" t="e">
        <v>#DIV/0!</v>
      </c>
      <c r="FT251" s="31" t="e">
        <v>#DIV/0!</v>
      </c>
      <c r="FU251" s="31" t="e">
        <v>#DIV/0!</v>
      </c>
      <c r="FV251" s="31" t="e">
        <v>#DIV/0!</v>
      </c>
      <c r="FW251" s="31" t="e">
        <v>#DIV/0!</v>
      </c>
      <c r="FX251" s="31" t="e">
        <v>#DIV/0!</v>
      </c>
      <c r="FY251" s="31" t="e">
        <v>#DIV/0!</v>
      </c>
      <c r="FZ251" s="31" t="e">
        <v>#DIV/0!</v>
      </c>
      <c r="GA251" s="31" t="e">
        <v>#DIV/0!</v>
      </c>
      <c r="GB251" s="31" t="e">
        <v>#DIV/0!</v>
      </c>
      <c r="GC251" s="31" t="e">
        <v>#DIV/0!</v>
      </c>
      <c r="GD251" s="31" t="e">
        <v>#DIV/0!</v>
      </c>
      <c r="GE251" s="31" t="e">
        <v>#DIV/0!</v>
      </c>
      <c r="GF251" s="31" t="e">
        <v>#DIV/0!</v>
      </c>
      <c r="GG251" s="31" t="e">
        <v>#DIV/0!</v>
      </c>
      <c r="GH251" s="31" t="e">
        <v>#DIV/0!</v>
      </c>
      <c r="GI251" s="31"/>
      <c r="GJ251" s="31"/>
      <c r="GK251" s="31">
        <v>260</v>
      </c>
      <c r="GL251" s="51" t="e">
        <v>#VALUE!</v>
      </c>
      <c r="GM251" s="31" t="e">
        <v>#DIV/0!</v>
      </c>
      <c r="GN251" s="31" t="e">
        <v>#DIV/0!</v>
      </c>
      <c r="GO251" s="31" t="e">
        <v>#DIV/0!</v>
      </c>
      <c r="GP251" s="31" t="e">
        <v>#DIV/0!</v>
      </c>
      <c r="GQ251" s="31" t="e">
        <v>#DIV/0!</v>
      </c>
      <c r="GR251" s="31" t="e">
        <v>#DIV/0!</v>
      </c>
      <c r="GS251" s="31" t="e">
        <v>#DIV/0!</v>
      </c>
      <c r="GT251" s="31" t="e">
        <v>#DIV/0!</v>
      </c>
      <c r="GU251" s="31" t="e">
        <v>#DIV/0!</v>
      </c>
      <c r="GV251" s="31" t="e">
        <v>#DIV/0!</v>
      </c>
      <c r="GW251" s="31" t="e">
        <v>#DIV/0!</v>
      </c>
      <c r="GX251" s="31" t="e">
        <v>#DIV/0!</v>
      </c>
      <c r="GY251" s="31" t="e">
        <v>#DIV/0!</v>
      </c>
      <c r="GZ251" s="31" t="e">
        <v>#DIV/0!</v>
      </c>
      <c r="HA251" s="31" t="e">
        <v>#DIV/0!</v>
      </c>
      <c r="HB251" s="31" t="e">
        <v>#DIV/0!</v>
      </c>
      <c r="HC251" s="31" t="e">
        <v>#DIV/0!</v>
      </c>
      <c r="HD251" s="31" t="e">
        <v>#DIV/0!</v>
      </c>
      <c r="HE251" s="31" t="e">
        <v>#DIV/0!</v>
      </c>
      <c r="HF251" s="31" t="e">
        <v>#DIV/0!</v>
      </c>
      <c r="HG251" s="31" t="e">
        <v>#DIV/0!</v>
      </c>
      <c r="HH251" s="31" t="e">
        <v>#DIV/0!</v>
      </c>
      <c r="HI251" s="31" t="e">
        <v>#DIV/0!</v>
      </c>
      <c r="HJ251" s="31" t="e">
        <v>#DIV/0!</v>
      </c>
      <c r="HK251" s="31" t="e">
        <v>#DIV/0!</v>
      </c>
      <c r="HL251" s="31" t="e">
        <v>#DIV/0!</v>
      </c>
      <c r="HM251" s="31" t="e">
        <v>#DIV/0!</v>
      </c>
      <c r="HN251" s="31" t="e">
        <v>#DIV/0!</v>
      </c>
      <c r="HO251" s="31" t="e">
        <v>#DIV/0!</v>
      </c>
      <c r="HP251" s="31" t="e">
        <v>#DIV/0!</v>
      </c>
      <c r="HQ251" s="31" t="e">
        <v>#DIV/0!</v>
      </c>
      <c r="HR251" s="31" t="e">
        <v>#DIV/0!</v>
      </c>
      <c r="HS251" s="31" t="e">
        <v>#DIV/0!</v>
      </c>
      <c r="HT251" s="31" t="e">
        <v>#DIV/0!</v>
      </c>
      <c r="HU251" s="31" t="e">
        <v>#DIV/0!</v>
      </c>
      <c r="HV251" s="31" t="e">
        <v>#DIV/0!</v>
      </c>
      <c r="HW251" s="31" t="e">
        <v>#DIV/0!</v>
      </c>
      <c r="HX251" s="31" t="e">
        <v>#DIV/0!</v>
      </c>
      <c r="HY251" s="31" t="e">
        <v>#DIV/0!</v>
      </c>
      <c r="HZ251" s="31" t="e">
        <v>#DIV/0!</v>
      </c>
      <c r="IA251" s="31" t="e">
        <v>#DIV/0!</v>
      </c>
      <c r="IB251" s="31" t="e">
        <v>#DIV/0!</v>
      </c>
      <c r="IC251" s="31" t="e">
        <v>#DIV/0!</v>
      </c>
      <c r="ID251" s="31" t="e">
        <v>#DIV/0!</v>
      </c>
      <c r="IE251" s="31" t="e">
        <v>#DIV/0!</v>
      </c>
      <c r="IF251" s="31" t="e">
        <v>#VALUE!</v>
      </c>
      <c r="IG251" s="31" t="e">
        <v>#DIV/0!</v>
      </c>
      <c r="IH251" s="31" t="e">
        <v>#DIV/0!</v>
      </c>
      <c r="II251" s="31" t="e">
        <v>#DIV/0!</v>
      </c>
      <c r="IJ251" s="31" t="e">
        <v>#DIV/0!</v>
      </c>
      <c r="IK251" s="31" t="e">
        <v>#DIV/0!</v>
      </c>
      <c r="IL251" s="31" t="e">
        <v>#DIV/0!</v>
      </c>
      <c r="IM251" s="31" t="e">
        <v>#DIV/0!</v>
      </c>
      <c r="IN251" s="31" t="e">
        <v>#DIV/0!</v>
      </c>
      <c r="IO251" s="31" t="e">
        <v>#DIV/0!</v>
      </c>
      <c r="IP251" s="31" t="e">
        <v>#DIV/0!</v>
      </c>
      <c r="IQ251" s="31" t="e">
        <v>#DIV/0!</v>
      </c>
      <c r="IR251" s="31" t="e">
        <v>#DIV/0!</v>
      </c>
      <c r="IS251" s="31" t="e">
        <v>#DIV/0!</v>
      </c>
      <c r="IT251" s="31" t="e">
        <v>#DIV/0!</v>
      </c>
      <c r="IU251" s="31" t="e">
        <v>#DIV/0!</v>
      </c>
      <c r="IV251" s="31" t="e">
        <v>#DIV/0!</v>
      </c>
      <c r="IW251" s="31" t="e">
        <v>#DIV/0!</v>
      </c>
      <c r="IX251" s="31" t="e">
        <v>#DIV/0!</v>
      </c>
      <c r="IY251" s="31" t="e">
        <v>#DIV/0!</v>
      </c>
      <c r="IZ251" s="31" t="e">
        <v>#DIV/0!</v>
      </c>
      <c r="JA251" s="31" t="e">
        <v>#DIV/0!</v>
      </c>
      <c r="JB251" s="31" t="e">
        <v>#DIV/0!</v>
      </c>
      <c r="JC251" s="31" t="e">
        <v>#DIV/0!</v>
      </c>
      <c r="JD251" s="31" t="e">
        <v>#DIV/0!</v>
      </c>
      <c r="JE251" s="31" t="e">
        <v>#DIV/0!</v>
      </c>
      <c r="JF251" s="31" t="e">
        <v>#DIV/0!</v>
      </c>
      <c r="JG251" s="31" t="e">
        <v>#DIV/0!</v>
      </c>
      <c r="JH251" s="31" t="e">
        <v>#DIV/0!</v>
      </c>
      <c r="JI251" s="31" t="e">
        <v>#DIV/0!</v>
      </c>
      <c r="JJ251" s="31" t="e">
        <v>#DIV/0!</v>
      </c>
      <c r="JK251" s="31" t="e">
        <v>#DIV/0!</v>
      </c>
      <c r="JL251" s="31" t="e">
        <v>#DIV/0!</v>
      </c>
      <c r="JM251" s="31" t="e">
        <v>#DIV/0!</v>
      </c>
      <c r="JN251" s="31" t="e">
        <v>#DIV/0!</v>
      </c>
      <c r="JO251" s="31" t="e">
        <v>#DIV/0!</v>
      </c>
      <c r="JP251" s="31" t="e">
        <v>#DIV/0!</v>
      </c>
      <c r="JQ251" s="31" t="e">
        <v>#DIV/0!</v>
      </c>
      <c r="JR251" s="31" t="e">
        <v>#DIV/0!</v>
      </c>
      <c r="JS251" s="31" t="e">
        <v>#DIV/0!</v>
      </c>
      <c r="JT251" s="31" t="e">
        <v>#DIV/0!</v>
      </c>
      <c r="JU251" s="31" t="e">
        <v>#DIV/0!</v>
      </c>
      <c r="JV251" s="31" t="e">
        <v>#DIV/0!</v>
      </c>
      <c r="JW251" s="31" t="e">
        <v>#DIV/0!</v>
      </c>
      <c r="JX251" s="31" t="e">
        <v>#DIV/0!</v>
      </c>
      <c r="JY251" s="31" t="e">
        <v>#DIV/0!</v>
      </c>
      <c r="JZ251" s="31"/>
      <c r="KA251" s="31"/>
    </row>
    <row r="252" spans="1:287" x14ac:dyDescent="0.25">
      <c r="A252" s="30" t="s">
        <v>881</v>
      </c>
      <c r="B252" s="30" t="s">
        <v>564</v>
      </c>
      <c r="C252" s="31"/>
      <c r="D252" s="51" t="e">
        <v>#VALUE!</v>
      </c>
      <c r="E252" s="31" t="e">
        <v>#DIV/0!</v>
      </c>
      <c r="F252" s="31" t="e">
        <v>#DIV/0!</v>
      </c>
      <c r="G252" s="31" t="e">
        <v>#DIV/0!</v>
      </c>
      <c r="H252" s="31" t="e">
        <v>#DIV/0!</v>
      </c>
      <c r="I252" s="31" t="e">
        <v>#DIV/0!</v>
      </c>
      <c r="J252" s="31" t="e">
        <v>#DIV/0!</v>
      </c>
      <c r="K252" s="31" t="e">
        <v>#DIV/0!</v>
      </c>
      <c r="L252" s="31" t="e">
        <v>#DIV/0!</v>
      </c>
      <c r="M252" s="31" t="e">
        <v>#DIV/0!</v>
      </c>
      <c r="N252" s="31" t="e">
        <v>#DIV/0!</v>
      </c>
      <c r="O252" s="31" t="e">
        <v>#DIV/0!</v>
      </c>
      <c r="P252" s="31" t="e">
        <v>#DIV/0!</v>
      </c>
      <c r="Q252" s="31" t="e">
        <v>#DIV/0!</v>
      </c>
      <c r="R252" s="31" t="e">
        <v>#DIV/0!</v>
      </c>
      <c r="S252" s="31" t="e">
        <v>#DIV/0!</v>
      </c>
      <c r="T252" s="31" t="e">
        <v>#DIV/0!</v>
      </c>
      <c r="U252" s="31" t="e">
        <v>#DIV/0!</v>
      </c>
      <c r="V252" s="31" t="e">
        <v>#DIV/0!</v>
      </c>
      <c r="W252" s="31" t="e">
        <v>#DIV/0!</v>
      </c>
      <c r="X252" s="31" t="e">
        <v>#DIV/0!</v>
      </c>
      <c r="Y252" s="31" t="e">
        <v>#DIV/0!</v>
      </c>
      <c r="Z252" s="31" t="e">
        <v>#DIV/0!</v>
      </c>
      <c r="AA252" s="31" t="e">
        <v>#DIV/0!</v>
      </c>
      <c r="AB252" s="31" t="e">
        <v>#DIV/0!</v>
      </c>
      <c r="AC252" s="31" t="e">
        <v>#DIV/0!</v>
      </c>
      <c r="AD252" s="31" t="e">
        <v>#DIV/0!</v>
      </c>
      <c r="AE252" s="31" t="e">
        <v>#DIV/0!</v>
      </c>
      <c r="AF252" s="31" t="e">
        <v>#DIV/0!</v>
      </c>
      <c r="AG252" s="31" t="e">
        <v>#DIV/0!</v>
      </c>
      <c r="AH252" s="31" t="e">
        <v>#DIV/0!</v>
      </c>
      <c r="AI252" s="31" t="e">
        <v>#DIV/0!</v>
      </c>
      <c r="AJ252" s="31" t="e">
        <v>#DIV/0!</v>
      </c>
      <c r="AK252" s="31" t="e">
        <v>#DIV/0!</v>
      </c>
      <c r="AL252" s="31" t="e">
        <v>#DIV/0!</v>
      </c>
      <c r="AM252" s="31" t="e">
        <v>#DIV/0!</v>
      </c>
      <c r="AN252" s="31" t="e">
        <v>#DIV/0!</v>
      </c>
      <c r="AO252" s="31" t="e">
        <v>#DIV/0!</v>
      </c>
      <c r="AP252" s="31" t="e">
        <v>#DIV/0!</v>
      </c>
      <c r="AQ252" s="31" t="e">
        <v>#DIV/0!</v>
      </c>
      <c r="AR252" s="31" t="e">
        <v>#DIV/0!</v>
      </c>
      <c r="AS252" s="31" t="e">
        <v>#DIV/0!</v>
      </c>
      <c r="AT252" s="31" t="e">
        <v>#DIV/0!</v>
      </c>
      <c r="AU252" s="31" t="e">
        <v>#DIV/0!</v>
      </c>
      <c r="AV252" s="31" t="e">
        <v>#DIV/0!</v>
      </c>
      <c r="AW252" s="31" t="e">
        <v>#DIV/0!</v>
      </c>
      <c r="AX252" s="31" t="e">
        <v>#VALUE!</v>
      </c>
      <c r="AY252" s="31" t="e">
        <v>#DIV/0!</v>
      </c>
      <c r="AZ252" s="31" t="e">
        <v>#DIV/0!</v>
      </c>
      <c r="BA252" s="31" t="e">
        <v>#DIV/0!</v>
      </c>
      <c r="BB252" s="31" t="e">
        <v>#DIV/0!</v>
      </c>
      <c r="BC252" s="31" t="e">
        <v>#DIV/0!</v>
      </c>
      <c r="BD252" s="31" t="e">
        <v>#DIV/0!</v>
      </c>
      <c r="BE252" s="31" t="e">
        <v>#DIV/0!</v>
      </c>
      <c r="BF252" s="31" t="e">
        <v>#DIV/0!</v>
      </c>
      <c r="BG252" s="31" t="e">
        <v>#DIV/0!</v>
      </c>
      <c r="BH252" s="31" t="e">
        <v>#DIV/0!</v>
      </c>
      <c r="BI252" s="31" t="e">
        <v>#DIV/0!</v>
      </c>
      <c r="BJ252" s="31" t="e">
        <v>#DIV/0!</v>
      </c>
      <c r="BK252" s="31" t="e">
        <v>#DIV/0!</v>
      </c>
      <c r="BL252" s="31" t="e">
        <v>#DIV/0!</v>
      </c>
      <c r="BM252" s="31" t="e">
        <v>#DIV/0!</v>
      </c>
      <c r="BN252" s="31" t="e">
        <v>#DIV/0!</v>
      </c>
      <c r="BO252" s="31" t="e">
        <v>#DIV/0!</v>
      </c>
      <c r="BP252" s="31" t="e">
        <v>#DIV/0!</v>
      </c>
      <c r="BQ252" s="31" t="e">
        <v>#DIV/0!</v>
      </c>
      <c r="BR252" s="31" t="e">
        <v>#DIV/0!</v>
      </c>
      <c r="BS252" s="31" t="e">
        <v>#DIV/0!</v>
      </c>
      <c r="BT252" s="31" t="e">
        <v>#DIV/0!</v>
      </c>
      <c r="BU252" s="31" t="e">
        <v>#DIV/0!</v>
      </c>
      <c r="BV252" s="31" t="e">
        <v>#DIV/0!</v>
      </c>
      <c r="BW252" s="31" t="e">
        <v>#DIV/0!</v>
      </c>
      <c r="BX252" s="31" t="e">
        <v>#DIV/0!</v>
      </c>
      <c r="BY252" s="31" t="e">
        <v>#DIV/0!</v>
      </c>
      <c r="BZ252" s="31" t="e">
        <v>#DIV/0!</v>
      </c>
      <c r="CA252" s="31" t="e">
        <v>#DIV/0!</v>
      </c>
      <c r="CB252" s="31" t="e">
        <v>#DIV/0!</v>
      </c>
      <c r="CC252" s="31" t="e">
        <v>#DIV/0!</v>
      </c>
      <c r="CD252" s="31" t="e">
        <v>#DIV/0!</v>
      </c>
      <c r="CE252" s="31" t="e">
        <v>#DIV/0!</v>
      </c>
      <c r="CF252" s="31" t="e">
        <v>#DIV/0!</v>
      </c>
      <c r="CG252" s="31" t="e">
        <v>#DIV/0!</v>
      </c>
      <c r="CH252" s="31" t="e">
        <v>#DIV/0!</v>
      </c>
      <c r="CI252" s="31" t="e">
        <v>#DIV/0!</v>
      </c>
      <c r="CJ252" s="31" t="e">
        <v>#DIV/0!</v>
      </c>
      <c r="CK252" s="31" t="e">
        <v>#DIV/0!</v>
      </c>
      <c r="CL252" s="31" t="e">
        <v>#DIV/0!</v>
      </c>
      <c r="CM252" s="31" t="e">
        <v>#DIV/0!</v>
      </c>
      <c r="CN252" s="31" t="e">
        <v>#DIV/0!</v>
      </c>
      <c r="CO252" s="31" t="e">
        <v>#DIV/0!</v>
      </c>
      <c r="CP252" s="31" t="e">
        <v>#DIV/0!</v>
      </c>
      <c r="CQ252" s="31" t="e">
        <v>#DIV/0!</v>
      </c>
      <c r="CR252" s="31"/>
      <c r="CS252" s="31"/>
      <c r="CT252" s="31"/>
      <c r="CU252" s="51" t="e">
        <v>#VALUE!</v>
      </c>
      <c r="CV252" s="31" t="e">
        <v>#DIV/0!</v>
      </c>
      <c r="CW252" s="31" t="e">
        <v>#DIV/0!</v>
      </c>
      <c r="CX252" s="31" t="e">
        <v>#DIV/0!</v>
      </c>
      <c r="CY252" s="31" t="e">
        <v>#DIV/0!</v>
      </c>
      <c r="CZ252" s="31" t="e">
        <v>#DIV/0!</v>
      </c>
      <c r="DA252" s="31" t="e">
        <v>#DIV/0!</v>
      </c>
      <c r="DB252" s="31" t="e">
        <v>#DIV/0!</v>
      </c>
      <c r="DC252" s="31" t="e">
        <v>#DIV/0!</v>
      </c>
      <c r="DD252" s="31" t="e">
        <v>#DIV/0!</v>
      </c>
      <c r="DE252" s="31" t="e">
        <v>#DIV/0!</v>
      </c>
      <c r="DF252" s="31" t="e">
        <v>#DIV/0!</v>
      </c>
      <c r="DG252" s="31" t="e">
        <v>#DIV/0!</v>
      </c>
      <c r="DH252" s="31" t="e">
        <v>#DIV/0!</v>
      </c>
      <c r="DI252" s="31" t="e">
        <v>#DIV/0!</v>
      </c>
      <c r="DJ252" s="31" t="e">
        <v>#DIV/0!</v>
      </c>
      <c r="DK252" s="31" t="e">
        <v>#DIV/0!</v>
      </c>
      <c r="DL252" s="31" t="e">
        <v>#DIV/0!</v>
      </c>
      <c r="DM252" s="31" t="e">
        <v>#DIV/0!</v>
      </c>
      <c r="DN252" s="31" t="e">
        <v>#DIV/0!</v>
      </c>
      <c r="DO252" s="31" t="e">
        <v>#DIV/0!</v>
      </c>
      <c r="DP252" s="31" t="e">
        <v>#DIV/0!</v>
      </c>
      <c r="DQ252" s="31" t="e">
        <v>#DIV/0!</v>
      </c>
      <c r="DR252" s="31" t="e">
        <v>#DIV/0!</v>
      </c>
      <c r="DS252" s="31" t="e">
        <v>#DIV/0!</v>
      </c>
      <c r="DT252" s="31" t="e">
        <v>#DIV/0!</v>
      </c>
      <c r="DU252" s="31" t="e">
        <v>#DIV/0!</v>
      </c>
      <c r="DV252" s="31" t="e">
        <v>#DIV/0!</v>
      </c>
      <c r="DW252" s="31" t="e">
        <v>#DIV/0!</v>
      </c>
      <c r="DX252" s="31" t="e">
        <v>#DIV/0!</v>
      </c>
      <c r="DY252" s="31" t="e">
        <v>#DIV/0!</v>
      </c>
      <c r="DZ252" s="31" t="e">
        <v>#DIV/0!</v>
      </c>
      <c r="EA252" s="31" t="e">
        <v>#DIV/0!</v>
      </c>
      <c r="EB252" s="31" t="e">
        <v>#DIV/0!</v>
      </c>
      <c r="EC252" s="31" t="e">
        <v>#DIV/0!</v>
      </c>
      <c r="ED252" s="31" t="e">
        <v>#DIV/0!</v>
      </c>
      <c r="EE252" s="31" t="e">
        <v>#DIV/0!</v>
      </c>
      <c r="EF252" s="31" t="e">
        <v>#DIV/0!</v>
      </c>
      <c r="EG252" s="31" t="e">
        <v>#DIV/0!</v>
      </c>
      <c r="EH252" s="31" t="e">
        <v>#DIV/0!</v>
      </c>
      <c r="EI252" s="31" t="e">
        <v>#DIV/0!</v>
      </c>
      <c r="EJ252" s="31" t="e">
        <v>#DIV/0!</v>
      </c>
      <c r="EK252" s="31" t="e">
        <v>#DIV/0!</v>
      </c>
      <c r="EL252" s="31" t="e">
        <v>#DIV/0!</v>
      </c>
      <c r="EM252" s="31" t="e">
        <v>#DIV/0!</v>
      </c>
      <c r="EN252" s="31" t="e">
        <v>#DIV/0!</v>
      </c>
      <c r="EO252" s="31" t="e">
        <v>#VALUE!</v>
      </c>
      <c r="EP252" s="31" t="e">
        <v>#DIV/0!</v>
      </c>
      <c r="EQ252" s="31" t="e">
        <v>#DIV/0!</v>
      </c>
      <c r="ER252" s="31" t="e">
        <v>#DIV/0!</v>
      </c>
      <c r="ES252" s="31" t="e">
        <v>#DIV/0!</v>
      </c>
      <c r="ET252" s="31" t="e">
        <v>#DIV/0!</v>
      </c>
      <c r="EU252" s="31" t="e">
        <v>#DIV/0!</v>
      </c>
      <c r="EV252" s="31" t="e">
        <v>#DIV/0!</v>
      </c>
      <c r="EW252" s="31" t="e">
        <v>#DIV/0!</v>
      </c>
      <c r="EX252" s="31" t="e">
        <v>#DIV/0!</v>
      </c>
      <c r="EY252" s="31" t="e">
        <v>#DIV/0!</v>
      </c>
      <c r="EZ252" s="31" t="e">
        <v>#DIV/0!</v>
      </c>
      <c r="FA252" s="31" t="e">
        <v>#DIV/0!</v>
      </c>
      <c r="FB252" s="31" t="e">
        <v>#DIV/0!</v>
      </c>
      <c r="FC252" s="31" t="e">
        <v>#DIV/0!</v>
      </c>
      <c r="FD252" s="31" t="e">
        <v>#DIV/0!</v>
      </c>
      <c r="FE252" s="31" t="e">
        <v>#DIV/0!</v>
      </c>
      <c r="FF252" s="31" t="e">
        <v>#DIV/0!</v>
      </c>
      <c r="FG252" s="31" t="e">
        <v>#DIV/0!</v>
      </c>
      <c r="FH252" s="31" t="e">
        <v>#DIV/0!</v>
      </c>
      <c r="FI252" s="31" t="e">
        <v>#DIV/0!</v>
      </c>
      <c r="FJ252" s="31" t="e">
        <v>#DIV/0!</v>
      </c>
      <c r="FK252" s="31" t="e">
        <v>#DIV/0!</v>
      </c>
      <c r="FL252" s="31" t="e">
        <v>#DIV/0!</v>
      </c>
      <c r="FM252" s="31" t="e">
        <v>#DIV/0!</v>
      </c>
      <c r="FN252" s="31" t="e">
        <v>#DIV/0!</v>
      </c>
      <c r="FO252" s="31" t="e">
        <v>#DIV/0!</v>
      </c>
      <c r="FP252" s="31" t="e">
        <v>#DIV/0!</v>
      </c>
      <c r="FQ252" s="31" t="e">
        <v>#DIV/0!</v>
      </c>
      <c r="FR252" s="31" t="e">
        <v>#DIV/0!</v>
      </c>
      <c r="FS252" s="31" t="e">
        <v>#DIV/0!</v>
      </c>
      <c r="FT252" s="31" t="e">
        <v>#DIV/0!</v>
      </c>
      <c r="FU252" s="31" t="e">
        <v>#DIV/0!</v>
      </c>
      <c r="FV252" s="31" t="e">
        <v>#DIV/0!</v>
      </c>
      <c r="FW252" s="31" t="e">
        <v>#DIV/0!</v>
      </c>
      <c r="FX252" s="31" t="e">
        <v>#DIV/0!</v>
      </c>
      <c r="FY252" s="31" t="e">
        <v>#DIV/0!</v>
      </c>
      <c r="FZ252" s="31" t="e">
        <v>#DIV/0!</v>
      </c>
      <c r="GA252" s="31" t="e">
        <v>#DIV/0!</v>
      </c>
      <c r="GB252" s="31" t="e">
        <v>#DIV/0!</v>
      </c>
      <c r="GC252" s="31" t="e">
        <v>#DIV/0!</v>
      </c>
      <c r="GD252" s="31" t="e">
        <v>#DIV/0!</v>
      </c>
      <c r="GE252" s="31" t="e">
        <v>#DIV/0!</v>
      </c>
      <c r="GF252" s="31" t="e">
        <v>#DIV/0!</v>
      </c>
      <c r="GG252" s="31" t="e">
        <v>#DIV/0!</v>
      </c>
      <c r="GH252" s="31" t="e">
        <v>#DIV/0!</v>
      </c>
      <c r="GI252" s="31"/>
      <c r="GJ252" s="31"/>
      <c r="GK252" s="31">
        <v>110</v>
      </c>
      <c r="GL252" s="51" t="e">
        <v>#VALUE!</v>
      </c>
      <c r="GM252" s="31" t="e">
        <v>#DIV/0!</v>
      </c>
      <c r="GN252" s="31" t="e">
        <v>#DIV/0!</v>
      </c>
      <c r="GO252" s="31" t="e">
        <v>#DIV/0!</v>
      </c>
      <c r="GP252" s="31" t="e">
        <v>#DIV/0!</v>
      </c>
      <c r="GQ252" s="31" t="e">
        <v>#DIV/0!</v>
      </c>
      <c r="GR252" s="31" t="e">
        <v>#DIV/0!</v>
      </c>
      <c r="GS252" s="31" t="e">
        <v>#DIV/0!</v>
      </c>
      <c r="GT252" s="31" t="e">
        <v>#DIV/0!</v>
      </c>
      <c r="GU252" s="31" t="e">
        <v>#DIV/0!</v>
      </c>
      <c r="GV252" s="31" t="e">
        <v>#DIV/0!</v>
      </c>
      <c r="GW252" s="31" t="e">
        <v>#DIV/0!</v>
      </c>
      <c r="GX252" s="31" t="e">
        <v>#DIV/0!</v>
      </c>
      <c r="GY252" s="31" t="e">
        <v>#DIV/0!</v>
      </c>
      <c r="GZ252" s="31" t="e">
        <v>#DIV/0!</v>
      </c>
      <c r="HA252" s="31" t="e">
        <v>#DIV/0!</v>
      </c>
      <c r="HB252" s="31" t="e">
        <v>#DIV/0!</v>
      </c>
      <c r="HC252" s="31" t="e">
        <v>#DIV/0!</v>
      </c>
      <c r="HD252" s="31" t="e">
        <v>#DIV/0!</v>
      </c>
      <c r="HE252" s="31" t="e">
        <v>#DIV/0!</v>
      </c>
      <c r="HF252" s="31" t="e">
        <v>#DIV/0!</v>
      </c>
      <c r="HG252" s="31" t="e">
        <v>#DIV/0!</v>
      </c>
      <c r="HH252" s="31" t="e">
        <v>#DIV/0!</v>
      </c>
      <c r="HI252" s="31" t="e">
        <v>#DIV/0!</v>
      </c>
      <c r="HJ252" s="31" t="e">
        <v>#DIV/0!</v>
      </c>
      <c r="HK252" s="31" t="e">
        <v>#DIV/0!</v>
      </c>
      <c r="HL252" s="31" t="e">
        <v>#DIV/0!</v>
      </c>
      <c r="HM252" s="31" t="e">
        <v>#DIV/0!</v>
      </c>
      <c r="HN252" s="31" t="e">
        <v>#DIV/0!</v>
      </c>
      <c r="HO252" s="31" t="e">
        <v>#DIV/0!</v>
      </c>
      <c r="HP252" s="31" t="e">
        <v>#DIV/0!</v>
      </c>
      <c r="HQ252" s="31" t="e">
        <v>#DIV/0!</v>
      </c>
      <c r="HR252" s="31" t="e">
        <v>#DIV/0!</v>
      </c>
      <c r="HS252" s="31" t="e">
        <v>#DIV/0!</v>
      </c>
      <c r="HT252" s="31" t="e">
        <v>#DIV/0!</v>
      </c>
      <c r="HU252" s="31" t="e">
        <v>#DIV/0!</v>
      </c>
      <c r="HV252" s="31" t="e">
        <v>#DIV/0!</v>
      </c>
      <c r="HW252" s="31" t="e">
        <v>#DIV/0!</v>
      </c>
      <c r="HX252" s="31" t="e">
        <v>#DIV/0!</v>
      </c>
      <c r="HY252" s="31" t="e">
        <v>#DIV/0!</v>
      </c>
      <c r="HZ252" s="31" t="e">
        <v>#DIV/0!</v>
      </c>
      <c r="IA252" s="31" t="e">
        <v>#DIV/0!</v>
      </c>
      <c r="IB252" s="31" t="e">
        <v>#DIV/0!</v>
      </c>
      <c r="IC252" s="31" t="e">
        <v>#DIV/0!</v>
      </c>
      <c r="ID252" s="31" t="e">
        <v>#DIV/0!</v>
      </c>
      <c r="IE252" s="31" t="e">
        <v>#DIV/0!</v>
      </c>
      <c r="IF252" s="31" t="e">
        <v>#VALUE!</v>
      </c>
      <c r="IG252" s="31" t="e">
        <v>#DIV/0!</v>
      </c>
      <c r="IH252" s="31" t="e">
        <v>#DIV/0!</v>
      </c>
      <c r="II252" s="31" t="e">
        <v>#DIV/0!</v>
      </c>
      <c r="IJ252" s="31" t="e">
        <v>#DIV/0!</v>
      </c>
      <c r="IK252" s="31" t="e">
        <v>#DIV/0!</v>
      </c>
      <c r="IL252" s="31" t="e">
        <v>#DIV/0!</v>
      </c>
      <c r="IM252" s="31" t="e">
        <v>#DIV/0!</v>
      </c>
      <c r="IN252" s="31" t="e">
        <v>#DIV/0!</v>
      </c>
      <c r="IO252" s="31" t="e">
        <v>#DIV/0!</v>
      </c>
      <c r="IP252" s="31" t="e">
        <v>#DIV/0!</v>
      </c>
      <c r="IQ252" s="31" t="e">
        <v>#DIV/0!</v>
      </c>
      <c r="IR252" s="31" t="e">
        <v>#DIV/0!</v>
      </c>
      <c r="IS252" s="31" t="e">
        <v>#DIV/0!</v>
      </c>
      <c r="IT252" s="31" t="e">
        <v>#DIV/0!</v>
      </c>
      <c r="IU252" s="31" t="e">
        <v>#DIV/0!</v>
      </c>
      <c r="IV252" s="31" t="e">
        <v>#DIV/0!</v>
      </c>
      <c r="IW252" s="31" t="e">
        <v>#DIV/0!</v>
      </c>
      <c r="IX252" s="31" t="e">
        <v>#DIV/0!</v>
      </c>
      <c r="IY252" s="31" t="e">
        <v>#DIV/0!</v>
      </c>
      <c r="IZ252" s="31" t="e">
        <v>#DIV/0!</v>
      </c>
      <c r="JA252" s="31" t="e">
        <v>#DIV/0!</v>
      </c>
      <c r="JB252" s="31" t="e">
        <v>#DIV/0!</v>
      </c>
      <c r="JC252" s="31" t="e">
        <v>#DIV/0!</v>
      </c>
      <c r="JD252" s="31" t="e">
        <v>#DIV/0!</v>
      </c>
      <c r="JE252" s="31" t="e">
        <v>#DIV/0!</v>
      </c>
      <c r="JF252" s="31" t="e">
        <v>#DIV/0!</v>
      </c>
      <c r="JG252" s="31" t="e">
        <v>#DIV/0!</v>
      </c>
      <c r="JH252" s="31" t="e">
        <v>#DIV/0!</v>
      </c>
      <c r="JI252" s="31" t="e">
        <v>#DIV/0!</v>
      </c>
      <c r="JJ252" s="31" t="e">
        <v>#DIV/0!</v>
      </c>
      <c r="JK252" s="31" t="e">
        <v>#DIV/0!</v>
      </c>
      <c r="JL252" s="31" t="e">
        <v>#DIV/0!</v>
      </c>
      <c r="JM252" s="31" t="e">
        <v>#DIV/0!</v>
      </c>
      <c r="JN252" s="31" t="e">
        <v>#DIV/0!</v>
      </c>
      <c r="JO252" s="31" t="e">
        <v>#DIV/0!</v>
      </c>
      <c r="JP252" s="31" t="e">
        <v>#DIV/0!</v>
      </c>
      <c r="JQ252" s="31" t="e">
        <v>#DIV/0!</v>
      </c>
      <c r="JR252" s="31" t="e">
        <v>#DIV/0!</v>
      </c>
      <c r="JS252" s="31" t="e">
        <v>#DIV/0!</v>
      </c>
      <c r="JT252" s="31" t="e">
        <v>#DIV/0!</v>
      </c>
      <c r="JU252" s="31" t="e">
        <v>#DIV/0!</v>
      </c>
      <c r="JV252" s="31" t="e">
        <v>#DIV/0!</v>
      </c>
      <c r="JW252" s="31" t="e">
        <v>#DIV/0!</v>
      </c>
      <c r="JX252" s="31" t="e">
        <v>#DIV/0!</v>
      </c>
      <c r="JY252" s="31" t="e">
        <v>#DIV/0!</v>
      </c>
      <c r="JZ252" s="31"/>
      <c r="KA252" s="31"/>
    </row>
    <row r="253" spans="1:287" x14ac:dyDescent="0.25">
      <c r="A253" s="30" t="s">
        <v>882</v>
      </c>
      <c r="B253" s="30" t="s">
        <v>130</v>
      </c>
      <c r="C253" s="31">
        <v>120</v>
      </c>
      <c r="D253" s="51" t="e">
        <v>#VALUE!</v>
      </c>
      <c r="E253" s="31" t="e">
        <v>#DIV/0!</v>
      </c>
      <c r="F253" s="31" t="e">
        <v>#DIV/0!</v>
      </c>
      <c r="G253" s="31" t="e">
        <v>#DIV/0!</v>
      </c>
      <c r="H253" s="31" t="e">
        <v>#DIV/0!</v>
      </c>
      <c r="I253" s="31" t="e">
        <v>#DIV/0!</v>
      </c>
      <c r="J253" s="31" t="e">
        <v>#DIV/0!</v>
      </c>
      <c r="K253" s="31" t="e">
        <v>#DIV/0!</v>
      </c>
      <c r="L253" s="31" t="e">
        <v>#DIV/0!</v>
      </c>
      <c r="M253" s="31" t="e">
        <v>#DIV/0!</v>
      </c>
      <c r="N253" s="31" t="e">
        <v>#DIV/0!</v>
      </c>
      <c r="O253" s="31" t="e">
        <v>#DIV/0!</v>
      </c>
      <c r="P253" s="31" t="e">
        <v>#DIV/0!</v>
      </c>
      <c r="Q253" s="31" t="e">
        <v>#DIV/0!</v>
      </c>
      <c r="R253" s="31" t="e">
        <v>#DIV/0!</v>
      </c>
      <c r="S253" s="31" t="e">
        <v>#DIV/0!</v>
      </c>
      <c r="T253" s="31" t="e">
        <v>#DIV/0!</v>
      </c>
      <c r="U253" s="31" t="e">
        <v>#DIV/0!</v>
      </c>
      <c r="V253" s="31" t="e">
        <v>#DIV/0!</v>
      </c>
      <c r="W253" s="31" t="e">
        <v>#DIV/0!</v>
      </c>
      <c r="X253" s="31" t="e">
        <v>#DIV/0!</v>
      </c>
      <c r="Y253" s="31" t="e">
        <v>#DIV/0!</v>
      </c>
      <c r="Z253" s="31" t="e">
        <v>#DIV/0!</v>
      </c>
      <c r="AA253" s="31" t="e">
        <v>#DIV/0!</v>
      </c>
      <c r="AB253" s="31" t="e">
        <v>#DIV/0!</v>
      </c>
      <c r="AC253" s="31" t="e">
        <v>#DIV/0!</v>
      </c>
      <c r="AD253" s="31" t="e">
        <v>#DIV/0!</v>
      </c>
      <c r="AE253" s="31" t="e">
        <v>#DIV/0!</v>
      </c>
      <c r="AF253" s="31" t="e">
        <v>#DIV/0!</v>
      </c>
      <c r="AG253" s="31" t="e">
        <v>#DIV/0!</v>
      </c>
      <c r="AH253" s="31" t="e">
        <v>#DIV/0!</v>
      </c>
      <c r="AI253" s="31" t="e">
        <v>#DIV/0!</v>
      </c>
      <c r="AJ253" s="31" t="e">
        <v>#DIV/0!</v>
      </c>
      <c r="AK253" s="31" t="e">
        <v>#DIV/0!</v>
      </c>
      <c r="AL253" s="31" t="e">
        <v>#DIV/0!</v>
      </c>
      <c r="AM253" s="31" t="e">
        <v>#DIV/0!</v>
      </c>
      <c r="AN253" s="31" t="e">
        <v>#DIV/0!</v>
      </c>
      <c r="AO253" s="31" t="e">
        <v>#DIV/0!</v>
      </c>
      <c r="AP253" s="31" t="e">
        <v>#DIV/0!</v>
      </c>
      <c r="AQ253" s="31" t="e">
        <v>#DIV/0!</v>
      </c>
      <c r="AR253" s="31" t="e">
        <v>#DIV/0!</v>
      </c>
      <c r="AS253" s="31" t="e">
        <v>#DIV/0!</v>
      </c>
      <c r="AT253" s="31" t="e">
        <v>#DIV/0!</v>
      </c>
      <c r="AU253" s="31" t="e">
        <v>#DIV/0!</v>
      </c>
      <c r="AV253" s="31" t="e">
        <v>#DIV/0!</v>
      </c>
      <c r="AW253" s="31" t="e">
        <v>#DIV/0!</v>
      </c>
      <c r="AX253" s="31" t="e">
        <v>#VALUE!</v>
      </c>
      <c r="AY253" s="31" t="e">
        <v>#DIV/0!</v>
      </c>
      <c r="AZ253" s="31" t="e">
        <v>#DIV/0!</v>
      </c>
      <c r="BA253" s="31" t="e">
        <v>#DIV/0!</v>
      </c>
      <c r="BB253" s="31" t="e">
        <v>#DIV/0!</v>
      </c>
      <c r="BC253" s="31" t="e">
        <v>#DIV/0!</v>
      </c>
      <c r="BD253" s="31" t="e">
        <v>#DIV/0!</v>
      </c>
      <c r="BE253" s="31" t="e">
        <v>#DIV/0!</v>
      </c>
      <c r="BF253" s="31" t="e">
        <v>#DIV/0!</v>
      </c>
      <c r="BG253" s="31" t="e">
        <v>#DIV/0!</v>
      </c>
      <c r="BH253" s="31" t="e">
        <v>#DIV/0!</v>
      </c>
      <c r="BI253" s="31" t="e">
        <v>#DIV/0!</v>
      </c>
      <c r="BJ253" s="31" t="e">
        <v>#DIV/0!</v>
      </c>
      <c r="BK253" s="31" t="e">
        <v>#DIV/0!</v>
      </c>
      <c r="BL253" s="31" t="e">
        <v>#DIV/0!</v>
      </c>
      <c r="BM253" s="31" t="e">
        <v>#DIV/0!</v>
      </c>
      <c r="BN253" s="31" t="e">
        <v>#DIV/0!</v>
      </c>
      <c r="BO253" s="31" t="e">
        <v>#DIV/0!</v>
      </c>
      <c r="BP253" s="31" t="e">
        <v>#DIV/0!</v>
      </c>
      <c r="BQ253" s="31" t="e">
        <v>#DIV/0!</v>
      </c>
      <c r="BR253" s="31" t="e">
        <v>#DIV/0!</v>
      </c>
      <c r="BS253" s="31" t="e">
        <v>#DIV/0!</v>
      </c>
      <c r="BT253" s="31" t="e">
        <v>#DIV/0!</v>
      </c>
      <c r="BU253" s="31" t="e">
        <v>#DIV/0!</v>
      </c>
      <c r="BV253" s="31" t="e">
        <v>#DIV/0!</v>
      </c>
      <c r="BW253" s="31" t="e">
        <v>#DIV/0!</v>
      </c>
      <c r="BX253" s="31" t="e">
        <v>#DIV/0!</v>
      </c>
      <c r="BY253" s="31" t="e">
        <v>#DIV/0!</v>
      </c>
      <c r="BZ253" s="31" t="e">
        <v>#DIV/0!</v>
      </c>
      <c r="CA253" s="31" t="e">
        <v>#DIV/0!</v>
      </c>
      <c r="CB253" s="31" t="e">
        <v>#DIV/0!</v>
      </c>
      <c r="CC253" s="31" t="e">
        <v>#DIV/0!</v>
      </c>
      <c r="CD253" s="31" t="e">
        <v>#DIV/0!</v>
      </c>
      <c r="CE253" s="31" t="e">
        <v>#DIV/0!</v>
      </c>
      <c r="CF253" s="31" t="e">
        <v>#DIV/0!</v>
      </c>
      <c r="CG253" s="31" t="e">
        <v>#DIV/0!</v>
      </c>
      <c r="CH253" s="31" t="e">
        <v>#DIV/0!</v>
      </c>
      <c r="CI253" s="31" t="e">
        <v>#DIV/0!</v>
      </c>
      <c r="CJ253" s="31" t="e">
        <v>#DIV/0!</v>
      </c>
      <c r="CK253" s="31" t="e">
        <v>#DIV/0!</v>
      </c>
      <c r="CL253" s="31" t="e">
        <v>#DIV/0!</v>
      </c>
      <c r="CM253" s="31" t="e">
        <v>#DIV/0!</v>
      </c>
      <c r="CN253" s="31" t="e">
        <v>#DIV/0!</v>
      </c>
      <c r="CO253" s="31" t="e">
        <v>#DIV/0!</v>
      </c>
      <c r="CP253" s="31" t="e">
        <v>#DIV/0!</v>
      </c>
      <c r="CQ253" s="31" t="e">
        <v>#DIV/0!</v>
      </c>
      <c r="CR253" s="31"/>
      <c r="CS253" s="31"/>
      <c r="CT253" s="31">
        <v>120</v>
      </c>
      <c r="CU253" s="51" t="e">
        <v>#VALUE!</v>
      </c>
      <c r="CV253" s="31" t="e">
        <v>#DIV/0!</v>
      </c>
      <c r="CW253" s="31" t="e">
        <v>#DIV/0!</v>
      </c>
      <c r="CX253" s="31" t="e">
        <v>#DIV/0!</v>
      </c>
      <c r="CY253" s="31" t="e">
        <v>#DIV/0!</v>
      </c>
      <c r="CZ253" s="31" t="e">
        <v>#DIV/0!</v>
      </c>
      <c r="DA253" s="31" t="e">
        <v>#DIV/0!</v>
      </c>
      <c r="DB253" s="31" t="e">
        <v>#DIV/0!</v>
      </c>
      <c r="DC253" s="31" t="e">
        <v>#DIV/0!</v>
      </c>
      <c r="DD253" s="31" t="e">
        <v>#DIV/0!</v>
      </c>
      <c r="DE253" s="31" t="e">
        <v>#DIV/0!</v>
      </c>
      <c r="DF253" s="31" t="e">
        <v>#DIV/0!</v>
      </c>
      <c r="DG253" s="31" t="e">
        <v>#DIV/0!</v>
      </c>
      <c r="DH253" s="31" t="e">
        <v>#DIV/0!</v>
      </c>
      <c r="DI253" s="31" t="e">
        <v>#DIV/0!</v>
      </c>
      <c r="DJ253" s="31" t="e">
        <v>#DIV/0!</v>
      </c>
      <c r="DK253" s="31" t="e">
        <v>#DIV/0!</v>
      </c>
      <c r="DL253" s="31" t="e">
        <v>#DIV/0!</v>
      </c>
      <c r="DM253" s="31" t="e">
        <v>#DIV/0!</v>
      </c>
      <c r="DN253" s="31" t="e">
        <v>#DIV/0!</v>
      </c>
      <c r="DO253" s="31" t="e">
        <v>#DIV/0!</v>
      </c>
      <c r="DP253" s="31" t="e">
        <v>#DIV/0!</v>
      </c>
      <c r="DQ253" s="31" t="e">
        <v>#DIV/0!</v>
      </c>
      <c r="DR253" s="31" t="e">
        <v>#DIV/0!</v>
      </c>
      <c r="DS253" s="31" t="e">
        <v>#DIV/0!</v>
      </c>
      <c r="DT253" s="31" t="e">
        <v>#DIV/0!</v>
      </c>
      <c r="DU253" s="31" t="e">
        <v>#DIV/0!</v>
      </c>
      <c r="DV253" s="31" t="e">
        <v>#DIV/0!</v>
      </c>
      <c r="DW253" s="31" t="e">
        <v>#DIV/0!</v>
      </c>
      <c r="DX253" s="31" t="e">
        <v>#DIV/0!</v>
      </c>
      <c r="DY253" s="31" t="e">
        <v>#DIV/0!</v>
      </c>
      <c r="DZ253" s="31" t="e">
        <v>#DIV/0!</v>
      </c>
      <c r="EA253" s="31" t="e">
        <v>#DIV/0!</v>
      </c>
      <c r="EB253" s="31" t="e">
        <v>#DIV/0!</v>
      </c>
      <c r="EC253" s="31" t="e">
        <v>#DIV/0!</v>
      </c>
      <c r="ED253" s="31" t="e">
        <v>#DIV/0!</v>
      </c>
      <c r="EE253" s="31" t="e">
        <v>#DIV/0!</v>
      </c>
      <c r="EF253" s="31" t="e">
        <v>#DIV/0!</v>
      </c>
      <c r="EG253" s="31" t="e">
        <v>#DIV/0!</v>
      </c>
      <c r="EH253" s="31" t="e">
        <v>#DIV/0!</v>
      </c>
      <c r="EI253" s="31" t="e">
        <v>#DIV/0!</v>
      </c>
      <c r="EJ253" s="31" t="e">
        <v>#DIV/0!</v>
      </c>
      <c r="EK253" s="31" t="e">
        <v>#DIV/0!</v>
      </c>
      <c r="EL253" s="31" t="e">
        <v>#DIV/0!</v>
      </c>
      <c r="EM253" s="31" t="e">
        <v>#DIV/0!</v>
      </c>
      <c r="EN253" s="31" t="e">
        <v>#DIV/0!</v>
      </c>
      <c r="EO253" s="31" t="e">
        <v>#VALUE!</v>
      </c>
      <c r="EP253" s="31" t="e">
        <v>#DIV/0!</v>
      </c>
      <c r="EQ253" s="31" t="e">
        <v>#DIV/0!</v>
      </c>
      <c r="ER253" s="31" t="e">
        <v>#DIV/0!</v>
      </c>
      <c r="ES253" s="31" t="e">
        <v>#DIV/0!</v>
      </c>
      <c r="ET253" s="31" t="e">
        <v>#DIV/0!</v>
      </c>
      <c r="EU253" s="31" t="e">
        <v>#DIV/0!</v>
      </c>
      <c r="EV253" s="31" t="e">
        <v>#DIV/0!</v>
      </c>
      <c r="EW253" s="31" t="e">
        <v>#DIV/0!</v>
      </c>
      <c r="EX253" s="31" t="e">
        <v>#DIV/0!</v>
      </c>
      <c r="EY253" s="31" t="e">
        <v>#DIV/0!</v>
      </c>
      <c r="EZ253" s="31" t="e">
        <v>#DIV/0!</v>
      </c>
      <c r="FA253" s="31" t="e">
        <v>#DIV/0!</v>
      </c>
      <c r="FB253" s="31" t="e">
        <v>#DIV/0!</v>
      </c>
      <c r="FC253" s="31" t="e">
        <v>#DIV/0!</v>
      </c>
      <c r="FD253" s="31" t="e">
        <v>#DIV/0!</v>
      </c>
      <c r="FE253" s="31" t="e">
        <v>#DIV/0!</v>
      </c>
      <c r="FF253" s="31" t="e">
        <v>#DIV/0!</v>
      </c>
      <c r="FG253" s="31" t="e">
        <v>#DIV/0!</v>
      </c>
      <c r="FH253" s="31" t="e">
        <v>#DIV/0!</v>
      </c>
      <c r="FI253" s="31" t="e">
        <v>#DIV/0!</v>
      </c>
      <c r="FJ253" s="31" t="e">
        <v>#DIV/0!</v>
      </c>
      <c r="FK253" s="31" t="e">
        <v>#DIV/0!</v>
      </c>
      <c r="FL253" s="31" t="e">
        <v>#DIV/0!</v>
      </c>
      <c r="FM253" s="31" t="e">
        <v>#DIV/0!</v>
      </c>
      <c r="FN253" s="31" t="e">
        <v>#DIV/0!</v>
      </c>
      <c r="FO253" s="31" t="e">
        <v>#DIV/0!</v>
      </c>
      <c r="FP253" s="31" t="e">
        <v>#DIV/0!</v>
      </c>
      <c r="FQ253" s="31" t="e">
        <v>#DIV/0!</v>
      </c>
      <c r="FR253" s="31" t="e">
        <v>#DIV/0!</v>
      </c>
      <c r="FS253" s="31" t="e">
        <v>#DIV/0!</v>
      </c>
      <c r="FT253" s="31" t="e">
        <v>#DIV/0!</v>
      </c>
      <c r="FU253" s="31" t="e">
        <v>#DIV/0!</v>
      </c>
      <c r="FV253" s="31" t="e">
        <v>#DIV/0!</v>
      </c>
      <c r="FW253" s="31" t="e">
        <v>#DIV/0!</v>
      </c>
      <c r="FX253" s="31" t="e">
        <v>#DIV/0!</v>
      </c>
      <c r="FY253" s="31" t="e">
        <v>#DIV/0!</v>
      </c>
      <c r="FZ253" s="31" t="e">
        <v>#DIV/0!</v>
      </c>
      <c r="GA253" s="31" t="e">
        <v>#DIV/0!</v>
      </c>
      <c r="GB253" s="31" t="e">
        <v>#DIV/0!</v>
      </c>
      <c r="GC253" s="31" t="e">
        <v>#DIV/0!</v>
      </c>
      <c r="GD253" s="31" t="e">
        <v>#DIV/0!</v>
      </c>
      <c r="GE253" s="31" t="e">
        <v>#DIV/0!</v>
      </c>
      <c r="GF253" s="31" t="e">
        <v>#DIV/0!</v>
      </c>
      <c r="GG253" s="31" t="e">
        <v>#DIV/0!</v>
      </c>
      <c r="GH253" s="31" t="e">
        <v>#DIV/0!</v>
      </c>
      <c r="GI253" s="31"/>
      <c r="GJ253" s="31"/>
      <c r="GK253" s="31">
        <v>120</v>
      </c>
      <c r="GL253" s="51" t="e">
        <v>#VALUE!</v>
      </c>
      <c r="GM253" s="31" t="e">
        <v>#DIV/0!</v>
      </c>
      <c r="GN253" s="31" t="e">
        <v>#DIV/0!</v>
      </c>
      <c r="GO253" s="31" t="e">
        <v>#DIV/0!</v>
      </c>
      <c r="GP253" s="31" t="e">
        <v>#DIV/0!</v>
      </c>
      <c r="GQ253" s="31" t="e">
        <v>#DIV/0!</v>
      </c>
      <c r="GR253" s="31" t="e">
        <v>#DIV/0!</v>
      </c>
      <c r="GS253" s="31" t="e">
        <v>#DIV/0!</v>
      </c>
      <c r="GT253" s="31" t="e">
        <v>#DIV/0!</v>
      </c>
      <c r="GU253" s="31" t="e">
        <v>#DIV/0!</v>
      </c>
      <c r="GV253" s="31" t="e">
        <v>#DIV/0!</v>
      </c>
      <c r="GW253" s="31" t="e">
        <v>#DIV/0!</v>
      </c>
      <c r="GX253" s="31" t="e">
        <v>#DIV/0!</v>
      </c>
      <c r="GY253" s="31" t="e">
        <v>#DIV/0!</v>
      </c>
      <c r="GZ253" s="31" t="e">
        <v>#DIV/0!</v>
      </c>
      <c r="HA253" s="31" t="e">
        <v>#DIV/0!</v>
      </c>
      <c r="HB253" s="31" t="e">
        <v>#DIV/0!</v>
      </c>
      <c r="HC253" s="31" t="e">
        <v>#DIV/0!</v>
      </c>
      <c r="HD253" s="31" t="e">
        <v>#DIV/0!</v>
      </c>
      <c r="HE253" s="31" t="e">
        <v>#DIV/0!</v>
      </c>
      <c r="HF253" s="31" t="e">
        <v>#DIV/0!</v>
      </c>
      <c r="HG253" s="31" t="e">
        <v>#DIV/0!</v>
      </c>
      <c r="HH253" s="31" t="e">
        <v>#DIV/0!</v>
      </c>
      <c r="HI253" s="31" t="e">
        <v>#DIV/0!</v>
      </c>
      <c r="HJ253" s="31" t="e">
        <v>#DIV/0!</v>
      </c>
      <c r="HK253" s="31" t="e">
        <v>#DIV/0!</v>
      </c>
      <c r="HL253" s="31" t="e">
        <v>#DIV/0!</v>
      </c>
      <c r="HM253" s="31" t="e">
        <v>#DIV/0!</v>
      </c>
      <c r="HN253" s="31" t="e">
        <v>#DIV/0!</v>
      </c>
      <c r="HO253" s="31" t="e">
        <v>#DIV/0!</v>
      </c>
      <c r="HP253" s="31" t="e">
        <v>#DIV/0!</v>
      </c>
      <c r="HQ253" s="31" t="e">
        <v>#DIV/0!</v>
      </c>
      <c r="HR253" s="31" t="e">
        <v>#DIV/0!</v>
      </c>
      <c r="HS253" s="31" t="e">
        <v>#DIV/0!</v>
      </c>
      <c r="HT253" s="31" t="e">
        <v>#DIV/0!</v>
      </c>
      <c r="HU253" s="31" t="e">
        <v>#DIV/0!</v>
      </c>
      <c r="HV253" s="31" t="e">
        <v>#DIV/0!</v>
      </c>
      <c r="HW253" s="31" t="e">
        <v>#DIV/0!</v>
      </c>
      <c r="HX253" s="31" t="e">
        <v>#DIV/0!</v>
      </c>
      <c r="HY253" s="31" t="e">
        <v>#DIV/0!</v>
      </c>
      <c r="HZ253" s="31" t="e">
        <v>#DIV/0!</v>
      </c>
      <c r="IA253" s="31" t="e">
        <v>#DIV/0!</v>
      </c>
      <c r="IB253" s="31" t="e">
        <v>#DIV/0!</v>
      </c>
      <c r="IC253" s="31" t="e">
        <v>#DIV/0!</v>
      </c>
      <c r="ID253" s="31" t="e">
        <v>#DIV/0!</v>
      </c>
      <c r="IE253" s="31" t="e">
        <v>#DIV/0!</v>
      </c>
      <c r="IF253" s="31" t="e">
        <v>#VALUE!</v>
      </c>
      <c r="IG253" s="31" t="e">
        <v>#DIV/0!</v>
      </c>
      <c r="IH253" s="31" t="e">
        <v>#DIV/0!</v>
      </c>
      <c r="II253" s="31" t="e">
        <v>#DIV/0!</v>
      </c>
      <c r="IJ253" s="31" t="e">
        <v>#DIV/0!</v>
      </c>
      <c r="IK253" s="31" t="e">
        <v>#DIV/0!</v>
      </c>
      <c r="IL253" s="31" t="e">
        <v>#DIV/0!</v>
      </c>
      <c r="IM253" s="31" t="e">
        <v>#DIV/0!</v>
      </c>
      <c r="IN253" s="31" t="e">
        <v>#DIV/0!</v>
      </c>
      <c r="IO253" s="31" t="e">
        <v>#DIV/0!</v>
      </c>
      <c r="IP253" s="31" t="e">
        <v>#DIV/0!</v>
      </c>
      <c r="IQ253" s="31" t="e">
        <v>#DIV/0!</v>
      </c>
      <c r="IR253" s="31" t="e">
        <v>#DIV/0!</v>
      </c>
      <c r="IS253" s="31" t="e">
        <v>#DIV/0!</v>
      </c>
      <c r="IT253" s="31" t="e">
        <v>#DIV/0!</v>
      </c>
      <c r="IU253" s="31" t="e">
        <v>#DIV/0!</v>
      </c>
      <c r="IV253" s="31" t="e">
        <v>#DIV/0!</v>
      </c>
      <c r="IW253" s="31" t="e">
        <v>#DIV/0!</v>
      </c>
      <c r="IX253" s="31" t="e">
        <v>#DIV/0!</v>
      </c>
      <c r="IY253" s="31" t="e">
        <v>#DIV/0!</v>
      </c>
      <c r="IZ253" s="31" t="e">
        <v>#DIV/0!</v>
      </c>
      <c r="JA253" s="31" t="e">
        <v>#DIV/0!</v>
      </c>
      <c r="JB253" s="31" t="e">
        <v>#DIV/0!</v>
      </c>
      <c r="JC253" s="31" t="e">
        <v>#DIV/0!</v>
      </c>
      <c r="JD253" s="31" t="e">
        <v>#DIV/0!</v>
      </c>
      <c r="JE253" s="31" t="e">
        <v>#DIV/0!</v>
      </c>
      <c r="JF253" s="31" t="e">
        <v>#DIV/0!</v>
      </c>
      <c r="JG253" s="31" t="e">
        <v>#DIV/0!</v>
      </c>
      <c r="JH253" s="31" t="e">
        <v>#DIV/0!</v>
      </c>
      <c r="JI253" s="31" t="e">
        <v>#DIV/0!</v>
      </c>
      <c r="JJ253" s="31" t="e">
        <v>#DIV/0!</v>
      </c>
      <c r="JK253" s="31" t="e">
        <v>#DIV/0!</v>
      </c>
      <c r="JL253" s="31" t="e">
        <v>#DIV/0!</v>
      </c>
      <c r="JM253" s="31" t="e">
        <v>#DIV/0!</v>
      </c>
      <c r="JN253" s="31" t="e">
        <v>#DIV/0!</v>
      </c>
      <c r="JO253" s="31" t="e">
        <v>#DIV/0!</v>
      </c>
      <c r="JP253" s="31" t="e">
        <v>#DIV/0!</v>
      </c>
      <c r="JQ253" s="31" t="e">
        <v>#DIV/0!</v>
      </c>
      <c r="JR253" s="31" t="e">
        <v>#DIV/0!</v>
      </c>
      <c r="JS253" s="31" t="e">
        <v>#DIV/0!</v>
      </c>
      <c r="JT253" s="31" t="e">
        <v>#DIV/0!</v>
      </c>
      <c r="JU253" s="31" t="e">
        <v>#DIV/0!</v>
      </c>
      <c r="JV253" s="31" t="e">
        <v>#DIV/0!</v>
      </c>
      <c r="JW253" s="31" t="e">
        <v>#DIV/0!</v>
      </c>
      <c r="JX253" s="31" t="e">
        <v>#DIV/0!</v>
      </c>
      <c r="JY253" s="31" t="e">
        <v>#DIV/0!</v>
      </c>
      <c r="JZ253" s="31"/>
      <c r="KA253" s="31"/>
    </row>
    <row r="254" spans="1:287" x14ac:dyDescent="0.25">
      <c r="A254" s="30" t="s">
        <v>883</v>
      </c>
      <c r="B254" s="30" t="s">
        <v>206</v>
      </c>
      <c r="C254" s="31">
        <v>4</v>
      </c>
      <c r="D254" s="51" t="e">
        <v>#VALUE!</v>
      </c>
      <c r="E254" s="31" t="e">
        <v>#DIV/0!</v>
      </c>
      <c r="F254" s="31" t="e">
        <v>#DIV/0!</v>
      </c>
      <c r="G254" s="31" t="e">
        <v>#DIV/0!</v>
      </c>
      <c r="H254" s="31" t="e">
        <v>#DIV/0!</v>
      </c>
      <c r="I254" s="31" t="e">
        <v>#DIV/0!</v>
      </c>
      <c r="J254" s="31" t="e">
        <v>#DIV/0!</v>
      </c>
      <c r="K254" s="31" t="e">
        <v>#DIV/0!</v>
      </c>
      <c r="L254" s="31" t="e">
        <v>#DIV/0!</v>
      </c>
      <c r="M254" s="31" t="e">
        <v>#DIV/0!</v>
      </c>
      <c r="N254" s="31" t="e">
        <v>#DIV/0!</v>
      </c>
      <c r="O254" s="31" t="e">
        <v>#DIV/0!</v>
      </c>
      <c r="P254" s="31" t="e">
        <v>#DIV/0!</v>
      </c>
      <c r="Q254" s="31" t="e">
        <v>#DIV/0!</v>
      </c>
      <c r="R254" s="31" t="e">
        <v>#DIV/0!</v>
      </c>
      <c r="S254" s="31" t="e">
        <v>#DIV/0!</v>
      </c>
      <c r="T254" s="31" t="e">
        <v>#DIV/0!</v>
      </c>
      <c r="U254" s="31" t="e">
        <v>#DIV/0!</v>
      </c>
      <c r="V254" s="31" t="e">
        <v>#DIV/0!</v>
      </c>
      <c r="W254" s="31" t="e">
        <v>#DIV/0!</v>
      </c>
      <c r="X254" s="31" t="e">
        <v>#DIV/0!</v>
      </c>
      <c r="Y254" s="31" t="e">
        <v>#DIV/0!</v>
      </c>
      <c r="Z254" s="31" t="e">
        <v>#DIV/0!</v>
      </c>
      <c r="AA254" s="31" t="e">
        <v>#DIV/0!</v>
      </c>
      <c r="AB254" s="31" t="e">
        <v>#DIV/0!</v>
      </c>
      <c r="AC254" s="31" t="e">
        <v>#DIV/0!</v>
      </c>
      <c r="AD254" s="31" t="e">
        <v>#DIV/0!</v>
      </c>
      <c r="AE254" s="31" t="e">
        <v>#DIV/0!</v>
      </c>
      <c r="AF254" s="31" t="e">
        <v>#DIV/0!</v>
      </c>
      <c r="AG254" s="31" t="e">
        <v>#DIV/0!</v>
      </c>
      <c r="AH254" s="31" t="e">
        <v>#DIV/0!</v>
      </c>
      <c r="AI254" s="31" t="e">
        <v>#DIV/0!</v>
      </c>
      <c r="AJ254" s="31" t="e">
        <v>#DIV/0!</v>
      </c>
      <c r="AK254" s="31" t="e">
        <v>#DIV/0!</v>
      </c>
      <c r="AL254" s="31" t="e">
        <v>#DIV/0!</v>
      </c>
      <c r="AM254" s="31" t="e">
        <v>#DIV/0!</v>
      </c>
      <c r="AN254" s="31" t="e">
        <v>#DIV/0!</v>
      </c>
      <c r="AO254" s="31" t="e">
        <v>#DIV/0!</v>
      </c>
      <c r="AP254" s="31" t="e">
        <v>#DIV/0!</v>
      </c>
      <c r="AQ254" s="31" t="e">
        <v>#DIV/0!</v>
      </c>
      <c r="AR254" s="31" t="e">
        <v>#DIV/0!</v>
      </c>
      <c r="AS254" s="31" t="e">
        <v>#DIV/0!</v>
      </c>
      <c r="AT254" s="31" t="e">
        <v>#DIV/0!</v>
      </c>
      <c r="AU254" s="31" t="e">
        <v>#DIV/0!</v>
      </c>
      <c r="AV254" s="31" t="e">
        <v>#DIV/0!</v>
      </c>
      <c r="AW254" s="31" t="e">
        <v>#DIV/0!</v>
      </c>
      <c r="AX254" s="31" t="e">
        <v>#VALUE!</v>
      </c>
      <c r="AY254" s="31" t="e">
        <v>#DIV/0!</v>
      </c>
      <c r="AZ254" s="31" t="e">
        <v>#DIV/0!</v>
      </c>
      <c r="BA254" s="31" t="e">
        <v>#DIV/0!</v>
      </c>
      <c r="BB254" s="31" t="e">
        <v>#DIV/0!</v>
      </c>
      <c r="BC254" s="31" t="e">
        <v>#DIV/0!</v>
      </c>
      <c r="BD254" s="31" t="e">
        <v>#DIV/0!</v>
      </c>
      <c r="BE254" s="31" t="e">
        <v>#DIV/0!</v>
      </c>
      <c r="BF254" s="31" t="e">
        <v>#DIV/0!</v>
      </c>
      <c r="BG254" s="31" t="e">
        <v>#DIV/0!</v>
      </c>
      <c r="BH254" s="31" t="e">
        <v>#DIV/0!</v>
      </c>
      <c r="BI254" s="31" t="e">
        <v>#DIV/0!</v>
      </c>
      <c r="BJ254" s="31" t="e">
        <v>#DIV/0!</v>
      </c>
      <c r="BK254" s="31" t="e">
        <v>#DIV/0!</v>
      </c>
      <c r="BL254" s="31" t="e">
        <v>#DIV/0!</v>
      </c>
      <c r="BM254" s="31" t="e">
        <v>#DIV/0!</v>
      </c>
      <c r="BN254" s="31" t="e">
        <v>#DIV/0!</v>
      </c>
      <c r="BO254" s="31" t="e">
        <v>#DIV/0!</v>
      </c>
      <c r="BP254" s="31" t="e">
        <v>#DIV/0!</v>
      </c>
      <c r="BQ254" s="31" t="e">
        <v>#DIV/0!</v>
      </c>
      <c r="BR254" s="31" t="e">
        <v>#DIV/0!</v>
      </c>
      <c r="BS254" s="31" t="e">
        <v>#DIV/0!</v>
      </c>
      <c r="BT254" s="31" t="e">
        <v>#DIV/0!</v>
      </c>
      <c r="BU254" s="31" t="e">
        <v>#DIV/0!</v>
      </c>
      <c r="BV254" s="31" t="e">
        <v>#DIV/0!</v>
      </c>
      <c r="BW254" s="31" t="e">
        <v>#DIV/0!</v>
      </c>
      <c r="BX254" s="31" t="e">
        <v>#DIV/0!</v>
      </c>
      <c r="BY254" s="31" t="e">
        <v>#DIV/0!</v>
      </c>
      <c r="BZ254" s="31" t="e">
        <v>#DIV/0!</v>
      </c>
      <c r="CA254" s="31" t="e">
        <v>#DIV/0!</v>
      </c>
      <c r="CB254" s="31" t="e">
        <v>#DIV/0!</v>
      </c>
      <c r="CC254" s="31" t="e">
        <v>#DIV/0!</v>
      </c>
      <c r="CD254" s="31" t="e">
        <v>#DIV/0!</v>
      </c>
      <c r="CE254" s="31" t="e">
        <v>#DIV/0!</v>
      </c>
      <c r="CF254" s="31" t="e">
        <v>#DIV/0!</v>
      </c>
      <c r="CG254" s="31" t="e">
        <v>#DIV/0!</v>
      </c>
      <c r="CH254" s="31" t="e">
        <v>#DIV/0!</v>
      </c>
      <c r="CI254" s="31" t="e">
        <v>#DIV/0!</v>
      </c>
      <c r="CJ254" s="31" t="e">
        <v>#DIV/0!</v>
      </c>
      <c r="CK254" s="31" t="e">
        <v>#DIV/0!</v>
      </c>
      <c r="CL254" s="31" t="e">
        <v>#DIV/0!</v>
      </c>
      <c r="CM254" s="31" t="e">
        <v>#DIV/0!</v>
      </c>
      <c r="CN254" s="31" t="e">
        <v>#DIV/0!</v>
      </c>
      <c r="CO254" s="31" t="e">
        <v>#DIV/0!</v>
      </c>
      <c r="CP254" s="31" t="e">
        <v>#DIV/0!</v>
      </c>
      <c r="CQ254" s="31" t="e">
        <v>#DIV/0!</v>
      </c>
      <c r="CR254" s="31"/>
      <c r="CS254" s="31"/>
      <c r="CT254" s="31">
        <v>4</v>
      </c>
      <c r="CU254" s="51" t="e">
        <v>#VALUE!</v>
      </c>
      <c r="CV254" s="31" t="e">
        <v>#DIV/0!</v>
      </c>
      <c r="CW254" s="31" t="e">
        <v>#DIV/0!</v>
      </c>
      <c r="CX254" s="31" t="e">
        <v>#DIV/0!</v>
      </c>
      <c r="CY254" s="31" t="e">
        <v>#DIV/0!</v>
      </c>
      <c r="CZ254" s="31" t="e">
        <v>#DIV/0!</v>
      </c>
      <c r="DA254" s="31" t="e">
        <v>#DIV/0!</v>
      </c>
      <c r="DB254" s="31" t="e">
        <v>#DIV/0!</v>
      </c>
      <c r="DC254" s="31" t="e">
        <v>#DIV/0!</v>
      </c>
      <c r="DD254" s="31" t="e">
        <v>#DIV/0!</v>
      </c>
      <c r="DE254" s="31" t="e">
        <v>#DIV/0!</v>
      </c>
      <c r="DF254" s="31" t="e">
        <v>#DIV/0!</v>
      </c>
      <c r="DG254" s="31" t="e">
        <v>#DIV/0!</v>
      </c>
      <c r="DH254" s="31" t="e">
        <v>#DIV/0!</v>
      </c>
      <c r="DI254" s="31" t="e">
        <v>#DIV/0!</v>
      </c>
      <c r="DJ254" s="31" t="e">
        <v>#DIV/0!</v>
      </c>
      <c r="DK254" s="31" t="e">
        <v>#DIV/0!</v>
      </c>
      <c r="DL254" s="31" t="e">
        <v>#DIV/0!</v>
      </c>
      <c r="DM254" s="31" t="e">
        <v>#DIV/0!</v>
      </c>
      <c r="DN254" s="31" t="e">
        <v>#DIV/0!</v>
      </c>
      <c r="DO254" s="31" t="e">
        <v>#DIV/0!</v>
      </c>
      <c r="DP254" s="31" t="e">
        <v>#DIV/0!</v>
      </c>
      <c r="DQ254" s="31" t="e">
        <v>#DIV/0!</v>
      </c>
      <c r="DR254" s="31" t="e">
        <v>#DIV/0!</v>
      </c>
      <c r="DS254" s="31" t="e">
        <v>#DIV/0!</v>
      </c>
      <c r="DT254" s="31" t="e">
        <v>#DIV/0!</v>
      </c>
      <c r="DU254" s="31" t="e">
        <v>#DIV/0!</v>
      </c>
      <c r="DV254" s="31" t="e">
        <v>#DIV/0!</v>
      </c>
      <c r="DW254" s="31" t="e">
        <v>#DIV/0!</v>
      </c>
      <c r="DX254" s="31" t="e">
        <v>#DIV/0!</v>
      </c>
      <c r="DY254" s="31" t="e">
        <v>#DIV/0!</v>
      </c>
      <c r="DZ254" s="31" t="e">
        <v>#DIV/0!</v>
      </c>
      <c r="EA254" s="31" t="e">
        <v>#DIV/0!</v>
      </c>
      <c r="EB254" s="31" t="e">
        <v>#DIV/0!</v>
      </c>
      <c r="EC254" s="31" t="e">
        <v>#DIV/0!</v>
      </c>
      <c r="ED254" s="31" t="e">
        <v>#DIV/0!</v>
      </c>
      <c r="EE254" s="31" t="e">
        <v>#DIV/0!</v>
      </c>
      <c r="EF254" s="31" t="e">
        <v>#DIV/0!</v>
      </c>
      <c r="EG254" s="31" t="e">
        <v>#DIV/0!</v>
      </c>
      <c r="EH254" s="31" t="e">
        <v>#DIV/0!</v>
      </c>
      <c r="EI254" s="31" t="e">
        <v>#DIV/0!</v>
      </c>
      <c r="EJ254" s="31" t="e">
        <v>#DIV/0!</v>
      </c>
      <c r="EK254" s="31" t="e">
        <v>#DIV/0!</v>
      </c>
      <c r="EL254" s="31" t="e">
        <v>#DIV/0!</v>
      </c>
      <c r="EM254" s="31" t="e">
        <v>#DIV/0!</v>
      </c>
      <c r="EN254" s="31" t="e">
        <v>#DIV/0!</v>
      </c>
      <c r="EO254" s="31" t="e">
        <v>#VALUE!</v>
      </c>
      <c r="EP254" s="31" t="e">
        <v>#DIV/0!</v>
      </c>
      <c r="EQ254" s="31" t="e">
        <v>#DIV/0!</v>
      </c>
      <c r="ER254" s="31" t="e">
        <v>#DIV/0!</v>
      </c>
      <c r="ES254" s="31" t="e">
        <v>#DIV/0!</v>
      </c>
      <c r="ET254" s="31" t="e">
        <v>#DIV/0!</v>
      </c>
      <c r="EU254" s="31" t="e">
        <v>#DIV/0!</v>
      </c>
      <c r="EV254" s="31" t="e">
        <v>#DIV/0!</v>
      </c>
      <c r="EW254" s="31" t="e">
        <v>#DIV/0!</v>
      </c>
      <c r="EX254" s="31" t="e">
        <v>#DIV/0!</v>
      </c>
      <c r="EY254" s="31" t="e">
        <v>#DIV/0!</v>
      </c>
      <c r="EZ254" s="31" t="e">
        <v>#DIV/0!</v>
      </c>
      <c r="FA254" s="31" t="e">
        <v>#DIV/0!</v>
      </c>
      <c r="FB254" s="31" t="e">
        <v>#DIV/0!</v>
      </c>
      <c r="FC254" s="31" t="e">
        <v>#DIV/0!</v>
      </c>
      <c r="FD254" s="31" t="e">
        <v>#DIV/0!</v>
      </c>
      <c r="FE254" s="31" t="e">
        <v>#DIV/0!</v>
      </c>
      <c r="FF254" s="31" t="e">
        <v>#DIV/0!</v>
      </c>
      <c r="FG254" s="31" t="e">
        <v>#DIV/0!</v>
      </c>
      <c r="FH254" s="31" t="e">
        <v>#DIV/0!</v>
      </c>
      <c r="FI254" s="31" t="e">
        <v>#DIV/0!</v>
      </c>
      <c r="FJ254" s="31" t="e">
        <v>#DIV/0!</v>
      </c>
      <c r="FK254" s="31" t="e">
        <v>#DIV/0!</v>
      </c>
      <c r="FL254" s="31" t="e">
        <v>#DIV/0!</v>
      </c>
      <c r="FM254" s="31" t="e">
        <v>#DIV/0!</v>
      </c>
      <c r="FN254" s="31" t="e">
        <v>#DIV/0!</v>
      </c>
      <c r="FO254" s="31" t="e">
        <v>#DIV/0!</v>
      </c>
      <c r="FP254" s="31" t="e">
        <v>#DIV/0!</v>
      </c>
      <c r="FQ254" s="31" t="e">
        <v>#DIV/0!</v>
      </c>
      <c r="FR254" s="31" t="e">
        <v>#DIV/0!</v>
      </c>
      <c r="FS254" s="31" t="e">
        <v>#DIV/0!</v>
      </c>
      <c r="FT254" s="31" t="e">
        <v>#DIV/0!</v>
      </c>
      <c r="FU254" s="31" t="e">
        <v>#DIV/0!</v>
      </c>
      <c r="FV254" s="31" t="e">
        <v>#DIV/0!</v>
      </c>
      <c r="FW254" s="31" t="e">
        <v>#DIV/0!</v>
      </c>
      <c r="FX254" s="31" t="e">
        <v>#DIV/0!</v>
      </c>
      <c r="FY254" s="31" t="e">
        <v>#DIV/0!</v>
      </c>
      <c r="FZ254" s="31" t="e">
        <v>#DIV/0!</v>
      </c>
      <c r="GA254" s="31" t="e">
        <v>#DIV/0!</v>
      </c>
      <c r="GB254" s="31" t="e">
        <v>#DIV/0!</v>
      </c>
      <c r="GC254" s="31" t="e">
        <v>#DIV/0!</v>
      </c>
      <c r="GD254" s="31" t="e">
        <v>#DIV/0!</v>
      </c>
      <c r="GE254" s="31" t="e">
        <v>#DIV/0!</v>
      </c>
      <c r="GF254" s="31" t="e">
        <v>#DIV/0!</v>
      </c>
      <c r="GG254" s="31" t="e">
        <v>#DIV/0!</v>
      </c>
      <c r="GH254" s="31" t="e">
        <v>#DIV/0!</v>
      </c>
      <c r="GI254" s="31"/>
      <c r="GJ254" s="31"/>
      <c r="GK254" s="31">
        <v>4</v>
      </c>
      <c r="GL254" s="51" t="e">
        <v>#VALUE!</v>
      </c>
      <c r="GM254" s="31" t="e">
        <v>#DIV/0!</v>
      </c>
      <c r="GN254" s="31" t="e">
        <v>#DIV/0!</v>
      </c>
      <c r="GO254" s="31" t="e">
        <v>#DIV/0!</v>
      </c>
      <c r="GP254" s="31" t="e">
        <v>#DIV/0!</v>
      </c>
      <c r="GQ254" s="31" t="e">
        <v>#DIV/0!</v>
      </c>
      <c r="GR254" s="31" t="e">
        <v>#DIV/0!</v>
      </c>
      <c r="GS254" s="31" t="e">
        <v>#DIV/0!</v>
      </c>
      <c r="GT254" s="31" t="e">
        <v>#DIV/0!</v>
      </c>
      <c r="GU254" s="31" t="e">
        <v>#DIV/0!</v>
      </c>
      <c r="GV254" s="31" t="e">
        <v>#DIV/0!</v>
      </c>
      <c r="GW254" s="31" t="e">
        <v>#DIV/0!</v>
      </c>
      <c r="GX254" s="31" t="e">
        <v>#DIV/0!</v>
      </c>
      <c r="GY254" s="31" t="e">
        <v>#DIV/0!</v>
      </c>
      <c r="GZ254" s="31" t="e">
        <v>#DIV/0!</v>
      </c>
      <c r="HA254" s="31" t="e">
        <v>#DIV/0!</v>
      </c>
      <c r="HB254" s="31" t="e">
        <v>#DIV/0!</v>
      </c>
      <c r="HC254" s="31" t="e">
        <v>#DIV/0!</v>
      </c>
      <c r="HD254" s="31" t="e">
        <v>#DIV/0!</v>
      </c>
      <c r="HE254" s="31" t="e">
        <v>#DIV/0!</v>
      </c>
      <c r="HF254" s="31" t="e">
        <v>#DIV/0!</v>
      </c>
      <c r="HG254" s="31" t="e">
        <v>#DIV/0!</v>
      </c>
      <c r="HH254" s="31" t="e">
        <v>#DIV/0!</v>
      </c>
      <c r="HI254" s="31" t="e">
        <v>#DIV/0!</v>
      </c>
      <c r="HJ254" s="31" t="e">
        <v>#DIV/0!</v>
      </c>
      <c r="HK254" s="31" t="e">
        <v>#DIV/0!</v>
      </c>
      <c r="HL254" s="31" t="e">
        <v>#DIV/0!</v>
      </c>
      <c r="HM254" s="31" t="e">
        <v>#DIV/0!</v>
      </c>
      <c r="HN254" s="31" t="e">
        <v>#DIV/0!</v>
      </c>
      <c r="HO254" s="31" t="e">
        <v>#DIV/0!</v>
      </c>
      <c r="HP254" s="31" t="e">
        <v>#DIV/0!</v>
      </c>
      <c r="HQ254" s="31" t="e">
        <v>#DIV/0!</v>
      </c>
      <c r="HR254" s="31" t="e">
        <v>#DIV/0!</v>
      </c>
      <c r="HS254" s="31" t="e">
        <v>#DIV/0!</v>
      </c>
      <c r="HT254" s="31" t="e">
        <v>#DIV/0!</v>
      </c>
      <c r="HU254" s="31" t="e">
        <v>#DIV/0!</v>
      </c>
      <c r="HV254" s="31" t="e">
        <v>#DIV/0!</v>
      </c>
      <c r="HW254" s="31" t="e">
        <v>#DIV/0!</v>
      </c>
      <c r="HX254" s="31" t="e">
        <v>#DIV/0!</v>
      </c>
      <c r="HY254" s="31" t="e">
        <v>#DIV/0!</v>
      </c>
      <c r="HZ254" s="31" t="e">
        <v>#DIV/0!</v>
      </c>
      <c r="IA254" s="31" t="e">
        <v>#DIV/0!</v>
      </c>
      <c r="IB254" s="31" t="e">
        <v>#DIV/0!</v>
      </c>
      <c r="IC254" s="31" t="e">
        <v>#DIV/0!</v>
      </c>
      <c r="ID254" s="31" t="e">
        <v>#DIV/0!</v>
      </c>
      <c r="IE254" s="31" t="e">
        <v>#DIV/0!</v>
      </c>
      <c r="IF254" s="31" t="e">
        <v>#VALUE!</v>
      </c>
      <c r="IG254" s="31" t="e">
        <v>#DIV/0!</v>
      </c>
      <c r="IH254" s="31" t="e">
        <v>#DIV/0!</v>
      </c>
      <c r="II254" s="31" t="e">
        <v>#DIV/0!</v>
      </c>
      <c r="IJ254" s="31" t="e">
        <v>#DIV/0!</v>
      </c>
      <c r="IK254" s="31" t="e">
        <v>#DIV/0!</v>
      </c>
      <c r="IL254" s="31" t="e">
        <v>#DIV/0!</v>
      </c>
      <c r="IM254" s="31" t="e">
        <v>#DIV/0!</v>
      </c>
      <c r="IN254" s="31" t="e">
        <v>#DIV/0!</v>
      </c>
      <c r="IO254" s="31" t="e">
        <v>#DIV/0!</v>
      </c>
      <c r="IP254" s="31" t="e">
        <v>#DIV/0!</v>
      </c>
      <c r="IQ254" s="31" t="e">
        <v>#DIV/0!</v>
      </c>
      <c r="IR254" s="31" t="e">
        <v>#DIV/0!</v>
      </c>
      <c r="IS254" s="31" t="e">
        <v>#DIV/0!</v>
      </c>
      <c r="IT254" s="31" t="e">
        <v>#DIV/0!</v>
      </c>
      <c r="IU254" s="31" t="e">
        <v>#DIV/0!</v>
      </c>
      <c r="IV254" s="31" t="e">
        <v>#DIV/0!</v>
      </c>
      <c r="IW254" s="31" t="e">
        <v>#DIV/0!</v>
      </c>
      <c r="IX254" s="31" t="e">
        <v>#DIV/0!</v>
      </c>
      <c r="IY254" s="31" t="e">
        <v>#DIV/0!</v>
      </c>
      <c r="IZ254" s="31" t="e">
        <v>#DIV/0!</v>
      </c>
      <c r="JA254" s="31" t="e">
        <v>#DIV/0!</v>
      </c>
      <c r="JB254" s="31" t="e">
        <v>#DIV/0!</v>
      </c>
      <c r="JC254" s="31" t="e">
        <v>#DIV/0!</v>
      </c>
      <c r="JD254" s="31" t="e">
        <v>#DIV/0!</v>
      </c>
      <c r="JE254" s="31" t="e">
        <v>#DIV/0!</v>
      </c>
      <c r="JF254" s="31" t="e">
        <v>#DIV/0!</v>
      </c>
      <c r="JG254" s="31" t="e">
        <v>#DIV/0!</v>
      </c>
      <c r="JH254" s="31" t="e">
        <v>#DIV/0!</v>
      </c>
      <c r="JI254" s="31" t="e">
        <v>#DIV/0!</v>
      </c>
      <c r="JJ254" s="31" t="e">
        <v>#DIV/0!</v>
      </c>
      <c r="JK254" s="31" t="e">
        <v>#DIV/0!</v>
      </c>
      <c r="JL254" s="31" t="e">
        <v>#DIV/0!</v>
      </c>
      <c r="JM254" s="31" t="e">
        <v>#DIV/0!</v>
      </c>
      <c r="JN254" s="31" t="e">
        <v>#DIV/0!</v>
      </c>
      <c r="JO254" s="31" t="e">
        <v>#DIV/0!</v>
      </c>
      <c r="JP254" s="31" t="e">
        <v>#DIV/0!</v>
      </c>
      <c r="JQ254" s="31" t="e">
        <v>#DIV/0!</v>
      </c>
      <c r="JR254" s="31" t="e">
        <v>#DIV/0!</v>
      </c>
      <c r="JS254" s="31" t="e">
        <v>#DIV/0!</v>
      </c>
      <c r="JT254" s="31" t="e">
        <v>#DIV/0!</v>
      </c>
      <c r="JU254" s="31" t="e">
        <v>#DIV/0!</v>
      </c>
      <c r="JV254" s="31" t="e">
        <v>#DIV/0!</v>
      </c>
      <c r="JW254" s="31" t="e">
        <v>#DIV/0!</v>
      </c>
      <c r="JX254" s="31" t="e">
        <v>#DIV/0!</v>
      </c>
      <c r="JY254" s="31" t="e">
        <v>#DIV/0!</v>
      </c>
      <c r="JZ254" s="31"/>
      <c r="KA254" s="31"/>
    </row>
    <row r="255" spans="1:287" x14ac:dyDescent="0.25">
      <c r="A255" s="30" t="s">
        <v>884</v>
      </c>
      <c r="B255" s="30" t="s">
        <v>200</v>
      </c>
      <c r="C255" s="31">
        <v>90</v>
      </c>
      <c r="D255" s="51" t="e">
        <v>#VALUE!</v>
      </c>
      <c r="E255" s="31" t="e">
        <v>#DIV/0!</v>
      </c>
      <c r="F255" s="31" t="e">
        <v>#DIV/0!</v>
      </c>
      <c r="G255" s="31" t="e">
        <v>#DIV/0!</v>
      </c>
      <c r="H255" s="31" t="e">
        <v>#DIV/0!</v>
      </c>
      <c r="I255" s="31" t="e">
        <v>#DIV/0!</v>
      </c>
      <c r="J255" s="31" t="e">
        <v>#DIV/0!</v>
      </c>
      <c r="K255" s="31" t="e">
        <v>#DIV/0!</v>
      </c>
      <c r="L255" s="31" t="e">
        <v>#DIV/0!</v>
      </c>
      <c r="M255" s="31" t="e">
        <v>#DIV/0!</v>
      </c>
      <c r="N255" s="31" t="e">
        <v>#DIV/0!</v>
      </c>
      <c r="O255" s="31" t="e">
        <v>#DIV/0!</v>
      </c>
      <c r="P255" s="31" t="e">
        <v>#DIV/0!</v>
      </c>
      <c r="Q255" s="31" t="e">
        <v>#DIV/0!</v>
      </c>
      <c r="R255" s="31" t="e">
        <v>#DIV/0!</v>
      </c>
      <c r="S255" s="31" t="e">
        <v>#DIV/0!</v>
      </c>
      <c r="T255" s="31" t="e">
        <v>#DIV/0!</v>
      </c>
      <c r="U255" s="31" t="e">
        <v>#DIV/0!</v>
      </c>
      <c r="V255" s="31" t="e">
        <v>#DIV/0!</v>
      </c>
      <c r="W255" s="31" t="e">
        <v>#DIV/0!</v>
      </c>
      <c r="X255" s="31" t="e">
        <v>#DIV/0!</v>
      </c>
      <c r="Y255" s="31" t="e">
        <v>#DIV/0!</v>
      </c>
      <c r="Z255" s="31" t="e">
        <v>#DIV/0!</v>
      </c>
      <c r="AA255" s="31" t="e">
        <v>#DIV/0!</v>
      </c>
      <c r="AB255" s="31" t="e">
        <v>#DIV/0!</v>
      </c>
      <c r="AC255" s="31" t="e">
        <v>#DIV/0!</v>
      </c>
      <c r="AD255" s="31" t="e">
        <v>#DIV/0!</v>
      </c>
      <c r="AE255" s="31" t="e">
        <v>#DIV/0!</v>
      </c>
      <c r="AF255" s="31" t="e">
        <v>#DIV/0!</v>
      </c>
      <c r="AG255" s="31" t="e">
        <v>#DIV/0!</v>
      </c>
      <c r="AH255" s="31" t="e">
        <v>#DIV/0!</v>
      </c>
      <c r="AI255" s="31" t="e">
        <v>#DIV/0!</v>
      </c>
      <c r="AJ255" s="31" t="e">
        <v>#DIV/0!</v>
      </c>
      <c r="AK255" s="31" t="e">
        <v>#DIV/0!</v>
      </c>
      <c r="AL255" s="31" t="e">
        <v>#DIV/0!</v>
      </c>
      <c r="AM255" s="31" t="e">
        <v>#DIV/0!</v>
      </c>
      <c r="AN255" s="31" t="e">
        <v>#DIV/0!</v>
      </c>
      <c r="AO255" s="31" t="e">
        <v>#DIV/0!</v>
      </c>
      <c r="AP255" s="31" t="e">
        <v>#DIV/0!</v>
      </c>
      <c r="AQ255" s="31" t="e">
        <v>#DIV/0!</v>
      </c>
      <c r="AR255" s="31" t="e">
        <v>#DIV/0!</v>
      </c>
      <c r="AS255" s="31" t="e">
        <v>#DIV/0!</v>
      </c>
      <c r="AT255" s="31" t="e">
        <v>#DIV/0!</v>
      </c>
      <c r="AU255" s="31" t="e">
        <v>#DIV/0!</v>
      </c>
      <c r="AV255" s="31" t="e">
        <v>#DIV/0!</v>
      </c>
      <c r="AW255" s="31" t="e">
        <v>#DIV/0!</v>
      </c>
      <c r="AX255" s="31" t="e">
        <v>#VALUE!</v>
      </c>
      <c r="AY255" s="31" t="e">
        <v>#DIV/0!</v>
      </c>
      <c r="AZ255" s="31" t="e">
        <v>#DIV/0!</v>
      </c>
      <c r="BA255" s="31" t="e">
        <v>#DIV/0!</v>
      </c>
      <c r="BB255" s="31" t="e">
        <v>#DIV/0!</v>
      </c>
      <c r="BC255" s="31" t="e">
        <v>#DIV/0!</v>
      </c>
      <c r="BD255" s="31" t="e">
        <v>#DIV/0!</v>
      </c>
      <c r="BE255" s="31" t="e">
        <v>#DIV/0!</v>
      </c>
      <c r="BF255" s="31" t="e">
        <v>#DIV/0!</v>
      </c>
      <c r="BG255" s="31" t="e">
        <v>#DIV/0!</v>
      </c>
      <c r="BH255" s="31" t="e">
        <v>#DIV/0!</v>
      </c>
      <c r="BI255" s="31" t="e">
        <v>#DIV/0!</v>
      </c>
      <c r="BJ255" s="31" t="e">
        <v>#DIV/0!</v>
      </c>
      <c r="BK255" s="31" t="e">
        <v>#DIV/0!</v>
      </c>
      <c r="BL255" s="31" t="e">
        <v>#DIV/0!</v>
      </c>
      <c r="BM255" s="31" t="e">
        <v>#DIV/0!</v>
      </c>
      <c r="BN255" s="31" t="e">
        <v>#DIV/0!</v>
      </c>
      <c r="BO255" s="31" t="e">
        <v>#DIV/0!</v>
      </c>
      <c r="BP255" s="31" t="e">
        <v>#DIV/0!</v>
      </c>
      <c r="BQ255" s="31" t="e">
        <v>#DIV/0!</v>
      </c>
      <c r="BR255" s="31" t="e">
        <v>#DIV/0!</v>
      </c>
      <c r="BS255" s="31" t="e">
        <v>#DIV/0!</v>
      </c>
      <c r="BT255" s="31" t="e">
        <v>#DIV/0!</v>
      </c>
      <c r="BU255" s="31" t="e">
        <v>#DIV/0!</v>
      </c>
      <c r="BV255" s="31" t="e">
        <v>#DIV/0!</v>
      </c>
      <c r="BW255" s="31" t="e">
        <v>#DIV/0!</v>
      </c>
      <c r="BX255" s="31" t="e">
        <v>#DIV/0!</v>
      </c>
      <c r="BY255" s="31" t="e">
        <v>#DIV/0!</v>
      </c>
      <c r="BZ255" s="31" t="e">
        <v>#DIV/0!</v>
      </c>
      <c r="CA255" s="31" t="e">
        <v>#DIV/0!</v>
      </c>
      <c r="CB255" s="31" t="e">
        <v>#DIV/0!</v>
      </c>
      <c r="CC255" s="31" t="e">
        <v>#DIV/0!</v>
      </c>
      <c r="CD255" s="31" t="e">
        <v>#DIV/0!</v>
      </c>
      <c r="CE255" s="31" t="e">
        <v>#DIV/0!</v>
      </c>
      <c r="CF255" s="31" t="e">
        <v>#DIV/0!</v>
      </c>
      <c r="CG255" s="31" t="e">
        <v>#DIV/0!</v>
      </c>
      <c r="CH255" s="31" t="e">
        <v>#DIV/0!</v>
      </c>
      <c r="CI255" s="31" t="e">
        <v>#DIV/0!</v>
      </c>
      <c r="CJ255" s="31" t="e">
        <v>#DIV/0!</v>
      </c>
      <c r="CK255" s="31" t="e">
        <v>#DIV/0!</v>
      </c>
      <c r="CL255" s="31" t="e">
        <v>#DIV/0!</v>
      </c>
      <c r="CM255" s="31" t="e">
        <v>#DIV/0!</v>
      </c>
      <c r="CN255" s="31" t="e">
        <v>#DIV/0!</v>
      </c>
      <c r="CO255" s="31" t="e">
        <v>#DIV/0!</v>
      </c>
      <c r="CP255" s="31" t="e">
        <v>#DIV/0!</v>
      </c>
      <c r="CQ255" s="31" t="e">
        <v>#DIV/0!</v>
      </c>
      <c r="CR255" s="31"/>
      <c r="CS255" s="31"/>
      <c r="CT255" s="31">
        <v>90</v>
      </c>
      <c r="CU255" s="51">
        <v>0</v>
      </c>
      <c r="CV255" s="31">
        <v>0</v>
      </c>
      <c r="CW255" s="31">
        <v>0</v>
      </c>
      <c r="CX255" s="31">
        <v>0</v>
      </c>
      <c r="CY255" s="31">
        <v>0</v>
      </c>
      <c r="CZ255" s="31">
        <v>0.25</v>
      </c>
      <c r="DA255" s="31">
        <v>0.75</v>
      </c>
      <c r="DB255" s="31">
        <v>0.5</v>
      </c>
      <c r="DC255" s="31">
        <v>0</v>
      </c>
      <c r="DD255" s="31">
        <v>0.5</v>
      </c>
      <c r="DE255" s="31">
        <v>0.5</v>
      </c>
      <c r="DF255" s="31">
        <v>0.25</v>
      </c>
      <c r="DG255" s="31">
        <v>0.25</v>
      </c>
      <c r="DH255" s="31">
        <v>0</v>
      </c>
      <c r="DI255" s="31">
        <v>0</v>
      </c>
      <c r="DJ255" s="31">
        <v>0</v>
      </c>
      <c r="DK255" s="31">
        <v>0</v>
      </c>
      <c r="DL255" s="31">
        <v>0.25</v>
      </c>
      <c r="DM255" s="31">
        <v>0</v>
      </c>
      <c r="DN255" s="31">
        <v>0.25</v>
      </c>
      <c r="DO255" s="31">
        <v>0</v>
      </c>
      <c r="DP255" s="31">
        <v>1</v>
      </c>
      <c r="DQ255" s="31">
        <v>0</v>
      </c>
      <c r="DR255" s="31">
        <v>0</v>
      </c>
      <c r="DS255" s="31">
        <v>0</v>
      </c>
      <c r="DT255" s="31">
        <v>1</v>
      </c>
      <c r="DU255" s="31">
        <v>0.75</v>
      </c>
      <c r="DV255" s="31">
        <v>0</v>
      </c>
      <c r="DW255" s="31">
        <v>0</v>
      </c>
      <c r="DX255" s="31">
        <v>0</v>
      </c>
      <c r="DY255" s="31">
        <v>0</v>
      </c>
      <c r="DZ255" s="31">
        <v>0</v>
      </c>
      <c r="EA255" s="31">
        <v>0</v>
      </c>
      <c r="EB255" s="31">
        <v>0</v>
      </c>
      <c r="EC255" s="31">
        <v>0</v>
      </c>
      <c r="ED255" s="31">
        <v>0</v>
      </c>
      <c r="EE255" s="31">
        <v>0</v>
      </c>
      <c r="EF255" s="31">
        <v>0.25</v>
      </c>
      <c r="EG255" s="31">
        <v>0</v>
      </c>
      <c r="EH255" s="31">
        <v>0.75</v>
      </c>
      <c r="EI255" s="31">
        <v>0.25</v>
      </c>
      <c r="EJ255" s="31">
        <v>0.75</v>
      </c>
      <c r="EK255" s="31">
        <v>0</v>
      </c>
      <c r="EL255" s="31">
        <v>0</v>
      </c>
      <c r="EM255" s="31">
        <v>0</v>
      </c>
      <c r="EN255" s="31">
        <v>1</v>
      </c>
      <c r="EO255" s="31">
        <v>0</v>
      </c>
      <c r="EP255" s="31">
        <v>0</v>
      </c>
      <c r="EQ255" s="31">
        <v>0</v>
      </c>
      <c r="ER255" s="31">
        <v>0</v>
      </c>
      <c r="ES255" s="31">
        <v>0</v>
      </c>
      <c r="ET255" s="31">
        <v>22.5</v>
      </c>
      <c r="EU255" s="31">
        <v>67.5</v>
      </c>
      <c r="EV255" s="31">
        <v>45</v>
      </c>
      <c r="EW255" s="31">
        <v>0</v>
      </c>
      <c r="EX255" s="31">
        <v>45</v>
      </c>
      <c r="EY255" s="31">
        <v>45</v>
      </c>
      <c r="EZ255" s="31">
        <v>22.5</v>
      </c>
      <c r="FA255" s="31">
        <v>22.5</v>
      </c>
      <c r="FB255" s="31">
        <v>0</v>
      </c>
      <c r="FC255" s="31">
        <v>0</v>
      </c>
      <c r="FD255" s="31">
        <v>0</v>
      </c>
      <c r="FE255" s="31">
        <v>0</v>
      </c>
      <c r="FF255" s="31">
        <v>22.5</v>
      </c>
      <c r="FG255" s="31">
        <v>0</v>
      </c>
      <c r="FH255" s="31">
        <v>22.5</v>
      </c>
      <c r="FI255" s="31">
        <v>0</v>
      </c>
      <c r="FJ255" s="31">
        <v>90</v>
      </c>
      <c r="FK255" s="31">
        <v>0</v>
      </c>
      <c r="FL255" s="31">
        <v>0</v>
      </c>
      <c r="FM255" s="31">
        <v>0</v>
      </c>
      <c r="FN255" s="31">
        <v>90</v>
      </c>
      <c r="FO255" s="31">
        <v>67.5</v>
      </c>
      <c r="FP255" s="31">
        <v>0</v>
      </c>
      <c r="FQ255" s="31">
        <v>0</v>
      </c>
      <c r="FR255" s="31">
        <v>0</v>
      </c>
      <c r="FS255" s="31">
        <v>0</v>
      </c>
      <c r="FT255" s="31">
        <v>0</v>
      </c>
      <c r="FU255" s="31">
        <v>0</v>
      </c>
      <c r="FV255" s="31">
        <v>0</v>
      </c>
      <c r="FW255" s="31">
        <v>0</v>
      </c>
      <c r="FX255" s="31">
        <v>0</v>
      </c>
      <c r="FY255" s="31">
        <v>0</v>
      </c>
      <c r="FZ255" s="31">
        <v>22.5</v>
      </c>
      <c r="GA255" s="31">
        <v>0</v>
      </c>
      <c r="GB255" s="31">
        <v>67.5</v>
      </c>
      <c r="GC255" s="31">
        <v>22.5</v>
      </c>
      <c r="GD255" s="31">
        <v>67.5</v>
      </c>
      <c r="GE255" s="31">
        <v>0</v>
      </c>
      <c r="GF255" s="31">
        <v>0</v>
      </c>
      <c r="GG255" s="31">
        <v>0</v>
      </c>
      <c r="GH255" s="31">
        <v>90</v>
      </c>
      <c r="GI255" s="31">
        <v>4</v>
      </c>
      <c r="GJ255" s="31">
        <v>1</v>
      </c>
      <c r="GK255" s="31">
        <v>90</v>
      </c>
      <c r="GL255" s="51">
        <v>0</v>
      </c>
      <c r="GM255" s="31">
        <v>0</v>
      </c>
      <c r="GN255" s="31">
        <v>0</v>
      </c>
      <c r="GO255" s="31">
        <v>0</v>
      </c>
      <c r="GP255" s="31">
        <v>0</v>
      </c>
      <c r="GQ255" s="31">
        <v>0</v>
      </c>
      <c r="GR255" s="31">
        <v>1</v>
      </c>
      <c r="GS255" s="31">
        <v>0.83333333333333337</v>
      </c>
      <c r="GT255" s="31">
        <v>0</v>
      </c>
      <c r="GU255" s="31">
        <v>0.16666666666666666</v>
      </c>
      <c r="GV255" s="31">
        <v>0.16666666666666666</v>
      </c>
      <c r="GW255" s="31">
        <v>0.16666666666666666</v>
      </c>
      <c r="GX255" s="31">
        <v>0</v>
      </c>
      <c r="GY255" s="31">
        <v>0</v>
      </c>
      <c r="GZ255" s="31">
        <v>0</v>
      </c>
      <c r="HA255" s="31">
        <v>0.16666666666666666</v>
      </c>
      <c r="HB255" s="31">
        <v>0</v>
      </c>
      <c r="HC255" s="31">
        <v>0</v>
      </c>
      <c r="HD255" s="31">
        <v>0</v>
      </c>
      <c r="HE255" s="31">
        <v>0</v>
      </c>
      <c r="HF255" s="31">
        <v>0</v>
      </c>
      <c r="HG255" s="31">
        <v>1</v>
      </c>
      <c r="HH255" s="31">
        <v>0</v>
      </c>
      <c r="HI255" s="31">
        <v>0</v>
      </c>
      <c r="HJ255" s="31">
        <v>0</v>
      </c>
      <c r="HK255" s="31">
        <v>1</v>
      </c>
      <c r="HL255" s="31">
        <v>1</v>
      </c>
      <c r="HM255" s="31">
        <v>0</v>
      </c>
      <c r="HN255" s="31">
        <v>0.16666666666666666</v>
      </c>
      <c r="HO255" s="31">
        <v>1</v>
      </c>
      <c r="HP255" s="31">
        <v>0</v>
      </c>
      <c r="HQ255" s="31">
        <v>0</v>
      </c>
      <c r="HR255" s="31">
        <v>0</v>
      </c>
      <c r="HS255" s="31">
        <v>0</v>
      </c>
      <c r="HT255" s="31">
        <v>0</v>
      </c>
      <c r="HU255" s="31">
        <v>0</v>
      </c>
      <c r="HV255" s="31">
        <v>0.16666666666666666</v>
      </c>
      <c r="HW255" s="31">
        <v>0.66666666666666663</v>
      </c>
      <c r="HX255" s="31">
        <v>0.16666666666666666</v>
      </c>
      <c r="HY255" s="31">
        <v>0.16666666666666666</v>
      </c>
      <c r="HZ255" s="31">
        <v>0.16666666666666666</v>
      </c>
      <c r="IA255" s="31">
        <v>0.83333333333333337</v>
      </c>
      <c r="IB255" s="31">
        <v>0</v>
      </c>
      <c r="IC255" s="31">
        <v>0</v>
      </c>
      <c r="ID255" s="31">
        <v>0</v>
      </c>
      <c r="IE255" s="31">
        <v>1</v>
      </c>
      <c r="IF255" s="31">
        <v>0</v>
      </c>
      <c r="IG255" s="31">
        <v>0</v>
      </c>
      <c r="IH255" s="31">
        <v>0</v>
      </c>
      <c r="II255" s="31">
        <v>0</v>
      </c>
      <c r="IJ255" s="31">
        <v>0</v>
      </c>
      <c r="IK255" s="31">
        <v>0</v>
      </c>
      <c r="IL255" s="31">
        <v>90</v>
      </c>
      <c r="IM255" s="31">
        <v>75</v>
      </c>
      <c r="IN255" s="31">
        <v>0</v>
      </c>
      <c r="IO255" s="31">
        <v>15</v>
      </c>
      <c r="IP255" s="31">
        <v>15</v>
      </c>
      <c r="IQ255" s="31">
        <v>15</v>
      </c>
      <c r="IR255" s="31">
        <v>0</v>
      </c>
      <c r="IS255" s="31">
        <v>0</v>
      </c>
      <c r="IT255" s="31">
        <v>0</v>
      </c>
      <c r="IU255" s="31">
        <v>15</v>
      </c>
      <c r="IV255" s="31">
        <v>0</v>
      </c>
      <c r="IW255" s="31">
        <v>0</v>
      </c>
      <c r="IX255" s="31">
        <v>0</v>
      </c>
      <c r="IY255" s="31">
        <v>0</v>
      </c>
      <c r="IZ255" s="31">
        <v>0</v>
      </c>
      <c r="JA255" s="31">
        <v>90</v>
      </c>
      <c r="JB255" s="31">
        <v>0</v>
      </c>
      <c r="JC255" s="31">
        <v>0</v>
      </c>
      <c r="JD255" s="31">
        <v>0</v>
      </c>
      <c r="JE255" s="31">
        <v>90</v>
      </c>
      <c r="JF255" s="31">
        <v>90</v>
      </c>
      <c r="JG255" s="31">
        <v>0</v>
      </c>
      <c r="JH255" s="31">
        <v>15</v>
      </c>
      <c r="JI255" s="31">
        <v>90</v>
      </c>
      <c r="JJ255" s="31">
        <v>0</v>
      </c>
      <c r="JK255" s="31">
        <v>0</v>
      </c>
      <c r="JL255" s="31">
        <v>0</v>
      </c>
      <c r="JM255" s="31">
        <v>0</v>
      </c>
      <c r="JN255" s="31">
        <v>0</v>
      </c>
      <c r="JO255" s="31">
        <v>0</v>
      </c>
      <c r="JP255" s="31">
        <v>15</v>
      </c>
      <c r="JQ255" s="31">
        <v>60</v>
      </c>
      <c r="JR255" s="31">
        <v>15</v>
      </c>
      <c r="JS255" s="31">
        <v>15</v>
      </c>
      <c r="JT255" s="31">
        <v>15</v>
      </c>
      <c r="JU255" s="31">
        <v>75</v>
      </c>
      <c r="JV255" s="31">
        <v>0</v>
      </c>
      <c r="JW255" s="31">
        <v>0</v>
      </c>
      <c r="JX255" s="31">
        <v>0</v>
      </c>
      <c r="JY255" s="31">
        <v>90</v>
      </c>
      <c r="JZ255" s="31">
        <v>6</v>
      </c>
      <c r="KA255" s="31">
        <v>1</v>
      </c>
    </row>
    <row r="256" spans="1:287" x14ac:dyDescent="0.25">
      <c r="A256" s="30" t="s">
        <v>167</v>
      </c>
      <c r="C256" s="31">
        <v>29772</v>
      </c>
      <c r="D256" s="51" t="e">
        <v>#VALUE!</v>
      </c>
      <c r="E256" s="31" t="e">
        <v>#DIV/0!</v>
      </c>
      <c r="F256" s="31" t="e">
        <v>#DIV/0!</v>
      </c>
      <c r="G256" s="31" t="e">
        <v>#DIV/0!</v>
      </c>
      <c r="H256" s="31" t="e">
        <v>#DIV/0!</v>
      </c>
      <c r="I256" s="31" t="e">
        <v>#DIV/0!</v>
      </c>
      <c r="J256" s="31" t="e">
        <v>#DIV/0!</v>
      </c>
      <c r="K256" s="31" t="e">
        <v>#DIV/0!</v>
      </c>
      <c r="L256" s="31" t="e">
        <v>#DIV/0!</v>
      </c>
      <c r="M256" s="31" t="e">
        <v>#DIV/0!</v>
      </c>
      <c r="N256" s="31" t="e">
        <v>#DIV/0!</v>
      </c>
      <c r="O256" s="31" t="e">
        <v>#DIV/0!</v>
      </c>
      <c r="P256" s="31" t="e">
        <v>#DIV/0!</v>
      </c>
      <c r="Q256" s="31" t="e">
        <v>#DIV/0!</v>
      </c>
      <c r="R256" s="31" t="e">
        <v>#DIV/0!</v>
      </c>
      <c r="S256" s="31" t="e">
        <v>#DIV/0!</v>
      </c>
      <c r="T256" s="31" t="e">
        <v>#DIV/0!</v>
      </c>
      <c r="U256" s="31" t="e">
        <v>#DIV/0!</v>
      </c>
      <c r="V256" s="31" t="e">
        <v>#DIV/0!</v>
      </c>
      <c r="W256" s="31" t="e">
        <v>#DIV/0!</v>
      </c>
      <c r="X256" s="31" t="e">
        <v>#DIV/0!</v>
      </c>
      <c r="Y256" s="31" t="e">
        <v>#DIV/0!</v>
      </c>
      <c r="Z256" s="31" t="e">
        <v>#DIV/0!</v>
      </c>
      <c r="AA256" s="31" t="e">
        <v>#DIV/0!</v>
      </c>
      <c r="AB256" s="31" t="e">
        <v>#DIV/0!</v>
      </c>
      <c r="AC256" s="31" t="e">
        <v>#DIV/0!</v>
      </c>
      <c r="AD256" s="31" t="e">
        <v>#DIV/0!</v>
      </c>
      <c r="AE256" s="31" t="e">
        <v>#DIV/0!</v>
      </c>
      <c r="AF256" s="31" t="e">
        <v>#DIV/0!</v>
      </c>
      <c r="AG256" s="31" t="e">
        <v>#DIV/0!</v>
      </c>
      <c r="AH256" s="31" t="e">
        <v>#DIV/0!</v>
      </c>
      <c r="AI256" s="31" t="e">
        <v>#DIV/0!</v>
      </c>
      <c r="AJ256" s="31" t="e">
        <v>#DIV/0!</v>
      </c>
      <c r="AK256" s="31" t="e">
        <v>#DIV/0!</v>
      </c>
      <c r="AL256" s="31" t="e">
        <v>#DIV/0!</v>
      </c>
      <c r="AM256" s="31" t="e">
        <v>#DIV/0!</v>
      </c>
      <c r="AN256" s="31" t="e">
        <v>#DIV/0!</v>
      </c>
      <c r="AO256" s="31" t="e">
        <v>#DIV/0!</v>
      </c>
      <c r="AP256" s="31" t="e">
        <v>#DIV/0!</v>
      </c>
      <c r="AQ256" s="31" t="e">
        <v>#DIV/0!</v>
      </c>
      <c r="AR256" s="31" t="e">
        <v>#DIV/0!</v>
      </c>
      <c r="AS256" s="31" t="e">
        <v>#DIV/0!</v>
      </c>
      <c r="AT256" s="31" t="e">
        <v>#DIV/0!</v>
      </c>
      <c r="AU256" s="31" t="e">
        <v>#DIV/0!</v>
      </c>
      <c r="AV256" s="31" t="e">
        <v>#DIV/0!</v>
      </c>
      <c r="AW256" s="31" t="e">
        <v>#DIV/0!</v>
      </c>
      <c r="AX256" s="31" t="e">
        <v>#VALUE!</v>
      </c>
      <c r="AY256" s="31" t="e">
        <v>#DIV/0!</v>
      </c>
      <c r="AZ256" s="31" t="e">
        <v>#DIV/0!</v>
      </c>
      <c r="BA256" s="31" t="e">
        <v>#DIV/0!</v>
      </c>
      <c r="BB256" s="31" t="e">
        <v>#DIV/0!</v>
      </c>
      <c r="BC256" s="31" t="e">
        <v>#DIV/0!</v>
      </c>
      <c r="BD256" s="31" t="e">
        <v>#DIV/0!</v>
      </c>
      <c r="BE256" s="31" t="e">
        <v>#DIV/0!</v>
      </c>
      <c r="BF256" s="31" t="e">
        <v>#DIV/0!</v>
      </c>
      <c r="BG256" s="31" t="e">
        <v>#DIV/0!</v>
      </c>
      <c r="BH256" s="31" t="e">
        <v>#DIV/0!</v>
      </c>
      <c r="BI256" s="31" t="e">
        <v>#DIV/0!</v>
      </c>
      <c r="BJ256" s="31" t="e">
        <v>#DIV/0!</v>
      </c>
      <c r="BK256" s="31" t="e">
        <v>#DIV/0!</v>
      </c>
      <c r="BL256" s="31" t="e">
        <v>#DIV/0!</v>
      </c>
      <c r="BM256" s="31" t="e">
        <v>#DIV/0!</v>
      </c>
      <c r="BN256" s="31" t="e">
        <v>#DIV/0!</v>
      </c>
      <c r="BO256" s="31" t="e">
        <v>#DIV/0!</v>
      </c>
      <c r="BP256" s="31" t="e">
        <v>#DIV/0!</v>
      </c>
      <c r="BQ256" s="31" t="e">
        <v>#DIV/0!</v>
      </c>
      <c r="BR256" s="31" t="e">
        <v>#DIV/0!</v>
      </c>
      <c r="BS256" s="31" t="e">
        <v>#DIV/0!</v>
      </c>
      <c r="BT256" s="31" t="e">
        <v>#DIV/0!</v>
      </c>
      <c r="BU256" s="31" t="e">
        <v>#DIV/0!</v>
      </c>
      <c r="BV256" s="31" t="e">
        <v>#DIV/0!</v>
      </c>
      <c r="BW256" s="31" t="e">
        <v>#DIV/0!</v>
      </c>
      <c r="BX256" s="31" t="e">
        <v>#DIV/0!</v>
      </c>
      <c r="BY256" s="31" t="e">
        <v>#DIV/0!</v>
      </c>
      <c r="BZ256" s="31" t="e">
        <v>#DIV/0!</v>
      </c>
      <c r="CA256" s="31" t="e">
        <v>#DIV/0!</v>
      </c>
      <c r="CB256" s="31" t="e">
        <v>#DIV/0!</v>
      </c>
      <c r="CC256" s="31" t="e">
        <v>#DIV/0!</v>
      </c>
      <c r="CD256" s="31" t="e">
        <v>#DIV/0!</v>
      </c>
      <c r="CE256" s="31" t="e">
        <v>#DIV/0!</v>
      </c>
      <c r="CF256" s="31" t="e">
        <v>#DIV/0!</v>
      </c>
      <c r="CG256" s="31" t="e">
        <v>#DIV/0!</v>
      </c>
      <c r="CH256" s="31" t="e">
        <v>#DIV/0!</v>
      </c>
      <c r="CI256" s="31" t="e">
        <v>#DIV/0!</v>
      </c>
      <c r="CJ256" s="31" t="e">
        <v>#DIV/0!</v>
      </c>
      <c r="CK256" s="31" t="e">
        <v>#DIV/0!</v>
      </c>
      <c r="CL256" s="31" t="e">
        <v>#DIV/0!</v>
      </c>
      <c r="CM256" s="31" t="e">
        <v>#DIV/0!</v>
      </c>
      <c r="CN256" s="31" t="e">
        <v>#DIV/0!</v>
      </c>
      <c r="CO256" s="31" t="e">
        <v>#DIV/0!</v>
      </c>
      <c r="CP256" s="31" t="e">
        <v>#DIV/0!</v>
      </c>
      <c r="CQ256" s="31" t="e">
        <v>#DIV/0!</v>
      </c>
      <c r="CR256" s="31"/>
      <c r="CS256" s="31"/>
      <c r="CT256" s="31">
        <v>36755</v>
      </c>
      <c r="CU256" s="51">
        <v>0.1065989847715736</v>
      </c>
      <c r="CV256" s="31">
        <v>8.6294416243654817E-2</v>
      </c>
      <c r="CW256" s="31">
        <v>0</v>
      </c>
      <c r="CX256" s="31">
        <v>0.16243654822335024</v>
      </c>
      <c r="CY256" s="31">
        <v>0.13705583756345177</v>
      </c>
      <c r="CZ256" s="31">
        <v>7.6142131979695438E-2</v>
      </c>
      <c r="DA256" s="31">
        <v>0.65482233502538068</v>
      </c>
      <c r="DB256" s="31">
        <v>0.73096446700507611</v>
      </c>
      <c r="DC256" s="31">
        <v>4.060913705583756E-2</v>
      </c>
      <c r="DD256" s="31">
        <v>0.22842639593908629</v>
      </c>
      <c r="DE256" s="31">
        <v>0.26903553299492383</v>
      </c>
      <c r="DF256" s="31">
        <v>0.23857868020304568</v>
      </c>
      <c r="DG256" s="31">
        <v>6.5989847715736044E-2</v>
      </c>
      <c r="DH256" s="31">
        <v>3.0456852791878174E-2</v>
      </c>
      <c r="DI256" s="31">
        <v>0</v>
      </c>
      <c r="DJ256" s="31">
        <v>1.5228426395939087E-2</v>
      </c>
      <c r="DK256" s="31">
        <v>4.060913705583756E-2</v>
      </c>
      <c r="DL256" s="31">
        <v>1.5228426395939087E-2</v>
      </c>
      <c r="DM256" s="31">
        <v>0.1065989847715736</v>
      </c>
      <c r="DN256" s="31">
        <v>0.20812182741116753</v>
      </c>
      <c r="DO256" s="31">
        <v>1.5228426395939087E-2</v>
      </c>
      <c r="DP256" s="31">
        <v>0.97461928934010156</v>
      </c>
      <c r="DQ256" s="31">
        <v>2.030456852791878E-2</v>
      </c>
      <c r="DR256" s="31">
        <v>5.076142131979695E-3</v>
      </c>
      <c r="DS256" s="31">
        <v>2.5380710659898477E-2</v>
      </c>
      <c r="DT256" s="31">
        <v>0.97461928934010156</v>
      </c>
      <c r="DU256" s="31">
        <v>0.59390862944162437</v>
      </c>
      <c r="DV256" s="31">
        <v>2.030456852791878E-2</v>
      </c>
      <c r="DW256" s="31">
        <v>5.5837563451776651E-2</v>
      </c>
      <c r="DX256" s="31">
        <v>0.20304568527918782</v>
      </c>
      <c r="DY256" s="31">
        <v>0</v>
      </c>
      <c r="DZ256" s="31">
        <v>5.076142131979695E-3</v>
      </c>
      <c r="EA256" s="31">
        <v>0</v>
      </c>
      <c r="EB256" s="31">
        <v>0</v>
      </c>
      <c r="EC256" s="31">
        <v>5.0761421319796954E-2</v>
      </c>
      <c r="ED256" s="31">
        <v>0</v>
      </c>
      <c r="EE256" s="31">
        <v>5.076142131979695E-3</v>
      </c>
      <c r="EF256" s="31">
        <v>0.4720812182741117</v>
      </c>
      <c r="EG256" s="31">
        <v>0.25380710659898476</v>
      </c>
      <c r="EH256" s="31">
        <v>0.27411167512690354</v>
      </c>
      <c r="EI256" s="31">
        <v>0.14213197969543148</v>
      </c>
      <c r="EJ256" s="31">
        <v>0.76142131979695427</v>
      </c>
      <c r="EK256" s="31">
        <v>8.6294416243654817E-2</v>
      </c>
      <c r="EL256" s="31">
        <v>0.1116751269035533</v>
      </c>
      <c r="EM256" s="31">
        <v>0.19289340101522842</v>
      </c>
      <c r="EN256" s="31">
        <v>0.6649746192893401</v>
      </c>
      <c r="EO256" s="31">
        <v>3918.0456852791876</v>
      </c>
      <c r="EP256" s="31">
        <v>3171.7512690355329</v>
      </c>
      <c r="EQ256" s="31">
        <v>0</v>
      </c>
      <c r="ER256" s="31">
        <v>5970.3553299492378</v>
      </c>
      <c r="ES256" s="31">
        <v>5037.4873096446699</v>
      </c>
      <c r="ET256" s="31">
        <v>2798.6040609137058</v>
      </c>
      <c r="EU256" s="31">
        <v>24067.994923857867</v>
      </c>
      <c r="EV256" s="31">
        <v>26866.598984771572</v>
      </c>
      <c r="EW256" s="31">
        <v>1492.5888324873094</v>
      </c>
      <c r="EX256" s="31">
        <v>8395.812182741116</v>
      </c>
      <c r="EY256" s="31">
        <v>9888.4010152284263</v>
      </c>
      <c r="EZ256" s="31">
        <v>8768.9593908629431</v>
      </c>
      <c r="FA256" s="31">
        <v>2425.4568527918782</v>
      </c>
      <c r="FB256" s="31">
        <v>1119.4416243654823</v>
      </c>
      <c r="FC256" s="31">
        <v>0</v>
      </c>
      <c r="FD256" s="31">
        <v>559.72081218274116</v>
      </c>
      <c r="FE256" s="31">
        <v>1492.5888324873094</v>
      </c>
      <c r="FF256" s="31">
        <v>559.72081218274116</v>
      </c>
      <c r="FG256" s="31">
        <v>3918.0456852791876</v>
      </c>
      <c r="FH256" s="31">
        <v>7649.5177664974626</v>
      </c>
      <c r="FI256" s="31">
        <v>559.72081218274116</v>
      </c>
      <c r="FJ256" s="31">
        <v>35822.131979695434</v>
      </c>
      <c r="FK256" s="31">
        <v>746.29441624365472</v>
      </c>
      <c r="FL256" s="31">
        <v>186.57360406091368</v>
      </c>
      <c r="FM256" s="31">
        <v>932.86802030456852</v>
      </c>
      <c r="FN256" s="31">
        <v>35822.131979695434</v>
      </c>
      <c r="FO256" s="31">
        <v>21829.111675126904</v>
      </c>
      <c r="FP256" s="31">
        <v>746.29441624365472</v>
      </c>
      <c r="FQ256" s="31">
        <v>2052.3096446700506</v>
      </c>
      <c r="FR256" s="31">
        <v>7462.9441624365481</v>
      </c>
      <c r="FS256" s="31">
        <v>0</v>
      </c>
      <c r="FT256" s="31">
        <v>186.57360406091368</v>
      </c>
      <c r="FU256" s="31">
        <v>0</v>
      </c>
      <c r="FV256" s="31">
        <v>0</v>
      </c>
      <c r="FW256" s="31">
        <v>1865.736040609137</v>
      </c>
      <c r="FX256" s="31">
        <v>0</v>
      </c>
      <c r="FY256" s="31">
        <v>186.57360406091368</v>
      </c>
      <c r="FZ256" s="31">
        <v>17351.345177664974</v>
      </c>
      <c r="GA256" s="31">
        <v>9328.6802030456838</v>
      </c>
      <c r="GB256" s="31">
        <v>10074.97461928934</v>
      </c>
      <c r="GC256" s="31">
        <v>5224.0609137055844</v>
      </c>
      <c r="GD256" s="31">
        <v>27986.040609137053</v>
      </c>
      <c r="GE256" s="31">
        <v>3171.7512690355329</v>
      </c>
      <c r="GF256" s="31">
        <v>4104.6192893401012</v>
      </c>
      <c r="GG256" s="31">
        <v>7089.796954314721</v>
      </c>
      <c r="GH256" s="31">
        <v>24441.142131979694</v>
      </c>
      <c r="GI256" s="31">
        <v>197</v>
      </c>
      <c r="GJ256" s="31">
        <v>28</v>
      </c>
      <c r="GK256" s="31">
        <v>44839</v>
      </c>
      <c r="GL256" s="51">
        <v>8.7248322147651006E-2</v>
      </c>
      <c r="GM256" s="31">
        <v>6.0402684563758392E-2</v>
      </c>
      <c r="GN256" s="31">
        <v>0</v>
      </c>
      <c r="GO256" s="31">
        <v>0.13087248322147652</v>
      </c>
      <c r="GP256" s="31">
        <v>0.12751677852348994</v>
      </c>
      <c r="GQ256" s="31">
        <v>5.3691275167785234E-2</v>
      </c>
      <c r="GR256" s="31">
        <v>0.6912751677852349</v>
      </c>
      <c r="GS256" s="31">
        <v>0.80201342281879195</v>
      </c>
      <c r="GT256" s="31">
        <v>4.6979865771812082E-2</v>
      </c>
      <c r="GU256" s="31">
        <v>0.15100671140939598</v>
      </c>
      <c r="GV256" s="31">
        <v>0.19798657718120805</v>
      </c>
      <c r="GW256" s="31">
        <v>0.1476510067114094</v>
      </c>
      <c r="GX256" s="31">
        <v>7.0469798657718116E-2</v>
      </c>
      <c r="GY256" s="31">
        <v>1.3422818791946308E-2</v>
      </c>
      <c r="GZ256" s="31">
        <v>0</v>
      </c>
      <c r="HA256" s="31">
        <v>2.3489932885906041E-2</v>
      </c>
      <c r="HB256" s="31">
        <v>1.6778523489932886E-2</v>
      </c>
      <c r="HC256" s="31">
        <v>6.7114093959731542E-3</v>
      </c>
      <c r="HD256" s="31">
        <v>3.0201342281879196E-2</v>
      </c>
      <c r="HE256" s="31">
        <v>6.3758389261744972E-2</v>
      </c>
      <c r="HF256" s="31">
        <v>8.3892617449664433E-2</v>
      </c>
      <c r="HG256" s="31">
        <v>0.97651006711409394</v>
      </c>
      <c r="HH256" s="31">
        <v>1.6778523489932886E-2</v>
      </c>
      <c r="HI256" s="31">
        <v>6.7114093959731542E-3</v>
      </c>
      <c r="HJ256" s="31">
        <v>2.3489932885906041E-2</v>
      </c>
      <c r="HK256" s="31">
        <v>0.92953020134228193</v>
      </c>
      <c r="HL256" s="31">
        <v>0.59395973154362414</v>
      </c>
      <c r="HM256" s="31">
        <v>3.3557046979865772E-2</v>
      </c>
      <c r="HN256" s="31">
        <v>5.3691275167785234E-2</v>
      </c>
      <c r="HO256" s="31">
        <v>0.7651006711409396</v>
      </c>
      <c r="HP256" s="31">
        <v>0</v>
      </c>
      <c r="HQ256" s="31">
        <v>0</v>
      </c>
      <c r="HR256" s="31">
        <v>0</v>
      </c>
      <c r="HS256" s="31">
        <v>6.7114093959731542E-3</v>
      </c>
      <c r="HT256" s="31">
        <v>3.6912751677852351E-2</v>
      </c>
      <c r="HU256" s="31">
        <v>0</v>
      </c>
      <c r="HV256" s="31">
        <v>1.0067114093959731E-2</v>
      </c>
      <c r="HW256" s="31">
        <v>0.42281879194630873</v>
      </c>
      <c r="HX256" s="31">
        <v>0.34899328859060402</v>
      </c>
      <c r="HY256" s="31">
        <v>0.22818791946308725</v>
      </c>
      <c r="HZ256" s="31">
        <v>0.15436241610738255</v>
      </c>
      <c r="IA256" s="31">
        <v>0.75167785234899331</v>
      </c>
      <c r="IB256" s="31">
        <v>7.3825503355704702E-2</v>
      </c>
      <c r="IC256" s="31">
        <v>7.7181208053691275E-2</v>
      </c>
      <c r="ID256" s="31">
        <v>0.15436241610738255</v>
      </c>
      <c r="IE256" s="31">
        <v>0.71476510067114096</v>
      </c>
      <c r="IF256" s="31">
        <v>3912.1275167785234</v>
      </c>
      <c r="IG256" s="31">
        <v>2708.3959731543628</v>
      </c>
      <c r="IH256" s="31">
        <v>0</v>
      </c>
      <c r="II256" s="31">
        <v>5868.1912751677855</v>
      </c>
      <c r="IJ256" s="31">
        <v>5717.7248322147652</v>
      </c>
      <c r="IK256" s="31">
        <v>2407.4630872483222</v>
      </c>
      <c r="IL256" s="31">
        <v>30996.087248322146</v>
      </c>
      <c r="IM256" s="31">
        <v>35961.479865771813</v>
      </c>
      <c r="IN256" s="31">
        <v>2106.530201342282</v>
      </c>
      <c r="IO256" s="31">
        <v>6770.9899328859065</v>
      </c>
      <c r="IP256" s="31">
        <v>8877.5201342281871</v>
      </c>
      <c r="IQ256" s="31">
        <v>6620.5234899328862</v>
      </c>
      <c r="IR256" s="31">
        <v>3159.7953020134228</v>
      </c>
      <c r="IS256" s="31">
        <v>601.86577181208054</v>
      </c>
      <c r="IT256" s="31">
        <v>0</v>
      </c>
      <c r="IU256" s="31">
        <v>1053.265100671141</v>
      </c>
      <c r="IV256" s="31">
        <v>752.33221476510073</v>
      </c>
      <c r="IW256" s="31">
        <v>300.93288590604027</v>
      </c>
      <c r="IX256" s="31">
        <v>1354.1979865771814</v>
      </c>
      <c r="IY256" s="31">
        <v>2858.8624161073826</v>
      </c>
      <c r="IZ256" s="31">
        <v>3761.6610738255035</v>
      </c>
      <c r="JA256" s="31">
        <v>43785.734899328862</v>
      </c>
      <c r="JB256" s="31">
        <v>752.33221476510073</v>
      </c>
      <c r="JC256" s="31">
        <v>300.93288590604027</v>
      </c>
      <c r="JD256" s="31">
        <v>1053.265100671141</v>
      </c>
      <c r="JE256" s="31">
        <v>41679.204697986577</v>
      </c>
      <c r="JF256" s="31">
        <v>26632.560402684561</v>
      </c>
      <c r="JG256" s="31">
        <v>1504.6644295302015</v>
      </c>
      <c r="JH256" s="31">
        <v>2407.4630872483222</v>
      </c>
      <c r="JI256" s="31">
        <v>34306.348993288593</v>
      </c>
      <c r="JJ256" s="31">
        <v>0</v>
      </c>
      <c r="JK256" s="31">
        <v>0</v>
      </c>
      <c r="JL256" s="31">
        <v>0</v>
      </c>
      <c r="JM256" s="31">
        <v>300.93288590604027</v>
      </c>
      <c r="JN256" s="31">
        <v>1655.1308724832215</v>
      </c>
      <c r="JO256" s="31">
        <v>0</v>
      </c>
      <c r="JP256" s="31">
        <v>451.39932885906035</v>
      </c>
      <c r="JQ256" s="31">
        <v>18958.771812080537</v>
      </c>
      <c r="JR256" s="31">
        <v>15648.510067114094</v>
      </c>
      <c r="JS256" s="31">
        <v>10231.71812080537</v>
      </c>
      <c r="JT256" s="31">
        <v>6921.4563758389259</v>
      </c>
      <c r="JU256" s="31">
        <v>33704.483221476512</v>
      </c>
      <c r="JV256" s="31">
        <v>3310.2617449664431</v>
      </c>
      <c r="JW256" s="31">
        <v>3460.7281879194629</v>
      </c>
      <c r="JX256" s="31">
        <v>6921.4563758389259</v>
      </c>
      <c r="JY256" s="31">
        <v>32049.352348993289</v>
      </c>
      <c r="JZ256" s="31">
        <v>298</v>
      </c>
      <c r="KA256" s="31">
        <v>62</v>
      </c>
    </row>
    <row r="1003" spans="1:1" x14ac:dyDescent="0.25">
      <c r="A1003">
        <f ca="1">SUMIFS(AY1:AY1000,$B$1:$B$1000,INDEX(Tendina_Settori,SERVIZIO!$A$3),CT1:CT1000,"&gt;=0")</f>
        <v>0</v>
      </c>
    </row>
  </sheetData>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EX16"/>
  <sheetViews>
    <sheetView workbookViewId="0">
      <selection activeCell="CW3" sqref="CW3"/>
    </sheetView>
  </sheetViews>
  <sheetFormatPr defaultRowHeight="15" x14ac:dyDescent="0.25"/>
  <cols>
    <col min="1" max="1" width="31.5703125" bestFit="1" customWidth="1"/>
    <col min="2" max="2" width="36.42578125" bestFit="1" customWidth="1"/>
    <col min="3" max="3" width="21.140625" bestFit="1" customWidth="1"/>
    <col min="4" max="4" width="18.85546875" bestFit="1" customWidth="1"/>
    <col min="5" max="5" width="26.42578125" bestFit="1" customWidth="1"/>
    <col min="6" max="6" width="22" bestFit="1" customWidth="1"/>
    <col min="7" max="7" width="29.140625" bestFit="1" customWidth="1"/>
    <col min="8" max="8" width="52.7109375" bestFit="1" customWidth="1"/>
    <col min="9" max="9" width="34.85546875" bestFit="1" customWidth="1"/>
    <col min="10" max="10" width="27.140625" bestFit="1" customWidth="1"/>
    <col min="11" max="11" width="38.5703125" bestFit="1" customWidth="1"/>
    <col min="12" max="12" width="25" bestFit="1" customWidth="1"/>
    <col min="13" max="13" width="13.85546875" bestFit="1" customWidth="1"/>
    <col min="14" max="14" width="25.140625" bestFit="1" customWidth="1"/>
    <col min="15" max="15" width="27.5703125" bestFit="1" customWidth="1"/>
    <col min="16" max="16" width="36.140625" bestFit="1" customWidth="1"/>
    <col min="17" max="17" width="27.85546875" bestFit="1" customWidth="1"/>
    <col min="18" max="18" width="40.7109375" bestFit="1" customWidth="1"/>
    <col min="19" max="19" width="36" bestFit="1" customWidth="1"/>
    <col min="20" max="20" width="30.5703125" bestFit="1" customWidth="1"/>
    <col min="21" max="21" width="35.140625" bestFit="1" customWidth="1"/>
    <col min="22" max="22" width="24.85546875" bestFit="1" customWidth="1"/>
    <col min="23" max="23" width="25.5703125" bestFit="1" customWidth="1"/>
    <col min="24" max="24" width="35.28515625" bestFit="1" customWidth="1"/>
    <col min="25" max="25" width="24.7109375" bestFit="1" customWidth="1"/>
    <col min="26" max="26" width="23.5703125" bestFit="1" customWidth="1"/>
    <col min="27" max="27" width="31.42578125" bestFit="1" customWidth="1"/>
    <col min="28" max="28" width="22.7109375" bestFit="1" customWidth="1"/>
    <col min="29" max="29" width="22.5703125" bestFit="1" customWidth="1"/>
    <col min="30" max="30" width="19.85546875" bestFit="1" customWidth="1"/>
    <col min="31" max="31" width="33.5703125" bestFit="1" customWidth="1"/>
    <col min="32" max="32" width="35.140625" bestFit="1" customWidth="1"/>
    <col min="33" max="33" width="38.140625" bestFit="1" customWidth="1"/>
    <col min="34" max="34" width="34.85546875" bestFit="1" customWidth="1"/>
    <col min="35" max="35" width="30" bestFit="1" customWidth="1"/>
    <col min="36" max="36" width="35.42578125" bestFit="1" customWidth="1"/>
    <col min="37" max="37" width="34.140625" bestFit="1" customWidth="1"/>
    <col min="38" max="38" width="25.5703125" bestFit="1" customWidth="1"/>
    <col min="39" max="39" width="26" bestFit="1" customWidth="1"/>
    <col min="40" max="40" width="19.28515625" bestFit="1" customWidth="1"/>
    <col min="41" max="41" width="21.140625" bestFit="1" customWidth="1"/>
    <col min="42" max="42" width="22" bestFit="1" customWidth="1"/>
    <col min="43" max="43" width="17.7109375" bestFit="1" customWidth="1"/>
    <col min="44" max="44" width="16.140625" bestFit="1" customWidth="1"/>
    <col min="45" max="45" width="14" bestFit="1" customWidth="1"/>
    <col min="46" max="46" width="35.42578125" bestFit="1" customWidth="1"/>
    <col min="47" max="47" width="33.5703125" bestFit="1" customWidth="1"/>
    <col min="48" max="48" width="27.28515625" bestFit="1" customWidth="1"/>
    <col min="49" max="49" width="18.7109375" bestFit="1" customWidth="1"/>
    <col min="50" max="50" width="30.28515625" bestFit="1" customWidth="1"/>
    <col min="51" max="51" width="17.28515625" bestFit="1" customWidth="1"/>
    <col min="52" max="52" width="28.42578125" bestFit="1" customWidth="1"/>
    <col min="53" max="53" width="36.42578125" bestFit="1" customWidth="1"/>
    <col min="54" max="54" width="21.140625" bestFit="1" customWidth="1"/>
    <col min="55" max="55" width="18.85546875" bestFit="1" customWidth="1"/>
    <col min="56" max="56" width="26.42578125" bestFit="1" customWidth="1"/>
    <col min="57" max="57" width="22" bestFit="1" customWidth="1"/>
    <col min="58" max="58" width="29.140625" bestFit="1" customWidth="1"/>
    <col min="59" max="59" width="52.7109375" bestFit="1" customWidth="1"/>
    <col min="60" max="60" width="34.85546875" bestFit="1" customWidth="1"/>
    <col min="61" max="61" width="27.140625" bestFit="1" customWidth="1"/>
    <col min="62" max="62" width="38.5703125" bestFit="1" customWidth="1"/>
    <col min="63" max="63" width="25" bestFit="1" customWidth="1"/>
    <col min="64" max="64" width="13.85546875" bestFit="1" customWidth="1"/>
    <col min="65" max="65" width="25.140625" bestFit="1" customWidth="1"/>
    <col min="66" max="66" width="27.5703125" bestFit="1" customWidth="1"/>
    <col min="67" max="67" width="36.140625" bestFit="1" customWidth="1"/>
    <col min="68" max="68" width="27.85546875" bestFit="1" customWidth="1"/>
    <col min="69" max="69" width="40.7109375" bestFit="1" customWidth="1"/>
    <col min="70" max="70" width="36" bestFit="1" customWidth="1"/>
    <col min="71" max="71" width="30.5703125" bestFit="1" customWidth="1"/>
    <col min="72" max="72" width="35.140625" bestFit="1" customWidth="1"/>
    <col min="73" max="73" width="24.85546875" bestFit="1" customWidth="1"/>
    <col min="74" max="74" width="25.5703125" bestFit="1" customWidth="1"/>
    <col min="75" max="75" width="35.28515625" bestFit="1" customWidth="1"/>
    <col min="76" max="76" width="24.7109375" bestFit="1" customWidth="1"/>
    <col min="77" max="77" width="23.5703125" bestFit="1" customWidth="1"/>
    <col min="78" max="78" width="31.42578125" bestFit="1" customWidth="1"/>
    <col min="79" max="79" width="22.7109375" bestFit="1" customWidth="1"/>
    <col min="80" max="80" width="22.5703125" bestFit="1" customWidth="1"/>
    <col min="81" max="81" width="19.85546875" bestFit="1" customWidth="1"/>
    <col min="82" max="82" width="33.5703125" bestFit="1" customWidth="1"/>
    <col min="83" max="83" width="35.140625" bestFit="1" customWidth="1"/>
    <col min="84" max="84" width="38.140625" bestFit="1" customWidth="1"/>
    <col min="85" max="85" width="34.85546875" bestFit="1" customWidth="1"/>
    <col min="86" max="86" width="30" bestFit="1" customWidth="1"/>
    <col min="87" max="87" width="35.42578125" bestFit="1" customWidth="1"/>
    <col min="88" max="88" width="34.140625" bestFit="1" customWidth="1"/>
    <col min="89" max="89" width="25.5703125" bestFit="1" customWidth="1"/>
    <col min="90" max="90" width="26" bestFit="1" customWidth="1"/>
    <col min="91" max="91" width="19.28515625" bestFit="1" customWidth="1"/>
    <col min="92" max="92" width="21.140625" bestFit="1" customWidth="1"/>
    <col min="93" max="93" width="22" bestFit="1" customWidth="1"/>
    <col min="94" max="94" width="17.7109375" bestFit="1" customWidth="1"/>
    <col min="95" max="95" width="16.140625" bestFit="1" customWidth="1"/>
    <col min="96" max="96" width="14" bestFit="1" customWidth="1"/>
    <col min="97" max="97" width="35.42578125" bestFit="1" customWidth="1"/>
    <col min="98" max="98" width="33.5703125" bestFit="1" customWidth="1"/>
    <col min="99" max="99" width="27.28515625" bestFit="1" customWidth="1"/>
    <col min="100" max="100" width="18.7109375" bestFit="1" customWidth="1"/>
    <col min="101" max="101" width="30.28515625" bestFit="1" customWidth="1"/>
    <col min="102" max="102" width="17.28515625" bestFit="1" customWidth="1"/>
    <col min="103" max="103" width="28.42578125" bestFit="1" customWidth="1"/>
    <col min="104" max="104" width="36.42578125" bestFit="1" customWidth="1"/>
    <col min="105" max="105" width="21.140625" bestFit="1" customWidth="1"/>
    <col min="106" max="106" width="18.85546875" bestFit="1" customWidth="1"/>
    <col min="107" max="107" width="26.42578125" bestFit="1" customWidth="1"/>
    <col min="108" max="108" width="22" bestFit="1" customWidth="1"/>
    <col min="109" max="109" width="29.140625" bestFit="1" customWidth="1"/>
    <col min="110" max="110" width="52.7109375" bestFit="1" customWidth="1"/>
    <col min="111" max="111" width="34.85546875" bestFit="1" customWidth="1"/>
    <col min="112" max="112" width="27.140625" bestFit="1" customWidth="1"/>
    <col min="113" max="113" width="38.5703125" bestFit="1" customWidth="1"/>
    <col min="114" max="114" width="25" bestFit="1" customWidth="1"/>
    <col min="115" max="115" width="13.85546875" bestFit="1" customWidth="1"/>
    <col min="116" max="116" width="25.140625" bestFit="1" customWidth="1"/>
    <col min="117" max="117" width="27.5703125" bestFit="1" customWidth="1"/>
    <col min="118" max="118" width="36.140625" bestFit="1" customWidth="1"/>
    <col min="119" max="119" width="27.85546875" bestFit="1" customWidth="1"/>
    <col min="120" max="120" width="40.7109375" bestFit="1" customWidth="1"/>
    <col min="121" max="121" width="36" bestFit="1" customWidth="1"/>
    <col min="122" max="122" width="30.5703125" bestFit="1" customWidth="1"/>
    <col min="123" max="123" width="35.140625" bestFit="1" customWidth="1"/>
    <col min="124" max="124" width="24.85546875" bestFit="1" customWidth="1"/>
    <col min="125" max="125" width="25.5703125" bestFit="1" customWidth="1"/>
    <col min="126" max="126" width="35.28515625" bestFit="1" customWidth="1"/>
    <col min="127" max="127" width="24.7109375" bestFit="1" customWidth="1"/>
    <col min="128" max="128" width="23.5703125" bestFit="1" customWidth="1"/>
    <col min="129" max="129" width="31.42578125" bestFit="1" customWidth="1"/>
    <col min="130" max="130" width="22.7109375" bestFit="1" customWidth="1"/>
    <col min="131" max="131" width="22.5703125" bestFit="1" customWidth="1"/>
    <col min="132" max="132" width="19.85546875" bestFit="1" customWidth="1"/>
    <col min="133" max="133" width="33.5703125" bestFit="1" customWidth="1"/>
    <col min="134" max="134" width="35.140625" bestFit="1" customWidth="1"/>
    <col min="135" max="135" width="38.140625" bestFit="1" customWidth="1"/>
    <col min="136" max="136" width="34.85546875" bestFit="1" customWidth="1"/>
    <col min="137" max="137" width="30" bestFit="1" customWidth="1"/>
    <col min="138" max="138" width="35.42578125" bestFit="1" customWidth="1"/>
    <col min="139" max="139" width="34.140625" bestFit="1" customWidth="1"/>
    <col min="140" max="140" width="25.5703125" bestFit="1" customWidth="1"/>
    <col min="141" max="141" width="26" bestFit="1" customWidth="1"/>
    <col min="142" max="142" width="19.28515625" bestFit="1" customWidth="1"/>
    <col min="143" max="143" width="21.140625" bestFit="1" customWidth="1"/>
    <col min="144" max="144" width="22" bestFit="1" customWidth="1"/>
    <col min="145" max="145" width="17.7109375" bestFit="1" customWidth="1"/>
    <col min="146" max="146" width="16.140625" bestFit="1" customWidth="1"/>
    <col min="147" max="147" width="14" bestFit="1" customWidth="1"/>
    <col min="148" max="148" width="35.42578125" bestFit="1" customWidth="1"/>
    <col min="149" max="149" width="33.5703125" bestFit="1" customWidth="1"/>
    <col min="150" max="150" width="27.28515625" bestFit="1" customWidth="1"/>
    <col min="151" max="151" width="18.7109375" bestFit="1" customWidth="1"/>
    <col min="152" max="152" width="30.28515625" bestFit="1" customWidth="1"/>
    <col min="153" max="153" width="17.28515625" bestFit="1" customWidth="1"/>
    <col min="154" max="154" width="28.42578125" bestFit="1" customWidth="1"/>
  </cols>
  <sheetData>
    <row r="1" spans="1:154" x14ac:dyDescent="0.25">
      <c r="B1" s="29" t="s">
        <v>169</v>
      </c>
    </row>
    <row r="2" spans="1:154" x14ac:dyDescent="0.25">
      <c r="B2" s="14">
        <v>42430</v>
      </c>
      <c r="BA2" s="14">
        <v>42614</v>
      </c>
      <c r="CZ2" s="14">
        <v>42795</v>
      </c>
    </row>
    <row r="3" spans="1:154" x14ac:dyDescent="0.25">
      <c r="A3" s="29" t="s">
        <v>166</v>
      </c>
      <c r="B3" t="s">
        <v>174</v>
      </c>
      <c r="C3" t="s">
        <v>566</v>
      </c>
      <c r="D3" t="s">
        <v>382</v>
      </c>
      <c r="E3" t="s">
        <v>172</v>
      </c>
      <c r="F3" t="s">
        <v>179</v>
      </c>
      <c r="G3" t="s">
        <v>181</v>
      </c>
      <c r="H3" t="s">
        <v>183</v>
      </c>
      <c r="I3" t="s">
        <v>185</v>
      </c>
      <c r="J3" t="s">
        <v>187</v>
      </c>
      <c r="K3" t="s">
        <v>189</v>
      </c>
      <c r="L3" t="s">
        <v>191</v>
      </c>
      <c r="M3" t="s">
        <v>302</v>
      </c>
      <c r="N3" t="s">
        <v>305</v>
      </c>
      <c r="O3" t="s">
        <v>307</v>
      </c>
      <c r="P3" t="s">
        <v>309</v>
      </c>
      <c r="Q3" t="s">
        <v>311</v>
      </c>
      <c r="R3" t="s">
        <v>313</v>
      </c>
      <c r="S3" t="s">
        <v>315</v>
      </c>
      <c r="T3" t="s">
        <v>317</v>
      </c>
      <c r="U3" t="s">
        <v>319</v>
      </c>
      <c r="V3" t="s">
        <v>321</v>
      </c>
      <c r="W3" t="s">
        <v>323</v>
      </c>
      <c r="X3" t="s">
        <v>334</v>
      </c>
      <c r="Y3" t="s">
        <v>325</v>
      </c>
      <c r="Z3" t="s">
        <v>327</v>
      </c>
      <c r="AA3" t="s">
        <v>329</v>
      </c>
      <c r="AB3" t="s">
        <v>331</v>
      </c>
      <c r="AC3" t="s">
        <v>336</v>
      </c>
      <c r="AD3" t="s">
        <v>338</v>
      </c>
      <c r="AE3" t="s">
        <v>340</v>
      </c>
      <c r="AF3" t="s">
        <v>342</v>
      </c>
      <c r="AG3" t="s">
        <v>344</v>
      </c>
      <c r="AH3" t="s">
        <v>346</v>
      </c>
      <c r="AI3" t="s">
        <v>348</v>
      </c>
      <c r="AJ3" t="s">
        <v>350</v>
      </c>
      <c r="AK3" t="s">
        <v>352</v>
      </c>
      <c r="AL3" t="s">
        <v>354</v>
      </c>
      <c r="AM3" t="s">
        <v>356</v>
      </c>
      <c r="AN3" t="s">
        <v>358</v>
      </c>
      <c r="AO3" t="s">
        <v>360</v>
      </c>
      <c r="AP3" t="s">
        <v>362</v>
      </c>
      <c r="AQ3" t="s">
        <v>364</v>
      </c>
      <c r="AR3" t="s">
        <v>366</v>
      </c>
      <c r="AS3" t="s">
        <v>368</v>
      </c>
      <c r="AT3" t="s">
        <v>370</v>
      </c>
      <c r="AU3" t="s">
        <v>372</v>
      </c>
      <c r="AV3" t="s">
        <v>374</v>
      </c>
      <c r="AW3" t="s">
        <v>376</v>
      </c>
      <c r="AX3" t="s">
        <v>378</v>
      </c>
      <c r="AY3" t="s">
        <v>380</v>
      </c>
      <c r="AZ3" t="s">
        <v>481</v>
      </c>
      <c r="BA3" t="s">
        <v>174</v>
      </c>
      <c r="BB3" t="s">
        <v>566</v>
      </c>
      <c r="BC3" t="s">
        <v>382</v>
      </c>
      <c r="BD3" t="s">
        <v>172</v>
      </c>
      <c r="BE3" t="s">
        <v>179</v>
      </c>
      <c r="BF3" t="s">
        <v>181</v>
      </c>
      <c r="BG3" t="s">
        <v>183</v>
      </c>
      <c r="BH3" t="s">
        <v>185</v>
      </c>
      <c r="BI3" t="s">
        <v>187</v>
      </c>
      <c r="BJ3" t="s">
        <v>189</v>
      </c>
      <c r="BK3" t="s">
        <v>191</v>
      </c>
      <c r="BL3" t="s">
        <v>302</v>
      </c>
      <c r="BM3" t="s">
        <v>305</v>
      </c>
      <c r="BN3" t="s">
        <v>307</v>
      </c>
      <c r="BO3" t="s">
        <v>309</v>
      </c>
      <c r="BP3" t="s">
        <v>311</v>
      </c>
      <c r="BQ3" t="s">
        <v>313</v>
      </c>
      <c r="BR3" t="s">
        <v>315</v>
      </c>
      <c r="BS3" t="s">
        <v>317</v>
      </c>
      <c r="BT3" t="s">
        <v>319</v>
      </c>
      <c r="BU3" t="s">
        <v>321</v>
      </c>
      <c r="BV3" t="s">
        <v>323</v>
      </c>
      <c r="BW3" t="s">
        <v>334</v>
      </c>
      <c r="BX3" t="s">
        <v>325</v>
      </c>
      <c r="BY3" t="s">
        <v>327</v>
      </c>
      <c r="BZ3" t="s">
        <v>329</v>
      </c>
      <c r="CA3" t="s">
        <v>331</v>
      </c>
      <c r="CB3" t="s">
        <v>336</v>
      </c>
      <c r="CC3" t="s">
        <v>338</v>
      </c>
      <c r="CD3" t="s">
        <v>340</v>
      </c>
      <c r="CE3" t="s">
        <v>342</v>
      </c>
      <c r="CF3" t="s">
        <v>344</v>
      </c>
      <c r="CG3" t="s">
        <v>346</v>
      </c>
      <c r="CH3" t="s">
        <v>348</v>
      </c>
      <c r="CI3" t="s">
        <v>350</v>
      </c>
      <c r="CJ3" t="s">
        <v>352</v>
      </c>
      <c r="CK3" t="s">
        <v>354</v>
      </c>
      <c r="CL3" t="s">
        <v>356</v>
      </c>
      <c r="CM3" t="s">
        <v>358</v>
      </c>
      <c r="CN3" t="s">
        <v>360</v>
      </c>
      <c r="CO3" t="s">
        <v>362</v>
      </c>
      <c r="CP3" t="s">
        <v>364</v>
      </c>
      <c r="CQ3" t="s">
        <v>366</v>
      </c>
      <c r="CR3" t="s">
        <v>368</v>
      </c>
      <c r="CS3" t="s">
        <v>370</v>
      </c>
      <c r="CT3" t="s">
        <v>372</v>
      </c>
      <c r="CU3" t="s">
        <v>374</v>
      </c>
      <c r="CV3" t="s">
        <v>376</v>
      </c>
      <c r="CW3" t="s">
        <v>378</v>
      </c>
      <c r="CX3" t="s">
        <v>380</v>
      </c>
      <c r="CY3" t="s">
        <v>481</v>
      </c>
      <c r="CZ3" t="s">
        <v>174</v>
      </c>
      <c r="DA3" t="s">
        <v>566</v>
      </c>
      <c r="DB3" t="s">
        <v>382</v>
      </c>
      <c r="DC3" t="s">
        <v>172</v>
      </c>
      <c r="DD3" t="s">
        <v>179</v>
      </c>
      <c r="DE3" t="s">
        <v>181</v>
      </c>
      <c r="DF3" t="s">
        <v>183</v>
      </c>
      <c r="DG3" t="s">
        <v>185</v>
      </c>
      <c r="DH3" t="s">
        <v>187</v>
      </c>
      <c r="DI3" t="s">
        <v>189</v>
      </c>
      <c r="DJ3" t="s">
        <v>191</v>
      </c>
      <c r="DK3" t="s">
        <v>302</v>
      </c>
      <c r="DL3" t="s">
        <v>305</v>
      </c>
      <c r="DM3" t="s">
        <v>307</v>
      </c>
      <c r="DN3" t="s">
        <v>309</v>
      </c>
      <c r="DO3" t="s">
        <v>311</v>
      </c>
      <c r="DP3" t="s">
        <v>313</v>
      </c>
      <c r="DQ3" t="s">
        <v>315</v>
      </c>
      <c r="DR3" t="s">
        <v>317</v>
      </c>
      <c r="DS3" t="s">
        <v>319</v>
      </c>
      <c r="DT3" t="s">
        <v>321</v>
      </c>
      <c r="DU3" t="s">
        <v>323</v>
      </c>
      <c r="DV3" t="s">
        <v>334</v>
      </c>
      <c r="DW3" t="s">
        <v>325</v>
      </c>
      <c r="DX3" t="s">
        <v>327</v>
      </c>
      <c r="DY3" t="s">
        <v>329</v>
      </c>
      <c r="DZ3" t="s">
        <v>331</v>
      </c>
      <c r="EA3" t="s">
        <v>336</v>
      </c>
      <c r="EB3" t="s">
        <v>338</v>
      </c>
      <c r="EC3" t="s">
        <v>340</v>
      </c>
      <c r="ED3" t="s">
        <v>342</v>
      </c>
      <c r="EE3" t="s">
        <v>344</v>
      </c>
      <c r="EF3" t="s">
        <v>346</v>
      </c>
      <c r="EG3" t="s">
        <v>348</v>
      </c>
      <c r="EH3" t="s">
        <v>350</v>
      </c>
      <c r="EI3" t="s">
        <v>352</v>
      </c>
      <c r="EJ3" t="s">
        <v>354</v>
      </c>
      <c r="EK3" t="s">
        <v>356</v>
      </c>
      <c r="EL3" t="s">
        <v>358</v>
      </c>
      <c r="EM3" t="s">
        <v>360</v>
      </c>
      <c r="EN3" t="s">
        <v>362</v>
      </c>
      <c r="EO3" t="s">
        <v>364</v>
      </c>
      <c r="EP3" t="s">
        <v>366</v>
      </c>
      <c r="EQ3" t="s">
        <v>368</v>
      </c>
      <c r="ER3" t="s">
        <v>370</v>
      </c>
      <c r="ES3" t="s">
        <v>372</v>
      </c>
      <c r="ET3" t="s">
        <v>374</v>
      </c>
      <c r="EU3" t="s">
        <v>376</v>
      </c>
      <c r="EV3" t="s">
        <v>378</v>
      </c>
      <c r="EW3" t="s">
        <v>380</v>
      </c>
      <c r="EX3" t="s">
        <v>481</v>
      </c>
    </row>
    <row r="4" spans="1:154" x14ac:dyDescent="0.25">
      <c r="A4" s="30" t="s">
        <v>107</v>
      </c>
      <c r="B4" s="31">
        <v>5</v>
      </c>
      <c r="C4" s="31">
        <v>5</v>
      </c>
      <c r="D4" s="31">
        <v>14.600000000000001</v>
      </c>
      <c r="E4" s="31">
        <v>3</v>
      </c>
      <c r="F4" s="31">
        <v>0</v>
      </c>
      <c r="G4" s="31">
        <v>1</v>
      </c>
      <c r="H4" s="31">
        <v>3</v>
      </c>
      <c r="I4" s="31">
        <v>1</v>
      </c>
      <c r="J4" s="31">
        <v>0</v>
      </c>
      <c r="K4" s="31">
        <v>0</v>
      </c>
      <c r="L4" s="31"/>
      <c r="M4" s="31">
        <v>0</v>
      </c>
      <c r="N4" s="31">
        <v>0</v>
      </c>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t="e">
        <v>#VALUE!</v>
      </c>
      <c r="BA4" s="31">
        <v>5</v>
      </c>
      <c r="BB4" s="31">
        <v>5</v>
      </c>
      <c r="BC4" s="31">
        <v>24.099999999999998</v>
      </c>
      <c r="BD4" s="31">
        <v>3</v>
      </c>
      <c r="BE4" s="31">
        <v>0</v>
      </c>
      <c r="BF4" s="31">
        <v>4</v>
      </c>
      <c r="BG4" s="31">
        <v>1</v>
      </c>
      <c r="BH4" s="31">
        <v>1</v>
      </c>
      <c r="BI4" s="31">
        <v>0</v>
      </c>
      <c r="BJ4" s="31">
        <v>0</v>
      </c>
      <c r="BK4" s="31"/>
      <c r="BL4" s="31">
        <v>6</v>
      </c>
      <c r="BM4" s="31">
        <v>0</v>
      </c>
      <c r="BN4" s="31">
        <v>3</v>
      </c>
      <c r="BO4" s="31">
        <v>1</v>
      </c>
      <c r="BP4" s="31">
        <v>0</v>
      </c>
      <c r="BQ4" s="31">
        <v>1</v>
      </c>
      <c r="BR4" s="31">
        <v>1</v>
      </c>
      <c r="BS4" s="31">
        <v>1</v>
      </c>
      <c r="BT4" s="31">
        <v>0</v>
      </c>
      <c r="BU4" s="31">
        <v>0</v>
      </c>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t="e">
        <v>#VALUE!</v>
      </c>
      <c r="CZ4" s="31">
        <v>6</v>
      </c>
      <c r="DA4" s="31">
        <v>6</v>
      </c>
      <c r="DB4" s="31">
        <v>24.099999999999998</v>
      </c>
      <c r="DC4" s="31">
        <v>3</v>
      </c>
      <c r="DD4" s="31">
        <v>0</v>
      </c>
      <c r="DE4" s="31">
        <v>4</v>
      </c>
      <c r="DF4" s="31">
        <v>1</v>
      </c>
      <c r="DG4" s="31">
        <v>1</v>
      </c>
      <c r="DH4" s="31">
        <v>0</v>
      </c>
      <c r="DI4" s="31">
        <v>0</v>
      </c>
      <c r="DJ4" s="31"/>
      <c r="DK4" s="31">
        <v>6</v>
      </c>
      <c r="DL4" s="31">
        <v>0</v>
      </c>
      <c r="DM4" s="31">
        <v>3</v>
      </c>
      <c r="DN4" s="31">
        <v>1</v>
      </c>
      <c r="DO4" s="31">
        <v>0</v>
      </c>
      <c r="DP4" s="31">
        <v>1</v>
      </c>
      <c r="DQ4" s="31">
        <v>1</v>
      </c>
      <c r="DR4" s="31">
        <v>1</v>
      </c>
      <c r="DS4" s="31">
        <v>0</v>
      </c>
      <c r="DT4" s="31">
        <v>0</v>
      </c>
      <c r="DU4" s="31">
        <v>0</v>
      </c>
      <c r="DV4" s="31">
        <v>0</v>
      </c>
      <c r="DW4" s="31">
        <v>0</v>
      </c>
      <c r="DX4" s="31">
        <v>0</v>
      </c>
      <c r="DY4" s="31">
        <v>0</v>
      </c>
      <c r="DZ4" s="31">
        <v>3</v>
      </c>
      <c r="EA4" s="31">
        <v>2</v>
      </c>
      <c r="EB4" s="31">
        <v>0</v>
      </c>
      <c r="EC4" s="31">
        <v>0</v>
      </c>
      <c r="ED4" s="31">
        <v>0</v>
      </c>
      <c r="EE4" s="31">
        <v>0</v>
      </c>
      <c r="EF4" s="31">
        <v>0</v>
      </c>
      <c r="EG4" s="31">
        <v>1</v>
      </c>
      <c r="EH4" s="31">
        <v>3</v>
      </c>
      <c r="EI4" s="31">
        <v>2</v>
      </c>
      <c r="EJ4" s="31">
        <v>0</v>
      </c>
      <c r="EK4" s="31">
        <v>0</v>
      </c>
      <c r="EL4" s="31"/>
      <c r="EM4" s="31"/>
      <c r="EN4" s="31"/>
      <c r="EO4" s="31"/>
      <c r="EP4" s="31"/>
      <c r="EQ4" s="31"/>
      <c r="ER4" s="31"/>
      <c r="ES4" s="31">
        <v>3</v>
      </c>
      <c r="ET4" s="31"/>
      <c r="EU4" s="31"/>
      <c r="EV4" s="31">
        <v>1</v>
      </c>
      <c r="EW4" s="31">
        <v>2</v>
      </c>
      <c r="EX4" s="31">
        <v>0</v>
      </c>
    </row>
    <row r="5" spans="1:154" x14ac:dyDescent="0.25">
      <c r="A5" s="30" t="s">
        <v>130</v>
      </c>
      <c r="B5" s="31">
        <v>14</v>
      </c>
      <c r="C5" s="31">
        <v>14</v>
      </c>
      <c r="D5" s="31">
        <v>23.7</v>
      </c>
      <c r="E5" s="31">
        <v>1</v>
      </c>
      <c r="F5" s="31">
        <v>4</v>
      </c>
      <c r="G5" s="31">
        <v>2</v>
      </c>
      <c r="H5" s="31">
        <v>1</v>
      </c>
      <c r="I5" s="31">
        <v>8</v>
      </c>
      <c r="J5" s="31">
        <v>1</v>
      </c>
      <c r="K5" s="31">
        <v>1</v>
      </c>
      <c r="L5" s="31"/>
      <c r="M5" s="31">
        <v>0</v>
      </c>
      <c r="N5" s="31">
        <v>0</v>
      </c>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t="e">
        <v>#VALUE!</v>
      </c>
      <c r="BA5" s="31">
        <v>15</v>
      </c>
      <c r="BB5" s="31">
        <v>15</v>
      </c>
      <c r="BC5" s="31">
        <v>51.5</v>
      </c>
      <c r="BD5" s="31">
        <v>2</v>
      </c>
      <c r="BE5" s="31">
        <v>4</v>
      </c>
      <c r="BF5" s="31">
        <v>2</v>
      </c>
      <c r="BG5" s="31">
        <v>1</v>
      </c>
      <c r="BH5" s="31">
        <v>9</v>
      </c>
      <c r="BI5" s="31">
        <v>1</v>
      </c>
      <c r="BJ5" s="31">
        <v>1</v>
      </c>
      <c r="BK5" s="31"/>
      <c r="BL5" s="31">
        <v>8</v>
      </c>
      <c r="BM5" s="31">
        <v>3</v>
      </c>
      <c r="BN5" s="31">
        <v>6</v>
      </c>
      <c r="BO5" s="31">
        <v>1</v>
      </c>
      <c r="BP5" s="31">
        <v>0</v>
      </c>
      <c r="BQ5" s="31">
        <v>2</v>
      </c>
      <c r="BR5" s="31">
        <v>2</v>
      </c>
      <c r="BS5" s="31">
        <v>5</v>
      </c>
      <c r="BT5" s="31">
        <v>0</v>
      </c>
      <c r="BU5" s="31">
        <v>0</v>
      </c>
      <c r="BV5" s="31">
        <v>2</v>
      </c>
      <c r="BW5" s="31">
        <v>2</v>
      </c>
      <c r="BX5" s="31">
        <v>0</v>
      </c>
      <c r="BY5" s="31">
        <v>3</v>
      </c>
      <c r="BZ5" s="31">
        <v>2</v>
      </c>
      <c r="CA5" s="31">
        <v>7</v>
      </c>
      <c r="CB5" s="31">
        <v>0</v>
      </c>
      <c r="CC5" s="31">
        <v>0</v>
      </c>
      <c r="CD5" s="31">
        <v>0</v>
      </c>
      <c r="CE5" s="31">
        <v>0</v>
      </c>
      <c r="CF5" s="31">
        <v>1</v>
      </c>
      <c r="CG5" s="31">
        <v>2</v>
      </c>
      <c r="CH5" s="31">
        <v>0</v>
      </c>
      <c r="CI5" s="31">
        <v>11</v>
      </c>
      <c r="CJ5" s="31">
        <v>7</v>
      </c>
      <c r="CK5" s="31">
        <v>0</v>
      </c>
      <c r="CL5" s="31">
        <v>0</v>
      </c>
      <c r="CM5" s="31"/>
      <c r="CN5" s="31"/>
      <c r="CO5" s="31"/>
      <c r="CP5" s="31"/>
      <c r="CQ5" s="31"/>
      <c r="CR5" s="31"/>
      <c r="CS5" s="31"/>
      <c r="CT5" s="31">
        <v>11</v>
      </c>
      <c r="CU5" s="31"/>
      <c r="CV5" s="31">
        <v>1</v>
      </c>
      <c r="CW5" s="31">
        <v>3</v>
      </c>
      <c r="CX5" s="31">
        <v>7</v>
      </c>
      <c r="CY5" s="31">
        <v>468.90909090909093</v>
      </c>
      <c r="CZ5" s="31">
        <v>15</v>
      </c>
      <c r="DA5" s="31">
        <v>15</v>
      </c>
      <c r="DB5" s="31">
        <v>41.3</v>
      </c>
      <c r="DC5" s="31">
        <v>2</v>
      </c>
      <c r="DD5" s="31">
        <v>4</v>
      </c>
      <c r="DE5" s="31">
        <v>2</v>
      </c>
      <c r="DF5" s="31">
        <v>1</v>
      </c>
      <c r="DG5" s="31">
        <v>9</v>
      </c>
      <c r="DH5" s="31">
        <v>1</v>
      </c>
      <c r="DI5" s="31">
        <v>1</v>
      </c>
      <c r="DJ5" s="31"/>
      <c r="DK5" s="31">
        <v>8</v>
      </c>
      <c r="DL5" s="31">
        <v>3</v>
      </c>
      <c r="DM5" s="31">
        <v>6</v>
      </c>
      <c r="DN5" s="31">
        <v>1</v>
      </c>
      <c r="DO5" s="31">
        <v>0</v>
      </c>
      <c r="DP5" s="31">
        <v>2</v>
      </c>
      <c r="DQ5" s="31">
        <v>2</v>
      </c>
      <c r="DR5" s="31">
        <v>5</v>
      </c>
      <c r="DS5" s="31">
        <v>0</v>
      </c>
      <c r="DT5" s="31">
        <v>0</v>
      </c>
      <c r="DU5" s="31">
        <v>3</v>
      </c>
      <c r="DV5" s="31">
        <v>1</v>
      </c>
      <c r="DW5" s="31">
        <v>0</v>
      </c>
      <c r="DX5" s="31">
        <v>3</v>
      </c>
      <c r="DY5" s="31">
        <v>2</v>
      </c>
      <c r="DZ5" s="31">
        <v>21</v>
      </c>
      <c r="EA5" s="31">
        <v>0</v>
      </c>
      <c r="EB5" s="31">
        <v>0</v>
      </c>
      <c r="EC5" s="31">
        <v>0</v>
      </c>
      <c r="ED5" s="31">
        <v>0</v>
      </c>
      <c r="EE5" s="31">
        <v>0</v>
      </c>
      <c r="EF5" s="31">
        <v>0</v>
      </c>
      <c r="EG5" s="31">
        <v>0</v>
      </c>
      <c r="EH5" s="31">
        <v>23</v>
      </c>
      <c r="EI5" s="31">
        <v>15</v>
      </c>
      <c r="EJ5" s="31">
        <v>0</v>
      </c>
      <c r="EK5" s="31">
        <v>1</v>
      </c>
      <c r="EL5" s="31">
        <v>0</v>
      </c>
      <c r="EM5" s="31">
        <v>0</v>
      </c>
      <c r="EN5" s="31">
        <v>0</v>
      </c>
      <c r="EO5" s="31">
        <v>0</v>
      </c>
      <c r="EP5" s="31">
        <v>1</v>
      </c>
      <c r="EQ5" s="31">
        <v>0</v>
      </c>
      <c r="ER5" s="31">
        <v>3</v>
      </c>
      <c r="ES5" s="31">
        <v>23</v>
      </c>
      <c r="ET5" s="31">
        <v>1</v>
      </c>
      <c r="EU5" s="31"/>
      <c r="EV5" s="31">
        <v>2</v>
      </c>
      <c r="EW5" s="31">
        <v>22</v>
      </c>
      <c r="EX5" s="31">
        <v>338.27586206896552</v>
      </c>
    </row>
    <row r="6" spans="1:154" x14ac:dyDescent="0.25">
      <c r="A6" s="30" t="s">
        <v>108</v>
      </c>
      <c r="B6" s="31">
        <v>7</v>
      </c>
      <c r="C6" s="31">
        <v>7</v>
      </c>
      <c r="D6" s="31">
        <v>22</v>
      </c>
      <c r="E6" s="31">
        <v>2</v>
      </c>
      <c r="F6" s="31">
        <v>2</v>
      </c>
      <c r="G6" s="31">
        <v>2</v>
      </c>
      <c r="H6" s="31">
        <v>2</v>
      </c>
      <c r="I6" s="31">
        <v>6</v>
      </c>
      <c r="J6" s="31">
        <v>0</v>
      </c>
      <c r="K6" s="31">
        <v>1</v>
      </c>
      <c r="L6" s="31"/>
      <c r="M6" s="31">
        <v>0</v>
      </c>
      <c r="N6" s="31">
        <v>0</v>
      </c>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t="e">
        <v>#VALUE!</v>
      </c>
      <c r="BA6" s="31">
        <v>9</v>
      </c>
      <c r="BB6" s="31">
        <v>9</v>
      </c>
      <c r="BC6" s="31">
        <v>54.5</v>
      </c>
      <c r="BD6" s="31">
        <v>4</v>
      </c>
      <c r="BE6" s="31">
        <v>4</v>
      </c>
      <c r="BF6" s="31">
        <v>4</v>
      </c>
      <c r="BG6" s="31">
        <v>3</v>
      </c>
      <c r="BH6" s="31">
        <v>6</v>
      </c>
      <c r="BI6" s="31">
        <v>0</v>
      </c>
      <c r="BJ6" s="31">
        <v>1</v>
      </c>
      <c r="BK6" s="31"/>
      <c r="BL6" s="31">
        <v>6</v>
      </c>
      <c r="BM6" s="31">
        <v>3</v>
      </c>
      <c r="BN6" s="31">
        <v>5</v>
      </c>
      <c r="BO6" s="31">
        <v>1</v>
      </c>
      <c r="BP6" s="31">
        <v>3</v>
      </c>
      <c r="BQ6" s="31">
        <v>2</v>
      </c>
      <c r="BR6" s="31">
        <v>3</v>
      </c>
      <c r="BS6" s="31">
        <v>2</v>
      </c>
      <c r="BT6" s="31">
        <v>0</v>
      </c>
      <c r="BU6" s="31">
        <v>0</v>
      </c>
      <c r="BV6" s="31">
        <v>4</v>
      </c>
      <c r="BW6" s="31">
        <v>3</v>
      </c>
      <c r="BX6" s="31">
        <v>0</v>
      </c>
      <c r="BY6" s="31">
        <v>8</v>
      </c>
      <c r="BZ6" s="31">
        <v>8</v>
      </c>
      <c r="CA6" s="31">
        <v>24</v>
      </c>
      <c r="CB6" s="31">
        <v>5</v>
      </c>
      <c r="CC6" s="31">
        <v>0</v>
      </c>
      <c r="CD6" s="31">
        <v>4</v>
      </c>
      <c r="CE6" s="31">
        <v>0</v>
      </c>
      <c r="CF6" s="31">
        <v>8</v>
      </c>
      <c r="CG6" s="31">
        <v>22</v>
      </c>
      <c r="CH6" s="31">
        <v>0</v>
      </c>
      <c r="CI6" s="31">
        <v>38</v>
      </c>
      <c r="CJ6" s="31">
        <v>24</v>
      </c>
      <c r="CK6" s="31">
        <v>1</v>
      </c>
      <c r="CL6" s="31">
        <v>4</v>
      </c>
      <c r="CM6" s="31">
        <v>0</v>
      </c>
      <c r="CN6" s="31">
        <v>0</v>
      </c>
      <c r="CO6" s="31">
        <v>0</v>
      </c>
      <c r="CP6" s="31">
        <v>0</v>
      </c>
      <c r="CQ6" s="31">
        <v>4</v>
      </c>
      <c r="CR6" s="31">
        <v>0</v>
      </c>
      <c r="CS6" s="31">
        <v>3</v>
      </c>
      <c r="CT6" s="31">
        <v>34</v>
      </c>
      <c r="CU6" s="31">
        <v>2</v>
      </c>
      <c r="CV6" s="31">
        <v>3</v>
      </c>
      <c r="CW6" s="31">
        <v>12</v>
      </c>
      <c r="CX6" s="31">
        <v>23</v>
      </c>
      <c r="CY6" s="31">
        <v>204.2051282051282</v>
      </c>
      <c r="CZ6" s="31">
        <v>9</v>
      </c>
      <c r="DA6" s="31">
        <v>9</v>
      </c>
      <c r="DB6" s="31">
        <v>55.5</v>
      </c>
      <c r="DC6" s="31">
        <v>5</v>
      </c>
      <c r="DD6" s="31">
        <v>4</v>
      </c>
      <c r="DE6" s="31">
        <v>4</v>
      </c>
      <c r="DF6" s="31">
        <v>3</v>
      </c>
      <c r="DG6" s="31">
        <v>6</v>
      </c>
      <c r="DH6" s="31">
        <v>0</v>
      </c>
      <c r="DI6" s="31">
        <v>1</v>
      </c>
      <c r="DJ6" s="31"/>
      <c r="DK6" s="31">
        <v>6</v>
      </c>
      <c r="DL6" s="31">
        <v>3</v>
      </c>
      <c r="DM6" s="31">
        <v>5</v>
      </c>
      <c r="DN6" s="31">
        <v>1</v>
      </c>
      <c r="DO6" s="31">
        <v>3</v>
      </c>
      <c r="DP6" s="31">
        <v>2</v>
      </c>
      <c r="DQ6" s="31">
        <v>3</v>
      </c>
      <c r="DR6" s="31">
        <v>2</v>
      </c>
      <c r="DS6" s="31">
        <v>0</v>
      </c>
      <c r="DT6" s="31">
        <v>0</v>
      </c>
      <c r="DU6" s="31">
        <v>5</v>
      </c>
      <c r="DV6" s="31">
        <v>4</v>
      </c>
      <c r="DW6" s="31">
        <v>0</v>
      </c>
      <c r="DX6" s="31">
        <v>10</v>
      </c>
      <c r="DY6" s="31">
        <v>9</v>
      </c>
      <c r="DZ6" s="31">
        <v>27</v>
      </c>
      <c r="EA6" s="31">
        <v>3</v>
      </c>
      <c r="EB6" s="31">
        <v>0</v>
      </c>
      <c r="EC6" s="31">
        <v>4</v>
      </c>
      <c r="ED6" s="31">
        <v>0</v>
      </c>
      <c r="EE6" s="31">
        <v>3</v>
      </c>
      <c r="EF6" s="31">
        <v>14</v>
      </c>
      <c r="EG6" s="31">
        <v>6</v>
      </c>
      <c r="EH6" s="31">
        <v>42</v>
      </c>
      <c r="EI6" s="31">
        <v>29</v>
      </c>
      <c r="EJ6" s="31">
        <v>2</v>
      </c>
      <c r="EK6" s="31">
        <v>3</v>
      </c>
      <c r="EL6" s="31">
        <v>0</v>
      </c>
      <c r="EM6" s="31">
        <v>0</v>
      </c>
      <c r="EN6" s="31">
        <v>0</v>
      </c>
      <c r="EO6" s="31">
        <v>0</v>
      </c>
      <c r="EP6" s="31">
        <v>3</v>
      </c>
      <c r="EQ6" s="31">
        <v>0</v>
      </c>
      <c r="ER6" s="31">
        <v>7</v>
      </c>
      <c r="ES6" s="31">
        <v>34</v>
      </c>
      <c r="ET6" s="31">
        <v>5</v>
      </c>
      <c r="EU6" s="31">
        <v>3</v>
      </c>
      <c r="EV6" s="31">
        <v>14</v>
      </c>
      <c r="EW6" s="31">
        <v>27</v>
      </c>
      <c r="EX6" s="31">
        <v>216.41304347826087</v>
      </c>
    </row>
    <row r="7" spans="1:154" x14ac:dyDescent="0.25">
      <c r="A7" s="30" t="s">
        <v>133</v>
      </c>
      <c r="B7" s="31">
        <v>1</v>
      </c>
      <c r="C7" s="31">
        <v>1</v>
      </c>
      <c r="D7" s="31">
        <v>0</v>
      </c>
      <c r="E7" s="31">
        <v>0</v>
      </c>
      <c r="F7" s="31">
        <v>0</v>
      </c>
      <c r="G7" s="31">
        <v>0</v>
      </c>
      <c r="H7" s="31">
        <v>0</v>
      </c>
      <c r="I7" s="31">
        <v>0</v>
      </c>
      <c r="J7" s="31">
        <v>0</v>
      </c>
      <c r="K7" s="31">
        <v>0</v>
      </c>
      <c r="L7" s="31"/>
      <c r="M7" s="31">
        <v>0</v>
      </c>
      <c r="N7" s="31">
        <v>0</v>
      </c>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t="e">
        <v>#VALUE!</v>
      </c>
      <c r="BA7" s="31">
        <v>2</v>
      </c>
      <c r="BB7" s="31">
        <v>2</v>
      </c>
      <c r="BC7" s="31">
        <v>9.4</v>
      </c>
      <c r="BD7" s="31">
        <v>1</v>
      </c>
      <c r="BE7" s="31">
        <v>0</v>
      </c>
      <c r="BF7" s="31">
        <v>1</v>
      </c>
      <c r="BG7" s="31">
        <v>0</v>
      </c>
      <c r="BH7" s="31">
        <v>0</v>
      </c>
      <c r="BI7" s="31">
        <v>0</v>
      </c>
      <c r="BJ7" s="31">
        <v>0</v>
      </c>
      <c r="BK7" s="31"/>
      <c r="BL7" s="31">
        <v>3</v>
      </c>
      <c r="BM7" s="31">
        <v>2</v>
      </c>
      <c r="BN7" s="31">
        <v>3</v>
      </c>
      <c r="BO7" s="31">
        <v>0</v>
      </c>
      <c r="BP7" s="31">
        <v>1</v>
      </c>
      <c r="BQ7" s="31">
        <v>0</v>
      </c>
      <c r="BR7" s="31">
        <v>0</v>
      </c>
      <c r="BS7" s="31">
        <v>1</v>
      </c>
      <c r="BT7" s="31">
        <v>0</v>
      </c>
      <c r="BU7" s="31">
        <v>0</v>
      </c>
      <c r="BV7" s="31">
        <v>2</v>
      </c>
      <c r="BW7" s="31">
        <v>2</v>
      </c>
      <c r="BX7" s="31">
        <v>0</v>
      </c>
      <c r="BY7" s="31">
        <v>1</v>
      </c>
      <c r="BZ7" s="31">
        <v>0</v>
      </c>
      <c r="CA7" s="31">
        <v>5</v>
      </c>
      <c r="CB7" s="31">
        <v>0</v>
      </c>
      <c r="CC7" s="31">
        <v>0</v>
      </c>
      <c r="CD7" s="31">
        <v>0</v>
      </c>
      <c r="CE7" s="31">
        <v>0</v>
      </c>
      <c r="CF7" s="31">
        <v>1</v>
      </c>
      <c r="CG7" s="31">
        <v>1</v>
      </c>
      <c r="CH7" s="31">
        <v>0</v>
      </c>
      <c r="CI7" s="31">
        <v>10</v>
      </c>
      <c r="CJ7" s="31">
        <v>7</v>
      </c>
      <c r="CK7" s="31">
        <v>0</v>
      </c>
      <c r="CL7" s="31">
        <v>0</v>
      </c>
      <c r="CM7" s="31"/>
      <c r="CN7" s="31"/>
      <c r="CO7" s="31"/>
      <c r="CP7" s="31"/>
      <c r="CQ7" s="31"/>
      <c r="CR7" s="31"/>
      <c r="CS7" s="31">
        <v>1</v>
      </c>
      <c r="CT7" s="31">
        <v>9</v>
      </c>
      <c r="CU7" s="31"/>
      <c r="CV7" s="31">
        <v>3</v>
      </c>
      <c r="CW7" s="31">
        <v>6</v>
      </c>
      <c r="CX7" s="31">
        <v>1</v>
      </c>
      <c r="CY7" s="31">
        <v>135.80000000000001</v>
      </c>
      <c r="CZ7" s="31">
        <v>2</v>
      </c>
      <c r="DA7" s="31">
        <v>2</v>
      </c>
      <c r="DB7" s="31">
        <v>30.900000000000002</v>
      </c>
      <c r="DC7" s="31">
        <v>1</v>
      </c>
      <c r="DD7" s="31">
        <v>0</v>
      </c>
      <c r="DE7" s="31">
        <v>1</v>
      </c>
      <c r="DF7" s="31">
        <v>2</v>
      </c>
      <c r="DG7" s="31">
        <v>3</v>
      </c>
      <c r="DH7" s="31">
        <v>0</v>
      </c>
      <c r="DI7" s="31">
        <v>0</v>
      </c>
      <c r="DJ7" s="31"/>
      <c r="DK7" s="31">
        <v>10</v>
      </c>
      <c r="DL7" s="31">
        <v>2</v>
      </c>
      <c r="DM7" s="31">
        <v>10</v>
      </c>
      <c r="DN7" s="31">
        <v>0</v>
      </c>
      <c r="DO7" s="31">
        <v>1</v>
      </c>
      <c r="DP7" s="31">
        <v>0</v>
      </c>
      <c r="DQ7" s="31">
        <v>5</v>
      </c>
      <c r="DR7" s="31">
        <v>3</v>
      </c>
      <c r="DS7" s="31">
        <v>0</v>
      </c>
      <c r="DT7" s="31">
        <v>1</v>
      </c>
      <c r="DU7" s="31">
        <v>2</v>
      </c>
      <c r="DV7" s="31">
        <v>2</v>
      </c>
      <c r="DW7" s="31">
        <v>0</v>
      </c>
      <c r="DX7" s="31">
        <v>6</v>
      </c>
      <c r="DY7" s="31">
        <v>3</v>
      </c>
      <c r="DZ7" s="31">
        <v>4</v>
      </c>
      <c r="EA7" s="31">
        <v>0</v>
      </c>
      <c r="EB7" s="31">
        <v>0</v>
      </c>
      <c r="EC7" s="31">
        <v>0</v>
      </c>
      <c r="ED7" s="31">
        <v>0</v>
      </c>
      <c r="EE7" s="31">
        <v>2</v>
      </c>
      <c r="EF7" s="31">
        <v>0</v>
      </c>
      <c r="EG7" s="31">
        <v>0</v>
      </c>
      <c r="EH7" s="31">
        <v>12</v>
      </c>
      <c r="EI7" s="31">
        <v>7</v>
      </c>
      <c r="EJ7" s="31">
        <v>2</v>
      </c>
      <c r="EK7" s="31">
        <v>3</v>
      </c>
      <c r="EL7" s="31">
        <v>0</v>
      </c>
      <c r="EM7" s="31">
        <v>0</v>
      </c>
      <c r="EN7" s="31">
        <v>0</v>
      </c>
      <c r="EO7" s="31">
        <v>1</v>
      </c>
      <c r="EP7" s="31">
        <v>1</v>
      </c>
      <c r="EQ7" s="31">
        <v>0</v>
      </c>
      <c r="ER7" s="31">
        <v>1</v>
      </c>
      <c r="ES7" s="31">
        <v>12</v>
      </c>
      <c r="ET7" s="31"/>
      <c r="EU7" s="31">
        <v>3</v>
      </c>
      <c r="EV7" s="31">
        <v>9</v>
      </c>
      <c r="EW7" s="31">
        <v>1</v>
      </c>
      <c r="EX7" s="31">
        <v>277.69230769230774</v>
      </c>
    </row>
    <row r="8" spans="1:154" x14ac:dyDescent="0.25">
      <c r="A8" s="30" t="s">
        <v>137</v>
      </c>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t="e">
        <v>#VALUE!</v>
      </c>
      <c r="BA8" s="31">
        <v>3</v>
      </c>
      <c r="BB8" s="31">
        <v>3</v>
      </c>
      <c r="BC8" s="31">
        <v>4.8</v>
      </c>
      <c r="BD8" s="31">
        <v>0</v>
      </c>
      <c r="BE8" s="31">
        <v>0</v>
      </c>
      <c r="BF8" s="31">
        <v>0</v>
      </c>
      <c r="BG8" s="31">
        <v>0</v>
      </c>
      <c r="BH8" s="31">
        <v>2</v>
      </c>
      <c r="BI8" s="31">
        <v>1</v>
      </c>
      <c r="BJ8" s="31">
        <v>0</v>
      </c>
      <c r="BK8" s="31"/>
      <c r="BL8" s="31">
        <v>2</v>
      </c>
      <c r="BM8" s="31">
        <v>0</v>
      </c>
      <c r="BN8" s="31">
        <v>1</v>
      </c>
      <c r="BO8" s="31">
        <v>0</v>
      </c>
      <c r="BP8" s="31">
        <v>0</v>
      </c>
      <c r="BQ8" s="31">
        <v>0</v>
      </c>
      <c r="BR8" s="31">
        <v>1</v>
      </c>
      <c r="BS8" s="31">
        <v>0</v>
      </c>
      <c r="BT8" s="31">
        <v>0</v>
      </c>
      <c r="BU8" s="31">
        <v>0</v>
      </c>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t="e">
        <v>#VALUE!</v>
      </c>
      <c r="CZ8" s="31">
        <v>3</v>
      </c>
      <c r="DA8" s="31">
        <v>3</v>
      </c>
      <c r="DB8" s="31">
        <v>4.8</v>
      </c>
      <c r="DC8" s="31">
        <v>0</v>
      </c>
      <c r="DD8" s="31">
        <v>0</v>
      </c>
      <c r="DE8" s="31">
        <v>0</v>
      </c>
      <c r="DF8" s="31">
        <v>0</v>
      </c>
      <c r="DG8" s="31">
        <v>2</v>
      </c>
      <c r="DH8" s="31">
        <v>1</v>
      </c>
      <c r="DI8" s="31">
        <v>0</v>
      </c>
      <c r="DJ8" s="31"/>
      <c r="DK8" s="31">
        <v>2</v>
      </c>
      <c r="DL8" s="31">
        <v>0</v>
      </c>
      <c r="DM8" s="31">
        <v>1</v>
      </c>
      <c r="DN8" s="31">
        <v>0</v>
      </c>
      <c r="DO8" s="31">
        <v>0</v>
      </c>
      <c r="DP8" s="31">
        <v>0</v>
      </c>
      <c r="DQ8" s="31">
        <v>1</v>
      </c>
      <c r="DR8" s="31">
        <v>0</v>
      </c>
      <c r="DS8" s="31">
        <v>0</v>
      </c>
      <c r="DT8" s="31">
        <v>0</v>
      </c>
      <c r="DU8" s="31">
        <v>1</v>
      </c>
      <c r="DV8" s="31">
        <v>1</v>
      </c>
      <c r="DW8" s="31">
        <v>0</v>
      </c>
      <c r="DX8" s="31">
        <v>1</v>
      </c>
      <c r="DY8" s="31">
        <v>0</v>
      </c>
      <c r="DZ8" s="31">
        <v>5</v>
      </c>
      <c r="EA8" s="31"/>
      <c r="EB8" s="31"/>
      <c r="EC8" s="31"/>
      <c r="ED8" s="31"/>
      <c r="EE8" s="31"/>
      <c r="EF8" s="31"/>
      <c r="EG8" s="31"/>
      <c r="EH8" s="31">
        <v>6</v>
      </c>
      <c r="EI8" s="31">
        <v>5</v>
      </c>
      <c r="EJ8" s="31">
        <v>0</v>
      </c>
      <c r="EK8" s="31">
        <v>0</v>
      </c>
      <c r="EL8" s="31"/>
      <c r="EM8" s="31"/>
      <c r="EN8" s="31"/>
      <c r="EO8" s="31"/>
      <c r="EP8" s="31"/>
      <c r="EQ8" s="31"/>
      <c r="ER8" s="31"/>
      <c r="ES8" s="31">
        <v>6</v>
      </c>
      <c r="ET8" s="31"/>
      <c r="EU8" s="31"/>
      <c r="EV8" s="31">
        <v>1</v>
      </c>
      <c r="EW8" s="31">
        <v>5</v>
      </c>
      <c r="EX8" s="31">
        <v>109.16666666666666</v>
      </c>
    </row>
    <row r="9" spans="1:154" x14ac:dyDescent="0.25">
      <c r="A9" s="30" t="s">
        <v>200</v>
      </c>
      <c r="B9" s="31">
        <v>20</v>
      </c>
      <c r="C9" s="31">
        <v>20</v>
      </c>
      <c r="D9" s="31">
        <v>46.500000000000007</v>
      </c>
      <c r="E9" s="31">
        <v>10</v>
      </c>
      <c r="F9" s="31">
        <v>10</v>
      </c>
      <c r="G9" s="31">
        <v>6</v>
      </c>
      <c r="H9" s="31">
        <v>1</v>
      </c>
      <c r="I9" s="31">
        <v>5</v>
      </c>
      <c r="J9" s="31">
        <v>1</v>
      </c>
      <c r="K9" s="31">
        <v>0</v>
      </c>
      <c r="L9" s="31">
        <v>3</v>
      </c>
      <c r="M9" s="31">
        <v>13</v>
      </c>
      <c r="N9" s="31">
        <v>0</v>
      </c>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t="e">
        <v>#VALUE!</v>
      </c>
      <c r="BA9" s="31">
        <v>40</v>
      </c>
      <c r="BB9" s="31">
        <v>40</v>
      </c>
      <c r="BC9" s="31">
        <v>167.1</v>
      </c>
      <c r="BD9" s="31">
        <v>19</v>
      </c>
      <c r="BE9" s="31">
        <v>19</v>
      </c>
      <c r="BF9" s="31">
        <v>13</v>
      </c>
      <c r="BG9" s="31">
        <v>2</v>
      </c>
      <c r="BH9" s="31">
        <v>15</v>
      </c>
      <c r="BI9" s="31">
        <v>2</v>
      </c>
      <c r="BJ9" s="31">
        <v>0</v>
      </c>
      <c r="BK9" s="31">
        <v>3</v>
      </c>
      <c r="BL9" s="31">
        <v>22</v>
      </c>
      <c r="BM9" s="31">
        <v>14</v>
      </c>
      <c r="BN9" s="31">
        <v>21</v>
      </c>
      <c r="BO9" s="31">
        <v>11</v>
      </c>
      <c r="BP9" s="31">
        <v>3</v>
      </c>
      <c r="BQ9" s="31">
        <v>8</v>
      </c>
      <c r="BR9" s="31">
        <v>6</v>
      </c>
      <c r="BS9" s="31">
        <v>8</v>
      </c>
      <c r="BT9" s="31">
        <v>0</v>
      </c>
      <c r="BU9" s="31">
        <v>0</v>
      </c>
      <c r="BV9" s="31">
        <v>4</v>
      </c>
      <c r="BW9" s="31">
        <v>3</v>
      </c>
      <c r="BX9" s="31">
        <v>0</v>
      </c>
      <c r="BY9" s="31">
        <v>6</v>
      </c>
      <c r="BZ9" s="31">
        <v>2</v>
      </c>
      <c r="CA9" s="31">
        <v>30</v>
      </c>
      <c r="CB9" s="31">
        <v>2</v>
      </c>
      <c r="CC9" s="31">
        <v>0</v>
      </c>
      <c r="CD9" s="31">
        <v>1</v>
      </c>
      <c r="CE9" s="31">
        <v>1</v>
      </c>
      <c r="CF9" s="31">
        <v>1</v>
      </c>
      <c r="CG9" s="31">
        <v>2</v>
      </c>
      <c r="CH9" s="31">
        <v>1</v>
      </c>
      <c r="CI9" s="31">
        <v>40</v>
      </c>
      <c r="CJ9" s="31">
        <v>19</v>
      </c>
      <c r="CK9" s="31">
        <v>0</v>
      </c>
      <c r="CL9" s="31">
        <v>2</v>
      </c>
      <c r="CM9" s="31">
        <v>0</v>
      </c>
      <c r="CN9" s="31">
        <v>0</v>
      </c>
      <c r="CO9" s="31">
        <v>0</v>
      </c>
      <c r="CP9" s="31">
        <v>0</v>
      </c>
      <c r="CQ9" s="31">
        <v>1</v>
      </c>
      <c r="CR9" s="31">
        <v>0</v>
      </c>
      <c r="CS9" s="31">
        <v>9</v>
      </c>
      <c r="CT9" s="31">
        <v>30</v>
      </c>
      <c r="CU9" s="31">
        <v>2</v>
      </c>
      <c r="CV9" s="31">
        <v>2</v>
      </c>
      <c r="CW9" s="31">
        <v>1</v>
      </c>
      <c r="CX9" s="31">
        <v>35</v>
      </c>
      <c r="CY9" s="31">
        <v>594.92682926829275</v>
      </c>
      <c r="CZ9" s="31">
        <v>45</v>
      </c>
      <c r="DA9" s="31">
        <v>45</v>
      </c>
      <c r="DB9" s="31">
        <v>178.3</v>
      </c>
      <c r="DC9" s="31">
        <v>20</v>
      </c>
      <c r="DD9" s="31">
        <v>20</v>
      </c>
      <c r="DE9" s="31">
        <v>14</v>
      </c>
      <c r="DF9" s="31">
        <v>2</v>
      </c>
      <c r="DG9" s="31">
        <v>18</v>
      </c>
      <c r="DH9" s="31">
        <v>2</v>
      </c>
      <c r="DI9" s="31">
        <v>0</v>
      </c>
      <c r="DJ9" s="31">
        <v>3</v>
      </c>
      <c r="DK9" s="31">
        <v>23</v>
      </c>
      <c r="DL9" s="31">
        <v>14</v>
      </c>
      <c r="DM9" s="31">
        <v>22</v>
      </c>
      <c r="DN9" s="31">
        <v>11</v>
      </c>
      <c r="DO9" s="31">
        <v>3</v>
      </c>
      <c r="DP9" s="31">
        <v>9</v>
      </c>
      <c r="DQ9" s="31">
        <v>7</v>
      </c>
      <c r="DR9" s="31">
        <v>9</v>
      </c>
      <c r="DS9" s="31">
        <v>0</v>
      </c>
      <c r="DT9" s="31">
        <v>0</v>
      </c>
      <c r="DU9" s="31">
        <v>3</v>
      </c>
      <c r="DV9" s="31">
        <v>3</v>
      </c>
      <c r="DW9" s="31">
        <v>0</v>
      </c>
      <c r="DX9" s="31">
        <v>2</v>
      </c>
      <c r="DY9" s="31">
        <v>3</v>
      </c>
      <c r="DZ9" s="31">
        <v>52</v>
      </c>
      <c r="EA9" s="31">
        <v>0</v>
      </c>
      <c r="EB9" s="31">
        <v>0</v>
      </c>
      <c r="EC9" s="31">
        <v>0</v>
      </c>
      <c r="ED9" s="31">
        <v>1</v>
      </c>
      <c r="EE9" s="31">
        <v>1</v>
      </c>
      <c r="EF9" s="31">
        <v>0</v>
      </c>
      <c r="EG9" s="31">
        <v>0</v>
      </c>
      <c r="EH9" s="31">
        <v>60</v>
      </c>
      <c r="EI9" s="31">
        <v>41</v>
      </c>
      <c r="EJ9" s="31">
        <v>1</v>
      </c>
      <c r="EK9" s="31">
        <v>3</v>
      </c>
      <c r="EL9" s="31">
        <v>0</v>
      </c>
      <c r="EM9" s="31">
        <v>0</v>
      </c>
      <c r="EN9" s="31">
        <v>0</v>
      </c>
      <c r="EO9" s="31">
        <v>0</v>
      </c>
      <c r="EP9" s="31">
        <v>1</v>
      </c>
      <c r="EQ9" s="31">
        <v>0</v>
      </c>
      <c r="ER9" s="31">
        <v>9</v>
      </c>
      <c r="ES9" s="31">
        <v>48</v>
      </c>
      <c r="ET9" s="31">
        <v>4</v>
      </c>
      <c r="EU9" s="31">
        <v>3</v>
      </c>
      <c r="EV9" s="31">
        <v>2</v>
      </c>
      <c r="EW9" s="31">
        <v>53</v>
      </c>
      <c r="EX9" s="31">
        <v>422.80327868852459</v>
      </c>
    </row>
    <row r="10" spans="1:154" x14ac:dyDescent="0.25">
      <c r="A10" s="30" t="s">
        <v>206</v>
      </c>
      <c r="B10" s="31">
        <v>38</v>
      </c>
      <c r="C10" s="31">
        <v>38</v>
      </c>
      <c r="D10" s="31">
        <v>35.000000000000007</v>
      </c>
      <c r="E10" s="31">
        <v>6</v>
      </c>
      <c r="F10" s="31">
        <v>5</v>
      </c>
      <c r="G10" s="31">
        <v>7</v>
      </c>
      <c r="H10" s="31">
        <v>2</v>
      </c>
      <c r="I10" s="31">
        <v>0</v>
      </c>
      <c r="J10" s="31">
        <v>1</v>
      </c>
      <c r="K10" s="31">
        <v>0</v>
      </c>
      <c r="L10" s="31">
        <v>1</v>
      </c>
      <c r="M10" s="31">
        <v>11</v>
      </c>
      <c r="N10" s="31">
        <v>0</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t="e">
        <v>#VALUE!</v>
      </c>
      <c r="BA10" s="31">
        <v>39</v>
      </c>
      <c r="BB10" s="31">
        <v>38</v>
      </c>
      <c r="BC10" s="31">
        <v>64.200000000000017</v>
      </c>
      <c r="BD10" s="31">
        <v>6</v>
      </c>
      <c r="BE10" s="31">
        <v>5</v>
      </c>
      <c r="BF10" s="31">
        <v>12</v>
      </c>
      <c r="BG10" s="31">
        <v>6</v>
      </c>
      <c r="BH10" s="31">
        <v>0</v>
      </c>
      <c r="BI10" s="31">
        <v>1</v>
      </c>
      <c r="BJ10" s="31">
        <v>0</v>
      </c>
      <c r="BK10" s="31">
        <v>1</v>
      </c>
      <c r="BL10" s="31">
        <v>8</v>
      </c>
      <c r="BM10" s="31">
        <v>1</v>
      </c>
      <c r="BN10" s="31">
        <v>3</v>
      </c>
      <c r="BO10" s="31">
        <v>0</v>
      </c>
      <c r="BP10" s="31">
        <v>0</v>
      </c>
      <c r="BQ10" s="31">
        <v>0</v>
      </c>
      <c r="BR10" s="31">
        <v>0</v>
      </c>
      <c r="BS10" s="31">
        <v>0</v>
      </c>
      <c r="BT10" s="31">
        <v>0</v>
      </c>
      <c r="BU10" s="31">
        <v>0</v>
      </c>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t="e">
        <v>#VALUE!</v>
      </c>
      <c r="CZ10" s="31">
        <v>39</v>
      </c>
      <c r="DA10" s="31">
        <v>39</v>
      </c>
      <c r="DB10" s="31">
        <v>63.200000000000017</v>
      </c>
      <c r="DC10" s="31">
        <v>6</v>
      </c>
      <c r="DD10" s="31">
        <v>5</v>
      </c>
      <c r="DE10" s="31">
        <v>12</v>
      </c>
      <c r="DF10" s="31">
        <v>6</v>
      </c>
      <c r="DG10" s="31">
        <v>0</v>
      </c>
      <c r="DH10" s="31">
        <v>1</v>
      </c>
      <c r="DI10" s="31">
        <v>0</v>
      </c>
      <c r="DJ10" s="31">
        <v>1</v>
      </c>
      <c r="DK10" s="31">
        <v>8</v>
      </c>
      <c r="DL10" s="31">
        <v>1</v>
      </c>
      <c r="DM10" s="31">
        <v>3</v>
      </c>
      <c r="DN10" s="31">
        <v>0</v>
      </c>
      <c r="DO10" s="31">
        <v>0</v>
      </c>
      <c r="DP10" s="31">
        <v>0</v>
      </c>
      <c r="DQ10" s="31">
        <v>0</v>
      </c>
      <c r="DR10" s="31">
        <v>0</v>
      </c>
      <c r="DS10" s="31">
        <v>0</v>
      </c>
      <c r="DT10" s="31">
        <v>0</v>
      </c>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t="e">
        <v>#VALUE!</v>
      </c>
    </row>
    <row r="11" spans="1:154" x14ac:dyDescent="0.25">
      <c r="A11" s="30" t="s">
        <v>214</v>
      </c>
      <c r="B11" s="31">
        <v>15</v>
      </c>
      <c r="C11" s="31">
        <v>15</v>
      </c>
      <c r="D11" s="31">
        <v>17.5</v>
      </c>
      <c r="E11" s="31">
        <v>1</v>
      </c>
      <c r="F11" s="31">
        <v>4</v>
      </c>
      <c r="G11" s="31">
        <v>1</v>
      </c>
      <c r="H11" s="31">
        <v>1</v>
      </c>
      <c r="I11" s="31">
        <v>3</v>
      </c>
      <c r="J11" s="31">
        <v>3</v>
      </c>
      <c r="K11" s="31">
        <v>1</v>
      </c>
      <c r="L11" s="31"/>
      <c r="M11" s="31">
        <v>0</v>
      </c>
      <c r="N11" s="31">
        <v>0</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t="e">
        <v>#VALUE!</v>
      </c>
      <c r="BA11" s="31">
        <v>16</v>
      </c>
      <c r="BB11" s="31">
        <v>16</v>
      </c>
      <c r="BC11" s="31">
        <v>34.4</v>
      </c>
      <c r="BD11" s="31">
        <v>1</v>
      </c>
      <c r="BE11" s="31">
        <v>4</v>
      </c>
      <c r="BF11" s="31">
        <v>3</v>
      </c>
      <c r="BG11" s="31">
        <v>1</v>
      </c>
      <c r="BH11" s="31">
        <v>4</v>
      </c>
      <c r="BI11" s="31">
        <v>3</v>
      </c>
      <c r="BJ11" s="31">
        <v>1</v>
      </c>
      <c r="BK11" s="31"/>
      <c r="BL11" s="31">
        <v>6</v>
      </c>
      <c r="BM11" s="31">
        <v>2</v>
      </c>
      <c r="BN11" s="31">
        <v>1</v>
      </c>
      <c r="BO11" s="31">
        <v>1</v>
      </c>
      <c r="BP11" s="31">
        <v>1</v>
      </c>
      <c r="BQ11" s="31">
        <v>1</v>
      </c>
      <c r="BR11" s="31">
        <v>2</v>
      </c>
      <c r="BS11" s="31">
        <v>2</v>
      </c>
      <c r="BT11" s="31">
        <v>0</v>
      </c>
      <c r="BU11" s="31">
        <v>0</v>
      </c>
      <c r="BV11" s="31">
        <v>1</v>
      </c>
      <c r="BW11" s="31">
        <v>1</v>
      </c>
      <c r="BX11" s="31">
        <v>0</v>
      </c>
      <c r="BY11" s="31">
        <v>2</v>
      </c>
      <c r="BZ11" s="31">
        <v>2</v>
      </c>
      <c r="CA11" s="31">
        <v>1</v>
      </c>
      <c r="CB11" s="31">
        <v>1</v>
      </c>
      <c r="CC11" s="31">
        <v>0</v>
      </c>
      <c r="CD11" s="31">
        <v>1</v>
      </c>
      <c r="CE11" s="31">
        <v>0</v>
      </c>
      <c r="CF11" s="31">
        <v>1</v>
      </c>
      <c r="CG11" s="31">
        <v>2</v>
      </c>
      <c r="CH11" s="31">
        <v>2</v>
      </c>
      <c r="CI11" s="31">
        <v>5</v>
      </c>
      <c r="CJ11" s="31">
        <v>4</v>
      </c>
      <c r="CK11" s="31">
        <v>0</v>
      </c>
      <c r="CL11" s="31">
        <v>1</v>
      </c>
      <c r="CM11" s="31">
        <v>0</v>
      </c>
      <c r="CN11" s="31">
        <v>0</v>
      </c>
      <c r="CO11" s="31">
        <v>0</v>
      </c>
      <c r="CP11" s="31">
        <v>0</v>
      </c>
      <c r="CQ11" s="31">
        <v>1</v>
      </c>
      <c r="CR11" s="31">
        <v>0</v>
      </c>
      <c r="CS11" s="31"/>
      <c r="CT11" s="31">
        <v>3</v>
      </c>
      <c r="CU11" s="31">
        <v>1</v>
      </c>
      <c r="CV11" s="31">
        <v>1</v>
      </c>
      <c r="CW11" s="31">
        <v>2</v>
      </c>
      <c r="CX11" s="31">
        <v>2</v>
      </c>
      <c r="CY11" s="31">
        <v>283.60000000000002</v>
      </c>
      <c r="CZ11" s="31">
        <v>16</v>
      </c>
      <c r="DA11" s="31">
        <v>16</v>
      </c>
      <c r="DB11" s="31">
        <v>34.4</v>
      </c>
      <c r="DC11" s="31">
        <v>1</v>
      </c>
      <c r="DD11" s="31">
        <v>4</v>
      </c>
      <c r="DE11" s="31">
        <v>3</v>
      </c>
      <c r="DF11" s="31">
        <v>1</v>
      </c>
      <c r="DG11" s="31">
        <v>4</v>
      </c>
      <c r="DH11" s="31">
        <v>3</v>
      </c>
      <c r="DI11" s="31">
        <v>1</v>
      </c>
      <c r="DJ11" s="31"/>
      <c r="DK11" s="31">
        <v>6</v>
      </c>
      <c r="DL11" s="31">
        <v>2</v>
      </c>
      <c r="DM11" s="31">
        <v>1</v>
      </c>
      <c r="DN11" s="31">
        <v>1</v>
      </c>
      <c r="DO11" s="31">
        <v>1</v>
      </c>
      <c r="DP11" s="31">
        <v>1</v>
      </c>
      <c r="DQ11" s="31">
        <v>2</v>
      </c>
      <c r="DR11" s="31">
        <v>2</v>
      </c>
      <c r="DS11" s="31">
        <v>0</v>
      </c>
      <c r="DT11" s="31">
        <v>0</v>
      </c>
      <c r="DU11" s="31">
        <v>1</v>
      </c>
      <c r="DV11" s="31">
        <v>2</v>
      </c>
      <c r="DW11" s="31">
        <v>0</v>
      </c>
      <c r="DX11" s="31">
        <v>2</v>
      </c>
      <c r="DY11" s="31">
        <v>5</v>
      </c>
      <c r="DZ11" s="31">
        <v>4</v>
      </c>
      <c r="EA11" s="31">
        <v>2</v>
      </c>
      <c r="EB11" s="31">
        <v>0</v>
      </c>
      <c r="EC11" s="31">
        <v>0</v>
      </c>
      <c r="ED11" s="31">
        <v>0</v>
      </c>
      <c r="EE11" s="31">
        <v>0</v>
      </c>
      <c r="EF11" s="31">
        <v>2</v>
      </c>
      <c r="EG11" s="31">
        <v>5</v>
      </c>
      <c r="EH11" s="31">
        <v>10</v>
      </c>
      <c r="EI11" s="31">
        <v>7</v>
      </c>
      <c r="EJ11" s="31">
        <v>1</v>
      </c>
      <c r="EK11" s="31">
        <v>1</v>
      </c>
      <c r="EL11" s="31">
        <v>0</v>
      </c>
      <c r="EM11" s="31">
        <v>0</v>
      </c>
      <c r="EN11" s="31">
        <v>0</v>
      </c>
      <c r="EO11" s="31">
        <v>0</v>
      </c>
      <c r="EP11" s="31">
        <v>1</v>
      </c>
      <c r="EQ11" s="31">
        <v>0</v>
      </c>
      <c r="ER11" s="31">
        <v>1</v>
      </c>
      <c r="ES11" s="31">
        <v>9</v>
      </c>
      <c r="ET11" s="31">
        <v>1</v>
      </c>
      <c r="EU11" s="31">
        <v>4</v>
      </c>
      <c r="EV11" s="31">
        <v>3</v>
      </c>
      <c r="EW11" s="31">
        <v>4</v>
      </c>
      <c r="EX11" s="31">
        <v>53.545454545454547</v>
      </c>
    </row>
    <row r="12" spans="1:154" x14ac:dyDescent="0.25">
      <c r="A12" s="30" t="s">
        <v>222</v>
      </c>
      <c r="B12" s="31">
        <v>8</v>
      </c>
      <c r="C12" s="31">
        <v>8</v>
      </c>
      <c r="D12" s="31">
        <v>35.9</v>
      </c>
      <c r="E12" s="31">
        <v>2</v>
      </c>
      <c r="F12" s="31">
        <v>1</v>
      </c>
      <c r="G12" s="31">
        <v>0</v>
      </c>
      <c r="H12" s="31">
        <v>3</v>
      </c>
      <c r="I12" s="31">
        <v>19</v>
      </c>
      <c r="J12" s="31">
        <v>2</v>
      </c>
      <c r="K12" s="31">
        <v>4</v>
      </c>
      <c r="L12" s="31"/>
      <c r="M12" s="31">
        <v>0</v>
      </c>
      <c r="N12" s="31">
        <v>0</v>
      </c>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t="e">
        <v>#VALUE!</v>
      </c>
      <c r="BA12" s="31">
        <v>11</v>
      </c>
      <c r="BB12" s="31">
        <v>11</v>
      </c>
      <c r="BC12" s="31">
        <v>80.499999999999986</v>
      </c>
      <c r="BD12" s="31">
        <v>8</v>
      </c>
      <c r="BE12" s="31">
        <v>1</v>
      </c>
      <c r="BF12" s="31">
        <v>0</v>
      </c>
      <c r="BG12" s="31">
        <v>0</v>
      </c>
      <c r="BH12" s="31">
        <v>22</v>
      </c>
      <c r="BI12" s="31">
        <v>3</v>
      </c>
      <c r="BJ12" s="31">
        <v>4</v>
      </c>
      <c r="BK12" s="31"/>
      <c r="BL12" s="31">
        <v>20</v>
      </c>
      <c r="BM12" s="31">
        <v>2</v>
      </c>
      <c r="BN12" s="31">
        <v>19</v>
      </c>
      <c r="BO12" s="31">
        <v>0</v>
      </c>
      <c r="BP12" s="31">
        <v>1</v>
      </c>
      <c r="BQ12" s="31">
        <v>5</v>
      </c>
      <c r="BR12" s="31">
        <v>11</v>
      </c>
      <c r="BS12" s="31">
        <v>6</v>
      </c>
      <c r="BT12" s="31">
        <v>2</v>
      </c>
      <c r="BU12" s="31">
        <v>1</v>
      </c>
      <c r="BV12" s="31">
        <v>6</v>
      </c>
      <c r="BW12" s="31">
        <v>5</v>
      </c>
      <c r="BX12" s="31">
        <v>0</v>
      </c>
      <c r="BY12" s="31">
        <v>11</v>
      </c>
      <c r="BZ12" s="31">
        <v>10</v>
      </c>
      <c r="CA12" s="31">
        <v>55</v>
      </c>
      <c r="CB12" s="31">
        <v>5</v>
      </c>
      <c r="CC12" s="31">
        <v>0</v>
      </c>
      <c r="CD12" s="31">
        <v>2</v>
      </c>
      <c r="CE12" s="31">
        <v>2</v>
      </c>
      <c r="CF12" s="31">
        <v>8</v>
      </c>
      <c r="CG12" s="31">
        <v>11</v>
      </c>
      <c r="CH12" s="31">
        <v>0</v>
      </c>
      <c r="CI12" s="31">
        <v>74</v>
      </c>
      <c r="CJ12" s="31">
        <v>48</v>
      </c>
      <c r="CK12" s="31">
        <v>3</v>
      </c>
      <c r="CL12" s="31">
        <v>4</v>
      </c>
      <c r="CM12" s="31">
        <v>0</v>
      </c>
      <c r="CN12" s="31">
        <v>1</v>
      </c>
      <c r="CO12" s="31">
        <v>0</v>
      </c>
      <c r="CP12" s="31">
        <v>0</v>
      </c>
      <c r="CQ12" s="31">
        <v>4</v>
      </c>
      <c r="CR12" s="31">
        <v>0</v>
      </c>
      <c r="CS12" s="31">
        <v>12</v>
      </c>
      <c r="CT12" s="31">
        <v>53</v>
      </c>
      <c r="CU12" s="31">
        <v>11</v>
      </c>
      <c r="CV12" s="31">
        <v>7</v>
      </c>
      <c r="CW12" s="31">
        <v>11</v>
      </c>
      <c r="CX12" s="31">
        <v>57</v>
      </c>
      <c r="CY12" s="31">
        <v>1553.2987012987012</v>
      </c>
      <c r="CZ12" s="31">
        <v>14</v>
      </c>
      <c r="DA12" s="31">
        <v>14</v>
      </c>
      <c r="DB12" s="31">
        <v>85.699999999999989</v>
      </c>
      <c r="DC12" s="31">
        <v>8</v>
      </c>
      <c r="DD12" s="31">
        <v>1</v>
      </c>
      <c r="DE12" s="31">
        <v>0</v>
      </c>
      <c r="DF12" s="31">
        <v>0</v>
      </c>
      <c r="DG12" s="31">
        <v>24</v>
      </c>
      <c r="DH12" s="31">
        <v>3</v>
      </c>
      <c r="DI12" s="31">
        <v>4</v>
      </c>
      <c r="DJ12" s="31"/>
      <c r="DK12" s="31">
        <v>22</v>
      </c>
      <c r="DL12" s="31">
        <v>2</v>
      </c>
      <c r="DM12" s="31">
        <v>21</v>
      </c>
      <c r="DN12" s="31">
        <v>0</v>
      </c>
      <c r="DO12" s="31">
        <v>1</v>
      </c>
      <c r="DP12" s="31">
        <v>5</v>
      </c>
      <c r="DQ12" s="31">
        <v>12</v>
      </c>
      <c r="DR12" s="31">
        <v>8</v>
      </c>
      <c r="DS12" s="31">
        <v>2</v>
      </c>
      <c r="DT12" s="31">
        <v>1</v>
      </c>
      <c r="DU12" s="31">
        <v>9</v>
      </c>
      <c r="DV12" s="31">
        <v>4</v>
      </c>
      <c r="DW12" s="31">
        <v>0</v>
      </c>
      <c r="DX12" s="31">
        <v>13</v>
      </c>
      <c r="DY12" s="31">
        <v>11</v>
      </c>
      <c r="DZ12" s="31">
        <v>77</v>
      </c>
      <c r="EA12" s="31">
        <v>12</v>
      </c>
      <c r="EB12" s="31">
        <v>0</v>
      </c>
      <c r="EC12" s="31">
        <v>1</v>
      </c>
      <c r="ED12" s="31">
        <v>1</v>
      </c>
      <c r="EE12" s="31">
        <v>2</v>
      </c>
      <c r="EF12" s="31">
        <v>2</v>
      </c>
      <c r="EG12" s="31">
        <v>8</v>
      </c>
      <c r="EH12" s="31">
        <v>99</v>
      </c>
      <c r="EI12" s="31">
        <v>56</v>
      </c>
      <c r="EJ12" s="31">
        <v>4</v>
      </c>
      <c r="EK12" s="31">
        <v>5</v>
      </c>
      <c r="EL12" s="31">
        <v>0</v>
      </c>
      <c r="EM12" s="31">
        <v>0</v>
      </c>
      <c r="EN12" s="31">
        <v>0</v>
      </c>
      <c r="EO12" s="31">
        <v>1</v>
      </c>
      <c r="EP12" s="31">
        <v>4</v>
      </c>
      <c r="EQ12" s="31">
        <v>0</v>
      </c>
      <c r="ER12" s="31">
        <v>22</v>
      </c>
      <c r="ES12" s="31">
        <v>72</v>
      </c>
      <c r="ET12" s="31">
        <v>9</v>
      </c>
      <c r="EU12" s="31">
        <v>6</v>
      </c>
      <c r="EV12" s="31">
        <v>12</v>
      </c>
      <c r="EW12" s="31">
        <v>83</v>
      </c>
      <c r="EX12" s="31">
        <v>1828.5981308411215</v>
      </c>
    </row>
    <row r="13" spans="1:154" x14ac:dyDescent="0.25">
      <c r="A13" s="30" t="s">
        <v>223</v>
      </c>
      <c r="B13" s="31">
        <v>5</v>
      </c>
      <c r="C13" s="31">
        <v>5</v>
      </c>
      <c r="D13" s="31">
        <v>12.8</v>
      </c>
      <c r="E13" s="31">
        <v>3</v>
      </c>
      <c r="F13" s="31">
        <v>2</v>
      </c>
      <c r="G13" s="31">
        <v>0</v>
      </c>
      <c r="H13" s="31">
        <v>1</v>
      </c>
      <c r="I13" s="31">
        <v>4</v>
      </c>
      <c r="J13" s="31">
        <v>0</v>
      </c>
      <c r="K13" s="31">
        <v>0</v>
      </c>
      <c r="L13" s="31"/>
      <c r="M13" s="31">
        <v>0</v>
      </c>
      <c r="N13" s="31">
        <v>0</v>
      </c>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t="e">
        <v>#VALUE!</v>
      </c>
      <c r="BA13" s="31">
        <v>10</v>
      </c>
      <c r="BB13" s="31">
        <v>10</v>
      </c>
      <c r="BC13" s="31">
        <v>40.200000000000003</v>
      </c>
      <c r="BD13" s="31">
        <v>4</v>
      </c>
      <c r="BE13" s="31">
        <v>4</v>
      </c>
      <c r="BF13" s="31">
        <v>3</v>
      </c>
      <c r="BG13" s="31">
        <v>2</v>
      </c>
      <c r="BH13" s="31">
        <v>8</v>
      </c>
      <c r="BI13" s="31">
        <v>0</v>
      </c>
      <c r="BJ13" s="31">
        <v>0</v>
      </c>
      <c r="BK13" s="31"/>
      <c r="BL13" s="31">
        <v>7</v>
      </c>
      <c r="BM13" s="31">
        <v>2</v>
      </c>
      <c r="BN13" s="31">
        <v>6</v>
      </c>
      <c r="BO13" s="31">
        <v>0</v>
      </c>
      <c r="BP13" s="31">
        <v>0</v>
      </c>
      <c r="BQ13" s="31">
        <v>1</v>
      </c>
      <c r="BR13" s="31">
        <v>1</v>
      </c>
      <c r="BS13" s="31">
        <v>1</v>
      </c>
      <c r="BT13" s="31">
        <v>0</v>
      </c>
      <c r="BU13" s="31">
        <v>0</v>
      </c>
      <c r="BV13" s="31">
        <v>1</v>
      </c>
      <c r="BW13" s="31">
        <v>0</v>
      </c>
      <c r="BX13" s="31">
        <v>0</v>
      </c>
      <c r="BY13" s="31">
        <v>1</v>
      </c>
      <c r="BZ13" s="31">
        <v>1</v>
      </c>
      <c r="CA13" s="31">
        <v>0</v>
      </c>
      <c r="CB13" s="31">
        <v>0</v>
      </c>
      <c r="CC13" s="31">
        <v>0</v>
      </c>
      <c r="CD13" s="31">
        <v>0</v>
      </c>
      <c r="CE13" s="31">
        <v>0</v>
      </c>
      <c r="CF13" s="31">
        <v>1</v>
      </c>
      <c r="CG13" s="31">
        <v>1</v>
      </c>
      <c r="CH13" s="31">
        <v>0</v>
      </c>
      <c r="CI13" s="31">
        <v>3</v>
      </c>
      <c r="CJ13" s="31">
        <v>2</v>
      </c>
      <c r="CK13" s="31">
        <v>0</v>
      </c>
      <c r="CL13" s="31">
        <v>0</v>
      </c>
      <c r="CM13" s="31"/>
      <c r="CN13" s="31"/>
      <c r="CO13" s="31"/>
      <c r="CP13" s="31"/>
      <c r="CQ13" s="31"/>
      <c r="CR13" s="31"/>
      <c r="CS13" s="31">
        <v>1</v>
      </c>
      <c r="CT13" s="31">
        <v>1</v>
      </c>
      <c r="CU13" s="31">
        <v>1</v>
      </c>
      <c r="CV13" s="31"/>
      <c r="CW13" s="31"/>
      <c r="CX13" s="31">
        <v>3</v>
      </c>
      <c r="CY13" s="31">
        <v>391</v>
      </c>
      <c r="CZ13" s="31">
        <v>12</v>
      </c>
      <c r="DA13" s="31">
        <v>12</v>
      </c>
      <c r="DB13" s="31">
        <v>42.7</v>
      </c>
      <c r="DC13" s="31">
        <v>5</v>
      </c>
      <c r="DD13" s="31">
        <v>5</v>
      </c>
      <c r="DE13" s="31">
        <v>3</v>
      </c>
      <c r="DF13" s="31">
        <v>2</v>
      </c>
      <c r="DG13" s="31">
        <v>8</v>
      </c>
      <c r="DH13" s="31">
        <v>0</v>
      </c>
      <c r="DI13" s="31">
        <v>0</v>
      </c>
      <c r="DJ13" s="31"/>
      <c r="DK13" s="31">
        <v>7</v>
      </c>
      <c r="DL13" s="31">
        <v>2</v>
      </c>
      <c r="DM13" s="31">
        <v>6</v>
      </c>
      <c r="DN13" s="31">
        <v>0</v>
      </c>
      <c r="DO13" s="31">
        <v>0</v>
      </c>
      <c r="DP13" s="31">
        <v>1</v>
      </c>
      <c r="DQ13" s="31">
        <v>1</v>
      </c>
      <c r="DR13" s="31">
        <v>1</v>
      </c>
      <c r="DS13" s="31">
        <v>0</v>
      </c>
      <c r="DT13" s="31">
        <v>0</v>
      </c>
      <c r="DU13" s="31">
        <v>2</v>
      </c>
      <c r="DV13" s="31">
        <v>0</v>
      </c>
      <c r="DW13" s="31">
        <v>0</v>
      </c>
      <c r="DX13" s="31">
        <v>1</v>
      </c>
      <c r="DY13" s="31">
        <v>3</v>
      </c>
      <c r="DZ13" s="31">
        <v>7</v>
      </c>
      <c r="EA13" s="31">
        <v>1</v>
      </c>
      <c r="EB13" s="31">
        <v>0</v>
      </c>
      <c r="EC13" s="31">
        <v>0</v>
      </c>
      <c r="ED13" s="31">
        <v>0</v>
      </c>
      <c r="EE13" s="31">
        <v>1</v>
      </c>
      <c r="EF13" s="31">
        <v>1</v>
      </c>
      <c r="EG13" s="31">
        <v>3</v>
      </c>
      <c r="EH13" s="31">
        <v>12</v>
      </c>
      <c r="EI13" s="31">
        <v>8</v>
      </c>
      <c r="EJ13" s="31">
        <v>0</v>
      </c>
      <c r="EK13" s="31">
        <v>0</v>
      </c>
      <c r="EL13" s="31"/>
      <c r="EM13" s="31"/>
      <c r="EN13" s="31"/>
      <c r="EO13" s="31"/>
      <c r="EP13" s="31"/>
      <c r="EQ13" s="31"/>
      <c r="ER13" s="31">
        <v>2</v>
      </c>
      <c r="ES13" s="31">
        <v>9</v>
      </c>
      <c r="ET13" s="31">
        <v>1</v>
      </c>
      <c r="EU13" s="31">
        <v>1</v>
      </c>
      <c r="EV13" s="31"/>
      <c r="EW13" s="31">
        <v>11</v>
      </c>
      <c r="EX13" s="31">
        <v>210.83333333333331</v>
      </c>
    </row>
    <row r="14" spans="1:154" x14ac:dyDescent="0.25">
      <c r="A14" s="30" t="s">
        <v>224</v>
      </c>
      <c r="B14" s="31">
        <v>5</v>
      </c>
      <c r="C14" s="31">
        <v>5</v>
      </c>
      <c r="D14" s="31">
        <v>15</v>
      </c>
      <c r="E14" s="31">
        <v>3</v>
      </c>
      <c r="F14" s="31">
        <v>0</v>
      </c>
      <c r="G14" s="31">
        <v>2</v>
      </c>
      <c r="H14" s="31">
        <v>2</v>
      </c>
      <c r="I14" s="31">
        <v>2</v>
      </c>
      <c r="J14" s="31">
        <v>0</v>
      </c>
      <c r="K14" s="31">
        <v>0</v>
      </c>
      <c r="L14" s="31"/>
      <c r="M14" s="31">
        <v>0</v>
      </c>
      <c r="N14" s="31">
        <v>0</v>
      </c>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t="e">
        <v>#VALUE!</v>
      </c>
      <c r="BA14" s="31">
        <v>5</v>
      </c>
      <c r="BB14" s="31">
        <v>5</v>
      </c>
      <c r="BC14" s="31">
        <v>44.400000000000006</v>
      </c>
      <c r="BD14" s="31">
        <v>5</v>
      </c>
      <c r="BE14" s="31">
        <v>2</v>
      </c>
      <c r="BF14" s="31">
        <v>4</v>
      </c>
      <c r="BG14" s="31">
        <v>4</v>
      </c>
      <c r="BH14" s="31">
        <v>4</v>
      </c>
      <c r="BI14" s="31">
        <v>0</v>
      </c>
      <c r="BJ14" s="31">
        <v>1</v>
      </c>
      <c r="BK14" s="31"/>
      <c r="BL14" s="31">
        <v>6</v>
      </c>
      <c r="BM14" s="31">
        <v>3</v>
      </c>
      <c r="BN14" s="31">
        <v>4</v>
      </c>
      <c r="BO14" s="31">
        <v>3</v>
      </c>
      <c r="BP14" s="31">
        <v>2</v>
      </c>
      <c r="BQ14" s="31">
        <v>1</v>
      </c>
      <c r="BR14" s="31">
        <v>5</v>
      </c>
      <c r="BS14" s="31">
        <v>3</v>
      </c>
      <c r="BT14" s="31">
        <v>0</v>
      </c>
      <c r="BU14" s="31">
        <v>1</v>
      </c>
      <c r="BV14" s="31">
        <v>1</v>
      </c>
      <c r="BW14" s="31">
        <v>1</v>
      </c>
      <c r="BX14" s="31">
        <v>0</v>
      </c>
      <c r="BY14" s="31">
        <v>0</v>
      </c>
      <c r="BZ14" s="31">
        <v>2</v>
      </c>
      <c r="CA14" s="31">
        <v>7</v>
      </c>
      <c r="CB14" s="31"/>
      <c r="CC14" s="31"/>
      <c r="CD14" s="31"/>
      <c r="CE14" s="31"/>
      <c r="CF14" s="31"/>
      <c r="CG14" s="31"/>
      <c r="CH14" s="31"/>
      <c r="CI14" s="31">
        <v>11</v>
      </c>
      <c r="CJ14" s="31">
        <v>6</v>
      </c>
      <c r="CK14" s="31">
        <v>0</v>
      </c>
      <c r="CL14" s="31">
        <v>0</v>
      </c>
      <c r="CM14" s="31"/>
      <c r="CN14" s="31"/>
      <c r="CO14" s="31"/>
      <c r="CP14" s="31"/>
      <c r="CQ14" s="31"/>
      <c r="CR14" s="31"/>
      <c r="CS14" s="31">
        <v>2</v>
      </c>
      <c r="CT14" s="31">
        <v>9</v>
      </c>
      <c r="CU14" s="31"/>
      <c r="CV14" s="31">
        <v>5</v>
      </c>
      <c r="CW14" s="31">
        <v>3</v>
      </c>
      <c r="CX14" s="31">
        <v>3</v>
      </c>
      <c r="CY14" s="31">
        <v>69.36363636363636</v>
      </c>
      <c r="CZ14" s="31">
        <v>5</v>
      </c>
      <c r="DA14" s="31">
        <v>7</v>
      </c>
      <c r="DB14" s="31">
        <v>55.599999999999994</v>
      </c>
      <c r="DC14" s="31">
        <v>5</v>
      </c>
      <c r="DD14" s="31">
        <v>2</v>
      </c>
      <c r="DE14" s="31">
        <v>4</v>
      </c>
      <c r="DF14" s="31">
        <v>4</v>
      </c>
      <c r="DG14" s="31">
        <v>4</v>
      </c>
      <c r="DH14" s="31">
        <v>0</v>
      </c>
      <c r="DI14" s="31">
        <v>1</v>
      </c>
      <c r="DJ14" s="31"/>
      <c r="DK14" s="31">
        <v>6</v>
      </c>
      <c r="DL14" s="31">
        <v>3</v>
      </c>
      <c r="DM14" s="31">
        <v>4</v>
      </c>
      <c r="DN14" s="31">
        <v>3</v>
      </c>
      <c r="DO14" s="31">
        <v>2</v>
      </c>
      <c r="DP14" s="31">
        <v>1</v>
      </c>
      <c r="DQ14" s="31">
        <v>5</v>
      </c>
      <c r="DR14" s="31">
        <v>3</v>
      </c>
      <c r="DS14" s="31">
        <v>0</v>
      </c>
      <c r="DT14" s="31">
        <v>1</v>
      </c>
      <c r="DU14" s="31">
        <v>0</v>
      </c>
      <c r="DV14" s="31">
        <v>1</v>
      </c>
      <c r="DW14" s="31">
        <v>0</v>
      </c>
      <c r="DX14" s="31">
        <v>1</v>
      </c>
      <c r="DY14" s="31">
        <v>2</v>
      </c>
      <c r="DZ14" s="31">
        <v>6</v>
      </c>
      <c r="EA14" s="31">
        <v>1</v>
      </c>
      <c r="EB14" s="31">
        <v>0</v>
      </c>
      <c r="EC14" s="31">
        <v>0</v>
      </c>
      <c r="ED14" s="31">
        <v>0</v>
      </c>
      <c r="EE14" s="31">
        <v>0</v>
      </c>
      <c r="EF14" s="31">
        <v>0</v>
      </c>
      <c r="EG14" s="31">
        <v>2</v>
      </c>
      <c r="EH14" s="31">
        <v>10</v>
      </c>
      <c r="EI14" s="31">
        <v>7</v>
      </c>
      <c r="EJ14" s="31">
        <v>0</v>
      </c>
      <c r="EK14" s="31">
        <v>0</v>
      </c>
      <c r="EL14" s="31"/>
      <c r="EM14" s="31"/>
      <c r="EN14" s="31"/>
      <c r="EO14" s="31"/>
      <c r="EP14" s="31"/>
      <c r="EQ14" s="31"/>
      <c r="ER14" s="31">
        <v>1</v>
      </c>
      <c r="ES14" s="31">
        <v>8</v>
      </c>
      <c r="ET14" s="31">
        <v>1</v>
      </c>
      <c r="EU14" s="31">
        <v>3</v>
      </c>
      <c r="EV14" s="31">
        <v>2</v>
      </c>
      <c r="EW14" s="31">
        <v>5</v>
      </c>
      <c r="EX14" s="31">
        <v>0</v>
      </c>
    </row>
    <row r="15" spans="1:154" x14ac:dyDescent="0.25">
      <c r="A15" s="30" t="s">
        <v>564</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t="e">
        <v>#VALUE!</v>
      </c>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t="e">
        <v>#VALUE!</v>
      </c>
      <c r="CZ15" s="31">
        <v>3</v>
      </c>
      <c r="DA15" s="31">
        <v>4</v>
      </c>
      <c r="DB15" s="31">
        <v>5</v>
      </c>
      <c r="DC15" s="31">
        <v>0</v>
      </c>
      <c r="DD15" s="31">
        <v>0</v>
      </c>
      <c r="DE15" s="31">
        <v>0</v>
      </c>
      <c r="DF15" s="31">
        <v>0</v>
      </c>
      <c r="DG15" s="31">
        <v>3</v>
      </c>
      <c r="DH15" s="31">
        <v>0</v>
      </c>
      <c r="DI15" s="31">
        <v>0</v>
      </c>
      <c r="DJ15" s="31"/>
      <c r="DK15" s="31">
        <v>2</v>
      </c>
      <c r="DL15" s="31">
        <v>0</v>
      </c>
      <c r="DM15" s="31">
        <v>2</v>
      </c>
      <c r="DN15" s="31">
        <v>0</v>
      </c>
      <c r="DO15" s="31">
        <v>0</v>
      </c>
      <c r="DP15" s="31">
        <v>0</v>
      </c>
      <c r="DQ15" s="31">
        <v>1</v>
      </c>
      <c r="DR15" s="31">
        <v>1</v>
      </c>
      <c r="DS15" s="31">
        <v>0</v>
      </c>
      <c r="DT15" s="31">
        <v>0</v>
      </c>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t="e">
        <v>#VALUE!</v>
      </c>
    </row>
    <row r="16" spans="1:154" x14ac:dyDescent="0.25">
      <c r="A16" s="30" t="s">
        <v>167</v>
      </c>
      <c r="B16" s="31">
        <v>118</v>
      </c>
      <c r="C16" s="31">
        <v>118</v>
      </c>
      <c r="D16" s="31">
        <v>223.00000000000003</v>
      </c>
      <c r="E16" s="31">
        <v>31</v>
      </c>
      <c r="F16" s="31">
        <v>28</v>
      </c>
      <c r="G16" s="31">
        <v>21</v>
      </c>
      <c r="H16" s="31">
        <v>16</v>
      </c>
      <c r="I16" s="31">
        <v>48</v>
      </c>
      <c r="J16" s="31">
        <v>8</v>
      </c>
      <c r="K16" s="31">
        <v>7</v>
      </c>
      <c r="L16" s="31">
        <v>4</v>
      </c>
      <c r="M16" s="31">
        <v>24</v>
      </c>
      <c r="N16" s="31">
        <v>0</v>
      </c>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t="e">
        <v>#VALUE!</v>
      </c>
      <c r="BA16" s="31">
        <v>155</v>
      </c>
      <c r="BB16" s="31">
        <v>154</v>
      </c>
      <c r="BC16" s="31">
        <v>575.0999999999998</v>
      </c>
      <c r="BD16" s="31">
        <v>53</v>
      </c>
      <c r="BE16" s="31">
        <v>43</v>
      </c>
      <c r="BF16" s="31">
        <v>46</v>
      </c>
      <c r="BG16" s="31">
        <v>20</v>
      </c>
      <c r="BH16" s="31">
        <v>71</v>
      </c>
      <c r="BI16" s="31">
        <v>11</v>
      </c>
      <c r="BJ16" s="31">
        <v>8</v>
      </c>
      <c r="BK16" s="31">
        <v>4</v>
      </c>
      <c r="BL16" s="31">
        <v>94</v>
      </c>
      <c r="BM16" s="31">
        <v>32</v>
      </c>
      <c r="BN16" s="31">
        <v>72</v>
      </c>
      <c r="BO16" s="31">
        <v>18</v>
      </c>
      <c r="BP16" s="31">
        <v>11</v>
      </c>
      <c r="BQ16" s="31">
        <v>21</v>
      </c>
      <c r="BR16" s="31">
        <v>32</v>
      </c>
      <c r="BS16" s="31">
        <v>29</v>
      </c>
      <c r="BT16" s="31">
        <v>2</v>
      </c>
      <c r="BU16" s="31">
        <v>2</v>
      </c>
      <c r="BV16" s="31">
        <v>21</v>
      </c>
      <c r="BW16" s="31">
        <v>17</v>
      </c>
      <c r="BX16" s="31">
        <v>0</v>
      </c>
      <c r="BY16" s="31">
        <v>32</v>
      </c>
      <c r="BZ16" s="31">
        <v>27</v>
      </c>
      <c r="CA16" s="31">
        <v>129</v>
      </c>
      <c r="CB16" s="31">
        <v>13</v>
      </c>
      <c r="CC16" s="31">
        <v>0</v>
      </c>
      <c r="CD16" s="31">
        <v>8</v>
      </c>
      <c r="CE16" s="31">
        <v>3</v>
      </c>
      <c r="CF16" s="31">
        <v>21</v>
      </c>
      <c r="CG16" s="31">
        <v>41</v>
      </c>
      <c r="CH16" s="31">
        <v>3</v>
      </c>
      <c r="CI16" s="31">
        <v>192</v>
      </c>
      <c r="CJ16" s="31">
        <v>117</v>
      </c>
      <c r="CK16" s="31">
        <v>4</v>
      </c>
      <c r="CL16" s="31">
        <v>11</v>
      </c>
      <c r="CM16" s="31">
        <v>0</v>
      </c>
      <c r="CN16" s="31">
        <v>1</v>
      </c>
      <c r="CO16" s="31">
        <v>0</v>
      </c>
      <c r="CP16" s="31">
        <v>0</v>
      </c>
      <c r="CQ16" s="31">
        <v>10</v>
      </c>
      <c r="CR16" s="31">
        <v>0</v>
      </c>
      <c r="CS16" s="31">
        <v>28</v>
      </c>
      <c r="CT16" s="31">
        <v>150</v>
      </c>
      <c r="CU16" s="31">
        <v>17</v>
      </c>
      <c r="CV16" s="31">
        <v>22</v>
      </c>
      <c r="CW16" s="31">
        <v>38</v>
      </c>
      <c r="CX16" s="31">
        <v>131</v>
      </c>
      <c r="CY16" s="31">
        <v>3918.0456852791876</v>
      </c>
      <c r="CZ16" s="31">
        <v>169</v>
      </c>
      <c r="DA16" s="31">
        <v>172</v>
      </c>
      <c r="DB16" s="31">
        <v>621.49999999999977</v>
      </c>
      <c r="DC16" s="31">
        <v>56</v>
      </c>
      <c r="DD16" s="31">
        <v>45</v>
      </c>
      <c r="DE16" s="31">
        <v>47</v>
      </c>
      <c r="DF16" s="31">
        <v>22</v>
      </c>
      <c r="DG16" s="31">
        <v>82</v>
      </c>
      <c r="DH16" s="31">
        <v>11</v>
      </c>
      <c r="DI16" s="31">
        <v>8</v>
      </c>
      <c r="DJ16" s="31">
        <v>4</v>
      </c>
      <c r="DK16" s="31">
        <v>106</v>
      </c>
      <c r="DL16" s="31">
        <v>32</v>
      </c>
      <c r="DM16" s="31">
        <v>84</v>
      </c>
      <c r="DN16" s="31">
        <v>18</v>
      </c>
      <c r="DO16" s="31">
        <v>11</v>
      </c>
      <c r="DP16" s="31">
        <v>22</v>
      </c>
      <c r="DQ16" s="31">
        <v>40</v>
      </c>
      <c r="DR16" s="31">
        <v>35</v>
      </c>
      <c r="DS16" s="31">
        <v>2</v>
      </c>
      <c r="DT16" s="31">
        <v>3</v>
      </c>
      <c r="DU16" s="31">
        <v>26</v>
      </c>
      <c r="DV16" s="31">
        <v>18</v>
      </c>
      <c r="DW16" s="31">
        <v>0</v>
      </c>
      <c r="DX16" s="31">
        <v>39</v>
      </c>
      <c r="DY16" s="31">
        <v>38</v>
      </c>
      <c r="DZ16" s="31">
        <v>206</v>
      </c>
      <c r="EA16" s="31">
        <v>21</v>
      </c>
      <c r="EB16" s="31">
        <v>0</v>
      </c>
      <c r="EC16" s="31">
        <v>5</v>
      </c>
      <c r="ED16" s="31">
        <v>2</v>
      </c>
      <c r="EE16" s="31">
        <v>9</v>
      </c>
      <c r="EF16" s="31">
        <v>19</v>
      </c>
      <c r="EG16" s="31">
        <v>25</v>
      </c>
      <c r="EH16" s="31">
        <v>277</v>
      </c>
      <c r="EI16" s="31">
        <v>177</v>
      </c>
      <c r="EJ16" s="31">
        <v>10</v>
      </c>
      <c r="EK16" s="31">
        <v>16</v>
      </c>
      <c r="EL16" s="31">
        <v>0</v>
      </c>
      <c r="EM16" s="31">
        <v>0</v>
      </c>
      <c r="EN16" s="31">
        <v>0</v>
      </c>
      <c r="EO16" s="31">
        <v>2</v>
      </c>
      <c r="EP16" s="31">
        <v>11</v>
      </c>
      <c r="EQ16" s="31">
        <v>0</v>
      </c>
      <c r="ER16" s="31">
        <v>46</v>
      </c>
      <c r="ES16" s="31">
        <v>224</v>
      </c>
      <c r="ET16" s="31">
        <v>22</v>
      </c>
      <c r="EU16" s="31">
        <v>23</v>
      </c>
      <c r="EV16" s="31">
        <v>46</v>
      </c>
      <c r="EW16" s="31">
        <v>213</v>
      </c>
      <c r="EX16" s="31">
        <v>3912.1275167785234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1</vt:i4>
      </vt:variant>
    </vt:vector>
  </HeadingPairs>
  <TitlesOfParts>
    <vt:vector size="2" baseType="lpstr">
      <vt:lpstr>Cruscotto</vt:lpstr>
      <vt:lpstr>Tendina_Indicatori_Grafico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Vignati</dc:creator>
  <cp:lastModifiedBy>Giacomo</cp:lastModifiedBy>
  <dcterms:created xsi:type="dcterms:W3CDTF">2016-03-25T10:33:23Z</dcterms:created>
  <dcterms:modified xsi:type="dcterms:W3CDTF">2017-05-17T12:08:01Z</dcterms:modified>
</cp:coreProperties>
</file>